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ivotTables/pivotTable5.xml" ContentType="application/vnd.openxmlformats-officedocument.spreadsheetml.pivotTable+xml"/>
  <Override PartName="/xl/drawings/drawing1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6.xml" ContentType="application/vnd.openxmlformats-officedocument.spreadsheetml.pivotTable+xml"/>
  <Override PartName="/xl/drawings/drawing15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0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7.xml" ContentType="application/vnd.openxmlformats-officedocument.spreadsheetml.pivotTable+xml"/>
  <Override PartName="/xl/drawings/drawing2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pivotTables/pivotTable8.xml" ContentType="application/vnd.openxmlformats-officedocument.spreadsheetml.pivotTable+xml"/>
  <Override PartName="/xl/drawings/drawing2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580" firstSheet="29" activeTab="30"/>
  </bookViews>
  <sheets>
    <sheet name="00.数据校验" sheetId="18" r:id="rId1"/>
    <sheet name="02_1_EDA_mean" sheetId="19" r:id="rId2"/>
    <sheet name="02_2_EDA_freq" sheetId="20" r:id="rId3"/>
    <sheet name="03.分组映射" sheetId="14" r:id="rId4"/>
    <sheet name="04.woe转换" sheetId="16" r:id="rId5"/>
    <sheet name="05.IV值" sheetId="21" r:id="rId6"/>
    <sheet name="06.变量相关性" sheetId="24" r:id="rId7"/>
    <sheet name="07.卡方值" sheetId="22" r:id="rId8"/>
    <sheet name="08.变量信息汇总 (2)" sheetId="42" r:id="rId9"/>
    <sheet name="08.变量信息汇总" sheetId="25" r:id="rId10"/>
    <sheet name="09.调整分组-pre" sheetId="17" r:id="rId11"/>
    <sheet name="09.入模变量表现" sheetId="26" r:id="rId12"/>
    <sheet name="09.变量稳定性分月占比 (2)" sheetId="69" r:id="rId13"/>
    <sheet name="09.变量稳定性分月占比" sheetId="45" r:id="rId14"/>
    <sheet name="10.变量稳定性-pre" sheetId="54" r:id="rId15"/>
    <sheet name="10.变量稳定性" sheetId="55" r:id="rId16"/>
    <sheet name="11.模型结果-I" sheetId="30" r:id="rId17"/>
    <sheet name="12.模型结果-II (2)" sheetId="68" r:id="rId18"/>
    <sheet name="12.模型结果-II" sheetId="28" r:id="rId19"/>
    <sheet name="13.模型效果" sheetId="29" r:id="rId20"/>
    <sheet name="14.模型psi" sheetId="36" r:id="rId21"/>
    <sheet name="15.各省份 (2)" sheetId="51" r:id="rId22"/>
    <sheet name="15.各省份" sheetId="40" r:id="rId23"/>
    <sheet name="16.模型评分" sheetId="46" r:id="rId24"/>
    <sheet name="16.模型评分 (2)" sheetId="49" r:id="rId25"/>
    <sheet name="16.模型评分 (3)" sheetId="50" r:id="rId26"/>
    <sheet name="17.关停城市统计" sheetId="56" r:id="rId27"/>
    <sheet name="18.关停城市模型结果-II" sheetId="67" r:id="rId28"/>
    <sheet name="19.关停城市模型psi" sheetId="58" r:id="rId29"/>
    <sheet name="20.非关停城市变量稳定性" sheetId="59" r:id="rId30"/>
    <sheet name="20.非关停城市变量稳定性-pre" sheetId="60" r:id="rId31"/>
    <sheet name="20.关停城市变量稳定性" sheetId="61" r:id="rId32"/>
    <sheet name="20.关停城市变量稳定性-pre" sheetId="62" r:id="rId33"/>
    <sheet name="21.非关停城市模型评分" sheetId="63" r:id="rId34"/>
    <sheet name="21.关停城市模型评分" sheetId="65" r:id="rId35"/>
  </sheets>
  <definedNames>
    <definedName name="_xlnm._FilterDatabase" localSheetId="0" hidden="1">'00.数据校验'!$A$20:$G$20</definedName>
    <definedName name="_xlnm._FilterDatabase" localSheetId="9" hidden="1">'08.变量信息汇总'!$A$2:$DO$113</definedName>
    <definedName name="_xlnm._FilterDatabase" localSheetId="8" hidden="1">'08.变量信息汇总 (2)'!$A$2:$AB$21</definedName>
    <definedName name="_xlnm._FilterDatabase" localSheetId="13" hidden="1">'09.变量稳定性分月占比'!$B$2:$G$410</definedName>
    <definedName name="_xlnm._FilterDatabase" localSheetId="12" hidden="1">'09.变量稳定性分月占比 (2)'!$B$2:$G$410</definedName>
    <definedName name="_xlnm._FilterDatabase" localSheetId="11" hidden="1">'09.入模变量表现'!$X$4:$Z$9</definedName>
    <definedName name="_xlnm._FilterDatabase" localSheetId="10" hidden="1">'09.调整分组-pre'!$T$1:$AB$433</definedName>
    <definedName name="_xlnm._FilterDatabase" localSheetId="14" hidden="1">'10.变量稳定性-pre'!$A$1:$O$289</definedName>
    <definedName name="_xlnm._FilterDatabase" localSheetId="30" hidden="1">'20.非关停城市变量稳定性-pre'!$A$1:$O$289</definedName>
    <definedName name="_xlnm._FilterDatabase" localSheetId="32" hidden="1">'20.关停城市变量稳定性-pre'!$A$1:$O$289</definedName>
    <definedName name="IDX" localSheetId="1">'02_1_EDA_mean'!$A$1</definedName>
    <definedName name="IDX" localSheetId="2">'02_2_EDA_freq'!$A$1</definedName>
  </definedNames>
  <calcPr calcId="152511"/>
  <pivotCaches>
    <pivotCache cacheId="162" r:id="rId36"/>
    <pivotCache cacheId="163" r:id="rId37"/>
    <pivotCache cacheId="164" r:id="rId38"/>
    <pivotCache cacheId="165" r:id="rId39"/>
    <pivotCache cacheId="166" r:id="rId40"/>
    <pivotCache cacheId="167" r:id="rId41"/>
    <pivotCache cacheId="204" r:id="rId42"/>
  </pivotCaches>
</workbook>
</file>

<file path=xl/calcChain.xml><?xml version="1.0" encoding="utf-8"?>
<calcChain xmlns="http://schemas.openxmlformats.org/spreadsheetml/2006/main">
  <c r="AE21" i="69" l="1"/>
  <c r="AE53" i="69"/>
  <c r="AE62" i="69"/>
  <c r="AE85" i="69"/>
  <c r="AE94" i="69"/>
  <c r="AE117" i="69"/>
  <c r="AE126" i="69"/>
  <c r="AE149" i="69"/>
  <c r="AE158" i="69"/>
  <c r="AE181" i="69"/>
  <c r="AE190" i="69"/>
  <c r="AE213" i="69"/>
  <c r="AE222" i="69"/>
  <c r="AE245" i="69"/>
  <c r="AE254" i="69"/>
  <c r="AE277" i="69"/>
  <c r="AE286" i="69"/>
  <c r="AE309" i="69"/>
  <c r="AE318" i="69"/>
  <c r="AE341" i="69"/>
  <c r="AE348" i="69"/>
  <c r="AE350" i="69"/>
  <c r="AE361" i="69"/>
  <c r="AE366" i="69"/>
  <c r="AE368" i="69"/>
  <c r="AE373" i="69"/>
  <c r="AE378" i="69"/>
  <c r="AE380" i="69"/>
  <c r="AE382" i="69"/>
  <c r="AE383" i="69"/>
  <c r="AE393" i="69"/>
  <c r="AE398" i="69"/>
  <c r="AE400" i="69"/>
  <c r="AE405" i="69"/>
  <c r="AE410" i="69"/>
  <c r="AE4" i="69"/>
  <c r="AD5" i="69"/>
  <c r="AE5" i="69" s="1"/>
  <c r="AD6" i="69"/>
  <c r="AE6" i="69" s="1"/>
  <c r="AD7" i="69"/>
  <c r="AE7" i="69" s="1"/>
  <c r="AD8" i="69"/>
  <c r="AE8" i="69" s="1"/>
  <c r="AD9" i="69"/>
  <c r="AE9" i="69" s="1"/>
  <c r="AD10" i="69"/>
  <c r="AE10" i="69" s="1"/>
  <c r="AD11" i="69"/>
  <c r="AE11" i="69" s="1"/>
  <c r="AD12" i="69"/>
  <c r="AE12" i="69" s="1"/>
  <c r="AD13" i="69"/>
  <c r="AE13" i="69" s="1"/>
  <c r="AD14" i="69"/>
  <c r="AE14" i="69" s="1"/>
  <c r="AD15" i="69"/>
  <c r="AE15" i="69" s="1"/>
  <c r="AD16" i="69"/>
  <c r="AE16" i="69" s="1"/>
  <c r="AD17" i="69"/>
  <c r="AE17" i="69" s="1"/>
  <c r="AD18" i="69"/>
  <c r="AE18" i="69" s="1"/>
  <c r="AD19" i="69"/>
  <c r="AE19" i="69" s="1"/>
  <c r="AD20" i="69"/>
  <c r="AE20" i="69" s="1"/>
  <c r="AD21" i="69"/>
  <c r="AD22" i="69"/>
  <c r="AE22" i="69" s="1"/>
  <c r="AD23" i="69"/>
  <c r="AE23" i="69" s="1"/>
  <c r="AD24" i="69"/>
  <c r="AE24" i="69" s="1"/>
  <c r="AD25" i="69"/>
  <c r="AE25" i="69" s="1"/>
  <c r="AD26" i="69"/>
  <c r="AE26" i="69" s="1"/>
  <c r="AD27" i="69"/>
  <c r="AE27" i="69" s="1"/>
  <c r="AD28" i="69"/>
  <c r="AE28" i="69" s="1"/>
  <c r="AD29" i="69"/>
  <c r="AE29" i="69" s="1"/>
  <c r="AD30" i="69"/>
  <c r="AE30" i="69" s="1"/>
  <c r="AD31" i="69"/>
  <c r="AE31" i="69" s="1"/>
  <c r="AD32" i="69"/>
  <c r="AE32" i="69" s="1"/>
  <c r="AD33" i="69"/>
  <c r="AE33" i="69" s="1"/>
  <c r="AD34" i="69"/>
  <c r="AE34" i="69" s="1"/>
  <c r="AD35" i="69"/>
  <c r="AE35" i="69" s="1"/>
  <c r="AD36" i="69"/>
  <c r="AE36" i="69" s="1"/>
  <c r="AD37" i="69"/>
  <c r="AE37" i="69" s="1"/>
  <c r="AD38" i="69"/>
  <c r="AE38" i="69" s="1"/>
  <c r="AD39" i="69"/>
  <c r="AE39" i="69" s="1"/>
  <c r="AD40" i="69"/>
  <c r="AE40" i="69" s="1"/>
  <c r="AD41" i="69"/>
  <c r="AE41" i="69" s="1"/>
  <c r="AD42" i="69"/>
  <c r="AE42" i="69" s="1"/>
  <c r="AD43" i="69"/>
  <c r="AE43" i="69" s="1"/>
  <c r="AD44" i="69"/>
  <c r="AE44" i="69" s="1"/>
  <c r="AD45" i="69"/>
  <c r="AE45" i="69" s="1"/>
  <c r="AD46" i="69"/>
  <c r="AE46" i="69" s="1"/>
  <c r="AD47" i="69"/>
  <c r="AE47" i="69" s="1"/>
  <c r="AD48" i="69"/>
  <c r="AE48" i="69" s="1"/>
  <c r="AD49" i="69"/>
  <c r="AE49" i="69" s="1"/>
  <c r="AD50" i="69"/>
  <c r="AE50" i="69" s="1"/>
  <c r="AD51" i="69"/>
  <c r="AE51" i="69" s="1"/>
  <c r="AD52" i="69"/>
  <c r="AE52" i="69" s="1"/>
  <c r="AD53" i="69"/>
  <c r="AD54" i="69"/>
  <c r="AE54" i="69" s="1"/>
  <c r="AD55" i="69"/>
  <c r="AE55" i="69" s="1"/>
  <c r="AD56" i="69"/>
  <c r="AE56" i="69" s="1"/>
  <c r="AD57" i="69"/>
  <c r="AE57" i="69" s="1"/>
  <c r="AD58" i="69"/>
  <c r="AE58" i="69" s="1"/>
  <c r="AD59" i="69"/>
  <c r="AE59" i="69" s="1"/>
  <c r="AD60" i="69"/>
  <c r="AE60" i="69" s="1"/>
  <c r="AD61" i="69"/>
  <c r="AE61" i="69" s="1"/>
  <c r="AD62" i="69"/>
  <c r="AD63" i="69"/>
  <c r="AE63" i="69" s="1"/>
  <c r="AD64" i="69"/>
  <c r="AE64" i="69" s="1"/>
  <c r="AD65" i="69"/>
  <c r="AE65" i="69" s="1"/>
  <c r="AD66" i="69"/>
  <c r="AE66" i="69" s="1"/>
  <c r="AD67" i="69"/>
  <c r="AE67" i="69" s="1"/>
  <c r="AD68" i="69"/>
  <c r="AE68" i="69" s="1"/>
  <c r="AD69" i="69"/>
  <c r="AE69" i="69" s="1"/>
  <c r="AD70" i="69"/>
  <c r="AE70" i="69" s="1"/>
  <c r="AD71" i="69"/>
  <c r="AE71" i="69" s="1"/>
  <c r="AD72" i="69"/>
  <c r="AE72" i="69" s="1"/>
  <c r="AD73" i="69"/>
  <c r="AE73" i="69" s="1"/>
  <c r="AD74" i="69"/>
  <c r="AE74" i="69" s="1"/>
  <c r="AD75" i="69"/>
  <c r="AE75" i="69" s="1"/>
  <c r="AD76" i="69"/>
  <c r="AE76" i="69" s="1"/>
  <c r="AD77" i="69"/>
  <c r="AE77" i="69" s="1"/>
  <c r="AD78" i="69"/>
  <c r="AE78" i="69" s="1"/>
  <c r="AD79" i="69"/>
  <c r="AE79" i="69" s="1"/>
  <c r="AD80" i="69"/>
  <c r="AE80" i="69" s="1"/>
  <c r="AD81" i="69"/>
  <c r="AE81" i="69" s="1"/>
  <c r="AD82" i="69"/>
  <c r="AE82" i="69" s="1"/>
  <c r="AD83" i="69"/>
  <c r="AE83" i="69" s="1"/>
  <c r="AD84" i="69"/>
  <c r="AE84" i="69" s="1"/>
  <c r="AD85" i="69"/>
  <c r="AD86" i="69"/>
  <c r="AE86" i="69" s="1"/>
  <c r="AD87" i="69"/>
  <c r="AE87" i="69" s="1"/>
  <c r="AD88" i="69"/>
  <c r="AE88" i="69" s="1"/>
  <c r="AD89" i="69"/>
  <c r="AE89" i="69" s="1"/>
  <c r="AD90" i="69"/>
  <c r="AE90" i="69" s="1"/>
  <c r="AD91" i="69"/>
  <c r="AE91" i="69" s="1"/>
  <c r="AD92" i="69"/>
  <c r="AE92" i="69" s="1"/>
  <c r="AD93" i="69"/>
  <c r="AE93" i="69" s="1"/>
  <c r="AD94" i="69"/>
  <c r="AD95" i="69"/>
  <c r="AE95" i="69" s="1"/>
  <c r="AD96" i="69"/>
  <c r="AE96" i="69" s="1"/>
  <c r="AD97" i="69"/>
  <c r="AE97" i="69" s="1"/>
  <c r="AD98" i="69"/>
  <c r="AE98" i="69" s="1"/>
  <c r="AD99" i="69"/>
  <c r="AE99" i="69" s="1"/>
  <c r="AD100" i="69"/>
  <c r="AE100" i="69" s="1"/>
  <c r="AD101" i="69"/>
  <c r="AE101" i="69" s="1"/>
  <c r="AD102" i="69"/>
  <c r="AE102" i="69" s="1"/>
  <c r="AD103" i="69"/>
  <c r="AE103" i="69" s="1"/>
  <c r="AD104" i="69"/>
  <c r="AE104" i="69" s="1"/>
  <c r="AD105" i="69"/>
  <c r="AE105" i="69" s="1"/>
  <c r="AD106" i="69"/>
  <c r="AE106" i="69" s="1"/>
  <c r="AD107" i="69"/>
  <c r="AE107" i="69" s="1"/>
  <c r="AD108" i="69"/>
  <c r="AE108" i="69" s="1"/>
  <c r="AD109" i="69"/>
  <c r="AE109" i="69" s="1"/>
  <c r="AD110" i="69"/>
  <c r="AE110" i="69" s="1"/>
  <c r="AD111" i="69"/>
  <c r="AE111" i="69" s="1"/>
  <c r="AD112" i="69"/>
  <c r="AE112" i="69" s="1"/>
  <c r="AD113" i="69"/>
  <c r="AE113" i="69" s="1"/>
  <c r="AD114" i="69"/>
  <c r="AE114" i="69" s="1"/>
  <c r="AD115" i="69"/>
  <c r="AE115" i="69" s="1"/>
  <c r="AD116" i="69"/>
  <c r="AE116" i="69" s="1"/>
  <c r="AD117" i="69"/>
  <c r="AD118" i="69"/>
  <c r="AE118" i="69" s="1"/>
  <c r="AD119" i="69"/>
  <c r="AE119" i="69" s="1"/>
  <c r="AD120" i="69"/>
  <c r="AE120" i="69" s="1"/>
  <c r="AD121" i="69"/>
  <c r="AE121" i="69" s="1"/>
  <c r="AD122" i="69"/>
  <c r="AE122" i="69" s="1"/>
  <c r="AD123" i="69"/>
  <c r="AE123" i="69" s="1"/>
  <c r="AD124" i="69"/>
  <c r="AE124" i="69" s="1"/>
  <c r="AD125" i="69"/>
  <c r="AE125" i="69" s="1"/>
  <c r="AD126" i="69"/>
  <c r="AD127" i="69"/>
  <c r="AE127" i="69" s="1"/>
  <c r="AD128" i="69"/>
  <c r="AE128" i="69" s="1"/>
  <c r="AD129" i="69"/>
  <c r="AE129" i="69" s="1"/>
  <c r="AD130" i="69"/>
  <c r="AE130" i="69" s="1"/>
  <c r="AD131" i="69"/>
  <c r="AE131" i="69" s="1"/>
  <c r="AD132" i="69"/>
  <c r="AE132" i="69" s="1"/>
  <c r="AD133" i="69"/>
  <c r="AE133" i="69" s="1"/>
  <c r="AD134" i="69"/>
  <c r="AE134" i="69" s="1"/>
  <c r="AD135" i="69"/>
  <c r="AE135" i="69" s="1"/>
  <c r="AD136" i="69"/>
  <c r="AE136" i="69" s="1"/>
  <c r="AD137" i="69"/>
  <c r="AE137" i="69" s="1"/>
  <c r="AD138" i="69"/>
  <c r="AE138" i="69" s="1"/>
  <c r="AD139" i="69"/>
  <c r="AE139" i="69" s="1"/>
  <c r="AD140" i="69"/>
  <c r="AE140" i="69" s="1"/>
  <c r="AD141" i="69"/>
  <c r="AE141" i="69" s="1"/>
  <c r="AD142" i="69"/>
  <c r="AE142" i="69" s="1"/>
  <c r="AD143" i="69"/>
  <c r="AE143" i="69" s="1"/>
  <c r="AD144" i="69"/>
  <c r="AE144" i="69" s="1"/>
  <c r="AD145" i="69"/>
  <c r="AE145" i="69" s="1"/>
  <c r="AD146" i="69"/>
  <c r="AE146" i="69" s="1"/>
  <c r="AD147" i="69"/>
  <c r="AE147" i="69" s="1"/>
  <c r="AD148" i="69"/>
  <c r="AE148" i="69" s="1"/>
  <c r="AD149" i="69"/>
  <c r="AD150" i="69"/>
  <c r="AE150" i="69" s="1"/>
  <c r="AD151" i="69"/>
  <c r="AE151" i="69" s="1"/>
  <c r="AD152" i="69"/>
  <c r="AE152" i="69" s="1"/>
  <c r="AD153" i="69"/>
  <c r="AE153" i="69" s="1"/>
  <c r="AD154" i="69"/>
  <c r="AE154" i="69" s="1"/>
  <c r="AD155" i="69"/>
  <c r="AE155" i="69" s="1"/>
  <c r="AD156" i="69"/>
  <c r="AE156" i="69" s="1"/>
  <c r="AD157" i="69"/>
  <c r="AE157" i="69" s="1"/>
  <c r="AD158" i="69"/>
  <c r="AD159" i="69"/>
  <c r="AE159" i="69" s="1"/>
  <c r="AD160" i="69"/>
  <c r="AE160" i="69" s="1"/>
  <c r="AD161" i="69"/>
  <c r="AE161" i="69" s="1"/>
  <c r="AD162" i="69"/>
  <c r="AE162" i="69" s="1"/>
  <c r="AD163" i="69"/>
  <c r="AE163" i="69" s="1"/>
  <c r="AD164" i="69"/>
  <c r="AE164" i="69" s="1"/>
  <c r="AD165" i="69"/>
  <c r="AE165" i="69" s="1"/>
  <c r="AD166" i="69"/>
  <c r="AE166" i="69" s="1"/>
  <c r="AD167" i="69"/>
  <c r="AE167" i="69" s="1"/>
  <c r="AD168" i="69"/>
  <c r="AE168" i="69" s="1"/>
  <c r="AD169" i="69"/>
  <c r="AE169" i="69" s="1"/>
  <c r="AD170" i="69"/>
  <c r="AE170" i="69" s="1"/>
  <c r="AD171" i="69"/>
  <c r="AE171" i="69" s="1"/>
  <c r="AD172" i="69"/>
  <c r="AE172" i="69" s="1"/>
  <c r="AD173" i="69"/>
  <c r="AE173" i="69" s="1"/>
  <c r="AD174" i="69"/>
  <c r="AE174" i="69" s="1"/>
  <c r="AD175" i="69"/>
  <c r="AE175" i="69" s="1"/>
  <c r="AD176" i="69"/>
  <c r="AE176" i="69" s="1"/>
  <c r="AD177" i="69"/>
  <c r="AE177" i="69" s="1"/>
  <c r="AD178" i="69"/>
  <c r="AE178" i="69" s="1"/>
  <c r="AD179" i="69"/>
  <c r="AE179" i="69" s="1"/>
  <c r="AD180" i="69"/>
  <c r="AE180" i="69" s="1"/>
  <c r="AD181" i="69"/>
  <c r="AD182" i="69"/>
  <c r="AE182" i="69" s="1"/>
  <c r="AD183" i="69"/>
  <c r="AE183" i="69" s="1"/>
  <c r="AD184" i="69"/>
  <c r="AE184" i="69" s="1"/>
  <c r="AD185" i="69"/>
  <c r="AE185" i="69" s="1"/>
  <c r="AD186" i="69"/>
  <c r="AE186" i="69" s="1"/>
  <c r="AD187" i="69"/>
  <c r="AE187" i="69" s="1"/>
  <c r="AD188" i="69"/>
  <c r="AE188" i="69" s="1"/>
  <c r="AD189" i="69"/>
  <c r="AE189" i="69" s="1"/>
  <c r="AD190" i="69"/>
  <c r="AD191" i="69"/>
  <c r="AE191" i="69" s="1"/>
  <c r="AD192" i="69"/>
  <c r="AE192" i="69" s="1"/>
  <c r="AD193" i="69"/>
  <c r="AE193" i="69" s="1"/>
  <c r="AD194" i="69"/>
  <c r="AE194" i="69" s="1"/>
  <c r="AD195" i="69"/>
  <c r="AE195" i="69" s="1"/>
  <c r="AD196" i="69"/>
  <c r="AE196" i="69" s="1"/>
  <c r="AD197" i="69"/>
  <c r="AE197" i="69" s="1"/>
  <c r="AD198" i="69"/>
  <c r="AE198" i="69" s="1"/>
  <c r="AD199" i="69"/>
  <c r="AE199" i="69" s="1"/>
  <c r="AD200" i="69"/>
  <c r="AE200" i="69" s="1"/>
  <c r="AD201" i="69"/>
  <c r="AE201" i="69" s="1"/>
  <c r="AD202" i="69"/>
  <c r="AE202" i="69" s="1"/>
  <c r="AD203" i="69"/>
  <c r="AE203" i="69" s="1"/>
  <c r="AD204" i="69"/>
  <c r="AE204" i="69" s="1"/>
  <c r="AD205" i="69"/>
  <c r="AE205" i="69" s="1"/>
  <c r="AD206" i="69"/>
  <c r="AE206" i="69" s="1"/>
  <c r="AD207" i="69"/>
  <c r="AE207" i="69" s="1"/>
  <c r="AD208" i="69"/>
  <c r="AE208" i="69" s="1"/>
  <c r="AD209" i="69"/>
  <c r="AE209" i="69" s="1"/>
  <c r="AD210" i="69"/>
  <c r="AE210" i="69" s="1"/>
  <c r="AD211" i="69"/>
  <c r="AE211" i="69" s="1"/>
  <c r="AD212" i="69"/>
  <c r="AE212" i="69" s="1"/>
  <c r="AD213" i="69"/>
  <c r="AD214" i="69"/>
  <c r="AE214" i="69" s="1"/>
  <c r="AD215" i="69"/>
  <c r="AE215" i="69" s="1"/>
  <c r="AD216" i="69"/>
  <c r="AE216" i="69" s="1"/>
  <c r="AD217" i="69"/>
  <c r="AE217" i="69" s="1"/>
  <c r="AD218" i="69"/>
  <c r="AE218" i="69" s="1"/>
  <c r="AD219" i="69"/>
  <c r="AE219" i="69" s="1"/>
  <c r="AD220" i="69"/>
  <c r="AE220" i="69" s="1"/>
  <c r="AD221" i="69"/>
  <c r="AE221" i="69" s="1"/>
  <c r="AD222" i="69"/>
  <c r="AD223" i="69"/>
  <c r="AE223" i="69" s="1"/>
  <c r="AD224" i="69"/>
  <c r="AE224" i="69" s="1"/>
  <c r="AD225" i="69"/>
  <c r="AE225" i="69" s="1"/>
  <c r="AD226" i="69"/>
  <c r="AE226" i="69" s="1"/>
  <c r="AD227" i="69"/>
  <c r="AE227" i="69" s="1"/>
  <c r="AD228" i="69"/>
  <c r="AE228" i="69" s="1"/>
  <c r="AD229" i="69"/>
  <c r="AE229" i="69" s="1"/>
  <c r="AD230" i="69"/>
  <c r="AE230" i="69" s="1"/>
  <c r="AD231" i="69"/>
  <c r="AE231" i="69" s="1"/>
  <c r="AD232" i="69"/>
  <c r="AE232" i="69" s="1"/>
  <c r="AD233" i="69"/>
  <c r="AE233" i="69" s="1"/>
  <c r="AD234" i="69"/>
  <c r="AE234" i="69" s="1"/>
  <c r="AD235" i="69"/>
  <c r="AE235" i="69" s="1"/>
  <c r="AD236" i="69"/>
  <c r="AE236" i="69" s="1"/>
  <c r="AD237" i="69"/>
  <c r="AE237" i="69" s="1"/>
  <c r="AD238" i="69"/>
  <c r="AE238" i="69" s="1"/>
  <c r="AD239" i="69"/>
  <c r="AE239" i="69" s="1"/>
  <c r="AD240" i="69"/>
  <c r="AE240" i="69" s="1"/>
  <c r="AD241" i="69"/>
  <c r="AE241" i="69" s="1"/>
  <c r="AD242" i="69"/>
  <c r="AE242" i="69" s="1"/>
  <c r="AD243" i="69"/>
  <c r="AE243" i="69" s="1"/>
  <c r="AD244" i="69"/>
  <c r="AE244" i="69" s="1"/>
  <c r="AD245" i="69"/>
  <c r="AD246" i="69"/>
  <c r="AE246" i="69" s="1"/>
  <c r="AD247" i="69"/>
  <c r="AE247" i="69" s="1"/>
  <c r="AD248" i="69"/>
  <c r="AE248" i="69" s="1"/>
  <c r="AD249" i="69"/>
  <c r="AE249" i="69" s="1"/>
  <c r="AD250" i="69"/>
  <c r="AE250" i="69" s="1"/>
  <c r="AD251" i="69"/>
  <c r="AE251" i="69" s="1"/>
  <c r="AD252" i="69"/>
  <c r="AE252" i="69" s="1"/>
  <c r="AD253" i="69"/>
  <c r="AE253" i="69" s="1"/>
  <c r="AD254" i="69"/>
  <c r="AD255" i="69"/>
  <c r="AE255" i="69" s="1"/>
  <c r="AD256" i="69"/>
  <c r="AE256" i="69" s="1"/>
  <c r="AD257" i="69"/>
  <c r="AE257" i="69" s="1"/>
  <c r="AD258" i="69"/>
  <c r="AE258" i="69" s="1"/>
  <c r="AD259" i="69"/>
  <c r="AE259" i="69" s="1"/>
  <c r="AD260" i="69"/>
  <c r="AE260" i="69" s="1"/>
  <c r="AD261" i="69"/>
  <c r="AE261" i="69" s="1"/>
  <c r="AD262" i="69"/>
  <c r="AE262" i="69" s="1"/>
  <c r="AD263" i="69"/>
  <c r="AE263" i="69" s="1"/>
  <c r="AD264" i="69"/>
  <c r="AE264" i="69" s="1"/>
  <c r="AD265" i="69"/>
  <c r="AE265" i="69" s="1"/>
  <c r="AD266" i="69"/>
  <c r="AE266" i="69" s="1"/>
  <c r="AD267" i="69"/>
  <c r="AE267" i="69" s="1"/>
  <c r="AD268" i="69"/>
  <c r="AE268" i="69" s="1"/>
  <c r="AD269" i="69"/>
  <c r="AE269" i="69" s="1"/>
  <c r="AD270" i="69"/>
  <c r="AE270" i="69" s="1"/>
  <c r="AD271" i="69"/>
  <c r="AE271" i="69" s="1"/>
  <c r="AD272" i="69"/>
  <c r="AE272" i="69" s="1"/>
  <c r="AD273" i="69"/>
  <c r="AE273" i="69" s="1"/>
  <c r="AD274" i="69"/>
  <c r="AE274" i="69" s="1"/>
  <c r="AD275" i="69"/>
  <c r="AE275" i="69" s="1"/>
  <c r="AD276" i="69"/>
  <c r="AE276" i="69" s="1"/>
  <c r="AD277" i="69"/>
  <c r="AD278" i="69"/>
  <c r="AE278" i="69" s="1"/>
  <c r="AD279" i="69"/>
  <c r="AE279" i="69" s="1"/>
  <c r="AD280" i="69"/>
  <c r="AE280" i="69" s="1"/>
  <c r="AD281" i="69"/>
  <c r="AE281" i="69" s="1"/>
  <c r="AD282" i="69"/>
  <c r="AE282" i="69" s="1"/>
  <c r="AD283" i="69"/>
  <c r="AE283" i="69" s="1"/>
  <c r="AD284" i="69"/>
  <c r="AE284" i="69" s="1"/>
  <c r="AD285" i="69"/>
  <c r="AE285" i="69" s="1"/>
  <c r="AD286" i="69"/>
  <c r="AD287" i="69"/>
  <c r="AE287" i="69" s="1"/>
  <c r="AD288" i="69"/>
  <c r="AE288" i="69" s="1"/>
  <c r="AD289" i="69"/>
  <c r="AE289" i="69" s="1"/>
  <c r="AD290" i="69"/>
  <c r="AE290" i="69" s="1"/>
  <c r="AD291" i="69"/>
  <c r="AE291" i="69" s="1"/>
  <c r="AD292" i="69"/>
  <c r="AE292" i="69" s="1"/>
  <c r="AD293" i="69"/>
  <c r="AE293" i="69" s="1"/>
  <c r="AD294" i="69"/>
  <c r="AE294" i="69" s="1"/>
  <c r="AD295" i="69"/>
  <c r="AE295" i="69" s="1"/>
  <c r="AD296" i="69"/>
  <c r="AE296" i="69" s="1"/>
  <c r="AD297" i="69"/>
  <c r="AE297" i="69" s="1"/>
  <c r="AD298" i="69"/>
  <c r="AE298" i="69" s="1"/>
  <c r="AD299" i="69"/>
  <c r="AE299" i="69" s="1"/>
  <c r="AD300" i="69"/>
  <c r="AE300" i="69" s="1"/>
  <c r="AD301" i="69"/>
  <c r="AE301" i="69" s="1"/>
  <c r="AD302" i="69"/>
  <c r="AE302" i="69" s="1"/>
  <c r="AD303" i="69"/>
  <c r="AE303" i="69" s="1"/>
  <c r="AD304" i="69"/>
  <c r="AE304" i="69" s="1"/>
  <c r="AD305" i="69"/>
  <c r="AE305" i="69" s="1"/>
  <c r="AD306" i="69"/>
  <c r="AE306" i="69" s="1"/>
  <c r="AD307" i="69"/>
  <c r="AE307" i="69" s="1"/>
  <c r="AD308" i="69"/>
  <c r="AE308" i="69" s="1"/>
  <c r="AD309" i="69"/>
  <c r="AD310" i="69"/>
  <c r="AE310" i="69" s="1"/>
  <c r="AD311" i="69"/>
  <c r="AE311" i="69" s="1"/>
  <c r="AD312" i="69"/>
  <c r="AE312" i="69" s="1"/>
  <c r="AD313" i="69"/>
  <c r="AE313" i="69" s="1"/>
  <c r="AD314" i="69"/>
  <c r="AE314" i="69" s="1"/>
  <c r="AD315" i="69"/>
  <c r="AE315" i="69" s="1"/>
  <c r="AD316" i="69"/>
  <c r="AE316" i="69" s="1"/>
  <c r="AD317" i="69"/>
  <c r="AE317" i="69" s="1"/>
  <c r="AD318" i="69"/>
  <c r="AD319" i="69"/>
  <c r="AE319" i="69" s="1"/>
  <c r="AD320" i="69"/>
  <c r="AE320" i="69" s="1"/>
  <c r="AD321" i="69"/>
  <c r="AE321" i="69" s="1"/>
  <c r="AD322" i="69"/>
  <c r="AE322" i="69" s="1"/>
  <c r="AD323" i="69"/>
  <c r="AE323" i="69" s="1"/>
  <c r="AD324" i="69"/>
  <c r="AE324" i="69" s="1"/>
  <c r="AD325" i="69"/>
  <c r="AE325" i="69" s="1"/>
  <c r="AD326" i="69"/>
  <c r="AE326" i="69" s="1"/>
  <c r="AD327" i="69"/>
  <c r="AE327" i="69" s="1"/>
  <c r="AD328" i="69"/>
  <c r="AE328" i="69" s="1"/>
  <c r="AD329" i="69"/>
  <c r="AE329" i="69" s="1"/>
  <c r="AD330" i="69"/>
  <c r="AE330" i="69" s="1"/>
  <c r="AD331" i="69"/>
  <c r="AE331" i="69" s="1"/>
  <c r="AD332" i="69"/>
  <c r="AE332" i="69" s="1"/>
  <c r="AD333" i="69"/>
  <c r="AE333" i="69" s="1"/>
  <c r="AD334" i="69"/>
  <c r="AE334" i="69" s="1"/>
  <c r="AD335" i="69"/>
  <c r="AE335" i="69" s="1"/>
  <c r="AD336" i="69"/>
  <c r="AE336" i="69" s="1"/>
  <c r="AD337" i="69"/>
  <c r="AE337" i="69" s="1"/>
  <c r="AD338" i="69"/>
  <c r="AE338" i="69" s="1"/>
  <c r="AD339" i="69"/>
  <c r="AE339" i="69" s="1"/>
  <c r="AD340" i="69"/>
  <c r="AE340" i="69" s="1"/>
  <c r="AD341" i="69"/>
  <c r="AD342" i="69"/>
  <c r="AE342" i="69" s="1"/>
  <c r="AD343" i="69"/>
  <c r="AE343" i="69" s="1"/>
  <c r="AD344" i="69"/>
  <c r="AE344" i="69" s="1"/>
  <c r="AD345" i="69"/>
  <c r="AE345" i="69" s="1"/>
  <c r="AD346" i="69"/>
  <c r="AE346" i="69" s="1"/>
  <c r="AD347" i="69"/>
  <c r="AE347" i="69" s="1"/>
  <c r="AD348" i="69"/>
  <c r="AD349" i="69"/>
  <c r="AE349" i="69" s="1"/>
  <c r="AD350" i="69"/>
  <c r="AD351" i="69"/>
  <c r="AE351" i="69" s="1"/>
  <c r="AD352" i="69"/>
  <c r="AE352" i="69" s="1"/>
  <c r="AD353" i="69"/>
  <c r="AE353" i="69" s="1"/>
  <c r="AD354" i="69"/>
  <c r="AE354" i="69" s="1"/>
  <c r="AD355" i="69"/>
  <c r="AE355" i="69" s="1"/>
  <c r="AD356" i="69"/>
  <c r="AE356" i="69" s="1"/>
  <c r="AD357" i="69"/>
  <c r="AE357" i="69" s="1"/>
  <c r="AD358" i="69"/>
  <c r="AE358" i="69" s="1"/>
  <c r="AD359" i="69"/>
  <c r="AE359" i="69" s="1"/>
  <c r="AD360" i="69"/>
  <c r="AE360" i="69" s="1"/>
  <c r="AD361" i="69"/>
  <c r="AD362" i="69"/>
  <c r="AE362" i="69" s="1"/>
  <c r="AD363" i="69"/>
  <c r="AE363" i="69" s="1"/>
  <c r="AD364" i="69"/>
  <c r="AE364" i="69" s="1"/>
  <c r="AD365" i="69"/>
  <c r="AE365" i="69" s="1"/>
  <c r="AD366" i="69"/>
  <c r="AD367" i="69"/>
  <c r="AE367" i="69" s="1"/>
  <c r="AD368" i="69"/>
  <c r="AD369" i="69"/>
  <c r="AE369" i="69" s="1"/>
  <c r="AD370" i="69"/>
  <c r="AE370" i="69" s="1"/>
  <c r="AD371" i="69"/>
  <c r="AE371" i="69" s="1"/>
  <c r="AD372" i="69"/>
  <c r="AE372" i="69" s="1"/>
  <c r="AD373" i="69"/>
  <c r="AD374" i="69"/>
  <c r="AE374" i="69" s="1"/>
  <c r="AD375" i="69"/>
  <c r="AE375" i="69" s="1"/>
  <c r="AD376" i="69"/>
  <c r="AE376" i="69" s="1"/>
  <c r="AD377" i="69"/>
  <c r="AE377" i="69" s="1"/>
  <c r="AD378" i="69"/>
  <c r="AD379" i="69"/>
  <c r="AE379" i="69" s="1"/>
  <c r="AD380" i="69"/>
  <c r="AD381" i="69"/>
  <c r="AE381" i="69" s="1"/>
  <c r="AD382" i="69"/>
  <c r="AD383" i="69"/>
  <c r="AD384" i="69"/>
  <c r="AE384" i="69" s="1"/>
  <c r="AD385" i="69"/>
  <c r="AE385" i="69" s="1"/>
  <c r="AD386" i="69"/>
  <c r="AE386" i="69" s="1"/>
  <c r="AD387" i="69"/>
  <c r="AE387" i="69" s="1"/>
  <c r="AD388" i="69"/>
  <c r="AE388" i="69" s="1"/>
  <c r="AD389" i="69"/>
  <c r="AE389" i="69" s="1"/>
  <c r="AD390" i="69"/>
  <c r="AE390" i="69" s="1"/>
  <c r="AD391" i="69"/>
  <c r="AE391" i="69" s="1"/>
  <c r="AD392" i="69"/>
  <c r="AE392" i="69" s="1"/>
  <c r="AD393" i="69"/>
  <c r="AD394" i="69"/>
  <c r="AE394" i="69" s="1"/>
  <c r="AD395" i="69"/>
  <c r="AE395" i="69" s="1"/>
  <c r="AD396" i="69"/>
  <c r="AE396" i="69" s="1"/>
  <c r="AD397" i="69"/>
  <c r="AE397" i="69" s="1"/>
  <c r="AD398" i="69"/>
  <c r="AD399" i="69"/>
  <c r="AE399" i="69" s="1"/>
  <c r="AD400" i="69"/>
  <c r="AD401" i="69"/>
  <c r="AE401" i="69" s="1"/>
  <c r="AD402" i="69"/>
  <c r="AE402" i="69" s="1"/>
  <c r="AD403" i="69"/>
  <c r="AE403" i="69" s="1"/>
  <c r="AD404" i="69"/>
  <c r="AE404" i="69" s="1"/>
  <c r="AD405" i="69"/>
  <c r="AD406" i="69"/>
  <c r="AE406" i="69" s="1"/>
  <c r="AD407" i="69"/>
  <c r="AE407" i="69" s="1"/>
  <c r="AD408" i="69"/>
  <c r="AE408" i="69" s="1"/>
  <c r="AD409" i="69"/>
  <c r="AE409" i="69" s="1"/>
  <c r="AD410" i="69"/>
  <c r="AD411" i="69"/>
  <c r="AE411" i="69" s="1"/>
  <c r="AD4" i="69"/>
  <c r="W5" i="69" l="1"/>
  <c r="W6" i="69"/>
  <c r="W7" i="69"/>
  <c r="W8" i="69"/>
  <c r="W9" i="69"/>
  <c r="W10" i="69"/>
  <c r="W11" i="69"/>
  <c r="W12" i="69"/>
  <c r="W13" i="69"/>
  <c r="W14" i="69"/>
  <c r="W15" i="69"/>
  <c r="W16" i="69"/>
  <c r="W17" i="69"/>
  <c r="W18" i="69"/>
  <c r="W19" i="69"/>
  <c r="W20" i="69"/>
  <c r="W21" i="69"/>
  <c r="W22" i="69"/>
  <c r="W23" i="69"/>
  <c r="W24" i="69"/>
  <c r="W25" i="69"/>
  <c r="W26" i="69"/>
  <c r="W27" i="69"/>
  <c r="W28" i="69"/>
  <c r="W29" i="69"/>
  <c r="W30" i="69"/>
  <c r="W31" i="69"/>
  <c r="W32" i="69"/>
  <c r="W33" i="69"/>
  <c r="W34" i="69"/>
  <c r="W35" i="69"/>
  <c r="W36" i="69"/>
  <c r="W37" i="69"/>
  <c r="W38" i="69"/>
  <c r="W39" i="69"/>
  <c r="W40" i="69"/>
  <c r="W41" i="69"/>
  <c r="W42" i="69"/>
  <c r="W43" i="69"/>
  <c r="W44" i="69"/>
  <c r="W45" i="69"/>
  <c r="W46" i="69"/>
  <c r="W47" i="69"/>
  <c r="W48" i="69"/>
  <c r="W49" i="69"/>
  <c r="W50" i="69"/>
  <c r="W51" i="69"/>
  <c r="W52" i="69"/>
  <c r="W53" i="69"/>
  <c r="W54" i="69"/>
  <c r="W55" i="69"/>
  <c r="W56" i="69"/>
  <c r="W57" i="69"/>
  <c r="W58" i="69"/>
  <c r="W59" i="69"/>
  <c r="W60" i="69"/>
  <c r="W61" i="69"/>
  <c r="W62" i="69"/>
  <c r="W63" i="69"/>
  <c r="W64" i="69"/>
  <c r="W65" i="69"/>
  <c r="W66" i="69"/>
  <c r="W67" i="69"/>
  <c r="W68" i="69"/>
  <c r="W69" i="69"/>
  <c r="W70" i="69"/>
  <c r="W71" i="69"/>
  <c r="W72" i="69"/>
  <c r="W73" i="69"/>
  <c r="W74" i="69"/>
  <c r="W75" i="69"/>
  <c r="W76" i="69"/>
  <c r="W77" i="69"/>
  <c r="W78" i="69"/>
  <c r="W79" i="69"/>
  <c r="W80" i="69"/>
  <c r="W81" i="69"/>
  <c r="W82" i="69"/>
  <c r="W83" i="69"/>
  <c r="W84" i="69"/>
  <c r="W85" i="69"/>
  <c r="W86" i="69"/>
  <c r="W87" i="69"/>
  <c r="W88" i="69"/>
  <c r="W89" i="69"/>
  <c r="W90" i="69"/>
  <c r="W91" i="69"/>
  <c r="W92" i="69"/>
  <c r="W93" i="69"/>
  <c r="W94" i="69"/>
  <c r="W95" i="69"/>
  <c r="W96" i="69"/>
  <c r="W97" i="69"/>
  <c r="W98" i="69"/>
  <c r="W99" i="69"/>
  <c r="W100" i="69"/>
  <c r="W101" i="69"/>
  <c r="W102" i="69"/>
  <c r="W103" i="69"/>
  <c r="W104" i="69"/>
  <c r="W105" i="69"/>
  <c r="W106" i="69"/>
  <c r="W107" i="69"/>
  <c r="W108" i="69"/>
  <c r="W109" i="69"/>
  <c r="W110" i="69"/>
  <c r="W111" i="69"/>
  <c r="W112" i="69"/>
  <c r="W113" i="69"/>
  <c r="W114" i="69"/>
  <c r="W115" i="69"/>
  <c r="W116" i="69"/>
  <c r="W117" i="69"/>
  <c r="W118" i="69"/>
  <c r="W119" i="69"/>
  <c r="W120" i="69"/>
  <c r="W121" i="69"/>
  <c r="W122" i="69"/>
  <c r="W123" i="69"/>
  <c r="W124" i="69"/>
  <c r="W125" i="69"/>
  <c r="W126" i="69"/>
  <c r="W127" i="69"/>
  <c r="W128" i="69"/>
  <c r="W129" i="69"/>
  <c r="W130" i="69"/>
  <c r="W131" i="69"/>
  <c r="W132" i="69"/>
  <c r="W133" i="69"/>
  <c r="W134" i="69"/>
  <c r="W135" i="69"/>
  <c r="W136" i="69"/>
  <c r="W137" i="69"/>
  <c r="W138" i="69"/>
  <c r="W139" i="69"/>
  <c r="W140" i="69"/>
  <c r="W141" i="69"/>
  <c r="W142" i="69"/>
  <c r="W143" i="69"/>
  <c r="W144" i="69"/>
  <c r="W145" i="69"/>
  <c r="W146" i="69"/>
  <c r="W147" i="69"/>
  <c r="W148" i="69"/>
  <c r="W149" i="69"/>
  <c r="W150" i="69"/>
  <c r="W151" i="69"/>
  <c r="W152" i="69"/>
  <c r="W153" i="69"/>
  <c r="W154" i="69"/>
  <c r="W155" i="69"/>
  <c r="W156" i="69"/>
  <c r="W157" i="69"/>
  <c r="W158" i="69"/>
  <c r="W159" i="69"/>
  <c r="W160" i="69"/>
  <c r="W161" i="69"/>
  <c r="W162" i="69"/>
  <c r="W163" i="69"/>
  <c r="W164" i="69"/>
  <c r="W165" i="69"/>
  <c r="W166" i="69"/>
  <c r="W167" i="69"/>
  <c r="W168" i="69"/>
  <c r="W169" i="69"/>
  <c r="W170" i="69"/>
  <c r="W171" i="69"/>
  <c r="W172" i="69"/>
  <c r="W173" i="69"/>
  <c r="W174" i="69"/>
  <c r="W175" i="69"/>
  <c r="W176" i="69"/>
  <c r="W177" i="69"/>
  <c r="W178" i="69"/>
  <c r="W179" i="69"/>
  <c r="W180" i="69"/>
  <c r="W181" i="69"/>
  <c r="W182" i="69"/>
  <c r="W183" i="69"/>
  <c r="W184" i="69"/>
  <c r="W185" i="69"/>
  <c r="W186" i="69"/>
  <c r="W187" i="69"/>
  <c r="W188" i="69"/>
  <c r="W189" i="69"/>
  <c r="W190" i="69"/>
  <c r="W191" i="69"/>
  <c r="W192" i="69"/>
  <c r="W193" i="69"/>
  <c r="W194" i="69"/>
  <c r="W195" i="69"/>
  <c r="W196" i="69"/>
  <c r="W197" i="69"/>
  <c r="W198" i="69"/>
  <c r="W199" i="69"/>
  <c r="W200" i="69"/>
  <c r="W201" i="69"/>
  <c r="W202" i="69"/>
  <c r="W203" i="69"/>
  <c r="W204" i="69"/>
  <c r="W205" i="69"/>
  <c r="W206" i="69"/>
  <c r="W207" i="69"/>
  <c r="W208" i="69"/>
  <c r="W209" i="69"/>
  <c r="W210" i="69"/>
  <c r="W211" i="69"/>
  <c r="W212" i="69"/>
  <c r="W213" i="69"/>
  <c r="W214" i="69"/>
  <c r="W215" i="69"/>
  <c r="W216" i="69"/>
  <c r="W217" i="69"/>
  <c r="W218" i="69"/>
  <c r="W219" i="69"/>
  <c r="W220" i="69"/>
  <c r="W221" i="69"/>
  <c r="W222" i="69"/>
  <c r="W223" i="69"/>
  <c r="W224" i="69"/>
  <c r="W225" i="69"/>
  <c r="W226" i="69"/>
  <c r="W227" i="69"/>
  <c r="W228" i="69"/>
  <c r="W229" i="69"/>
  <c r="W230" i="69"/>
  <c r="W231" i="69"/>
  <c r="W232" i="69"/>
  <c r="W233" i="69"/>
  <c r="W234" i="69"/>
  <c r="W235" i="69"/>
  <c r="W236" i="69"/>
  <c r="W237" i="69"/>
  <c r="W238" i="69"/>
  <c r="W239" i="69"/>
  <c r="W240" i="69"/>
  <c r="W241" i="69"/>
  <c r="W242" i="69"/>
  <c r="W243" i="69"/>
  <c r="W244" i="69"/>
  <c r="W245" i="69"/>
  <c r="W246" i="69"/>
  <c r="W247" i="69"/>
  <c r="W248" i="69"/>
  <c r="W249" i="69"/>
  <c r="W250" i="69"/>
  <c r="W251" i="69"/>
  <c r="W252" i="69"/>
  <c r="W253" i="69"/>
  <c r="W254" i="69"/>
  <c r="W255" i="69"/>
  <c r="W256" i="69"/>
  <c r="W257" i="69"/>
  <c r="W258" i="69"/>
  <c r="W259" i="69"/>
  <c r="W260" i="69"/>
  <c r="W261" i="69"/>
  <c r="W262" i="69"/>
  <c r="W263" i="69"/>
  <c r="W264" i="69"/>
  <c r="W265" i="69"/>
  <c r="W266" i="69"/>
  <c r="W267" i="69"/>
  <c r="W268" i="69"/>
  <c r="W269" i="69"/>
  <c r="W270" i="69"/>
  <c r="W271" i="69"/>
  <c r="W272" i="69"/>
  <c r="W273" i="69"/>
  <c r="W274" i="69"/>
  <c r="W275" i="69"/>
  <c r="W276" i="69"/>
  <c r="W277" i="69"/>
  <c r="W278" i="69"/>
  <c r="W279" i="69"/>
  <c r="W280" i="69"/>
  <c r="W281" i="69"/>
  <c r="W282" i="69"/>
  <c r="W283" i="69"/>
  <c r="W284" i="69"/>
  <c r="W285" i="69"/>
  <c r="W286" i="69"/>
  <c r="W287" i="69"/>
  <c r="W288" i="69"/>
  <c r="W289" i="69"/>
  <c r="W290" i="69"/>
  <c r="W291" i="69"/>
  <c r="W292" i="69"/>
  <c r="W293" i="69"/>
  <c r="W294" i="69"/>
  <c r="W295" i="69"/>
  <c r="W296" i="69"/>
  <c r="W297" i="69"/>
  <c r="W298" i="69"/>
  <c r="W299" i="69"/>
  <c r="W300" i="69"/>
  <c r="W301" i="69"/>
  <c r="W302" i="69"/>
  <c r="W303" i="69"/>
  <c r="W304" i="69"/>
  <c r="W305" i="69"/>
  <c r="W306" i="69"/>
  <c r="W307" i="69"/>
  <c r="W308" i="69"/>
  <c r="W309" i="69"/>
  <c r="W310" i="69"/>
  <c r="W311" i="69"/>
  <c r="W312" i="69"/>
  <c r="W313" i="69"/>
  <c r="W314" i="69"/>
  <c r="W315" i="69"/>
  <c r="W316" i="69"/>
  <c r="W317" i="69"/>
  <c r="W318" i="69"/>
  <c r="W319" i="69"/>
  <c r="W320" i="69"/>
  <c r="W321" i="69"/>
  <c r="W322" i="69"/>
  <c r="W323" i="69"/>
  <c r="W324" i="69"/>
  <c r="W325" i="69"/>
  <c r="W326" i="69"/>
  <c r="W327" i="69"/>
  <c r="W328" i="69"/>
  <c r="W329" i="69"/>
  <c r="W330" i="69"/>
  <c r="W331" i="69"/>
  <c r="W332" i="69"/>
  <c r="W333" i="69"/>
  <c r="W334" i="69"/>
  <c r="W335" i="69"/>
  <c r="W336" i="69"/>
  <c r="W337" i="69"/>
  <c r="W338" i="69"/>
  <c r="W339" i="69"/>
  <c r="W340" i="69"/>
  <c r="W341" i="69"/>
  <c r="W342" i="69"/>
  <c r="W343" i="69"/>
  <c r="W344" i="69"/>
  <c r="W345" i="69"/>
  <c r="W346" i="69"/>
  <c r="W347" i="69"/>
  <c r="W348" i="69"/>
  <c r="W349" i="69"/>
  <c r="W350" i="69"/>
  <c r="W351" i="69"/>
  <c r="W352" i="69"/>
  <c r="W353" i="69"/>
  <c r="W354" i="69"/>
  <c r="W355" i="69"/>
  <c r="W356" i="69"/>
  <c r="W357" i="69"/>
  <c r="W358" i="69"/>
  <c r="W359" i="69"/>
  <c r="W360" i="69"/>
  <c r="W361" i="69"/>
  <c r="W362" i="69"/>
  <c r="W363" i="69"/>
  <c r="W364" i="69"/>
  <c r="W365" i="69"/>
  <c r="W366" i="69"/>
  <c r="W367" i="69"/>
  <c r="W368" i="69"/>
  <c r="W369" i="69"/>
  <c r="W370" i="69"/>
  <c r="W371" i="69"/>
  <c r="W372" i="69"/>
  <c r="W373" i="69"/>
  <c r="W374" i="69"/>
  <c r="W375" i="69"/>
  <c r="W376" i="69"/>
  <c r="W377" i="69"/>
  <c r="W378" i="69"/>
  <c r="W379" i="69"/>
  <c r="W380" i="69"/>
  <c r="W381" i="69"/>
  <c r="W382" i="69"/>
  <c r="W383" i="69"/>
  <c r="W384" i="69"/>
  <c r="W385" i="69"/>
  <c r="W386" i="69"/>
  <c r="W387" i="69"/>
  <c r="W388" i="69"/>
  <c r="W389" i="69"/>
  <c r="W390" i="69"/>
  <c r="W391" i="69"/>
  <c r="W392" i="69"/>
  <c r="W393" i="69"/>
  <c r="W394" i="69"/>
  <c r="W395" i="69"/>
  <c r="W396" i="69"/>
  <c r="W397" i="69"/>
  <c r="W398" i="69"/>
  <c r="W399" i="69"/>
  <c r="W400" i="69"/>
  <c r="W401" i="69"/>
  <c r="W402" i="69"/>
  <c r="W403" i="69"/>
  <c r="W404" i="69"/>
  <c r="W405" i="69"/>
  <c r="W406" i="69"/>
  <c r="W407" i="69"/>
  <c r="W408" i="69"/>
  <c r="W409" i="69"/>
  <c r="W410" i="69"/>
  <c r="W411" i="69"/>
  <c r="W4" i="69"/>
  <c r="X5" i="69"/>
  <c r="X6" i="69"/>
  <c r="X7" i="69"/>
  <c r="X8" i="69"/>
  <c r="X9" i="69"/>
  <c r="X10" i="69"/>
  <c r="X11" i="69"/>
  <c r="X12" i="69"/>
  <c r="X13" i="69"/>
  <c r="X14" i="69"/>
  <c r="X15" i="69"/>
  <c r="X16" i="69"/>
  <c r="X17" i="69"/>
  <c r="X18" i="69"/>
  <c r="X19" i="69"/>
  <c r="X20" i="69"/>
  <c r="X21" i="69"/>
  <c r="X22" i="69"/>
  <c r="X23" i="69"/>
  <c r="X24" i="69"/>
  <c r="X25" i="69"/>
  <c r="X26" i="69"/>
  <c r="X27" i="69"/>
  <c r="X28" i="69"/>
  <c r="X29" i="69"/>
  <c r="X30" i="69"/>
  <c r="X31" i="69"/>
  <c r="X32" i="69"/>
  <c r="X33" i="69"/>
  <c r="X34" i="69"/>
  <c r="X35" i="69"/>
  <c r="X36" i="69"/>
  <c r="X37" i="69"/>
  <c r="X38" i="69"/>
  <c r="X39" i="69"/>
  <c r="X40" i="69"/>
  <c r="X41" i="69"/>
  <c r="X42" i="69"/>
  <c r="X43" i="69"/>
  <c r="X44" i="69"/>
  <c r="X45" i="69"/>
  <c r="X46" i="69"/>
  <c r="X47" i="69"/>
  <c r="X48" i="69"/>
  <c r="X49" i="69"/>
  <c r="X50" i="69"/>
  <c r="X51" i="69"/>
  <c r="X52" i="69"/>
  <c r="X53" i="69"/>
  <c r="X54" i="69"/>
  <c r="X55" i="69"/>
  <c r="X56" i="69"/>
  <c r="X57" i="69"/>
  <c r="X58" i="69"/>
  <c r="X59" i="69"/>
  <c r="X60" i="69"/>
  <c r="X61" i="69"/>
  <c r="X62" i="69"/>
  <c r="X63" i="69"/>
  <c r="X64" i="69"/>
  <c r="X65" i="69"/>
  <c r="X66" i="69"/>
  <c r="X67" i="69"/>
  <c r="X68" i="69"/>
  <c r="X69" i="69"/>
  <c r="X70" i="69"/>
  <c r="X71" i="69"/>
  <c r="X72" i="69"/>
  <c r="X73" i="69"/>
  <c r="X74" i="69"/>
  <c r="X75" i="69"/>
  <c r="X76" i="69"/>
  <c r="X77" i="69"/>
  <c r="X78" i="69"/>
  <c r="X79" i="69"/>
  <c r="X80" i="69"/>
  <c r="X81" i="69"/>
  <c r="X82" i="69"/>
  <c r="X83" i="69"/>
  <c r="X84" i="69"/>
  <c r="X85" i="69"/>
  <c r="X86" i="69"/>
  <c r="X87" i="69"/>
  <c r="X88" i="69"/>
  <c r="X89" i="69"/>
  <c r="X90" i="69"/>
  <c r="X91" i="69"/>
  <c r="X92" i="69"/>
  <c r="X93" i="69"/>
  <c r="X94" i="69"/>
  <c r="X95" i="69"/>
  <c r="X96" i="69"/>
  <c r="X97" i="69"/>
  <c r="X98" i="69"/>
  <c r="X99" i="69"/>
  <c r="X100" i="69"/>
  <c r="X101" i="69"/>
  <c r="X102" i="69"/>
  <c r="X103" i="69"/>
  <c r="X104" i="69"/>
  <c r="X105" i="69"/>
  <c r="X106" i="69"/>
  <c r="X107" i="69"/>
  <c r="X108" i="69"/>
  <c r="X109" i="69"/>
  <c r="X110" i="69"/>
  <c r="X111" i="69"/>
  <c r="X112" i="69"/>
  <c r="X113" i="69"/>
  <c r="X114" i="69"/>
  <c r="X115" i="69"/>
  <c r="X116" i="69"/>
  <c r="X117" i="69"/>
  <c r="X118" i="69"/>
  <c r="X119" i="69"/>
  <c r="X120" i="69"/>
  <c r="X121" i="69"/>
  <c r="X122" i="69"/>
  <c r="X123" i="69"/>
  <c r="X124" i="69"/>
  <c r="X125" i="69"/>
  <c r="X126" i="69"/>
  <c r="X127" i="69"/>
  <c r="X128" i="69"/>
  <c r="X129" i="69"/>
  <c r="X130" i="69"/>
  <c r="X131" i="69"/>
  <c r="X132" i="69"/>
  <c r="X133" i="69"/>
  <c r="X134" i="69"/>
  <c r="X135" i="69"/>
  <c r="X136" i="69"/>
  <c r="X137" i="69"/>
  <c r="X138" i="69"/>
  <c r="X139" i="69"/>
  <c r="X140" i="69"/>
  <c r="X141" i="69"/>
  <c r="X142" i="69"/>
  <c r="X143" i="69"/>
  <c r="X144" i="69"/>
  <c r="X145" i="69"/>
  <c r="X146" i="69"/>
  <c r="X147" i="69"/>
  <c r="X148" i="69"/>
  <c r="X149" i="69"/>
  <c r="X150" i="69"/>
  <c r="X151" i="69"/>
  <c r="X152" i="69"/>
  <c r="X153" i="69"/>
  <c r="X154" i="69"/>
  <c r="X155" i="69"/>
  <c r="X156" i="69"/>
  <c r="X157" i="69"/>
  <c r="X158" i="69"/>
  <c r="X159" i="69"/>
  <c r="X160" i="69"/>
  <c r="X161" i="69"/>
  <c r="X162" i="69"/>
  <c r="X163" i="69"/>
  <c r="X164" i="69"/>
  <c r="X165" i="69"/>
  <c r="X166" i="69"/>
  <c r="X167" i="69"/>
  <c r="X168" i="69"/>
  <c r="X169" i="69"/>
  <c r="X170" i="69"/>
  <c r="X171" i="69"/>
  <c r="X172" i="69"/>
  <c r="X173" i="69"/>
  <c r="X174" i="69"/>
  <c r="X175" i="69"/>
  <c r="X176" i="69"/>
  <c r="X177" i="69"/>
  <c r="X178" i="69"/>
  <c r="X179" i="69"/>
  <c r="X180" i="69"/>
  <c r="X181" i="69"/>
  <c r="X182" i="69"/>
  <c r="X183" i="69"/>
  <c r="X184" i="69"/>
  <c r="X185" i="69"/>
  <c r="X186" i="69"/>
  <c r="X187" i="69"/>
  <c r="X188" i="69"/>
  <c r="X189" i="69"/>
  <c r="X190" i="69"/>
  <c r="X191" i="69"/>
  <c r="X192" i="69"/>
  <c r="X193" i="69"/>
  <c r="X194" i="69"/>
  <c r="X195" i="69"/>
  <c r="X196" i="69"/>
  <c r="X197" i="69"/>
  <c r="X198" i="69"/>
  <c r="X199" i="69"/>
  <c r="X200" i="69"/>
  <c r="X201" i="69"/>
  <c r="X202" i="69"/>
  <c r="X203" i="69"/>
  <c r="X204" i="69"/>
  <c r="X205" i="69"/>
  <c r="X206" i="69"/>
  <c r="X207" i="69"/>
  <c r="X208" i="69"/>
  <c r="X209" i="69"/>
  <c r="X210" i="69"/>
  <c r="X211" i="69"/>
  <c r="X212" i="69"/>
  <c r="X213" i="69"/>
  <c r="X214" i="69"/>
  <c r="X215" i="69"/>
  <c r="X216" i="69"/>
  <c r="X217" i="69"/>
  <c r="X218" i="69"/>
  <c r="X219" i="69"/>
  <c r="X220" i="69"/>
  <c r="X221" i="69"/>
  <c r="X222" i="69"/>
  <c r="X223" i="69"/>
  <c r="X224" i="69"/>
  <c r="X225" i="69"/>
  <c r="X226" i="69"/>
  <c r="X227" i="69"/>
  <c r="X228" i="69"/>
  <c r="X229" i="69"/>
  <c r="X230" i="69"/>
  <c r="X231" i="69"/>
  <c r="X232" i="69"/>
  <c r="X233" i="69"/>
  <c r="X234" i="69"/>
  <c r="X235" i="69"/>
  <c r="X236" i="69"/>
  <c r="X237" i="69"/>
  <c r="X238" i="69"/>
  <c r="X239" i="69"/>
  <c r="X240" i="69"/>
  <c r="X241" i="69"/>
  <c r="X242" i="69"/>
  <c r="X243" i="69"/>
  <c r="X244" i="69"/>
  <c r="X245" i="69"/>
  <c r="X246" i="69"/>
  <c r="X247" i="69"/>
  <c r="X248" i="69"/>
  <c r="X249" i="69"/>
  <c r="X250" i="69"/>
  <c r="X251" i="69"/>
  <c r="X252" i="69"/>
  <c r="X253" i="69"/>
  <c r="X254" i="69"/>
  <c r="X255" i="69"/>
  <c r="X256" i="69"/>
  <c r="X257" i="69"/>
  <c r="X258" i="69"/>
  <c r="X259" i="69"/>
  <c r="X260" i="69"/>
  <c r="X261" i="69"/>
  <c r="X262" i="69"/>
  <c r="X263" i="69"/>
  <c r="X264" i="69"/>
  <c r="X265" i="69"/>
  <c r="X266" i="69"/>
  <c r="X267" i="69"/>
  <c r="X268" i="69"/>
  <c r="X269" i="69"/>
  <c r="X270" i="69"/>
  <c r="X271" i="69"/>
  <c r="X272" i="69"/>
  <c r="X273" i="69"/>
  <c r="X274" i="69"/>
  <c r="X275" i="69"/>
  <c r="X276" i="69"/>
  <c r="X277" i="69"/>
  <c r="X278" i="69"/>
  <c r="X279" i="69"/>
  <c r="X280" i="69"/>
  <c r="X281" i="69"/>
  <c r="X282" i="69"/>
  <c r="X283" i="69"/>
  <c r="X284" i="69"/>
  <c r="X285" i="69"/>
  <c r="X286" i="69"/>
  <c r="X287" i="69"/>
  <c r="X288" i="69"/>
  <c r="X289" i="69"/>
  <c r="X290" i="69"/>
  <c r="X291" i="69"/>
  <c r="X292" i="69"/>
  <c r="X293" i="69"/>
  <c r="X294" i="69"/>
  <c r="X295" i="69"/>
  <c r="X296" i="69"/>
  <c r="X297" i="69"/>
  <c r="X298" i="69"/>
  <c r="X299" i="69"/>
  <c r="X300" i="69"/>
  <c r="X301" i="69"/>
  <c r="X302" i="69"/>
  <c r="X303" i="69"/>
  <c r="X304" i="69"/>
  <c r="X305" i="69"/>
  <c r="X306" i="69"/>
  <c r="X307" i="69"/>
  <c r="X308" i="69"/>
  <c r="X309" i="69"/>
  <c r="X310" i="69"/>
  <c r="X311" i="69"/>
  <c r="X312" i="69"/>
  <c r="X313" i="69"/>
  <c r="X314" i="69"/>
  <c r="X315" i="69"/>
  <c r="X316" i="69"/>
  <c r="X317" i="69"/>
  <c r="X318" i="69"/>
  <c r="X319" i="69"/>
  <c r="X320" i="69"/>
  <c r="X321" i="69"/>
  <c r="X322" i="69"/>
  <c r="X323" i="69"/>
  <c r="X324" i="69"/>
  <c r="X325" i="69"/>
  <c r="X326" i="69"/>
  <c r="X327" i="69"/>
  <c r="X328" i="69"/>
  <c r="X329" i="69"/>
  <c r="X330" i="69"/>
  <c r="X331" i="69"/>
  <c r="X332" i="69"/>
  <c r="X333" i="69"/>
  <c r="X334" i="69"/>
  <c r="X335" i="69"/>
  <c r="X336" i="69"/>
  <c r="X337" i="69"/>
  <c r="X338" i="69"/>
  <c r="X339" i="69"/>
  <c r="X340" i="69"/>
  <c r="X341" i="69"/>
  <c r="X342" i="69"/>
  <c r="X343" i="69"/>
  <c r="X344" i="69"/>
  <c r="X345" i="69"/>
  <c r="X346" i="69"/>
  <c r="X347" i="69"/>
  <c r="X348" i="69"/>
  <c r="X349" i="69"/>
  <c r="X350" i="69"/>
  <c r="X351" i="69"/>
  <c r="X352" i="69"/>
  <c r="X353" i="69"/>
  <c r="X354" i="69"/>
  <c r="X355" i="69"/>
  <c r="X356" i="69"/>
  <c r="X357" i="69"/>
  <c r="X358" i="69"/>
  <c r="X359" i="69"/>
  <c r="X360" i="69"/>
  <c r="X361" i="69"/>
  <c r="X362" i="69"/>
  <c r="X363" i="69"/>
  <c r="X364" i="69"/>
  <c r="X365" i="69"/>
  <c r="X366" i="69"/>
  <c r="X367" i="69"/>
  <c r="X368" i="69"/>
  <c r="X369" i="69"/>
  <c r="X370" i="69"/>
  <c r="X371" i="69"/>
  <c r="X372" i="69"/>
  <c r="X373" i="69"/>
  <c r="X374" i="69"/>
  <c r="X375" i="69"/>
  <c r="X376" i="69"/>
  <c r="X377" i="69"/>
  <c r="X378" i="69"/>
  <c r="X379" i="69"/>
  <c r="X380" i="69"/>
  <c r="X381" i="69"/>
  <c r="X382" i="69"/>
  <c r="X383" i="69"/>
  <c r="X384" i="69"/>
  <c r="X385" i="69"/>
  <c r="X386" i="69"/>
  <c r="X387" i="69"/>
  <c r="X388" i="69"/>
  <c r="X389" i="69"/>
  <c r="X390" i="69"/>
  <c r="X391" i="69"/>
  <c r="X392" i="69"/>
  <c r="X393" i="69"/>
  <c r="X394" i="69"/>
  <c r="X395" i="69"/>
  <c r="X396" i="69"/>
  <c r="X397" i="69"/>
  <c r="X398" i="69"/>
  <c r="X399" i="69"/>
  <c r="X400" i="69"/>
  <c r="X401" i="69"/>
  <c r="X402" i="69"/>
  <c r="X403" i="69"/>
  <c r="X404" i="69"/>
  <c r="X405" i="69"/>
  <c r="X406" i="69"/>
  <c r="X407" i="69"/>
  <c r="X408" i="69"/>
  <c r="X409" i="69"/>
  <c r="X410" i="69"/>
  <c r="X411" i="69"/>
  <c r="X4" i="69"/>
  <c r="AC4" i="69"/>
  <c r="AC5" i="69"/>
  <c r="AC6" i="69"/>
  <c r="AC7" i="69"/>
  <c r="AC8" i="69"/>
  <c r="AC9" i="69"/>
  <c r="AC10" i="69"/>
  <c r="AC11" i="69"/>
  <c r="AC12" i="69"/>
  <c r="AC13" i="69"/>
  <c r="AC14" i="69"/>
  <c r="AC15" i="69"/>
  <c r="AC16" i="69"/>
  <c r="AC17" i="69"/>
  <c r="AC18" i="69"/>
  <c r="AC19" i="69"/>
  <c r="AC20" i="69"/>
  <c r="AC21" i="69"/>
  <c r="AC22" i="69"/>
  <c r="AC23" i="69"/>
  <c r="AC24" i="69"/>
  <c r="AC25" i="69"/>
  <c r="AC26" i="69"/>
  <c r="AC27" i="69"/>
  <c r="AC28" i="69"/>
  <c r="AC29" i="69"/>
  <c r="AC30" i="69"/>
  <c r="AC31" i="69"/>
  <c r="AC32" i="69"/>
  <c r="AC33" i="69"/>
  <c r="AC34" i="69"/>
  <c r="AC35" i="69"/>
  <c r="AC36" i="69"/>
  <c r="AC37" i="69"/>
  <c r="AC38" i="69"/>
  <c r="AC39" i="69"/>
  <c r="AC40" i="69"/>
  <c r="AC41" i="69"/>
  <c r="AC42" i="69"/>
  <c r="AC43" i="69"/>
  <c r="AC44" i="69"/>
  <c r="AC45" i="69"/>
  <c r="AC46" i="69"/>
  <c r="AC47" i="69"/>
  <c r="AC48" i="69"/>
  <c r="AC49" i="69"/>
  <c r="AC50" i="69"/>
  <c r="AC51" i="69"/>
  <c r="AC52" i="69"/>
  <c r="AC53" i="69"/>
  <c r="AC54" i="69"/>
  <c r="AC55" i="69"/>
  <c r="AC56" i="69"/>
  <c r="AC57" i="69"/>
  <c r="AC58" i="69"/>
  <c r="AC59" i="69"/>
  <c r="AC60" i="69"/>
  <c r="AC61" i="69"/>
  <c r="AC62" i="69"/>
  <c r="AC63" i="69"/>
  <c r="AC64" i="69"/>
  <c r="AC65" i="69"/>
  <c r="AC66" i="69"/>
  <c r="AC67" i="69"/>
  <c r="AC68" i="69"/>
  <c r="AC69" i="69"/>
  <c r="AC70" i="69"/>
  <c r="AC71" i="69"/>
  <c r="AC72" i="69"/>
  <c r="AC73" i="69"/>
  <c r="AC74" i="69"/>
  <c r="AC75" i="69"/>
  <c r="AC76" i="69"/>
  <c r="AC77" i="69"/>
  <c r="AC78" i="69"/>
  <c r="AC79" i="69"/>
  <c r="AC80" i="69"/>
  <c r="AC81" i="69"/>
  <c r="AC82" i="69"/>
  <c r="AC83" i="69"/>
  <c r="AC84" i="69"/>
  <c r="AC85" i="69"/>
  <c r="AC86" i="69"/>
  <c r="AC87" i="69"/>
  <c r="AC88" i="69"/>
  <c r="AC89" i="69"/>
  <c r="AC90" i="69"/>
  <c r="AC91" i="69"/>
  <c r="AC92" i="69"/>
  <c r="AC93" i="69"/>
  <c r="AC94" i="69"/>
  <c r="AC95" i="69"/>
  <c r="AC96" i="69"/>
  <c r="AC97" i="69"/>
  <c r="AC98" i="69"/>
  <c r="AC99" i="69"/>
  <c r="AC100" i="69"/>
  <c r="AC101" i="69"/>
  <c r="AC102" i="69"/>
  <c r="AC103" i="69"/>
  <c r="AC104" i="69"/>
  <c r="AC105" i="69"/>
  <c r="AC106" i="69"/>
  <c r="AC107" i="69"/>
  <c r="AC108" i="69"/>
  <c r="AC109" i="69"/>
  <c r="AC110" i="69"/>
  <c r="AC111" i="69"/>
  <c r="AC112" i="69"/>
  <c r="AC113" i="69"/>
  <c r="AC114" i="69"/>
  <c r="AC115" i="69"/>
  <c r="AC116" i="69"/>
  <c r="AC117" i="69"/>
  <c r="AC118" i="69"/>
  <c r="AC119" i="69"/>
  <c r="AC120" i="69"/>
  <c r="AC121" i="69"/>
  <c r="AC122" i="69"/>
  <c r="AC123" i="69"/>
  <c r="AC124" i="69"/>
  <c r="AC125" i="69"/>
  <c r="AC126" i="69"/>
  <c r="AC127" i="69"/>
  <c r="AC128" i="69"/>
  <c r="AC129" i="69"/>
  <c r="AC130" i="69"/>
  <c r="AC131" i="69"/>
  <c r="AC132" i="69"/>
  <c r="AC133" i="69"/>
  <c r="AC134" i="69"/>
  <c r="AC135" i="69"/>
  <c r="AC136" i="69"/>
  <c r="AC137" i="69"/>
  <c r="AC138" i="69"/>
  <c r="AC139" i="69"/>
  <c r="AC140" i="69"/>
  <c r="AC141" i="69"/>
  <c r="AC142" i="69"/>
  <c r="AC143" i="69"/>
  <c r="AC144" i="69"/>
  <c r="AC145" i="69"/>
  <c r="AC146" i="69"/>
  <c r="AC147" i="69"/>
  <c r="AC148" i="69"/>
  <c r="AC149" i="69"/>
  <c r="AC150" i="69"/>
  <c r="AC151" i="69"/>
  <c r="AC152" i="69"/>
  <c r="AC153" i="69"/>
  <c r="AC154" i="69"/>
  <c r="AC155" i="69"/>
  <c r="AC156" i="69"/>
  <c r="AC157" i="69"/>
  <c r="AC158" i="69"/>
  <c r="AC159" i="69"/>
  <c r="AC160" i="69"/>
  <c r="AC161" i="69"/>
  <c r="AC162" i="69"/>
  <c r="AC163" i="69"/>
  <c r="AC164" i="69"/>
  <c r="AC165" i="69"/>
  <c r="AC166" i="69"/>
  <c r="AC167" i="69"/>
  <c r="AC168" i="69"/>
  <c r="AC169" i="69"/>
  <c r="AC170" i="69"/>
  <c r="AC171" i="69"/>
  <c r="AC172" i="69"/>
  <c r="AC173" i="69"/>
  <c r="AC174" i="69"/>
  <c r="AC175" i="69"/>
  <c r="AC176" i="69"/>
  <c r="AC177" i="69"/>
  <c r="AC178" i="69"/>
  <c r="AC179" i="69"/>
  <c r="AC180" i="69"/>
  <c r="AC181" i="69"/>
  <c r="AC182" i="69"/>
  <c r="AC183" i="69"/>
  <c r="AC184" i="69"/>
  <c r="AC185" i="69"/>
  <c r="AC186" i="69"/>
  <c r="AC187" i="69"/>
  <c r="AC188" i="69"/>
  <c r="AC189" i="69"/>
  <c r="AC190" i="69"/>
  <c r="AC191" i="69"/>
  <c r="AC192" i="69"/>
  <c r="AC193" i="69"/>
  <c r="AC194" i="69"/>
  <c r="AC195" i="69"/>
  <c r="AC196" i="69"/>
  <c r="AC197" i="69"/>
  <c r="AC198" i="69"/>
  <c r="AC199" i="69"/>
  <c r="AC200" i="69"/>
  <c r="AC201" i="69"/>
  <c r="AC202" i="69"/>
  <c r="AC203" i="69"/>
  <c r="AC204" i="69"/>
  <c r="AC205" i="69"/>
  <c r="AC206" i="69"/>
  <c r="AC207" i="69"/>
  <c r="AC208" i="69"/>
  <c r="AC209" i="69"/>
  <c r="AC210" i="69"/>
  <c r="AC211" i="69"/>
  <c r="AC212" i="69"/>
  <c r="AC213" i="69"/>
  <c r="AC214" i="69"/>
  <c r="AC215" i="69"/>
  <c r="AC216" i="69"/>
  <c r="AC217" i="69"/>
  <c r="AC218" i="69"/>
  <c r="AC219" i="69"/>
  <c r="AC220" i="69"/>
  <c r="AC221" i="69"/>
  <c r="AC222" i="69"/>
  <c r="AC223" i="69"/>
  <c r="AC224" i="69"/>
  <c r="AC225" i="69"/>
  <c r="AC226" i="69"/>
  <c r="AC227" i="69"/>
  <c r="AC228" i="69"/>
  <c r="AC229" i="69"/>
  <c r="AC230" i="69"/>
  <c r="AC231" i="69"/>
  <c r="AC232" i="69"/>
  <c r="AC233" i="69"/>
  <c r="AC234" i="69"/>
  <c r="AC235" i="69"/>
  <c r="AC236" i="69"/>
  <c r="AC237" i="69"/>
  <c r="AC238" i="69"/>
  <c r="AC239" i="69"/>
  <c r="AC240" i="69"/>
  <c r="AC241" i="69"/>
  <c r="AC242" i="69"/>
  <c r="AC243" i="69"/>
  <c r="AC244" i="69"/>
  <c r="AC245" i="69"/>
  <c r="AC246" i="69"/>
  <c r="AC247" i="69"/>
  <c r="AC248" i="69"/>
  <c r="AC249" i="69"/>
  <c r="AC250" i="69"/>
  <c r="AC251" i="69"/>
  <c r="AC252" i="69"/>
  <c r="AC253" i="69"/>
  <c r="AC254" i="69"/>
  <c r="AC255" i="69"/>
  <c r="AC256" i="69"/>
  <c r="AC257" i="69"/>
  <c r="AC258" i="69"/>
  <c r="AC259" i="69"/>
  <c r="AC260" i="69"/>
  <c r="AC261" i="69"/>
  <c r="AC262" i="69"/>
  <c r="AC263" i="69"/>
  <c r="AC264" i="69"/>
  <c r="AC265" i="69"/>
  <c r="AC266" i="69"/>
  <c r="AC267" i="69"/>
  <c r="AC268" i="69"/>
  <c r="AC269" i="69"/>
  <c r="AC270" i="69"/>
  <c r="AC271" i="69"/>
  <c r="AC272" i="69"/>
  <c r="AC273" i="69"/>
  <c r="AC274" i="69"/>
  <c r="AC275" i="69"/>
  <c r="AC276" i="69"/>
  <c r="AC277" i="69"/>
  <c r="AC278" i="69"/>
  <c r="AC279" i="69"/>
  <c r="AC280" i="69"/>
  <c r="AC281" i="69"/>
  <c r="AC282" i="69"/>
  <c r="AC283" i="69"/>
  <c r="AC284" i="69"/>
  <c r="AC285" i="69"/>
  <c r="AC286" i="69"/>
  <c r="AC287" i="69"/>
  <c r="AC288" i="69"/>
  <c r="AC289" i="69"/>
  <c r="AC290" i="69"/>
  <c r="AC291" i="69"/>
  <c r="AC292" i="69"/>
  <c r="AC293" i="69"/>
  <c r="AC294" i="69"/>
  <c r="AC295" i="69"/>
  <c r="AC296" i="69"/>
  <c r="AC297" i="69"/>
  <c r="AC298" i="69"/>
  <c r="AC299" i="69"/>
  <c r="AC300" i="69"/>
  <c r="AC301" i="69"/>
  <c r="AC302" i="69"/>
  <c r="AC303" i="69"/>
  <c r="AC304" i="69"/>
  <c r="AC305" i="69"/>
  <c r="AC306" i="69"/>
  <c r="AC307" i="69"/>
  <c r="AC308" i="69"/>
  <c r="AC309" i="69"/>
  <c r="AC310" i="69"/>
  <c r="AC311" i="69"/>
  <c r="AC312" i="69"/>
  <c r="AC313" i="69"/>
  <c r="AC314" i="69"/>
  <c r="AC315" i="69"/>
  <c r="AC316" i="69"/>
  <c r="AC317" i="69"/>
  <c r="AC318" i="69"/>
  <c r="AC319" i="69"/>
  <c r="AC320" i="69"/>
  <c r="AC321" i="69"/>
  <c r="AC322" i="69"/>
  <c r="AC323" i="69"/>
  <c r="AC324" i="69"/>
  <c r="AC325" i="69"/>
  <c r="AC326" i="69"/>
  <c r="AC327" i="69"/>
  <c r="AC328" i="69"/>
  <c r="AC329" i="69"/>
  <c r="AC330" i="69"/>
  <c r="AC331" i="69"/>
  <c r="AC332" i="69"/>
  <c r="AC333" i="69"/>
  <c r="AC334" i="69"/>
  <c r="AC335" i="69"/>
  <c r="AC336" i="69"/>
  <c r="AC337" i="69"/>
  <c r="AC338" i="69"/>
  <c r="AC339" i="69"/>
  <c r="AC340" i="69"/>
  <c r="AC341" i="69"/>
  <c r="AC342" i="69"/>
  <c r="AC343" i="69"/>
  <c r="AC344" i="69"/>
  <c r="AC345" i="69"/>
  <c r="AC346" i="69"/>
  <c r="AC347" i="69"/>
  <c r="AC348" i="69"/>
  <c r="AC349" i="69"/>
  <c r="AC350" i="69"/>
  <c r="AC351" i="69"/>
  <c r="AC352" i="69"/>
  <c r="AC353" i="69"/>
  <c r="AC354" i="69"/>
  <c r="AC355" i="69"/>
  <c r="AC356" i="69"/>
  <c r="AC357" i="69"/>
  <c r="AC358" i="69"/>
  <c r="AC359" i="69"/>
  <c r="AC360" i="69"/>
  <c r="AC361" i="69"/>
  <c r="AC362" i="69"/>
  <c r="AC363" i="69"/>
  <c r="AC364" i="69"/>
  <c r="AC365" i="69"/>
  <c r="AC366" i="69"/>
  <c r="AC367" i="69"/>
  <c r="AC368" i="69"/>
  <c r="AC369" i="69"/>
  <c r="AC370" i="69"/>
  <c r="AC371" i="69"/>
  <c r="AC372" i="69"/>
  <c r="AC373" i="69"/>
  <c r="AC374" i="69"/>
  <c r="AC375" i="69"/>
  <c r="AC376" i="69"/>
  <c r="AC377" i="69"/>
  <c r="AC378" i="69"/>
  <c r="AC379" i="69"/>
  <c r="AC380" i="69"/>
  <c r="AC381" i="69"/>
  <c r="AC382" i="69"/>
  <c r="AC383" i="69"/>
  <c r="AC384" i="69"/>
  <c r="AC385" i="69"/>
  <c r="AC386" i="69"/>
  <c r="AC387" i="69"/>
  <c r="AC388" i="69"/>
  <c r="AC389" i="69"/>
  <c r="AC390" i="69"/>
  <c r="AC391" i="69"/>
  <c r="AC392" i="69"/>
  <c r="AC393" i="69"/>
  <c r="AC394" i="69"/>
  <c r="AC395" i="69"/>
  <c r="AC396" i="69"/>
  <c r="AC397" i="69"/>
  <c r="AC398" i="69"/>
  <c r="AC399" i="69"/>
  <c r="AC400" i="69"/>
  <c r="AC401" i="69"/>
  <c r="AC402" i="69"/>
  <c r="AC403" i="69"/>
  <c r="AC404" i="69"/>
  <c r="AC405" i="69"/>
  <c r="AC406" i="69"/>
  <c r="AC407" i="69"/>
  <c r="AC408" i="69"/>
  <c r="AC409" i="69"/>
  <c r="AC410" i="69"/>
  <c r="AC411" i="69"/>
  <c r="AB4" i="69"/>
  <c r="AB5" i="69"/>
  <c r="AB6" i="69"/>
  <c r="AB7" i="69"/>
  <c r="AB8" i="69"/>
  <c r="AB9" i="69"/>
  <c r="AB10" i="69"/>
  <c r="AB11" i="69"/>
  <c r="AB12" i="69"/>
  <c r="AB13" i="69"/>
  <c r="AB14" i="69"/>
  <c r="AB15" i="69"/>
  <c r="AB16" i="69"/>
  <c r="AB17" i="69"/>
  <c r="AB18" i="69"/>
  <c r="AB19" i="69"/>
  <c r="AB20" i="69"/>
  <c r="AB21" i="69"/>
  <c r="AB22" i="69"/>
  <c r="AB23" i="69"/>
  <c r="AB24" i="69"/>
  <c r="AB25" i="69"/>
  <c r="AB26" i="69"/>
  <c r="AB27" i="69"/>
  <c r="AB28" i="69"/>
  <c r="AB29" i="69"/>
  <c r="AB30" i="69"/>
  <c r="AB31" i="69"/>
  <c r="AB32" i="69"/>
  <c r="AB33" i="69"/>
  <c r="AB34" i="69"/>
  <c r="AB35" i="69"/>
  <c r="AB36" i="69"/>
  <c r="AB37" i="69"/>
  <c r="AB38" i="69"/>
  <c r="AB39" i="69"/>
  <c r="AB40" i="69"/>
  <c r="AB41" i="69"/>
  <c r="AB42" i="69"/>
  <c r="AB43" i="69"/>
  <c r="AB44" i="69"/>
  <c r="AB45" i="69"/>
  <c r="AB46" i="69"/>
  <c r="AB47" i="69"/>
  <c r="AB48" i="69"/>
  <c r="AB49" i="69"/>
  <c r="AB50" i="69"/>
  <c r="AB51" i="69"/>
  <c r="AB52" i="69"/>
  <c r="AB53" i="69"/>
  <c r="AB54" i="69"/>
  <c r="AB55" i="69"/>
  <c r="AB56" i="69"/>
  <c r="AB57" i="69"/>
  <c r="AB58" i="69"/>
  <c r="AB59" i="69"/>
  <c r="AB60" i="69"/>
  <c r="AB61" i="69"/>
  <c r="AB62" i="69"/>
  <c r="AB63" i="69"/>
  <c r="AB64" i="69"/>
  <c r="AB65" i="69"/>
  <c r="AB66" i="69"/>
  <c r="AB67" i="69"/>
  <c r="AB68" i="69"/>
  <c r="AB69" i="69"/>
  <c r="AB70" i="69"/>
  <c r="AB71" i="69"/>
  <c r="AB72" i="69"/>
  <c r="AB73" i="69"/>
  <c r="AB74" i="69"/>
  <c r="AB75" i="69"/>
  <c r="AB76" i="69"/>
  <c r="AB77" i="69"/>
  <c r="AB78" i="69"/>
  <c r="AB79" i="69"/>
  <c r="AB80" i="69"/>
  <c r="AB81" i="69"/>
  <c r="AB82" i="69"/>
  <c r="AB83" i="69"/>
  <c r="AB84" i="69"/>
  <c r="AB85" i="69"/>
  <c r="AB86" i="69"/>
  <c r="AB87" i="69"/>
  <c r="AB88" i="69"/>
  <c r="AB89" i="69"/>
  <c r="AB90" i="69"/>
  <c r="AB91" i="69"/>
  <c r="AB92" i="69"/>
  <c r="AB93" i="69"/>
  <c r="AB94" i="69"/>
  <c r="AB95" i="69"/>
  <c r="AB96" i="69"/>
  <c r="AB97" i="69"/>
  <c r="AB98" i="69"/>
  <c r="AB99" i="69"/>
  <c r="AB100" i="69"/>
  <c r="AB101" i="69"/>
  <c r="AB102" i="69"/>
  <c r="AB103" i="69"/>
  <c r="AB104" i="69"/>
  <c r="AB105" i="69"/>
  <c r="AB106" i="69"/>
  <c r="AB107" i="69"/>
  <c r="AB108" i="69"/>
  <c r="AB109" i="69"/>
  <c r="AB110" i="69"/>
  <c r="AB111" i="69"/>
  <c r="AB112" i="69"/>
  <c r="AB113" i="69"/>
  <c r="AB114" i="69"/>
  <c r="AB115" i="69"/>
  <c r="AB116" i="69"/>
  <c r="AB117" i="69"/>
  <c r="AB118" i="69"/>
  <c r="AB119" i="69"/>
  <c r="AB120" i="69"/>
  <c r="AB121" i="69"/>
  <c r="AB122" i="69"/>
  <c r="AB123" i="69"/>
  <c r="AB124" i="69"/>
  <c r="AB125" i="69"/>
  <c r="AB126" i="69"/>
  <c r="AB127" i="69"/>
  <c r="AB128" i="69"/>
  <c r="AB129" i="69"/>
  <c r="AB130" i="69"/>
  <c r="AB131" i="69"/>
  <c r="AB132" i="69"/>
  <c r="AB133" i="69"/>
  <c r="AB134" i="69"/>
  <c r="AB135" i="69"/>
  <c r="AB136" i="69"/>
  <c r="AB137" i="69"/>
  <c r="AB138" i="69"/>
  <c r="AB139" i="69"/>
  <c r="AB140" i="69"/>
  <c r="AB141" i="69"/>
  <c r="AB142" i="69"/>
  <c r="AB143" i="69"/>
  <c r="AB144" i="69"/>
  <c r="AB145" i="69"/>
  <c r="AB146" i="69"/>
  <c r="AB147" i="69"/>
  <c r="AB148" i="69"/>
  <c r="AB149" i="69"/>
  <c r="AB150" i="69"/>
  <c r="AB151" i="69"/>
  <c r="AB152" i="69"/>
  <c r="AB153" i="69"/>
  <c r="AB154" i="69"/>
  <c r="AB155" i="69"/>
  <c r="AB156" i="69"/>
  <c r="AB157" i="69"/>
  <c r="AB158" i="69"/>
  <c r="AB159" i="69"/>
  <c r="AB160" i="69"/>
  <c r="AB161" i="69"/>
  <c r="AB162" i="69"/>
  <c r="AB163" i="69"/>
  <c r="AB164" i="69"/>
  <c r="AB165" i="69"/>
  <c r="AB166" i="69"/>
  <c r="AB167" i="69"/>
  <c r="AB168" i="69"/>
  <c r="AB169" i="69"/>
  <c r="AB170" i="69"/>
  <c r="AB171" i="69"/>
  <c r="AB172" i="69"/>
  <c r="AB173" i="69"/>
  <c r="AB174" i="69"/>
  <c r="AB175" i="69"/>
  <c r="AB176" i="69"/>
  <c r="AB177" i="69"/>
  <c r="AB178" i="69"/>
  <c r="AB179" i="69"/>
  <c r="AB180" i="69"/>
  <c r="AB181" i="69"/>
  <c r="AB182" i="69"/>
  <c r="AB183" i="69"/>
  <c r="AB184" i="69"/>
  <c r="AB185" i="69"/>
  <c r="AB186" i="69"/>
  <c r="AB187" i="69"/>
  <c r="AB188" i="69"/>
  <c r="AB189" i="69"/>
  <c r="AB190" i="69"/>
  <c r="AB191" i="69"/>
  <c r="AB192" i="69"/>
  <c r="AB193" i="69"/>
  <c r="AB194" i="69"/>
  <c r="AB195" i="69"/>
  <c r="AB196" i="69"/>
  <c r="AB197" i="69"/>
  <c r="AB198" i="69"/>
  <c r="AB199" i="69"/>
  <c r="AB200" i="69"/>
  <c r="AB201" i="69"/>
  <c r="AB202" i="69"/>
  <c r="AB203" i="69"/>
  <c r="AB204" i="69"/>
  <c r="AB205" i="69"/>
  <c r="AB206" i="69"/>
  <c r="AB207" i="69"/>
  <c r="AB208" i="69"/>
  <c r="AB209" i="69"/>
  <c r="AB210" i="69"/>
  <c r="AB211" i="69"/>
  <c r="AB212" i="69"/>
  <c r="AB213" i="69"/>
  <c r="AB214" i="69"/>
  <c r="AB215" i="69"/>
  <c r="AB216" i="69"/>
  <c r="AB217" i="69"/>
  <c r="AB218" i="69"/>
  <c r="AB219" i="69"/>
  <c r="AB220" i="69"/>
  <c r="AB221" i="69"/>
  <c r="AB222" i="69"/>
  <c r="AB223" i="69"/>
  <c r="AB224" i="69"/>
  <c r="AB225" i="69"/>
  <c r="AB226" i="69"/>
  <c r="AB227" i="69"/>
  <c r="AB228" i="69"/>
  <c r="AB229" i="69"/>
  <c r="AB230" i="69"/>
  <c r="AB231" i="69"/>
  <c r="AB232" i="69"/>
  <c r="AB233" i="69"/>
  <c r="AB234" i="69"/>
  <c r="AB235" i="69"/>
  <c r="AB236" i="69"/>
  <c r="AB237" i="69"/>
  <c r="AB238" i="69"/>
  <c r="AB239" i="69"/>
  <c r="AB240" i="69"/>
  <c r="AB241" i="69"/>
  <c r="AB242" i="69"/>
  <c r="AB243" i="69"/>
  <c r="AB244" i="69"/>
  <c r="AB245" i="69"/>
  <c r="AB246" i="69"/>
  <c r="AB247" i="69"/>
  <c r="AB248" i="69"/>
  <c r="AB249" i="69"/>
  <c r="AB250" i="69"/>
  <c r="AB251" i="69"/>
  <c r="AB252" i="69"/>
  <c r="AB253" i="69"/>
  <c r="AB254" i="69"/>
  <c r="AB255" i="69"/>
  <c r="AB256" i="69"/>
  <c r="AB257" i="69"/>
  <c r="AB258" i="69"/>
  <c r="AB259" i="69"/>
  <c r="AB260" i="69"/>
  <c r="AB261" i="69"/>
  <c r="AB262" i="69"/>
  <c r="AB263" i="69"/>
  <c r="AB264" i="69"/>
  <c r="AB265" i="69"/>
  <c r="AB266" i="69"/>
  <c r="AB267" i="69"/>
  <c r="AB268" i="69"/>
  <c r="AB269" i="69"/>
  <c r="AB270" i="69"/>
  <c r="AB271" i="69"/>
  <c r="AB272" i="69"/>
  <c r="AB273" i="69"/>
  <c r="AB274" i="69"/>
  <c r="AB275" i="69"/>
  <c r="AB276" i="69"/>
  <c r="AB277" i="69"/>
  <c r="AB278" i="69"/>
  <c r="AB279" i="69"/>
  <c r="AB280" i="69"/>
  <c r="AB281" i="69"/>
  <c r="AB282" i="69"/>
  <c r="AB283" i="69"/>
  <c r="AB284" i="69"/>
  <c r="AB285" i="69"/>
  <c r="AB286" i="69"/>
  <c r="AB287" i="69"/>
  <c r="AB288" i="69"/>
  <c r="AB289" i="69"/>
  <c r="AB290" i="69"/>
  <c r="AB291" i="69"/>
  <c r="AB292" i="69"/>
  <c r="AB293" i="69"/>
  <c r="AB294" i="69"/>
  <c r="AB295" i="69"/>
  <c r="AB296" i="69"/>
  <c r="AB297" i="69"/>
  <c r="AB298" i="69"/>
  <c r="AB299" i="69"/>
  <c r="AB300" i="69"/>
  <c r="AB301" i="69"/>
  <c r="AB302" i="69"/>
  <c r="AB303" i="69"/>
  <c r="AB304" i="69"/>
  <c r="AB305" i="69"/>
  <c r="AB306" i="69"/>
  <c r="AB307" i="69"/>
  <c r="AB308" i="69"/>
  <c r="AB309" i="69"/>
  <c r="AB310" i="69"/>
  <c r="AB311" i="69"/>
  <c r="AB312" i="69"/>
  <c r="AB313" i="69"/>
  <c r="AB314" i="69"/>
  <c r="AB315" i="69"/>
  <c r="AB316" i="69"/>
  <c r="AB317" i="69"/>
  <c r="AB318" i="69"/>
  <c r="AB319" i="69"/>
  <c r="AB320" i="69"/>
  <c r="AB321" i="69"/>
  <c r="AB322" i="69"/>
  <c r="AB323" i="69"/>
  <c r="AB324" i="69"/>
  <c r="AB325" i="69"/>
  <c r="AB326" i="69"/>
  <c r="AB327" i="69"/>
  <c r="AB328" i="69"/>
  <c r="AB329" i="69"/>
  <c r="AB330" i="69"/>
  <c r="AB331" i="69"/>
  <c r="AB332" i="69"/>
  <c r="AB333" i="69"/>
  <c r="AB334" i="69"/>
  <c r="AB335" i="69"/>
  <c r="AB336" i="69"/>
  <c r="AB337" i="69"/>
  <c r="AB338" i="69"/>
  <c r="AB339" i="69"/>
  <c r="AB340" i="69"/>
  <c r="AB341" i="69"/>
  <c r="AB342" i="69"/>
  <c r="AB343" i="69"/>
  <c r="AB344" i="69"/>
  <c r="AB345" i="69"/>
  <c r="AB346" i="69"/>
  <c r="AB347" i="69"/>
  <c r="AB348" i="69"/>
  <c r="AB349" i="69"/>
  <c r="AB350" i="69"/>
  <c r="AB351" i="69"/>
  <c r="AB352" i="69"/>
  <c r="AB353" i="69"/>
  <c r="AB354" i="69"/>
  <c r="AB355" i="69"/>
  <c r="AB356" i="69"/>
  <c r="AB357" i="69"/>
  <c r="AB358" i="69"/>
  <c r="AB359" i="69"/>
  <c r="AB360" i="69"/>
  <c r="AB361" i="69"/>
  <c r="AB362" i="69"/>
  <c r="AB363" i="69"/>
  <c r="AB364" i="69"/>
  <c r="AB365" i="69"/>
  <c r="AB366" i="69"/>
  <c r="AB367" i="69"/>
  <c r="AB368" i="69"/>
  <c r="AB369" i="69"/>
  <c r="AB370" i="69"/>
  <c r="AB371" i="69"/>
  <c r="AB372" i="69"/>
  <c r="AB373" i="69"/>
  <c r="AB374" i="69"/>
  <c r="AB375" i="69"/>
  <c r="AB376" i="69"/>
  <c r="AB377" i="69"/>
  <c r="AB378" i="69"/>
  <c r="AB379" i="69"/>
  <c r="AB380" i="69"/>
  <c r="AB381" i="69"/>
  <c r="AB382" i="69"/>
  <c r="AB383" i="69"/>
  <c r="AB384" i="69"/>
  <c r="AB385" i="69"/>
  <c r="AB386" i="69"/>
  <c r="AB387" i="69"/>
  <c r="AB388" i="69"/>
  <c r="AB389" i="69"/>
  <c r="AB390" i="69"/>
  <c r="AB391" i="69"/>
  <c r="AB392" i="69"/>
  <c r="AB393" i="69"/>
  <c r="AB394" i="69"/>
  <c r="AB395" i="69"/>
  <c r="AB396" i="69"/>
  <c r="AB397" i="69"/>
  <c r="AB398" i="69"/>
  <c r="AB399" i="69"/>
  <c r="AB400" i="69"/>
  <c r="AB401" i="69"/>
  <c r="AB402" i="69"/>
  <c r="AB403" i="69"/>
  <c r="AB404" i="69"/>
  <c r="AB405" i="69"/>
  <c r="AB406" i="69"/>
  <c r="AB407" i="69"/>
  <c r="AB408" i="69"/>
  <c r="AB409" i="69"/>
  <c r="AB410" i="69"/>
  <c r="AB411" i="69"/>
  <c r="AA4" i="69"/>
  <c r="AA5" i="69"/>
  <c r="AA6" i="69"/>
  <c r="AA7" i="69"/>
  <c r="AA8" i="69"/>
  <c r="AA9" i="69"/>
  <c r="AA10" i="69"/>
  <c r="AA11" i="69"/>
  <c r="AA12" i="69"/>
  <c r="AA13" i="69"/>
  <c r="AA14" i="69"/>
  <c r="AA15" i="69"/>
  <c r="AA16" i="69"/>
  <c r="AA17" i="69"/>
  <c r="AA18" i="69"/>
  <c r="AA19" i="69"/>
  <c r="AA20" i="69"/>
  <c r="AA21" i="69"/>
  <c r="AA22" i="69"/>
  <c r="AA23" i="69"/>
  <c r="AA24" i="69"/>
  <c r="AA25" i="69"/>
  <c r="AA26" i="69"/>
  <c r="AA27" i="69"/>
  <c r="AA28" i="69"/>
  <c r="AA29" i="69"/>
  <c r="AA30" i="69"/>
  <c r="AA31" i="69"/>
  <c r="AA32" i="69"/>
  <c r="AA33" i="69"/>
  <c r="AA34" i="69"/>
  <c r="AA35" i="69"/>
  <c r="AA36" i="69"/>
  <c r="AA37" i="69"/>
  <c r="AA38" i="69"/>
  <c r="AA39" i="69"/>
  <c r="AA40" i="69"/>
  <c r="AA41" i="69"/>
  <c r="AA42" i="69"/>
  <c r="AA43" i="69"/>
  <c r="AA44" i="69"/>
  <c r="AA45" i="69"/>
  <c r="AA46" i="69"/>
  <c r="AA47" i="69"/>
  <c r="AA48" i="69"/>
  <c r="AA49" i="69"/>
  <c r="AA50" i="69"/>
  <c r="AA51" i="69"/>
  <c r="AA52" i="69"/>
  <c r="AA53" i="69"/>
  <c r="AA54" i="69"/>
  <c r="AA55" i="69"/>
  <c r="AA56" i="69"/>
  <c r="AA57" i="69"/>
  <c r="AA58" i="69"/>
  <c r="AA59" i="69"/>
  <c r="AA60" i="69"/>
  <c r="AA61" i="69"/>
  <c r="AA62" i="69"/>
  <c r="AA63" i="69"/>
  <c r="AA64" i="69"/>
  <c r="AA65" i="69"/>
  <c r="AA66" i="69"/>
  <c r="AA67" i="69"/>
  <c r="AA68" i="69"/>
  <c r="AA69" i="69"/>
  <c r="AA70" i="69"/>
  <c r="AA71" i="69"/>
  <c r="AA72" i="69"/>
  <c r="AA73" i="69"/>
  <c r="AA74" i="69"/>
  <c r="AA75" i="69"/>
  <c r="AA76" i="69"/>
  <c r="AA77" i="69"/>
  <c r="AA78" i="69"/>
  <c r="AA79" i="69"/>
  <c r="AA80" i="69"/>
  <c r="AA81" i="69"/>
  <c r="AA82" i="69"/>
  <c r="AA83" i="69"/>
  <c r="AA84" i="69"/>
  <c r="AA85" i="69"/>
  <c r="AA86" i="69"/>
  <c r="AA87" i="69"/>
  <c r="AA88" i="69"/>
  <c r="AA89" i="69"/>
  <c r="AA90" i="69"/>
  <c r="AA91" i="69"/>
  <c r="AA92" i="69"/>
  <c r="AA93" i="69"/>
  <c r="AA94" i="69"/>
  <c r="AA95" i="69"/>
  <c r="AA96" i="69"/>
  <c r="AA97" i="69"/>
  <c r="AA98" i="69"/>
  <c r="AA99" i="69"/>
  <c r="AA100" i="69"/>
  <c r="AA101" i="69"/>
  <c r="AA102" i="69"/>
  <c r="AA103" i="69"/>
  <c r="AA104" i="69"/>
  <c r="AA105" i="69"/>
  <c r="AA106" i="69"/>
  <c r="AA107" i="69"/>
  <c r="AA108" i="69"/>
  <c r="AA109" i="69"/>
  <c r="AA110" i="69"/>
  <c r="AA111" i="69"/>
  <c r="AA112" i="69"/>
  <c r="AA113" i="69"/>
  <c r="AA114" i="69"/>
  <c r="AA115" i="69"/>
  <c r="AA116" i="69"/>
  <c r="AA117" i="69"/>
  <c r="AA118" i="69"/>
  <c r="AA119" i="69"/>
  <c r="AA120" i="69"/>
  <c r="AA121" i="69"/>
  <c r="AA122" i="69"/>
  <c r="AA123" i="69"/>
  <c r="AA124" i="69"/>
  <c r="AA125" i="69"/>
  <c r="AA126" i="69"/>
  <c r="AA127" i="69"/>
  <c r="AA128" i="69"/>
  <c r="AA129" i="69"/>
  <c r="AA130" i="69"/>
  <c r="AA131" i="69"/>
  <c r="AA132" i="69"/>
  <c r="AA133" i="69"/>
  <c r="AA134" i="69"/>
  <c r="AA135" i="69"/>
  <c r="AA136" i="69"/>
  <c r="AA137" i="69"/>
  <c r="AA138" i="69"/>
  <c r="AA139" i="69"/>
  <c r="AA140" i="69"/>
  <c r="AA141" i="69"/>
  <c r="AA142" i="69"/>
  <c r="AA143" i="69"/>
  <c r="AA144" i="69"/>
  <c r="AA145" i="69"/>
  <c r="AA146" i="69"/>
  <c r="AA147" i="69"/>
  <c r="AA148" i="69"/>
  <c r="AA149" i="69"/>
  <c r="AA150" i="69"/>
  <c r="AA151" i="69"/>
  <c r="AA152" i="69"/>
  <c r="AA153" i="69"/>
  <c r="AA154" i="69"/>
  <c r="AA155" i="69"/>
  <c r="AA156" i="69"/>
  <c r="AA157" i="69"/>
  <c r="AA158" i="69"/>
  <c r="AA159" i="69"/>
  <c r="AA160" i="69"/>
  <c r="AA161" i="69"/>
  <c r="AA162" i="69"/>
  <c r="AA163" i="69"/>
  <c r="AA164" i="69"/>
  <c r="AA165" i="69"/>
  <c r="AA166" i="69"/>
  <c r="AA167" i="69"/>
  <c r="AA168" i="69"/>
  <c r="AA169" i="69"/>
  <c r="AA170" i="69"/>
  <c r="AA171" i="69"/>
  <c r="AA172" i="69"/>
  <c r="AA173" i="69"/>
  <c r="AA174" i="69"/>
  <c r="AA175" i="69"/>
  <c r="AA176" i="69"/>
  <c r="AA177" i="69"/>
  <c r="AA178" i="69"/>
  <c r="AA179" i="69"/>
  <c r="AA180" i="69"/>
  <c r="AA181" i="69"/>
  <c r="AA182" i="69"/>
  <c r="AA183" i="69"/>
  <c r="AA184" i="69"/>
  <c r="AA185" i="69"/>
  <c r="AA186" i="69"/>
  <c r="AA187" i="69"/>
  <c r="AA188" i="69"/>
  <c r="AA189" i="69"/>
  <c r="AA190" i="69"/>
  <c r="AA191" i="69"/>
  <c r="AA192" i="69"/>
  <c r="AA193" i="69"/>
  <c r="AA194" i="69"/>
  <c r="AA195" i="69"/>
  <c r="AA196" i="69"/>
  <c r="AA197" i="69"/>
  <c r="AA198" i="69"/>
  <c r="AA199" i="69"/>
  <c r="AA200" i="69"/>
  <c r="AA201" i="69"/>
  <c r="AA202" i="69"/>
  <c r="AA203" i="69"/>
  <c r="AA204" i="69"/>
  <c r="AA205" i="69"/>
  <c r="AA206" i="69"/>
  <c r="AA207" i="69"/>
  <c r="AA208" i="69"/>
  <c r="AA209" i="69"/>
  <c r="AA210" i="69"/>
  <c r="AA211" i="69"/>
  <c r="AA212" i="69"/>
  <c r="AA213" i="69"/>
  <c r="AA214" i="69"/>
  <c r="AA215" i="69"/>
  <c r="AA216" i="69"/>
  <c r="AA217" i="69"/>
  <c r="AA218" i="69"/>
  <c r="AA219" i="69"/>
  <c r="AA220" i="69"/>
  <c r="AA221" i="69"/>
  <c r="AA222" i="69"/>
  <c r="AA223" i="69"/>
  <c r="AA224" i="69"/>
  <c r="AA225" i="69"/>
  <c r="AA226" i="69"/>
  <c r="AA227" i="69"/>
  <c r="AA228" i="69"/>
  <c r="AA229" i="69"/>
  <c r="AA230" i="69"/>
  <c r="AA231" i="69"/>
  <c r="AA232" i="69"/>
  <c r="AA233" i="69"/>
  <c r="AA234" i="69"/>
  <c r="AA235" i="69"/>
  <c r="AA236" i="69"/>
  <c r="AA237" i="69"/>
  <c r="AA238" i="69"/>
  <c r="AA239" i="69"/>
  <c r="AA240" i="69"/>
  <c r="AA241" i="69"/>
  <c r="AA242" i="69"/>
  <c r="AA243" i="69"/>
  <c r="AA244" i="69"/>
  <c r="AA245" i="69"/>
  <c r="AA246" i="69"/>
  <c r="AA247" i="69"/>
  <c r="AA248" i="69"/>
  <c r="AA249" i="69"/>
  <c r="AA250" i="69"/>
  <c r="AA251" i="69"/>
  <c r="AA252" i="69"/>
  <c r="AA253" i="69"/>
  <c r="AA254" i="69"/>
  <c r="AA255" i="69"/>
  <c r="AA256" i="69"/>
  <c r="AA257" i="69"/>
  <c r="AA258" i="69"/>
  <c r="AA259" i="69"/>
  <c r="AA260" i="69"/>
  <c r="AA261" i="69"/>
  <c r="AA262" i="69"/>
  <c r="AA263" i="69"/>
  <c r="AA264" i="69"/>
  <c r="AA265" i="69"/>
  <c r="AA266" i="69"/>
  <c r="AA267" i="69"/>
  <c r="AA268" i="69"/>
  <c r="AA269" i="69"/>
  <c r="AA270" i="69"/>
  <c r="AA271" i="69"/>
  <c r="AA272" i="69"/>
  <c r="AA273" i="69"/>
  <c r="AA274" i="69"/>
  <c r="AA275" i="69"/>
  <c r="AA276" i="69"/>
  <c r="AA277" i="69"/>
  <c r="AA278" i="69"/>
  <c r="AA279" i="69"/>
  <c r="AA280" i="69"/>
  <c r="AA281" i="69"/>
  <c r="AA282" i="69"/>
  <c r="AA283" i="69"/>
  <c r="AA284" i="69"/>
  <c r="AA285" i="69"/>
  <c r="AA286" i="69"/>
  <c r="AA287" i="69"/>
  <c r="AA288" i="69"/>
  <c r="AA289" i="69"/>
  <c r="AA290" i="69"/>
  <c r="AA291" i="69"/>
  <c r="AA292" i="69"/>
  <c r="AA293" i="69"/>
  <c r="AA294" i="69"/>
  <c r="AA295" i="69"/>
  <c r="AA296" i="69"/>
  <c r="AA297" i="69"/>
  <c r="AA298" i="69"/>
  <c r="AA299" i="69"/>
  <c r="AA300" i="69"/>
  <c r="AA301" i="69"/>
  <c r="AA302" i="69"/>
  <c r="AA303" i="69"/>
  <c r="AA304" i="69"/>
  <c r="AA305" i="69"/>
  <c r="AA306" i="69"/>
  <c r="AA307" i="69"/>
  <c r="AA308" i="69"/>
  <c r="AA309" i="69"/>
  <c r="AA310" i="69"/>
  <c r="AA311" i="69"/>
  <c r="AA312" i="69"/>
  <c r="AA313" i="69"/>
  <c r="AA314" i="69"/>
  <c r="AA315" i="69"/>
  <c r="AA316" i="69"/>
  <c r="AA317" i="69"/>
  <c r="AA318" i="69"/>
  <c r="AA319" i="69"/>
  <c r="AA320" i="69"/>
  <c r="AA321" i="69"/>
  <c r="AA322" i="69"/>
  <c r="AA323" i="69"/>
  <c r="AA324" i="69"/>
  <c r="AA325" i="69"/>
  <c r="AA326" i="69"/>
  <c r="AA327" i="69"/>
  <c r="AA328" i="69"/>
  <c r="AA329" i="69"/>
  <c r="AA330" i="69"/>
  <c r="AA331" i="69"/>
  <c r="AA332" i="69"/>
  <c r="AA333" i="69"/>
  <c r="AA334" i="69"/>
  <c r="AA335" i="69"/>
  <c r="AA336" i="69"/>
  <c r="AA337" i="69"/>
  <c r="AA338" i="69"/>
  <c r="AA339" i="69"/>
  <c r="AA340" i="69"/>
  <c r="AA341" i="69"/>
  <c r="AA342" i="69"/>
  <c r="AA343" i="69"/>
  <c r="AA344" i="69"/>
  <c r="AA345" i="69"/>
  <c r="AA346" i="69"/>
  <c r="AA347" i="69"/>
  <c r="AA348" i="69"/>
  <c r="AA349" i="69"/>
  <c r="AA350" i="69"/>
  <c r="AA351" i="69"/>
  <c r="AA352" i="69"/>
  <c r="AA353" i="69"/>
  <c r="AA354" i="69"/>
  <c r="AA355" i="69"/>
  <c r="AA356" i="69"/>
  <c r="AA357" i="69"/>
  <c r="AA358" i="69"/>
  <c r="AA359" i="69"/>
  <c r="AA360" i="69"/>
  <c r="AA361" i="69"/>
  <c r="AA362" i="69"/>
  <c r="AA363" i="69"/>
  <c r="AA364" i="69"/>
  <c r="AA365" i="69"/>
  <c r="AA366" i="69"/>
  <c r="AA367" i="69"/>
  <c r="AA368" i="69"/>
  <c r="AA369" i="69"/>
  <c r="AA370" i="69"/>
  <c r="AA371" i="69"/>
  <c r="AA372" i="69"/>
  <c r="AA373" i="69"/>
  <c r="AA374" i="69"/>
  <c r="AA375" i="69"/>
  <c r="AA376" i="69"/>
  <c r="AA377" i="69"/>
  <c r="AA378" i="69"/>
  <c r="AA379" i="69"/>
  <c r="AA380" i="69"/>
  <c r="AA381" i="69"/>
  <c r="AA382" i="69"/>
  <c r="AA383" i="69"/>
  <c r="AA384" i="69"/>
  <c r="AA385" i="69"/>
  <c r="AA386" i="69"/>
  <c r="AA387" i="69"/>
  <c r="AA388" i="69"/>
  <c r="AA389" i="69"/>
  <c r="AA390" i="69"/>
  <c r="AA391" i="69"/>
  <c r="AA392" i="69"/>
  <c r="AA393" i="69"/>
  <c r="AA394" i="69"/>
  <c r="AA395" i="69"/>
  <c r="AA396" i="69"/>
  <c r="AA397" i="69"/>
  <c r="AA398" i="69"/>
  <c r="AA399" i="69"/>
  <c r="AA400" i="69"/>
  <c r="AA401" i="69"/>
  <c r="AA402" i="69"/>
  <c r="AA403" i="69"/>
  <c r="AA404" i="69"/>
  <c r="AA405" i="69"/>
  <c r="AA406" i="69"/>
  <c r="AA407" i="69"/>
  <c r="AA408" i="69"/>
  <c r="AA409" i="69"/>
  <c r="AA410" i="69"/>
  <c r="AA411" i="69"/>
  <c r="Z4" i="69"/>
  <c r="Z5" i="69"/>
  <c r="Z6" i="69"/>
  <c r="Z7" i="69"/>
  <c r="Z8" i="69"/>
  <c r="Z9" i="69"/>
  <c r="Z10" i="69"/>
  <c r="Z11" i="69"/>
  <c r="Z12" i="69"/>
  <c r="Z13" i="69"/>
  <c r="Z14" i="69"/>
  <c r="Z15" i="69"/>
  <c r="Z16" i="69"/>
  <c r="Z17" i="69"/>
  <c r="Z18" i="69"/>
  <c r="Z19" i="69"/>
  <c r="Z20" i="69"/>
  <c r="Z21" i="69"/>
  <c r="Z22" i="69"/>
  <c r="Z23" i="69"/>
  <c r="Z24" i="69"/>
  <c r="Z25" i="69"/>
  <c r="Z26" i="69"/>
  <c r="Z27" i="69"/>
  <c r="Z28" i="69"/>
  <c r="Z29" i="69"/>
  <c r="Z30" i="69"/>
  <c r="Z31" i="69"/>
  <c r="Z32" i="69"/>
  <c r="Z33" i="69"/>
  <c r="Z34" i="69"/>
  <c r="Z35" i="69"/>
  <c r="Z36" i="69"/>
  <c r="Z37" i="69"/>
  <c r="Z38" i="69"/>
  <c r="Z39" i="69"/>
  <c r="Z40" i="69"/>
  <c r="Z41" i="69"/>
  <c r="Z42" i="69"/>
  <c r="Z43" i="69"/>
  <c r="Z44" i="69"/>
  <c r="Z45" i="69"/>
  <c r="Z46" i="69"/>
  <c r="Z47" i="69"/>
  <c r="Z48" i="69"/>
  <c r="Z49" i="69"/>
  <c r="Z50" i="69"/>
  <c r="Z51" i="69"/>
  <c r="Z52" i="69"/>
  <c r="Z53" i="69"/>
  <c r="Z54" i="69"/>
  <c r="Z55" i="69"/>
  <c r="Z56" i="69"/>
  <c r="Z57" i="69"/>
  <c r="Z58" i="69"/>
  <c r="Z59" i="69"/>
  <c r="Z60" i="69"/>
  <c r="Z61" i="69"/>
  <c r="Z62" i="69"/>
  <c r="Z63" i="69"/>
  <c r="Z64" i="69"/>
  <c r="Z65" i="69"/>
  <c r="Z66" i="69"/>
  <c r="Z67" i="69"/>
  <c r="Z68" i="69"/>
  <c r="Z69" i="69"/>
  <c r="Z70" i="69"/>
  <c r="Z71" i="69"/>
  <c r="Z72" i="69"/>
  <c r="Z73" i="69"/>
  <c r="Z74" i="69"/>
  <c r="Z75" i="69"/>
  <c r="Z76" i="69"/>
  <c r="Z77" i="69"/>
  <c r="Z78" i="69"/>
  <c r="Z79" i="69"/>
  <c r="Z80" i="69"/>
  <c r="Z81" i="69"/>
  <c r="Z82" i="69"/>
  <c r="Z83" i="69"/>
  <c r="Z84" i="69"/>
  <c r="Z85" i="69"/>
  <c r="Z86" i="69"/>
  <c r="Z87" i="69"/>
  <c r="Z88" i="69"/>
  <c r="Z89" i="69"/>
  <c r="Z90" i="69"/>
  <c r="Z91" i="69"/>
  <c r="Z92" i="69"/>
  <c r="Z93" i="69"/>
  <c r="Z94" i="69"/>
  <c r="Z95" i="69"/>
  <c r="Z96" i="69"/>
  <c r="Z97" i="69"/>
  <c r="Z98" i="69"/>
  <c r="Z99" i="69"/>
  <c r="Z100" i="69"/>
  <c r="Z101" i="69"/>
  <c r="Z102" i="69"/>
  <c r="Z103" i="69"/>
  <c r="Z104" i="69"/>
  <c r="Z105" i="69"/>
  <c r="Z106" i="69"/>
  <c r="Z107" i="69"/>
  <c r="Z108" i="69"/>
  <c r="Z109" i="69"/>
  <c r="Z110" i="69"/>
  <c r="Z111" i="69"/>
  <c r="Z112" i="69"/>
  <c r="Z113" i="69"/>
  <c r="Z114" i="69"/>
  <c r="Z115" i="69"/>
  <c r="Z116" i="69"/>
  <c r="Z117" i="69"/>
  <c r="Z118" i="69"/>
  <c r="Z119" i="69"/>
  <c r="Z120" i="69"/>
  <c r="Z121" i="69"/>
  <c r="Z122" i="69"/>
  <c r="Z123" i="69"/>
  <c r="Z124" i="69"/>
  <c r="Z125" i="69"/>
  <c r="Z126" i="69"/>
  <c r="Z127" i="69"/>
  <c r="Z128" i="69"/>
  <c r="Z129" i="69"/>
  <c r="Z130" i="69"/>
  <c r="Z131" i="69"/>
  <c r="Z132" i="69"/>
  <c r="Z133" i="69"/>
  <c r="Z134" i="69"/>
  <c r="Z135" i="69"/>
  <c r="Z136" i="69"/>
  <c r="Z137" i="69"/>
  <c r="Z138" i="69"/>
  <c r="Z139" i="69"/>
  <c r="Z140" i="69"/>
  <c r="Z141" i="69"/>
  <c r="Z142" i="69"/>
  <c r="Z143" i="69"/>
  <c r="Z144" i="69"/>
  <c r="Z145" i="69"/>
  <c r="Z146" i="69"/>
  <c r="Z147" i="69"/>
  <c r="Z148" i="69"/>
  <c r="Z149" i="69"/>
  <c r="Z150" i="69"/>
  <c r="Z151" i="69"/>
  <c r="Z152" i="69"/>
  <c r="Z153" i="69"/>
  <c r="Z154" i="69"/>
  <c r="Z155" i="69"/>
  <c r="Z156" i="69"/>
  <c r="Z157" i="69"/>
  <c r="Z158" i="69"/>
  <c r="Z159" i="69"/>
  <c r="Z160" i="69"/>
  <c r="Z161" i="69"/>
  <c r="Z162" i="69"/>
  <c r="Z163" i="69"/>
  <c r="Z164" i="69"/>
  <c r="Z165" i="69"/>
  <c r="Z166" i="69"/>
  <c r="Z167" i="69"/>
  <c r="Z168" i="69"/>
  <c r="Z169" i="69"/>
  <c r="Z170" i="69"/>
  <c r="Z171" i="69"/>
  <c r="Z172" i="69"/>
  <c r="Z173" i="69"/>
  <c r="Z174" i="69"/>
  <c r="Z175" i="69"/>
  <c r="Z176" i="69"/>
  <c r="Z177" i="69"/>
  <c r="Z178" i="69"/>
  <c r="Z179" i="69"/>
  <c r="Z180" i="69"/>
  <c r="Z181" i="69"/>
  <c r="Z182" i="69"/>
  <c r="Z183" i="69"/>
  <c r="Z184" i="69"/>
  <c r="Z185" i="69"/>
  <c r="Z186" i="69"/>
  <c r="Z187" i="69"/>
  <c r="Z188" i="69"/>
  <c r="Z189" i="69"/>
  <c r="Z190" i="69"/>
  <c r="Z191" i="69"/>
  <c r="Z192" i="69"/>
  <c r="Z193" i="69"/>
  <c r="Z194" i="69"/>
  <c r="Z195" i="69"/>
  <c r="Z196" i="69"/>
  <c r="Z197" i="69"/>
  <c r="Z198" i="69"/>
  <c r="Z199" i="69"/>
  <c r="Z200" i="69"/>
  <c r="Z201" i="69"/>
  <c r="Z202" i="69"/>
  <c r="Z203" i="69"/>
  <c r="Z204" i="69"/>
  <c r="Z205" i="69"/>
  <c r="Z206" i="69"/>
  <c r="Z207" i="69"/>
  <c r="Z208" i="69"/>
  <c r="Z209" i="69"/>
  <c r="Z210" i="69"/>
  <c r="Z211" i="69"/>
  <c r="Z212" i="69"/>
  <c r="Z213" i="69"/>
  <c r="Z214" i="69"/>
  <c r="Z215" i="69"/>
  <c r="Z216" i="69"/>
  <c r="Z217" i="69"/>
  <c r="Z218" i="69"/>
  <c r="Z219" i="69"/>
  <c r="Z220" i="69"/>
  <c r="Z221" i="69"/>
  <c r="Z222" i="69"/>
  <c r="Z223" i="69"/>
  <c r="Z224" i="69"/>
  <c r="Z225" i="69"/>
  <c r="Z226" i="69"/>
  <c r="Z227" i="69"/>
  <c r="Z228" i="69"/>
  <c r="Z229" i="69"/>
  <c r="Z230" i="69"/>
  <c r="Z231" i="69"/>
  <c r="Z232" i="69"/>
  <c r="Z233" i="69"/>
  <c r="Z234" i="69"/>
  <c r="Z235" i="69"/>
  <c r="Z236" i="69"/>
  <c r="Z237" i="69"/>
  <c r="Z238" i="69"/>
  <c r="Z239" i="69"/>
  <c r="Z240" i="69"/>
  <c r="Z241" i="69"/>
  <c r="Z242" i="69"/>
  <c r="Z243" i="69"/>
  <c r="Z244" i="69"/>
  <c r="Z245" i="69"/>
  <c r="Z246" i="69"/>
  <c r="Z247" i="69"/>
  <c r="Z248" i="69"/>
  <c r="Z249" i="69"/>
  <c r="Z250" i="69"/>
  <c r="Z251" i="69"/>
  <c r="Z252" i="69"/>
  <c r="Z253" i="69"/>
  <c r="Z254" i="69"/>
  <c r="Z255" i="69"/>
  <c r="Z256" i="69"/>
  <c r="Z257" i="69"/>
  <c r="Z258" i="69"/>
  <c r="Z259" i="69"/>
  <c r="Z260" i="69"/>
  <c r="Z261" i="69"/>
  <c r="Z262" i="69"/>
  <c r="Z263" i="69"/>
  <c r="Z264" i="69"/>
  <c r="Z265" i="69"/>
  <c r="Z266" i="69"/>
  <c r="Z267" i="69"/>
  <c r="Z268" i="69"/>
  <c r="Z269" i="69"/>
  <c r="Z270" i="69"/>
  <c r="Z271" i="69"/>
  <c r="Z272" i="69"/>
  <c r="Z273" i="69"/>
  <c r="Z274" i="69"/>
  <c r="Z275" i="69"/>
  <c r="Z276" i="69"/>
  <c r="Z277" i="69"/>
  <c r="Z278" i="69"/>
  <c r="Z279" i="69"/>
  <c r="Z280" i="69"/>
  <c r="Z281" i="69"/>
  <c r="Z282" i="69"/>
  <c r="Z283" i="69"/>
  <c r="Z284" i="69"/>
  <c r="Z285" i="69"/>
  <c r="Z286" i="69"/>
  <c r="Z287" i="69"/>
  <c r="Z288" i="69"/>
  <c r="Z289" i="69"/>
  <c r="Z290" i="69"/>
  <c r="Z291" i="69"/>
  <c r="Z292" i="69"/>
  <c r="Z293" i="69"/>
  <c r="Z294" i="69"/>
  <c r="Z295" i="69"/>
  <c r="Z296" i="69"/>
  <c r="Z297" i="69"/>
  <c r="Z298" i="69"/>
  <c r="Z299" i="69"/>
  <c r="Z300" i="69"/>
  <c r="Z301" i="69"/>
  <c r="Z302" i="69"/>
  <c r="Z303" i="69"/>
  <c r="Z304" i="69"/>
  <c r="Z305" i="69"/>
  <c r="Z306" i="69"/>
  <c r="Z307" i="69"/>
  <c r="Z308" i="69"/>
  <c r="Z309" i="69"/>
  <c r="Z310" i="69"/>
  <c r="Z311" i="69"/>
  <c r="Z312" i="69"/>
  <c r="Z313" i="69"/>
  <c r="Z314" i="69"/>
  <c r="Z315" i="69"/>
  <c r="Z316" i="69"/>
  <c r="Z317" i="69"/>
  <c r="Z318" i="69"/>
  <c r="Z319" i="69"/>
  <c r="Z320" i="69"/>
  <c r="Z321" i="69"/>
  <c r="Z322" i="69"/>
  <c r="Z323" i="69"/>
  <c r="Z324" i="69"/>
  <c r="Z325" i="69"/>
  <c r="Z326" i="69"/>
  <c r="Z327" i="69"/>
  <c r="Z328" i="69"/>
  <c r="Z329" i="69"/>
  <c r="Z330" i="69"/>
  <c r="Z331" i="69"/>
  <c r="Z332" i="69"/>
  <c r="Z333" i="69"/>
  <c r="Z334" i="69"/>
  <c r="Z335" i="69"/>
  <c r="Z336" i="69"/>
  <c r="Z337" i="69"/>
  <c r="Z338" i="69"/>
  <c r="Z339" i="69"/>
  <c r="Z340" i="69"/>
  <c r="Z341" i="69"/>
  <c r="Z342" i="69"/>
  <c r="Z343" i="69"/>
  <c r="Z344" i="69"/>
  <c r="Z345" i="69"/>
  <c r="Z346" i="69"/>
  <c r="Z347" i="69"/>
  <c r="Z348" i="69"/>
  <c r="Z349" i="69"/>
  <c r="Z350" i="69"/>
  <c r="Z351" i="69"/>
  <c r="Z352" i="69"/>
  <c r="Z353" i="69"/>
  <c r="Z354" i="69"/>
  <c r="Z355" i="69"/>
  <c r="Z356" i="69"/>
  <c r="Z357" i="69"/>
  <c r="Z358" i="69"/>
  <c r="Z359" i="69"/>
  <c r="Z360" i="69"/>
  <c r="Z361" i="69"/>
  <c r="Z362" i="69"/>
  <c r="Z363" i="69"/>
  <c r="Z364" i="69"/>
  <c r="Z365" i="69"/>
  <c r="Z366" i="69"/>
  <c r="Z367" i="69"/>
  <c r="Z368" i="69"/>
  <c r="Z369" i="69"/>
  <c r="Z370" i="69"/>
  <c r="Z371" i="69"/>
  <c r="Z372" i="69"/>
  <c r="Z373" i="69"/>
  <c r="Z374" i="69"/>
  <c r="Z375" i="69"/>
  <c r="Z376" i="69"/>
  <c r="Z377" i="69"/>
  <c r="Z378" i="69"/>
  <c r="Z379" i="69"/>
  <c r="Z380" i="69"/>
  <c r="Z381" i="69"/>
  <c r="Z382" i="69"/>
  <c r="Z383" i="69"/>
  <c r="Z384" i="69"/>
  <c r="Z385" i="69"/>
  <c r="Z386" i="69"/>
  <c r="Z387" i="69"/>
  <c r="Z388" i="69"/>
  <c r="Z389" i="69"/>
  <c r="Z390" i="69"/>
  <c r="Z391" i="69"/>
  <c r="Z392" i="69"/>
  <c r="Z393" i="69"/>
  <c r="Z394" i="69"/>
  <c r="Z395" i="69"/>
  <c r="Z396" i="69"/>
  <c r="Z397" i="69"/>
  <c r="Z398" i="69"/>
  <c r="Z399" i="69"/>
  <c r="Z400" i="69"/>
  <c r="Z401" i="69"/>
  <c r="Z402" i="69"/>
  <c r="Z403" i="69"/>
  <c r="Z404" i="69"/>
  <c r="Z405" i="69"/>
  <c r="Z406" i="69"/>
  <c r="Z407" i="69"/>
  <c r="Z408" i="69"/>
  <c r="Z409" i="69"/>
  <c r="Z410" i="69"/>
  <c r="Z411" i="69"/>
  <c r="Y410" i="69"/>
  <c r="Y411" i="69"/>
  <c r="Y377" i="69"/>
  <c r="Y378" i="69"/>
  <c r="Y379" i="69"/>
  <c r="Y380" i="69"/>
  <c r="Y381" i="69"/>
  <c r="Y382" i="69"/>
  <c r="Y383" i="69"/>
  <c r="Y384" i="69"/>
  <c r="Y385" i="69"/>
  <c r="Y386" i="69"/>
  <c r="Y387" i="69"/>
  <c r="Y388" i="69"/>
  <c r="Y389" i="69"/>
  <c r="Y390" i="69"/>
  <c r="Y391" i="69"/>
  <c r="Y392" i="69"/>
  <c r="Y393" i="69"/>
  <c r="Y394" i="69"/>
  <c r="Y395" i="69"/>
  <c r="Y396" i="69"/>
  <c r="Y397" i="69"/>
  <c r="Y398" i="69"/>
  <c r="Y399" i="69"/>
  <c r="Y400" i="69"/>
  <c r="Y401" i="69"/>
  <c r="Y402" i="69"/>
  <c r="Y403" i="69"/>
  <c r="Y404" i="69"/>
  <c r="Y405" i="69"/>
  <c r="Y406" i="69"/>
  <c r="Y407" i="69"/>
  <c r="Y408" i="69"/>
  <c r="Y409" i="69"/>
  <c r="Y21" i="69"/>
  <c r="Y22" i="69"/>
  <c r="Y23" i="69"/>
  <c r="Y24" i="69"/>
  <c r="Y25" i="69"/>
  <c r="Y26" i="69"/>
  <c r="Y27" i="69"/>
  <c r="Y28" i="69"/>
  <c r="Y29" i="69"/>
  <c r="Y30" i="69"/>
  <c r="Y31" i="69"/>
  <c r="Y32" i="69"/>
  <c r="Y33" i="69"/>
  <c r="Y34" i="69"/>
  <c r="Y35" i="69"/>
  <c r="Y36" i="69"/>
  <c r="Y37" i="69"/>
  <c r="Y38" i="69"/>
  <c r="Y39" i="69"/>
  <c r="Y40" i="69"/>
  <c r="Y41" i="69"/>
  <c r="Y42" i="69"/>
  <c r="Y43" i="69"/>
  <c r="Y44" i="69"/>
  <c r="Y45" i="69"/>
  <c r="Y46" i="69"/>
  <c r="Y47" i="69"/>
  <c r="Y48" i="69"/>
  <c r="Y49" i="69"/>
  <c r="Y50" i="69"/>
  <c r="Y51" i="69"/>
  <c r="Y52" i="69"/>
  <c r="Y53" i="69"/>
  <c r="Y54" i="69"/>
  <c r="Y55" i="69"/>
  <c r="Y56" i="69"/>
  <c r="Y57" i="69"/>
  <c r="Y58" i="69"/>
  <c r="Y59" i="69"/>
  <c r="Y60" i="69"/>
  <c r="Y61" i="69"/>
  <c r="Y62" i="69"/>
  <c r="Y63" i="69"/>
  <c r="Y64" i="69"/>
  <c r="Y65" i="69"/>
  <c r="Y66" i="69"/>
  <c r="Y67" i="69"/>
  <c r="Y68" i="69"/>
  <c r="Y69" i="69"/>
  <c r="Y70" i="69"/>
  <c r="Y71" i="69"/>
  <c r="Y72" i="69"/>
  <c r="Y73" i="69"/>
  <c r="Y74" i="69"/>
  <c r="Y75" i="69"/>
  <c r="Y76" i="69"/>
  <c r="Y77" i="69"/>
  <c r="Y78" i="69"/>
  <c r="Y79" i="69"/>
  <c r="Y80" i="69"/>
  <c r="Y81" i="69"/>
  <c r="Y82" i="69"/>
  <c r="Y83" i="69"/>
  <c r="Y84" i="69"/>
  <c r="Y85" i="69"/>
  <c r="Y86" i="69"/>
  <c r="Y87" i="69"/>
  <c r="Y88" i="69"/>
  <c r="Y89" i="69"/>
  <c r="Y90" i="69"/>
  <c r="Y91" i="69"/>
  <c r="Y92" i="69"/>
  <c r="Y93" i="69"/>
  <c r="Y94" i="69"/>
  <c r="Y95" i="69"/>
  <c r="Y96" i="69"/>
  <c r="Y97" i="69"/>
  <c r="Y98" i="69"/>
  <c r="Y99" i="69"/>
  <c r="Y100" i="69"/>
  <c r="Y101" i="69"/>
  <c r="Y102" i="69"/>
  <c r="Y103" i="69"/>
  <c r="Y104" i="69"/>
  <c r="Y105" i="69"/>
  <c r="Y106" i="69"/>
  <c r="Y107" i="69"/>
  <c r="Y108" i="69"/>
  <c r="Y109" i="69"/>
  <c r="Y110" i="69"/>
  <c r="Y111" i="69"/>
  <c r="Y112" i="69"/>
  <c r="Y113" i="69"/>
  <c r="Y114" i="69"/>
  <c r="Y115" i="69"/>
  <c r="Y116" i="69"/>
  <c r="Y117" i="69"/>
  <c r="Y118" i="69"/>
  <c r="Y119" i="69"/>
  <c r="Y120" i="69"/>
  <c r="Y121" i="69"/>
  <c r="Y122" i="69"/>
  <c r="Y123" i="69"/>
  <c r="Y124" i="69"/>
  <c r="Y125" i="69"/>
  <c r="Y126" i="69"/>
  <c r="Y127" i="69"/>
  <c r="Y128" i="69"/>
  <c r="Y129" i="69"/>
  <c r="Y130" i="69"/>
  <c r="Y131" i="69"/>
  <c r="Y132" i="69"/>
  <c r="Y133" i="69"/>
  <c r="Y134" i="69"/>
  <c r="Y135" i="69"/>
  <c r="Y136" i="69"/>
  <c r="Y137" i="69"/>
  <c r="Y138" i="69"/>
  <c r="Y139" i="69"/>
  <c r="Y140" i="69"/>
  <c r="Y141" i="69"/>
  <c r="Y142" i="69"/>
  <c r="Y143" i="69"/>
  <c r="Y144" i="69"/>
  <c r="Y145" i="69"/>
  <c r="Y146" i="69"/>
  <c r="Y147" i="69"/>
  <c r="Y148" i="69"/>
  <c r="Y149" i="69"/>
  <c r="Y150" i="69"/>
  <c r="Y151" i="69"/>
  <c r="Y152" i="69"/>
  <c r="Y153" i="69"/>
  <c r="Y154" i="69"/>
  <c r="Y155" i="69"/>
  <c r="Y156" i="69"/>
  <c r="Y157" i="69"/>
  <c r="Y158" i="69"/>
  <c r="Y159" i="69"/>
  <c r="Y160" i="69"/>
  <c r="Y161" i="69"/>
  <c r="Y162" i="69"/>
  <c r="Y163" i="69"/>
  <c r="Y164" i="69"/>
  <c r="Y165" i="69"/>
  <c r="Y166" i="69"/>
  <c r="Y167" i="69"/>
  <c r="Y168" i="69"/>
  <c r="Y169" i="69"/>
  <c r="Y170" i="69"/>
  <c r="Y171" i="69"/>
  <c r="Y172" i="69"/>
  <c r="Y173" i="69"/>
  <c r="Y174" i="69"/>
  <c r="Y175" i="69"/>
  <c r="Y176" i="69"/>
  <c r="Y177" i="69"/>
  <c r="Y178" i="69"/>
  <c r="Y179" i="69"/>
  <c r="Y180" i="69"/>
  <c r="Y181" i="69"/>
  <c r="Y182" i="69"/>
  <c r="Y183" i="69"/>
  <c r="Y184" i="69"/>
  <c r="Y185" i="69"/>
  <c r="Y186" i="69"/>
  <c r="Y187" i="69"/>
  <c r="Y188" i="69"/>
  <c r="Y189" i="69"/>
  <c r="Y190" i="69"/>
  <c r="Y191" i="69"/>
  <c r="Y192" i="69"/>
  <c r="Y193" i="69"/>
  <c r="Y194" i="69"/>
  <c r="Y195" i="69"/>
  <c r="Y196" i="69"/>
  <c r="Y197" i="69"/>
  <c r="Y198" i="69"/>
  <c r="Y199" i="69"/>
  <c r="Y200" i="69"/>
  <c r="Y201" i="69"/>
  <c r="Y202" i="69"/>
  <c r="Y203" i="69"/>
  <c r="Y204" i="69"/>
  <c r="Y205" i="69"/>
  <c r="Y206" i="69"/>
  <c r="Y207" i="69"/>
  <c r="Y208" i="69"/>
  <c r="Y209" i="69"/>
  <c r="Y210" i="69"/>
  <c r="Y211" i="69"/>
  <c r="Y212" i="69"/>
  <c r="Y213" i="69"/>
  <c r="Y214" i="69"/>
  <c r="Y215" i="69"/>
  <c r="Y216" i="69"/>
  <c r="Y217" i="69"/>
  <c r="Y218" i="69"/>
  <c r="Y219" i="69"/>
  <c r="Y220" i="69"/>
  <c r="Y221" i="69"/>
  <c r="Y222" i="69"/>
  <c r="Y223" i="69"/>
  <c r="Y224" i="69"/>
  <c r="Y225" i="69"/>
  <c r="Y226" i="69"/>
  <c r="Y227" i="69"/>
  <c r="Y228" i="69"/>
  <c r="Y229" i="69"/>
  <c r="Y230" i="69"/>
  <c r="Y231" i="69"/>
  <c r="Y232" i="69"/>
  <c r="Y233" i="69"/>
  <c r="Y234" i="69"/>
  <c r="Y235" i="69"/>
  <c r="Y236" i="69"/>
  <c r="Y237" i="69"/>
  <c r="Y238" i="69"/>
  <c r="Y239" i="69"/>
  <c r="Y240" i="69"/>
  <c r="Y241" i="69"/>
  <c r="Y242" i="69"/>
  <c r="Y243" i="69"/>
  <c r="Y244" i="69"/>
  <c r="Y245" i="69"/>
  <c r="Y246" i="69"/>
  <c r="Y247" i="69"/>
  <c r="Y248" i="69"/>
  <c r="Y249" i="69"/>
  <c r="Y250" i="69"/>
  <c r="Y251" i="69"/>
  <c r="Y252" i="69"/>
  <c r="Y253" i="69"/>
  <c r="Y254" i="69"/>
  <c r="Y255" i="69"/>
  <c r="Y256" i="69"/>
  <c r="Y257" i="69"/>
  <c r="Y258" i="69"/>
  <c r="Y259" i="69"/>
  <c r="Y260" i="69"/>
  <c r="Y261" i="69"/>
  <c r="Y262" i="69"/>
  <c r="Y263" i="69"/>
  <c r="Y264" i="69"/>
  <c r="Y265" i="69"/>
  <c r="Y266" i="69"/>
  <c r="Y267" i="69"/>
  <c r="Y268" i="69"/>
  <c r="Y269" i="69"/>
  <c r="Y270" i="69"/>
  <c r="Y271" i="69"/>
  <c r="Y272" i="69"/>
  <c r="Y273" i="69"/>
  <c r="Y274" i="69"/>
  <c r="Y275" i="69"/>
  <c r="Y276" i="69"/>
  <c r="Y277" i="69"/>
  <c r="Y278" i="69"/>
  <c r="Y279" i="69"/>
  <c r="Y280" i="69"/>
  <c r="Y281" i="69"/>
  <c r="Y282" i="69"/>
  <c r="Y283" i="69"/>
  <c r="Y284" i="69"/>
  <c r="Y285" i="69"/>
  <c r="Y286" i="69"/>
  <c r="Y287" i="69"/>
  <c r="Y288" i="69"/>
  <c r="Y289" i="69"/>
  <c r="Y290" i="69"/>
  <c r="Y291" i="69"/>
  <c r="Y292" i="69"/>
  <c r="Y293" i="69"/>
  <c r="Y294" i="69"/>
  <c r="Y295" i="69"/>
  <c r="Y296" i="69"/>
  <c r="Y297" i="69"/>
  <c r="Y298" i="69"/>
  <c r="Y299" i="69"/>
  <c r="Y300" i="69"/>
  <c r="Y301" i="69"/>
  <c r="Y302" i="69"/>
  <c r="Y303" i="69"/>
  <c r="Y304" i="69"/>
  <c r="Y305" i="69"/>
  <c r="Y306" i="69"/>
  <c r="Y307" i="69"/>
  <c r="Y308" i="69"/>
  <c r="Y309" i="69"/>
  <c r="Y310" i="69"/>
  <c r="Y311" i="69"/>
  <c r="Y312" i="69"/>
  <c r="Y313" i="69"/>
  <c r="Y314" i="69"/>
  <c r="Y315" i="69"/>
  <c r="Y316" i="69"/>
  <c r="Y317" i="69"/>
  <c r="Y318" i="69"/>
  <c r="Y319" i="69"/>
  <c r="Y320" i="69"/>
  <c r="Y321" i="69"/>
  <c r="Y322" i="69"/>
  <c r="Y323" i="69"/>
  <c r="Y324" i="69"/>
  <c r="Y325" i="69"/>
  <c r="Y326" i="69"/>
  <c r="Y327" i="69"/>
  <c r="Y328" i="69"/>
  <c r="Y329" i="69"/>
  <c r="Y330" i="69"/>
  <c r="Y331" i="69"/>
  <c r="Y332" i="69"/>
  <c r="Y333" i="69"/>
  <c r="Y334" i="69"/>
  <c r="Y335" i="69"/>
  <c r="Y336" i="69"/>
  <c r="Y337" i="69"/>
  <c r="Y338" i="69"/>
  <c r="Y339" i="69"/>
  <c r="Y340" i="69"/>
  <c r="Y341" i="69"/>
  <c r="Y342" i="69"/>
  <c r="Y343" i="69"/>
  <c r="Y344" i="69"/>
  <c r="Y345" i="69"/>
  <c r="Y346" i="69"/>
  <c r="Y347" i="69"/>
  <c r="Y348" i="69"/>
  <c r="Y349" i="69"/>
  <c r="Y350" i="69"/>
  <c r="Y351" i="69"/>
  <c r="Y352" i="69"/>
  <c r="Y353" i="69"/>
  <c r="Y354" i="69"/>
  <c r="Y355" i="69"/>
  <c r="Y356" i="69"/>
  <c r="Y357" i="69"/>
  <c r="Y358" i="69"/>
  <c r="Y359" i="69"/>
  <c r="Y360" i="69"/>
  <c r="Y361" i="69"/>
  <c r="Y362" i="69"/>
  <c r="Y363" i="69"/>
  <c r="Y364" i="69"/>
  <c r="Y365" i="69"/>
  <c r="Y366" i="69"/>
  <c r="Y367" i="69"/>
  <c r="Y368" i="69"/>
  <c r="Y369" i="69"/>
  <c r="Y370" i="69"/>
  <c r="Y371" i="69"/>
  <c r="Y372" i="69"/>
  <c r="Y373" i="69"/>
  <c r="Y374" i="69"/>
  <c r="Y375" i="69"/>
  <c r="Y376" i="69"/>
  <c r="Y18" i="69"/>
  <c r="Y19" i="69"/>
  <c r="Y20" i="69"/>
  <c r="Y4" i="69"/>
  <c r="Y5" i="69"/>
  <c r="Y6" i="69"/>
  <c r="Y7" i="69"/>
  <c r="Y8" i="69"/>
  <c r="Y9" i="69"/>
  <c r="Y10" i="69"/>
  <c r="Y11" i="69"/>
  <c r="Y12" i="69"/>
  <c r="Y13" i="69"/>
  <c r="Y14" i="69"/>
  <c r="Y15" i="69"/>
  <c r="Y16" i="69"/>
  <c r="Y17" i="69"/>
  <c r="AC3" i="69"/>
  <c r="AB3" i="69"/>
  <c r="Z3" i="69"/>
  <c r="AA3" i="69"/>
  <c r="Y3" i="69"/>
  <c r="V17" i="69"/>
  <c r="U17" i="69"/>
  <c r="T17" i="69"/>
  <c r="S17" i="69"/>
  <c r="R17" i="69"/>
  <c r="Q17" i="69"/>
  <c r="P17" i="69"/>
  <c r="O17" i="69"/>
  <c r="N17" i="69"/>
  <c r="M17" i="69"/>
  <c r="L17" i="69"/>
  <c r="V16" i="69"/>
  <c r="U16" i="69"/>
  <c r="T16" i="69"/>
  <c r="S16" i="69"/>
  <c r="R16" i="69"/>
  <c r="Q16" i="69"/>
  <c r="P16" i="69"/>
  <c r="O16" i="69"/>
  <c r="N16" i="69"/>
  <c r="M16" i="69"/>
  <c r="L16" i="69"/>
  <c r="V15" i="69"/>
  <c r="U15" i="69"/>
  <c r="T15" i="69"/>
  <c r="S15" i="69"/>
  <c r="R15" i="69"/>
  <c r="Q15" i="69"/>
  <c r="P15" i="69"/>
  <c r="O15" i="69"/>
  <c r="N15" i="69"/>
  <c r="M15" i="69"/>
  <c r="L15" i="69"/>
  <c r="V14" i="69"/>
  <c r="U14" i="69"/>
  <c r="T14" i="69"/>
  <c r="S14" i="69"/>
  <c r="R14" i="69"/>
  <c r="Q14" i="69"/>
  <c r="P14" i="69"/>
  <c r="O14" i="69"/>
  <c r="N14" i="69"/>
  <c r="M14" i="69"/>
  <c r="L14" i="69"/>
  <c r="V13" i="69"/>
  <c r="U13" i="69"/>
  <c r="T13" i="69"/>
  <c r="S13" i="69"/>
  <c r="R13" i="69"/>
  <c r="Q13" i="69"/>
  <c r="P13" i="69"/>
  <c r="O13" i="69"/>
  <c r="N13" i="69"/>
  <c r="M13" i="69"/>
  <c r="L13" i="69"/>
  <c r="V9" i="69"/>
  <c r="U9" i="69"/>
  <c r="T9" i="69"/>
  <c r="S9" i="69"/>
  <c r="R9" i="69"/>
  <c r="Q9" i="69"/>
  <c r="P9" i="69"/>
  <c r="O9" i="69"/>
  <c r="N9" i="69"/>
  <c r="M9" i="69"/>
  <c r="L9" i="69"/>
  <c r="V8" i="69"/>
  <c r="U8" i="69"/>
  <c r="T8" i="69"/>
  <c r="S8" i="69"/>
  <c r="R8" i="69"/>
  <c r="Q8" i="69"/>
  <c r="P8" i="69"/>
  <c r="O8" i="69"/>
  <c r="N8" i="69"/>
  <c r="M8" i="69"/>
  <c r="L8" i="69"/>
  <c r="V7" i="69"/>
  <c r="U7" i="69"/>
  <c r="T7" i="69"/>
  <c r="S7" i="69"/>
  <c r="R7" i="69"/>
  <c r="Q7" i="69"/>
  <c r="P7" i="69"/>
  <c r="O7" i="69"/>
  <c r="N7" i="69"/>
  <c r="M7" i="69"/>
  <c r="L7" i="69"/>
  <c r="V6" i="69"/>
  <c r="U6" i="69"/>
  <c r="T6" i="69"/>
  <c r="S6" i="69"/>
  <c r="R6" i="69"/>
  <c r="Q6" i="69"/>
  <c r="P6" i="69"/>
  <c r="O6" i="69"/>
  <c r="N6" i="69"/>
  <c r="M6" i="69"/>
  <c r="L6" i="69"/>
  <c r="V5" i="69"/>
  <c r="U5" i="69"/>
  <c r="T5" i="69"/>
  <c r="S5" i="69"/>
  <c r="R5" i="69"/>
  <c r="Q5" i="69"/>
  <c r="P5" i="69"/>
  <c r="O5" i="69"/>
  <c r="N5" i="69"/>
  <c r="M5" i="69"/>
  <c r="L5" i="69"/>
  <c r="K2" i="69"/>
  <c r="K15" i="69" s="1"/>
  <c r="AC4" i="68"/>
  <c r="AC5" i="68"/>
  <c r="AH3" i="68" s="1"/>
  <c r="AC6" i="68"/>
  <c r="AH4" i="68" s="1"/>
  <c r="AC7" i="68"/>
  <c r="AC8" i="68"/>
  <c r="AH5" i="68" s="1"/>
  <c r="AC9" i="68"/>
  <c r="AH6" i="68" s="1"/>
  <c r="AC10" i="68"/>
  <c r="AH7" i="68" s="1"/>
  <c r="AC11" i="68"/>
  <c r="AH8" i="68" s="1"/>
  <c r="AC12" i="68"/>
  <c r="AH9" i="68" s="1"/>
  <c r="AC3" i="68"/>
  <c r="AB4" i="68"/>
  <c r="AB5" i="68"/>
  <c r="AG3" i="68" s="1"/>
  <c r="AB6" i="68"/>
  <c r="AG4" i="68" s="1"/>
  <c r="AB7" i="68"/>
  <c r="AB8" i="68"/>
  <c r="AG5" i="68" s="1"/>
  <c r="AB9" i="68"/>
  <c r="AG6" i="68" s="1"/>
  <c r="AB10" i="68"/>
  <c r="AG7" i="68" s="1"/>
  <c r="AB11" i="68"/>
  <c r="AG8" i="68" s="1"/>
  <c r="AB12" i="68"/>
  <c r="AG9" i="68" s="1"/>
  <c r="AB3" i="68"/>
  <c r="AA4" i="68"/>
  <c r="AA5" i="68"/>
  <c r="AF3" i="68" s="1"/>
  <c r="AA6" i="68"/>
  <c r="AF4" i="68" s="1"/>
  <c r="AA7" i="68"/>
  <c r="AA8" i="68"/>
  <c r="AF5" i="68" s="1"/>
  <c r="AA9" i="68"/>
  <c r="AF6" i="68" s="1"/>
  <c r="AA10" i="68"/>
  <c r="AF7" i="68" s="1"/>
  <c r="AA11" i="68"/>
  <c r="AF8" i="68" s="1"/>
  <c r="AA12" i="68"/>
  <c r="AF9" i="68" s="1"/>
  <c r="AA3" i="68"/>
  <c r="X4" i="68"/>
  <c r="X5" i="68"/>
  <c r="X6" i="68"/>
  <c r="X7" i="68"/>
  <c r="X8" i="68"/>
  <c r="X9" i="68"/>
  <c r="X10" i="68"/>
  <c r="X11" i="68"/>
  <c r="X12" i="68"/>
  <c r="X3" i="68"/>
  <c r="W4" i="68"/>
  <c r="W5" i="68"/>
  <c r="T31" i="68" s="1"/>
  <c r="W6" i="68"/>
  <c r="T32" i="68" s="1"/>
  <c r="W7" i="68"/>
  <c r="W8" i="68"/>
  <c r="T33" i="68" s="1"/>
  <c r="W9" i="68"/>
  <c r="T34" i="68" s="1"/>
  <c r="W10" i="68"/>
  <c r="T35" i="68" s="1"/>
  <c r="W11" i="68"/>
  <c r="T36" i="68" s="1"/>
  <c r="W12" i="68"/>
  <c r="T37" i="68" s="1"/>
  <c r="W3" i="68"/>
  <c r="V4" i="68"/>
  <c r="V5" i="68"/>
  <c r="V6" i="68"/>
  <c r="V7" i="68"/>
  <c r="V8" i="68"/>
  <c r="V9" i="68"/>
  <c r="V10" i="68"/>
  <c r="V11" i="68"/>
  <c r="V12" i="68"/>
  <c r="V3" i="68"/>
  <c r="U4" i="68"/>
  <c r="U5" i="68"/>
  <c r="U6" i="68"/>
  <c r="U7" i="68"/>
  <c r="U8" i="68"/>
  <c r="U9" i="68"/>
  <c r="U10" i="68"/>
  <c r="U11" i="68"/>
  <c r="U12" i="68"/>
  <c r="U3" i="68"/>
  <c r="T4" i="68"/>
  <c r="T5" i="68"/>
  <c r="T6" i="68"/>
  <c r="T7" i="68"/>
  <c r="T8" i="68"/>
  <c r="T9" i="68"/>
  <c r="T10" i="68"/>
  <c r="T11" i="68"/>
  <c r="T12" i="68"/>
  <c r="T3" i="68"/>
  <c r="S4" i="68"/>
  <c r="S5" i="68"/>
  <c r="S31" i="68" s="1"/>
  <c r="S6" i="68"/>
  <c r="S32" i="68" s="1"/>
  <c r="S7" i="68"/>
  <c r="S8" i="68"/>
  <c r="S33" i="68" s="1"/>
  <c r="S9" i="68"/>
  <c r="S34" i="68" s="1"/>
  <c r="S10" i="68"/>
  <c r="S35" i="68" s="1"/>
  <c r="S11" i="68"/>
  <c r="S36" i="68" s="1"/>
  <c r="S12" i="68"/>
  <c r="S37" i="68" s="1"/>
  <c r="S3" i="68"/>
  <c r="R2" i="68"/>
  <c r="Z12" i="68"/>
  <c r="Z11" i="68"/>
  <c r="Z10" i="68"/>
  <c r="Z9" i="68"/>
  <c r="Z8" i="68"/>
  <c r="Z7" i="68"/>
  <c r="Z6" i="68"/>
  <c r="Z5" i="68"/>
  <c r="Z4" i="68"/>
  <c r="Z3" i="68"/>
  <c r="I56" i="30"/>
  <c r="K56" i="30"/>
  <c r="L56" i="30"/>
  <c r="M56" i="30"/>
  <c r="N56" i="30"/>
  <c r="I57" i="30"/>
  <c r="K57" i="30"/>
  <c r="L57" i="30"/>
  <c r="M57" i="30"/>
  <c r="N57" i="30"/>
  <c r="O57" i="30"/>
  <c r="I58" i="30"/>
  <c r="K58" i="30"/>
  <c r="L58" i="30"/>
  <c r="M58" i="30"/>
  <c r="N58" i="30"/>
  <c r="O58" i="30"/>
  <c r="I59" i="30"/>
  <c r="K59" i="30"/>
  <c r="L59" i="30"/>
  <c r="M59" i="30"/>
  <c r="N59" i="30"/>
  <c r="O59" i="30"/>
  <c r="I60" i="30"/>
  <c r="K60" i="30"/>
  <c r="L60" i="30"/>
  <c r="M60" i="30"/>
  <c r="N60" i="30"/>
  <c r="O60" i="30"/>
  <c r="I61" i="30"/>
  <c r="K61" i="30"/>
  <c r="L61" i="30"/>
  <c r="M61" i="30"/>
  <c r="N61" i="30"/>
  <c r="O61" i="30"/>
  <c r="I62" i="30"/>
  <c r="K62" i="30"/>
  <c r="L62" i="30"/>
  <c r="M62" i="30"/>
  <c r="N62" i="30"/>
  <c r="O62" i="30"/>
  <c r="I63" i="30"/>
  <c r="K63" i="30"/>
  <c r="L63" i="30"/>
  <c r="M63" i="30"/>
  <c r="N63" i="30"/>
  <c r="O63" i="30"/>
  <c r="I64" i="30"/>
  <c r="K64" i="30"/>
  <c r="L64" i="30"/>
  <c r="M64" i="30"/>
  <c r="N64" i="30"/>
  <c r="O64" i="30"/>
  <c r="I65" i="30"/>
  <c r="K65" i="30"/>
  <c r="L65" i="30"/>
  <c r="M65" i="30"/>
  <c r="N65" i="30"/>
  <c r="O65" i="30"/>
  <c r="I66" i="30"/>
  <c r="K66" i="30"/>
  <c r="L66" i="30"/>
  <c r="M66" i="30"/>
  <c r="N66" i="30"/>
  <c r="O66" i="30"/>
  <c r="I67" i="30"/>
  <c r="K67" i="30"/>
  <c r="L67" i="30"/>
  <c r="M67" i="30"/>
  <c r="N67" i="30"/>
  <c r="O67" i="30"/>
  <c r="I68" i="30"/>
  <c r="K68" i="30"/>
  <c r="L68" i="30"/>
  <c r="M68" i="30"/>
  <c r="N68" i="30"/>
  <c r="O68" i="30"/>
  <c r="N12" i="29"/>
  <c r="N13" i="29"/>
  <c r="Q13" i="29"/>
  <c r="C32" i="56"/>
  <c r="B32" i="56"/>
  <c r="K7" i="69" l="1"/>
  <c r="K13" i="69"/>
  <c r="K5" i="69"/>
  <c r="K16" i="69"/>
  <c r="K14" i="69"/>
  <c r="K8" i="69"/>
  <c r="K6" i="69"/>
  <c r="K17" i="69"/>
  <c r="K9" i="69"/>
  <c r="M11" i="58"/>
  <c r="L11" i="58"/>
  <c r="K11" i="58"/>
  <c r="M10" i="58"/>
  <c r="L10" i="58"/>
  <c r="K10" i="58"/>
  <c r="M9" i="58"/>
  <c r="L9" i="58"/>
  <c r="K9" i="58"/>
  <c r="M8" i="58"/>
  <c r="L8" i="58"/>
  <c r="K8" i="58"/>
  <c r="M7" i="58"/>
  <c r="L7" i="58"/>
  <c r="K7" i="58"/>
  <c r="M6" i="58"/>
  <c r="L6" i="58"/>
  <c r="K6" i="58"/>
  <c r="M5" i="58"/>
  <c r="L5" i="58"/>
  <c r="K5" i="58"/>
  <c r="M4" i="58"/>
  <c r="L4" i="58"/>
  <c r="K4" i="58"/>
  <c r="W50" i="67"/>
  <c r="V50" i="67"/>
  <c r="U50" i="67"/>
  <c r="T50" i="67"/>
  <c r="S50" i="67"/>
  <c r="R50" i="67"/>
  <c r="W49" i="67"/>
  <c r="V49" i="67"/>
  <c r="U49" i="67"/>
  <c r="T49" i="67"/>
  <c r="S49" i="67"/>
  <c r="R49" i="67"/>
  <c r="W48" i="67"/>
  <c r="V48" i="67"/>
  <c r="U48" i="67"/>
  <c r="T48" i="67"/>
  <c r="S48" i="67"/>
  <c r="R48" i="67"/>
  <c r="W47" i="67"/>
  <c r="V47" i="67"/>
  <c r="U47" i="67"/>
  <c r="T47" i="67"/>
  <c r="S47" i="67"/>
  <c r="R47" i="67"/>
  <c r="W46" i="67"/>
  <c r="V46" i="67"/>
  <c r="U46" i="67"/>
  <c r="T46" i="67"/>
  <c r="S46" i="67"/>
  <c r="R46" i="67"/>
  <c r="W45" i="67"/>
  <c r="V45" i="67"/>
  <c r="U45" i="67"/>
  <c r="T45" i="67"/>
  <c r="S45" i="67"/>
  <c r="R45" i="67"/>
  <c r="W44" i="67"/>
  <c r="V44" i="67"/>
  <c r="U44" i="67"/>
  <c r="T44" i="67"/>
  <c r="S44" i="67"/>
  <c r="R44" i="67"/>
  <c r="W43" i="67"/>
  <c r="V43" i="67"/>
  <c r="U43" i="67"/>
  <c r="T43" i="67"/>
  <c r="S43" i="67"/>
  <c r="R43" i="67"/>
  <c r="W42" i="67"/>
  <c r="V42" i="67"/>
  <c r="U42" i="67"/>
  <c r="T42" i="67"/>
  <c r="S42" i="67"/>
  <c r="R42" i="67"/>
  <c r="AI38" i="67"/>
  <c r="AH38" i="67"/>
  <c r="O38" i="67"/>
  <c r="W38" i="67" s="1"/>
  <c r="N38" i="67"/>
  <c r="V38" i="67" s="1"/>
  <c r="AU9" i="67" s="1"/>
  <c r="M38" i="67"/>
  <c r="U38" i="67" s="1"/>
  <c r="L38" i="67"/>
  <c r="K38" i="67"/>
  <c r="J38" i="67"/>
  <c r="I38" i="67"/>
  <c r="H38" i="67"/>
  <c r="R38" i="67" s="1"/>
  <c r="G38" i="67"/>
  <c r="S38" i="67" s="1"/>
  <c r="F38" i="67"/>
  <c r="T38" i="67" s="1"/>
  <c r="E38" i="67"/>
  <c r="D38" i="67"/>
  <c r="C38" i="67"/>
  <c r="B38" i="67"/>
  <c r="AH37" i="67"/>
  <c r="AK37" i="67" s="1"/>
  <c r="W37" i="67"/>
  <c r="V37" i="67"/>
  <c r="U37" i="67"/>
  <c r="T37" i="67"/>
  <c r="S37" i="67"/>
  <c r="R37" i="67"/>
  <c r="AH36" i="67"/>
  <c r="AJ36" i="67" s="1"/>
  <c r="W36" i="67"/>
  <c r="AK36" i="67" s="1"/>
  <c r="V36" i="67"/>
  <c r="U36" i="67"/>
  <c r="T36" i="67"/>
  <c r="S36" i="67"/>
  <c r="R36" i="67"/>
  <c r="AH35" i="67"/>
  <c r="AK35" i="67" s="1"/>
  <c r="W35" i="67"/>
  <c r="V35" i="67"/>
  <c r="U35" i="67"/>
  <c r="T35" i="67"/>
  <c r="S35" i="67"/>
  <c r="R35" i="67"/>
  <c r="AH34" i="67"/>
  <c r="AK34" i="67" s="1"/>
  <c r="W34" i="67"/>
  <c r="V34" i="67"/>
  <c r="AU5" i="67" s="1"/>
  <c r="U34" i="67"/>
  <c r="T34" i="67"/>
  <c r="S34" i="67"/>
  <c r="R34" i="67"/>
  <c r="AH33" i="67"/>
  <c r="O33" i="67"/>
  <c r="W33" i="67" s="1"/>
  <c r="N33" i="67"/>
  <c r="V33" i="67" s="1"/>
  <c r="AK7" i="67" s="1"/>
  <c r="M33" i="67"/>
  <c r="U33" i="67" s="1"/>
  <c r="L33" i="67"/>
  <c r="K33" i="67"/>
  <c r="J33" i="67"/>
  <c r="I33" i="67"/>
  <c r="H33" i="67"/>
  <c r="R33" i="67" s="1"/>
  <c r="G33" i="67"/>
  <c r="S33" i="67" s="1"/>
  <c r="F33" i="67"/>
  <c r="T33" i="67" s="1"/>
  <c r="E33" i="67"/>
  <c r="D33" i="67"/>
  <c r="C33" i="67"/>
  <c r="B33" i="67"/>
  <c r="AH32" i="67"/>
  <c r="AK32" i="67" s="1"/>
  <c r="W32" i="67"/>
  <c r="V32" i="67"/>
  <c r="U32" i="67"/>
  <c r="T32" i="67"/>
  <c r="S32" i="67"/>
  <c r="R32" i="67"/>
  <c r="AH31" i="67"/>
  <c r="AK31" i="67" s="1"/>
  <c r="W31" i="67"/>
  <c r="V31" i="67"/>
  <c r="U31" i="67"/>
  <c r="T31" i="67"/>
  <c r="S31" i="67"/>
  <c r="R31" i="67"/>
  <c r="AH30" i="67"/>
  <c r="AK30" i="67" s="1"/>
  <c r="W30" i="67"/>
  <c r="V30" i="67"/>
  <c r="U30" i="67"/>
  <c r="T30" i="67"/>
  <c r="S30" i="67"/>
  <c r="R30" i="67"/>
  <c r="AH29" i="67"/>
  <c r="AK29" i="67" s="1"/>
  <c r="W29" i="67"/>
  <c r="V29" i="67"/>
  <c r="AK3" i="67" s="1"/>
  <c r="U29" i="67"/>
  <c r="T29" i="67"/>
  <c r="S29" i="67"/>
  <c r="R29" i="67"/>
  <c r="AH25" i="67"/>
  <c r="W25" i="67"/>
  <c r="V25" i="67"/>
  <c r="AT9" i="67" s="1"/>
  <c r="U25" i="67"/>
  <c r="T25" i="67"/>
  <c r="S25" i="67"/>
  <c r="R25" i="67"/>
  <c r="AJ24" i="67"/>
  <c r="AH24" i="67"/>
  <c r="AK24" i="67" s="1"/>
  <c r="W24" i="67"/>
  <c r="V24" i="67"/>
  <c r="AT8" i="67" s="1"/>
  <c r="U24" i="67"/>
  <c r="T24" i="67"/>
  <c r="S24" i="67"/>
  <c r="R24" i="67"/>
  <c r="AH23" i="67"/>
  <c r="AK23" i="67" s="1"/>
  <c r="W23" i="67"/>
  <c r="V23" i="67"/>
  <c r="AT7" i="67" s="1"/>
  <c r="U23" i="67"/>
  <c r="T23" i="67"/>
  <c r="S23" i="67"/>
  <c r="R23" i="67"/>
  <c r="AH22" i="67"/>
  <c r="AK22" i="67" s="1"/>
  <c r="W22" i="67"/>
  <c r="V22" i="67"/>
  <c r="AT6" i="67" s="1"/>
  <c r="U22" i="67"/>
  <c r="T22" i="67"/>
  <c r="S22" i="67"/>
  <c r="R22" i="67"/>
  <c r="AH21" i="67"/>
  <c r="AK21" i="67" s="1"/>
  <c r="W21" i="67"/>
  <c r="AJ34" i="67" s="1"/>
  <c r="V21" i="67"/>
  <c r="AT5" i="67" s="1"/>
  <c r="U21" i="67"/>
  <c r="AJ21" i="67" s="1"/>
  <c r="T21" i="67"/>
  <c r="S21" i="67"/>
  <c r="R21" i="67"/>
  <c r="AH20" i="67"/>
  <c r="W20" i="67"/>
  <c r="V20" i="67"/>
  <c r="U20" i="67"/>
  <c r="T20" i="67"/>
  <c r="S20" i="67"/>
  <c r="R20" i="67"/>
  <c r="AH19" i="67"/>
  <c r="AK19" i="67" s="1"/>
  <c r="W19" i="67"/>
  <c r="V19" i="67"/>
  <c r="U19" i="67"/>
  <c r="AJ19" i="67" s="1"/>
  <c r="T19" i="67"/>
  <c r="S19" i="67"/>
  <c r="R19" i="67"/>
  <c r="AH18" i="67"/>
  <c r="AK18" i="67" s="1"/>
  <c r="W18" i="67"/>
  <c r="V18" i="67"/>
  <c r="U18" i="67"/>
  <c r="T18" i="67"/>
  <c r="S18" i="67"/>
  <c r="R18" i="67"/>
  <c r="AH17" i="67"/>
  <c r="AK17" i="67" s="1"/>
  <c r="W17" i="67"/>
  <c r="V17" i="67"/>
  <c r="U17" i="67"/>
  <c r="T17" i="67"/>
  <c r="S17" i="67"/>
  <c r="R17" i="67"/>
  <c r="AH16" i="67"/>
  <c r="AJ16" i="67" s="1"/>
  <c r="W16" i="67"/>
  <c r="AJ29" i="67" s="1"/>
  <c r="V16" i="67"/>
  <c r="U16" i="67"/>
  <c r="T16" i="67"/>
  <c r="S16" i="67"/>
  <c r="R16" i="67"/>
  <c r="AH12" i="67"/>
  <c r="W12" i="67"/>
  <c r="V12" i="67"/>
  <c r="AS9" i="67" s="1"/>
  <c r="U12" i="67"/>
  <c r="AI25" i="67" s="1"/>
  <c r="T12" i="67"/>
  <c r="S12" i="67"/>
  <c r="R12" i="67"/>
  <c r="AJ11" i="67"/>
  <c r="AH11" i="67"/>
  <c r="AK11" i="67" s="1"/>
  <c r="W11" i="67"/>
  <c r="V11" i="67"/>
  <c r="AS8" i="67" s="1"/>
  <c r="U11" i="67"/>
  <c r="T11" i="67"/>
  <c r="S11" i="67"/>
  <c r="R11" i="67"/>
  <c r="AH10" i="67"/>
  <c r="AK10" i="67" s="1"/>
  <c r="W10" i="67"/>
  <c r="V10" i="67"/>
  <c r="AS7" i="67" s="1"/>
  <c r="U10" i="67"/>
  <c r="T10" i="67"/>
  <c r="S10" i="67"/>
  <c r="R10" i="67"/>
  <c r="AH9" i="67"/>
  <c r="AK9" i="67" s="1"/>
  <c r="W9" i="67"/>
  <c r="V9" i="67"/>
  <c r="AS6" i="67" s="1"/>
  <c r="U9" i="67"/>
  <c r="T9" i="67"/>
  <c r="S9" i="67"/>
  <c r="R9" i="67"/>
  <c r="AU8" i="67"/>
  <c r="AH8" i="67"/>
  <c r="AK8" i="67" s="1"/>
  <c r="W8" i="67"/>
  <c r="V8" i="67"/>
  <c r="AS5" i="67" s="1"/>
  <c r="U8" i="67"/>
  <c r="T8" i="67"/>
  <c r="S8" i="67"/>
  <c r="R8" i="67"/>
  <c r="AU7" i="67"/>
  <c r="AH7" i="67"/>
  <c r="AJ7" i="67" s="1"/>
  <c r="W7" i="67"/>
  <c r="AI33" i="67" s="1"/>
  <c r="V7" i="67"/>
  <c r="AI7" i="67" s="1"/>
  <c r="U7" i="67"/>
  <c r="AI20" i="67" s="1"/>
  <c r="R7" i="67"/>
  <c r="S7" i="67"/>
  <c r="T7" i="67"/>
  <c r="AU6" i="67"/>
  <c r="AH6" i="67"/>
  <c r="AJ6" i="67" s="1"/>
  <c r="W6" i="67"/>
  <c r="V6" i="67"/>
  <c r="AS4" i="67" s="1"/>
  <c r="U6" i="67"/>
  <c r="T6" i="67"/>
  <c r="S6" i="67"/>
  <c r="R6" i="67"/>
  <c r="AI5" i="67"/>
  <c r="AH5" i="67"/>
  <c r="AK5" i="67" s="1"/>
  <c r="W5" i="67"/>
  <c r="V5" i="67"/>
  <c r="AS3" i="67" s="1"/>
  <c r="U5" i="67"/>
  <c r="T5" i="67"/>
  <c r="S5" i="67"/>
  <c r="R5" i="67"/>
  <c r="AU4" i="67"/>
  <c r="AT4" i="67"/>
  <c r="AH4" i="67"/>
  <c r="AK4" i="67" s="1"/>
  <c r="W4" i="67"/>
  <c r="V4" i="67"/>
  <c r="U4" i="67"/>
  <c r="T4" i="67"/>
  <c r="S4" i="67"/>
  <c r="R4" i="67"/>
  <c r="AU3" i="67"/>
  <c r="AT3" i="67"/>
  <c r="AH3" i="67"/>
  <c r="W3" i="67"/>
  <c r="V3" i="67"/>
  <c r="U3" i="67"/>
  <c r="T3" i="67"/>
  <c r="S3" i="67"/>
  <c r="R3" i="67"/>
  <c r="M236" i="60"/>
  <c r="M237" i="60"/>
  <c r="M238" i="60"/>
  <c r="M239" i="60"/>
  <c r="M240" i="60"/>
  <c r="M241" i="60"/>
  <c r="M242" i="60"/>
  <c r="M243" i="60"/>
  <c r="M244" i="60"/>
  <c r="M245" i="60"/>
  <c r="M246" i="60"/>
  <c r="M247" i="60"/>
  <c r="M248" i="60"/>
  <c r="M249" i="60"/>
  <c r="M250" i="60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H3" i="59"/>
  <c r="P2" i="59"/>
  <c r="O2" i="59"/>
  <c r="N2" i="59"/>
  <c r="M2" i="59"/>
  <c r="L2" i="59"/>
  <c r="K2" i="59"/>
  <c r="J2" i="59"/>
  <c r="I2" i="59"/>
  <c r="H2" i="59"/>
  <c r="G2" i="59"/>
  <c r="A81" i="59"/>
  <c r="A80" i="59"/>
  <c r="A79" i="59"/>
  <c r="A78" i="59"/>
  <c r="A77" i="59"/>
  <c r="A76" i="59"/>
  <c r="A75" i="59"/>
  <c r="A74" i="59"/>
  <c r="A73" i="59"/>
  <c r="A72" i="59"/>
  <c r="A71" i="59"/>
  <c r="A70" i="59"/>
  <c r="A69" i="59"/>
  <c r="A68" i="59"/>
  <c r="A67" i="59"/>
  <c r="A66" i="59"/>
  <c r="A65" i="59"/>
  <c r="A64" i="59"/>
  <c r="A63" i="59"/>
  <c r="A62" i="59"/>
  <c r="A61" i="59"/>
  <c r="A60" i="59"/>
  <c r="A59" i="59"/>
  <c r="A58" i="59"/>
  <c r="A57" i="59"/>
  <c r="A56" i="59"/>
  <c r="A55" i="59"/>
  <c r="A54" i="59"/>
  <c r="A53" i="59"/>
  <c r="A52" i="59"/>
  <c r="A51" i="59"/>
  <c r="A50" i="59"/>
  <c r="A49" i="59"/>
  <c r="A48" i="59"/>
  <c r="A47" i="59"/>
  <c r="A46" i="59"/>
  <c r="A45" i="59"/>
  <c r="A44" i="59"/>
  <c r="A43" i="59"/>
  <c r="A42" i="59"/>
  <c r="A41" i="59"/>
  <c r="A40" i="59"/>
  <c r="A39" i="59"/>
  <c r="A38" i="59"/>
  <c r="A37" i="59"/>
  <c r="A36" i="59"/>
  <c r="A35" i="59"/>
  <c r="A34" i="59"/>
  <c r="A33" i="59"/>
  <c r="A32" i="59"/>
  <c r="A31" i="59"/>
  <c r="A30" i="59"/>
  <c r="A29" i="59"/>
  <c r="A28" i="59"/>
  <c r="A27" i="59"/>
  <c r="A26" i="59"/>
  <c r="A25" i="59"/>
  <c r="A24" i="59"/>
  <c r="A23" i="59"/>
  <c r="A22" i="59"/>
  <c r="A21" i="59"/>
  <c r="A20" i="59"/>
  <c r="A19" i="59"/>
  <c r="M3" i="59" s="1"/>
  <c r="A18" i="59"/>
  <c r="A17" i="59"/>
  <c r="A16" i="59"/>
  <c r="A15" i="59"/>
  <c r="A14" i="59"/>
  <c r="A13" i="59"/>
  <c r="A12" i="59"/>
  <c r="A11" i="59"/>
  <c r="A10" i="59"/>
  <c r="A9" i="59"/>
  <c r="A8" i="59"/>
  <c r="A7" i="59"/>
  <c r="A6" i="59"/>
  <c r="A5" i="59"/>
  <c r="A4" i="59"/>
  <c r="A3" i="59"/>
  <c r="A2" i="59"/>
  <c r="P8" i="59" s="1"/>
  <c r="P4" i="61"/>
  <c r="P5" i="61"/>
  <c r="P6" i="61"/>
  <c r="P7" i="61"/>
  <c r="P8" i="61"/>
  <c r="P9" i="61"/>
  <c r="P10" i="61"/>
  <c r="P3" i="61"/>
  <c r="O4" i="61"/>
  <c r="O5" i="61"/>
  <c r="O6" i="61"/>
  <c r="O7" i="61"/>
  <c r="O8" i="61"/>
  <c r="O9" i="61"/>
  <c r="O10" i="61"/>
  <c r="O3" i="61"/>
  <c r="N4" i="61"/>
  <c r="N5" i="61"/>
  <c r="N6" i="61"/>
  <c r="N7" i="61"/>
  <c r="N8" i="61"/>
  <c r="N9" i="61"/>
  <c r="N10" i="61"/>
  <c r="N3" i="61"/>
  <c r="M4" i="61"/>
  <c r="M5" i="61"/>
  <c r="M6" i="61"/>
  <c r="M7" i="61"/>
  <c r="M8" i="61"/>
  <c r="M9" i="61"/>
  <c r="M10" i="61"/>
  <c r="M3" i="61"/>
  <c r="L4" i="61"/>
  <c r="L5" i="61"/>
  <c r="L6" i="61"/>
  <c r="L7" i="61"/>
  <c r="L8" i="61"/>
  <c r="L9" i="61"/>
  <c r="L10" i="61"/>
  <c r="L3" i="61"/>
  <c r="K4" i="61"/>
  <c r="K5" i="61"/>
  <c r="K6" i="61"/>
  <c r="K7" i="61"/>
  <c r="K8" i="61"/>
  <c r="K9" i="61"/>
  <c r="K10" i="61"/>
  <c r="K3" i="61"/>
  <c r="J4" i="61"/>
  <c r="J5" i="61"/>
  <c r="J6" i="61"/>
  <c r="J7" i="61"/>
  <c r="J8" i="61"/>
  <c r="J9" i="61"/>
  <c r="J10" i="61"/>
  <c r="J3" i="61"/>
  <c r="H10" i="61"/>
  <c r="G10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I9" i="61"/>
  <c r="I10" i="61"/>
  <c r="I4" i="61"/>
  <c r="I5" i="61"/>
  <c r="I6" i="61"/>
  <c r="I7" i="61"/>
  <c r="I8" i="61"/>
  <c r="I3" i="61"/>
  <c r="H4" i="61"/>
  <c r="H5" i="61"/>
  <c r="H6" i="61"/>
  <c r="H7" i="61"/>
  <c r="H8" i="61"/>
  <c r="H9" i="61"/>
  <c r="H3" i="61"/>
  <c r="G3" i="61"/>
  <c r="G4" i="61"/>
  <c r="G5" i="61"/>
  <c r="G6" i="61"/>
  <c r="G7" i="61"/>
  <c r="G8" i="61"/>
  <c r="G9" i="61"/>
  <c r="H2" i="61"/>
  <c r="I2" i="61"/>
  <c r="J2" i="61"/>
  <c r="K2" i="61"/>
  <c r="L2" i="61"/>
  <c r="M2" i="61"/>
  <c r="N2" i="61"/>
  <c r="O2" i="61"/>
  <c r="P2" i="61"/>
  <c r="G2" i="61"/>
  <c r="A3" i="61"/>
  <c r="A4" i="61"/>
  <c r="A5" i="61"/>
  <c r="A6" i="61"/>
  <c r="A7" i="61"/>
  <c r="A8" i="61"/>
  <c r="A9" i="61"/>
  <c r="A10" i="61"/>
  <c r="A11" i="61"/>
  <c r="A12" i="61"/>
  <c r="A13" i="61"/>
  <c r="A14" i="61"/>
  <c r="A15" i="61"/>
  <c r="A16" i="61"/>
  <c r="A17" i="61"/>
  <c r="A18" i="61"/>
  <c r="A19" i="61"/>
  <c r="A20" i="61"/>
  <c r="A21" i="61"/>
  <c r="A22" i="61"/>
  <c r="A23" i="61"/>
  <c r="A24" i="61"/>
  <c r="A25" i="61"/>
  <c r="A26" i="61"/>
  <c r="A27" i="61"/>
  <c r="A28" i="61"/>
  <c r="A29" i="61"/>
  <c r="A30" i="61"/>
  <c r="A31" i="61"/>
  <c r="A32" i="61"/>
  <c r="A33" i="61"/>
  <c r="A34" i="61"/>
  <c r="A35" i="61"/>
  <c r="A36" i="61"/>
  <c r="A37" i="61"/>
  <c r="A38" i="61"/>
  <c r="A39" i="61"/>
  <c r="A40" i="61"/>
  <c r="A41" i="61"/>
  <c r="A42" i="61"/>
  <c r="A43" i="61"/>
  <c r="A44" i="61"/>
  <c r="A45" i="61"/>
  <c r="A46" i="61"/>
  <c r="A47" i="61"/>
  <c r="A48" i="61"/>
  <c r="A49" i="61"/>
  <c r="A50" i="61"/>
  <c r="A51" i="61"/>
  <c r="A52" i="61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68" i="61"/>
  <c r="A69" i="61"/>
  <c r="A70" i="61"/>
  <c r="A71" i="61"/>
  <c r="A72" i="61"/>
  <c r="A73" i="61"/>
  <c r="A74" i="61"/>
  <c r="A75" i="61"/>
  <c r="A76" i="61"/>
  <c r="A77" i="61"/>
  <c r="A78" i="61"/>
  <c r="A79" i="61"/>
  <c r="A80" i="61"/>
  <c r="A81" i="61"/>
  <c r="A2" i="61"/>
  <c r="M218" i="62"/>
  <c r="M219" i="62"/>
  <c r="M220" i="62"/>
  <c r="M221" i="62"/>
  <c r="M222" i="62"/>
  <c r="M223" i="62"/>
  <c r="M224" i="62"/>
  <c r="M225" i="62"/>
  <c r="M226" i="62"/>
  <c r="M227" i="62"/>
  <c r="M228" i="62"/>
  <c r="M229" i="62"/>
  <c r="M230" i="62"/>
  <c r="M231" i="62"/>
  <c r="M232" i="62"/>
  <c r="M233" i="62"/>
  <c r="M234" i="62"/>
  <c r="M235" i="62"/>
  <c r="M236" i="62"/>
  <c r="M237" i="62"/>
  <c r="M238" i="62"/>
  <c r="M239" i="62"/>
  <c r="M240" i="62"/>
  <c r="M241" i="62"/>
  <c r="M242" i="62"/>
  <c r="M243" i="62"/>
  <c r="M244" i="62"/>
  <c r="M245" i="62"/>
  <c r="M246" i="62"/>
  <c r="M247" i="62"/>
  <c r="M248" i="62"/>
  <c r="M249" i="62"/>
  <c r="M250" i="62"/>
  <c r="M251" i="62"/>
  <c r="M252" i="62"/>
  <c r="M253" i="62"/>
  <c r="M254" i="62"/>
  <c r="M255" i="62"/>
  <c r="M256" i="62"/>
  <c r="M257" i="62"/>
  <c r="M258" i="62"/>
  <c r="M259" i="62"/>
  <c r="M260" i="62"/>
  <c r="M261" i="62"/>
  <c r="M262" i="62"/>
  <c r="M263" i="62"/>
  <c r="M264" i="62"/>
  <c r="M265" i="62"/>
  <c r="M266" i="62"/>
  <c r="M267" i="62"/>
  <c r="M268" i="62"/>
  <c r="M269" i="62"/>
  <c r="M270" i="62"/>
  <c r="M271" i="62"/>
  <c r="M272" i="62"/>
  <c r="M273" i="62"/>
  <c r="M274" i="62"/>
  <c r="M275" i="62"/>
  <c r="M276" i="62"/>
  <c r="M277" i="62"/>
  <c r="M278" i="62"/>
  <c r="M279" i="62"/>
  <c r="M280" i="62"/>
  <c r="M281" i="62"/>
  <c r="M282" i="62"/>
  <c r="M283" i="62"/>
  <c r="M284" i="62"/>
  <c r="M285" i="62"/>
  <c r="M286" i="62"/>
  <c r="M287" i="62"/>
  <c r="M288" i="62"/>
  <c r="M289" i="62"/>
  <c r="M217" i="62"/>
  <c r="E21" i="56"/>
  <c r="E22" i="56"/>
  <c r="E23" i="56"/>
  <c r="E24" i="56"/>
  <c r="E25" i="56"/>
  <c r="E26" i="56"/>
  <c r="E27" i="56"/>
  <c r="E28" i="56"/>
  <c r="E29" i="56"/>
  <c r="E30" i="56"/>
  <c r="E31" i="56"/>
  <c r="E20" i="56"/>
  <c r="D21" i="56"/>
  <c r="D22" i="56"/>
  <c r="D23" i="56"/>
  <c r="D24" i="56"/>
  <c r="D25" i="56"/>
  <c r="D26" i="56"/>
  <c r="D27" i="56"/>
  <c r="D28" i="56"/>
  <c r="D29" i="56"/>
  <c r="D30" i="56"/>
  <c r="D31" i="56"/>
  <c r="D20" i="56"/>
  <c r="C31" i="56"/>
  <c r="C21" i="56"/>
  <c r="C22" i="56"/>
  <c r="C23" i="56"/>
  <c r="C24" i="56"/>
  <c r="C25" i="56"/>
  <c r="C26" i="56"/>
  <c r="C27" i="56"/>
  <c r="C28" i="56"/>
  <c r="C29" i="56"/>
  <c r="C30" i="56"/>
  <c r="C20" i="56"/>
  <c r="B21" i="56"/>
  <c r="B22" i="56"/>
  <c r="B23" i="56"/>
  <c r="B24" i="56"/>
  <c r="B25" i="56"/>
  <c r="B26" i="56"/>
  <c r="B27" i="56"/>
  <c r="B28" i="56"/>
  <c r="B29" i="56"/>
  <c r="B30" i="56"/>
  <c r="B31" i="56"/>
  <c r="B20" i="56"/>
  <c r="M5" i="36"/>
  <c r="M6" i="36"/>
  <c r="M7" i="36"/>
  <c r="M8" i="36"/>
  <c r="M9" i="36"/>
  <c r="M10" i="36"/>
  <c r="M11" i="36"/>
  <c r="M4" i="36"/>
  <c r="K10" i="36"/>
  <c r="K11" i="36"/>
  <c r="L5" i="36"/>
  <c r="L6" i="36"/>
  <c r="L7" i="36"/>
  <c r="L8" i="36"/>
  <c r="L9" i="36"/>
  <c r="L10" i="36"/>
  <c r="L11" i="36"/>
  <c r="L4" i="36"/>
  <c r="K5" i="36"/>
  <c r="K6" i="36"/>
  <c r="K7" i="36"/>
  <c r="K8" i="36"/>
  <c r="K9" i="36"/>
  <c r="K4" i="36"/>
  <c r="U25" i="28"/>
  <c r="T25" i="28"/>
  <c r="S25" i="28"/>
  <c r="V25" i="28"/>
  <c r="AK25" i="28" s="1"/>
  <c r="W25" i="28"/>
  <c r="X25" i="28"/>
  <c r="X12" i="28"/>
  <c r="U12" i="28"/>
  <c r="S12" i="28"/>
  <c r="V12" i="28"/>
  <c r="AJ25" i="28" s="1"/>
  <c r="W12" i="28"/>
  <c r="M218" i="54"/>
  <c r="M219" i="54"/>
  <c r="M220" i="54"/>
  <c r="M221" i="54"/>
  <c r="M222" i="54"/>
  <c r="M223" i="54"/>
  <c r="M224" i="54"/>
  <c r="M225" i="54"/>
  <c r="M226" i="54"/>
  <c r="M227" i="54"/>
  <c r="M228" i="54"/>
  <c r="M229" i="54"/>
  <c r="M230" i="54"/>
  <c r="M231" i="54"/>
  <c r="M232" i="54"/>
  <c r="M233" i="54"/>
  <c r="M234" i="54"/>
  <c r="M235" i="54"/>
  <c r="M236" i="54"/>
  <c r="M237" i="54"/>
  <c r="M238" i="54"/>
  <c r="M239" i="54"/>
  <c r="M240" i="54"/>
  <c r="M241" i="54"/>
  <c r="M242" i="54"/>
  <c r="M243" i="54"/>
  <c r="M244" i="54"/>
  <c r="M245" i="54"/>
  <c r="M246" i="54"/>
  <c r="M247" i="54"/>
  <c r="M248" i="54"/>
  <c r="M249" i="54"/>
  <c r="M250" i="54"/>
  <c r="M251" i="54"/>
  <c r="M252" i="54"/>
  <c r="M253" i="54"/>
  <c r="M254" i="54"/>
  <c r="M255" i="54"/>
  <c r="M256" i="54"/>
  <c r="M257" i="54"/>
  <c r="M258" i="54"/>
  <c r="M259" i="54"/>
  <c r="M260" i="54"/>
  <c r="M261" i="54"/>
  <c r="M262" i="54"/>
  <c r="M263" i="54"/>
  <c r="M264" i="54"/>
  <c r="M265" i="54"/>
  <c r="M266" i="54"/>
  <c r="M267" i="54"/>
  <c r="M268" i="54"/>
  <c r="M269" i="54"/>
  <c r="M270" i="54"/>
  <c r="M271" i="54"/>
  <c r="M272" i="54"/>
  <c r="M273" i="54"/>
  <c r="M274" i="54"/>
  <c r="M275" i="54"/>
  <c r="M276" i="54"/>
  <c r="M277" i="54"/>
  <c r="M278" i="54"/>
  <c r="M279" i="54"/>
  <c r="M280" i="54"/>
  <c r="M281" i="54"/>
  <c r="M282" i="54"/>
  <c r="M283" i="54"/>
  <c r="M284" i="54"/>
  <c r="M285" i="54"/>
  <c r="M286" i="54"/>
  <c r="M287" i="54"/>
  <c r="M288" i="54"/>
  <c r="M289" i="54"/>
  <c r="M217" i="54"/>
  <c r="AI38" i="28"/>
  <c r="AI25" i="28"/>
  <c r="AL12" i="28"/>
  <c r="AI12" i="28"/>
  <c r="T12" i="28"/>
  <c r="X38" i="28"/>
  <c r="W38" i="28"/>
  <c r="AV9" i="28" s="1"/>
  <c r="V38" i="28"/>
  <c r="AL25" i="28" s="1"/>
  <c r="U38" i="28"/>
  <c r="T38" i="28"/>
  <c r="S38" i="28"/>
  <c r="M14" i="18"/>
  <c r="M15" i="18"/>
  <c r="L14" i="18"/>
  <c r="L15" i="18"/>
  <c r="O5" i="18"/>
  <c r="O6" i="18"/>
  <c r="O7" i="18"/>
  <c r="O8" i="18"/>
  <c r="O9" i="18"/>
  <c r="O10" i="18"/>
  <c r="O11" i="18"/>
  <c r="O12" i="18"/>
  <c r="O13" i="18"/>
  <c r="O14" i="18"/>
  <c r="O15" i="18"/>
  <c r="N5" i="18"/>
  <c r="N6" i="18"/>
  <c r="N7" i="18"/>
  <c r="N8" i="18"/>
  <c r="N9" i="18"/>
  <c r="N10" i="18"/>
  <c r="N11" i="18"/>
  <c r="N12" i="18"/>
  <c r="N13" i="18"/>
  <c r="N14" i="18"/>
  <c r="N15" i="18"/>
  <c r="M5" i="18"/>
  <c r="M6" i="18"/>
  <c r="M7" i="18"/>
  <c r="M8" i="18"/>
  <c r="M9" i="18"/>
  <c r="M10" i="18"/>
  <c r="M11" i="18"/>
  <c r="M12" i="18"/>
  <c r="M13" i="18"/>
  <c r="M4" i="18"/>
  <c r="N4" i="18"/>
  <c r="O4" i="18"/>
  <c r="L5" i="18"/>
  <c r="L6" i="18"/>
  <c r="L7" i="18"/>
  <c r="L8" i="18"/>
  <c r="L9" i="18"/>
  <c r="L10" i="18"/>
  <c r="L11" i="18"/>
  <c r="L12" i="18"/>
  <c r="L13" i="18"/>
  <c r="L4" i="18"/>
  <c r="K11" i="18"/>
  <c r="AK12" i="67" l="1"/>
  <c r="AK20" i="67"/>
  <c r="AK25" i="67"/>
  <c r="AK38" i="67"/>
  <c r="AK33" i="67"/>
  <c r="AJ38" i="28"/>
  <c r="AL38" i="28"/>
  <c r="AK38" i="28"/>
  <c r="AJ3" i="67"/>
  <c r="AK6" i="67"/>
  <c r="AI10" i="67"/>
  <c r="AI18" i="67"/>
  <c r="AI23" i="67"/>
  <c r="AI31" i="67"/>
  <c r="AI36" i="67"/>
  <c r="AJ10" i="67"/>
  <c r="AJ18" i="67"/>
  <c r="AJ23" i="67"/>
  <c r="AJ31" i="67"/>
  <c r="AJ12" i="67"/>
  <c r="AJ20" i="67"/>
  <c r="AJ25" i="67"/>
  <c r="AJ33" i="67"/>
  <c r="AJ38" i="67"/>
  <c r="AI4" i="67"/>
  <c r="AI12" i="67"/>
  <c r="AJ4" i="67"/>
  <c r="AI8" i="67"/>
  <c r="AI6" i="67"/>
  <c r="AJ8" i="67"/>
  <c r="AI11" i="67"/>
  <c r="AI19" i="67"/>
  <c r="AI24" i="67"/>
  <c r="AI32" i="67"/>
  <c r="AI37" i="67"/>
  <c r="AJ32" i="67"/>
  <c r="AJ37" i="67"/>
  <c r="AI16" i="67"/>
  <c r="AI21" i="67"/>
  <c r="AI29" i="67"/>
  <c r="AI34" i="67"/>
  <c r="AK16" i="67"/>
  <c r="AJ5" i="67"/>
  <c r="AI9" i="67"/>
  <c r="AJ9" i="67"/>
  <c r="AI17" i="67"/>
  <c r="AI22" i="67"/>
  <c r="AI30" i="67"/>
  <c r="AI35" i="67"/>
  <c r="AI3" i="67"/>
  <c r="AJ17" i="67"/>
  <c r="AJ22" i="67"/>
  <c r="AJ30" i="67"/>
  <c r="AJ35" i="67"/>
  <c r="I3" i="59"/>
  <c r="M8" i="59"/>
  <c r="J3" i="59"/>
  <c r="N3" i="59"/>
  <c r="O3" i="59"/>
  <c r="P3" i="59"/>
  <c r="L5" i="59"/>
  <c r="M5" i="59"/>
  <c r="N5" i="59"/>
  <c r="O5" i="59"/>
  <c r="P6" i="59"/>
  <c r="N8" i="59"/>
  <c r="O8" i="59"/>
  <c r="G9" i="59"/>
  <c r="P5" i="59"/>
  <c r="H9" i="59"/>
  <c r="G6" i="59"/>
  <c r="I9" i="59"/>
  <c r="H6" i="59"/>
  <c r="J9" i="59"/>
  <c r="G3" i="59"/>
  <c r="I6" i="59"/>
  <c r="K9" i="59"/>
  <c r="J6" i="59"/>
  <c r="L9" i="59"/>
  <c r="K6" i="59"/>
  <c r="M9" i="59"/>
  <c r="L6" i="59"/>
  <c r="N9" i="59"/>
  <c r="K3" i="59"/>
  <c r="M6" i="59"/>
  <c r="O9" i="59"/>
  <c r="L3" i="59"/>
  <c r="N6" i="59"/>
  <c r="P9" i="59"/>
  <c r="O6" i="59"/>
  <c r="G10" i="59"/>
  <c r="H10" i="59"/>
  <c r="I10" i="59"/>
  <c r="H7" i="59"/>
  <c r="J10" i="59"/>
  <c r="G7" i="59"/>
  <c r="G4" i="59"/>
  <c r="I7" i="59"/>
  <c r="K10" i="59"/>
  <c r="I4" i="59"/>
  <c r="K7" i="59"/>
  <c r="M10" i="59"/>
  <c r="J4" i="59"/>
  <c r="L7" i="59"/>
  <c r="N10" i="59"/>
  <c r="K4" i="59"/>
  <c r="M7" i="59"/>
  <c r="O10" i="59"/>
  <c r="L4" i="59"/>
  <c r="N7" i="59"/>
  <c r="P10" i="59"/>
  <c r="J7" i="59"/>
  <c r="M4" i="59"/>
  <c r="O7" i="59"/>
  <c r="L10" i="59"/>
  <c r="N4" i="59"/>
  <c r="P7" i="59"/>
  <c r="O4" i="59"/>
  <c r="G8" i="59"/>
  <c r="P4" i="59"/>
  <c r="H8" i="59"/>
  <c r="G5" i="59"/>
  <c r="I8" i="59"/>
  <c r="H5" i="59"/>
  <c r="J8" i="59"/>
  <c r="I5" i="59"/>
  <c r="K8" i="59"/>
  <c r="J5" i="59"/>
  <c r="L8" i="59"/>
  <c r="H4" i="59"/>
  <c r="K5" i="59"/>
  <c r="AU9" i="28"/>
  <c r="AK12" i="28"/>
  <c r="AT9" i="28"/>
  <c r="AJ12" i="28"/>
  <c r="M216" i="62" l="1"/>
  <c r="M215" i="62"/>
  <c r="M214" i="62"/>
  <c r="M213" i="62"/>
  <c r="M212" i="62"/>
  <c r="M211" i="62"/>
  <c r="M210" i="62"/>
  <c r="M209" i="62"/>
  <c r="M208" i="62"/>
  <c r="M207" i="62"/>
  <c r="M206" i="62"/>
  <c r="M205" i="62"/>
  <c r="M204" i="62"/>
  <c r="M203" i="62"/>
  <c r="M202" i="62"/>
  <c r="M201" i="62"/>
  <c r="M200" i="62"/>
  <c r="M199" i="62"/>
  <c r="M198" i="62"/>
  <c r="M197" i="62"/>
  <c r="M196" i="62"/>
  <c r="M195" i="62"/>
  <c r="M194" i="62"/>
  <c r="M193" i="62"/>
  <c r="M192" i="62"/>
  <c r="M191" i="62"/>
  <c r="M190" i="62"/>
  <c r="M189" i="62"/>
  <c r="M188" i="62"/>
  <c r="M187" i="62"/>
  <c r="M186" i="62"/>
  <c r="M185" i="62"/>
  <c r="M184" i="62"/>
  <c r="M183" i="62"/>
  <c r="M182" i="62"/>
  <c r="M181" i="62"/>
  <c r="M180" i="62"/>
  <c r="M179" i="62"/>
  <c r="M178" i="62"/>
  <c r="M177" i="62"/>
  <c r="M176" i="62"/>
  <c r="M175" i="62"/>
  <c r="M174" i="62"/>
  <c r="M173" i="62"/>
  <c r="M172" i="62"/>
  <c r="M171" i="62"/>
  <c r="M170" i="62"/>
  <c r="M169" i="62"/>
  <c r="M168" i="62"/>
  <c r="M167" i="62"/>
  <c r="M166" i="62"/>
  <c r="M165" i="62"/>
  <c r="M164" i="62"/>
  <c r="M163" i="62"/>
  <c r="M162" i="62"/>
  <c r="M161" i="62"/>
  <c r="M160" i="62"/>
  <c r="M159" i="62"/>
  <c r="M158" i="62"/>
  <c r="M157" i="62"/>
  <c r="M156" i="62"/>
  <c r="M155" i="62"/>
  <c r="M154" i="62"/>
  <c r="M153" i="62"/>
  <c r="M152" i="62"/>
  <c r="M151" i="62"/>
  <c r="M150" i="62"/>
  <c r="M149" i="62"/>
  <c r="M148" i="62"/>
  <c r="M147" i="62"/>
  <c r="M146" i="62"/>
  <c r="M145" i="62"/>
  <c r="M144" i="62"/>
  <c r="M143" i="62"/>
  <c r="M142" i="62"/>
  <c r="M141" i="62"/>
  <c r="M140" i="62"/>
  <c r="M139" i="62"/>
  <c r="M138" i="62"/>
  <c r="M137" i="62"/>
  <c r="M136" i="62"/>
  <c r="M135" i="62"/>
  <c r="M134" i="62"/>
  <c r="M133" i="62"/>
  <c r="M132" i="62"/>
  <c r="M131" i="62"/>
  <c r="M130" i="62"/>
  <c r="M129" i="62"/>
  <c r="M128" i="62"/>
  <c r="M127" i="62"/>
  <c r="M126" i="62"/>
  <c r="M125" i="62"/>
  <c r="M124" i="62"/>
  <c r="M123" i="62"/>
  <c r="M122" i="62"/>
  <c r="M121" i="62"/>
  <c r="M120" i="62"/>
  <c r="M119" i="62"/>
  <c r="M118" i="62"/>
  <c r="M117" i="62"/>
  <c r="M116" i="62"/>
  <c r="M115" i="62"/>
  <c r="M114" i="62"/>
  <c r="M113" i="62"/>
  <c r="M112" i="62"/>
  <c r="M111" i="62"/>
  <c r="M110" i="62"/>
  <c r="M109" i="62"/>
  <c r="M108" i="62"/>
  <c r="M107" i="62"/>
  <c r="M106" i="62"/>
  <c r="M105" i="62"/>
  <c r="M104" i="62"/>
  <c r="M103" i="62"/>
  <c r="M102" i="62"/>
  <c r="M101" i="62"/>
  <c r="M100" i="62"/>
  <c r="M99" i="62"/>
  <c r="M98" i="62"/>
  <c r="M97" i="62"/>
  <c r="M96" i="62"/>
  <c r="M95" i="62"/>
  <c r="M94" i="62"/>
  <c r="M93" i="62"/>
  <c r="M92" i="62"/>
  <c r="M91" i="62"/>
  <c r="M90" i="62"/>
  <c r="M89" i="62"/>
  <c r="M88" i="62"/>
  <c r="M87" i="62"/>
  <c r="M86" i="62"/>
  <c r="M85" i="62"/>
  <c r="M84" i="62"/>
  <c r="M83" i="62"/>
  <c r="M8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M58" i="62"/>
  <c r="M57" i="62"/>
  <c r="M56" i="62"/>
  <c r="M55" i="62"/>
  <c r="M54" i="62"/>
  <c r="M53" i="62"/>
  <c r="M52" i="62"/>
  <c r="M51" i="62"/>
  <c r="M50" i="62"/>
  <c r="M49" i="62"/>
  <c r="M48" i="62"/>
  <c r="M47" i="62"/>
  <c r="M46" i="62"/>
  <c r="M45" i="62"/>
  <c r="M44" i="62"/>
  <c r="M43" i="62"/>
  <c r="M42" i="62"/>
  <c r="M41" i="62"/>
  <c r="M40" i="62"/>
  <c r="M39" i="62"/>
  <c r="M38" i="62"/>
  <c r="M37" i="62"/>
  <c r="M36" i="62"/>
  <c r="M35" i="62"/>
  <c r="M34" i="62"/>
  <c r="M33" i="62"/>
  <c r="M32" i="62"/>
  <c r="M31" i="62"/>
  <c r="M30" i="62"/>
  <c r="M29" i="62"/>
  <c r="M28" i="62"/>
  <c r="M27" i="62"/>
  <c r="M26" i="62"/>
  <c r="M25" i="62"/>
  <c r="M24" i="62"/>
  <c r="M23" i="62"/>
  <c r="M22" i="62"/>
  <c r="M21" i="62"/>
  <c r="M20" i="62"/>
  <c r="M19" i="62"/>
  <c r="M18" i="62"/>
  <c r="M17" i="62"/>
  <c r="M16" i="62"/>
  <c r="M15" i="62"/>
  <c r="M14" i="62"/>
  <c r="M13" i="62"/>
  <c r="M12" i="62"/>
  <c r="M11" i="62"/>
  <c r="M10" i="62"/>
  <c r="M9" i="62"/>
  <c r="M8" i="62"/>
  <c r="M7" i="62"/>
  <c r="M6" i="62"/>
  <c r="M5" i="62"/>
  <c r="M4" i="62"/>
  <c r="M3" i="62"/>
  <c r="M2" i="62"/>
  <c r="M216" i="60"/>
  <c r="M215" i="60"/>
  <c r="M214" i="60"/>
  <c r="M213" i="60"/>
  <c r="M212" i="60"/>
  <c r="M211" i="60"/>
  <c r="M210" i="60"/>
  <c r="M209" i="60"/>
  <c r="M208" i="60"/>
  <c r="M207" i="60"/>
  <c r="M206" i="60"/>
  <c r="M205" i="60"/>
  <c r="M204" i="60"/>
  <c r="M203" i="60"/>
  <c r="M202" i="60"/>
  <c r="M201" i="60"/>
  <c r="M200" i="60"/>
  <c r="M199" i="60"/>
  <c r="M198" i="60"/>
  <c r="M197" i="60"/>
  <c r="M196" i="60"/>
  <c r="M195" i="60"/>
  <c r="M194" i="60"/>
  <c r="M193" i="60"/>
  <c r="M192" i="60"/>
  <c r="M191" i="60"/>
  <c r="M190" i="60"/>
  <c r="M189" i="60"/>
  <c r="M188" i="60"/>
  <c r="M187" i="60"/>
  <c r="M186" i="60"/>
  <c r="M185" i="60"/>
  <c r="M184" i="60"/>
  <c r="M183" i="60"/>
  <c r="M182" i="60"/>
  <c r="M181" i="60"/>
  <c r="M180" i="60"/>
  <c r="M179" i="60"/>
  <c r="M178" i="60"/>
  <c r="M177" i="60"/>
  <c r="M176" i="60"/>
  <c r="M175" i="60"/>
  <c r="M174" i="60"/>
  <c r="M173" i="60"/>
  <c r="M172" i="60"/>
  <c r="M171" i="60"/>
  <c r="M170" i="60"/>
  <c r="M169" i="60"/>
  <c r="M168" i="60"/>
  <c r="M167" i="60"/>
  <c r="M166" i="60"/>
  <c r="M165" i="60"/>
  <c r="M164" i="60"/>
  <c r="M163" i="60"/>
  <c r="M162" i="60"/>
  <c r="M161" i="60"/>
  <c r="M160" i="60"/>
  <c r="M159" i="60"/>
  <c r="M158" i="60"/>
  <c r="M157" i="60"/>
  <c r="M156" i="60"/>
  <c r="M155" i="60"/>
  <c r="M154" i="60"/>
  <c r="M153" i="60"/>
  <c r="M152" i="60"/>
  <c r="M151" i="60"/>
  <c r="M150" i="60"/>
  <c r="M149" i="60"/>
  <c r="M148" i="60"/>
  <c r="M147" i="60"/>
  <c r="M146" i="60"/>
  <c r="M145" i="60"/>
  <c r="M144" i="60"/>
  <c r="M143" i="60"/>
  <c r="M142" i="60"/>
  <c r="M141" i="60"/>
  <c r="M140" i="60"/>
  <c r="M139" i="60"/>
  <c r="M138" i="60"/>
  <c r="M137" i="60"/>
  <c r="M136" i="60"/>
  <c r="M135" i="60"/>
  <c r="M134" i="60"/>
  <c r="M133" i="60"/>
  <c r="M132" i="60"/>
  <c r="M131" i="60"/>
  <c r="M130" i="60"/>
  <c r="M129" i="60"/>
  <c r="M128" i="60"/>
  <c r="M127" i="60"/>
  <c r="M126" i="60"/>
  <c r="M125" i="60"/>
  <c r="M124" i="60"/>
  <c r="M123" i="60"/>
  <c r="M122" i="60"/>
  <c r="M121" i="60"/>
  <c r="M120" i="60"/>
  <c r="M119" i="60"/>
  <c r="M118" i="60"/>
  <c r="M117" i="60"/>
  <c r="M116" i="60"/>
  <c r="M115" i="60"/>
  <c r="M114" i="60"/>
  <c r="M113" i="60"/>
  <c r="M112" i="60"/>
  <c r="M111" i="60"/>
  <c r="M110" i="60"/>
  <c r="M109" i="60"/>
  <c r="M108" i="60"/>
  <c r="M107" i="60"/>
  <c r="M106" i="60"/>
  <c r="M105" i="60"/>
  <c r="M104" i="60"/>
  <c r="M103" i="60"/>
  <c r="M102" i="60"/>
  <c r="M101" i="60"/>
  <c r="M100" i="60"/>
  <c r="M99" i="60"/>
  <c r="M98" i="60"/>
  <c r="M97" i="60"/>
  <c r="M96" i="60"/>
  <c r="M95" i="60"/>
  <c r="M94" i="60"/>
  <c r="M93" i="60"/>
  <c r="M92" i="60"/>
  <c r="M91" i="60"/>
  <c r="M90" i="60"/>
  <c r="M89" i="60"/>
  <c r="M88" i="60"/>
  <c r="M87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58" i="60"/>
  <c r="M57" i="60"/>
  <c r="M56" i="60"/>
  <c r="M55" i="60"/>
  <c r="M54" i="60"/>
  <c r="M53" i="60"/>
  <c r="M52" i="60"/>
  <c r="M51" i="60"/>
  <c r="M50" i="60"/>
  <c r="M49" i="60"/>
  <c r="M48" i="60"/>
  <c r="M47" i="60"/>
  <c r="M46" i="60"/>
  <c r="M45" i="60"/>
  <c r="M44" i="60"/>
  <c r="M43" i="60"/>
  <c r="M42" i="60"/>
  <c r="M41" i="60"/>
  <c r="M40" i="60"/>
  <c r="M39" i="60"/>
  <c r="M38" i="60"/>
  <c r="M37" i="60"/>
  <c r="M36" i="60"/>
  <c r="M35" i="60"/>
  <c r="M34" i="60"/>
  <c r="M33" i="60"/>
  <c r="M32" i="60"/>
  <c r="M31" i="60"/>
  <c r="M30" i="60"/>
  <c r="M29" i="60"/>
  <c r="M28" i="60"/>
  <c r="M27" i="60"/>
  <c r="M26" i="60"/>
  <c r="M25" i="60"/>
  <c r="M24" i="60"/>
  <c r="M23" i="60"/>
  <c r="M22" i="60"/>
  <c r="M21" i="60"/>
  <c r="M20" i="60"/>
  <c r="M19" i="60"/>
  <c r="M18" i="60"/>
  <c r="M17" i="60"/>
  <c r="M16" i="60"/>
  <c r="M15" i="60"/>
  <c r="M14" i="60"/>
  <c r="M13" i="60"/>
  <c r="M12" i="60"/>
  <c r="M11" i="60"/>
  <c r="M10" i="60"/>
  <c r="M9" i="60"/>
  <c r="M8" i="60"/>
  <c r="M7" i="60"/>
  <c r="M6" i="60"/>
  <c r="M5" i="60"/>
  <c r="M4" i="60"/>
  <c r="M3" i="60"/>
  <c r="M2" i="60"/>
  <c r="P41" i="30" l="1"/>
  <c r="P42" i="30"/>
  <c r="P43" i="30"/>
  <c r="P44" i="30"/>
  <c r="P45" i="30"/>
  <c r="P46" i="30"/>
  <c r="P47" i="30"/>
  <c r="P48" i="30"/>
  <c r="P40" i="30"/>
  <c r="P23" i="30"/>
  <c r="P24" i="30"/>
  <c r="P25" i="30"/>
  <c r="P26" i="30"/>
  <c r="P27" i="30"/>
  <c r="P28" i="30"/>
  <c r="P29" i="30"/>
  <c r="P30" i="30"/>
  <c r="P31" i="30"/>
  <c r="P22" i="30"/>
  <c r="I6" i="30"/>
  <c r="I7" i="30"/>
  <c r="I8" i="30"/>
  <c r="I9" i="30"/>
  <c r="I10" i="30"/>
  <c r="I11" i="30"/>
  <c r="I12" i="30"/>
  <c r="I5" i="30"/>
  <c r="P5" i="30"/>
  <c r="P6" i="30"/>
  <c r="P7" i="30"/>
  <c r="P8" i="30"/>
  <c r="P9" i="30"/>
  <c r="P10" i="30"/>
  <c r="P11" i="30"/>
  <c r="P12" i="30"/>
  <c r="P4" i="30"/>
  <c r="T413" i="26" l="1"/>
  <c r="K4" i="18"/>
  <c r="K9" i="18"/>
  <c r="M216" i="54"/>
  <c r="N15" i="55"/>
  <c r="M15" i="55"/>
  <c r="L15" i="55"/>
  <c r="K15" i="55"/>
  <c r="J15" i="55"/>
  <c r="I15" i="55"/>
  <c r="H15" i="55"/>
  <c r="G15" i="55"/>
  <c r="M215" i="54"/>
  <c r="M214" i="54"/>
  <c r="M213" i="54"/>
  <c r="M212" i="54"/>
  <c r="M211" i="54"/>
  <c r="M210" i="54"/>
  <c r="M209" i="54"/>
  <c r="M208" i="54"/>
  <c r="M207" i="54"/>
  <c r="M206" i="54"/>
  <c r="M205" i="54"/>
  <c r="M204" i="54"/>
  <c r="M203" i="54"/>
  <c r="M202" i="54"/>
  <c r="M201" i="54"/>
  <c r="M200" i="54"/>
  <c r="M199" i="54"/>
  <c r="M198" i="54"/>
  <c r="M197" i="54"/>
  <c r="M196" i="54"/>
  <c r="M195" i="54"/>
  <c r="M194" i="54"/>
  <c r="M193" i="54"/>
  <c r="M192" i="54"/>
  <c r="M191" i="54"/>
  <c r="M190" i="54"/>
  <c r="M189" i="54"/>
  <c r="M188" i="54"/>
  <c r="M187" i="54"/>
  <c r="M186" i="54"/>
  <c r="M185" i="54"/>
  <c r="M184" i="54"/>
  <c r="M183" i="54"/>
  <c r="M182" i="54"/>
  <c r="M181" i="54"/>
  <c r="M180" i="54"/>
  <c r="M179" i="54"/>
  <c r="M178" i="54"/>
  <c r="M177" i="54"/>
  <c r="M176" i="54"/>
  <c r="M175" i="54"/>
  <c r="M174" i="54"/>
  <c r="M173" i="54"/>
  <c r="M172" i="54"/>
  <c r="M171" i="54"/>
  <c r="M170" i="54"/>
  <c r="M169" i="54"/>
  <c r="M168" i="54"/>
  <c r="M167" i="54"/>
  <c r="M166" i="54"/>
  <c r="M165" i="54"/>
  <c r="M164" i="54"/>
  <c r="M163" i="54"/>
  <c r="M162" i="54"/>
  <c r="M161" i="54"/>
  <c r="M160" i="54"/>
  <c r="M159" i="54"/>
  <c r="M158" i="54"/>
  <c r="M157" i="54"/>
  <c r="M156" i="54"/>
  <c r="M155" i="54"/>
  <c r="M154" i="54"/>
  <c r="M153" i="54"/>
  <c r="M152" i="54"/>
  <c r="M151" i="54"/>
  <c r="M150" i="54"/>
  <c r="M149" i="54"/>
  <c r="M148" i="54"/>
  <c r="M147" i="54"/>
  <c r="M146" i="54"/>
  <c r="M145" i="54"/>
  <c r="M144" i="54"/>
  <c r="M143" i="54"/>
  <c r="M142" i="54"/>
  <c r="M141" i="54"/>
  <c r="M140" i="54"/>
  <c r="M139" i="54"/>
  <c r="M138" i="54"/>
  <c r="M137" i="54"/>
  <c r="M136" i="54"/>
  <c r="M135" i="54"/>
  <c r="M134" i="54"/>
  <c r="M133" i="54"/>
  <c r="M132" i="54"/>
  <c r="M131" i="54"/>
  <c r="M130" i="54"/>
  <c r="M129" i="54"/>
  <c r="M128" i="54"/>
  <c r="M127" i="54"/>
  <c r="M126" i="54"/>
  <c r="M125" i="54"/>
  <c r="M124" i="54"/>
  <c r="M123" i="54"/>
  <c r="M122" i="54"/>
  <c r="M121" i="54"/>
  <c r="M120" i="54"/>
  <c r="M119" i="54"/>
  <c r="M118" i="54"/>
  <c r="M117" i="54"/>
  <c r="M116" i="54"/>
  <c r="M115" i="54"/>
  <c r="M114" i="54"/>
  <c r="M113" i="54"/>
  <c r="M112" i="54"/>
  <c r="M111" i="54"/>
  <c r="M110" i="54"/>
  <c r="M109" i="54"/>
  <c r="M108" i="54"/>
  <c r="M107" i="54"/>
  <c r="M106" i="54"/>
  <c r="M105" i="54"/>
  <c r="M104" i="54"/>
  <c r="M103" i="54"/>
  <c r="M102" i="54"/>
  <c r="M101" i="54"/>
  <c r="M100" i="54"/>
  <c r="M99" i="54"/>
  <c r="M98" i="54"/>
  <c r="M97" i="54"/>
  <c r="M96" i="54"/>
  <c r="M95" i="54"/>
  <c r="M94" i="54"/>
  <c r="M93" i="54"/>
  <c r="M92" i="54"/>
  <c r="M91" i="54"/>
  <c r="M90" i="54"/>
  <c r="M89" i="54"/>
  <c r="M88" i="54"/>
  <c r="M87" i="54"/>
  <c r="M86" i="54"/>
  <c r="M85" i="54"/>
  <c r="M84" i="54"/>
  <c r="M83" i="54"/>
  <c r="M82" i="54"/>
  <c r="M81" i="54"/>
  <c r="M80" i="54"/>
  <c r="M79" i="54"/>
  <c r="M78" i="54"/>
  <c r="M77" i="54"/>
  <c r="M76" i="54"/>
  <c r="M75" i="54"/>
  <c r="M74" i="54"/>
  <c r="M73" i="54"/>
  <c r="M72" i="54"/>
  <c r="M71" i="54"/>
  <c r="M70" i="54"/>
  <c r="M69" i="54"/>
  <c r="M68" i="54"/>
  <c r="M67" i="54"/>
  <c r="M66" i="54"/>
  <c r="M65" i="54"/>
  <c r="M64" i="54"/>
  <c r="M63" i="54"/>
  <c r="M62" i="54"/>
  <c r="M61" i="54"/>
  <c r="M60" i="54"/>
  <c r="M59" i="54"/>
  <c r="M58" i="54"/>
  <c r="M57" i="54"/>
  <c r="M56" i="54"/>
  <c r="M55" i="54"/>
  <c r="M54" i="54"/>
  <c r="M53" i="54"/>
  <c r="M52" i="54"/>
  <c r="M51" i="54"/>
  <c r="M50" i="54"/>
  <c r="M49" i="54"/>
  <c r="M48" i="54"/>
  <c r="M47" i="54"/>
  <c r="M46" i="54"/>
  <c r="M45" i="54"/>
  <c r="M44" i="54"/>
  <c r="M43" i="54"/>
  <c r="M42" i="54"/>
  <c r="M41" i="54"/>
  <c r="M40" i="54"/>
  <c r="M39" i="54"/>
  <c r="M38" i="54"/>
  <c r="M37" i="54"/>
  <c r="M36" i="54"/>
  <c r="M35" i="54"/>
  <c r="M34" i="54"/>
  <c r="M33" i="54"/>
  <c r="M32" i="54"/>
  <c r="M31" i="54"/>
  <c r="M30" i="54"/>
  <c r="M29" i="54"/>
  <c r="M28" i="54"/>
  <c r="M27" i="54"/>
  <c r="M26" i="54"/>
  <c r="M25" i="54"/>
  <c r="M24" i="54"/>
  <c r="M23" i="54"/>
  <c r="M22" i="54"/>
  <c r="M21" i="54"/>
  <c r="M20" i="54"/>
  <c r="M19" i="54"/>
  <c r="M18" i="54"/>
  <c r="M17" i="54"/>
  <c r="M16" i="54"/>
  <c r="M15" i="54"/>
  <c r="M14" i="54"/>
  <c r="M13" i="54"/>
  <c r="M12" i="54"/>
  <c r="M11" i="54"/>
  <c r="M10" i="54"/>
  <c r="M9" i="54"/>
  <c r="M8" i="54"/>
  <c r="M7" i="54"/>
  <c r="M6" i="54"/>
  <c r="M5" i="54"/>
  <c r="M4" i="54"/>
  <c r="M3" i="54"/>
  <c r="M2" i="54"/>
  <c r="U413" i="26"/>
  <c r="S413" i="26"/>
  <c r="R412" i="26"/>
  <c r="R413" i="26"/>
  <c r="Q412" i="26"/>
  <c r="Q413" i="26"/>
  <c r="P412" i="26"/>
  <c r="P413" i="26"/>
  <c r="O412" i="26"/>
  <c r="O413" i="26"/>
  <c r="M412" i="26"/>
  <c r="M413" i="26"/>
  <c r="U14" i="45"/>
  <c r="V14" i="45"/>
  <c r="U15" i="45"/>
  <c r="V15" i="45"/>
  <c r="U16" i="45"/>
  <c r="V16" i="45"/>
  <c r="U17" i="45"/>
  <c r="V17" i="45"/>
  <c r="V13" i="45"/>
  <c r="V6" i="45"/>
  <c r="V7" i="45"/>
  <c r="V8" i="45"/>
  <c r="V9" i="45"/>
  <c r="V5" i="45"/>
  <c r="AI37" i="28"/>
  <c r="AI24" i="28"/>
  <c r="AI11" i="28"/>
  <c r="X37" i="28"/>
  <c r="W37" i="28"/>
  <c r="AV8" i="28" s="1"/>
  <c r="V37" i="28"/>
  <c r="U37" i="28"/>
  <c r="T37" i="28"/>
  <c r="S37" i="28"/>
  <c r="X24" i="28"/>
  <c r="W24" i="28"/>
  <c r="V24" i="28"/>
  <c r="U24" i="28"/>
  <c r="T24" i="28"/>
  <c r="S24" i="28"/>
  <c r="X11" i="28"/>
  <c r="W11" i="28"/>
  <c r="AT8" i="28" s="1"/>
  <c r="V11" i="28"/>
  <c r="U11" i="28"/>
  <c r="T11" i="28"/>
  <c r="S11" i="28"/>
  <c r="AK37" i="28" l="1"/>
  <c r="AL37" i="28"/>
  <c r="AJ37" i="28"/>
  <c r="AK11" i="28"/>
  <c r="AJ11" i="28"/>
  <c r="AL11" i="28"/>
  <c r="AL24" i="28"/>
  <c r="AJ24" i="28"/>
  <c r="AK24" i="28"/>
  <c r="AU8" i="28"/>
  <c r="Q109" i="17"/>
  <c r="Q110" i="17"/>
  <c r="R110" i="17" s="1"/>
  <c r="Q111" i="17"/>
  <c r="R111" i="17" s="1"/>
  <c r="N10" i="20" l="1"/>
  <c r="K10" i="20"/>
  <c r="Q109" i="19"/>
  <c r="T109" i="19"/>
  <c r="E100" i="51" l="1"/>
  <c r="E101" i="51"/>
  <c r="E102" i="51"/>
  <c r="E103" i="51"/>
  <c r="E104" i="51"/>
  <c r="E105" i="51"/>
  <c r="E106" i="51"/>
  <c r="E107" i="51"/>
  <c r="E108" i="51"/>
  <c r="E109" i="51"/>
  <c r="E110" i="51"/>
  <c r="E111" i="51"/>
  <c r="E112" i="51"/>
  <c r="E113" i="51"/>
  <c r="E114" i="51"/>
  <c r="E115" i="51"/>
  <c r="E116" i="51"/>
  <c r="E117" i="51"/>
  <c r="E118" i="51"/>
  <c r="E119" i="51"/>
  <c r="E120" i="51"/>
  <c r="E121" i="51"/>
  <c r="E122" i="51"/>
  <c r="E123" i="51"/>
  <c r="E124" i="51"/>
  <c r="E125" i="51"/>
  <c r="E126" i="51"/>
  <c r="E127" i="51"/>
  <c r="E99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E90" i="51"/>
  <c r="E91" i="51"/>
  <c r="E92" i="51"/>
  <c r="E93" i="51"/>
  <c r="E94" i="51"/>
  <c r="E95" i="51"/>
  <c r="E67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35" i="51"/>
  <c r="E4" i="51"/>
  <c r="E5" i="51"/>
  <c r="E6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F3" i="51"/>
  <c r="G3" i="51"/>
  <c r="H3" i="51"/>
  <c r="F4" i="51"/>
  <c r="G4" i="51"/>
  <c r="H4" i="51"/>
  <c r="F5" i="51"/>
  <c r="G5" i="51"/>
  <c r="H5" i="51"/>
  <c r="F6" i="51"/>
  <c r="G6" i="51"/>
  <c r="H6" i="51"/>
  <c r="F7" i="51"/>
  <c r="G7" i="51"/>
  <c r="H7" i="51"/>
  <c r="F8" i="51"/>
  <c r="G8" i="51"/>
  <c r="H8" i="51"/>
  <c r="F9" i="51"/>
  <c r="G9" i="51"/>
  <c r="H9" i="51"/>
  <c r="F10" i="51"/>
  <c r="G10" i="51"/>
  <c r="H10" i="51"/>
  <c r="F11" i="51"/>
  <c r="G11" i="51"/>
  <c r="H11" i="51"/>
  <c r="F12" i="51"/>
  <c r="G12" i="51"/>
  <c r="H12" i="51"/>
  <c r="F13" i="51"/>
  <c r="G13" i="51"/>
  <c r="H13" i="51"/>
  <c r="F14" i="51"/>
  <c r="G14" i="51"/>
  <c r="H14" i="51"/>
  <c r="F15" i="51"/>
  <c r="G15" i="51"/>
  <c r="H15" i="51"/>
  <c r="F16" i="51"/>
  <c r="G16" i="51"/>
  <c r="H16" i="51"/>
  <c r="F17" i="51"/>
  <c r="G17" i="51"/>
  <c r="H17" i="51"/>
  <c r="F18" i="51"/>
  <c r="G18" i="51"/>
  <c r="H18" i="51"/>
  <c r="F19" i="51"/>
  <c r="G19" i="51"/>
  <c r="H19" i="51"/>
  <c r="F20" i="51"/>
  <c r="G20" i="51"/>
  <c r="H20" i="51"/>
  <c r="F21" i="51"/>
  <c r="G21" i="51"/>
  <c r="H21" i="51"/>
  <c r="F22" i="51"/>
  <c r="G22" i="51"/>
  <c r="H22" i="51"/>
  <c r="F23" i="51"/>
  <c r="G23" i="51"/>
  <c r="H23" i="51"/>
  <c r="F24" i="51"/>
  <c r="G24" i="51"/>
  <c r="H24" i="51"/>
  <c r="F25" i="51"/>
  <c r="G25" i="51"/>
  <c r="H25" i="51"/>
  <c r="F26" i="51"/>
  <c r="G26" i="51"/>
  <c r="H26" i="51"/>
  <c r="F27" i="51"/>
  <c r="G27" i="51"/>
  <c r="H27" i="51"/>
  <c r="F28" i="51"/>
  <c r="G28" i="51"/>
  <c r="H28" i="51"/>
  <c r="F29" i="51"/>
  <c r="G29" i="51"/>
  <c r="H29" i="51"/>
  <c r="F30" i="51"/>
  <c r="G30" i="51"/>
  <c r="H30" i="51"/>
  <c r="F31" i="51"/>
  <c r="G31" i="51"/>
  <c r="H31" i="51"/>
  <c r="F35" i="51"/>
  <c r="G35" i="51"/>
  <c r="H35" i="51"/>
  <c r="F36" i="51"/>
  <c r="G36" i="51"/>
  <c r="H36" i="51"/>
  <c r="F37" i="51"/>
  <c r="G37" i="51"/>
  <c r="H37" i="51"/>
  <c r="F38" i="51"/>
  <c r="G38" i="51"/>
  <c r="H38" i="51"/>
  <c r="F39" i="51"/>
  <c r="G39" i="51"/>
  <c r="H39" i="51"/>
  <c r="F40" i="51"/>
  <c r="G40" i="51"/>
  <c r="H40" i="51"/>
  <c r="F41" i="51"/>
  <c r="G41" i="51"/>
  <c r="H41" i="51"/>
  <c r="F42" i="51"/>
  <c r="G42" i="51"/>
  <c r="H42" i="51"/>
  <c r="F43" i="51"/>
  <c r="G43" i="51"/>
  <c r="H43" i="51"/>
  <c r="F44" i="51"/>
  <c r="G44" i="51"/>
  <c r="H44" i="51"/>
  <c r="F45" i="51"/>
  <c r="G45" i="51"/>
  <c r="H45" i="51"/>
  <c r="F46" i="51"/>
  <c r="G46" i="51"/>
  <c r="H46" i="51"/>
  <c r="F47" i="51"/>
  <c r="G47" i="51"/>
  <c r="H47" i="51"/>
  <c r="F48" i="51"/>
  <c r="G48" i="51"/>
  <c r="H48" i="51"/>
  <c r="F49" i="51"/>
  <c r="G49" i="51"/>
  <c r="H49" i="51"/>
  <c r="F50" i="51"/>
  <c r="G50" i="51"/>
  <c r="H50" i="51"/>
  <c r="F51" i="51"/>
  <c r="G51" i="51"/>
  <c r="H51" i="51"/>
  <c r="F52" i="51"/>
  <c r="G52" i="51"/>
  <c r="H52" i="51"/>
  <c r="F53" i="51"/>
  <c r="G53" i="51"/>
  <c r="H53" i="51"/>
  <c r="F54" i="51"/>
  <c r="G54" i="51"/>
  <c r="H54" i="51"/>
  <c r="F55" i="51"/>
  <c r="G55" i="51"/>
  <c r="H55" i="51"/>
  <c r="F56" i="51"/>
  <c r="G56" i="51"/>
  <c r="H56" i="51"/>
  <c r="F57" i="51"/>
  <c r="G57" i="51"/>
  <c r="H57" i="51"/>
  <c r="F58" i="51"/>
  <c r="G58" i="51"/>
  <c r="H58" i="51"/>
  <c r="F59" i="51"/>
  <c r="G59" i="51"/>
  <c r="H59" i="51"/>
  <c r="F60" i="51"/>
  <c r="G60" i="51"/>
  <c r="H60" i="51"/>
  <c r="F61" i="51"/>
  <c r="G61" i="51"/>
  <c r="H61" i="51"/>
  <c r="F62" i="51"/>
  <c r="G62" i="51"/>
  <c r="H62" i="51"/>
  <c r="F63" i="51"/>
  <c r="G63" i="51"/>
  <c r="H63" i="51"/>
  <c r="F67" i="51"/>
  <c r="G67" i="51"/>
  <c r="H67" i="51"/>
  <c r="F68" i="51"/>
  <c r="G68" i="51"/>
  <c r="H68" i="51"/>
  <c r="F69" i="51"/>
  <c r="G69" i="51"/>
  <c r="H69" i="51"/>
  <c r="F70" i="51"/>
  <c r="G70" i="51"/>
  <c r="H70" i="51"/>
  <c r="F71" i="51"/>
  <c r="G71" i="51"/>
  <c r="H71" i="51"/>
  <c r="F72" i="51"/>
  <c r="G72" i="51"/>
  <c r="H72" i="51"/>
  <c r="F73" i="51"/>
  <c r="G73" i="51"/>
  <c r="H73" i="51"/>
  <c r="F74" i="51"/>
  <c r="G74" i="51"/>
  <c r="H74" i="51"/>
  <c r="F75" i="51"/>
  <c r="G75" i="51"/>
  <c r="H75" i="51"/>
  <c r="F76" i="51"/>
  <c r="G76" i="51"/>
  <c r="H76" i="51"/>
  <c r="F77" i="51"/>
  <c r="G77" i="51"/>
  <c r="H77" i="51"/>
  <c r="F78" i="51"/>
  <c r="G78" i="51"/>
  <c r="H78" i="51"/>
  <c r="F79" i="51"/>
  <c r="G79" i="51"/>
  <c r="H79" i="51"/>
  <c r="F80" i="51"/>
  <c r="G80" i="51"/>
  <c r="H80" i="51"/>
  <c r="F81" i="51"/>
  <c r="G81" i="51"/>
  <c r="H81" i="51"/>
  <c r="F82" i="51"/>
  <c r="G82" i="51"/>
  <c r="H82" i="51"/>
  <c r="F83" i="51"/>
  <c r="G83" i="51"/>
  <c r="H83" i="51"/>
  <c r="F84" i="51"/>
  <c r="G84" i="51"/>
  <c r="H84" i="51"/>
  <c r="F85" i="51"/>
  <c r="G85" i="51"/>
  <c r="H85" i="51"/>
  <c r="F86" i="51"/>
  <c r="G86" i="51"/>
  <c r="H86" i="51"/>
  <c r="F87" i="51"/>
  <c r="G87" i="51"/>
  <c r="H87" i="51"/>
  <c r="F88" i="51"/>
  <c r="G88" i="51"/>
  <c r="H88" i="51"/>
  <c r="F89" i="51"/>
  <c r="G89" i="51"/>
  <c r="H89" i="51"/>
  <c r="F90" i="51"/>
  <c r="G90" i="51"/>
  <c r="H90" i="51"/>
  <c r="F91" i="51"/>
  <c r="G91" i="51"/>
  <c r="H91" i="51"/>
  <c r="F92" i="51"/>
  <c r="G92" i="51"/>
  <c r="H92" i="51"/>
  <c r="F93" i="51"/>
  <c r="G93" i="51"/>
  <c r="H93" i="51"/>
  <c r="F94" i="51"/>
  <c r="G94" i="51"/>
  <c r="H94" i="51"/>
  <c r="F95" i="51"/>
  <c r="G95" i="51"/>
  <c r="H95" i="51"/>
  <c r="U157" i="51"/>
  <c r="U156" i="51"/>
  <c r="U155" i="51"/>
  <c r="U154" i="51"/>
  <c r="U153" i="51"/>
  <c r="U152" i="51"/>
  <c r="U151" i="51"/>
  <c r="U150" i="51"/>
  <c r="U149" i="51"/>
  <c r="U148" i="51"/>
  <c r="U147" i="51"/>
  <c r="U146" i="51"/>
  <c r="U145" i="51"/>
  <c r="U144" i="51"/>
  <c r="U143" i="51"/>
  <c r="U142" i="51"/>
  <c r="U141" i="51"/>
  <c r="U140" i="51"/>
  <c r="U139" i="51"/>
  <c r="U138" i="51"/>
  <c r="U137" i="51"/>
  <c r="U136" i="51"/>
  <c r="U135" i="51"/>
  <c r="U134" i="51"/>
  <c r="U133" i="51"/>
  <c r="U132" i="51"/>
  <c r="U131" i="51"/>
  <c r="U130" i="51"/>
  <c r="U129" i="51"/>
  <c r="U128" i="51"/>
  <c r="U127" i="51"/>
  <c r="U126" i="51"/>
  <c r="U125" i="51"/>
  <c r="U124" i="51"/>
  <c r="U123" i="51"/>
  <c r="U122" i="51"/>
  <c r="U121" i="51"/>
  <c r="U120" i="51"/>
  <c r="U119" i="51"/>
  <c r="U118" i="51"/>
  <c r="U117" i="51"/>
  <c r="U116" i="51"/>
  <c r="U115" i="51"/>
  <c r="U114" i="51"/>
  <c r="U113" i="51"/>
  <c r="U112" i="51"/>
  <c r="U111" i="51"/>
  <c r="U110" i="51"/>
  <c r="U109" i="51"/>
  <c r="U108" i="51"/>
  <c r="U107" i="51"/>
  <c r="U106" i="51"/>
  <c r="U105" i="51"/>
  <c r="U104" i="51"/>
  <c r="U103" i="51"/>
  <c r="U102" i="51"/>
  <c r="U101" i="51"/>
  <c r="U100" i="51"/>
  <c r="U99" i="51"/>
  <c r="U98" i="51"/>
  <c r="U97" i="51"/>
  <c r="U96" i="51"/>
  <c r="U95" i="51"/>
  <c r="U94" i="51"/>
  <c r="U93" i="51"/>
  <c r="U92" i="51"/>
  <c r="U91" i="51"/>
  <c r="U90" i="51"/>
  <c r="U89" i="51"/>
  <c r="U88" i="51"/>
  <c r="U87" i="51"/>
  <c r="U86" i="51"/>
  <c r="U85" i="51"/>
  <c r="U84" i="51"/>
  <c r="U83" i="51"/>
  <c r="U82" i="51"/>
  <c r="U81" i="51"/>
  <c r="U80" i="51"/>
  <c r="U79" i="51"/>
  <c r="U78" i="51"/>
  <c r="U77" i="51"/>
  <c r="U76" i="51"/>
  <c r="U75" i="51"/>
  <c r="U74" i="51"/>
  <c r="U73" i="51"/>
  <c r="U72" i="51"/>
  <c r="U71" i="51"/>
  <c r="U70" i="51"/>
  <c r="U69" i="51"/>
  <c r="U68" i="51"/>
  <c r="U67" i="51"/>
  <c r="K2" i="45" l="1"/>
  <c r="T17" i="45"/>
  <c r="S17" i="45"/>
  <c r="R17" i="45"/>
  <c r="Q17" i="45"/>
  <c r="P17" i="45"/>
  <c r="O17" i="45"/>
  <c r="N17" i="45"/>
  <c r="M17" i="45"/>
  <c r="L17" i="45"/>
  <c r="T16" i="45"/>
  <c r="S16" i="45"/>
  <c r="R16" i="45"/>
  <c r="Q16" i="45"/>
  <c r="P16" i="45"/>
  <c r="O16" i="45"/>
  <c r="N16" i="45"/>
  <c r="M16" i="45"/>
  <c r="L16" i="45"/>
  <c r="T15" i="45"/>
  <c r="S15" i="45"/>
  <c r="R15" i="45"/>
  <c r="Q15" i="45"/>
  <c r="P15" i="45"/>
  <c r="O15" i="45"/>
  <c r="N15" i="45"/>
  <c r="M15" i="45"/>
  <c r="L15" i="45"/>
  <c r="T14" i="45"/>
  <c r="S14" i="45"/>
  <c r="R14" i="45"/>
  <c r="Q14" i="45"/>
  <c r="P14" i="45"/>
  <c r="O14" i="45"/>
  <c r="N14" i="45"/>
  <c r="M14" i="45"/>
  <c r="L14" i="45"/>
  <c r="U13" i="45"/>
  <c r="T13" i="45"/>
  <c r="S13" i="45"/>
  <c r="R13" i="45"/>
  <c r="Q13" i="45"/>
  <c r="P13" i="45"/>
  <c r="O13" i="45"/>
  <c r="N13" i="45"/>
  <c r="M13" i="45"/>
  <c r="L13" i="45"/>
  <c r="U9" i="45"/>
  <c r="T9" i="45"/>
  <c r="S9" i="45"/>
  <c r="R9" i="45"/>
  <c r="Q9" i="45"/>
  <c r="P9" i="45"/>
  <c r="O9" i="45"/>
  <c r="N9" i="45"/>
  <c r="M9" i="45"/>
  <c r="L9" i="45"/>
  <c r="U8" i="45"/>
  <c r="T8" i="45"/>
  <c r="S8" i="45"/>
  <c r="R8" i="45"/>
  <c r="Q8" i="45"/>
  <c r="P8" i="45"/>
  <c r="O8" i="45"/>
  <c r="N8" i="45"/>
  <c r="M8" i="45"/>
  <c r="L8" i="45"/>
  <c r="U7" i="45"/>
  <c r="T7" i="45"/>
  <c r="S7" i="45"/>
  <c r="R7" i="45"/>
  <c r="Q7" i="45"/>
  <c r="P7" i="45"/>
  <c r="O7" i="45"/>
  <c r="N7" i="45"/>
  <c r="M7" i="45"/>
  <c r="L7" i="45"/>
  <c r="U6" i="45"/>
  <c r="T6" i="45"/>
  <c r="S6" i="45"/>
  <c r="R6" i="45"/>
  <c r="Q6" i="45"/>
  <c r="P6" i="45"/>
  <c r="O6" i="45"/>
  <c r="N6" i="45"/>
  <c r="M6" i="45"/>
  <c r="L6" i="45"/>
  <c r="U5" i="45"/>
  <c r="T5" i="45"/>
  <c r="S5" i="45"/>
  <c r="R5" i="45"/>
  <c r="Q5" i="45"/>
  <c r="P5" i="45"/>
  <c r="O5" i="45"/>
  <c r="N5" i="45"/>
  <c r="M5" i="45"/>
  <c r="L5" i="45"/>
  <c r="L2" i="26"/>
  <c r="K14" i="45" l="1"/>
  <c r="K15" i="45"/>
  <c r="K16" i="45"/>
  <c r="K13" i="45"/>
  <c r="K6" i="45"/>
  <c r="K5" i="45"/>
  <c r="K7" i="45"/>
  <c r="K8" i="45"/>
  <c r="S172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D106" i="19"/>
  <c r="V415" i="26"/>
  <c r="V417" i="26"/>
  <c r="V418" i="26"/>
  <c r="V419" i="26"/>
  <c r="V420" i="26"/>
  <c r="V422" i="26"/>
  <c r="V423" i="26"/>
  <c r="V424" i="26"/>
  <c r="V425" i="26"/>
  <c r="V427" i="26"/>
  <c r="V428" i="26"/>
  <c r="V429" i="26"/>
  <c r="V430" i="26"/>
  <c r="V432" i="26"/>
  <c r="V433" i="26"/>
  <c r="V434" i="26"/>
  <c r="V435" i="26"/>
  <c r="V437" i="26"/>
  <c r="V438" i="26"/>
  <c r="V439" i="26"/>
  <c r="V441" i="26"/>
  <c r="V442" i="26"/>
  <c r="V443" i="26"/>
  <c r="V444" i="26"/>
  <c r="V446" i="26"/>
  <c r="V447" i="26"/>
  <c r="V448" i="26"/>
  <c r="V449" i="26"/>
  <c r="V451" i="26"/>
  <c r="V452" i="26"/>
  <c r="V453" i="26"/>
  <c r="V454" i="26"/>
  <c r="V456" i="26"/>
  <c r="V457" i="26"/>
  <c r="V458" i="26"/>
  <c r="V459" i="26"/>
  <c r="V461" i="26"/>
  <c r="V462" i="26"/>
  <c r="V463" i="26"/>
  <c r="V464" i="26"/>
  <c r="V466" i="26"/>
  <c r="V467" i="26"/>
  <c r="V468" i="26"/>
  <c r="V469" i="26"/>
  <c r="V471" i="26"/>
  <c r="V472" i="26"/>
  <c r="V473" i="26"/>
  <c r="V474" i="26"/>
  <c r="Q172" i="17"/>
  <c r="R172" i="17" s="1"/>
  <c r="Q173" i="17"/>
  <c r="R173" i="17" s="1"/>
  <c r="Q174" i="17"/>
  <c r="R174" i="17" s="1"/>
  <c r="Q175" i="17"/>
  <c r="R175" i="17" s="1"/>
  <c r="Q176" i="17"/>
  <c r="R176" i="17" s="1"/>
  <c r="Q177" i="17"/>
  <c r="R177" i="17" s="1"/>
  <c r="Q178" i="17"/>
  <c r="R178" i="17" s="1"/>
  <c r="Q179" i="17"/>
  <c r="R179" i="17" s="1"/>
  <c r="Q180" i="17"/>
  <c r="R180" i="17" s="1"/>
  <c r="Q181" i="17"/>
  <c r="R181" i="17" s="1"/>
  <c r="Q182" i="17"/>
  <c r="R182" i="17" s="1"/>
  <c r="Q183" i="17"/>
  <c r="R183" i="17" s="1"/>
  <c r="Q184" i="17"/>
  <c r="R184" i="17" s="1"/>
  <c r="Q185" i="17"/>
  <c r="R185" i="17" s="1"/>
  <c r="Q186" i="17"/>
  <c r="R186" i="17" s="1"/>
  <c r="Q187" i="17"/>
  <c r="R187" i="17" s="1"/>
  <c r="Q188" i="17"/>
  <c r="R188" i="17" s="1"/>
  <c r="Q189" i="17"/>
  <c r="R189" i="17" s="1"/>
  <c r="Q190" i="17"/>
  <c r="R190" i="17" s="1"/>
  <c r="Q191" i="17"/>
  <c r="R191" i="17" s="1"/>
  <c r="Q192" i="17"/>
  <c r="R192" i="17" s="1"/>
  <c r="Q193" i="17"/>
  <c r="R193" i="17" s="1"/>
  <c r="Q194" i="17"/>
  <c r="R194" i="17" s="1"/>
  <c r="Q195" i="17"/>
  <c r="R195" i="17" s="1"/>
  <c r="Q196" i="17"/>
  <c r="R196" i="17" s="1"/>
  <c r="Q197" i="17"/>
  <c r="R197" i="17" s="1"/>
  <c r="Q198" i="17"/>
  <c r="R198" i="17" s="1"/>
  <c r="Q199" i="17"/>
  <c r="R199" i="17" s="1"/>
  <c r="Q200" i="17"/>
  <c r="R200" i="17" s="1"/>
  <c r="Q201" i="17"/>
  <c r="R201" i="17" s="1"/>
  <c r="Q202" i="17"/>
  <c r="R202" i="17" s="1"/>
  <c r="Q203" i="17"/>
  <c r="R203" i="17" s="1"/>
  <c r="Q204" i="17"/>
  <c r="R204" i="17" s="1"/>
  <c r="Q205" i="17"/>
  <c r="R205" i="17" s="1"/>
  <c r="Q206" i="17"/>
  <c r="R206" i="17" s="1"/>
  <c r="Q207" i="17"/>
  <c r="R207" i="17" s="1"/>
  <c r="Q208" i="17"/>
  <c r="R208" i="17" s="1"/>
  <c r="Q209" i="17"/>
  <c r="R209" i="17" s="1"/>
  <c r="Q210" i="17"/>
  <c r="R210" i="17" s="1"/>
  <c r="Q211" i="17"/>
  <c r="R211" i="17" s="1"/>
  <c r="Q212" i="17"/>
  <c r="R212" i="17" s="1"/>
  <c r="Q213" i="17"/>
  <c r="R213" i="17" s="1"/>
  <c r="Q214" i="17"/>
  <c r="R214" i="17" s="1"/>
  <c r="Q215" i="17"/>
  <c r="R215" i="17" s="1"/>
  <c r="Q216" i="17"/>
  <c r="R216" i="17" s="1"/>
  <c r="Q217" i="17"/>
  <c r="R217" i="17" s="1"/>
  <c r="Q218" i="17"/>
  <c r="R218" i="17" s="1"/>
  <c r="Q219" i="17"/>
  <c r="R219" i="17" s="1"/>
  <c r="Q220" i="17"/>
  <c r="R220" i="17" s="1"/>
  <c r="Q221" i="17"/>
  <c r="R221" i="17" s="1"/>
  <c r="Q222" i="17"/>
  <c r="R222" i="17" s="1"/>
  <c r="Q223" i="17"/>
  <c r="R223" i="17" s="1"/>
  <c r="Q224" i="17"/>
  <c r="R224" i="17" s="1"/>
  <c r="Q225" i="17"/>
  <c r="R225" i="17" s="1"/>
  <c r="Q226" i="17"/>
  <c r="R226" i="17" s="1"/>
  <c r="Q227" i="17"/>
  <c r="R227" i="17" s="1"/>
  <c r="Q228" i="17"/>
  <c r="R228" i="17" s="1"/>
  <c r="Q229" i="17"/>
  <c r="R229" i="17" s="1"/>
  <c r="Q230" i="17"/>
  <c r="R230" i="17" s="1"/>
  <c r="Q231" i="17"/>
  <c r="R231" i="17" s="1"/>
  <c r="Q232" i="17"/>
  <c r="R232" i="17" s="1"/>
  <c r="Q233" i="17"/>
  <c r="R233" i="17" s="1"/>
  <c r="Q234" i="17"/>
  <c r="R234" i="17" s="1"/>
  <c r="Q235" i="17"/>
  <c r="R235" i="17" s="1"/>
  <c r="Q236" i="17"/>
  <c r="R236" i="17" s="1"/>
  <c r="Q237" i="17"/>
  <c r="R237" i="17" s="1"/>
  <c r="Q238" i="17"/>
  <c r="R238" i="17" s="1"/>
  <c r="Q239" i="17"/>
  <c r="R239" i="17" s="1"/>
  <c r="Q240" i="17"/>
  <c r="R240" i="17" s="1"/>
  <c r="Q241" i="17"/>
  <c r="R241" i="17" s="1"/>
  <c r="Q242" i="17"/>
  <c r="R242" i="17" s="1"/>
  <c r="Q243" i="17"/>
  <c r="R243" i="17" s="1"/>
  <c r="Q244" i="17"/>
  <c r="R244" i="17" s="1"/>
  <c r="Q245" i="17"/>
  <c r="R245" i="17" s="1"/>
  <c r="Q246" i="17"/>
  <c r="R246" i="17" s="1"/>
  <c r="Q247" i="17"/>
  <c r="R247" i="17" s="1"/>
  <c r="Q248" i="17"/>
  <c r="R248" i="17" s="1"/>
  <c r="Q249" i="17"/>
  <c r="R249" i="17" s="1"/>
  <c r="Q250" i="17"/>
  <c r="R250" i="17" s="1"/>
  <c r="Q251" i="17"/>
  <c r="R251" i="17" s="1"/>
  <c r="Q252" i="17"/>
  <c r="R252" i="17" s="1"/>
  <c r="Q253" i="17"/>
  <c r="R253" i="17" s="1"/>
  <c r="Q254" i="17"/>
  <c r="R254" i="17" s="1"/>
  <c r="Q255" i="17"/>
  <c r="R255" i="17" s="1"/>
  <c r="Q256" i="17"/>
  <c r="R256" i="17" s="1"/>
  <c r="Q257" i="17"/>
  <c r="R257" i="17" s="1"/>
  <c r="Q258" i="17"/>
  <c r="R258" i="17" s="1"/>
  <c r="Q259" i="17"/>
  <c r="R259" i="17" s="1"/>
  <c r="Q260" i="17"/>
  <c r="R260" i="17" s="1"/>
  <c r="Q261" i="17"/>
  <c r="R261" i="17" s="1"/>
  <c r="Q262" i="17"/>
  <c r="R262" i="17" s="1"/>
  <c r="Q263" i="17"/>
  <c r="R263" i="17" s="1"/>
  <c r="Q264" i="17"/>
  <c r="R264" i="17" s="1"/>
  <c r="Q265" i="17"/>
  <c r="R265" i="17" s="1"/>
  <c r="Q266" i="17"/>
  <c r="R266" i="17" s="1"/>
  <c r="Q267" i="17"/>
  <c r="R267" i="17" s="1"/>
  <c r="Q268" i="17"/>
  <c r="R268" i="17" s="1"/>
  <c r="Q269" i="17"/>
  <c r="R269" i="17" s="1"/>
  <c r="Q270" i="17"/>
  <c r="R270" i="17" s="1"/>
  <c r="Q271" i="17"/>
  <c r="R271" i="17" s="1"/>
  <c r="Q272" i="17"/>
  <c r="R272" i="17" s="1"/>
  <c r="Q273" i="17"/>
  <c r="R273" i="17" s="1"/>
  <c r="Q274" i="17"/>
  <c r="R274" i="17" s="1"/>
  <c r="Q275" i="17"/>
  <c r="R275" i="17" s="1"/>
  <c r="Q276" i="17"/>
  <c r="R276" i="17" s="1"/>
  <c r="Q277" i="17"/>
  <c r="R277" i="17" s="1"/>
  <c r="Q278" i="17"/>
  <c r="R278" i="17" s="1"/>
  <c r="Q279" i="17"/>
  <c r="R279" i="17" s="1"/>
  <c r="Q280" i="17"/>
  <c r="R280" i="17" s="1"/>
  <c r="Q281" i="17"/>
  <c r="R281" i="17" s="1"/>
  <c r="Q282" i="17"/>
  <c r="R282" i="17" s="1"/>
  <c r="Q283" i="17"/>
  <c r="R283" i="17" s="1"/>
  <c r="Q284" i="17"/>
  <c r="R284" i="17" s="1"/>
  <c r="Q285" i="17"/>
  <c r="R285" i="17" s="1"/>
  <c r="Q286" i="17"/>
  <c r="R286" i="17" s="1"/>
  <c r="Q287" i="17"/>
  <c r="R287" i="17" s="1"/>
  <c r="Q288" i="17"/>
  <c r="R288" i="17" s="1"/>
  <c r="Q289" i="17"/>
  <c r="R289" i="17" s="1"/>
  <c r="Q290" i="17"/>
  <c r="R290" i="17" s="1"/>
  <c r="Q291" i="17"/>
  <c r="R291" i="17" s="1"/>
  <c r="Q292" i="17"/>
  <c r="R292" i="17" s="1"/>
  <c r="Q293" i="17"/>
  <c r="R293" i="17" s="1"/>
  <c r="Q294" i="17"/>
  <c r="R294" i="17" s="1"/>
  <c r="Q295" i="17"/>
  <c r="R295" i="17" s="1"/>
  <c r="Q296" i="17"/>
  <c r="R296" i="17" s="1"/>
  <c r="Q297" i="17"/>
  <c r="R297" i="17" s="1"/>
  <c r="Q298" i="17"/>
  <c r="R298" i="17" s="1"/>
  <c r="Q299" i="17"/>
  <c r="R299" i="17" s="1"/>
  <c r="Q300" i="17"/>
  <c r="R300" i="17" s="1"/>
  <c r="Q301" i="17"/>
  <c r="R301" i="17" s="1"/>
  <c r="Q302" i="17"/>
  <c r="R302" i="17" s="1"/>
  <c r="Q303" i="17"/>
  <c r="R303" i="17" s="1"/>
  <c r="Q304" i="17"/>
  <c r="R304" i="17" s="1"/>
  <c r="Q305" i="17"/>
  <c r="R305" i="17" s="1"/>
  <c r="Q306" i="17"/>
  <c r="R306" i="17" s="1"/>
  <c r="Q307" i="17"/>
  <c r="R307" i="17" s="1"/>
  <c r="Q308" i="17"/>
  <c r="R308" i="17" s="1"/>
  <c r="Q309" i="17"/>
  <c r="R309" i="17" s="1"/>
  <c r="Q310" i="17"/>
  <c r="R310" i="17" s="1"/>
  <c r="Q311" i="17"/>
  <c r="R311" i="17" s="1"/>
  <c r="Q312" i="17"/>
  <c r="R312" i="17" s="1"/>
  <c r="Q313" i="17"/>
  <c r="R313" i="17" s="1"/>
  <c r="Q314" i="17"/>
  <c r="R314" i="17" s="1"/>
  <c r="Q315" i="17"/>
  <c r="R315" i="17" s="1"/>
  <c r="Q316" i="17"/>
  <c r="R316" i="17" s="1"/>
  <c r="Q317" i="17"/>
  <c r="R317" i="17" s="1"/>
  <c r="Q318" i="17"/>
  <c r="R318" i="17" s="1"/>
  <c r="Q319" i="17"/>
  <c r="R319" i="17" s="1"/>
  <c r="Q320" i="17"/>
  <c r="R320" i="17" s="1"/>
  <c r="Q321" i="17"/>
  <c r="R321" i="17" s="1"/>
  <c r="Q322" i="17"/>
  <c r="R322" i="17" s="1"/>
  <c r="Q323" i="17"/>
  <c r="R323" i="17" s="1"/>
  <c r="Q324" i="17"/>
  <c r="R324" i="17" s="1"/>
  <c r="Q325" i="17"/>
  <c r="R325" i="17" s="1"/>
  <c r="Q326" i="17"/>
  <c r="R326" i="17" s="1"/>
  <c r="Q327" i="17"/>
  <c r="R327" i="17" s="1"/>
  <c r="Q328" i="17"/>
  <c r="R328" i="17" s="1"/>
  <c r="Q329" i="17"/>
  <c r="R329" i="17" s="1"/>
  <c r="Q330" i="17"/>
  <c r="R330" i="17" s="1"/>
  <c r="Q331" i="17"/>
  <c r="R331" i="17" s="1"/>
  <c r="Q332" i="17"/>
  <c r="R332" i="17" s="1"/>
  <c r="Q333" i="17"/>
  <c r="R333" i="17" s="1"/>
  <c r="Q334" i="17"/>
  <c r="R334" i="17" s="1"/>
  <c r="Q335" i="17"/>
  <c r="R335" i="17" s="1"/>
  <c r="Q336" i="17"/>
  <c r="R336" i="17" s="1"/>
  <c r="Q337" i="17"/>
  <c r="R337" i="17" s="1"/>
  <c r="Q338" i="17"/>
  <c r="R338" i="17" s="1"/>
  <c r="Q339" i="17"/>
  <c r="R339" i="17" s="1"/>
  <c r="Q340" i="17"/>
  <c r="R340" i="17" s="1"/>
  <c r="Q341" i="17"/>
  <c r="R341" i="17" s="1"/>
  <c r="Q342" i="17"/>
  <c r="R342" i="17" s="1"/>
  <c r="Q343" i="17"/>
  <c r="R343" i="17" s="1"/>
  <c r="Q344" i="17"/>
  <c r="R344" i="17" s="1"/>
  <c r="Q345" i="17"/>
  <c r="R345" i="17" s="1"/>
  <c r="Q346" i="17"/>
  <c r="R346" i="17" s="1"/>
  <c r="Q347" i="17"/>
  <c r="R347" i="17" s="1"/>
  <c r="Q348" i="17"/>
  <c r="R348" i="17" s="1"/>
  <c r="Q349" i="17"/>
  <c r="R349" i="17" s="1"/>
  <c r="Q350" i="17"/>
  <c r="R350" i="17" s="1"/>
  <c r="Q351" i="17"/>
  <c r="R351" i="17" s="1"/>
  <c r="Q352" i="17"/>
  <c r="R352" i="17" s="1"/>
  <c r="Q353" i="17"/>
  <c r="R353" i="17" s="1"/>
  <c r="Q354" i="17"/>
  <c r="R354" i="17" s="1"/>
  <c r="Q355" i="17"/>
  <c r="R355" i="17" s="1"/>
  <c r="Q356" i="17"/>
  <c r="R356" i="17" s="1"/>
  <c r="Q357" i="17"/>
  <c r="R357" i="17" s="1"/>
  <c r="Q358" i="17"/>
  <c r="R358" i="17" s="1"/>
  <c r="Q359" i="17"/>
  <c r="R359" i="17" s="1"/>
  <c r="Q360" i="17"/>
  <c r="R360" i="17" s="1"/>
  <c r="Q361" i="17"/>
  <c r="R361" i="17" s="1"/>
  <c r="Q362" i="17"/>
  <c r="R362" i="17" s="1"/>
  <c r="Q363" i="17"/>
  <c r="R363" i="17" s="1"/>
  <c r="Q364" i="17"/>
  <c r="R364" i="17" s="1"/>
  <c r="Q365" i="17"/>
  <c r="R365" i="17" s="1"/>
  <c r="Q366" i="17"/>
  <c r="R366" i="17" s="1"/>
  <c r="Q367" i="17"/>
  <c r="R367" i="17" s="1"/>
  <c r="Q368" i="17"/>
  <c r="R368" i="17" s="1"/>
  <c r="Q369" i="17"/>
  <c r="R369" i="17" s="1"/>
  <c r="Q370" i="17"/>
  <c r="R370" i="17" s="1"/>
  <c r="Q371" i="17"/>
  <c r="R371" i="17" s="1"/>
  <c r="Q372" i="17"/>
  <c r="R372" i="17" s="1"/>
  <c r="Q373" i="17"/>
  <c r="R373" i="17" s="1"/>
  <c r="Q374" i="17"/>
  <c r="R374" i="17" s="1"/>
  <c r="Q375" i="17"/>
  <c r="R375" i="17" s="1"/>
  <c r="Q376" i="17"/>
  <c r="R376" i="17" s="1"/>
  <c r="Q377" i="17"/>
  <c r="R377" i="17" s="1"/>
  <c r="Q378" i="17"/>
  <c r="R378" i="17" s="1"/>
  <c r="Q379" i="17"/>
  <c r="R379" i="17" s="1"/>
  <c r="Q380" i="17"/>
  <c r="R380" i="17" s="1"/>
  <c r="Q381" i="17"/>
  <c r="R381" i="17" s="1"/>
  <c r="Q382" i="17"/>
  <c r="R382" i="17" s="1"/>
  <c r="Q383" i="17"/>
  <c r="R383" i="17" s="1"/>
  <c r="Q384" i="17"/>
  <c r="R384" i="17" s="1"/>
  <c r="Q385" i="17"/>
  <c r="R385" i="17" s="1"/>
  <c r="Q386" i="17"/>
  <c r="R386" i="17" s="1"/>
  <c r="Q387" i="17"/>
  <c r="R387" i="17" s="1"/>
  <c r="Q388" i="17"/>
  <c r="R388" i="17" s="1"/>
  <c r="Q389" i="17"/>
  <c r="R389" i="17" s="1"/>
  <c r="Q390" i="17"/>
  <c r="R390" i="17" s="1"/>
  <c r="Q391" i="17"/>
  <c r="R391" i="17" s="1"/>
  <c r="Q392" i="17"/>
  <c r="R392" i="17" s="1"/>
  <c r="Q393" i="17"/>
  <c r="R393" i="17" s="1"/>
  <c r="Q394" i="17"/>
  <c r="R394" i="17" s="1"/>
  <c r="Q395" i="17"/>
  <c r="R395" i="17" s="1"/>
  <c r="Q396" i="17"/>
  <c r="R396" i="17" s="1"/>
  <c r="Q397" i="17"/>
  <c r="R397" i="17" s="1"/>
  <c r="Q398" i="17"/>
  <c r="R398" i="17" s="1"/>
  <c r="Q399" i="17"/>
  <c r="R399" i="17" s="1"/>
  <c r="Q400" i="17"/>
  <c r="R400" i="17" s="1"/>
  <c r="Q401" i="17"/>
  <c r="R401" i="17" s="1"/>
  <c r="Q402" i="17"/>
  <c r="R402" i="17" s="1"/>
  <c r="Q403" i="17"/>
  <c r="R403" i="17" s="1"/>
  <c r="Q404" i="17"/>
  <c r="R404" i="17" s="1"/>
  <c r="Q405" i="17"/>
  <c r="R405" i="17" s="1"/>
  <c r="Q406" i="17"/>
  <c r="R406" i="17" s="1"/>
  <c r="Q407" i="17"/>
  <c r="R407" i="17" s="1"/>
  <c r="Q408" i="17"/>
  <c r="R408" i="17" s="1"/>
  <c r="Q409" i="17"/>
  <c r="R409" i="17" s="1"/>
  <c r="Q410" i="17"/>
  <c r="R410" i="17" s="1"/>
  <c r="Q411" i="17"/>
  <c r="R411" i="17" s="1"/>
  <c r="Q412" i="17"/>
  <c r="R412" i="17" s="1"/>
  <c r="Q413" i="17"/>
  <c r="R413" i="17" s="1"/>
  <c r="Q414" i="17"/>
  <c r="R414" i="17" s="1"/>
  <c r="Q415" i="17"/>
  <c r="R415" i="17" s="1"/>
  <c r="Q416" i="17"/>
  <c r="R416" i="17" s="1"/>
  <c r="Q417" i="17"/>
  <c r="R417" i="17" s="1"/>
  <c r="Q418" i="17"/>
  <c r="R418" i="17" s="1"/>
  <c r="Q419" i="17"/>
  <c r="R419" i="17" s="1"/>
  <c r="Q420" i="17"/>
  <c r="R420" i="17" s="1"/>
  <c r="Q421" i="17"/>
  <c r="R421" i="17" s="1"/>
  <c r="Q422" i="17"/>
  <c r="R422" i="17" s="1"/>
  <c r="Q423" i="17"/>
  <c r="R423" i="17" s="1"/>
  <c r="Q424" i="17"/>
  <c r="R424" i="17" s="1"/>
  <c r="Q425" i="17"/>
  <c r="R425" i="17" s="1"/>
  <c r="Q426" i="17"/>
  <c r="R426" i="17" s="1"/>
  <c r="Q171" i="17"/>
  <c r="R171" i="17" s="1"/>
  <c r="S171" i="17" s="1"/>
  <c r="S3" i="28"/>
  <c r="T3" i="28"/>
  <c r="U3" i="28"/>
  <c r="V3" i="28"/>
  <c r="W3" i="28"/>
  <c r="X3" i="28"/>
  <c r="S4" i="28"/>
  <c r="T4" i="28"/>
  <c r="U4" i="28"/>
  <c r="V4" i="28"/>
  <c r="W4" i="28"/>
  <c r="X4" i="28"/>
  <c r="S5" i="28"/>
  <c r="T5" i="28"/>
  <c r="U5" i="28"/>
  <c r="V5" i="28"/>
  <c r="W5" i="28"/>
  <c r="X5" i="28"/>
  <c r="S6" i="28"/>
  <c r="T6" i="28"/>
  <c r="U6" i="28"/>
  <c r="V6" i="28"/>
  <c r="W6" i="28"/>
  <c r="X6" i="28"/>
  <c r="S7" i="28"/>
  <c r="T7" i="28"/>
  <c r="U7" i="28"/>
  <c r="V7" i="28"/>
  <c r="W7" i="28"/>
  <c r="X7" i="28"/>
  <c r="S8" i="28"/>
  <c r="T8" i="28"/>
  <c r="U8" i="28"/>
  <c r="V8" i="28"/>
  <c r="W8" i="28"/>
  <c r="X8" i="28"/>
  <c r="S9" i="28"/>
  <c r="T9" i="28"/>
  <c r="U9" i="28"/>
  <c r="V9" i="28"/>
  <c r="W9" i="28"/>
  <c r="X9" i="28"/>
  <c r="V223" i="26"/>
  <c r="V224" i="26"/>
  <c r="V225" i="26"/>
  <c r="V227" i="26"/>
  <c r="V228" i="26"/>
  <c r="V230" i="26"/>
  <c r="V231" i="26"/>
  <c r="V232" i="26"/>
  <c r="V233" i="26"/>
  <c r="V235" i="26"/>
  <c r="V236" i="26"/>
  <c r="V237" i="26"/>
  <c r="V238" i="26"/>
  <c r="V240" i="26"/>
  <c r="V242" i="26"/>
  <c r="V244" i="26"/>
  <c r="V246" i="26"/>
  <c r="V248" i="26"/>
  <c r="V249" i="26"/>
  <c r="V250" i="26"/>
  <c r="V251" i="26"/>
  <c r="V253" i="26"/>
  <c r="V254" i="26"/>
  <c r="V255" i="26"/>
  <c r="V256" i="26"/>
  <c r="V258" i="26"/>
  <c r="V259" i="26"/>
  <c r="V260" i="26"/>
  <c r="V261" i="26"/>
  <c r="V263" i="26"/>
  <c r="V264" i="26"/>
  <c r="V265" i="26"/>
  <c r="V266" i="26"/>
  <c r="V268" i="26"/>
  <c r="V269" i="26"/>
  <c r="V270" i="26"/>
  <c r="V271" i="26"/>
  <c r="V273" i="26"/>
  <c r="V274" i="26"/>
  <c r="V275" i="26"/>
  <c r="V276" i="26"/>
  <c r="V278" i="26"/>
  <c r="V279" i="26"/>
  <c r="V280" i="26"/>
  <c r="V281" i="26"/>
  <c r="V283" i="26"/>
  <c r="V284" i="26"/>
  <c r="V285" i="26"/>
  <c r="V286" i="26"/>
  <c r="V288" i="26"/>
  <c r="V289" i="26"/>
  <c r="V290" i="26"/>
  <c r="V291" i="26"/>
  <c r="V293" i="26"/>
  <c r="V294" i="26"/>
  <c r="V295" i="26"/>
  <c r="V296" i="26"/>
  <c r="V298" i="26"/>
  <c r="V299" i="26"/>
  <c r="V300" i="26"/>
  <c r="V301" i="26"/>
  <c r="V303" i="26"/>
  <c r="V305" i="26"/>
  <c r="V306" i="26"/>
  <c r="V307" i="26"/>
  <c r="V308" i="26"/>
  <c r="V310" i="26"/>
  <c r="V311" i="26"/>
  <c r="V312" i="26"/>
  <c r="V313" i="26"/>
  <c r="V315" i="26"/>
  <c r="V316" i="26"/>
  <c r="V317" i="26"/>
  <c r="V318" i="26"/>
  <c r="V320" i="26"/>
  <c r="V321" i="26"/>
  <c r="V323" i="26"/>
  <c r="V324" i="26"/>
  <c r="V325" i="26"/>
  <c r="V326" i="26"/>
  <c r="V328" i="26"/>
  <c r="V329" i="26"/>
  <c r="V330" i="26"/>
  <c r="V332" i="26"/>
  <c r="V333" i="26"/>
  <c r="V334" i="26"/>
  <c r="V335" i="26"/>
  <c r="V337" i="26"/>
  <c r="V338" i="26"/>
  <c r="V339" i="26"/>
  <c r="V340" i="26"/>
  <c r="V342" i="26"/>
  <c r="V343" i="26"/>
  <c r="V344" i="26"/>
  <c r="V345" i="26"/>
  <c r="V347" i="26"/>
  <c r="V348" i="26"/>
  <c r="V349" i="26"/>
  <c r="V350" i="26"/>
  <c r="V352" i="26"/>
  <c r="V353" i="26"/>
  <c r="V354" i="26"/>
  <c r="V355" i="26"/>
  <c r="V357" i="26"/>
  <c r="V358" i="26"/>
  <c r="V359" i="26"/>
  <c r="V360" i="26"/>
  <c r="V362" i="26"/>
  <c r="V363" i="26"/>
  <c r="V364" i="26"/>
  <c r="V365" i="26"/>
  <c r="V367" i="26"/>
  <c r="V368" i="26"/>
  <c r="V369" i="26"/>
  <c r="V370" i="26"/>
  <c r="V372" i="26"/>
  <c r="V373" i="26"/>
  <c r="V374" i="26"/>
  <c r="V375" i="26"/>
  <c r="V377" i="26"/>
  <c r="V378" i="26"/>
  <c r="V379" i="26"/>
  <c r="V380" i="26"/>
  <c r="V382" i="26"/>
  <c r="V384" i="26"/>
  <c r="V385" i="26"/>
  <c r="V386" i="26"/>
  <c r="V388" i="26"/>
  <c r="V389" i="26"/>
  <c r="V390" i="26"/>
  <c r="V391" i="26"/>
  <c r="V393" i="26"/>
  <c r="V394" i="26"/>
  <c r="V395" i="26"/>
  <c r="V396" i="26"/>
  <c r="V398" i="26"/>
  <c r="V399" i="26"/>
  <c r="V400" i="26"/>
  <c r="V401" i="26"/>
  <c r="V403" i="26"/>
  <c r="V404" i="26"/>
  <c r="V405" i="26"/>
  <c r="V406" i="26"/>
  <c r="V408" i="26"/>
  <c r="V409" i="26"/>
  <c r="V410" i="26"/>
  <c r="V411" i="26"/>
  <c r="V413" i="26"/>
  <c r="V221" i="26"/>
  <c r="V218" i="26"/>
  <c r="V219" i="26"/>
  <c r="V220" i="26"/>
  <c r="U221" i="26"/>
  <c r="T221" i="26"/>
  <c r="S221" i="26"/>
  <c r="R221" i="26"/>
  <c r="Q221" i="26"/>
  <c r="P221" i="26"/>
  <c r="O221" i="26"/>
  <c r="M221" i="26"/>
  <c r="L221" i="26"/>
  <c r="V105" i="26"/>
  <c r="V106" i="26"/>
  <c r="V107" i="26"/>
  <c r="V108" i="26"/>
  <c r="V110" i="26"/>
  <c r="V111" i="26"/>
  <c r="V113" i="26"/>
  <c r="V114" i="26"/>
  <c r="V115" i="26"/>
  <c r="V116" i="26"/>
  <c r="V118" i="26"/>
  <c r="V119" i="26"/>
  <c r="V120" i="26"/>
  <c r="V121" i="26"/>
  <c r="V123" i="26"/>
  <c r="V124" i="26"/>
  <c r="V125" i="26"/>
  <c r="V126" i="26"/>
  <c r="V128" i="26"/>
  <c r="V129" i="26"/>
  <c r="V130" i="26"/>
  <c r="V131" i="26"/>
  <c r="V133" i="26"/>
  <c r="V134" i="26"/>
  <c r="V135" i="26"/>
  <c r="V136" i="26"/>
  <c r="V138" i="26"/>
  <c r="V139" i="26"/>
  <c r="V141" i="26"/>
  <c r="V142" i="26"/>
  <c r="V143" i="26"/>
  <c r="V144" i="26"/>
  <c r="V146" i="26"/>
  <c r="V147" i="26"/>
  <c r="V149" i="26"/>
  <c r="V150" i="26"/>
  <c r="V152" i="26"/>
  <c r="V153" i="26"/>
  <c r="V154" i="26"/>
  <c r="V155" i="26"/>
  <c r="V157" i="26"/>
  <c r="V158" i="26"/>
  <c r="V159" i="26"/>
  <c r="V160" i="26"/>
  <c r="V162" i="26"/>
  <c r="V163" i="26"/>
  <c r="V164" i="26"/>
  <c r="V165" i="26"/>
  <c r="V167" i="26"/>
  <c r="V168" i="26"/>
  <c r="V169" i="26"/>
  <c r="V170" i="26"/>
  <c r="V172" i="26"/>
  <c r="V173" i="26"/>
  <c r="V175" i="26"/>
  <c r="V176" i="26"/>
  <c r="V177" i="26"/>
  <c r="V178" i="26"/>
  <c r="V180" i="26"/>
  <c r="V181" i="26"/>
  <c r="V182" i="26"/>
  <c r="V183" i="26"/>
  <c r="V185" i="26"/>
  <c r="V186" i="26"/>
  <c r="V187" i="26"/>
  <c r="V189" i="26"/>
  <c r="V190" i="26"/>
  <c r="V191" i="26"/>
  <c r="V192" i="26"/>
  <c r="V194" i="26"/>
  <c r="V195" i="26"/>
  <c r="V196" i="26"/>
  <c r="V197" i="26"/>
  <c r="V199" i="26"/>
  <c r="V201" i="26"/>
  <c r="V203" i="26"/>
  <c r="V204" i="26"/>
  <c r="V205" i="26"/>
  <c r="V206" i="26"/>
  <c r="V208" i="26"/>
  <c r="V209" i="26"/>
  <c r="V210" i="26"/>
  <c r="V211" i="26"/>
  <c r="V213" i="26"/>
  <c r="V214" i="26"/>
  <c r="V215" i="26"/>
  <c r="V216" i="26"/>
  <c r="S139" i="17"/>
  <c r="S141" i="17"/>
  <c r="S142" i="17"/>
  <c r="S143" i="17"/>
  <c r="S144" i="17"/>
  <c r="S146" i="17"/>
  <c r="S147" i="17"/>
  <c r="S148" i="17"/>
  <c r="S149" i="17"/>
  <c r="S151" i="17"/>
  <c r="S152" i="17"/>
  <c r="S153" i="17"/>
  <c r="S154" i="17"/>
  <c r="S156" i="17"/>
  <c r="S158" i="17"/>
  <c r="S159" i="17"/>
  <c r="S160" i="17"/>
  <c r="S161" i="17"/>
  <c r="S163" i="17"/>
  <c r="S164" i="17"/>
  <c r="S167" i="17"/>
  <c r="S168" i="17"/>
  <c r="S73" i="17"/>
  <c r="S74" i="17"/>
  <c r="S75" i="17"/>
  <c r="S76" i="17"/>
  <c r="S78" i="17"/>
  <c r="S79" i="17"/>
  <c r="S80" i="17"/>
  <c r="S81" i="17"/>
  <c r="S83" i="17"/>
  <c r="S84" i="17"/>
  <c r="S85" i="17"/>
  <c r="S86" i="17"/>
  <c r="S88" i="17"/>
  <c r="S89" i="17"/>
  <c r="S91" i="17"/>
  <c r="S92" i="17"/>
  <c r="S93" i="17"/>
  <c r="S94" i="17"/>
  <c r="S96" i="17"/>
  <c r="S97" i="17"/>
  <c r="S98" i="17"/>
  <c r="S100" i="17"/>
  <c r="S101" i="17"/>
  <c r="S102" i="17"/>
  <c r="S103" i="17"/>
  <c r="S105" i="17"/>
  <c r="S107" i="17"/>
  <c r="S108" i="17"/>
  <c r="S110" i="17"/>
  <c r="S112" i="17"/>
  <c r="S114" i="17"/>
  <c r="S115" i="17"/>
  <c r="S116" i="17"/>
  <c r="S117" i="17"/>
  <c r="S119" i="17"/>
  <c r="S120" i="17"/>
  <c r="S121" i="17"/>
  <c r="S123" i="17"/>
  <c r="S124" i="17"/>
  <c r="S125" i="17"/>
  <c r="S127" i="17"/>
  <c r="S128" i="17"/>
  <c r="S130" i="17"/>
  <c r="S131" i="17"/>
  <c r="S132" i="17"/>
  <c r="S134" i="17"/>
  <c r="S135" i="17"/>
  <c r="S136" i="17"/>
  <c r="S137" i="17"/>
  <c r="Q157" i="17"/>
  <c r="R157" i="17" s="1"/>
  <c r="Q158" i="17"/>
  <c r="R158" i="17" s="1"/>
  <c r="Q159" i="17"/>
  <c r="R159" i="17" s="1"/>
  <c r="Q160" i="17"/>
  <c r="R160" i="17" s="1"/>
  <c r="Q161" i="17"/>
  <c r="R161" i="17" s="1"/>
  <c r="Q162" i="17"/>
  <c r="R162" i="17" s="1"/>
  <c r="Q163" i="17"/>
  <c r="R163" i="17" s="1"/>
  <c r="Q164" i="17"/>
  <c r="R164" i="17" s="1"/>
  <c r="Q165" i="17"/>
  <c r="R165" i="17" s="1"/>
  <c r="S170" i="17" s="1"/>
  <c r="Q166" i="17"/>
  <c r="R166" i="17" s="1"/>
  <c r="S166" i="17" s="1"/>
  <c r="Q167" i="17"/>
  <c r="R167" i="17" s="1"/>
  <c r="Q168" i="17"/>
  <c r="R168" i="17" s="1"/>
  <c r="Q169" i="17"/>
  <c r="R169" i="17" s="1"/>
  <c r="Q170" i="17"/>
  <c r="R170" i="17" s="1"/>
  <c r="AB167" i="17"/>
  <c r="AB168" i="17"/>
  <c r="AB162" i="17"/>
  <c r="AB163" i="17"/>
  <c r="AB164" i="17"/>
  <c r="AB165" i="17"/>
  <c r="Z167" i="17"/>
  <c r="AA167" i="17" s="1"/>
  <c r="AB159" i="17" s="1"/>
  <c r="Z168" i="17"/>
  <c r="AA168" i="17" s="1"/>
  <c r="AB3" i="17"/>
  <c r="AB4" i="17"/>
  <c r="AB5" i="17"/>
  <c r="AB6" i="17"/>
  <c r="AB8" i="17"/>
  <c r="AB9" i="17"/>
  <c r="AB10" i="17"/>
  <c r="AB11" i="17"/>
  <c r="AB13" i="17"/>
  <c r="AB14" i="17"/>
  <c r="AB15" i="17"/>
  <c r="AB16" i="17"/>
  <c r="AB18" i="17"/>
  <c r="AB19" i="17"/>
  <c r="AB20" i="17"/>
  <c r="AB21" i="17"/>
  <c r="AB23" i="17"/>
  <c r="AB24" i="17"/>
  <c r="AB26" i="17"/>
  <c r="AB27" i="17"/>
  <c r="AB28" i="17"/>
  <c r="AB29" i="17"/>
  <c r="AB31" i="17"/>
  <c r="AB32" i="17"/>
  <c r="AB33" i="17"/>
  <c r="AB34" i="17"/>
  <c r="AB36" i="17"/>
  <c r="AB37" i="17"/>
  <c r="AB38" i="17"/>
  <c r="AB39" i="17"/>
  <c r="AB41" i="17"/>
  <c r="AB42" i="17"/>
  <c r="AB43" i="17"/>
  <c r="AB44" i="17"/>
  <c r="AB46" i="17"/>
  <c r="AB47" i="17"/>
  <c r="AB48" i="17"/>
  <c r="AB49" i="17"/>
  <c r="AB51" i="17"/>
  <c r="AB52" i="17"/>
  <c r="AB53" i="17"/>
  <c r="AB54" i="17"/>
  <c r="AB56" i="17"/>
  <c r="AB57" i="17"/>
  <c r="AB58" i="17"/>
  <c r="AB59" i="17"/>
  <c r="AB61" i="17"/>
  <c r="AB63" i="17"/>
  <c r="AB64" i="17"/>
  <c r="AB65" i="17"/>
  <c r="AB66" i="17"/>
  <c r="AB68" i="17"/>
  <c r="AB69" i="17"/>
  <c r="AB71" i="17"/>
  <c r="AB73" i="17"/>
  <c r="AB74" i="17"/>
  <c r="AB75" i="17"/>
  <c r="AB76" i="17"/>
  <c r="AB78" i="17"/>
  <c r="AB79" i="17"/>
  <c r="AB80" i="17"/>
  <c r="AB81" i="17"/>
  <c r="AB83" i="17"/>
  <c r="AB84" i="17"/>
  <c r="AB85" i="17"/>
  <c r="AB86" i="17"/>
  <c r="AB88" i="17"/>
  <c r="AB89" i="17"/>
  <c r="AB91" i="17"/>
  <c r="AB92" i="17"/>
  <c r="AB93" i="17"/>
  <c r="AB94" i="17"/>
  <c r="AB96" i="17"/>
  <c r="AB97" i="17"/>
  <c r="AB98" i="17"/>
  <c r="AB100" i="17"/>
  <c r="AB101" i="17"/>
  <c r="AB102" i="17"/>
  <c r="AB103" i="17"/>
  <c r="AB105" i="17"/>
  <c r="AB107" i="17"/>
  <c r="AB108" i="17"/>
  <c r="AB110" i="17"/>
  <c r="AB112" i="17"/>
  <c r="AB114" i="17"/>
  <c r="AB115" i="17"/>
  <c r="AB116" i="17"/>
  <c r="AB117" i="17"/>
  <c r="AB119" i="17"/>
  <c r="AB120" i="17"/>
  <c r="AB121" i="17"/>
  <c r="AB123" i="17"/>
  <c r="AB124" i="17"/>
  <c r="AB125" i="17"/>
  <c r="AB127" i="17"/>
  <c r="AB128" i="17"/>
  <c r="AB130" i="17"/>
  <c r="AB131" i="17"/>
  <c r="AB132" i="17"/>
  <c r="AB134" i="17"/>
  <c r="AB135" i="17"/>
  <c r="AB136" i="17"/>
  <c r="AB137" i="17"/>
  <c r="AB139" i="17"/>
  <c r="AB141" i="17"/>
  <c r="AB142" i="17"/>
  <c r="AB143" i="17"/>
  <c r="AB145" i="17"/>
  <c r="AB146" i="17"/>
  <c r="AB147" i="17"/>
  <c r="AB148" i="17"/>
  <c r="AB150" i="17"/>
  <c r="AB151" i="17"/>
  <c r="AB152" i="17"/>
  <c r="AB153" i="17"/>
  <c r="AB155" i="17"/>
  <c r="AB156" i="17"/>
  <c r="AB157" i="17"/>
  <c r="AB158" i="17"/>
  <c r="AB160" i="17"/>
  <c r="Z161" i="17"/>
  <c r="AA161" i="17" s="1"/>
  <c r="Z162" i="17"/>
  <c r="AA162" i="17" s="1"/>
  <c r="Z163" i="17"/>
  <c r="AA163" i="17" s="1"/>
  <c r="Z164" i="17"/>
  <c r="AA164" i="17" s="1"/>
  <c r="Z165" i="17"/>
  <c r="AA165" i="17" s="1"/>
  <c r="Z166" i="17"/>
  <c r="AA166" i="17" s="1"/>
  <c r="R11" i="18"/>
  <c r="R12" i="18"/>
  <c r="R10" i="18"/>
  <c r="S173" i="17" l="1"/>
  <c r="S169" i="17"/>
  <c r="S162" i="17"/>
  <c r="S165" i="17"/>
  <c r="S157" i="17"/>
  <c r="AB166" i="17"/>
  <c r="AB133" i="17"/>
  <c r="AB104" i="17"/>
  <c r="AB12" i="17"/>
  <c r="AB99" i="17"/>
  <c r="AB7" i="17"/>
  <c r="AB72" i="17"/>
  <c r="AB2" i="17"/>
  <c r="AB95" i="17"/>
  <c r="AB154" i="17"/>
  <c r="AB62" i="17"/>
  <c r="AB30" i="17"/>
  <c r="AB140" i="17"/>
  <c r="AB87" i="17"/>
  <c r="AB25" i="17"/>
  <c r="AB144" i="17"/>
  <c r="AB122" i="17"/>
  <c r="AB82" i="17"/>
  <c r="AB109" i="17"/>
  <c r="AB106" i="17"/>
  <c r="AB50" i="17"/>
  <c r="AB77" i="17"/>
  <c r="AB17" i="17"/>
  <c r="U127" i="40" l="1"/>
  <c r="U128" i="40"/>
  <c r="U129" i="40"/>
  <c r="U130" i="40"/>
  <c r="U131" i="40"/>
  <c r="U132" i="40"/>
  <c r="U133" i="40"/>
  <c r="U134" i="40"/>
  <c r="U135" i="40"/>
  <c r="U136" i="40"/>
  <c r="U137" i="40"/>
  <c r="U138" i="40"/>
  <c r="U139" i="40"/>
  <c r="U140" i="40"/>
  <c r="U141" i="40"/>
  <c r="U142" i="40"/>
  <c r="U143" i="40"/>
  <c r="U144" i="40"/>
  <c r="U145" i="40"/>
  <c r="U146" i="40"/>
  <c r="U147" i="40"/>
  <c r="U148" i="40"/>
  <c r="U149" i="40"/>
  <c r="U150" i="40"/>
  <c r="U151" i="40"/>
  <c r="U152" i="40"/>
  <c r="U153" i="40"/>
  <c r="U154" i="40"/>
  <c r="U155" i="40"/>
  <c r="U156" i="40"/>
  <c r="U157" i="40"/>
  <c r="U109" i="40"/>
  <c r="U110" i="40"/>
  <c r="U111" i="40"/>
  <c r="U112" i="40"/>
  <c r="U113" i="40"/>
  <c r="U114" i="40"/>
  <c r="U115" i="40"/>
  <c r="U116" i="40"/>
  <c r="U117" i="40"/>
  <c r="U118" i="40"/>
  <c r="U119" i="40"/>
  <c r="U120" i="40"/>
  <c r="U121" i="40"/>
  <c r="U122" i="40"/>
  <c r="U123" i="40"/>
  <c r="U124" i="40"/>
  <c r="U125" i="40"/>
  <c r="U126" i="40"/>
  <c r="U96" i="40"/>
  <c r="U97" i="40"/>
  <c r="U98" i="40"/>
  <c r="U99" i="40"/>
  <c r="U100" i="40"/>
  <c r="U101" i="40"/>
  <c r="U102" i="40"/>
  <c r="U103" i="40"/>
  <c r="U104" i="40"/>
  <c r="U105" i="40"/>
  <c r="U106" i="40"/>
  <c r="U107" i="40"/>
  <c r="U108" i="40"/>
  <c r="U68" i="40"/>
  <c r="U69" i="40"/>
  <c r="U70" i="40"/>
  <c r="U71" i="40"/>
  <c r="U72" i="40"/>
  <c r="U73" i="40"/>
  <c r="U74" i="40"/>
  <c r="U75" i="40"/>
  <c r="U76" i="40"/>
  <c r="U77" i="40"/>
  <c r="U78" i="40"/>
  <c r="U79" i="40"/>
  <c r="U80" i="40"/>
  <c r="U81" i="40"/>
  <c r="U82" i="40"/>
  <c r="U83" i="40"/>
  <c r="U84" i="40"/>
  <c r="U85" i="40"/>
  <c r="U86" i="40"/>
  <c r="U87" i="40"/>
  <c r="U88" i="40"/>
  <c r="U89" i="40"/>
  <c r="U90" i="40"/>
  <c r="U91" i="40"/>
  <c r="U92" i="40"/>
  <c r="U93" i="40"/>
  <c r="U94" i="40"/>
  <c r="U95" i="40"/>
  <c r="U67" i="40"/>
  <c r="E68" i="40"/>
  <c r="E69" i="40"/>
  <c r="E70" i="40"/>
  <c r="E71" i="40"/>
  <c r="E72" i="40"/>
  <c r="E73" i="40"/>
  <c r="E74" i="40"/>
  <c r="E75" i="40"/>
  <c r="E76" i="40"/>
  <c r="E77" i="40"/>
  <c r="E78" i="40"/>
  <c r="E79" i="40"/>
  <c r="E80" i="40"/>
  <c r="E82" i="40"/>
  <c r="E83" i="40"/>
  <c r="E84" i="40"/>
  <c r="E85" i="40"/>
  <c r="E86" i="40"/>
  <c r="E87" i="40"/>
  <c r="E88" i="40"/>
  <c r="E89" i="40"/>
  <c r="E90" i="40"/>
  <c r="E91" i="40"/>
  <c r="E92" i="40"/>
  <c r="E93" i="40"/>
  <c r="E94" i="40"/>
  <c r="E95" i="40"/>
  <c r="AC167" i="17"/>
  <c r="AC162" i="17"/>
  <c r="AC157" i="17"/>
  <c r="AC152" i="17"/>
  <c r="AC148" i="17"/>
  <c r="AC146" i="17"/>
  <c r="AC141" i="17"/>
  <c r="AC137" i="17"/>
  <c r="AC134" i="17"/>
  <c r="AC130" i="17"/>
  <c r="AC126" i="17"/>
  <c r="AC121" i="17"/>
  <c r="AC118" i="17"/>
  <c r="AC115" i="17"/>
  <c r="AC110" i="17"/>
  <c r="AC108" i="17"/>
  <c r="AC103" i="17"/>
  <c r="AC99" i="17"/>
  <c r="AC94" i="17"/>
  <c r="AC91" i="17"/>
  <c r="AC86" i="17"/>
  <c r="AC81" i="17"/>
  <c r="AC77" i="17"/>
  <c r="AC72" i="17"/>
  <c r="AC70" i="17"/>
  <c r="AC67" i="17"/>
  <c r="AC62" i="17"/>
  <c r="AC60" i="17"/>
  <c r="AC55" i="17"/>
  <c r="AC50" i="17"/>
  <c r="AC45" i="17"/>
  <c r="AC40" i="17"/>
  <c r="AC35" i="17"/>
  <c r="AC30" i="17"/>
  <c r="AC25" i="17"/>
  <c r="AC22" i="17"/>
  <c r="AC17" i="17"/>
  <c r="AC12" i="17"/>
  <c r="AC7" i="17"/>
  <c r="AC2" i="17"/>
  <c r="Y3" i="17"/>
  <c r="Y4" i="17"/>
  <c r="Y5" i="17"/>
  <c r="Y6" i="17"/>
  <c r="Y7" i="17"/>
  <c r="Y8" i="17"/>
  <c r="Y9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2" i="17"/>
  <c r="X3" i="17"/>
  <c r="X4" i="17"/>
  <c r="Z4" i="17" s="1"/>
  <c r="AA4" i="17" s="1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Z23" i="17" s="1"/>
  <c r="AA23" i="17" s="1"/>
  <c r="X24" i="17"/>
  <c r="X25" i="17"/>
  <c r="X26" i="17"/>
  <c r="X27" i="17"/>
  <c r="X28" i="17"/>
  <c r="X29" i="17"/>
  <c r="Z29" i="17" s="1"/>
  <c r="AA29" i="17" s="1"/>
  <c r="X30" i="17"/>
  <c r="X31" i="17"/>
  <c r="X32" i="17"/>
  <c r="X33" i="17"/>
  <c r="X34" i="17"/>
  <c r="X35" i="17"/>
  <c r="X36" i="17"/>
  <c r="Z36" i="17" s="1"/>
  <c r="AA36" i="17" s="1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Z49" i="17" s="1"/>
  <c r="AA49" i="17" s="1"/>
  <c r="X50" i="17"/>
  <c r="X51" i="17"/>
  <c r="X52" i="17"/>
  <c r="X53" i="17"/>
  <c r="X54" i="17"/>
  <c r="X55" i="17"/>
  <c r="Z55" i="17" s="1"/>
  <c r="AA55" i="17" s="1"/>
  <c r="AB55" i="17" s="1"/>
  <c r="X56" i="17"/>
  <c r="X57" i="17"/>
  <c r="X58" i="17"/>
  <c r="X59" i="17"/>
  <c r="X60" i="17"/>
  <c r="X61" i="17"/>
  <c r="Z61" i="17" s="1"/>
  <c r="AA61" i="17" s="1"/>
  <c r="X62" i="17"/>
  <c r="X63" i="17"/>
  <c r="X64" i="17"/>
  <c r="X65" i="17"/>
  <c r="Z65" i="17" s="1"/>
  <c r="AA65" i="17" s="1"/>
  <c r="X66" i="17"/>
  <c r="X67" i="17"/>
  <c r="X68" i="17"/>
  <c r="Z68" i="17" s="1"/>
  <c r="AA68" i="17" s="1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Z81" i="17" s="1"/>
  <c r="AA81" i="17" s="1"/>
  <c r="X82" i="17"/>
  <c r="X83" i="17"/>
  <c r="X84" i="17"/>
  <c r="X85" i="17"/>
  <c r="X86" i="17"/>
  <c r="X87" i="17"/>
  <c r="Z87" i="17" s="1"/>
  <c r="AA87" i="17" s="1"/>
  <c r="X88" i="17"/>
  <c r="X89" i="17"/>
  <c r="X90" i="17"/>
  <c r="X91" i="17"/>
  <c r="X92" i="17"/>
  <c r="X93" i="17"/>
  <c r="Z93" i="17" s="1"/>
  <c r="AA93" i="17" s="1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2" i="17"/>
  <c r="X113" i="17"/>
  <c r="X114" i="17"/>
  <c r="Z114" i="17" s="1"/>
  <c r="AA114" i="17" s="1"/>
  <c r="X115" i="17"/>
  <c r="Z115" i="17" s="1"/>
  <c r="AA115" i="17" s="1"/>
  <c r="X116" i="17"/>
  <c r="X117" i="17"/>
  <c r="X118" i="17"/>
  <c r="X119" i="17"/>
  <c r="Z119" i="17" s="1"/>
  <c r="AA119" i="17" s="1"/>
  <c r="X120" i="17"/>
  <c r="Z120" i="17" s="1"/>
  <c r="AA120" i="17" s="1"/>
  <c r="X121" i="17"/>
  <c r="X122" i="17"/>
  <c r="X123" i="17"/>
  <c r="X124" i="17"/>
  <c r="X125" i="17"/>
  <c r="Z125" i="17" s="1"/>
  <c r="AA125" i="17" s="1"/>
  <c r="X126" i="17"/>
  <c r="Z126" i="17" s="1"/>
  <c r="AA126" i="17" s="1"/>
  <c r="AB118" i="17" s="1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Z139" i="17" s="1"/>
  <c r="AA139" i="17" s="1"/>
  <c r="X140" i="17"/>
  <c r="X141" i="17"/>
  <c r="X142" i="17"/>
  <c r="X143" i="17"/>
  <c r="X144" i="17"/>
  <c r="X145" i="17"/>
  <c r="X146" i="17"/>
  <c r="Z146" i="17" s="1"/>
  <c r="AA146" i="17" s="1"/>
  <c r="AB138" i="17" s="1"/>
  <c r="X147" i="17"/>
  <c r="Z147" i="17" s="1"/>
  <c r="AA147" i="17" s="1"/>
  <c r="X148" i="17"/>
  <c r="X149" i="17"/>
  <c r="X150" i="17"/>
  <c r="X151" i="17"/>
  <c r="X152" i="17"/>
  <c r="Z152" i="17" s="1"/>
  <c r="AA152" i="17" s="1"/>
  <c r="X153" i="17"/>
  <c r="X154" i="17"/>
  <c r="X155" i="17"/>
  <c r="X156" i="17"/>
  <c r="X157" i="17"/>
  <c r="Z157" i="17" s="1"/>
  <c r="AA157" i="17" s="1"/>
  <c r="AB149" i="17" s="1"/>
  <c r="X158" i="17"/>
  <c r="Z158" i="17" s="1"/>
  <c r="AA158" i="17" s="1"/>
  <c r="X159" i="17"/>
  <c r="X160" i="17"/>
  <c r="X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2" i="17"/>
  <c r="O252" i="26"/>
  <c r="O253" i="26"/>
  <c r="O254" i="26"/>
  <c r="O255" i="26"/>
  <c r="O256" i="26"/>
  <c r="P252" i="26"/>
  <c r="P253" i="26"/>
  <c r="P254" i="26"/>
  <c r="P255" i="26"/>
  <c r="P256" i="26"/>
  <c r="Q252" i="26"/>
  <c r="Q253" i="26"/>
  <c r="Q254" i="26"/>
  <c r="Q255" i="26"/>
  <c r="Q256" i="26"/>
  <c r="R252" i="26"/>
  <c r="R253" i="26"/>
  <c r="R254" i="26"/>
  <c r="R255" i="26"/>
  <c r="R256" i="26"/>
  <c r="S252" i="26"/>
  <c r="S253" i="26"/>
  <c r="S254" i="26"/>
  <c r="S255" i="26"/>
  <c r="S256" i="26"/>
  <c r="U256" i="26"/>
  <c r="U255" i="26"/>
  <c r="U254" i="26"/>
  <c r="U253" i="26"/>
  <c r="U252" i="26"/>
  <c r="V494" i="26"/>
  <c r="V496" i="26"/>
  <c r="V497" i="26"/>
  <c r="V498" i="26"/>
  <c r="V499" i="26"/>
  <c r="V501" i="26"/>
  <c r="V502" i="26"/>
  <c r="V503" i="26"/>
  <c r="V504" i="26"/>
  <c r="V506" i="26"/>
  <c r="U495" i="26"/>
  <c r="U496" i="26"/>
  <c r="U497" i="26"/>
  <c r="U498" i="26"/>
  <c r="U499" i="26"/>
  <c r="U500" i="26"/>
  <c r="U501" i="26"/>
  <c r="U502" i="26"/>
  <c r="U503" i="26"/>
  <c r="U504" i="26"/>
  <c r="U505" i="26"/>
  <c r="U506" i="26"/>
  <c r="C22" i="4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4" i="22"/>
  <c r="H905" i="20"/>
  <c r="G382" i="20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3" i="4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4" i="22"/>
  <c r="S3" i="17"/>
  <c r="S4" i="17"/>
  <c r="S5" i="17"/>
  <c r="S6" i="17"/>
  <c r="S8" i="17"/>
  <c r="S9" i="17"/>
  <c r="S10" i="17"/>
  <c r="S11" i="17"/>
  <c r="S13" i="17"/>
  <c r="S14" i="17"/>
  <c r="S15" i="17"/>
  <c r="S16" i="17"/>
  <c r="S18" i="17"/>
  <c r="S19" i="17"/>
  <c r="S20" i="17"/>
  <c r="S21" i="17"/>
  <c r="S23" i="17"/>
  <c r="S24" i="17"/>
  <c r="S26" i="17"/>
  <c r="S27" i="17"/>
  <c r="S28" i="17"/>
  <c r="S29" i="17"/>
  <c r="S31" i="17"/>
  <c r="S32" i="17"/>
  <c r="S33" i="17"/>
  <c r="S34" i="17"/>
  <c r="S36" i="17"/>
  <c r="S37" i="17"/>
  <c r="S38" i="17"/>
  <c r="S39" i="17"/>
  <c r="S41" i="17"/>
  <c r="S42" i="17"/>
  <c r="S43" i="17"/>
  <c r="S44" i="17"/>
  <c r="S46" i="17"/>
  <c r="S47" i="17"/>
  <c r="S48" i="17"/>
  <c r="S49" i="17"/>
  <c r="S51" i="17"/>
  <c r="S52" i="17"/>
  <c r="S53" i="17"/>
  <c r="S54" i="17"/>
  <c r="S56" i="17"/>
  <c r="S57" i="17"/>
  <c r="S58" i="17"/>
  <c r="S59" i="17"/>
  <c r="S61" i="17"/>
  <c r="S63" i="17"/>
  <c r="S64" i="17"/>
  <c r="S65" i="17"/>
  <c r="S66" i="17"/>
  <c r="S68" i="17"/>
  <c r="S69" i="17"/>
  <c r="S71" i="17"/>
  <c r="Q3" i="17"/>
  <c r="R3" i="17" s="1"/>
  <c r="Q4" i="17"/>
  <c r="R4" i="17" s="1"/>
  <c r="Q5" i="17"/>
  <c r="R5" i="17" s="1"/>
  <c r="Q6" i="17"/>
  <c r="R6" i="17" s="1"/>
  <c r="Q7" i="17"/>
  <c r="R7" i="17" s="1"/>
  <c r="Q8" i="17"/>
  <c r="R8" i="17" s="1"/>
  <c r="Q9" i="17"/>
  <c r="R9" i="17" s="1"/>
  <c r="Q10" i="17"/>
  <c r="R10" i="17" s="1"/>
  <c r="Q11" i="17"/>
  <c r="R11" i="17" s="1"/>
  <c r="Q12" i="17"/>
  <c r="R12" i="17" s="1"/>
  <c r="Q13" i="17"/>
  <c r="R13" i="17" s="1"/>
  <c r="Q14" i="17"/>
  <c r="R14" i="17" s="1"/>
  <c r="Q15" i="17"/>
  <c r="R15" i="17" s="1"/>
  <c r="Q16" i="17"/>
  <c r="R16" i="17" s="1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Q27" i="17"/>
  <c r="R27" i="17" s="1"/>
  <c r="Q28" i="17"/>
  <c r="R28" i="17" s="1"/>
  <c r="Q29" i="17"/>
  <c r="R29" i="17" s="1"/>
  <c r="Q30" i="17"/>
  <c r="R30" i="17" s="1"/>
  <c r="Q31" i="17"/>
  <c r="R31" i="17" s="1"/>
  <c r="Q32" i="17"/>
  <c r="R32" i="17" s="1"/>
  <c r="Q33" i="17"/>
  <c r="R33" i="17" s="1"/>
  <c r="Q34" i="17"/>
  <c r="R34" i="17" s="1"/>
  <c r="Q35" i="17"/>
  <c r="R35" i="17" s="1"/>
  <c r="Q36" i="17"/>
  <c r="R36" i="17" s="1"/>
  <c r="Q37" i="17"/>
  <c r="R37" i="17" s="1"/>
  <c r="Q38" i="17"/>
  <c r="R38" i="17" s="1"/>
  <c r="Q39" i="17"/>
  <c r="R39" i="17" s="1"/>
  <c r="Q40" i="17"/>
  <c r="R40" i="17" s="1"/>
  <c r="Q41" i="17"/>
  <c r="R41" i="17" s="1"/>
  <c r="Q42" i="17"/>
  <c r="R42" i="17" s="1"/>
  <c r="Q43" i="17"/>
  <c r="R43" i="17" s="1"/>
  <c r="Q44" i="17"/>
  <c r="R44" i="17" s="1"/>
  <c r="Q45" i="17"/>
  <c r="R45" i="17" s="1"/>
  <c r="Q46" i="17"/>
  <c r="R46" i="17" s="1"/>
  <c r="Q47" i="17"/>
  <c r="R47" i="17" s="1"/>
  <c r="Q48" i="17"/>
  <c r="R48" i="17" s="1"/>
  <c r="Q49" i="17"/>
  <c r="R49" i="17" s="1"/>
  <c r="Q50" i="17"/>
  <c r="R50" i="17" s="1"/>
  <c r="Q51" i="17"/>
  <c r="R51" i="17" s="1"/>
  <c r="Q52" i="17"/>
  <c r="R52" i="17" s="1"/>
  <c r="Q53" i="17"/>
  <c r="R53" i="17" s="1"/>
  <c r="Q54" i="17"/>
  <c r="R54" i="17" s="1"/>
  <c r="Q55" i="17"/>
  <c r="R55" i="17" s="1"/>
  <c r="Q56" i="17"/>
  <c r="R56" i="17" s="1"/>
  <c r="Q57" i="17"/>
  <c r="R57" i="17" s="1"/>
  <c r="Q58" i="17"/>
  <c r="R58" i="17" s="1"/>
  <c r="Q59" i="17"/>
  <c r="R59" i="17" s="1"/>
  <c r="Q60" i="17"/>
  <c r="R60" i="17" s="1"/>
  <c r="Q61" i="17"/>
  <c r="R61" i="17" s="1"/>
  <c r="Q62" i="17"/>
  <c r="R62" i="17" s="1"/>
  <c r="Q63" i="17"/>
  <c r="R63" i="17" s="1"/>
  <c r="Q64" i="17"/>
  <c r="R64" i="17" s="1"/>
  <c r="Q65" i="17"/>
  <c r="R65" i="17" s="1"/>
  <c r="Q66" i="17"/>
  <c r="R66" i="17" s="1"/>
  <c r="Q67" i="17"/>
  <c r="R67" i="17" s="1"/>
  <c r="Q68" i="17"/>
  <c r="R68" i="17" s="1"/>
  <c r="Q69" i="17"/>
  <c r="R69" i="17" s="1"/>
  <c r="Q70" i="17"/>
  <c r="R70" i="17" s="1"/>
  <c r="Q71" i="17"/>
  <c r="R71" i="17" s="1"/>
  <c r="Q72" i="17"/>
  <c r="R72" i="17" s="1"/>
  <c r="Q73" i="17"/>
  <c r="R73" i="17" s="1"/>
  <c r="Q74" i="17"/>
  <c r="R74" i="17" s="1"/>
  <c r="Q75" i="17"/>
  <c r="R75" i="17" s="1"/>
  <c r="Q76" i="17"/>
  <c r="R76" i="17" s="1"/>
  <c r="Q77" i="17"/>
  <c r="R77" i="17" s="1"/>
  <c r="Q78" i="17"/>
  <c r="R78" i="17" s="1"/>
  <c r="Q79" i="17"/>
  <c r="R79" i="17" s="1"/>
  <c r="Q80" i="17"/>
  <c r="R80" i="17" s="1"/>
  <c r="Q81" i="17"/>
  <c r="R81" i="17" s="1"/>
  <c r="Q82" i="17"/>
  <c r="R82" i="17" s="1"/>
  <c r="Q83" i="17"/>
  <c r="R83" i="17" s="1"/>
  <c r="Q84" i="17"/>
  <c r="R84" i="17" s="1"/>
  <c r="Q85" i="17"/>
  <c r="R85" i="17" s="1"/>
  <c r="Q86" i="17"/>
  <c r="R86" i="17" s="1"/>
  <c r="Q87" i="17"/>
  <c r="R87" i="17" s="1"/>
  <c r="Q88" i="17"/>
  <c r="R88" i="17" s="1"/>
  <c r="Q89" i="17"/>
  <c r="R89" i="17" s="1"/>
  <c r="Q90" i="17"/>
  <c r="R90" i="17" s="1"/>
  <c r="Q91" i="17"/>
  <c r="R91" i="17" s="1"/>
  <c r="Q92" i="17"/>
  <c r="R92" i="17" s="1"/>
  <c r="Q93" i="17"/>
  <c r="R93" i="17" s="1"/>
  <c r="Q94" i="17"/>
  <c r="R94" i="17" s="1"/>
  <c r="Q95" i="17"/>
  <c r="R95" i="17" s="1"/>
  <c r="Q96" i="17"/>
  <c r="R96" i="17" s="1"/>
  <c r="Q97" i="17"/>
  <c r="R97" i="17" s="1"/>
  <c r="Q98" i="17"/>
  <c r="R98" i="17" s="1"/>
  <c r="Q99" i="17"/>
  <c r="R99" i="17" s="1"/>
  <c r="Q100" i="17"/>
  <c r="R100" i="17" s="1"/>
  <c r="Q101" i="17"/>
  <c r="R101" i="17" s="1"/>
  <c r="Q102" i="17"/>
  <c r="R102" i="17" s="1"/>
  <c r="Q103" i="17"/>
  <c r="R103" i="17" s="1"/>
  <c r="Q104" i="17"/>
  <c r="R104" i="17" s="1"/>
  <c r="Q105" i="17"/>
  <c r="R105" i="17" s="1"/>
  <c r="Q106" i="17"/>
  <c r="R106" i="17" s="1"/>
  <c r="Q107" i="17"/>
  <c r="R107" i="17" s="1"/>
  <c r="Q108" i="17"/>
  <c r="R108" i="17" s="1"/>
  <c r="R109" i="17"/>
  <c r="Q112" i="17"/>
  <c r="R112" i="17" s="1"/>
  <c r="Q113" i="17"/>
  <c r="R113" i="17" s="1"/>
  <c r="Q114" i="17"/>
  <c r="R114" i="17" s="1"/>
  <c r="Q115" i="17"/>
  <c r="R115" i="17" s="1"/>
  <c r="Q116" i="17"/>
  <c r="R116" i="17" s="1"/>
  <c r="Q117" i="17"/>
  <c r="R117" i="17" s="1"/>
  <c r="Q118" i="17"/>
  <c r="R118" i="17" s="1"/>
  <c r="Q119" i="17"/>
  <c r="R119" i="17" s="1"/>
  <c r="Q120" i="17"/>
  <c r="R120" i="17" s="1"/>
  <c r="Q121" i="17"/>
  <c r="R121" i="17" s="1"/>
  <c r="Q122" i="17"/>
  <c r="R122" i="17" s="1"/>
  <c r="Q123" i="17"/>
  <c r="R123" i="17" s="1"/>
  <c r="Q124" i="17"/>
  <c r="R124" i="17" s="1"/>
  <c r="Q125" i="17"/>
  <c r="R125" i="17" s="1"/>
  <c r="Q126" i="17"/>
  <c r="R126" i="17" s="1"/>
  <c r="Q127" i="17"/>
  <c r="R127" i="17" s="1"/>
  <c r="Q128" i="17"/>
  <c r="R128" i="17" s="1"/>
  <c r="Q129" i="17"/>
  <c r="R129" i="17" s="1"/>
  <c r="Q130" i="17"/>
  <c r="R130" i="17" s="1"/>
  <c r="Q131" i="17"/>
  <c r="R131" i="17" s="1"/>
  <c r="Q132" i="17"/>
  <c r="R132" i="17" s="1"/>
  <c r="Q133" i="17"/>
  <c r="R133" i="17" s="1"/>
  <c r="Q134" i="17"/>
  <c r="R134" i="17" s="1"/>
  <c r="Q135" i="17"/>
  <c r="R135" i="17" s="1"/>
  <c r="Q136" i="17"/>
  <c r="R136" i="17" s="1"/>
  <c r="Q137" i="17"/>
  <c r="R137" i="17" s="1"/>
  <c r="Q138" i="17"/>
  <c r="R138" i="17" s="1"/>
  <c r="Q139" i="17"/>
  <c r="R139" i="17" s="1"/>
  <c r="Q140" i="17"/>
  <c r="R140" i="17" s="1"/>
  <c r="Q141" i="17"/>
  <c r="R141" i="17" s="1"/>
  <c r="Q142" i="17"/>
  <c r="R142" i="17" s="1"/>
  <c r="Q143" i="17"/>
  <c r="R143" i="17" s="1"/>
  <c r="Q144" i="17"/>
  <c r="R144" i="17" s="1"/>
  <c r="Q145" i="17"/>
  <c r="R145" i="17" s="1"/>
  <c r="Q146" i="17"/>
  <c r="R146" i="17" s="1"/>
  <c r="Q147" i="17"/>
  <c r="R147" i="17" s="1"/>
  <c r="Q148" i="17"/>
  <c r="R148" i="17" s="1"/>
  <c r="Q149" i="17"/>
  <c r="R149" i="17" s="1"/>
  <c r="Q150" i="17"/>
  <c r="R150" i="17" s="1"/>
  <c r="Q151" i="17"/>
  <c r="R151" i="17" s="1"/>
  <c r="Q152" i="17"/>
  <c r="R152" i="17" s="1"/>
  <c r="Q153" i="17"/>
  <c r="R153" i="17" s="1"/>
  <c r="Q154" i="17"/>
  <c r="R154" i="17" s="1"/>
  <c r="Q155" i="17"/>
  <c r="R155" i="17" s="1"/>
  <c r="Q156" i="17"/>
  <c r="R156" i="17" s="1"/>
  <c r="Q2" i="17"/>
  <c r="R2" i="17" s="1"/>
  <c r="G899" i="20"/>
  <c r="AI36" i="28"/>
  <c r="AI35" i="28"/>
  <c r="AI34" i="28"/>
  <c r="AI33" i="28"/>
  <c r="AJ33" i="28" s="1"/>
  <c r="AI32" i="28"/>
  <c r="AI31" i="28"/>
  <c r="AI30" i="28"/>
  <c r="AI29" i="28"/>
  <c r="AI23" i="28"/>
  <c r="AI22" i="28"/>
  <c r="AI21" i="28"/>
  <c r="AI20" i="28"/>
  <c r="AJ20" i="28" s="1"/>
  <c r="AI19" i="28"/>
  <c r="AI18" i="28"/>
  <c r="AI17" i="28"/>
  <c r="AI16" i="28"/>
  <c r="AI4" i="28"/>
  <c r="AI5" i="28"/>
  <c r="AI6" i="28"/>
  <c r="AI7" i="28"/>
  <c r="AJ7" i="28" s="1"/>
  <c r="AI8" i="28"/>
  <c r="AI9" i="28"/>
  <c r="AI10" i="28"/>
  <c r="AI3" i="28"/>
  <c r="H95" i="40"/>
  <c r="G95" i="40"/>
  <c r="F95" i="40"/>
  <c r="H94" i="40"/>
  <c r="G94" i="40"/>
  <c r="F94" i="40"/>
  <c r="H93" i="40"/>
  <c r="G93" i="40"/>
  <c r="F93" i="40"/>
  <c r="H92" i="40"/>
  <c r="G92" i="40"/>
  <c r="F92" i="40"/>
  <c r="H91" i="40"/>
  <c r="G91" i="40"/>
  <c r="F91" i="40"/>
  <c r="H90" i="40"/>
  <c r="G90" i="40"/>
  <c r="F90" i="40"/>
  <c r="H89" i="40"/>
  <c r="G89" i="40"/>
  <c r="F89" i="40"/>
  <c r="H88" i="40"/>
  <c r="G88" i="40"/>
  <c r="F88" i="40"/>
  <c r="H87" i="40"/>
  <c r="G87" i="40"/>
  <c r="F87" i="40"/>
  <c r="H86" i="40"/>
  <c r="G86" i="40"/>
  <c r="F86" i="40"/>
  <c r="H85" i="40"/>
  <c r="G85" i="40"/>
  <c r="F85" i="40"/>
  <c r="H84" i="40"/>
  <c r="G84" i="40"/>
  <c r="F84" i="40"/>
  <c r="H83" i="40"/>
  <c r="G83" i="40"/>
  <c r="F83" i="40"/>
  <c r="H82" i="40"/>
  <c r="G82" i="40"/>
  <c r="F82" i="40"/>
  <c r="H81" i="40"/>
  <c r="G81" i="40"/>
  <c r="F81" i="40"/>
  <c r="H80" i="40"/>
  <c r="G80" i="40"/>
  <c r="F80" i="40"/>
  <c r="H79" i="40"/>
  <c r="G79" i="40"/>
  <c r="F79" i="40"/>
  <c r="H78" i="40"/>
  <c r="G78" i="40"/>
  <c r="F78" i="40"/>
  <c r="H77" i="40"/>
  <c r="G77" i="40"/>
  <c r="F77" i="40"/>
  <c r="H76" i="40"/>
  <c r="G76" i="40"/>
  <c r="F76" i="40"/>
  <c r="H75" i="40"/>
  <c r="G75" i="40"/>
  <c r="F75" i="40"/>
  <c r="H74" i="40"/>
  <c r="G74" i="40"/>
  <c r="F74" i="40"/>
  <c r="H73" i="40"/>
  <c r="G73" i="40"/>
  <c r="F73" i="40"/>
  <c r="H72" i="40"/>
  <c r="G72" i="40"/>
  <c r="F72" i="40"/>
  <c r="H71" i="40"/>
  <c r="G71" i="40"/>
  <c r="F71" i="40"/>
  <c r="H70" i="40"/>
  <c r="G70" i="40"/>
  <c r="F70" i="40"/>
  <c r="H69" i="40"/>
  <c r="G69" i="40"/>
  <c r="F69" i="40"/>
  <c r="H68" i="40"/>
  <c r="G68" i="40"/>
  <c r="F68" i="40"/>
  <c r="H67" i="40"/>
  <c r="G67" i="40"/>
  <c r="F67" i="40"/>
  <c r="E67" i="40"/>
  <c r="H63" i="40"/>
  <c r="G63" i="40"/>
  <c r="F63" i="40"/>
  <c r="E63" i="40"/>
  <c r="H62" i="40"/>
  <c r="G62" i="40"/>
  <c r="F62" i="40"/>
  <c r="E62" i="40"/>
  <c r="H61" i="40"/>
  <c r="G61" i="40"/>
  <c r="F61" i="40"/>
  <c r="E61" i="40"/>
  <c r="H60" i="40"/>
  <c r="G60" i="40"/>
  <c r="F60" i="40"/>
  <c r="E60" i="40"/>
  <c r="H59" i="40"/>
  <c r="G59" i="40"/>
  <c r="F59" i="40"/>
  <c r="E59" i="40"/>
  <c r="H58" i="40"/>
  <c r="G58" i="40"/>
  <c r="F58" i="40"/>
  <c r="E58" i="40"/>
  <c r="H57" i="40"/>
  <c r="G57" i="40"/>
  <c r="F57" i="40"/>
  <c r="E57" i="40"/>
  <c r="H56" i="40"/>
  <c r="G56" i="40"/>
  <c r="F56" i="40"/>
  <c r="E56" i="40"/>
  <c r="H55" i="40"/>
  <c r="G55" i="40"/>
  <c r="F55" i="40"/>
  <c r="E55" i="40"/>
  <c r="H54" i="40"/>
  <c r="G54" i="40"/>
  <c r="F54" i="40"/>
  <c r="E54" i="40"/>
  <c r="H53" i="40"/>
  <c r="G53" i="40"/>
  <c r="F53" i="40"/>
  <c r="E53" i="40"/>
  <c r="H52" i="40"/>
  <c r="G52" i="40"/>
  <c r="F52" i="40"/>
  <c r="E52" i="40"/>
  <c r="H51" i="40"/>
  <c r="G51" i="40"/>
  <c r="F51" i="40"/>
  <c r="E51" i="40"/>
  <c r="H50" i="40"/>
  <c r="G50" i="40"/>
  <c r="F50" i="40"/>
  <c r="E50" i="40"/>
  <c r="H49" i="40"/>
  <c r="G49" i="40"/>
  <c r="F49" i="40"/>
  <c r="H48" i="40"/>
  <c r="G48" i="40"/>
  <c r="F48" i="40"/>
  <c r="E48" i="40"/>
  <c r="H47" i="40"/>
  <c r="G47" i="40"/>
  <c r="F47" i="40"/>
  <c r="E47" i="40"/>
  <c r="H46" i="40"/>
  <c r="G46" i="40"/>
  <c r="F46" i="40"/>
  <c r="E46" i="40"/>
  <c r="H45" i="40"/>
  <c r="G45" i="40"/>
  <c r="F45" i="40"/>
  <c r="E45" i="40"/>
  <c r="H44" i="40"/>
  <c r="G44" i="40"/>
  <c r="F44" i="40"/>
  <c r="E44" i="40"/>
  <c r="H43" i="40"/>
  <c r="G43" i="40"/>
  <c r="F43" i="40"/>
  <c r="E43" i="40"/>
  <c r="H42" i="40"/>
  <c r="G42" i="40"/>
  <c r="F42" i="40"/>
  <c r="E42" i="40"/>
  <c r="H41" i="40"/>
  <c r="G41" i="40"/>
  <c r="F41" i="40"/>
  <c r="E41" i="40"/>
  <c r="H40" i="40"/>
  <c r="G40" i="40"/>
  <c r="F40" i="40"/>
  <c r="E40" i="40"/>
  <c r="H39" i="40"/>
  <c r="G39" i="40"/>
  <c r="F39" i="40"/>
  <c r="E39" i="40"/>
  <c r="H38" i="40"/>
  <c r="G38" i="40"/>
  <c r="F38" i="40"/>
  <c r="E38" i="40"/>
  <c r="H37" i="40"/>
  <c r="G37" i="40"/>
  <c r="F37" i="40"/>
  <c r="E37" i="40"/>
  <c r="H36" i="40"/>
  <c r="G36" i="40"/>
  <c r="F36" i="40"/>
  <c r="E36" i="40"/>
  <c r="H35" i="40"/>
  <c r="G35" i="40"/>
  <c r="F35" i="40"/>
  <c r="E35" i="40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" i="40"/>
  <c r="H3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" i="40"/>
  <c r="E4" i="40"/>
  <c r="E5" i="40"/>
  <c r="E6" i="40"/>
  <c r="E7" i="40"/>
  <c r="E8" i="40"/>
  <c r="E9" i="40"/>
  <c r="E10" i="40"/>
  <c r="E11" i="40"/>
  <c r="E12" i="40"/>
  <c r="E13" i="40"/>
  <c r="E14" i="40"/>
  <c r="E15" i="40"/>
  <c r="E16" i="40"/>
  <c r="E18" i="40"/>
  <c r="E19" i="40"/>
  <c r="E20" i="40"/>
  <c r="E21" i="40"/>
  <c r="E22" i="40"/>
  <c r="E23" i="40"/>
  <c r="E24" i="40"/>
  <c r="E25" i="40"/>
  <c r="E26" i="40"/>
  <c r="E27" i="40"/>
  <c r="E28" i="40"/>
  <c r="E29" i="40"/>
  <c r="E30" i="40"/>
  <c r="E31" i="40"/>
  <c r="E3" i="40"/>
  <c r="Q67" i="29"/>
  <c r="P67" i="29"/>
  <c r="O67" i="29"/>
  <c r="N67" i="29"/>
  <c r="M67" i="29"/>
  <c r="L67" i="29"/>
  <c r="K67" i="29"/>
  <c r="J67" i="29"/>
  <c r="Q66" i="29"/>
  <c r="P66" i="29"/>
  <c r="O66" i="29"/>
  <c r="N66" i="29"/>
  <c r="M66" i="29"/>
  <c r="L66" i="29"/>
  <c r="K66" i="29"/>
  <c r="J66" i="29"/>
  <c r="Q65" i="29"/>
  <c r="P65" i="29"/>
  <c r="O65" i="29"/>
  <c r="N65" i="29"/>
  <c r="M65" i="29"/>
  <c r="L65" i="29"/>
  <c r="K65" i="29"/>
  <c r="J65" i="29"/>
  <c r="Q64" i="29"/>
  <c r="P64" i="29"/>
  <c r="O64" i="29"/>
  <c r="N64" i="29"/>
  <c r="M64" i="29"/>
  <c r="L64" i="29"/>
  <c r="K64" i="29"/>
  <c r="J64" i="29"/>
  <c r="Q63" i="29"/>
  <c r="P63" i="29"/>
  <c r="O63" i="29"/>
  <c r="N63" i="29"/>
  <c r="M63" i="29"/>
  <c r="L63" i="29"/>
  <c r="K63" i="29"/>
  <c r="J63" i="29"/>
  <c r="Q62" i="29"/>
  <c r="P62" i="29"/>
  <c r="O62" i="29"/>
  <c r="N62" i="29"/>
  <c r="M62" i="29"/>
  <c r="L62" i="29"/>
  <c r="K62" i="29"/>
  <c r="J62" i="29"/>
  <c r="Q61" i="29"/>
  <c r="P61" i="29"/>
  <c r="O61" i="29"/>
  <c r="N61" i="29"/>
  <c r="M61" i="29"/>
  <c r="L61" i="29"/>
  <c r="K61" i="29"/>
  <c r="J61" i="29"/>
  <c r="Q60" i="29"/>
  <c r="P60" i="29"/>
  <c r="O60" i="29"/>
  <c r="N60" i="29"/>
  <c r="M60" i="29"/>
  <c r="L60" i="29"/>
  <c r="K60" i="29"/>
  <c r="J60" i="29"/>
  <c r="Q59" i="29"/>
  <c r="P59" i="29"/>
  <c r="O59" i="29"/>
  <c r="N59" i="29"/>
  <c r="M59" i="29"/>
  <c r="L59" i="29"/>
  <c r="K59" i="29"/>
  <c r="J59" i="29"/>
  <c r="Q58" i="29"/>
  <c r="P58" i="29"/>
  <c r="O58" i="29"/>
  <c r="N58" i="29"/>
  <c r="M58" i="29"/>
  <c r="L58" i="29"/>
  <c r="K58" i="29"/>
  <c r="J58" i="29"/>
  <c r="Q57" i="29"/>
  <c r="P57" i="29"/>
  <c r="O57" i="29"/>
  <c r="N57" i="29"/>
  <c r="M57" i="29"/>
  <c r="L57" i="29"/>
  <c r="K57" i="29"/>
  <c r="J57" i="29"/>
  <c r="Q56" i="29"/>
  <c r="P56" i="29"/>
  <c r="O56" i="29"/>
  <c r="N56" i="29"/>
  <c r="M56" i="29"/>
  <c r="L56" i="29"/>
  <c r="K56" i="29"/>
  <c r="J56" i="29"/>
  <c r="Q55" i="29"/>
  <c r="P55" i="29"/>
  <c r="O55" i="29"/>
  <c r="N55" i="29"/>
  <c r="M55" i="29"/>
  <c r="L55" i="29"/>
  <c r="K55" i="29"/>
  <c r="J55" i="29"/>
  <c r="Q54" i="29"/>
  <c r="P54" i="29"/>
  <c r="O54" i="29"/>
  <c r="N54" i="29"/>
  <c r="M54" i="29"/>
  <c r="L54" i="29"/>
  <c r="K54" i="29"/>
  <c r="J54" i="29"/>
  <c r="Q53" i="29"/>
  <c r="P53" i="29"/>
  <c r="O53" i="29"/>
  <c r="N53" i="29"/>
  <c r="M53" i="29"/>
  <c r="L53" i="29"/>
  <c r="K53" i="29"/>
  <c r="J53" i="29"/>
  <c r="Q52" i="29"/>
  <c r="P52" i="29"/>
  <c r="O52" i="29"/>
  <c r="N52" i="29"/>
  <c r="M52" i="29"/>
  <c r="L52" i="29"/>
  <c r="K52" i="29"/>
  <c r="J52" i="29"/>
  <c r="Q51" i="29"/>
  <c r="P51" i="29"/>
  <c r="O51" i="29"/>
  <c r="N51" i="29"/>
  <c r="M51" i="29"/>
  <c r="L51" i="29"/>
  <c r="K51" i="29"/>
  <c r="J51" i="29"/>
  <c r="Q50" i="29"/>
  <c r="P50" i="29"/>
  <c r="O50" i="29"/>
  <c r="N50" i="29"/>
  <c r="M50" i="29"/>
  <c r="L50" i="29"/>
  <c r="K50" i="29"/>
  <c r="J50" i="29"/>
  <c r="Q49" i="29"/>
  <c r="P49" i="29"/>
  <c r="O49" i="29"/>
  <c r="N49" i="29"/>
  <c r="M49" i="29"/>
  <c r="L49" i="29"/>
  <c r="K49" i="29"/>
  <c r="J49" i="29"/>
  <c r="Q48" i="29"/>
  <c r="P48" i="29"/>
  <c r="O48" i="29"/>
  <c r="N48" i="29"/>
  <c r="M48" i="29"/>
  <c r="L48" i="29"/>
  <c r="K48" i="29"/>
  <c r="J48" i="29"/>
  <c r="Q44" i="29"/>
  <c r="P44" i="29"/>
  <c r="O44" i="29"/>
  <c r="N44" i="29"/>
  <c r="M44" i="29"/>
  <c r="L44" i="29"/>
  <c r="K44" i="29"/>
  <c r="J44" i="29"/>
  <c r="Q43" i="29"/>
  <c r="P43" i="29"/>
  <c r="O43" i="29"/>
  <c r="N43" i="29"/>
  <c r="M43" i="29"/>
  <c r="L43" i="29"/>
  <c r="K43" i="29"/>
  <c r="J43" i="29"/>
  <c r="Q42" i="29"/>
  <c r="P42" i="29"/>
  <c r="O42" i="29"/>
  <c r="N42" i="29"/>
  <c r="M42" i="29"/>
  <c r="L42" i="29"/>
  <c r="K42" i="29"/>
  <c r="J42" i="29"/>
  <c r="Q41" i="29"/>
  <c r="P41" i="29"/>
  <c r="O41" i="29"/>
  <c r="N41" i="29"/>
  <c r="M41" i="29"/>
  <c r="L41" i="29"/>
  <c r="K41" i="29"/>
  <c r="J41" i="29"/>
  <c r="Q40" i="29"/>
  <c r="P40" i="29"/>
  <c r="O40" i="29"/>
  <c r="N40" i="29"/>
  <c r="M40" i="29"/>
  <c r="L40" i="29"/>
  <c r="K40" i="29"/>
  <c r="J40" i="29"/>
  <c r="Q39" i="29"/>
  <c r="P39" i="29"/>
  <c r="O39" i="29"/>
  <c r="N39" i="29"/>
  <c r="M39" i="29"/>
  <c r="L39" i="29"/>
  <c r="K39" i="29"/>
  <c r="J39" i="29"/>
  <c r="Q38" i="29"/>
  <c r="P38" i="29"/>
  <c r="O38" i="29"/>
  <c r="N38" i="29"/>
  <c r="M38" i="29"/>
  <c r="L38" i="29"/>
  <c r="K38" i="29"/>
  <c r="J38" i="29"/>
  <c r="Q37" i="29"/>
  <c r="P37" i="29"/>
  <c r="O37" i="29"/>
  <c r="N37" i="29"/>
  <c r="M37" i="29"/>
  <c r="L37" i="29"/>
  <c r="K37" i="29"/>
  <c r="J37" i="29"/>
  <c r="Q36" i="29"/>
  <c r="P36" i="29"/>
  <c r="O36" i="29"/>
  <c r="N36" i="29"/>
  <c r="M36" i="29"/>
  <c r="L36" i="29"/>
  <c r="K36" i="29"/>
  <c r="J36" i="29"/>
  <c r="Q35" i="29"/>
  <c r="P35" i="29"/>
  <c r="O35" i="29"/>
  <c r="N35" i="29"/>
  <c r="M35" i="29"/>
  <c r="L35" i="29"/>
  <c r="K35" i="29"/>
  <c r="J35" i="29"/>
  <c r="Q34" i="29"/>
  <c r="P34" i="29"/>
  <c r="O34" i="29"/>
  <c r="N34" i="29"/>
  <c r="M34" i="29"/>
  <c r="L34" i="29"/>
  <c r="K34" i="29"/>
  <c r="J34" i="29"/>
  <c r="Q33" i="29"/>
  <c r="P33" i="29"/>
  <c r="O33" i="29"/>
  <c r="N33" i="29"/>
  <c r="M33" i="29"/>
  <c r="L33" i="29"/>
  <c r="K33" i="29"/>
  <c r="J33" i="29"/>
  <c r="Q32" i="29"/>
  <c r="P32" i="29"/>
  <c r="O32" i="29"/>
  <c r="N32" i="29"/>
  <c r="M32" i="29"/>
  <c r="L32" i="29"/>
  <c r="K32" i="29"/>
  <c r="J32" i="29"/>
  <c r="Q31" i="29"/>
  <c r="P31" i="29"/>
  <c r="O31" i="29"/>
  <c r="N31" i="29"/>
  <c r="M31" i="29"/>
  <c r="L31" i="29"/>
  <c r="K31" i="29"/>
  <c r="J31" i="29"/>
  <c r="Q30" i="29"/>
  <c r="P30" i="29"/>
  <c r="O30" i="29"/>
  <c r="N30" i="29"/>
  <c r="M30" i="29"/>
  <c r="L30" i="29"/>
  <c r="K30" i="29"/>
  <c r="J30" i="29"/>
  <c r="Q29" i="29"/>
  <c r="P29" i="29"/>
  <c r="O29" i="29"/>
  <c r="N29" i="29"/>
  <c r="M29" i="29"/>
  <c r="L29" i="29"/>
  <c r="K29" i="29"/>
  <c r="J29" i="29"/>
  <c r="Q28" i="29"/>
  <c r="P28" i="29"/>
  <c r="O28" i="29"/>
  <c r="N28" i="29"/>
  <c r="M28" i="29"/>
  <c r="L28" i="29"/>
  <c r="K28" i="29"/>
  <c r="J28" i="29"/>
  <c r="Q27" i="29"/>
  <c r="P27" i="29"/>
  <c r="O27" i="29"/>
  <c r="N27" i="29"/>
  <c r="M27" i="29"/>
  <c r="L27" i="29"/>
  <c r="K27" i="29"/>
  <c r="J27" i="29"/>
  <c r="Q26" i="29"/>
  <c r="P26" i="29"/>
  <c r="O26" i="29"/>
  <c r="N26" i="29"/>
  <c r="M26" i="29"/>
  <c r="L26" i="29"/>
  <c r="K26" i="29"/>
  <c r="J26" i="29"/>
  <c r="Q25" i="29"/>
  <c r="P25" i="29"/>
  <c r="O25" i="29"/>
  <c r="N25" i="29"/>
  <c r="M25" i="29"/>
  <c r="L25" i="29"/>
  <c r="K25" i="29"/>
  <c r="J25" i="29"/>
  <c r="Q3" i="29"/>
  <c r="Q4" i="29"/>
  <c r="Q5" i="29"/>
  <c r="Q6" i="29"/>
  <c r="Q7" i="29"/>
  <c r="Q8" i="29"/>
  <c r="Q9" i="29"/>
  <c r="Q10" i="29"/>
  <c r="Q11" i="29"/>
  <c r="Q12" i="29"/>
  <c r="Q14" i="29"/>
  <c r="Q15" i="29"/>
  <c r="Q16" i="29"/>
  <c r="Q17" i="29"/>
  <c r="Q18" i="29"/>
  <c r="Q19" i="29"/>
  <c r="Q20" i="29"/>
  <c r="Q21" i="29"/>
  <c r="Q2" i="2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N3" i="29"/>
  <c r="N4" i="29"/>
  <c r="N5" i="29"/>
  <c r="N6" i="29"/>
  <c r="N7" i="29"/>
  <c r="N8" i="29"/>
  <c r="N9" i="29"/>
  <c r="N10" i="29"/>
  <c r="N11" i="29"/>
  <c r="N14" i="29"/>
  <c r="N15" i="29"/>
  <c r="N16" i="29"/>
  <c r="N17" i="29"/>
  <c r="N18" i="29"/>
  <c r="N19" i="29"/>
  <c r="N20" i="29"/>
  <c r="N21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" i="29"/>
  <c r="L2" i="29"/>
  <c r="N2" i="29"/>
  <c r="O2" i="29"/>
  <c r="P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" i="29"/>
  <c r="D4" i="18"/>
  <c r="D5" i="18"/>
  <c r="D6" i="18"/>
  <c r="D7" i="18"/>
  <c r="D8" i="18"/>
  <c r="E8" i="18" s="1"/>
  <c r="D9" i="18"/>
  <c r="D10" i="18"/>
  <c r="E10" i="18" s="1"/>
  <c r="D11" i="18"/>
  <c r="D12" i="18"/>
  <c r="D13" i="18"/>
  <c r="D3" i="18"/>
  <c r="E3" i="18" s="1"/>
  <c r="O31" i="30"/>
  <c r="N31" i="30"/>
  <c r="M31" i="30"/>
  <c r="L31" i="30"/>
  <c r="K31" i="30"/>
  <c r="I31" i="30"/>
  <c r="V48" i="26"/>
  <c r="V49" i="26"/>
  <c r="V50" i="26"/>
  <c r="V52" i="26"/>
  <c r="V53" i="26"/>
  <c r="V54" i="26"/>
  <c r="V55" i="26"/>
  <c r="V57" i="26"/>
  <c r="V58" i="26"/>
  <c r="V59" i="26"/>
  <c r="V60" i="26"/>
  <c r="V62" i="26"/>
  <c r="V63" i="26"/>
  <c r="V64" i="26"/>
  <c r="V65" i="26"/>
  <c r="V67" i="26"/>
  <c r="V68" i="26"/>
  <c r="V69" i="26"/>
  <c r="V70" i="26"/>
  <c r="V72" i="26"/>
  <c r="V73" i="26"/>
  <c r="V75" i="26"/>
  <c r="V76" i="26"/>
  <c r="V77" i="26"/>
  <c r="V78" i="26"/>
  <c r="V80" i="26"/>
  <c r="V81" i="26"/>
  <c r="V82" i="26"/>
  <c r="V83" i="26"/>
  <c r="V85" i="26"/>
  <c r="V86" i="26"/>
  <c r="V87" i="26"/>
  <c r="V88" i="26"/>
  <c r="V90" i="26"/>
  <c r="V91" i="26"/>
  <c r="V92" i="26"/>
  <c r="V93" i="26"/>
  <c r="V95" i="26"/>
  <c r="V96" i="26"/>
  <c r="V97" i="26"/>
  <c r="V98" i="26"/>
  <c r="V100" i="26"/>
  <c r="V101" i="26"/>
  <c r="V102" i="26"/>
  <c r="V103" i="26"/>
  <c r="AJ4" i="28" l="1"/>
  <c r="AJ17" i="28"/>
  <c r="AJ18" i="28"/>
  <c r="AJ21" i="28"/>
  <c r="AJ22" i="28"/>
  <c r="AJ29" i="28"/>
  <c r="AJ30" i="28"/>
  <c r="AJ32" i="28"/>
  <c r="AJ19" i="28"/>
  <c r="AJ34" i="28"/>
  <c r="AJ35" i="28"/>
  <c r="AJ31" i="28"/>
  <c r="AJ16" i="28"/>
  <c r="AJ3" i="28"/>
  <c r="AJ9" i="28"/>
  <c r="AJ8" i="28"/>
  <c r="AJ5" i="28"/>
  <c r="AJ6" i="28"/>
  <c r="Z86" i="17"/>
  <c r="AA86" i="17" s="1"/>
  <c r="Z82" i="17"/>
  <c r="AA82" i="17" s="1"/>
  <c r="Z109" i="17"/>
  <c r="AA109" i="17" s="1"/>
  <c r="Z77" i="17"/>
  <c r="AA77" i="17" s="1"/>
  <c r="AB161" i="17" s="1"/>
  <c r="Z45" i="17"/>
  <c r="AA45" i="17" s="1"/>
  <c r="AB45" i="17" s="1"/>
  <c r="Z106" i="17"/>
  <c r="AA106" i="17" s="1"/>
  <c r="Z74" i="17"/>
  <c r="AA74" i="17" s="1"/>
  <c r="Z42" i="17"/>
  <c r="AA42" i="17" s="1"/>
  <c r="Z10" i="17"/>
  <c r="AA10" i="17" s="1"/>
  <c r="V252" i="26"/>
  <c r="S104" i="17"/>
  <c r="S155" i="17"/>
  <c r="S150" i="17"/>
  <c r="S145" i="17"/>
  <c r="S140" i="17"/>
  <c r="V495" i="26"/>
  <c r="S109" i="17"/>
  <c r="S77" i="17"/>
  <c r="S129" i="17"/>
  <c r="S90" i="17"/>
  <c r="S133" i="17"/>
  <c r="S95" i="17"/>
  <c r="S126" i="17"/>
  <c r="S122" i="17"/>
  <c r="S87" i="17"/>
  <c r="S118" i="17"/>
  <c r="S82" i="17"/>
  <c r="S113" i="17"/>
  <c r="S106" i="17"/>
  <c r="S138" i="17"/>
  <c r="S99" i="17"/>
  <c r="Z134" i="17"/>
  <c r="AA134" i="17" s="1"/>
  <c r="AB126" i="17" s="1"/>
  <c r="Z101" i="17"/>
  <c r="AA101" i="17" s="1"/>
  <c r="Z69" i="17"/>
  <c r="AA69" i="17" s="1"/>
  <c r="Z37" i="17"/>
  <c r="AA37" i="17" s="1"/>
  <c r="Z5" i="17"/>
  <c r="AA5" i="17" s="1"/>
  <c r="Z132" i="17"/>
  <c r="AA132" i="17" s="1"/>
  <c r="Z99" i="17"/>
  <c r="AA99" i="17" s="1"/>
  <c r="Z67" i="17"/>
  <c r="AA67" i="17" s="1"/>
  <c r="AB67" i="17" s="1"/>
  <c r="Z35" i="17"/>
  <c r="AA35" i="17" s="1"/>
  <c r="AB35" i="17" s="1"/>
  <c r="Z3" i="17"/>
  <c r="AA3" i="17" s="1"/>
  <c r="Z131" i="17"/>
  <c r="AA131" i="17" s="1"/>
  <c r="Z98" i="17"/>
  <c r="AA98" i="17" s="1"/>
  <c r="Z66" i="17"/>
  <c r="AA66" i="17" s="1"/>
  <c r="Z34" i="17"/>
  <c r="AA34" i="17" s="1"/>
  <c r="Z130" i="17"/>
  <c r="AA130" i="17" s="1"/>
  <c r="Z97" i="17"/>
  <c r="AA97" i="17" s="1"/>
  <c r="Z33" i="17"/>
  <c r="AA33" i="17" s="1"/>
  <c r="Z2" i="17"/>
  <c r="AA2" i="17" s="1"/>
  <c r="Z129" i="17"/>
  <c r="AA129" i="17" s="1"/>
  <c r="Z96" i="17"/>
  <c r="AA96" i="17" s="1"/>
  <c r="Z64" i="17"/>
  <c r="AA64" i="17" s="1"/>
  <c r="Z32" i="17"/>
  <c r="AA32" i="17" s="1"/>
  <c r="Z160" i="17"/>
  <c r="AA160" i="17" s="1"/>
  <c r="Z128" i="17"/>
  <c r="AA128" i="17" s="1"/>
  <c r="Z95" i="17"/>
  <c r="AA95" i="17" s="1"/>
  <c r="Z63" i="17"/>
  <c r="AA63" i="17" s="1"/>
  <c r="Z31" i="17"/>
  <c r="AA31" i="17" s="1"/>
  <c r="Z159" i="17"/>
  <c r="AA159" i="17" s="1"/>
  <c r="Z127" i="17"/>
  <c r="AA127" i="17" s="1"/>
  <c r="Z94" i="17"/>
  <c r="AA94" i="17" s="1"/>
  <c r="AB90" i="17" s="1"/>
  <c r="Z62" i="17"/>
  <c r="AA62" i="17" s="1"/>
  <c r="Z30" i="17"/>
  <c r="AA30" i="17" s="1"/>
  <c r="Z92" i="17"/>
  <c r="AA92" i="17" s="1"/>
  <c r="Z60" i="17"/>
  <c r="AA60" i="17" s="1"/>
  <c r="AB60" i="17" s="1"/>
  <c r="Z28" i="17"/>
  <c r="AA28" i="17" s="1"/>
  <c r="Z156" i="17"/>
  <c r="AA156" i="17" s="1"/>
  <c r="Z124" i="17"/>
  <c r="AA124" i="17" s="1"/>
  <c r="Z91" i="17"/>
  <c r="AA91" i="17" s="1"/>
  <c r="Z59" i="17"/>
  <c r="AA59" i="17" s="1"/>
  <c r="Z27" i="17"/>
  <c r="AA27" i="17" s="1"/>
  <c r="Z155" i="17"/>
  <c r="AA155" i="17" s="1"/>
  <c r="Z123" i="17"/>
  <c r="AA123" i="17" s="1"/>
  <c r="Z90" i="17"/>
  <c r="AA90" i="17" s="1"/>
  <c r="Z58" i="17"/>
  <c r="AA58" i="17" s="1"/>
  <c r="Z26" i="17"/>
  <c r="AA26" i="17" s="1"/>
  <c r="Z154" i="17"/>
  <c r="AA154" i="17" s="1"/>
  <c r="Z122" i="17"/>
  <c r="AA122" i="17" s="1"/>
  <c r="Z89" i="17"/>
  <c r="AA89" i="17" s="1"/>
  <c r="Z57" i="17"/>
  <c r="AA57" i="17" s="1"/>
  <c r="Z25" i="17"/>
  <c r="AA25" i="17" s="1"/>
  <c r="Z153" i="17"/>
  <c r="AA153" i="17" s="1"/>
  <c r="Z121" i="17"/>
  <c r="AA121" i="17" s="1"/>
  <c r="AB113" i="17" s="1"/>
  <c r="Z88" i="17"/>
  <c r="AA88" i="17" s="1"/>
  <c r="Z56" i="17"/>
  <c r="AA56" i="17" s="1"/>
  <c r="Z24" i="17"/>
  <c r="AA24" i="17" s="1"/>
  <c r="Z151" i="17"/>
  <c r="AA151" i="17" s="1"/>
  <c r="Z54" i="17"/>
  <c r="AA54" i="17" s="1"/>
  <c r="Z22" i="17"/>
  <c r="AA22" i="17" s="1"/>
  <c r="AB22" i="17" s="1"/>
  <c r="Z133" i="17"/>
  <c r="AA133" i="17" s="1"/>
  <c r="Z100" i="17"/>
  <c r="AA100" i="17" s="1"/>
  <c r="Z150" i="17"/>
  <c r="AA150" i="17" s="1"/>
  <c r="Z118" i="17"/>
  <c r="AA118" i="17" s="1"/>
  <c r="Z85" i="17"/>
  <c r="AA85" i="17" s="1"/>
  <c r="Z53" i="17"/>
  <c r="AA53" i="17" s="1"/>
  <c r="Z21" i="17"/>
  <c r="AA21" i="17" s="1"/>
  <c r="Z149" i="17"/>
  <c r="AA149" i="17" s="1"/>
  <c r="Z117" i="17"/>
  <c r="AA117" i="17" s="1"/>
  <c r="Z84" i="17"/>
  <c r="AA84" i="17" s="1"/>
  <c r="Z52" i="17"/>
  <c r="AA52" i="17" s="1"/>
  <c r="Z20" i="17"/>
  <c r="AA20" i="17" s="1"/>
  <c r="Z148" i="17"/>
  <c r="AA148" i="17" s="1"/>
  <c r="Z116" i="17"/>
  <c r="AA116" i="17" s="1"/>
  <c r="Z83" i="17"/>
  <c r="AA83" i="17" s="1"/>
  <c r="Z51" i="17"/>
  <c r="AA51" i="17" s="1"/>
  <c r="Z19" i="17"/>
  <c r="AA19" i="17" s="1"/>
  <c r="Z50" i="17"/>
  <c r="AA50" i="17" s="1"/>
  <c r="Z18" i="17"/>
  <c r="AA18" i="17" s="1"/>
  <c r="Z17" i="17"/>
  <c r="AA17" i="17" s="1"/>
  <c r="Z145" i="17"/>
  <c r="AA145" i="17" s="1"/>
  <c r="Z113" i="17"/>
  <c r="AA113" i="17" s="1"/>
  <c r="Z80" i="17"/>
  <c r="AA80" i="17" s="1"/>
  <c r="Z48" i="17"/>
  <c r="AA48" i="17" s="1"/>
  <c r="Z16" i="17"/>
  <c r="AA16" i="17" s="1"/>
  <c r="Z144" i="17"/>
  <c r="AA144" i="17" s="1"/>
  <c r="Z112" i="17"/>
  <c r="AA112" i="17" s="1"/>
  <c r="Z79" i="17"/>
  <c r="AA79" i="17" s="1"/>
  <c r="Z47" i="17"/>
  <c r="AA47" i="17" s="1"/>
  <c r="Z15" i="17"/>
  <c r="AA15" i="17" s="1"/>
  <c r="Z143" i="17"/>
  <c r="AA143" i="17" s="1"/>
  <c r="Z110" i="17"/>
  <c r="AA110" i="17" s="1"/>
  <c r="Z78" i="17"/>
  <c r="AA78" i="17" s="1"/>
  <c r="Z46" i="17"/>
  <c r="AA46" i="17" s="1"/>
  <c r="Z14" i="17"/>
  <c r="AA14" i="17" s="1"/>
  <c r="Z142" i="17"/>
  <c r="AA142" i="17" s="1"/>
  <c r="Z13" i="17"/>
  <c r="AA13" i="17" s="1"/>
  <c r="Z141" i="17"/>
  <c r="AA141" i="17" s="1"/>
  <c r="Z108" i="17"/>
  <c r="AA108" i="17" s="1"/>
  <c r="Z76" i="17"/>
  <c r="AA76" i="17" s="1"/>
  <c r="Z44" i="17"/>
  <c r="AA44" i="17" s="1"/>
  <c r="Z12" i="17"/>
  <c r="AA12" i="17" s="1"/>
  <c r="Z140" i="17"/>
  <c r="AA140" i="17" s="1"/>
  <c r="Z107" i="17"/>
  <c r="AA107" i="17" s="1"/>
  <c r="Z75" i="17"/>
  <c r="AA75" i="17" s="1"/>
  <c r="Z43" i="17"/>
  <c r="AA43" i="17" s="1"/>
  <c r="Z11" i="17"/>
  <c r="AA11" i="17" s="1"/>
  <c r="Z138" i="17"/>
  <c r="AA138" i="17" s="1"/>
  <c r="Z105" i="17"/>
  <c r="AA105" i="17" s="1"/>
  <c r="Z73" i="17"/>
  <c r="AA73" i="17" s="1"/>
  <c r="Z41" i="17"/>
  <c r="AA41" i="17" s="1"/>
  <c r="Z9" i="17"/>
  <c r="AA9" i="17" s="1"/>
  <c r="Z137" i="17"/>
  <c r="AA137" i="17" s="1"/>
  <c r="AB129" i="17" s="1"/>
  <c r="Z104" i="17"/>
  <c r="AA104" i="17" s="1"/>
  <c r="Z72" i="17"/>
  <c r="AA72" i="17" s="1"/>
  <c r="Z40" i="17"/>
  <c r="AA40" i="17" s="1"/>
  <c r="AB40" i="17" s="1"/>
  <c r="Z8" i="17"/>
  <c r="AA8" i="17" s="1"/>
  <c r="Z136" i="17"/>
  <c r="AA136" i="17" s="1"/>
  <c r="Z103" i="17"/>
  <c r="AA103" i="17" s="1"/>
  <c r="Z71" i="17"/>
  <c r="AA71" i="17" s="1"/>
  <c r="Z39" i="17"/>
  <c r="AA39" i="17" s="1"/>
  <c r="Z7" i="17"/>
  <c r="AA7" i="17" s="1"/>
  <c r="Z135" i="17"/>
  <c r="AA135" i="17" s="1"/>
  <c r="Z102" i="17"/>
  <c r="AA102" i="17" s="1"/>
  <c r="Z70" i="17"/>
  <c r="AA70" i="17" s="1"/>
  <c r="AB70" i="17" s="1"/>
  <c r="Z38" i="17"/>
  <c r="AA38" i="17" s="1"/>
  <c r="Z6" i="17"/>
  <c r="AA6" i="17" s="1"/>
  <c r="S2" i="17"/>
  <c r="S72" i="17"/>
  <c r="S70" i="17"/>
  <c r="S35" i="17"/>
  <c r="S60" i="17"/>
  <c r="S25" i="17"/>
  <c r="S22" i="17"/>
  <c r="S50" i="17"/>
  <c r="S55" i="17"/>
  <c r="S17" i="17"/>
  <c r="S45" i="17"/>
  <c r="S12" i="17"/>
  <c r="S40" i="17"/>
  <c r="S7" i="17"/>
  <c r="S67" i="17"/>
  <c r="S62" i="17"/>
  <c r="S30" i="17"/>
  <c r="I111" i="30" l="1"/>
  <c r="U222" i="26"/>
  <c r="U223" i="26"/>
  <c r="T222" i="26"/>
  <c r="T223" i="26"/>
  <c r="S222" i="26"/>
  <c r="S223" i="26"/>
  <c r="R222" i="26"/>
  <c r="Q222" i="26"/>
  <c r="P222" i="26"/>
  <c r="O222" i="26"/>
  <c r="M222" i="26"/>
  <c r="L222" i="26"/>
  <c r="J90" i="30" l="1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89" i="30"/>
  <c r="O48" i="30"/>
  <c r="N48" i="30"/>
  <c r="M48" i="30"/>
  <c r="L48" i="30"/>
  <c r="K48" i="30"/>
  <c r="I48" i="30"/>
  <c r="O47" i="30"/>
  <c r="N47" i="30"/>
  <c r="M47" i="30"/>
  <c r="L47" i="30"/>
  <c r="K47" i="30"/>
  <c r="I47" i="30"/>
  <c r="O46" i="30"/>
  <c r="N46" i="30"/>
  <c r="M46" i="30"/>
  <c r="L46" i="30"/>
  <c r="K46" i="30"/>
  <c r="I46" i="30"/>
  <c r="O45" i="30"/>
  <c r="N45" i="30"/>
  <c r="M45" i="30"/>
  <c r="L45" i="30"/>
  <c r="K45" i="30"/>
  <c r="I45" i="30"/>
  <c r="O44" i="30"/>
  <c r="N44" i="30"/>
  <c r="M44" i="30"/>
  <c r="L44" i="30"/>
  <c r="K44" i="30"/>
  <c r="I44" i="30"/>
  <c r="O43" i="30"/>
  <c r="N43" i="30"/>
  <c r="M43" i="30"/>
  <c r="L43" i="30"/>
  <c r="K43" i="30"/>
  <c r="I43" i="30"/>
  <c r="O42" i="30"/>
  <c r="N42" i="30"/>
  <c r="M42" i="30"/>
  <c r="L42" i="30"/>
  <c r="K42" i="30"/>
  <c r="I42" i="30"/>
  <c r="O41" i="30"/>
  <c r="N41" i="30"/>
  <c r="M41" i="30"/>
  <c r="L41" i="30"/>
  <c r="K41" i="30"/>
  <c r="I41" i="30"/>
  <c r="N40" i="30"/>
  <c r="M40" i="30"/>
  <c r="L40" i="30"/>
  <c r="K40" i="30"/>
  <c r="I40" i="30"/>
  <c r="O30" i="30"/>
  <c r="N30" i="30"/>
  <c r="M30" i="30"/>
  <c r="L30" i="30"/>
  <c r="K30" i="30"/>
  <c r="I30" i="30"/>
  <c r="O29" i="30"/>
  <c r="N29" i="30"/>
  <c r="M29" i="30"/>
  <c r="L29" i="30"/>
  <c r="K29" i="30"/>
  <c r="I29" i="30"/>
  <c r="O28" i="30"/>
  <c r="N28" i="30"/>
  <c r="M28" i="30"/>
  <c r="L28" i="30"/>
  <c r="K28" i="30"/>
  <c r="I28" i="30"/>
  <c r="O27" i="30"/>
  <c r="N27" i="30"/>
  <c r="M27" i="30"/>
  <c r="L27" i="30"/>
  <c r="K27" i="30"/>
  <c r="I27" i="30"/>
  <c r="O26" i="30"/>
  <c r="N26" i="30"/>
  <c r="M26" i="30"/>
  <c r="L26" i="30"/>
  <c r="K26" i="30"/>
  <c r="I26" i="30"/>
  <c r="O25" i="30"/>
  <c r="N25" i="30"/>
  <c r="M25" i="30"/>
  <c r="L25" i="30"/>
  <c r="K25" i="30"/>
  <c r="I25" i="30"/>
  <c r="O24" i="30"/>
  <c r="N24" i="30"/>
  <c r="M24" i="30"/>
  <c r="L24" i="30"/>
  <c r="K24" i="30"/>
  <c r="I24" i="30"/>
  <c r="O23" i="30"/>
  <c r="N23" i="30"/>
  <c r="M23" i="30"/>
  <c r="L23" i="30"/>
  <c r="K23" i="30"/>
  <c r="I23" i="30"/>
  <c r="N22" i="30"/>
  <c r="M22" i="30"/>
  <c r="L22" i="30"/>
  <c r="K22" i="30"/>
  <c r="I22" i="30"/>
  <c r="O12" i="30"/>
  <c r="N12" i="30"/>
  <c r="M12" i="30"/>
  <c r="L12" i="30"/>
  <c r="K12" i="30"/>
  <c r="O11" i="30"/>
  <c r="N11" i="30"/>
  <c r="M11" i="30"/>
  <c r="L11" i="30"/>
  <c r="K11" i="30"/>
  <c r="O10" i="30"/>
  <c r="N10" i="30"/>
  <c r="M10" i="30"/>
  <c r="L10" i="30"/>
  <c r="K10" i="30"/>
  <c r="O9" i="30"/>
  <c r="N9" i="30"/>
  <c r="M9" i="30"/>
  <c r="L9" i="30"/>
  <c r="K9" i="30"/>
  <c r="O8" i="30"/>
  <c r="N8" i="30"/>
  <c r="M8" i="30"/>
  <c r="L8" i="30"/>
  <c r="K8" i="30"/>
  <c r="O7" i="30"/>
  <c r="N7" i="30"/>
  <c r="M7" i="30"/>
  <c r="L7" i="30"/>
  <c r="K7" i="30"/>
  <c r="O6" i="30"/>
  <c r="N6" i="30"/>
  <c r="M6" i="30"/>
  <c r="L6" i="30"/>
  <c r="K6" i="30"/>
  <c r="O5" i="30"/>
  <c r="N5" i="30"/>
  <c r="M5" i="30"/>
  <c r="L5" i="30"/>
  <c r="K5" i="30"/>
  <c r="N4" i="30"/>
  <c r="M4" i="30"/>
  <c r="L4" i="30"/>
  <c r="K4" i="30"/>
  <c r="X36" i="28"/>
  <c r="AL36" i="28" s="1"/>
  <c r="W36" i="28"/>
  <c r="AL10" i="28" s="1"/>
  <c r="V36" i="28"/>
  <c r="AL23" i="28" s="1"/>
  <c r="U36" i="28"/>
  <c r="T36" i="28"/>
  <c r="S36" i="28"/>
  <c r="X35" i="28"/>
  <c r="AL35" i="28" s="1"/>
  <c r="W35" i="28"/>
  <c r="AL9" i="28" s="1"/>
  <c r="V35" i="28"/>
  <c r="AL22" i="28" s="1"/>
  <c r="U35" i="28"/>
  <c r="T35" i="28"/>
  <c r="S35" i="28"/>
  <c r="X34" i="28"/>
  <c r="AL34" i="28" s="1"/>
  <c r="W34" i="28"/>
  <c r="AL8" i="28" s="1"/>
  <c r="V34" i="28"/>
  <c r="AL21" i="28" s="1"/>
  <c r="U34" i="28"/>
  <c r="T34" i="28"/>
  <c r="S34" i="28"/>
  <c r="X33" i="28"/>
  <c r="AL33" i="28" s="1"/>
  <c r="W33" i="28"/>
  <c r="AL7" i="28" s="1"/>
  <c r="V33" i="28"/>
  <c r="AL20" i="28" s="1"/>
  <c r="U33" i="28"/>
  <c r="T33" i="28"/>
  <c r="S33" i="28"/>
  <c r="X32" i="28"/>
  <c r="AL32" i="28" s="1"/>
  <c r="W32" i="28"/>
  <c r="AL6" i="28" s="1"/>
  <c r="V32" i="28"/>
  <c r="AL19" i="28" s="1"/>
  <c r="U32" i="28"/>
  <c r="T32" i="28"/>
  <c r="S32" i="28"/>
  <c r="X31" i="28"/>
  <c r="AL31" i="28" s="1"/>
  <c r="W31" i="28"/>
  <c r="AL5" i="28" s="1"/>
  <c r="V31" i="28"/>
  <c r="AL18" i="28" s="1"/>
  <c r="U31" i="28"/>
  <c r="T31" i="28"/>
  <c r="S31" i="28"/>
  <c r="X30" i="28"/>
  <c r="AL30" i="28" s="1"/>
  <c r="W30" i="28"/>
  <c r="AL4" i="28" s="1"/>
  <c r="V30" i="28"/>
  <c r="AL17" i="28" s="1"/>
  <c r="U30" i="28"/>
  <c r="T30" i="28"/>
  <c r="S30" i="28"/>
  <c r="X29" i="28"/>
  <c r="AL29" i="28" s="1"/>
  <c r="W29" i="28"/>
  <c r="AL3" i="28" s="1"/>
  <c r="V29" i="28"/>
  <c r="AL16" i="28" s="1"/>
  <c r="U29" i="28"/>
  <c r="T29" i="28"/>
  <c r="S29" i="28"/>
  <c r="X23" i="28"/>
  <c r="AK36" i="28" s="1"/>
  <c r="W23" i="28"/>
  <c r="AK10" i="28" s="1"/>
  <c r="V23" i="28"/>
  <c r="AK23" i="28" s="1"/>
  <c r="U23" i="28"/>
  <c r="T23" i="28"/>
  <c r="S23" i="28"/>
  <c r="X22" i="28"/>
  <c r="AK35" i="28" s="1"/>
  <c r="W22" i="28"/>
  <c r="AK9" i="28" s="1"/>
  <c r="V22" i="28"/>
  <c r="AK22" i="28" s="1"/>
  <c r="U22" i="28"/>
  <c r="T22" i="28"/>
  <c r="S22" i="28"/>
  <c r="X21" i="28"/>
  <c r="AK34" i="28" s="1"/>
  <c r="W21" i="28"/>
  <c r="AK8" i="28" s="1"/>
  <c r="V21" i="28"/>
  <c r="AK21" i="28" s="1"/>
  <c r="U21" i="28"/>
  <c r="T21" i="28"/>
  <c r="S21" i="28"/>
  <c r="X20" i="28"/>
  <c r="AK33" i="28" s="1"/>
  <c r="W20" i="28"/>
  <c r="AK7" i="28" s="1"/>
  <c r="V20" i="28"/>
  <c r="AK20" i="28" s="1"/>
  <c r="U20" i="28"/>
  <c r="T20" i="28"/>
  <c r="S20" i="28"/>
  <c r="X19" i="28"/>
  <c r="AK32" i="28" s="1"/>
  <c r="W19" i="28"/>
  <c r="AK6" i="28" s="1"/>
  <c r="V19" i="28"/>
  <c r="AK19" i="28" s="1"/>
  <c r="U19" i="28"/>
  <c r="T19" i="28"/>
  <c r="S19" i="28"/>
  <c r="X18" i="28"/>
  <c r="AK31" i="28" s="1"/>
  <c r="W18" i="28"/>
  <c r="AK5" i="28" s="1"/>
  <c r="V18" i="28"/>
  <c r="AK18" i="28" s="1"/>
  <c r="U18" i="28"/>
  <c r="T18" i="28"/>
  <c r="S18" i="28"/>
  <c r="X17" i="28"/>
  <c r="AK30" i="28" s="1"/>
  <c r="W17" i="28"/>
  <c r="AK4" i="28" s="1"/>
  <c r="V17" i="28"/>
  <c r="AK17" i="28" s="1"/>
  <c r="U17" i="28"/>
  <c r="T17" i="28"/>
  <c r="S17" i="28"/>
  <c r="X16" i="28"/>
  <c r="AK29" i="28" s="1"/>
  <c r="W16" i="28"/>
  <c r="AK3" i="28" s="1"/>
  <c r="V16" i="28"/>
  <c r="AK16" i="28" s="1"/>
  <c r="U16" i="28"/>
  <c r="T16" i="28"/>
  <c r="S16" i="28"/>
  <c r="X10" i="28"/>
  <c r="AJ36" i="28" s="1"/>
  <c r="W10" i="28"/>
  <c r="AJ10" i="28" s="1"/>
  <c r="V10" i="28"/>
  <c r="AJ23" i="28" s="1"/>
  <c r="U10" i="28"/>
  <c r="T10" i="28"/>
  <c r="S10" i="28"/>
  <c r="AT6" i="28" l="1"/>
  <c r="AV5" i="28"/>
  <c r="AV7" i="28"/>
  <c r="AU5" i="28"/>
  <c r="AT3" i="28"/>
  <c r="AT5" i="28"/>
  <c r="AU6" i="28"/>
  <c r="AT7" i="28"/>
  <c r="AV6" i="28"/>
  <c r="AV3" i="28"/>
  <c r="AT4" i="28"/>
  <c r="AU7" i="28"/>
  <c r="AU4" i="28"/>
  <c r="AV4" i="28"/>
  <c r="AU3" i="28"/>
  <c r="N437" i="26" l="1"/>
  <c r="V489" i="26"/>
  <c r="V490" i="26"/>
  <c r="V491" i="26"/>
  <c r="V492" i="26"/>
  <c r="U493" i="26"/>
  <c r="U494" i="26"/>
  <c r="T493" i="26"/>
  <c r="T494" i="26"/>
  <c r="S493" i="26"/>
  <c r="S494" i="26"/>
  <c r="R493" i="26"/>
  <c r="R494" i="26"/>
  <c r="Q493" i="26"/>
  <c r="Q494" i="26"/>
  <c r="P493" i="26"/>
  <c r="P494" i="26"/>
  <c r="O493" i="26"/>
  <c r="O494" i="26"/>
  <c r="M493" i="26"/>
  <c r="M494" i="26"/>
  <c r="L493" i="26"/>
  <c r="L494" i="26"/>
  <c r="U476" i="26"/>
  <c r="T476" i="26"/>
  <c r="S476" i="26"/>
  <c r="R476" i="26"/>
  <c r="Q476" i="26"/>
  <c r="P476" i="26"/>
  <c r="O476" i="26"/>
  <c r="M476" i="26"/>
  <c r="L476" i="26"/>
  <c r="V477" i="26"/>
  <c r="V479" i="26"/>
  <c r="V480" i="26"/>
  <c r="V481" i="26"/>
  <c r="V482" i="26"/>
  <c r="V484" i="26"/>
  <c r="V485" i="26"/>
  <c r="V486" i="26"/>
  <c r="V487" i="26"/>
  <c r="U307" i="26"/>
  <c r="T307" i="26"/>
  <c r="S307" i="26"/>
  <c r="R307" i="26"/>
  <c r="Q307" i="26"/>
  <c r="P307" i="26"/>
  <c r="O307" i="26"/>
  <c r="L307" i="26"/>
  <c r="L308" i="26"/>
  <c r="M305" i="26"/>
  <c r="M306" i="26"/>
  <c r="M307" i="26"/>
  <c r="M308" i="26"/>
  <c r="N166" i="26"/>
  <c r="N167" i="26"/>
  <c r="N168" i="26"/>
  <c r="N159" i="26"/>
  <c r="N160" i="26"/>
  <c r="N112" i="26"/>
  <c r="N113" i="26"/>
  <c r="N114" i="26"/>
  <c r="N84" i="26"/>
  <c r="N130" i="26"/>
  <c r="N131" i="26"/>
  <c r="N132" i="26"/>
  <c r="N133" i="26"/>
  <c r="N134" i="26"/>
  <c r="N140" i="26"/>
  <c r="N141" i="26"/>
  <c r="N137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U236" i="26"/>
  <c r="U237" i="26"/>
  <c r="U238" i="26"/>
  <c r="U239" i="26"/>
  <c r="U240" i="26"/>
  <c r="U241" i="26"/>
  <c r="U242" i="26"/>
  <c r="U243" i="26"/>
  <c r="U244" i="26"/>
  <c r="U245" i="26"/>
  <c r="U246" i="26"/>
  <c r="U247" i="26"/>
  <c r="U248" i="26"/>
  <c r="U249" i="26"/>
  <c r="U250" i="26"/>
  <c r="U251" i="26"/>
  <c r="U257" i="26"/>
  <c r="U258" i="26"/>
  <c r="U259" i="26"/>
  <c r="U260" i="26"/>
  <c r="U261" i="26"/>
  <c r="U262" i="26"/>
  <c r="U263" i="26"/>
  <c r="U264" i="26"/>
  <c r="U265" i="26"/>
  <c r="U266" i="26"/>
  <c r="U267" i="26"/>
  <c r="U268" i="26"/>
  <c r="U269" i="26"/>
  <c r="U270" i="26"/>
  <c r="U271" i="26"/>
  <c r="U272" i="26"/>
  <c r="U273" i="26"/>
  <c r="U274" i="26"/>
  <c r="U275" i="26"/>
  <c r="U276" i="26"/>
  <c r="U277" i="26"/>
  <c r="U278" i="26"/>
  <c r="U279" i="26"/>
  <c r="U280" i="26"/>
  <c r="U281" i="26"/>
  <c r="U282" i="26"/>
  <c r="U283" i="26"/>
  <c r="U284" i="26"/>
  <c r="U285" i="26"/>
  <c r="U286" i="26"/>
  <c r="U287" i="26"/>
  <c r="U288" i="26"/>
  <c r="U289" i="26"/>
  <c r="U290" i="26"/>
  <c r="U291" i="26"/>
  <c r="U292" i="26"/>
  <c r="U293" i="26"/>
  <c r="U294" i="26"/>
  <c r="U295" i="26"/>
  <c r="U296" i="26"/>
  <c r="U297" i="26"/>
  <c r="U298" i="26"/>
  <c r="U299" i="26"/>
  <c r="U300" i="26"/>
  <c r="U301" i="26"/>
  <c r="U302" i="26"/>
  <c r="U303" i="26"/>
  <c r="U304" i="26"/>
  <c r="U305" i="26"/>
  <c r="U306" i="26"/>
  <c r="U308" i="26"/>
  <c r="U309" i="26"/>
  <c r="U310" i="26"/>
  <c r="U311" i="26"/>
  <c r="U312" i="26"/>
  <c r="U313" i="26"/>
  <c r="U314" i="26"/>
  <c r="U315" i="26"/>
  <c r="U316" i="26"/>
  <c r="U317" i="26"/>
  <c r="U318" i="26"/>
  <c r="U319" i="26"/>
  <c r="U320" i="26"/>
  <c r="U321" i="26"/>
  <c r="U322" i="26"/>
  <c r="U323" i="26"/>
  <c r="U324" i="26"/>
  <c r="U325" i="26"/>
  <c r="U326" i="26"/>
  <c r="U327" i="26"/>
  <c r="U328" i="26"/>
  <c r="U329" i="26"/>
  <c r="U330" i="26"/>
  <c r="U331" i="26"/>
  <c r="U332" i="26"/>
  <c r="U333" i="26"/>
  <c r="U334" i="26"/>
  <c r="U335" i="26"/>
  <c r="U336" i="26"/>
  <c r="U337" i="26"/>
  <c r="U338" i="26"/>
  <c r="U339" i="26"/>
  <c r="U340" i="26"/>
  <c r="U341" i="26"/>
  <c r="U342" i="26"/>
  <c r="U343" i="26"/>
  <c r="U344" i="26"/>
  <c r="U345" i="26"/>
  <c r="U346" i="26"/>
  <c r="U347" i="26"/>
  <c r="U348" i="26"/>
  <c r="U349" i="26"/>
  <c r="U350" i="26"/>
  <c r="U351" i="26"/>
  <c r="U352" i="26"/>
  <c r="U353" i="26"/>
  <c r="U354" i="26"/>
  <c r="U355" i="26"/>
  <c r="U356" i="26"/>
  <c r="U357" i="26"/>
  <c r="U358" i="26"/>
  <c r="U359" i="26"/>
  <c r="U360" i="26"/>
  <c r="U361" i="26"/>
  <c r="U362" i="26"/>
  <c r="U363" i="26"/>
  <c r="U364" i="26"/>
  <c r="U365" i="26"/>
  <c r="U366" i="26"/>
  <c r="U367" i="26"/>
  <c r="U368" i="26"/>
  <c r="U369" i="26"/>
  <c r="U370" i="26"/>
  <c r="U371" i="26"/>
  <c r="U372" i="26"/>
  <c r="U373" i="26"/>
  <c r="U374" i="26"/>
  <c r="U375" i="26"/>
  <c r="U376" i="26"/>
  <c r="U377" i="26"/>
  <c r="U378" i="26"/>
  <c r="U379" i="26"/>
  <c r="U380" i="26"/>
  <c r="U381" i="26"/>
  <c r="U382" i="26"/>
  <c r="U383" i="26"/>
  <c r="U384" i="26"/>
  <c r="U385" i="26"/>
  <c r="U386" i="26"/>
  <c r="U387" i="26"/>
  <c r="U388" i="26"/>
  <c r="U389" i="26"/>
  <c r="U390" i="26"/>
  <c r="U391" i="26"/>
  <c r="U392" i="26"/>
  <c r="U393" i="26"/>
  <c r="U394" i="26"/>
  <c r="U395" i="26"/>
  <c r="U396" i="26"/>
  <c r="U397" i="26"/>
  <c r="U398" i="26"/>
  <c r="U399" i="26"/>
  <c r="U400" i="26"/>
  <c r="U401" i="26"/>
  <c r="U402" i="26"/>
  <c r="U403" i="26"/>
  <c r="U404" i="26"/>
  <c r="U405" i="26"/>
  <c r="U406" i="26"/>
  <c r="U407" i="26"/>
  <c r="U408" i="26"/>
  <c r="U409" i="26"/>
  <c r="U410" i="26"/>
  <c r="U411" i="26"/>
  <c r="U412" i="26"/>
  <c r="U414" i="26"/>
  <c r="U415" i="26"/>
  <c r="U416" i="26"/>
  <c r="U417" i="26"/>
  <c r="U418" i="26"/>
  <c r="U419" i="26"/>
  <c r="U420" i="26"/>
  <c r="U421" i="26"/>
  <c r="U422" i="26"/>
  <c r="U423" i="26"/>
  <c r="U424" i="26"/>
  <c r="U425" i="26"/>
  <c r="U426" i="26"/>
  <c r="U427" i="26"/>
  <c r="U428" i="26"/>
  <c r="U429" i="26"/>
  <c r="U430" i="26"/>
  <c r="U431" i="26"/>
  <c r="U432" i="26"/>
  <c r="U433" i="26"/>
  <c r="U434" i="26"/>
  <c r="U435" i="26"/>
  <c r="U436" i="26"/>
  <c r="U437" i="26"/>
  <c r="U438" i="26"/>
  <c r="U439" i="26"/>
  <c r="U440" i="26"/>
  <c r="U441" i="26"/>
  <c r="U442" i="26"/>
  <c r="U443" i="26"/>
  <c r="U444" i="26"/>
  <c r="U445" i="26"/>
  <c r="U446" i="26"/>
  <c r="U447" i="26"/>
  <c r="U448" i="26"/>
  <c r="U449" i="26"/>
  <c r="U450" i="26"/>
  <c r="U451" i="26"/>
  <c r="U452" i="26"/>
  <c r="U453" i="26"/>
  <c r="U454" i="26"/>
  <c r="U455" i="26"/>
  <c r="U456" i="26"/>
  <c r="U457" i="26"/>
  <c r="U458" i="26"/>
  <c r="U459" i="26"/>
  <c r="U460" i="26"/>
  <c r="U461" i="26"/>
  <c r="U462" i="26"/>
  <c r="U463" i="26"/>
  <c r="U464" i="26"/>
  <c r="U465" i="26"/>
  <c r="U466" i="26"/>
  <c r="U467" i="26"/>
  <c r="U468" i="26"/>
  <c r="U469" i="26"/>
  <c r="U470" i="26"/>
  <c r="U471" i="26"/>
  <c r="U472" i="26"/>
  <c r="U473" i="26"/>
  <c r="U474" i="26"/>
  <c r="U475" i="26"/>
  <c r="U477" i="26"/>
  <c r="U478" i="26"/>
  <c r="U479" i="26"/>
  <c r="U480" i="26"/>
  <c r="U481" i="26"/>
  <c r="U482" i="26"/>
  <c r="U483" i="26"/>
  <c r="U484" i="26"/>
  <c r="U485" i="26"/>
  <c r="U486" i="26"/>
  <c r="U487" i="26"/>
  <c r="U488" i="26"/>
  <c r="U489" i="26"/>
  <c r="U490" i="26"/>
  <c r="U491" i="26"/>
  <c r="U492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272" i="26"/>
  <c r="Q273" i="26"/>
  <c r="Q274" i="26"/>
  <c r="Q275" i="26"/>
  <c r="Q276" i="26"/>
  <c r="Q277" i="26"/>
  <c r="Q278" i="26"/>
  <c r="Q279" i="26"/>
  <c r="Q280" i="26"/>
  <c r="Q281" i="26"/>
  <c r="Q282" i="26"/>
  <c r="Q283" i="26"/>
  <c r="Q284" i="26"/>
  <c r="Q285" i="26"/>
  <c r="Q286" i="26"/>
  <c r="Q287" i="26"/>
  <c r="Q288" i="26"/>
  <c r="Q289" i="26"/>
  <c r="Q290" i="26"/>
  <c r="Q291" i="26"/>
  <c r="Q292" i="26"/>
  <c r="Q293" i="26"/>
  <c r="Q294" i="26"/>
  <c r="Q295" i="26"/>
  <c r="Q296" i="26"/>
  <c r="Q297" i="26"/>
  <c r="Q298" i="26"/>
  <c r="Q299" i="26"/>
  <c r="Q300" i="26"/>
  <c r="Q301" i="26"/>
  <c r="Q302" i="26"/>
  <c r="Q303" i="26"/>
  <c r="Q304" i="26"/>
  <c r="Q305" i="26"/>
  <c r="Q306" i="26"/>
  <c r="Q308" i="26"/>
  <c r="Q309" i="26"/>
  <c r="Q310" i="26"/>
  <c r="Q311" i="26"/>
  <c r="Q312" i="26"/>
  <c r="Q313" i="26"/>
  <c r="Q314" i="26"/>
  <c r="Q315" i="26"/>
  <c r="Q316" i="26"/>
  <c r="Q317" i="26"/>
  <c r="Q318" i="26"/>
  <c r="Q319" i="26"/>
  <c r="Q320" i="26"/>
  <c r="Q321" i="26"/>
  <c r="Q322" i="26"/>
  <c r="Q323" i="26"/>
  <c r="Q324" i="26"/>
  <c r="Q325" i="26"/>
  <c r="Q326" i="26"/>
  <c r="Q327" i="26"/>
  <c r="Q328" i="26"/>
  <c r="Q329" i="26"/>
  <c r="Q330" i="26"/>
  <c r="Q331" i="26"/>
  <c r="Q332" i="26"/>
  <c r="Q333" i="26"/>
  <c r="Q334" i="26"/>
  <c r="Q335" i="26"/>
  <c r="Q336" i="26"/>
  <c r="Q337" i="26"/>
  <c r="Q338" i="26"/>
  <c r="Q339" i="26"/>
  <c r="Q340" i="26"/>
  <c r="Q341" i="26"/>
  <c r="Q342" i="26"/>
  <c r="Q343" i="26"/>
  <c r="Q344" i="26"/>
  <c r="Q345" i="26"/>
  <c r="Q346" i="26"/>
  <c r="Q347" i="26"/>
  <c r="Q348" i="26"/>
  <c r="Q349" i="26"/>
  <c r="Q350" i="26"/>
  <c r="Q351" i="26"/>
  <c r="Q352" i="26"/>
  <c r="Q353" i="26"/>
  <c r="Q354" i="26"/>
  <c r="Q355" i="26"/>
  <c r="Q356" i="26"/>
  <c r="Q357" i="26"/>
  <c r="Q358" i="26"/>
  <c r="Q359" i="26"/>
  <c r="Q360" i="26"/>
  <c r="Q361" i="26"/>
  <c r="Q362" i="26"/>
  <c r="Q363" i="26"/>
  <c r="Q364" i="26"/>
  <c r="Q365" i="26"/>
  <c r="Q366" i="26"/>
  <c r="Q367" i="26"/>
  <c r="Q368" i="26"/>
  <c r="Q369" i="26"/>
  <c r="Q370" i="26"/>
  <c r="Q371" i="26"/>
  <c r="Q372" i="26"/>
  <c r="Q373" i="26"/>
  <c r="Q374" i="26"/>
  <c r="Q375" i="26"/>
  <c r="Q376" i="26"/>
  <c r="Q377" i="26"/>
  <c r="Q378" i="26"/>
  <c r="Q379" i="26"/>
  <c r="Q380" i="26"/>
  <c r="Q381" i="26"/>
  <c r="Q382" i="26"/>
  <c r="Q383" i="26"/>
  <c r="Q384" i="26"/>
  <c r="Q385" i="26"/>
  <c r="Q386" i="26"/>
  <c r="Q387" i="26"/>
  <c r="Q388" i="26"/>
  <c r="Q389" i="26"/>
  <c r="Q390" i="26"/>
  <c r="Q391" i="26"/>
  <c r="Q392" i="26"/>
  <c r="Q393" i="26"/>
  <c r="Q394" i="26"/>
  <c r="Q395" i="26"/>
  <c r="Q396" i="26"/>
  <c r="Q397" i="26"/>
  <c r="Q398" i="26"/>
  <c r="Q399" i="26"/>
  <c r="Q400" i="26"/>
  <c r="Q401" i="26"/>
  <c r="Q402" i="26"/>
  <c r="Q403" i="26"/>
  <c r="Q404" i="26"/>
  <c r="Q405" i="26"/>
  <c r="Q406" i="26"/>
  <c r="Q407" i="26"/>
  <c r="Q408" i="26"/>
  <c r="Q409" i="26"/>
  <c r="Q410" i="26"/>
  <c r="Q411" i="26"/>
  <c r="Q414" i="26"/>
  <c r="Q415" i="26"/>
  <c r="Q416" i="26"/>
  <c r="Q417" i="26"/>
  <c r="Q418" i="26"/>
  <c r="Q419" i="26"/>
  <c r="Q420" i="26"/>
  <c r="Q421" i="26"/>
  <c r="Q422" i="26"/>
  <c r="Q423" i="26"/>
  <c r="Q424" i="26"/>
  <c r="Q425" i="26"/>
  <c r="Q426" i="26"/>
  <c r="Q427" i="26"/>
  <c r="Q428" i="26"/>
  <c r="Q429" i="26"/>
  <c r="Q430" i="26"/>
  <c r="Q431" i="26"/>
  <c r="Q432" i="26"/>
  <c r="Q433" i="26"/>
  <c r="Q434" i="26"/>
  <c r="Q435" i="26"/>
  <c r="Q436" i="26"/>
  <c r="Q437" i="26"/>
  <c r="Q438" i="26"/>
  <c r="Q439" i="26"/>
  <c r="Q440" i="26"/>
  <c r="Q441" i="26"/>
  <c r="Q442" i="26"/>
  <c r="Q443" i="26"/>
  <c r="Q444" i="26"/>
  <c r="Q445" i="26"/>
  <c r="Q446" i="26"/>
  <c r="Q447" i="26"/>
  <c r="Q448" i="26"/>
  <c r="Q449" i="26"/>
  <c r="Q450" i="26"/>
  <c r="Q451" i="26"/>
  <c r="Q452" i="26"/>
  <c r="Q453" i="26"/>
  <c r="Q454" i="26"/>
  <c r="Q455" i="26"/>
  <c r="Q456" i="26"/>
  <c r="Q457" i="26"/>
  <c r="Q458" i="26"/>
  <c r="Q459" i="26"/>
  <c r="Q460" i="26"/>
  <c r="Q461" i="26"/>
  <c r="Q462" i="26"/>
  <c r="Q463" i="26"/>
  <c r="Q464" i="26"/>
  <c r="Q465" i="26"/>
  <c r="Q466" i="26"/>
  <c r="Q467" i="26"/>
  <c r="Q468" i="26"/>
  <c r="Q469" i="26"/>
  <c r="Q470" i="26"/>
  <c r="Q471" i="26"/>
  <c r="Q472" i="26"/>
  <c r="Q473" i="26"/>
  <c r="Q474" i="26"/>
  <c r="Q475" i="26"/>
  <c r="Q477" i="26"/>
  <c r="Q478" i="26"/>
  <c r="Q479" i="26"/>
  <c r="Q480" i="26"/>
  <c r="Q481" i="26"/>
  <c r="Q482" i="26"/>
  <c r="Q483" i="26"/>
  <c r="Q484" i="26"/>
  <c r="Q485" i="26"/>
  <c r="Q486" i="26"/>
  <c r="Q487" i="26"/>
  <c r="Q488" i="26"/>
  <c r="Q489" i="26"/>
  <c r="Q490" i="26"/>
  <c r="Q491" i="26"/>
  <c r="Q492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236" i="26"/>
  <c r="P237" i="26"/>
  <c r="P238" i="26"/>
  <c r="P239" i="26"/>
  <c r="P240" i="26"/>
  <c r="P241" i="26"/>
  <c r="P242" i="26"/>
  <c r="P243" i="26"/>
  <c r="P244" i="26"/>
  <c r="P245" i="26"/>
  <c r="P246" i="26"/>
  <c r="P247" i="26"/>
  <c r="P248" i="26"/>
  <c r="P249" i="26"/>
  <c r="P250" i="26"/>
  <c r="P251" i="26"/>
  <c r="P257" i="26"/>
  <c r="P258" i="26"/>
  <c r="P259" i="26"/>
  <c r="P260" i="26"/>
  <c r="P261" i="26"/>
  <c r="P262" i="26"/>
  <c r="P263" i="26"/>
  <c r="P264" i="26"/>
  <c r="P265" i="26"/>
  <c r="P266" i="26"/>
  <c r="P267" i="26"/>
  <c r="P268" i="26"/>
  <c r="P269" i="26"/>
  <c r="P270" i="26"/>
  <c r="P271" i="26"/>
  <c r="P272" i="26"/>
  <c r="P273" i="26"/>
  <c r="P274" i="26"/>
  <c r="P275" i="26"/>
  <c r="P276" i="26"/>
  <c r="P277" i="26"/>
  <c r="P278" i="26"/>
  <c r="P279" i="26"/>
  <c r="P280" i="26"/>
  <c r="P281" i="26"/>
  <c r="P282" i="26"/>
  <c r="P283" i="26"/>
  <c r="P284" i="26"/>
  <c r="P285" i="26"/>
  <c r="P286" i="26"/>
  <c r="P287" i="26"/>
  <c r="P288" i="26"/>
  <c r="P289" i="26"/>
  <c r="P290" i="26"/>
  <c r="P291" i="26"/>
  <c r="P292" i="26"/>
  <c r="P293" i="26"/>
  <c r="P294" i="26"/>
  <c r="P295" i="26"/>
  <c r="P296" i="26"/>
  <c r="P297" i="26"/>
  <c r="P298" i="26"/>
  <c r="P299" i="26"/>
  <c r="P300" i="26"/>
  <c r="P301" i="26"/>
  <c r="P302" i="26"/>
  <c r="P303" i="26"/>
  <c r="P304" i="26"/>
  <c r="P305" i="26"/>
  <c r="P306" i="26"/>
  <c r="P308" i="26"/>
  <c r="P309" i="26"/>
  <c r="P310" i="26"/>
  <c r="P311" i="26"/>
  <c r="P312" i="26"/>
  <c r="P313" i="26"/>
  <c r="P314" i="26"/>
  <c r="P315" i="26"/>
  <c r="P316" i="26"/>
  <c r="P317" i="26"/>
  <c r="P318" i="26"/>
  <c r="P319" i="26"/>
  <c r="P320" i="26"/>
  <c r="P321" i="26"/>
  <c r="P322" i="26"/>
  <c r="P323" i="26"/>
  <c r="P324" i="26"/>
  <c r="P325" i="26"/>
  <c r="P326" i="26"/>
  <c r="P327" i="26"/>
  <c r="P328" i="26"/>
  <c r="P329" i="26"/>
  <c r="P330" i="26"/>
  <c r="P331" i="26"/>
  <c r="P332" i="26"/>
  <c r="P333" i="26"/>
  <c r="P334" i="26"/>
  <c r="P335" i="26"/>
  <c r="P336" i="26"/>
  <c r="P337" i="26"/>
  <c r="P338" i="26"/>
  <c r="P339" i="26"/>
  <c r="P340" i="26"/>
  <c r="P341" i="26"/>
  <c r="P342" i="26"/>
  <c r="P343" i="26"/>
  <c r="P344" i="26"/>
  <c r="P345" i="26"/>
  <c r="P346" i="26"/>
  <c r="P347" i="26"/>
  <c r="P348" i="26"/>
  <c r="P349" i="26"/>
  <c r="P350" i="26"/>
  <c r="P351" i="26"/>
  <c r="P352" i="26"/>
  <c r="P353" i="26"/>
  <c r="P354" i="26"/>
  <c r="P355" i="26"/>
  <c r="P356" i="26"/>
  <c r="P357" i="26"/>
  <c r="P358" i="26"/>
  <c r="P359" i="26"/>
  <c r="P360" i="26"/>
  <c r="P361" i="26"/>
  <c r="P362" i="26"/>
  <c r="P363" i="26"/>
  <c r="P364" i="26"/>
  <c r="P365" i="26"/>
  <c r="P366" i="26"/>
  <c r="P367" i="26"/>
  <c r="P368" i="26"/>
  <c r="P369" i="26"/>
  <c r="P370" i="26"/>
  <c r="P371" i="26"/>
  <c r="P372" i="26"/>
  <c r="P373" i="26"/>
  <c r="P374" i="26"/>
  <c r="P375" i="26"/>
  <c r="P376" i="26"/>
  <c r="P377" i="26"/>
  <c r="P378" i="26"/>
  <c r="P379" i="26"/>
  <c r="P380" i="26"/>
  <c r="P381" i="26"/>
  <c r="P382" i="26"/>
  <c r="P383" i="26"/>
  <c r="P384" i="26"/>
  <c r="P385" i="26"/>
  <c r="P386" i="26"/>
  <c r="P387" i="26"/>
  <c r="P388" i="26"/>
  <c r="P389" i="26"/>
  <c r="P390" i="26"/>
  <c r="P391" i="26"/>
  <c r="P392" i="26"/>
  <c r="P393" i="26"/>
  <c r="P394" i="26"/>
  <c r="P395" i="26"/>
  <c r="P396" i="26"/>
  <c r="P397" i="26"/>
  <c r="P398" i="26"/>
  <c r="P399" i="26"/>
  <c r="P400" i="26"/>
  <c r="P401" i="26"/>
  <c r="P402" i="26"/>
  <c r="P403" i="26"/>
  <c r="P404" i="26"/>
  <c r="P405" i="26"/>
  <c r="P406" i="26"/>
  <c r="P407" i="26"/>
  <c r="P408" i="26"/>
  <c r="P409" i="26"/>
  <c r="P410" i="26"/>
  <c r="P411" i="26"/>
  <c r="P414" i="26"/>
  <c r="P415" i="26"/>
  <c r="P416" i="26"/>
  <c r="P417" i="26"/>
  <c r="P418" i="26"/>
  <c r="P419" i="26"/>
  <c r="P420" i="26"/>
  <c r="P421" i="26"/>
  <c r="P422" i="26"/>
  <c r="P423" i="26"/>
  <c r="P424" i="26"/>
  <c r="P425" i="26"/>
  <c r="P426" i="26"/>
  <c r="P427" i="26"/>
  <c r="P428" i="26"/>
  <c r="P429" i="26"/>
  <c r="P430" i="26"/>
  <c r="P431" i="26"/>
  <c r="P432" i="26"/>
  <c r="P433" i="26"/>
  <c r="P434" i="26"/>
  <c r="P435" i="26"/>
  <c r="P436" i="26"/>
  <c r="P437" i="26"/>
  <c r="P438" i="26"/>
  <c r="P439" i="26"/>
  <c r="P440" i="26"/>
  <c r="P441" i="26"/>
  <c r="P442" i="26"/>
  <c r="P443" i="26"/>
  <c r="P444" i="26"/>
  <c r="P445" i="26"/>
  <c r="P446" i="26"/>
  <c r="P447" i="26"/>
  <c r="P448" i="26"/>
  <c r="P449" i="26"/>
  <c r="P450" i="26"/>
  <c r="P451" i="26"/>
  <c r="P452" i="26"/>
  <c r="P453" i="26"/>
  <c r="P454" i="26"/>
  <c r="P455" i="26"/>
  <c r="P456" i="26"/>
  <c r="P457" i="26"/>
  <c r="P458" i="26"/>
  <c r="P459" i="26"/>
  <c r="P460" i="26"/>
  <c r="P461" i="26"/>
  <c r="P462" i="26"/>
  <c r="P463" i="26"/>
  <c r="P464" i="26"/>
  <c r="P465" i="26"/>
  <c r="P466" i="26"/>
  <c r="P467" i="26"/>
  <c r="P468" i="26"/>
  <c r="P469" i="26"/>
  <c r="P470" i="26"/>
  <c r="P471" i="26"/>
  <c r="P472" i="26"/>
  <c r="P473" i="26"/>
  <c r="P474" i="26"/>
  <c r="P475" i="26"/>
  <c r="P477" i="26"/>
  <c r="P478" i="26"/>
  <c r="P479" i="26"/>
  <c r="P480" i="26"/>
  <c r="P481" i="26"/>
  <c r="P482" i="26"/>
  <c r="P483" i="26"/>
  <c r="P484" i="26"/>
  <c r="P485" i="26"/>
  <c r="P486" i="26"/>
  <c r="P487" i="26"/>
  <c r="P488" i="26"/>
  <c r="P489" i="26"/>
  <c r="P490" i="26"/>
  <c r="P491" i="26"/>
  <c r="P492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26" i="26"/>
  <c r="N227" i="26"/>
  <c r="N228" i="26"/>
  <c r="N229" i="26"/>
  <c r="N230" i="26"/>
  <c r="N231" i="26"/>
  <c r="N232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9" i="26"/>
  <c r="N310" i="26"/>
  <c r="N311" i="26"/>
  <c r="N312" i="26"/>
  <c r="N313" i="26"/>
  <c r="N314" i="26"/>
  <c r="N315" i="26"/>
  <c r="N316" i="26"/>
  <c r="N317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7" i="26"/>
  <c r="N368" i="26"/>
  <c r="N369" i="26"/>
  <c r="N370" i="26"/>
  <c r="N371" i="26"/>
  <c r="N372" i="26"/>
  <c r="N373" i="26"/>
  <c r="N374" i="26"/>
  <c r="N375" i="26"/>
  <c r="N383" i="26"/>
  <c r="N384" i="26"/>
  <c r="N385" i="26"/>
  <c r="N386" i="26"/>
  <c r="N387" i="26"/>
  <c r="N388" i="26"/>
  <c r="N389" i="26"/>
  <c r="N390" i="26"/>
  <c r="N391" i="26"/>
  <c r="N393" i="26"/>
  <c r="N394" i="26"/>
  <c r="N395" i="26"/>
  <c r="N396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1" i="26"/>
  <c r="N472" i="26"/>
  <c r="N473" i="26"/>
  <c r="N474" i="26"/>
  <c r="N478" i="26"/>
  <c r="N479" i="26"/>
  <c r="N480" i="26"/>
  <c r="N481" i="26"/>
  <c r="N482" i="26"/>
  <c r="N483" i="26"/>
  <c r="N484" i="26"/>
  <c r="N485" i="26"/>
  <c r="N486" i="26"/>
  <c r="N488" i="26"/>
  <c r="N489" i="26"/>
  <c r="N490" i="26"/>
  <c r="N491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236" i="26"/>
  <c r="L237" i="26"/>
  <c r="L238" i="26"/>
  <c r="L239" i="26"/>
  <c r="L240" i="26"/>
  <c r="L241" i="26"/>
  <c r="L242" i="26"/>
  <c r="L243" i="26"/>
  <c r="L244" i="26"/>
  <c r="L245" i="26"/>
  <c r="L246" i="26"/>
  <c r="L247" i="26"/>
  <c r="L248" i="26"/>
  <c r="L249" i="26"/>
  <c r="L250" i="26"/>
  <c r="L251" i="26"/>
  <c r="L252" i="26"/>
  <c r="L253" i="26"/>
  <c r="L254" i="26"/>
  <c r="L255" i="26"/>
  <c r="L256" i="26"/>
  <c r="L257" i="26"/>
  <c r="L258" i="26"/>
  <c r="L259" i="26"/>
  <c r="L260" i="26"/>
  <c r="L261" i="26"/>
  <c r="L262" i="26"/>
  <c r="L263" i="26"/>
  <c r="L264" i="26"/>
  <c r="L265" i="26"/>
  <c r="L266" i="26"/>
  <c r="L267" i="26"/>
  <c r="L268" i="26"/>
  <c r="L269" i="26"/>
  <c r="L270" i="26"/>
  <c r="L271" i="26"/>
  <c r="L272" i="26"/>
  <c r="L273" i="26"/>
  <c r="L274" i="26"/>
  <c r="L275" i="26"/>
  <c r="L276" i="26"/>
  <c r="L277" i="26"/>
  <c r="L278" i="26"/>
  <c r="L279" i="26"/>
  <c r="L280" i="26"/>
  <c r="L281" i="26"/>
  <c r="L282" i="26"/>
  <c r="L283" i="26"/>
  <c r="L284" i="26"/>
  <c r="L285" i="26"/>
  <c r="L286" i="26"/>
  <c r="L287" i="26"/>
  <c r="L288" i="26"/>
  <c r="L289" i="26"/>
  <c r="L290" i="26"/>
  <c r="L291" i="26"/>
  <c r="L292" i="26"/>
  <c r="L293" i="26"/>
  <c r="L294" i="26"/>
  <c r="L295" i="26"/>
  <c r="L296" i="26"/>
  <c r="L297" i="26"/>
  <c r="L298" i="26"/>
  <c r="L299" i="26"/>
  <c r="L300" i="26"/>
  <c r="L301" i="26"/>
  <c r="L302" i="26"/>
  <c r="L303" i="26"/>
  <c r="L304" i="26"/>
  <c r="L305" i="26"/>
  <c r="L306" i="26"/>
  <c r="L309" i="26"/>
  <c r="L310" i="26"/>
  <c r="L311" i="26"/>
  <c r="L312" i="26"/>
  <c r="L313" i="26"/>
  <c r="L314" i="26"/>
  <c r="L315" i="26"/>
  <c r="L316" i="26"/>
  <c r="L317" i="26"/>
  <c r="L318" i="26"/>
  <c r="L319" i="26"/>
  <c r="L320" i="26"/>
  <c r="L321" i="26"/>
  <c r="L322" i="26"/>
  <c r="L323" i="26"/>
  <c r="L324" i="26"/>
  <c r="L325" i="26"/>
  <c r="L326" i="26"/>
  <c r="L327" i="26"/>
  <c r="L328" i="26"/>
  <c r="L329" i="26"/>
  <c r="L330" i="26"/>
  <c r="L331" i="26"/>
  <c r="L332" i="26"/>
  <c r="L333" i="26"/>
  <c r="L334" i="26"/>
  <c r="L335" i="26"/>
  <c r="L336" i="26"/>
  <c r="L337" i="26"/>
  <c r="L338" i="26"/>
  <c r="L339" i="26"/>
  <c r="L340" i="26"/>
  <c r="L341" i="26"/>
  <c r="L342" i="26"/>
  <c r="L343" i="26"/>
  <c r="L344" i="26"/>
  <c r="L345" i="26"/>
  <c r="L346" i="26"/>
  <c r="L347" i="26"/>
  <c r="L348" i="26"/>
  <c r="L349" i="26"/>
  <c r="L350" i="26"/>
  <c r="L351" i="26"/>
  <c r="L352" i="26"/>
  <c r="L353" i="26"/>
  <c r="L354" i="26"/>
  <c r="L355" i="26"/>
  <c r="L356" i="26"/>
  <c r="L357" i="26"/>
  <c r="L358" i="26"/>
  <c r="L359" i="26"/>
  <c r="L360" i="26"/>
  <c r="L361" i="26"/>
  <c r="L362" i="26"/>
  <c r="L363" i="26"/>
  <c r="L364" i="26"/>
  <c r="L365" i="26"/>
  <c r="L366" i="26"/>
  <c r="L367" i="26"/>
  <c r="L368" i="26"/>
  <c r="L369" i="26"/>
  <c r="L370" i="26"/>
  <c r="L371" i="26"/>
  <c r="L372" i="26"/>
  <c r="L373" i="26"/>
  <c r="L374" i="26"/>
  <c r="L375" i="26"/>
  <c r="L376" i="26"/>
  <c r="L377" i="26"/>
  <c r="L378" i="26"/>
  <c r="L379" i="26"/>
  <c r="L380" i="26"/>
  <c r="L381" i="26"/>
  <c r="L382" i="26"/>
  <c r="L383" i="26"/>
  <c r="L384" i="26"/>
  <c r="L385" i="26"/>
  <c r="L386" i="26"/>
  <c r="L387" i="26"/>
  <c r="L388" i="26"/>
  <c r="L389" i="26"/>
  <c r="L390" i="26"/>
  <c r="L391" i="26"/>
  <c r="L392" i="26"/>
  <c r="L393" i="26"/>
  <c r="L394" i="26"/>
  <c r="L395" i="26"/>
  <c r="L396" i="26"/>
  <c r="L397" i="26"/>
  <c r="L398" i="26"/>
  <c r="L399" i="26"/>
  <c r="L400" i="26"/>
  <c r="L401" i="26"/>
  <c r="L402" i="26"/>
  <c r="L403" i="26"/>
  <c r="L404" i="26"/>
  <c r="L405" i="26"/>
  <c r="L406" i="26"/>
  <c r="L407" i="26"/>
  <c r="L408" i="26"/>
  <c r="L409" i="26"/>
  <c r="L410" i="26"/>
  <c r="L411" i="26"/>
  <c r="L412" i="26"/>
  <c r="L413" i="26"/>
  <c r="L414" i="26"/>
  <c r="L415" i="26"/>
  <c r="L416" i="26"/>
  <c r="L417" i="26"/>
  <c r="L418" i="26"/>
  <c r="L419" i="26"/>
  <c r="L420" i="26"/>
  <c r="L421" i="26"/>
  <c r="L422" i="26"/>
  <c r="L423" i="26"/>
  <c r="L424" i="26"/>
  <c r="L425" i="26"/>
  <c r="L426" i="26"/>
  <c r="L427" i="26"/>
  <c r="L428" i="26"/>
  <c r="L429" i="26"/>
  <c r="L430" i="26"/>
  <c r="L431" i="26"/>
  <c r="L432" i="26"/>
  <c r="L433" i="26"/>
  <c r="L434" i="26"/>
  <c r="L435" i="26"/>
  <c r="L436" i="26"/>
  <c r="L437" i="26"/>
  <c r="L438" i="26"/>
  <c r="L439" i="26"/>
  <c r="L440" i="26"/>
  <c r="L441" i="26"/>
  <c r="L442" i="26"/>
  <c r="L443" i="26"/>
  <c r="L444" i="26"/>
  <c r="L445" i="26"/>
  <c r="L446" i="26"/>
  <c r="L447" i="26"/>
  <c r="L448" i="26"/>
  <c r="L449" i="26"/>
  <c r="L450" i="26"/>
  <c r="L451" i="26"/>
  <c r="L452" i="26"/>
  <c r="L453" i="26"/>
  <c r="L454" i="26"/>
  <c r="L455" i="26"/>
  <c r="L456" i="26"/>
  <c r="L457" i="26"/>
  <c r="L458" i="26"/>
  <c r="L459" i="26"/>
  <c r="L460" i="26"/>
  <c r="L461" i="26"/>
  <c r="L462" i="26"/>
  <c r="L463" i="26"/>
  <c r="L464" i="26"/>
  <c r="L465" i="26"/>
  <c r="L466" i="26"/>
  <c r="L467" i="26"/>
  <c r="L468" i="26"/>
  <c r="L469" i="26"/>
  <c r="L470" i="26"/>
  <c r="L471" i="26"/>
  <c r="L472" i="26"/>
  <c r="L473" i="26"/>
  <c r="L474" i="26"/>
  <c r="L475" i="26"/>
  <c r="L477" i="26"/>
  <c r="L478" i="26"/>
  <c r="L479" i="26"/>
  <c r="L480" i="26"/>
  <c r="L481" i="26"/>
  <c r="L482" i="26"/>
  <c r="L483" i="26"/>
  <c r="L484" i="26"/>
  <c r="L485" i="26"/>
  <c r="L486" i="26"/>
  <c r="L487" i="26"/>
  <c r="L488" i="26"/>
  <c r="L489" i="26"/>
  <c r="L490" i="26"/>
  <c r="L491" i="26"/>
  <c r="L492" i="26"/>
  <c r="U176" i="26"/>
  <c r="T176" i="26"/>
  <c r="S176" i="26"/>
  <c r="R176" i="26"/>
  <c r="Q176" i="26"/>
  <c r="P176" i="26"/>
  <c r="O176" i="26"/>
  <c r="N176" i="26"/>
  <c r="M176" i="26"/>
  <c r="L176" i="26"/>
  <c r="U175" i="26"/>
  <c r="T175" i="26"/>
  <c r="S175" i="26"/>
  <c r="R175" i="26"/>
  <c r="Q175" i="26"/>
  <c r="P175" i="26"/>
  <c r="O175" i="26"/>
  <c r="N175" i="26"/>
  <c r="M175" i="26"/>
  <c r="L175" i="26"/>
  <c r="U174" i="26"/>
  <c r="T174" i="26"/>
  <c r="S174" i="26"/>
  <c r="R174" i="26"/>
  <c r="Q174" i="26"/>
  <c r="P174" i="26"/>
  <c r="O174" i="26"/>
  <c r="N174" i="26"/>
  <c r="M174" i="26"/>
  <c r="L174" i="26"/>
  <c r="U173" i="26"/>
  <c r="T173" i="26"/>
  <c r="S173" i="26"/>
  <c r="R173" i="26"/>
  <c r="Q173" i="26"/>
  <c r="P173" i="26"/>
  <c r="O173" i="26"/>
  <c r="N173" i="26"/>
  <c r="M173" i="26"/>
  <c r="L173" i="26"/>
  <c r="U172" i="26"/>
  <c r="T172" i="26"/>
  <c r="S172" i="26"/>
  <c r="R172" i="26"/>
  <c r="Q172" i="26"/>
  <c r="P172" i="26"/>
  <c r="O172" i="26"/>
  <c r="M172" i="26"/>
  <c r="L172" i="26"/>
  <c r="U171" i="26"/>
  <c r="T171" i="26"/>
  <c r="S171" i="26"/>
  <c r="R171" i="26"/>
  <c r="Q171" i="26"/>
  <c r="P171" i="26"/>
  <c r="O171" i="26"/>
  <c r="M171" i="26"/>
  <c r="L171" i="26"/>
  <c r="U170" i="26"/>
  <c r="T170" i="26"/>
  <c r="S170" i="26"/>
  <c r="R170" i="26"/>
  <c r="Q170" i="26"/>
  <c r="P170" i="26"/>
  <c r="O170" i="26"/>
  <c r="N170" i="26"/>
  <c r="M170" i="26"/>
  <c r="L170" i="26"/>
  <c r="U169" i="26"/>
  <c r="T169" i="26"/>
  <c r="S169" i="26"/>
  <c r="R169" i="26"/>
  <c r="Q169" i="26"/>
  <c r="P169" i="26"/>
  <c r="O169" i="26"/>
  <c r="N169" i="26"/>
  <c r="M169" i="26"/>
  <c r="L169" i="26"/>
  <c r="U168" i="26"/>
  <c r="T168" i="26"/>
  <c r="S168" i="26"/>
  <c r="R168" i="26"/>
  <c r="Q168" i="26"/>
  <c r="P168" i="26"/>
  <c r="O168" i="26"/>
  <c r="M168" i="26"/>
  <c r="L168" i="26"/>
  <c r="U167" i="26"/>
  <c r="T167" i="26"/>
  <c r="S167" i="26"/>
  <c r="R167" i="26"/>
  <c r="Q167" i="26"/>
  <c r="P167" i="26"/>
  <c r="O167" i="26"/>
  <c r="M167" i="26"/>
  <c r="L167" i="26"/>
  <c r="U166" i="26"/>
  <c r="T166" i="26"/>
  <c r="S166" i="26"/>
  <c r="R166" i="26"/>
  <c r="Q166" i="26"/>
  <c r="P166" i="26"/>
  <c r="O166" i="26"/>
  <c r="M166" i="26"/>
  <c r="L166" i="26"/>
  <c r="U165" i="26"/>
  <c r="T165" i="26"/>
  <c r="S165" i="26"/>
  <c r="R165" i="26"/>
  <c r="Q165" i="26"/>
  <c r="P165" i="26"/>
  <c r="O165" i="26"/>
  <c r="M165" i="26"/>
  <c r="L165" i="26"/>
  <c r="U164" i="26"/>
  <c r="T164" i="26"/>
  <c r="S164" i="26"/>
  <c r="R164" i="26"/>
  <c r="Q164" i="26"/>
  <c r="P164" i="26"/>
  <c r="O164" i="26"/>
  <c r="M164" i="26"/>
  <c r="L164" i="26"/>
  <c r="U163" i="26"/>
  <c r="T163" i="26"/>
  <c r="S163" i="26"/>
  <c r="R163" i="26"/>
  <c r="Q163" i="26"/>
  <c r="P163" i="26"/>
  <c r="O163" i="26"/>
  <c r="M163" i="26"/>
  <c r="L163" i="26"/>
  <c r="U162" i="26"/>
  <c r="T162" i="26"/>
  <c r="S162" i="26"/>
  <c r="R162" i="26"/>
  <c r="Q162" i="26"/>
  <c r="P162" i="26"/>
  <c r="O162" i="26"/>
  <c r="M162" i="26"/>
  <c r="L162" i="26"/>
  <c r="U161" i="26"/>
  <c r="T161" i="26"/>
  <c r="S161" i="26"/>
  <c r="R161" i="26"/>
  <c r="Q161" i="26"/>
  <c r="P161" i="26"/>
  <c r="O161" i="26"/>
  <c r="M161" i="26"/>
  <c r="L161" i="26"/>
  <c r="S160" i="26"/>
  <c r="R160" i="26"/>
  <c r="Q160" i="26"/>
  <c r="P160" i="26"/>
  <c r="O160" i="26"/>
  <c r="M160" i="26"/>
  <c r="L160" i="26"/>
  <c r="S159" i="26"/>
  <c r="R159" i="26"/>
  <c r="Q159" i="26"/>
  <c r="P159" i="26"/>
  <c r="O159" i="26"/>
  <c r="M159" i="26"/>
  <c r="L159" i="26"/>
  <c r="S158" i="26"/>
  <c r="R158" i="26"/>
  <c r="Q158" i="26"/>
  <c r="P158" i="26"/>
  <c r="O158" i="26"/>
  <c r="N158" i="26"/>
  <c r="M158" i="26"/>
  <c r="L158" i="26"/>
  <c r="S157" i="26"/>
  <c r="R157" i="26"/>
  <c r="Q157" i="26"/>
  <c r="P157" i="26"/>
  <c r="O157" i="26"/>
  <c r="N157" i="26"/>
  <c r="M157" i="26"/>
  <c r="L157" i="26"/>
  <c r="S156" i="26"/>
  <c r="R156" i="26"/>
  <c r="Q156" i="26"/>
  <c r="P156" i="26"/>
  <c r="O156" i="26"/>
  <c r="N156" i="26"/>
  <c r="M156" i="26"/>
  <c r="L156" i="26"/>
  <c r="U155" i="26"/>
  <c r="T155" i="26"/>
  <c r="S155" i="26"/>
  <c r="R155" i="26"/>
  <c r="Q155" i="26"/>
  <c r="P155" i="26"/>
  <c r="O155" i="26"/>
  <c r="N155" i="26"/>
  <c r="M155" i="26"/>
  <c r="L155" i="26"/>
  <c r="U154" i="26"/>
  <c r="T154" i="26"/>
  <c r="S154" i="26"/>
  <c r="R154" i="26"/>
  <c r="Q154" i="26"/>
  <c r="P154" i="26"/>
  <c r="O154" i="26"/>
  <c r="N154" i="26"/>
  <c r="M154" i="26"/>
  <c r="L154" i="26"/>
  <c r="U153" i="26"/>
  <c r="T153" i="26"/>
  <c r="S153" i="26"/>
  <c r="R153" i="26"/>
  <c r="Q153" i="26"/>
  <c r="P153" i="26"/>
  <c r="O153" i="26"/>
  <c r="N153" i="26"/>
  <c r="M153" i="26"/>
  <c r="L153" i="26"/>
  <c r="U152" i="26"/>
  <c r="T152" i="26"/>
  <c r="S152" i="26"/>
  <c r="R152" i="26"/>
  <c r="Q152" i="26"/>
  <c r="P152" i="26"/>
  <c r="O152" i="26"/>
  <c r="N152" i="26"/>
  <c r="M152" i="26"/>
  <c r="L152" i="26"/>
  <c r="U151" i="26"/>
  <c r="T151" i="26"/>
  <c r="S151" i="26"/>
  <c r="R151" i="26"/>
  <c r="Q151" i="26"/>
  <c r="P151" i="26"/>
  <c r="O151" i="26"/>
  <c r="N151" i="26"/>
  <c r="M151" i="26"/>
  <c r="L151" i="26"/>
  <c r="S150" i="26"/>
  <c r="R150" i="26"/>
  <c r="Q150" i="26"/>
  <c r="P150" i="26"/>
  <c r="O150" i="26"/>
  <c r="N150" i="26"/>
  <c r="M150" i="26"/>
  <c r="L150" i="26"/>
  <c r="S149" i="26"/>
  <c r="R149" i="26"/>
  <c r="Q149" i="26"/>
  <c r="P149" i="26"/>
  <c r="O149" i="26"/>
  <c r="N149" i="26"/>
  <c r="M149" i="26"/>
  <c r="L149" i="26"/>
  <c r="S148" i="26"/>
  <c r="R148" i="26"/>
  <c r="Q148" i="26"/>
  <c r="P148" i="26"/>
  <c r="O148" i="26"/>
  <c r="N148" i="26"/>
  <c r="M148" i="26"/>
  <c r="L148" i="26"/>
  <c r="S147" i="26"/>
  <c r="R147" i="26"/>
  <c r="Q147" i="26"/>
  <c r="P147" i="26"/>
  <c r="O147" i="26"/>
  <c r="M147" i="26"/>
  <c r="L147" i="26"/>
  <c r="S146" i="26"/>
  <c r="R146" i="26"/>
  <c r="Q146" i="26"/>
  <c r="P146" i="26"/>
  <c r="O146" i="26"/>
  <c r="N146" i="26"/>
  <c r="M146" i="26"/>
  <c r="L146" i="26"/>
  <c r="S145" i="26"/>
  <c r="R145" i="26"/>
  <c r="Q145" i="26"/>
  <c r="P145" i="26"/>
  <c r="O145" i="26"/>
  <c r="N145" i="26"/>
  <c r="M145" i="26"/>
  <c r="L145" i="26"/>
  <c r="U144" i="26"/>
  <c r="T144" i="26"/>
  <c r="S144" i="26"/>
  <c r="R144" i="26"/>
  <c r="Q144" i="26"/>
  <c r="P144" i="26"/>
  <c r="O144" i="26"/>
  <c r="N144" i="26"/>
  <c r="M144" i="26"/>
  <c r="L144" i="26"/>
  <c r="U143" i="26"/>
  <c r="T143" i="26"/>
  <c r="S143" i="26"/>
  <c r="R143" i="26"/>
  <c r="Q143" i="26"/>
  <c r="P143" i="26"/>
  <c r="O143" i="26"/>
  <c r="N143" i="26"/>
  <c r="M143" i="26"/>
  <c r="L143" i="26"/>
  <c r="U142" i="26"/>
  <c r="T142" i="26"/>
  <c r="S142" i="26"/>
  <c r="R142" i="26"/>
  <c r="Q142" i="26"/>
  <c r="P142" i="26"/>
  <c r="O142" i="26"/>
  <c r="N142" i="26"/>
  <c r="M142" i="26"/>
  <c r="L142" i="26"/>
  <c r="U141" i="26"/>
  <c r="T141" i="26"/>
  <c r="S141" i="26"/>
  <c r="R141" i="26"/>
  <c r="Q141" i="26"/>
  <c r="P141" i="26"/>
  <c r="O141" i="26"/>
  <c r="M141" i="26"/>
  <c r="L141" i="26"/>
  <c r="U140" i="26"/>
  <c r="T140" i="26"/>
  <c r="S140" i="26"/>
  <c r="R140" i="26"/>
  <c r="Q140" i="26"/>
  <c r="P140" i="26"/>
  <c r="O140" i="26"/>
  <c r="M140" i="26"/>
  <c r="L140" i="26"/>
  <c r="S139" i="26"/>
  <c r="R139" i="26"/>
  <c r="Q139" i="26"/>
  <c r="P139" i="26"/>
  <c r="O139" i="26"/>
  <c r="N139" i="26"/>
  <c r="M139" i="26"/>
  <c r="L139" i="26"/>
  <c r="S138" i="26"/>
  <c r="R138" i="26"/>
  <c r="Q138" i="26"/>
  <c r="P138" i="26"/>
  <c r="O138" i="26"/>
  <c r="N138" i="26"/>
  <c r="M138" i="26"/>
  <c r="L138" i="26"/>
  <c r="S137" i="26"/>
  <c r="R137" i="26"/>
  <c r="Q137" i="26"/>
  <c r="P137" i="26"/>
  <c r="O137" i="26"/>
  <c r="M137" i="26"/>
  <c r="L137" i="26"/>
  <c r="U136" i="26"/>
  <c r="T136" i="26"/>
  <c r="S136" i="26"/>
  <c r="R136" i="26"/>
  <c r="Q136" i="26"/>
  <c r="P136" i="26"/>
  <c r="O136" i="26"/>
  <c r="N136" i="26"/>
  <c r="M136" i="26"/>
  <c r="L136" i="26"/>
  <c r="U135" i="26"/>
  <c r="T135" i="26"/>
  <c r="S135" i="26"/>
  <c r="R135" i="26"/>
  <c r="Q135" i="26"/>
  <c r="P135" i="26"/>
  <c r="O135" i="26"/>
  <c r="N135" i="26"/>
  <c r="M135" i="26"/>
  <c r="L135" i="26"/>
  <c r="U134" i="26"/>
  <c r="T134" i="26"/>
  <c r="S134" i="26"/>
  <c r="R134" i="26"/>
  <c r="Q134" i="26"/>
  <c r="P134" i="26"/>
  <c r="O134" i="26"/>
  <c r="M134" i="26"/>
  <c r="L134" i="26"/>
  <c r="U133" i="26"/>
  <c r="T133" i="26"/>
  <c r="S133" i="26"/>
  <c r="R133" i="26"/>
  <c r="Q133" i="26"/>
  <c r="P133" i="26"/>
  <c r="O133" i="26"/>
  <c r="M133" i="26"/>
  <c r="L133" i="26"/>
  <c r="U132" i="26"/>
  <c r="T132" i="26"/>
  <c r="S132" i="26"/>
  <c r="R132" i="26"/>
  <c r="Q132" i="26"/>
  <c r="P132" i="26"/>
  <c r="O132" i="26"/>
  <c r="M132" i="26"/>
  <c r="L132" i="26"/>
  <c r="U131" i="26"/>
  <c r="T131" i="26"/>
  <c r="S131" i="26"/>
  <c r="R131" i="26"/>
  <c r="Q131" i="26"/>
  <c r="P131" i="26"/>
  <c r="O131" i="26"/>
  <c r="M131" i="26"/>
  <c r="L131" i="26"/>
  <c r="U130" i="26"/>
  <c r="T130" i="26"/>
  <c r="S130" i="26"/>
  <c r="R130" i="26"/>
  <c r="Q130" i="26"/>
  <c r="P130" i="26"/>
  <c r="O130" i="26"/>
  <c r="M130" i="26"/>
  <c r="L130" i="26"/>
  <c r="U129" i="26"/>
  <c r="T129" i="26"/>
  <c r="S129" i="26"/>
  <c r="R129" i="26"/>
  <c r="Q129" i="26"/>
  <c r="P129" i="26"/>
  <c r="O129" i="26"/>
  <c r="N129" i="26"/>
  <c r="M129" i="26"/>
  <c r="L129" i="26"/>
  <c r="U128" i="26"/>
  <c r="T128" i="26"/>
  <c r="S128" i="26"/>
  <c r="R128" i="26"/>
  <c r="Q128" i="26"/>
  <c r="P128" i="26"/>
  <c r="O128" i="26"/>
  <c r="N128" i="26"/>
  <c r="M128" i="26"/>
  <c r="L128" i="26"/>
  <c r="U127" i="26"/>
  <c r="T127" i="26"/>
  <c r="S127" i="26"/>
  <c r="R127" i="26"/>
  <c r="Q127" i="26"/>
  <c r="P127" i="26"/>
  <c r="O127" i="26"/>
  <c r="N127" i="26"/>
  <c r="M127" i="26"/>
  <c r="L127" i="26"/>
  <c r="U126" i="26"/>
  <c r="T126" i="26"/>
  <c r="S126" i="26"/>
  <c r="R126" i="26"/>
  <c r="Q126" i="26"/>
  <c r="P126" i="26"/>
  <c r="O126" i="26"/>
  <c r="N126" i="26"/>
  <c r="M126" i="26"/>
  <c r="L126" i="26"/>
  <c r="U125" i="26"/>
  <c r="T125" i="26"/>
  <c r="S125" i="26"/>
  <c r="R125" i="26"/>
  <c r="Q125" i="26"/>
  <c r="P125" i="26"/>
  <c r="O125" i="26"/>
  <c r="N125" i="26"/>
  <c r="M125" i="26"/>
  <c r="L125" i="26"/>
  <c r="U124" i="26"/>
  <c r="T124" i="26"/>
  <c r="S124" i="26"/>
  <c r="R124" i="26"/>
  <c r="Q124" i="26"/>
  <c r="P124" i="26"/>
  <c r="O124" i="26"/>
  <c r="N124" i="26"/>
  <c r="M124" i="26"/>
  <c r="L124" i="26"/>
  <c r="U123" i="26"/>
  <c r="T123" i="26"/>
  <c r="S123" i="26"/>
  <c r="R123" i="26"/>
  <c r="Q123" i="26"/>
  <c r="P123" i="26"/>
  <c r="O123" i="26"/>
  <c r="N123" i="26"/>
  <c r="M123" i="26"/>
  <c r="L123" i="26"/>
  <c r="U122" i="26"/>
  <c r="T122" i="26"/>
  <c r="S122" i="26"/>
  <c r="R122" i="26"/>
  <c r="Q122" i="26"/>
  <c r="P122" i="26"/>
  <c r="O122" i="26"/>
  <c r="N122" i="26"/>
  <c r="M122" i="26"/>
  <c r="L122" i="26"/>
  <c r="U121" i="26"/>
  <c r="T121" i="26"/>
  <c r="S121" i="26"/>
  <c r="R121" i="26"/>
  <c r="Q121" i="26"/>
  <c r="P121" i="26"/>
  <c r="O121" i="26"/>
  <c r="N121" i="26"/>
  <c r="M121" i="26"/>
  <c r="L121" i="26"/>
  <c r="U120" i="26"/>
  <c r="T120" i="26"/>
  <c r="S120" i="26"/>
  <c r="R120" i="26"/>
  <c r="Q120" i="26"/>
  <c r="P120" i="26"/>
  <c r="O120" i="26"/>
  <c r="N120" i="26"/>
  <c r="M120" i="26"/>
  <c r="L120" i="26"/>
  <c r="U119" i="26"/>
  <c r="T119" i="26"/>
  <c r="S119" i="26"/>
  <c r="R119" i="26"/>
  <c r="Q119" i="26"/>
  <c r="P119" i="26"/>
  <c r="O119" i="26"/>
  <c r="N119" i="26"/>
  <c r="M119" i="26"/>
  <c r="L119" i="26"/>
  <c r="U118" i="26"/>
  <c r="T118" i="26"/>
  <c r="S118" i="26"/>
  <c r="R118" i="26"/>
  <c r="Q118" i="26"/>
  <c r="P118" i="26"/>
  <c r="O118" i="26"/>
  <c r="N118" i="26"/>
  <c r="M118" i="26"/>
  <c r="L118" i="26"/>
  <c r="U117" i="26"/>
  <c r="T117" i="26"/>
  <c r="S117" i="26"/>
  <c r="R117" i="26"/>
  <c r="Q117" i="26"/>
  <c r="P117" i="26"/>
  <c r="O117" i="26"/>
  <c r="N117" i="26"/>
  <c r="M117" i="26"/>
  <c r="L117" i="26"/>
  <c r="U116" i="26"/>
  <c r="T116" i="26"/>
  <c r="S116" i="26"/>
  <c r="R116" i="26"/>
  <c r="Q116" i="26"/>
  <c r="P116" i="26"/>
  <c r="O116" i="26"/>
  <c r="N116" i="26"/>
  <c r="M116" i="26"/>
  <c r="L116" i="26"/>
  <c r="U115" i="26"/>
  <c r="T115" i="26"/>
  <c r="S115" i="26"/>
  <c r="R115" i="26"/>
  <c r="Q115" i="26"/>
  <c r="P115" i="26"/>
  <c r="O115" i="26"/>
  <c r="N115" i="26"/>
  <c r="M115" i="26"/>
  <c r="L115" i="26"/>
  <c r="U114" i="26"/>
  <c r="T114" i="26"/>
  <c r="S114" i="26"/>
  <c r="R114" i="26"/>
  <c r="Q114" i="26"/>
  <c r="P114" i="26"/>
  <c r="O114" i="26"/>
  <c r="M114" i="26"/>
  <c r="L114" i="26"/>
  <c r="U113" i="26"/>
  <c r="T113" i="26"/>
  <c r="S113" i="26"/>
  <c r="R113" i="26"/>
  <c r="Q113" i="26"/>
  <c r="P113" i="26"/>
  <c r="O113" i="26"/>
  <c r="M113" i="26"/>
  <c r="L113" i="26"/>
  <c r="U112" i="26"/>
  <c r="T112" i="26"/>
  <c r="S112" i="26"/>
  <c r="R112" i="26"/>
  <c r="Q112" i="26"/>
  <c r="P112" i="26"/>
  <c r="O112" i="26"/>
  <c r="M112" i="26"/>
  <c r="L112" i="26"/>
  <c r="S111" i="26"/>
  <c r="R111" i="26"/>
  <c r="Q111" i="26"/>
  <c r="P111" i="26"/>
  <c r="O111" i="26"/>
  <c r="M111" i="26"/>
  <c r="L111" i="26"/>
  <c r="S110" i="26"/>
  <c r="R110" i="26"/>
  <c r="Q110" i="26"/>
  <c r="P110" i="26"/>
  <c r="O110" i="26"/>
  <c r="M110" i="26"/>
  <c r="L110" i="26"/>
  <c r="S109" i="26"/>
  <c r="R109" i="26"/>
  <c r="Q109" i="26"/>
  <c r="P109" i="26"/>
  <c r="O109" i="26"/>
  <c r="M109" i="26"/>
  <c r="L109" i="26"/>
  <c r="U108" i="26"/>
  <c r="T108" i="26"/>
  <c r="S108" i="26"/>
  <c r="R108" i="26"/>
  <c r="Q108" i="26"/>
  <c r="P108" i="26"/>
  <c r="O108" i="26"/>
  <c r="N108" i="26"/>
  <c r="M108" i="26"/>
  <c r="L108" i="26"/>
  <c r="U107" i="26"/>
  <c r="T107" i="26"/>
  <c r="S107" i="26"/>
  <c r="R107" i="26"/>
  <c r="Q107" i="26"/>
  <c r="P107" i="26"/>
  <c r="O107" i="26"/>
  <c r="N107" i="26"/>
  <c r="M107" i="26"/>
  <c r="L107" i="26"/>
  <c r="U106" i="26"/>
  <c r="T106" i="26"/>
  <c r="S106" i="26"/>
  <c r="R106" i="26"/>
  <c r="Q106" i="26"/>
  <c r="P106" i="26"/>
  <c r="O106" i="26"/>
  <c r="N106" i="26"/>
  <c r="M106" i="26"/>
  <c r="L106" i="26"/>
  <c r="U105" i="26"/>
  <c r="T105" i="26"/>
  <c r="S105" i="26"/>
  <c r="R105" i="26"/>
  <c r="Q105" i="26"/>
  <c r="P105" i="26"/>
  <c r="O105" i="26"/>
  <c r="N105" i="26"/>
  <c r="M105" i="26"/>
  <c r="L105" i="26"/>
  <c r="U104" i="26"/>
  <c r="T104" i="26"/>
  <c r="S104" i="26"/>
  <c r="R104" i="26"/>
  <c r="Q104" i="26"/>
  <c r="P104" i="26"/>
  <c r="O104" i="26"/>
  <c r="M104" i="26"/>
  <c r="L104" i="26"/>
  <c r="U103" i="26"/>
  <c r="T103" i="26"/>
  <c r="S103" i="26"/>
  <c r="R103" i="26"/>
  <c r="Q103" i="26"/>
  <c r="P103" i="26"/>
  <c r="O103" i="26"/>
  <c r="N103" i="26"/>
  <c r="M103" i="26"/>
  <c r="L103" i="26"/>
  <c r="U102" i="26"/>
  <c r="T102" i="26"/>
  <c r="S102" i="26"/>
  <c r="R102" i="26"/>
  <c r="Q102" i="26"/>
  <c r="P102" i="26"/>
  <c r="O102" i="26"/>
  <c r="N102" i="26"/>
  <c r="M102" i="26"/>
  <c r="L102" i="26"/>
  <c r="U101" i="26"/>
  <c r="T101" i="26"/>
  <c r="S101" i="26"/>
  <c r="R101" i="26"/>
  <c r="Q101" i="26"/>
  <c r="P101" i="26"/>
  <c r="O101" i="26"/>
  <c r="N101" i="26"/>
  <c r="M101" i="26"/>
  <c r="L101" i="26"/>
  <c r="U100" i="26"/>
  <c r="T100" i="26"/>
  <c r="S100" i="26"/>
  <c r="R100" i="26"/>
  <c r="Q100" i="26"/>
  <c r="P100" i="26"/>
  <c r="O100" i="26"/>
  <c r="N100" i="26"/>
  <c r="M100" i="26"/>
  <c r="L100" i="26"/>
  <c r="U99" i="26"/>
  <c r="T99" i="26"/>
  <c r="S99" i="26"/>
  <c r="R99" i="26"/>
  <c r="Q99" i="26"/>
  <c r="P99" i="26"/>
  <c r="O99" i="26"/>
  <c r="N99" i="26"/>
  <c r="M99" i="26"/>
  <c r="L99" i="26"/>
  <c r="U98" i="26"/>
  <c r="T98" i="26"/>
  <c r="S98" i="26"/>
  <c r="R98" i="26"/>
  <c r="Q98" i="26"/>
  <c r="P98" i="26"/>
  <c r="O98" i="26"/>
  <c r="N98" i="26"/>
  <c r="M98" i="26"/>
  <c r="L98" i="26"/>
  <c r="U97" i="26"/>
  <c r="T97" i="26"/>
  <c r="S97" i="26"/>
  <c r="R97" i="26"/>
  <c r="Q97" i="26"/>
  <c r="P97" i="26"/>
  <c r="O97" i="26"/>
  <c r="N97" i="26"/>
  <c r="M97" i="26"/>
  <c r="L97" i="26"/>
  <c r="U96" i="26"/>
  <c r="T96" i="26"/>
  <c r="S96" i="26"/>
  <c r="R96" i="26"/>
  <c r="Q96" i="26"/>
  <c r="P96" i="26"/>
  <c r="O96" i="26"/>
  <c r="N96" i="26"/>
  <c r="M96" i="26"/>
  <c r="L96" i="26"/>
  <c r="U95" i="26"/>
  <c r="T95" i="26"/>
  <c r="S95" i="26"/>
  <c r="R95" i="26"/>
  <c r="Q95" i="26"/>
  <c r="P95" i="26"/>
  <c r="O95" i="26"/>
  <c r="N95" i="26"/>
  <c r="M95" i="26"/>
  <c r="L95" i="26"/>
  <c r="U94" i="26"/>
  <c r="T94" i="26"/>
  <c r="S94" i="26"/>
  <c r="R94" i="26"/>
  <c r="Q94" i="26"/>
  <c r="P94" i="26"/>
  <c r="O94" i="26"/>
  <c r="N94" i="26"/>
  <c r="M94" i="26"/>
  <c r="L94" i="26"/>
  <c r="U93" i="26"/>
  <c r="T93" i="26"/>
  <c r="S93" i="26"/>
  <c r="R93" i="26"/>
  <c r="Q93" i="26"/>
  <c r="P93" i="26"/>
  <c r="O93" i="26"/>
  <c r="N93" i="26"/>
  <c r="M93" i="26"/>
  <c r="L93" i="26"/>
  <c r="U92" i="26"/>
  <c r="T92" i="26"/>
  <c r="S92" i="26"/>
  <c r="R92" i="26"/>
  <c r="Q92" i="26"/>
  <c r="P92" i="26"/>
  <c r="O92" i="26"/>
  <c r="N92" i="26"/>
  <c r="M92" i="26"/>
  <c r="L92" i="26"/>
  <c r="U91" i="26"/>
  <c r="T91" i="26"/>
  <c r="S91" i="26"/>
  <c r="R91" i="26"/>
  <c r="Q91" i="26"/>
  <c r="P91" i="26"/>
  <c r="O91" i="26"/>
  <c r="N91" i="26"/>
  <c r="M91" i="26"/>
  <c r="L91" i="26"/>
  <c r="U90" i="26"/>
  <c r="T90" i="26"/>
  <c r="S90" i="26"/>
  <c r="R90" i="26"/>
  <c r="Q90" i="26"/>
  <c r="P90" i="26"/>
  <c r="O90" i="26"/>
  <c r="N90" i="26"/>
  <c r="M90" i="26"/>
  <c r="L90" i="26"/>
  <c r="U89" i="26"/>
  <c r="T89" i="26"/>
  <c r="S89" i="26"/>
  <c r="R89" i="26"/>
  <c r="Q89" i="26"/>
  <c r="P89" i="26"/>
  <c r="O89" i="26"/>
  <c r="M89" i="26"/>
  <c r="L89" i="26"/>
  <c r="U88" i="26"/>
  <c r="T88" i="26"/>
  <c r="S88" i="26"/>
  <c r="R88" i="26"/>
  <c r="Q88" i="26"/>
  <c r="P88" i="26"/>
  <c r="O88" i="26"/>
  <c r="N88" i="26"/>
  <c r="M88" i="26"/>
  <c r="L88" i="26"/>
  <c r="U87" i="26"/>
  <c r="T87" i="26"/>
  <c r="S87" i="26"/>
  <c r="R87" i="26"/>
  <c r="Q87" i="26"/>
  <c r="P87" i="26"/>
  <c r="O87" i="26"/>
  <c r="N87" i="26"/>
  <c r="M87" i="26"/>
  <c r="L87" i="26"/>
  <c r="U86" i="26"/>
  <c r="T86" i="26"/>
  <c r="S86" i="26"/>
  <c r="R86" i="26"/>
  <c r="Q86" i="26"/>
  <c r="P86" i="26"/>
  <c r="O86" i="26"/>
  <c r="N86" i="26"/>
  <c r="M86" i="26"/>
  <c r="L86" i="26"/>
  <c r="U85" i="26"/>
  <c r="T85" i="26"/>
  <c r="S85" i="26"/>
  <c r="R85" i="26"/>
  <c r="Q85" i="26"/>
  <c r="P85" i="26"/>
  <c r="O85" i="26"/>
  <c r="N85" i="26"/>
  <c r="M85" i="26"/>
  <c r="L85" i="26"/>
  <c r="U84" i="26"/>
  <c r="T84" i="26"/>
  <c r="S84" i="26"/>
  <c r="R84" i="26"/>
  <c r="Q84" i="26"/>
  <c r="P84" i="26"/>
  <c r="O84" i="26"/>
  <c r="M84" i="26"/>
  <c r="L84" i="26"/>
  <c r="S83" i="26"/>
  <c r="R83" i="26"/>
  <c r="Q83" i="26"/>
  <c r="P83" i="26"/>
  <c r="O83" i="26"/>
  <c r="M83" i="26"/>
  <c r="L83" i="26"/>
  <c r="S82" i="26"/>
  <c r="R82" i="26"/>
  <c r="Q82" i="26"/>
  <c r="P82" i="26"/>
  <c r="O82" i="26"/>
  <c r="M82" i="26"/>
  <c r="L82" i="26"/>
  <c r="S81" i="26"/>
  <c r="R81" i="26"/>
  <c r="Q81" i="26"/>
  <c r="P81" i="26"/>
  <c r="O81" i="26"/>
  <c r="M81" i="26"/>
  <c r="L81" i="26"/>
  <c r="S80" i="26"/>
  <c r="R80" i="26"/>
  <c r="Q80" i="26"/>
  <c r="P80" i="26"/>
  <c r="O80" i="26"/>
  <c r="M80" i="26"/>
  <c r="L80" i="26"/>
  <c r="S79" i="26"/>
  <c r="R79" i="26"/>
  <c r="Q79" i="26"/>
  <c r="P79" i="26"/>
  <c r="O79" i="26"/>
  <c r="M79" i="26"/>
  <c r="L79" i="26"/>
  <c r="U78" i="26"/>
  <c r="T78" i="26"/>
  <c r="S78" i="26"/>
  <c r="R78" i="26"/>
  <c r="Q78" i="26"/>
  <c r="P78" i="26"/>
  <c r="O78" i="26"/>
  <c r="N78" i="26"/>
  <c r="M78" i="26"/>
  <c r="L78" i="26"/>
  <c r="U77" i="26"/>
  <c r="T77" i="26"/>
  <c r="S77" i="26"/>
  <c r="R77" i="26"/>
  <c r="Q77" i="26"/>
  <c r="P77" i="26"/>
  <c r="O77" i="26"/>
  <c r="N77" i="26"/>
  <c r="M77" i="26"/>
  <c r="L77" i="26"/>
  <c r="U76" i="26"/>
  <c r="T76" i="26"/>
  <c r="S76" i="26"/>
  <c r="R76" i="26"/>
  <c r="Q76" i="26"/>
  <c r="P76" i="26"/>
  <c r="O76" i="26"/>
  <c r="N76" i="26"/>
  <c r="M76" i="26"/>
  <c r="L76" i="26"/>
  <c r="U75" i="26"/>
  <c r="T75" i="26"/>
  <c r="S75" i="26"/>
  <c r="R75" i="26"/>
  <c r="Q75" i="26"/>
  <c r="P75" i="26"/>
  <c r="O75" i="26"/>
  <c r="N75" i="26"/>
  <c r="M75" i="26"/>
  <c r="L75" i="26"/>
  <c r="U74" i="26"/>
  <c r="T74" i="26"/>
  <c r="S74" i="26"/>
  <c r="R74" i="26"/>
  <c r="Q74" i="26"/>
  <c r="P74" i="26"/>
  <c r="O74" i="26"/>
  <c r="N74" i="26"/>
  <c r="M74" i="26"/>
  <c r="L74" i="26"/>
  <c r="U73" i="26"/>
  <c r="T73" i="26"/>
  <c r="S73" i="26"/>
  <c r="R73" i="26"/>
  <c r="Q73" i="26"/>
  <c r="P73" i="26"/>
  <c r="O73" i="26"/>
  <c r="N73" i="26"/>
  <c r="M73" i="26"/>
  <c r="L73" i="26"/>
  <c r="U72" i="26"/>
  <c r="T72" i="26"/>
  <c r="S72" i="26"/>
  <c r="R72" i="26"/>
  <c r="Q72" i="26"/>
  <c r="P72" i="26"/>
  <c r="O72" i="26"/>
  <c r="N72" i="26"/>
  <c r="M72" i="26"/>
  <c r="L72" i="26"/>
  <c r="U71" i="26"/>
  <c r="T71" i="26"/>
  <c r="S71" i="26"/>
  <c r="R71" i="26"/>
  <c r="Q71" i="26"/>
  <c r="P71" i="26"/>
  <c r="O71" i="26"/>
  <c r="N71" i="26"/>
  <c r="M71" i="26"/>
  <c r="L71" i="26"/>
  <c r="S70" i="26"/>
  <c r="R70" i="26"/>
  <c r="Q70" i="26"/>
  <c r="P70" i="26"/>
  <c r="O70" i="26"/>
  <c r="M70" i="26"/>
  <c r="L70" i="26"/>
  <c r="S69" i="26"/>
  <c r="R69" i="26"/>
  <c r="Q69" i="26"/>
  <c r="P69" i="26"/>
  <c r="O69" i="26"/>
  <c r="M69" i="26"/>
  <c r="L69" i="26"/>
  <c r="S68" i="26"/>
  <c r="R68" i="26"/>
  <c r="Q68" i="26"/>
  <c r="P68" i="26"/>
  <c r="O68" i="26"/>
  <c r="M68" i="26"/>
  <c r="L68" i="26"/>
  <c r="S67" i="26"/>
  <c r="R67" i="26"/>
  <c r="Q67" i="26"/>
  <c r="P67" i="26"/>
  <c r="O67" i="26"/>
  <c r="M67" i="26"/>
  <c r="L67" i="26"/>
  <c r="S66" i="26"/>
  <c r="R66" i="26"/>
  <c r="Q66" i="26"/>
  <c r="P66" i="26"/>
  <c r="O66" i="26"/>
  <c r="M66" i="26"/>
  <c r="L66" i="26"/>
  <c r="U65" i="26"/>
  <c r="T65" i="26"/>
  <c r="S65" i="26"/>
  <c r="R65" i="26"/>
  <c r="Q65" i="26"/>
  <c r="P65" i="26"/>
  <c r="O65" i="26"/>
  <c r="N65" i="26"/>
  <c r="M65" i="26"/>
  <c r="L65" i="26"/>
  <c r="U64" i="26"/>
  <c r="T64" i="26"/>
  <c r="S64" i="26"/>
  <c r="R64" i="26"/>
  <c r="Q64" i="26"/>
  <c r="P64" i="26"/>
  <c r="O64" i="26"/>
  <c r="N64" i="26"/>
  <c r="M64" i="26"/>
  <c r="L64" i="26"/>
  <c r="U63" i="26"/>
  <c r="T63" i="26"/>
  <c r="S63" i="26"/>
  <c r="R63" i="26"/>
  <c r="Q63" i="26"/>
  <c r="P63" i="26"/>
  <c r="O63" i="26"/>
  <c r="N63" i="26"/>
  <c r="M63" i="26"/>
  <c r="L63" i="26"/>
  <c r="U62" i="26"/>
  <c r="T62" i="26"/>
  <c r="S62" i="26"/>
  <c r="R62" i="26"/>
  <c r="Q62" i="26"/>
  <c r="P62" i="26"/>
  <c r="O62" i="26"/>
  <c r="N62" i="26"/>
  <c r="M62" i="26"/>
  <c r="L62" i="26"/>
  <c r="U61" i="26"/>
  <c r="T61" i="26"/>
  <c r="S61" i="26"/>
  <c r="R61" i="26"/>
  <c r="Q61" i="26"/>
  <c r="P61" i="26"/>
  <c r="O61" i="26"/>
  <c r="N61" i="26"/>
  <c r="M61" i="26"/>
  <c r="L61" i="26"/>
  <c r="U60" i="26"/>
  <c r="T60" i="26"/>
  <c r="S60" i="26"/>
  <c r="R60" i="26"/>
  <c r="Q60" i="26"/>
  <c r="P60" i="26"/>
  <c r="O60" i="26"/>
  <c r="N60" i="26"/>
  <c r="M60" i="26"/>
  <c r="L60" i="26"/>
  <c r="U59" i="26"/>
  <c r="T59" i="26"/>
  <c r="S59" i="26"/>
  <c r="R59" i="26"/>
  <c r="Q59" i="26"/>
  <c r="P59" i="26"/>
  <c r="O59" i="26"/>
  <c r="N59" i="26"/>
  <c r="M59" i="26"/>
  <c r="L59" i="26"/>
  <c r="U58" i="26"/>
  <c r="T58" i="26"/>
  <c r="S58" i="26"/>
  <c r="R58" i="26"/>
  <c r="Q58" i="26"/>
  <c r="P58" i="26"/>
  <c r="O58" i="26"/>
  <c r="N58" i="26"/>
  <c r="M58" i="26"/>
  <c r="L58" i="26"/>
  <c r="U57" i="26"/>
  <c r="T57" i="26"/>
  <c r="S57" i="26"/>
  <c r="R57" i="26"/>
  <c r="Q57" i="26"/>
  <c r="P57" i="26"/>
  <c r="O57" i="26"/>
  <c r="N57" i="26"/>
  <c r="M57" i="26"/>
  <c r="L57" i="26"/>
  <c r="U56" i="26"/>
  <c r="T56" i="26"/>
  <c r="S56" i="26"/>
  <c r="R56" i="26"/>
  <c r="Q56" i="26"/>
  <c r="P56" i="26"/>
  <c r="O56" i="26"/>
  <c r="N56" i="26"/>
  <c r="M56" i="26"/>
  <c r="L56" i="26"/>
  <c r="U55" i="26"/>
  <c r="T55" i="26"/>
  <c r="S55" i="26"/>
  <c r="R55" i="26"/>
  <c r="Q55" i="26"/>
  <c r="P55" i="26"/>
  <c r="O55" i="26"/>
  <c r="M55" i="26"/>
  <c r="L55" i="26"/>
  <c r="U54" i="26"/>
  <c r="T54" i="26"/>
  <c r="S54" i="26"/>
  <c r="R54" i="26"/>
  <c r="Q54" i="26"/>
  <c r="P54" i="26"/>
  <c r="O54" i="26"/>
  <c r="M54" i="26"/>
  <c r="L54" i="26"/>
  <c r="U53" i="26"/>
  <c r="T53" i="26"/>
  <c r="S53" i="26"/>
  <c r="R53" i="26"/>
  <c r="Q53" i="26"/>
  <c r="P53" i="26"/>
  <c r="O53" i="26"/>
  <c r="M53" i="26"/>
  <c r="L53" i="26"/>
  <c r="U52" i="26"/>
  <c r="T52" i="26"/>
  <c r="S52" i="26"/>
  <c r="R52" i="26"/>
  <c r="Q52" i="26"/>
  <c r="P52" i="26"/>
  <c r="O52" i="26"/>
  <c r="M52" i="26"/>
  <c r="L52" i="26"/>
  <c r="U51" i="26"/>
  <c r="T51" i="26"/>
  <c r="S51" i="26"/>
  <c r="R51" i="26"/>
  <c r="Q51" i="26"/>
  <c r="P51" i="26"/>
  <c r="O51" i="26"/>
  <c r="M51" i="26"/>
  <c r="L51" i="26"/>
  <c r="S50" i="26"/>
  <c r="R50" i="26"/>
  <c r="Q50" i="26"/>
  <c r="P50" i="26"/>
  <c r="O50" i="26"/>
  <c r="M50" i="26"/>
  <c r="L50" i="26"/>
  <c r="S49" i="26"/>
  <c r="R49" i="26"/>
  <c r="Q49" i="26"/>
  <c r="P49" i="26"/>
  <c r="O49" i="26"/>
  <c r="N49" i="26"/>
  <c r="M49" i="26"/>
  <c r="L49" i="26"/>
  <c r="S48" i="26"/>
  <c r="R48" i="26"/>
  <c r="Q48" i="26"/>
  <c r="P48" i="26"/>
  <c r="O48" i="26"/>
  <c r="N48" i="26"/>
  <c r="M48" i="26"/>
  <c r="L48" i="26"/>
  <c r="S47" i="26"/>
  <c r="R47" i="26"/>
  <c r="Q47" i="26"/>
  <c r="P47" i="26"/>
  <c r="O47" i="26"/>
  <c r="N47" i="26"/>
  <c r="M47" i="26"/>
  <c r="L47" i="26"/>
  <c r="V46" i="26"/>
  <c r="S46" i="26"/>
  <c r="R46" i="26"/>
  <c r="Q46" i="26"/>
  <c r="P46" i="26"/>
  <c r="O46" i="26"/>
  <c r="M46" i="26"/>
  <c r="L46" i="26"/>
  <c r="V45" i="26"/>
  <c r="S45" i="26"/>
  <c r="R45" i="26"/>
  <c r="Q45" i="26"/>
  <c r="P45" i="26"/>
  <c r="O45" i="26"/>
  <c r="M45" i="26"/>
  <c r="L45" i="26"/>
  <c r="V44" i="26"/>
  <c r="S44" i="26"/>
  <c r="R44" i="26"/>
  <c r="Q44" i="26"/>
  <c r="P44" i="26"/>
  <c r="O44" i="26"/>
  <c r="M44" i="26"/>
  <c r="L44" i="26"/>
  <c r="V43" i="26"/>
  <c r="S43" i="26"/>
  <c r="R43" i="26"/>
  <c r="Q43" i="26"/>
  <c r="P43" i="26"/>
  <c r="O43" i="26"/>
  <c r="M43" i="26"/>
  <c r="L43" i="26"/>
  <c r="S42" i="26"/>
  <c r="R42" i="26"/>
  <c r="Q42" i="26"/>
  <c r="P42" i="26"/>
  <c r="O42" i="26"/>
  <c r="M42" i="26"/>
  <c r="L42" i="26"/>
  <c r="V41" i="26"/>
  <c r="U41" i="26"/>
  <c r="T41" i="26"/>
  <c r="S41" i="26"/>
  <c r="R41" i="26"/>
  <c r="Q41" i="26"/>
  <c r="P41" i="26"/>
  <c r="O41" i="26"/>
  <c r="N41" i="26"/>
  <c r="M41" i="26"/>
  <c r="L41" i="26"/>
  <c r="V40" i="26"/>
  <c r="U40" i="26"/>
  <c r="T40" i="26"/>
  <c r="S40" i="26"/>
  <c r="R40" i="26"/>
  <c r="Q40" i="26"/>
  <c r="P40" i="26"/>
  <c r="O40" i="26"/>
  <c r="N40" i="26"/>
  <c r="M40" i="26"/>
  <c r="L40" i="26"/>
  <c r="V39" i="26"/>
  <c r="U39" i="26"/>
  <c r="T39" i="26"/>
  <c r="S39" i="26"/>
  <c r="R39" i="26"/>
  <c r="Q39" i="26"/>
  <c r="P39" i="26"/>
  <c r="O39" i="26"/>
  <c r="N39" i="26"/>
  <c r="M39" i="26"/>
  <c r="L39" i="26"/>
  <c r="V38" i="26"/>
  <c r="U38" i="26"/>
  <c r="T38" i="26"/>
  <c r="S38" i="26"/>
  <c r="R38" i="26"/>
  <c r="Q38" i="26"/>
  <c r="P38" i="26"/>
  <c r="O38" i="26"/>
  <c r="N38" i="26"/>
  <c r="M38" i="26"/>
  <c r="L38" i="26"/>
  <c r="U37" i="26"/>
  <c r="T37" i="26"/>
  <c r="S37" i="26"/>
  <c r="R37" i="26"/>
  <c r="Q37" i="26"/>
  <c r="P37" i="26"/>
  <c r="O37" i="26"/>
  <c r="N37" i="26"/>
  <c r="M37" i="26"/>
  <c r="L37" i="26"/>
  <c r="V36" i="26"/>
  <c r="U36" i="26"/>
  <c r="T36" i="26"/>
  <c r="S36" i="26"/>
  <c r="R36" i="26"/>
  <c r="Q36" i="26"/>
  <c r="P36" i="26"/>
  <c r="O36" i="26"/>
  <c r="N36" i="26"/>
  <c r="M36" i="26"/>
  <c r="L36" i="26"/>
  <c r="V35" i="26"/>
  <c r="U35" i="26"/>
  <c r="T35" i="26"/>
  <c r="S35" i="26"/>
  <c r="R35" i="26"/>
  <c r="Q35" i="26"/>
  <c r="P35" i="26"/>
  <c r="O35" i="26"/>
  <c r="N35" i="26"/>
  <c r="M35" i="26"/>
  <c r="L35" i="26"/>
  <c r="V34" i="26"/>
  <c r="U34" i="26"/>
  <c r="T34" i="26"/>
  <c r="S34" i="26"/>
  <c r="R34" i="26"/>
  <c r="Q34" i="26"/>
  <c r="P34" i="26"/>
  <c r="O34" i="26"/>
  <c r="N34" i="26"/>
  <c r="M34" i="26"/>
  <c r="L34" i="26"/>
  <c r="V33" i="26"/>
  <c r="U33" i="26"/>
  <c r="T33" i="26"/>
  <c r="S33" i="26"/>
  <c r="R33" i="26"/>
  <c r="Q33" i="26"/>
  <c r="P33" i="26"/>
  <c r="O33" i="26"/>
  <c r="N33" i="26"/>
  <c r="M33" i="26"/>
  <c r="L33" i="26"/>
  <c r="U32" i="26"/>
  <c r="T32" i="26"/>
  <c r="S32" i="26"/>
  <c r="R32" i="26"/>
  <c r="Q32" i="26"/>
  <c r="P32" i="26"/>
  <c r="O32" i="26"/>
  <c r="N32" i="26"/>
  <c r="M32" i="26"/>
  <c r="L32" i="26"/>
  <c r="V31" i="26"/>
  <c r="U31" i="26"/>
  <c r="T31" i="26"/>
  <c r="S31" i="26"/>
  <c r="R31" i="26"/>
  <c r="Q31" i="26"/>
  <c r="P31" i="26"/>
  <c r="O31" i="26"/>
  <c r="N31" i="26"/>
  <c r="M31" i="26"/>
  <c r="L31" i="26"/>
  <c r="V30" i="26"/>
  <c r="U30" i="26"/>
  <c r="T30" i="26"/>
  <c r="S30" i="26"/>
  <c r="R30" i="26"/>
  <c r="Q30" i="26"/>
  <c r="P30" i="26"/>
  <c r="O30" i="26"/>
  <c r="N30" i="26"/>
  <c r="M30" i="26"/>
  <c r="L30" i="26"/>
  <c r="V29" i="26"/>
  <c r="U29" i="26"/>
  <c r="T29" i="26"/>
  <c r="S29" i="26"/>
  <c r="R29" i="26"/>
  <c r="Q29" i="26"/>
  <c r="P29" i="26"/>
  <c r="O29" i="26"/>
  <c r="N29" i="26"/>
  <c r="M29" i="26"/>
  <c r="L29" i="26"/>
  <c r="V28" i="26"/>
  <c r="U28" i="26"/>
  <c r="T28" i="26"/>
  <c r="S28" i="26"/>
  <c r="R28" i="26"/>
  <c r="Q28" i="26"/>
  <c r="P28" i="26"/>
  <c r="O28" i="26"/>
  <c r="N28" i="26"/>
  <c r="M28" i="26"/>
  <c r="L28" i="26"/>
  <c r="U27" i="26"/>
  <c r="T27" i="26"/>
  <c r="S27" i="26"/>
  <c r="R27" i="26"/>
  <c r="Q27" i="26"/>
  <c r="P27" i="26"/>
  <c r="O27" i="26"/>
  <c r="N27" i="26"/>
  <c r="M27" i="26"/>
  <c r="L27" i="26"/>
  <c r="V26" i="26"/>
  <c r="U26" i="26"/>
  <c r="T26" i="26"/>
  <c r="S26" i="26"/>
  <c r="R26" i="26"/>
  <c r="Q26" i="26"/>
  <c r="P26" i="26"/>
  <c r="O26" i="26"/>
  <c r="N26" i="26"/>
  <c r="M26" i="26"/>
  <c r="L26" i="26"/>
  <c r="V25" i="26"/>
  <c r="U25" i="26"/>
  <c r="T25" i="26"/>
  <c r="S25" i="26"/>
  <c r="R25" i="26"/>
  <c r="Q25" i="26"/>
  <c r="P25" i="26"/>
  <c r="O25" i="26"/>
  <c r="N25" i="26"/>
  <c r="M25" i="26"/>
  <c r="L25" i="26"/>
  <c r="V24" i="26"/>
  <c r="U24" i="26"/>
  <c r="T24" i="26"/>
  <c r="S24" i="26"/>
  <c r="R24" i="26"/>
  <c r="Q24" i="26"/>
  <c r="P24" i="26"/>
  <c r="O24" i="26"/>
  <c r="N24" i="26"/>
  <c r="M24" i="26"/>
  <c r="L24" i="26"/>
  <c r="V23" i="26"/>
  <c r="U23" i="26"/>
  <c r="T23" i="26"/>
  <c r="S23" i="26"/>
  <c r="R23" i="26"/>
  <c r="Q23" i="26"/>
  <c r="P23" i="26"/>
  <c r="O23" i="26"/>
  <c r="N23" i="26"/>
  <c r="M23" i="26"/>
  <c r="L23" i="26"/>
  <c r="U22" i="26"/>
  <c r="T22" i="26"/>
  <c r="S22" i="26"/>
  <c r="R22" i="26"/>
  <c r="Q22" i="26"/>
  <c r="P22" i="26"/>
  <c r="O22" i="26"/>
  <c r="N22" i="26"/>
  <c r="M22" i="26"/>
  <c r="L22" i="26"/>
  <c r="V21" i="26"/>
  <c r="U21" i="26"/>
  <c r="T21" i="26"/>
  <c r="S21" i="26"/>
  <c r="R21" i="26"/>
  <c r="Q21" i="26"/>
  <c r="P21" i="26"/>
  <c r="O21" i="26"/>
  <c r="N21" i="26"/>
  <c r="M21" i="26"/>
  <c r="L21" i="26"/>
  <c r="V20" i="26"/>
  <c r="U20" i="26"/>
  <c r="T20" i="26"/>
  <c r="S20" i="26"/>
  <c r="R20" i="26"/>
  <c r="Q20" i="26"/>
  <c r="P20" i="26"/>
  <c r="O20" i="26"/>
  <c r="N20" i="26"/>
  <c r="M20" i="26"/>
  <c r="L20" i="26"/>
  <c r="V19" i="26"/>
  <c r="U19" i="26"/>
  <c r="T19" i="26"/>
  <c r="S19" i="26"/>
  <c r="R19" i="26"/>
  <c r="Q19" i="26"/>
  <c r="P19" i="26"/>
  <c r="O19" i="26"/>
  <c r="N19" i="26"/>
  <c r="M19" i="26"/>
  <c r="L19" i="26"/>
  <c r="V18" i="26"/>
  <c r="U18" i="26"/>
  <c r="T18" i="26"/>
  <c r="S18" i="26"/>
  <c r="R18" i="26"/>
  <c r="Q18" i="26"/>
  <c r="P18" i="26"/>
  <c r="O18" i="26"/>
  <c r="N18" i="26"/>
  <c r="M18" i="26"/>
  <c r="L18" i="26"/>
  <c r="U17" i="26"/>
  <c r="T17" i="26"/>
  <c r="S17" i="26"/>
  <c r="R17" i="26"/>
  <c r="Q17" i="26"/>
  <c r="P17" i="26"/>
  <c r="O17" i="26"/>
  <c r="N17" i="26"/>
  <c r="M17" i="26"/>
  <c r="L17" i="26"/>
  <c r="V16" i="26"/>
  <c r="U16" i="26"/>
  <c r="T16" i="26"/>
  <c r="S16" i="26"/>
  <c r="R16" i="26"/>
  <c r="Q16" i="26"/>
  <c r="P16" i="26"/>
  <c r="O16" i="26"/>
  <c r="M16" i="26"/>
  <c r="L16" i="26"/>
  <c r="V15" i="26"/>
  <c r="U15" i="26"/>
  <c r="T15" i="26"/>
  <c r="S15" i="26"/>
  <c r="R15" i="26"/>
  <c r="Q15" i="26"/>
  <c r="P15" i="26"/>
  <c r="O15" i="26"/>
  <c r="M15" i="26"/>
  <c r="L15" i="26"/>
  <c r="V14" i="26"/>
  <c r="U14" i="26"/>
  <c r="T14" i="26"/>
  <c r="S14" i="26"/>
  <c r="R14" i="26"/>
  <c r="Q14" i="26"/>
  <c r="P14" i="26"/>
  <c r="O14" i="26"/>
  <c r="M14" i="26"/>
  <c r="L14" i="26"/>
  <c r="V13" i="26"/>
  <c r="U13" i="26"/>
  <c r="T13" i="26"/>
  <c r="S13" i="26"/>
  <c r="R13" i="26"/>
  <c r="Q13" i="26"/>
  <c r="P13" i="26"/>
  <c r="O13" i="26"/>
  <c r="M13" i="26"/>
  <c r="L13" i="26"/>
  <c r="U12" i="26"/>
  <c r="T12" i="26"/>
  <c r="S12" i="26"/>
  <c r="R12" i="26"/>
  <c r="Q12" i="26"/>
  <c r="P12" i="26"/>
  <c r="O12" i="26"/>
  <c r="M12" i="26"/>
  <c r="L12" i="26"/>
  <c r="V11" i="26"/>
  <c r="U11" i="26"/>
  <c r="T11" i="26"/>
  <c r="S11" i="26"/>
  <c r="R11" i="26"/>
  <c r="Q11" i="26"/>
  <c r="P11" i="26"/>
  <c r="O11" i="26"/>
  <c r="N11" i="26"/>
  <c r="M11" i="26"/>
  <c r="L11" i="26"/>
  <c r="V10" i="26"/>
  <c r="U10" i="26"/>
  <c r="T10" i="26"/>
  <c r="S10" i="26"/>
  <c r="R10" i="26"/>
  <c r="Q10" i="26"/>
  <c r="P10" i="26"/>
  <c r="O10" i="26"/>
  <c r="N10" i="26"/>
  <c r="M10" i="26"/>
  <c r="L10" i="26"/>
  <c r="V9" i="26"/>
  <c r="U9" i="26"/>
  <c r="T9" i="26"/>
  <c r="S9" i="26"/>
  <c r="R9" i="26"/>
  <c r="Q9" i="26"/>
  <c r="P9" i="26"/>
  <c r="O9" i="26"/>
  <c r="N9" i="26"/>
  <c r="M9" i="26"/>
  <c r="L9" i="26"/>
  <c r="V8" i="26"/>
  <c r="U8" i="26"/>
  <c r="T8" i="26"/>
  <c r="S8" i="26"/>
  <c r="R8" i="26"/>
  <c r="Q8" i="26"/>
  <c r="P8" i="26"/>
  <c r="O8" i="26"/>
  <c r="N8" i="26"/>
  <c r="M8" i="26"/>
  <c r="L8" i="26"/>
  <c r="U7" i="26"/>
  <c r="T7" i="26"/>
  <c r="S7" i="26"/>
  <c r="R7" i="26"/>
  <c r="Q7" i="26"/>
  <c r="P7" i="26"/>
  <c r="O7" i="26"/>
  <c r="N7" i="26"/>
  <c r="M7" i="26"/>
  <c r="L7" i="26"/>
  <c r="V6" i="26"/>
  <c r="U6" i="26"/>
  <c r="T6" i="26"/>
  <c r="S6" i="26"/>
  <c r="R6" i="26"/>
  <c r="Q6" i="26"/>
  <c r="P6" i="26"/>
  <c r="O6" i="26"/>
  <c r="N6" i="26"/>
  <c r="M6" i="26"/>
  <c r="L6" i="26"/>
  <c r="V5" i="26"/>
  <c r="U5" i="26"/>
  <c r="T5" i="26"/>
  <c r="S5" i="26"/>
  <c r="R5" i="26"/>
  <c r="Q5" i="26"/>
  <c r="P5" i="26"/>
  <c r="O5" i="26"/>
  <c r="N5" i="26"/>
  <c r="M5" i="26"/>
  <c r="L5" i="26"/>
  <c r="V4" i="26"/>
  <c r="U4" i="26"/>
  <c r="T4" i="26"/>
  <c r="S4" i="26"/>
  <c r="R4" i="26"/>
  <c r="Q4" i="26"/>
  <c r="P4" i="26"/>
  <c r="O4" i="26"/>
  <c r="N4" i="26"/>
  <c r="M4" i="26"/>
  <c r="L4" i="26"/>
  <c r="V3" i="26"/>
  <c r="U3" i="26"/>
  <c r="T3" i="26"/>
  <c r="S3" i="26"/>
  <c r="R3" i="26"/>
  <c r="Q3" i="26"/>
  <c r="P3" i="26"/>
  <c r="O3" i="26"/>
  <c r="N3" i="26"/>
  <c r="M3" i="26"/>
  <c r="L3" i="26"/>
  <c r="U2" i="26"/>
  <c r="T2" i="26"/>
  <c r="S2" i="26"/>
  <c r="R2" i="26"/>
  <c r="Q2" i="26"/>
  <c r="P2" i="26"/>
  <c r="O2" i="26"/>
  <c r="M2" i="26"/>
  <c r="K17" i="45" l="1"/>
  <c r="K9" i="45"/>
  <c r="V222" i="26"/>
  <c r="V431" i="26"/>
  <c r="V421" i="26"/>
  <c r="V470" i="26"/>
  <c r="V460" i="26"/>
  <c r="V426" i="26"/>
  <c r="V455" i="26"/>
  <c r="V450" i="26"/>
  <c r="V416" i="26"/>
  <c r="V445" i="26"/>
  <c r="V319" i="26"/>
  <c r="V475" i="26"/>
  <c r="V381" i="26"/>
  <c r="V440" i="26"/>
  <c r="V436" i="26"/>
  <c r="V465" i="26"/>
  <c r="Y6" i="26"/>
  <c r="Y7" i="26"/>
  <c r="Y8" i="26"/>
  <c r="V247" i="26"/>
  <c r="Y5" i="26"/>
  <c r="X5" i="26"/>
  <c r="Z8" i="26"/>
  <c r="Z7" i="26"/>
  <c r="Z6" i="26"/>
  <c r="Z5" i="26"/>
  <c r="X8" i="26"/>
  <c r="X7" i="26"/>
  <c r="X6" i="26"/>
  <c r="V239" i="26"/>
  <c r="V304" i="26"/>
  <c r="V272" i="26"/>
  <c r="V336" i="26"/>
  <c r="V234" i="26"/>
  <c r="V331" i="26"/>
  <c r="V229" i="26"/>
  <c r="V387" i="26"/>
  <c r="V322" i="26"/>
  <c r="V414" i="26"/>
  <c r="V346" i="26"/>
  <c r="V341" i="26"/>
  <c r="V309" i="26"/>
  <c r="V402" i="26"/>
  <c r="V302" i="26"/>
  <c r="V366" i="26"/>
  <c r="V397" i="26"/>
  <c r="V267" i="26"/>
  <c r="V297" i="26"/>
  <c r="V361" i="26"/>
  <c r="V392" i="26"/>
  <c r="V226" i="26"/>
  <c r="V327" i="26"/>
  <c r="V262" i="26"/>
  <c r="V292" i="26"/>
  <c r="V356" i="26"/>
  <c r="V257" i="26"/>
  <c r="V287" i="26"/>
  <c r="V383" i="26"/>
  <c r="V351" i="26"/>
  <c r="V412" i="26"/>
  <c r="V282" i="26"/>
  <c r="V245" i="26"/>
  <c r="V314" i="26"/>
  <c r="V243" i="26"/>
  <c r="V376" i="26"/>
  <c r="V407" i="26"/>
  <c r="V241" i="26"/>
  <c r="V277" i="26"/>
  <c r="V371" i="26"/>
  <c r="V200" i="26"/>
  <c r="V198" i="26"/>
  <c r="V151" i="26"/>
  <c r="V188" i="26"/>
  <c r="V171" i="26"/>
  <c r="V179" i="26"/>
  <c r="V112" i="26"/>
  <c r="V166" i="26"/>
  <c r="V193" i="26"/>
  <c r="V117" i="26"/>
  <c r="V140" i="26"/>
  <c r="V217" i="26"/>
  <c r="V184" i="26"/>
  <c r="V127" i="26"/>
  <c r="V174" i="26"/>
  <c r="V212" i="26"/>
  <c r="V207" i="26"/>
  <c r="V122" i="26"/>
  <c r="V132" i="26"/>
  <c r="V161" i="26"/>
  <c r="V202" i="26"/>
  <c r="V505" i="26"/>
  <c r="V500" i="26"/>
  <c r="Z9" i="26"/>
  <c r="Y9" i="26"/>
  <c r="X9" i="26"/>
  <c r="V71" i="26"/>
  <c r="V61" i="26"/>
  <c r="V89" i="26"/>
  <c r="V84" i="26"/>
  <c r="V94" i="26"/>
  <c r="V104" i="26"/>
  <c r="V56" i="26"/>
  <c r="V74" i="26"/>
  <c r="V51" i="26"/>
  <c r="V99" i="26"/>
  <c r="V493" i="26"/>
  <c r="V478" i="26"/>
  <c r="V488" i="26"/>
  <c r="V483" i="26"/>
  <c r="V32" i="26"/>
  <c r="V7" i="26"/>
  <c r="V22" i="26"/>
  <c r="V37" i="26"/>
  <c r="V17" i="26"/>
  <c r="V2" i="26"/>
  <c r="V12" i="26"/>
  <c r="V27" i="26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4" i="22"/>
  <c r="T11" i="19"/>
  <c r="T42" i="19"/>
  <c r="T43" i="19"/>
  <c r="T52" i="19"/>
  <c r="T56" i="19"/>
  <c r="T60" i="19"/>
  <c r="T62" i="19"/>
  <c r="T63" i="19"/>
  <c r="T65" i="19"/>
  <c r="T73" i="19"/>
  <c r="T74" i="19"/>
  <c r="T78" i="19"/>
  <c r="T79" i="19"/>
  <c r="T80" i="19"/>
  <c r="T86" i="19"/>
  <c r="T87" i="19"/>
  <c r="T100" i="19"/>
  <c r="T102" i="19"/>
  <c r="T105" i="19"/>
  <c r="T106" i="19"/>
  <c r="T107" i="19"/>
  <c r="T108" i="19"/>
  <c r="T111" i="19"/>
  <c r="S4" i="19"/>
  <c r="S5" i="19"/>
  <c r="S6" i="19"/>
  <c r="S7" i="19"/>
  <c r="S8" i="19"/>
  <c r="S9" i="19"/>
  <c r="S10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4" i="19"/>
  <c r="S45" i="19"/>
  <c r="S46" i="19"/>
  <c r="S47" i="19"/>
  <c r="S48" i="19"/>
  <c r="S49" i="19"/>
  <c r="S50" i="19"/>
  <c r="S51" i="19"/>
  <c r="S53" i="19"/>
  <c r="S54" i="19"/>
  <c r="S55" i="19"/>
  <c r="S57" i="19"/>
  <c r="S58" i="19"/>
  <c r="S59" i="19"/>
  <c r="S61" i="19"/>
  <c r="S64" i="19"/>
  <c r="S66" i="19"/>
  <c r="S67" i="19"/>
  <c r="S68" i="19"/>
  <c r="S69" i="19"/>
  <c r="S70" i="19"/>
  <c r="S71" i="19"/>
  <c r="S72" i="19"/>
  <c r="S75" i="19"/>
  <c r="S76" i="19"/>
  <c r="S77" i="19"/>
  <c r="S81" i="19"/>
  <c r="S82" i="19"/>
  <c r="S83" i="19"/>
  <c r="S84" i="19"/>
  <c r="T84" i="19" s="1"/>
  <c r="S85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1" i="19"/>
  <c r="S103" i="19"/>
  <c r="S104" i="19"/>
  <c r="S105" i="19"/>
  <c r="S107" i="19"/>
  <c r="S110" i="19"/>
  <c r="S112" i="19"/>
  <c r="S113" i="19"/>
  <c r="S114" i="19"/>
  <c r="S3" i="19"/>
  <c r="R4" i="19"/>
  <c r="R5" i="19"/>
  <c r="R6" i="19"/>
  <c r="R7" i="19"/>
  <c r="R8" i="19"/>
  <c r="R9" i="19"/>
  <c r="R10" i="19"/>
  <c r="R12" i="19"/>
  <c r="T12" i="19" s="1"/>
  <c r="R13" i="19"/>
  <c r="T13" i="19" s="1"/>
  <c r="R14" i="19"/>
  <c r="R15" i="19"/>
  <c r="R16" i="19"/>
  <c r="R17" i="19"/>
  <c r="R18" i="19"/>
  <c r="T18" i="19" s="1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4" i="19"/>
  <c r="R45" i="19"/>
  <c r="R46" i="19"/>
  <c r="R47" i="19"/>
  <c r="T47" i="19" s="1"/>
  <c r="R48" i="19"/>
  <c r="T48" i="19" s="1"/>
  <c r="R49" i="19"/>
  <c r="R50" i="19"/>
  <c r="T50" i="19" s="1"/>
  <c r="R51" i="19"/>
  <c r="R53" i="19"/>
  <c r="T53" i="19" s="1"/>
  <c r="R54" i="19"/>
  <c r="R55" i="19"/>
  <c r="R57" i="19"/>
  <c r="R58" i="19"/>
  <c r="R59" i="19"/>
  <c r="R61" i="19"/>
  <c r="R64" i="19"/>
  <c r="R66" i="19"/>
  <c r="R67" i="19"/>
  <c r="R68" i="19"/>
  <c r="R69" i="19"/>
  <c r="R70" i="19"/>
  <c r="R71" i="19"/>
  <c r="R72" i="19"/>
  <c r="R75" i="19"/>
  <c r="R76" i="19"/>
  <c r="R77" i="19"/>
  <c r="R81" i="19"/>
  <c r="R82" i="19"/>
  <c r="R83" i="19"/>
  <c r="R84" i="19"/>
  <c r="R85" i="19"/>
  <c r="R88" i="19"/>
  <c r="R89" i="19"/>
  <c r="R90" i="19"/>
  <c r="R91" i="19"/>
  <c r="R92" i="19"/>
  <c r="T92" i="19" s="1"/>
  <c r="R93" i="19"/>
  <c r="R94" i="19"/>
  <c r="R95" i="19"/>
  <c r="R96" i="19"/>
  <c r="R97" i="19"/>
  <c r="R98" i="19"/>
  <c r="R99" i="19"/>
  <c r="R101" i="19"/>
  <c r="R103" i="19"/>
  <c r="R104" i="19"/>
  <c r="R105" i="19"/>
  <c r="R107" i="19"/>
  <c r="R110" i="19"/>
  <c r="R112" i="19"/>
  <c r="R113" i="19"/>
  <c r="R114" i="19"/>
  <c r="R3" i="19"/>
  <c r="T51" i="19" l="1"/>
  <c r="T85" i="19"/>
  <c r="T36" i="19"/>
  <c r="T72" i="19"/>
  <c r="T7" i="19"/>
  <c r="T35" i="19"/>
  <c r="T32" i="19"/>
  <c r="T33" i="19"/>
  <c r="T38" i="19"/>
  <c r="T37" i="19"/>
  <c r="T71" i="19"/>
  <c r="T40" i="19"/>
  <c r="T4" i="19"/>
  <c r="T114" i="19"/>
  <c r="T77" i="19"/>
  <c r="T113" i="19"/>
  <c r="T75" i="19"/>
  <c r="T110" i="19"/>
  <c r="T54" i="19"/>
  <c r="T76" i="19"/>
  <c r="T5" i="19"/>
  <c r="T31" i="19"/>
  <c r="T112" i="19"/>
  <c r="T49" i="19"/>
  <c r="T61" i="19"/>
  <c r="T24" i="19"/>
  <c r="T101" i="19"/>
  <c r="T30" i="19"/>
  <c r="T67" i="19"/>
  <c r="T64" i="19"/>
  <c r="T99" i="19"/>
  <c r="T70" i="19"/>
  <c r="T28" i="19"/>
  <c r="T25" i="19"/>
  <c r="T59" i="19"/>
  <c r="T55" i="19"/>
  <c r="T16" i="19"/>
  <c r="T15" i="19"/>
  <c r="T29" i="19"/>
  <c r="T93" i="19"/>
  <c r="T14" i="19"/>
  <c r="T26" i="19"/>
  <c r="T58" i="19"/>
  <c r="T97" i="19"/>
  <c r="T83" i="19"/>
  <c r="T17" i="19"/>
  <c r="T46" i="19"/>
  <c r="T90" i="19"/>
  <c r="T10" i="19"/>
  <c r="T82" i="19"/>
  <c r="T27" i="19"/>
  <c r="T104" i="19"/>
  <c r="T89" i="19"/>
  <c r="T44" i="19"/>
  <c r="T9" i="19"/>
  <c r="T81" i="19"/>
  <c r="T68" i="19"/>
  <c r="T91" i="19"/>
  <c r="T45" i="19"/>
  <c r="T88" i="19"/>
  <c r="T41" i="19"/>
  <c r="T8" i="19"/>
  <c r="T69" i="19"/>
  <c r="T22" i="19"/>
  <c r="T98" i="19"/>
  <c r="T95" i="19"/>
  <c r="T23" i="19"/>
  <c r="T39" i="19"/>
  <c r="T6" i="19"/>
  <c r="T66" i="19"/>
  <c r="T57" i="19"/>
  <c r="T103" i="19"/>
  <c r="T96" i="19"/>
  <c r="T94" i="19"/>
  <c r="T3" i="19"/>
  <c r="T34" i="19"/>
  <c r="T21" i="19"/>
  <c r="T20" i="19"/>
  <c r="T19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10" i="19"/>
  <c r="Q111" i="19"/>
  <c r="Q112" i="19"/>
  <c r="Q113" i="19"/>
  <c r="Q114" i="19"/>
  <c r="Q3" i="19"/>
  <c r="F49" i="21"/>
  <c r="F81" i="21"/>
  <c r="F113" i="21"/>
  <c r="F114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113" i="21"/>
  <c r="E114" i="21"/>
  <c r="D3" i="21"/>
  <c r="E3" i="21" s="1"/>
  <c r="D4" i="21"/>
  <c r="E4" i="21" s="1"/>
  <c r="D5" i="21"/>
  <c r="E5" i="21" s="1"/>
  <c r="D6" i="21"/>
  <c r="E6" i="21" s="1"/>
  <c r="D7" i="21"/>
  <c r="E7" i="21" s="1"/>
  <c r="D8" i="21"/>
  <c r="E8" i="21" s="1"/>
  <c r="D9" i="21"/>
  <c r="E9" i="21" s="1"/>
  <c r="D10" i="21"/>
  <c r="E10" i="21" s="1"/>
  <c r="D11" i="21"/>
  <c r="E11" i="21" s="1"/>
  <c r="D12" i="21"/>
  <c r="E12" i="21" s="1"/>
  <c r="D13" i="21"/>
  <c r="F13" i="21" s="1"/>
  <c r="D14" i="21"/>
  <c r="F14" i="21" s="1"/>
  <c r="D15" i="21"/>
  <c r="E15" i="21" s="1"/>
  <c r="D16" i="21"/>
  <c r="E16" i="21" s="1"/>
  <c r="D17" i="21"/>
  <c r="F17" i="21" s="1"/>
  <c r="D18" i="21"/>
  <c r="F18" i="21" s="1"/>
  <c r="D19" i="21"/>
  <c r="F19" i="21" s="1"/>
  <c r="D20" i="21"/>
  <c r="F20" i="21" s="1"/>
  <c r="D21" i="21"/>
  <c r="F21" i="21" s="1"/>
  <c r="D22" i="21"/>
  <c r="F22" i="21" s="1"/>
  <c r="D23" i="21"/>
  <c r="F23" i="21" s="1"/>
  <c r="D24" i="21"/>
  <c r="F24" i="21" s="1"/>
  <c r="D25" i="21"/>
  <c r="F25" i="21" s="1"/>
  <c r="D26" i="21"/>
  <c r="F26" i="21" s="1"/>
  <c r="D27" i="21"/>
  <c r="F27" i="21" s="1"/>
  <c r="D28" i="21"/>
  <c r="F28" i="21" s="1"/>
  <c r="D29" i="21"/>
  <c r="F29" i="21" s="1"/>
  <c r="D30" i="21"/>
  <c r="F30" i="21" s="1"/>
  <c r="D31" i="21"/>
  <c r="F31" i="21" s="1"/>
  <c r="D32" i="21"/>
  <c r="F32" i="21" s="1"/>
  <c r="D33" i="21"/>
  <c r="F33" i="21" s="1"/>
  <c r="D34" i="21"/>
  <c r="E34" i="21" s="1"/>
  <c r="D35" i="21"/>
  <c r="E35" i="21" s="1"/>
  <c r="D36" i="21"/>
  <c r="E36" i="21" s="1"/>
  <c r="D37" i="21"/>
  <c r="E37" i="21" s="1"/>
  <c r="D38" i="21"/>
  <c r="E38" i="21" s="1"/>
  <c r="D39" i="21"/>
  <c r="E39" i="21" s="1"/>
  <c r="D40" i="21"/>
  <c r="E40" i="21" s="1"/>
  <c r="D41" i="21"/>
  <c r="E41" i="21" s="1"/>
  <c r="D42" i="21"/>
  <c r="E42" i="21" s="1"/>
  <c r="D43" i="21"/>
  <c r="F43" i="21" s="1"/>
  <c r="D44" i="21"/>
  <c r="E44" i="21" s="1"/>
  <c r="D45" i="21"/>
  <c r="F45" i="21" s="1"/>
  <c r="D46" i="21"/>
  <c r="E46" i="21" s="1"/>
  <c r="D47" i="21"/>
  <c r="F47" i="21" s="1"/>
  <c r="D48" i="21"/>
  <c r="E48" i="21" s="1"/>
  <c r="D49" i="21"/>
  <c r="D50" i="21"/>
  <c r="F50" i="21" s="1"/>
  <c r="D51" i="21"/>
  <c r="F51" i="21" s="1"/>
  <c r="D52" i="21"/>
  <c r="F52" i="21" s="1"/>
  <c r="D53" i="21"/>
  <c r="F53" i="21" s="1"/>
  <c r="D54" i="21"/>
  <c r="F54" i="21" s="1"/>
  <c r="D55" i="21"/>
  <c r="F55" i="21" s="1"/>
  <c r="D56" i="21"/>
  <c r="F56" i="21" s="1"/>
  <c r="D57" i="21"/>
  <c r="F57" i="21" s="1"/>
  <c r="D58" i="21"/>
  <c r="F58" i="21" s="1"/>
  <c r="D59" i="21"/>
  <c r="F59" i="21" s="1"/>
  <c r="D60" i="21"/>
  <c r="F60" i="21" s="1"/>
  <c r="D61" i="21"/>
  <c r="F61" i="21" s="1"/>
  <c r="D62" i="21"/>
  <c r="F62" i="21" s="1"/>
  <c r="D63" i="21"/>
  <c r="F63" i="21" s="1"/>
  <c r="D64" i="21"/>
  <c r="F64" i="21" s="1"/>
  <c r="D65" i="21"/>
  <c r="F65" i="21" s="1"/>
  <c r="D66" i="21"/>
  <c r="E66" i="21" s="1"/>
  <c r="D67" i="21"/>
  <c r="E67" i="21" s="1"/>
  <c r="D68" i="21"/>
  <c r="E68" i="21" s="1"/>
  <c r="D69" i="21"/>
  <c r="E69" i="21" s="1"/>
  <c r="D70" i="21"/>
  <c r="F70" i="21" s="1"/>
  <c r="D71" i="21"/>
  <c r="E71" i="21" s="1"/>
  <c r="D72" i="21"/>
  <c r="E72" i="21" s="1"/>
  <c r="D73" i="21"/>
  <c r="E73" i="21" s="1"/>
  <c r="D74" i="21"/>
  <c r="F74" i="21" s="1"/>
  <c r="D75" i="21"/>
  <c r="E75" i="21" s="1"/>
  <c r="D76" i="21"/>
  <c r="E76" i="21" s="1"/>
  <c r="D77" i="21"/>
  <c r="E77" i="21" s="1"/>
  <c r="D78" i="21"/>
  <c r="F78" i="21" s="1"/>
  <c r="D79" i="21"/>
  <c r="E79" i="21" s="1"/>
  <c r="D80" i="21"/>
  <c r="E80" i="21" s="1"/>
  <c r="D81" i="21"/>
  <c r="D82" i="21"/>
  <c r="F82" i="21" s="1"/>
  <c r="D83" i="21"/>
  <c r="F83" i="21" s="1"/>
  <c r="D84" i="21"/>
  <c r="F84" i="21" s="1"/>
  <c r="D85" i="21"/>
  <c r="F85" i="21" s="1"/>
  <c r="D86" i="21"/>
  <c r="F86" i="21" s="1"/>
  <c r="D87" i="21"/>
  <c r="F87" i="21" s="1"/>
  <c r="D88" i="21"/>
  <c r="F88" i="21" s="1"/>
  <c r="D89" i="21"/>
  <c r="F89" i="21" s="1"/>
  <c r="D90" i="21"/>
  <c r="F90" i="21" s="1"/>
  <c r="D91" i="21"/>
  <c r="F91" i="21" s="1"/>
  <c r="D92" i="21"/>
  <c r="F92" i="21" s="1"/>
  <c r="D93" i="21"/>
  <c r="F93" i="21" s="1"/>
  <c r="D94" i="21"/>
  <c r="F94" i="21" s="1"/>
  <c r="D95" i="21"/>
  <c r="F95" i="21" s="1"/>
  <c r="D96" i="21"/>
  <c r="F96" i="21" s="1"/>
  <c r="D97" i="21"/>
  <c r="F97" i="21" s="1"/>
  <c r="D98" i="21"/>
  <c r="E98" i="21" s="1"/>
  <c r="D99" i="21"/>
  <c r="E99" i="21" s="1"/>
  <c r="D100" i="21"/>
  <c r="E100" i="21" s="1"/>
  <c r="D101" i="21"/>
  <c r="E101" i="21" s="1"/>
  <c r="D102" i="21"/>
  <c r="F102" i="21" s="1"/>
  <c r="D103" i="21"/>
  <c r="E103" i="21" s="1"/>
  <c r="D104" i="21"/>
  <c r="E104" i="21" s="1"/>
  <c r="D105" i="21"/>
  <c r="E105" i="21" s="1"/>
  <c r="D106" i="21"/>
  <c r="E106" i="21" s="1"/>
  <c r="D107" i="21"/>
  <c r="E107" i="21" s="1"/>
  <c r="D108" i="21"/>
  <c r="E108" i="21" s="1"/>
  <c r="D109" i="21"/>
  <c r="E109" i="21" s="1"/>
  <c r="D110" i="21"/>
  <c r="E110" i="21" s="1"/>
  <c r="D111" i="21"/>
  <c r="E111" i="21" s="1"/>
  <c r="D112" i="21"/>
  <c r="E112" i="21" s="1"/>
  <c r="D113" i="21"/>
  <c r="D114" i="21"/>
  <c r="D2" i="21"/>
  <c r="E2" i="21" s="1"/>
  <c r="O1" i="16"/>
  <c r="E21" i="21" l="1"/>
  <c r="E20" i="21"/>
  <c r="E19" i="21"/>
  <c r="E18" i="21"/>
  <c r="E17" i="21"/>
  <c r="F2" i="21"/>
  <c r="F48" i="21"/>
  <c r="F16" i="21"/>
  <c r="F109" i="21"/>
  <c r="F76" i="21"/>
  <c r="F44" i="21"/>
  <c r="F12" i="21"/>
  <c r="F11" i="21"/>
  <c r="F10" i="21"/>
  <c r="F9" i="21"/>
  <c r="F42" i="21"/>
  <c r="F71" i="21"/>
  <c r="F112" i="21"/>
  <c r="F6" i="21"/>
  <c r="F4" i="21"/>
  <c r="F79" i="21"/>
  <c r="F75" i="21"/>
  <c r="F3" i="21"/>
  <c r="F41" i="21"/>
  <c r="F108" i="21"/>
  <c r="F46" i="21"/>
  <c r="F40" i="21"/>
  <c r="F111" i="21"/>
  <c r="F104" i="21"/>
  <c r="F110" i="21"/>
  <c r="F73" i="21"/>
  <c r="F36" i="21"/>
  <c r="E14" i="21"/>
  <c r="F38" i="21"/>
  <c r="F99" i="21"/>
  <c r="E45" i="21"/>
  <c r="F106" i="21"/>
  <c r="F7" i="21"/>
  <c r="F5" i="21"/>
  <c r="F35" i="21"/>
  <c r="F8" i="21"/>
  <c r="F34" i="21"/>
  <c r="E78" i="21"/>
  <c r="E74" i="21"/>
  <c r="F15" i="21"/>
  <c r="F105" i="21"/>
  <c r="F103" i="21"/>
  <c r="F100" i="21"/>
  <c r="F77" i="21"/>
  <c r="F72" i="21"/>
  <c r="F98" i="21"/>
  <c r="E43" i="21"/>
  <c r="F107" i="21"/>
  <c r="F39" i="21"/>
  <c r="F69" i="21"/>
  <c r="F68" i="21"/>
  <c r="F66" i="21"/>
  <c r="E102" i="21"/>
  <c r="E70" i="21"/>
  <c r="F80" i="21"/>
  <c r="F37" i="21"/>
  <c r="F101" i="21"/>
  <c r="E47" i="21"/>
  <c r="E13" i="21"/>
  <c r="F67" i="21"/>
  <c r="E2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1" i="17"/>
  <c r="J300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1" i="17"/>
  <c r="O2" i="16" l="1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K38" i="16"/>
  <c r="K40" i="16"/>
  <c r="K41" i="16"/>
  <c r="K42" i="16"/>
  <c r="K43" i="16"/>
  <c r="K44" i="16"/>
  <c r="K49" i="16"/>
  <c r="K51" i="16"/>
  <c r="K52" i="16"/>
  <c r="K62" i="16"/>
  <c r="K64" i="16"/>
  <c r="K68" i="16"/>
  <c r="K70" i="16"/>
  <c r="K71" i="16"/>
  <c r="K72" i="16"/>
  <c r="K73" i="16"/>
  <c r="K74" i="16"/>
  <c r="K75" i="16"/>
  <c r="K76" i="16"/>
  <c r="K81" i="16"/>
  <c r="K83" i="16"/>
  <c r="K84" i="16"/>
  <c r="K94" i="16"/>
  <c r="K96" i="16"/>
  <c r="K100" i="16"/>
  <c r="K101" i="16"/>
  <c r="K102" i="16"/>
  <c r="K103" i="16"/>
  <c r="K104" i="16"/>
  <c r="K105" i="16"/>
  <c r="K106" i="16"/>
  <c r="K107" i="16"/>
  <c r="K108" i="16"/>
  <c r="K113" i="16"/>
  <c r="K25" i="16"/>
  <c r="K5" i="16"/>
  <c r="K12" i="16"/>
  <c r="K13" i="16"/>
  <c r="K14" i="16"/>
  <c r="K15" i="16"/>
  <c r="K16" i="16"/>
  <c r="K17" i="16"/>
  <c r="K18" i="16"/>
  <c r="K19" i="16"/>
  <c r="K24" i="16"/>
  <c r="C26" i="14"/>
  <c r="K26" i="14" s="1"/>
  <c r="C27" i="14"/>
  <c r="K27" i="14" s="1"/>
  <c r="C28" i="14"/>
  <c r="K28" i="14" s="1"/>
  <c r="C29" i="14"/>
  <c r="K29" i="14" s="1"/>
  <c r="C30" i="14"/>
  <c r="K30" i="14" s="1"/>
  <c r="C31" i="14"/>
  <c r="C114" i="16"/>
  <c r="K114" i="16" s="1"/>
  <c r="C113" i="16"/>
  <c r="C112" i="16"/>
  <c r="K112" i="16" s="1"/>
  <c r="C111" i="16"/>
  <c r="K111" i="16" s="1"/>
  <c r="C110" i="16"/>
  <c r="K110" i="16" s="1"/>
  <c r="C109" i="16"/>
  <c r="K109" i="16" s="1"/>
  <c r="C108" i="16"/>
  <c r="C107" i="16"/>
  <c r="C106" i="16"/>
  <c r="C105" i="16"/>
  <c r="C104" i="16"/>
  <c r="C103" i="16"/>
  <c r="C102" i="16"/>
  <c r="C101" i="16"/>
  <c r="C100" i="16"/>
  <c r="C99" i="16"/>
  <c r="K99" i="16" s="1"/>
  <c r="C98" i="16"/>
  <c r="K98" i="16" s="1"/>
  <c r="C97" i="16"/>
  <c r="K97" i="16" s="1"/>
  <c r="C96" i="16"/>
  <c r="C95" i="16"/>
  <c r="K95" i="16" s="1"/>
  <c r="C94" i="16"/>
  <c r="C93" i="16"/>
  <c r="K93" i="16" s="1"/>
  <c r="C92" i="16"/>
  <c r="K92" i="16" s="1"/>
  <c r="C91" i="16"/>
  <c r="K91" i="16" s="1"/>
  <c r="C90" i="16"/>
  <c r="K90" i="16" s="1"/>
  <c r="C89" i="16"/>
  <c r="K89" i="16" s="1"/>
  <c r="C88" i="16"/>
  <c r="K88" i="16" s="1"/>
  <c r="C87" i="16"/>
  <c r="K87" i="16" s="1"/>
  <c r="C86" i="16"/>
  <c r="K86" i="16" s="1"/>
  <c r="C85" i="16"/>
  <c r="K85" i="16" s="1"/>
  <c r="C84" i="16"/>
  <c r="C83" i="16"/>
  <c r="C82" i="16"/>
  <c r="K82" i="16" s="1"/>
  <c r="C81" i="16"/>
  <c r="C80" i="16"/>
  <c r="K80" i="16" s="1"/>
  <c r="C79" i="16"/>
  <c r="K79" i="16" s="1"/>
  <c r="C78" i="16"/>
  <c r="K78" i="16" s="1"/>
  <c r="C77" i="16"/>
  <c r="K77" i="16" s="1"/>
  <c r="C76" i="16"/>
  <c r="C75" i="16"/>
  <c r="C74" i="16"/>
  <c r="C73" i="16"/>
  <c r="C72" i="16"/>
  <c r="C71" i="16"/>
  <c r="C70" i="16"/>
  <c r="C69" i="16"/>
  <c r="K69" i="16" s="1"/>
  <c r="C68" i="16"/>
  <c r="C67" i="16"/>
  <c r="K67" i="16" s="1"/>
  <c r="C66" i="16"/>
  <c r="K66" i="16" s="1"/>
  <c r="C65" i="16"/>
  <c r="K65" i="16" s="1"/>
  <c r="C64" i="16"/>
  <c r="C63" i="16"/>
  <c r="K63" i="16" s="1"/>
  <c r="C62" i="16"/>
  <c r="C61" i="16"/>
  <c r="K61" i="16" s="1"/>
  <c r="C60" i="16"/>
  <c r="K60" i="16" s="1"/>
  <c r="C59" i="16"/>
  <c r="K59" i="16" s="1"/>
  <c r="C58" i="16"/>
  <c r="K58" i="16" s="1"/>
  <c r="C57" i="16"/>
  <c r="K57" i="16" s="1"/>
  <c r="C56" i="16"/>
  <c r="K56" i="16" s="1"/>
  <c r="C55" i="16"/>
  <c r="K55" i="16" s="1"/>
  <c r="C54" i="16"/>
  <c r="K54" i="16" s="1"/>
  <c r="C53" i="16"/>
  <c r="K53" i="16" s="1"/>
  <c r="C52" i="16"/>
  <c r="C51" i="16"/>
  <c r="C50" i="16"/>
  <c r="K50" i="16" s="1"/>
  <c r="C49" i="16"/>
  <c r="C48" i="16"/>
  <c r="K48" i="16" s="1"/>
  <c r="C47" i="16"/>
  <c r="K47" i="16" s="1"/>
  <c r="C46" i="16"/>
  <c r="K46" i="16" s="1"/>
  <c r="C45" i="16"/>
  <c r="K45" i="16" s="1"/>
  <c r="C44" i="16"/>
  <c r="C43" i="16"/>
  <c r="C42" i="16"/>
  <c r="C41" i="16"/>
  <c r="C40" i="16"/>
  <c r="C39" i="16"/>
  <c r="K39" i="16" s="1"/>
  <c r="C38" i="16"/>
  <c r="C37" i="16"/>
  <c r="K37" i="16" s="1"/>
  <c r="C36" i="16"/>
  <c r="K36" i="16" s="1"/>
  <c r="C35" i="16"/>
  <c r="K35" i="16" s="1"/>
  <c r="C34" i="16"/>
  <c r="K34" i="16" s="1"/>
  <c r="C33" i="16"/>
  <c r="K33" i="16" s="1"/>
  <c r="C32" i="16"/>
  <c r="K32" i="16" s="1"/>
  <c r="C31" i="16"/>
  <c r="K31" i="16" s="1"/>
  <c r="C30" i="16"/>
  <c r="K30" i="16" s="1"/>
  <c r="C29" i="16"/>
  <c r="K29" i="16" s="1"/>
  <c r="C28" i="16"/>
  <c r="K28" i="16" s="1"/>
  <c r="C27" i="16"/>
  <c r="K27" i="16" s="1"/>
  <c r="C26" i="16"/>
  <c r="K26" i="16" s="1"/>
  <c r="C2" i="16"/>
  <c r="K2" i="16" s="1"/>
  <c r="C3" i="16"/>
  <c r="K3" i="16" s="1"/>
  <c r="C4" i="16"/>
  <c r="K4" i="16" s="1"/>
  <c r="C5" i="16"/>
  <c r="C6" i="16"/>
  <c r="K6" i="16" s="1"/>
  <c r="C7" i="16"/>
  <c r="K7" i="16" s="1"/>
  <c r="C8" i="16"/>
  <c r="K8" i="16" s="1"/>
  <c r="C9" i="16"/>
  <c r="K9" i="16" s="1"/>
  <c r="C10" i="16"/>
  <c r="K10" i="16" s="1"/>
  <c r="C11" i="16"/>
  <c r="K11" i="16" s="1"/>
  <c r="C12" i="16"/>
  <c r="C13" i="16"/>
  <c r="C14" i="16"/>
  <c r="C15" i="16"/>
  <c r="C16" i="16"/>
  <c r="C17" i="16"/>
  <c r="C18" i="16"/>
  <c r="C19" i="16"/>
  <c r="C20" i="16"/>
  <c r="K20" i="16" s="1"/>
  <c r="C21" i="16"/>
  <c r="K21" i="16" s="1"/>
  <c r="C22" i="16"/>
  <c r="K22" i="16" s="1"/>
  <c r="C23" i="16"/>
  <c r="K23" i="16" s="1"/>
  <c r="C24" i="16"/>
  <c r="C1" i="16"/>
  <c r="K1" i="16" s="1"/>
  <c r="K25" i="14"/>
  <c r="K31" i="14"/>
  <c r="K40" i="14"/>
  <c r="C114" i="14"/>
  <c r="K114" i="14" s="1"/>
  <c r="C113" i="14"/>
  <c r="K113" i="14" s="1"/>
  <c r="C112" i="14"/>
  <c r="K112" i="14" s="1"/>
  <c r="C111" i="14"/>
  <c r="K111" i="14" s="1"/>
  <c r="C110" i="14"/>
  <c r="K110" i="14" s="1"/>
  <c r="C109" i="14"/>
  <c r="K109" i="14" s="1"/>
  <c r="C108" i="14"/>
  <c r="K108" i="14" s="1"/>
  <c r="C107" i="14"/>
  <c r="K107" i="14" s="1"/>
  <c r="C106" i="14"/>
  <c r="K106" i="14" s="1"/>
  <c r="C105" i="14"/>
  <c r="K105" i="14" s="1"/>
  <c r="C104" i="14"/>
  <c r="K104" i="14" s="1"/>
  <c r="C103" i="14"/>
  <c r="K103" i="14" s="1"/>
  <c r="C102" i="14"/>
  <c r="K102" i="14" s="1"/>
  <c r="C101" i="14"/>
  <c r="K101" i="14" s="1"/>
  <c r="C100" i="14"/>
  <c r="K100" i="14" s="1"/>
  <c r="C99" i="14"/>
  <c r="K99" i="14" s="1"/>
  <c r="C98" i="14"/>
  <c r="K98" i="14" s="1"/>
  <c r="C97" i="14"/>
  <c r="K97" i="14" s="1"/>
  <c r="C96" i="14"/>
  <c r="K96" i="14" s="1"/>
  <c r="C95" i="14"/>
  <c r="K95" i="14" s="1"/>
  <c r="C94" i="14"/>
  <c r="K94" i="14" s="1"/>
  <c r="C93" i="14"/>
  <c r="K93" i="14" s="1"/>
  <c r="C92" i="14"/>
  <c r="K92" i="14" s="1"/>
  <c r="C91" i="14"/>
  <c r="K91" i="14" s="1"/>
  <c r="C90" i="14"/>
  <c r="K90" i="14" s="1"/>
  <c r="C89" i="14"/>
  <c r="K89" i="14" s="1"/>
  <c r="C88" i="14"/>
  <c r="K88" i="14" s="1"/>
  <c r="C87" i="14"/>
  <c r="K87" i="14" s="1"/>
  <c r="C86" i="14"/>
  <c r="K86" i="14" s="1"/>
  <c r="C85" i="14"/>
  <c r="K85" i="14" s="1"/>
  <c r="C84" i="14"/>
  <c r="K84" i="14" s="1"/>
  <c r="C83" i="14"/>
  <c r="K83" i="14" s="1"/>
  <c r="C82" i="14"/>
  <c r="K82" i="14" s="1"/>
  <c r="C81" i="14"/>
  <c r="K81" i="14" s="1"/>
  <c r="C80" i="14"/>
  <c r="K80" i="14" s="1"/>
  <c r="C79" i="14"/>
  <c r="K79" i="14" s="1"/>
  <c r="C78" i="14"/>
  <c r="K78" i="14" s="1"/>
  <c r="C77" i="14"/>
  <c r="K77" i="14" s="1"/>
  <c r="C76" i="14"/>
  <c r="K76" i="14" s="1"/>
  <c r="C75" i="14"/>
  <c r="K75" i="14" s="1"/>
  <c r="C74" i="14"/>
  <c r="K74" i="14" s="1"/>
  <c r="C73" i="14"/>
  <c r="K73" i="14" s="1"/>
  <c r="C72" i="14"/>
  <c r="K72" i="14" s="1"/>
  <c r="C71" i="14"/>
  <c r="K71" i="14" s="1"/>
  <c r="C70" i="14"/>
  <c r="K70" i="14" s="1"/>
  <c r="C69" i="14"/>
  <c r="K69" i="14" s="1"/>
  <c r="C68" i="14"/>
  <c r="K68" i="14" s="1"/>
  <c r="C67" i="14"/>
  <c r="K67" i="14" s="1"/>
  <c r="C66" i="14"/>
  <c r="K66" i="14" s="1"/>
  <c r="C65" i="14"/>
  <c r="K65" i="14" s="1"/>
  <c r="C64" i="14"/>
  <c r="K64" i="14" s="1"/>
  <c r="C63" i="14"/>
  <c r="K63" i="14" s="1"/>
  <c r="C62" i="14"/>
  <c r="K62" i="14" s="1"/>
  <c r="C61" i="14"/>
  <c r="K61" i="14" s="1"/>
  <c r="C60" i="14"/>
  <c r="K60" i="14" s="1"/>
  <c r="C59" i="14"/>
  <c r="K59" i="14" s="1"/>
  <c r="C58" i="14"/>
  <c r="K58" i="14" s="1"/>
  <c r="C57" i="14"/>
  <c r="K57" i="14" s="1"/>
  <c r="C56" i="14"/>
  <c r="K56" i="14" s="1"/>
  <c r="C55" i="14"/>
  <c r="K55" i="14" s="1"/>
  <c r="C54" i="14"/>
  <c r="K54" i="14" s="1"/>
  <c r="C53" i="14"/>
  <c r="K53" i="14" s="1"/>
  <c r="C52" i="14"/>
  <c r="K52" i="14" s="1"/>
  <c r="C51" i="14"/>
  <c r="K51" i="14" s="1"/>
  <c r="C50" i="14"/>
  <c r="K50" i="14" s="1"/>
  <c r="C49" i="14"/>
  <c r="K49" i="14" s="1"/>
  <c r="C48" i="14"/>
  <c r="K48" i="14" s="1"/>
  <c r="C47" i="14"/>
  <c r="K47" i="14" s="1"/>
  <c r="C46" i="14"/>
  <c r="K46" i="14" s="1"/>
  <c r="C45" i="14"/>
  <c r="K45" i="14" s="1"/>
  <c r="C44" i="14"/>
  <c r="K44" i="14" s="1"/>
  <c r="C43" i="14"/>
  <c r="K43" i="14" s="1"/>
  <c r="C42" i="14"/>
  <c r="K42" i="14" s="1"/>
  <c r="C41" i="14"/>
  <c r="K41" i="14" s="1"/>
  <c r="C40" i="14"/>
  <c r="C39" i="14"/>
  <c r="K39" i="14" s="1"/>
  <c r="C38" i="14"/>
  <c r="K38" i="14" s="1"/>
  <c r="C37" i="14"/>
  <c r="K37" i="14" s="1"/>
  <c r="C36" i="14"/>
  <c r="K36" i="14" s="1"/>
  <c r="C35" i="14"/>
  <c r="K35" i="14" s="1"/>
  <c r="C34" i="14"/>
  <c r="K34" i="14" s="1"/>
  <c r="C33" i="14"/>
  <c r="K33" i="14" s="1"/>
  <c r="C32" i="14"/>
  <c r="K32" i="14" s="1"/>
  <c r="C24" i="14"/>
  <c r="K24" i="14" s="1"/>
  <c r="C23" i="14"/>
  <c r="K23" i="14" s="1"/>
  <c r="C22" i="14"/>
  <c r="K22" i="14" s="1"/>
  <c r="C21" i="14"/>
  <c r="K21" i="14" s="1"/>
  <c r="C20" i="14"/>
  <c r="K20" i="14" s="1"/>
  <c r="C19" i="14"/>
  <c r="K19" i="14" s="1"/>
  <c r="C18" i="14"/>
  <c r="K18" i="14" s="1"/>
  <c r="C17" i="14"/>
  <c r="K17" i="14" s="1"/>
  <c r="C16" i="14"/>
  <c r="K16" i="14" s="1"/>
  <c r="C15" i="14"/>
  <c r="K15" i="14" s="1"/>
  <c r="C14" i="14"/>
  <c r="K14" i="14" s="1"/>
  <c r="C13" i="14"/>
  <c r="K13" i="14" s="1"/>
  <c r="C12" i="14"/>
  <c r="K12" i="14" s="1"/>
  <c r="C11" i="14"/>
  <c r="K11" i="14" s="1"/>
  <c r="C10" i="14"/>
  <c r="K10" i="14" s="1"/>
  <c r="C9" i="14"/>
  <c r="K9" i="14" s="1"/>
  <c r="C2" i="14"/>
  <c r="K2" i="14" s="1"/>
  <c r="C3" i="14"/>
  <c r="K3" i="14" s="1"/>
  <c r="C4" i="14"/>
  <c r="K4" i="14" s="1"/>
  <c r="C5" i="14"/>
  <c r="K5" i="14" s="1"/>
  <c r="C6" i="14"/>
  <c r="K6" i="14" s="1"/>
  <c r="C7" i="14"/>
  <c r="K7" i="14" s="1"/>
  <c r="C8" i="14"/>
  <c r="K8" i="14" s="1"/>
  <c r="C1" i="14"/>
  <c r="K1" i="14" s="1"/>
  <c r="U79" i="26" l="1"/>
  <c r="T79" i="26"/>
  <c r="T83" i="26"/>
  <c r="U83" i="26"/>
  <c r="T81" i="26"/>
  <c r="U81" i="26"/>
  <c r="U82" i="26"/>
  <c r="T82" i="26"/>
  <c r="T80" i="26"/>
  <c r="U80" i="26"/>
  <c r="V79" i="26" l="1"/>
  <c r="T137" i="26"/>
  <c r="U137" i="26"/>
  <c r="U139" i="26"/>
  <c r="T139" i="26"/>
  <c r="U138" i="26"/>
  <c r="T138" i="26"/>
  <c r="V137" i="26" l="1"/>
  <c r="T66" i="26"/>
  <c r="U70" i="26"/>
  <c r="T70" i="26"/>
  <c r="T68" i="26"/>
  <c r="U68" i="26"/>
  <c r="T67" i="26"/>
  <c r="U67" i="26"/>
  <c r="U66" i="26"/>
  <c r="U69" i="26"/>
  <c r="T69" i="26"/>
  <c r="V66" i="26" l="1"/>
  <c r="U145" i="26" l="1"/>
  <c r="T145" i="26"/>
  <c r="U147" i="26"/>
  <c r="T147" i="26"/>
  <c r="U146" i="26"/>
  <c r="T146" i="26"/>
  <c r="T47" i="26"/>
  <c r="U49" i="26"/>
  <c r="T49" i="26"/>
  <c r="T50" i="26"/>
  <c r="U50" i="26"/>
  <c r="T48" i="26"/>
  <c r="U48" i="26"/>
  <c r="U47" i="26"/>
  <c r="V145" i="26" l="1"/>
  <c r="V47" i="26"/>
  <c r="T148" i="26"/>
  <c r="U148" i="26"/>
  <c r="U149" i="26"/>
  <c r="T149" i="26"/>
  <c r="T150" i="26"/>
  <c r="U150" i="26"/>
  <c r="V148" i="26" l="1"/>
  <c r="T42" i="26"/>
  <c r="U45" i="26"/>
  <c r="T45" i="26"/>
  <c r="U44" i="26"/>
  <c r="T44" i="26"/>
  <c r="U43" i="26"/>
  <c r="T43" i="26"/>
  <c r="T46" i="26"/>
  <c r="U46" i="26"/>
  <c r="U42" i="26"/>
  <c r="T156" i="26"/>
  <c r="U157" i="26"/>
  <c r="T157" i="26"/>
  <c r="U160" i="26"/>
  <c r="T160" i="26"/>
  <c r="T159" i="26"/>
  <c r="U159" i="26"/>
  <c r="T158" i="26"/>
  <c r="U158" i="26"/>
  <c r="U156" i="26"/>
  <c r="V156" i="26" l="1"/>
  <c r="V42" i="26"/>
  <c r="T109" i="26" l="1"/>
  <c r="U109" i="26"/>
  <c r="T111" i="26"/>
  <c r="U111" i="26"/>
  <c r="U110" i="26"/>
  <c r="T110" i="26"/>
  <c r="V109" i="26" l="1"/>
</calcChain>
</file>

<file path=xl/sharedStrings.xml><?xml version="1.0" encoding="utf-8"?>
<sst xmlns="http://schemas.openxmlformats.org/spreadsheetml/2006/main" count="14298" uniqueCount="1453">
  <si>
    <t>finish_periods_ratio</t>
  </si>
  <si>
    <t>自由度</t>
  </si>
  <si>
    <t>卡方</t>
  </si>
  <si>
    <t>Wald</t>
  </si>
  <si>
    <t>Pr &gt; 卡方</t>
  </si>
  <si>
    <t>&lt;.0001</t>
  </si>
  <si>
    <t>N</t>
  </si>
  <si>
    <t>最大似然估计分析</t>
  </si>
  <si>
    <t>参数</t>
  </si>
  <si>
    <t>估计</t>
  </si>
  <si>
    <t>标准</t>
  </si>
  <si>
    <t>误差</t>
  </si>
  <si>
    <t>Intercept</t>
  </si>
  <si>
    <t>标准化估计</t>
  </si>
  <si>
    <t>DELAY_DAYS</t>
  </si>
  <si>
    <t>OTHER_PERSON_TYPE</t>
  </si>
  <si>
    <t>BPTP比率</t>
  </si>
  <si>
    <t>累计回退期数</t>
  </si>
  <si>
    <t>实还期数比</t>
  </si>
  <si>
    <t>历史最大逾期cs_cpd</t>
  </si>
  <si>
    <t>city</t>
  </si>
  <si>
    <t>.</t>
  </si>
  <si>
    <t>bad</t>
  </si>
  <si>
    <t>good</t>
  </si>
  <si>
    <t>total</t>
  </si>
  <si>
    <t>INTER3_COUNT</t>
  </si>
  <si>
    <t>CHEXIAO_COUNT</t>
  </si>
  <si>
    <t>REJ_COUNT</t>
  </si>
  <si>
    <t>APR_COUNT</t>
  </si>
  <si>
    <t>APP_COUNT</t>
  </si>
  <si>
    <t>APR_CREDIT_AMOUNT</t>
  </si>
  <si>
    <t>APR_PAYMENT_NUM</t>
  </si>
  <si>
    <t>CREDIT_AMOUNT</t>
  </si>
  <si>
    <t>INIT_PAY</t>
  </si>
  <si>
    <t>PAYMENT_RATE</t>
  </si>
  <si>
    <t>PERIODS</t>
  </si>
  <si>
    <t>MIN_INIT_RATE</t>
  </si>
  <si>
    <t>EXTRA_INIT_RATE</t>
  </si>
  <si>
    <t>MONTHLYINTERESTRATE</t>
  </si>
  <si>
    <t>MANAGEMENTFEESRATE</t>
  </si>
  <si>
    <t>CUSTOMERSERVICERATES</t>
  </si>
  <si>
    <t>SALESCOMMISSION</t>
  </si>
  <si>
    <t>EFFECTIVEANNUALRATE</t>
  </si>
  <si>
    <t>PRICE</t>
  </si>
  <si>
    <t>CERTF_INTERVAL_YEARS</t>
  </si>
  <si>
    <t>JOBTIME</t>
  </si>
  <si>
    <t>EXPENSE_MONTH</t>
  </si>
  <si>
    <t>OTHER_INCOME</t>
  </si>
  <si>
    <t>SELF_INCOME</t>
  </si>
  <si>
    <t>FAMILY_INCOME</t>
  </si>
  <si>
    <t>CHILDRENTOTAL</t>
  </si>
  <si>
    <t>QQNO_INIT</t>
  </si>
  <si>
    <t>QQ_LENGTH</t>
  </si>
  <si>
    <t>PAYPRINCIPLE</t>
  </si>
  <si>
    <t>PAYFEE</t>
  </si>
  <si>
    <t>PAYPRINCIPALNFEE</t>
  </si>
  <si>
    <t>PAYINTEAMT</t>
  </si>
  <si>
    <t>PAYFINE</t>
  </si>
  <si>
    <t>PAYFINECNT</t>
  </si>
  <si>
    <t>DUE_PERIODS</t>
  </si>
  <si>
    <t>ACTUALPAYPRINCIPLE</t>
  </si>
  <si>
    <t>ACTUALPAYFEE</t>
  </si>
  <si>
    <t>ACTUALPAYPRINCIPALNFEE</t>
  </si>
  <si>
    <t>ACTUALPAYINTEAMT</t>
  </si>
  <si>
    <t>ACTUALPAYFINE</t>
  </si>
  <si>
    <t>ACTUALPAYFINECNT</t>
  </si>
  <si>
    <t>FINISH_PERIODS</t>
  </si>
  <si>
    <t>PAY_PERIODS</t>
  </si>
  <si>
    <t>SEQ_DELAY_DAYS</t>
  </si>
  <si>
    <t>ONTIME_PAY</t>
  </si>
  <si>
    <t>INTIME_PAY</t>
  </si>
  <si>
    <t>TOT_CREDIT_AMOUNT</t>
  </si>
  <si>
    <t>DELAY_TIMES</t>
  </si>
  <si>
    <t>AVG_DAYS</t>
  </si>
  <si>
    <t>MAX_CPD</t>
  </si>
  <si>
    <t>MAX_OVERDUE</t>
  </si>
  <si>
    <t>ROLL_BACK</t>
  </si>
  <si>
    <t>MAX_ROLL_SEQ</t>
  </si>
  <si>
    <t>ROLL_BACK_SEQ</t>
  </si>
  <si>
    <t>MAX_CONDUE1</t>
  </si>
  <si>
    <t>CON1_DUE_TIMES</t>
  </si>
  <si>
    <t>MAX_CONDUE5</t>
  </si>
  <si>
    <t>CON5_DUE_TIMES</t>
  </si>
  <si>
    <t>MAX_CONDUE10</t>
  </si>
  <si>
    <t>CON10_DUE_TIMES</t>
  </si>
  <si>
    <t>HIS_DUESEQ</t>
  </si>
  <si>
    <t>IS10FINE</t>
  </si>
  <si>
    <t>SEQ_DUEDAYS</t>
  </si>
  <si>
    <t>MAX_SEQ_DUEDAYS</t>
  </si>
  <si>
    <t>OVER_DUE_VALUE</t>
  </si>
  <si>
    <t>N_CUR_BALANCE</t>
  </si>
  <si>
    <t>CS_TIMES</t>
  </si>
  <si>
    <t>CONTACT</t>
  </si>
  <si>
    <t>PTP</t>
  </si>
  <si>
    <t>FNBM_TIMES</t>
  </si>
  <si>
    <t>INCM_TIMES</t>
  </si>
  <si>
    <t>HIS_PTPDAYS</t>
  </si>
  <si>
    <t>CONLOST</t>
  </si>
  <si>
    <t>LOST</t>
  </si>
  <si>
    <t>RECENT_CONTACT_DAY</t>
  </si>
  <si>
    <t>KPTP</t>
  </si>
  <si>
    <t>BPTP</t>
  </si>
  <si>
    <t>KPTP_RATIO</t>
  </si>
  <si>
    <t>BPTP_RATIO</t>
  </si>
  <si>
    <t>CSFQ</t>
  </si>
  <si>
    <t>DUE_DELAY_RATIO</t>
  </si>
  <si>
    <t>DUE_CSTIME_RATIO</t>
  </si>
  <si>
    <t>DUE_CONTACT_RATIO</t>
  </si>
  <si>
    <t>DUE_PTP_RATIO</t>
  </si>
  <si>
    <t>TOTAL_WK_EXP</t>
  </si>
  <si>
    <t xml:space="preserve">%let DSin=lf.a0501_train_group     </t>
  </si>
  <si>
    <t xml:space="preserve"> %let DSout=lf.a0501_train_group_temp</t>
  </si>
  <si>
    <t xml:space="preserve"> %let NewVarX=&amp;VarX._b</t>
  </si>
  <si>
    <t xml:space="preserve"> %ApplyMap1(&amp;DSin,&amp;VarX,&amp;NewVarX,&amp;DSVarMap,&amp;DSout)</t>
  </si>
  <si>
    <t>%let DSin=lf.a0501_train_group_temp</t>
  </si>
  <si>
    <t xml:space="preserve"> %let DSout=lf.a0501_train_group     </t>
  </si>
  <si>
    <t>IS_WORK_HR</t>
  </si>
  <si>
    <t>PRODUCTCATEGORYNAME</t>
  </si>
  <si>
    <t>GOODS_TYPE</t>
  </si>
  <si>
    <t>IS_SUIXINHUAN</t>
  </si>
  <si>
    <t>INSURE_STATUS</t>
  </si>
  <si>
    <t>CERT_4_INITAL</t>
  </si>
  <si>
    <t>F_SAME_COM</t>
  </si>
  <si>
    <t>MOST_CONTACT_3M</t>
  </si>
  <si>
    <t>INNER_CODE</t>
  </si>
  <si>
    <t xml:space="preserve">%let DSin=lf.a0601_train_woe     </t>
  </si>
  <si>
    <t xml:space="preserve"> %let DSout=lf.a0601_train_woe_temp</t>
  </si>
  <si>
    <t xml:space="preserve"> %let ivvar=&amp;var._b</t>
  </si>
  <si>
    <t xml:space="preserve"> %let woeds=lf.a0601_&amp;var._woe</t>
  </si>
  <si>
    <t xml:space="preserve"> %let WOEVar=&amp;var._woe</t>
  </si>
  <si>
    <t xml:space="preserve"> %CalcWOE(&amp;DsIn,&amp;IVVar,&amp;DVVar,&amp;WOEDS,&amp;WOEVar,&amp;DSout)</t>
  </si>
  <si>
    <t>%let DSin=lf.a0601_train_woe_temp</t>
  </si>
  <si>
    <t xml:space="preserve"> %let DSout=lf.a0601_train_woe     </t>
  </si>
  <si>
    <t xml:space="preserve"> %ApplyMap2(&amp;DSin,&amp;VarX,&amp;NewVarX,&amp;DSVarMap,&amp;DSout)</t>
  </si>
  <si>
    <t>INSURE_STATUS_woe</t>
  </si>
  <si>
    <t>FAMILY_STATE_woe</t>
  </si>
  <si>
    <t>MOST_CONTACT_3M_woe</t>
  </si>
  <si>
    <t>INTER3_COUNT_woe</t>
  </si>
  <si>
    <t>REJ_COUNT_woe</t>
  </si>
  <si>
    <t>APR_PAYMENT_NUM_woe</t>
  </si>
  <si>
    <t>CREDIT_AMOUNT_woe</t>
  </si>
  <si>
    <t>PERIODS_woe</t>
  </si>
  <si>
    <t>OTHER_INCOME_woe</t>
  </si>
  <si>
    <t>SELF_INCOME_woe</t>
  </si>
  <si>
    <t>PAYFEE_woe</t>
  </si>
  <si>
    <t>PAYFINE_woe</t>
  </si>
  <si>
    <t>PAYFINECNT_woe</t>
  </si>
  <si>
    <t>DUE_PERIODS_woe</t>
  </si>
  <si>
    <t>ACTUALPAYINTEAMT_woe</t>
  </si>
  <si>
    <t>ACTUALPAYFINE_woe</t>
  </si>
  <si>
    <t>ACTUALPAYFINECNT_woe</t>
  </si>
  <si>
    <t>PAY_PERIODS_woe</t>
  </si>
  <si>
    <t>ONTIME_PAY_woe</t>
  </si>
  <si>
    <t>INTIME_PAY_woe</t>
  </si>
  <si>
    <t>DELAY_DAYS_woe</t>
  </si>
  <si>
    <t>AVG_DAYS_woe</t>
  </si>
  <si>
    <t>SEQ_DUEDAYS_woe</t>
  </si>
  <si>
    <t>CS_TIMES_woe</t>
  </si>
  <si>
    <t>CONTACT_woe</t>
  </si>
  <si>
    <t>CONLOST_woe</t>
  </si>
  <si>
    <t>KPTP_woe</t>
  </si>
  <si>
    <t>BPTP_woe</t>
  </si>
  <si>
    <t>DUE_DELAY_RATIO_woe</t>
  </si>
  <si>
    <t>DUE_PTP_RATIO_woe</t>
  </si>
  <si>
    <t>VariableName</t>
  </si>
  <si>
    <t>InformationValue</t>
  </si>
  <si>
    <t>FAMILY_STATE</t>
  </si>
  <si>
    <t>F_SAME_REG</t>
  </si>
  <si>
    <t>INSURE_TYPE</t>
  </si>
  <si>
    <t>ORLM</t>
  </si>
  <si>
    <t>CWOC</t>
  </si>
  <si>
    <t>桂林市</t>
  </si>
  <si>
    <t>四平市</t>
  </si>
  <si>
    <t>眉山市</t>
  </si>
  <si>
    <t>咸阳市</t>
  </si>
  <si>
    <t>临汾市</t>
  </si>
  <si>
    <t>阳泉市</t>
  </si>
  <si>
    <t>朔州市</t>
  </si>
  <si>
    <t>运城市</t>
  </si>
  <si>
    <t>儋州市</t>
  </si>
  <si>
    <t>济南市</t>
  </si>
  <si>
    <t>唐山市</t>
  </si>
  <si>
    <t>蚌埠市</t>
  </si>
  <si>
    <t>广安市</t>
  </si>
  <si>
    <t>营口市</t>
  </si>
  <si>
    <t>郑州市</t>
  </si>
  <si>
    <t>通辽市</t>
  </si>
  <si>
    <t>晋城市</t>
  </si>
  <si>
    <t>聊城市</t>
  </si>
  <si>
    <t>滁州市</t>
  </si>
  <si>
    <t>赣州市</t>
  </si>
  <si>
    <t>肇庆市</t>
  </si>
  <si>
    <t>保定市</t>
  </si>
  <si>
    <t>崇左市</t>
  </si>
  <si>
    <t>茂名市</t>
  </si>
  <si>
    <t>宜宾市</t>
  </si>
  <si>
    <t>吉安市</t>
  </si>
  <si>
    <t>鹤岗市</t>
  </si>
  <si>
    <t>巴中市</t>
  </si>
  <si>
    <t>九江市</t>
  </si>
  <si>
    <t>临沧市</t>
  </si>
  <si>
    <t>安庆市</t>
  </si>
  <si>
    <t>信阳市</t>
  </si>
  <si>
    <t>三明市</t>
  </si>
  <si>
    <t>长沙市</t>
  </si>
  <si>
    <t>福州市</t>
  </si>
  <si>
    <t>钦州市</t>
  </si>
  <si>
    <t>太原市</t>
  </si>
  <si>
    <t>百色市</t>
  </si>
  <si>
    <t>德阳市</t>
  </si>
  <si>
    <t>毕节市</t>
  </si>
  <si>
    <t>无锡市</t>
  </si>
  <si>
    <t>安康市</t>
  </si>
  <si>
    <t>辽阳市</t>
  </si>
  <si>
    <t>大连市</t>
  </si>
  <si>
    <t>泸州市</t>
  </si>
  <si>
    <t>佛山市</t>
  </si>
  <si>
    <t>泰安市</t>
  </si>
  <si>
    <t>绵阳市</t>
  </si>
  <si>
    <t>天津市</t>
  </si>
  <si>
    <t>内江市</t>
  </si>
  <si>
    <t>赤峰市</t>
  </si>
  <si>
    <t>宿迁市</t>
  </si>
  <si>
    <t>商洛市</t>
  </si>
  <si>
    <t>盘锦市</t>
  </si>
  <si>
    <t>惠州市</t>
  </si>
  <si>
    <t>汉中市</t>
  </si>
  <si>
    <t>吉林市</t>
  </si>
  <si>
    <t>锦州市</t>
  </si>
  <si>
    <t>珠海市</t>
  </si>
  <si>
    <t>北京市</t>
  </si>
  <si>
    <t>衡阳市</t>
  </si>
  <si>
    <t>白山市</t>
  </si>
  <si>
    <t>绥化市</t>
  </si>
  <si>
    <t>广元市</t>
  </si>
  <si>
    <t>滨州市</t>
  </si>
  <si>
    <t>襄阳市</t>
  </si>
  <si>
    <t>南充市</t>
  </si>
  <si>
    <t>宿州市</t>
  </si>
  <si>
    <t>怀化市</t>
  </si>
  <si>
    <t>漳州市</t>
  </si>
  <si>
    <t>宣城市</t>
  </si>
  <si>
    <t>贵阳市</t>
  </si>
  <si>
    <t>铁岭市</t>
  </si>
  <si>
    <t>安顺市</t>
  </si>
  <si>
    <t>白城市</t>
  </si>
  <si>
    <t>南京市</t>
  </si>
  <si>
    <t>遵义市</t>
  </si>
  <si>
    <t>临沂市</t>
  </si>
  <si>
    <t>成都市</t>
  </si>
  <si>
    <t>淮安市</t>
  </si>
  <si>
    <t>长春市</t>
  </si>
  <si>
    <t>广州市</t>
  </si>
  <si>
    <t>合肥市</t>
  </si>
  <si>
    <t>普洱市</t>
  </si>
  <si>
    <t>保山市</t>
  </si>
  <si>
    <t>铜仁市</t>
  </si>
  <si>
    <t>菏泽市</t>
  </si>
  <si>
    <t>深圳市</t>
  </si>
  <si>
    <t>承德市</t>
  </si>
  <si>
    <t>沈阳市</t>
  </si>
  <si>
    <t>大同市</t>
  </si>
  <si>
    <t>青岛市</t>
  </si>
  <si>
    <t>杭州市</t>
  </si>
  <si>
    <t>湖州市</t>
  </si>
  <si>
    <t>江门市</t>
  </si>
  <si>
    <t>达州市</t>
  </si>
  <si>
    <t>大庆市</t>
  </si>
  <si>
    <t>西安市</t>
  </si>
  <si>
    <t>宁波市</t>
  </si>
  <si>
    <t>渭南市</t>
  </si>
  <si>
    <t>六安市</t>
  </si>
  <si>
    <t>南平市</t>
  </si>
  <si>
    <t>天水市</t>
  </si>
  <si>
    <t>河池市</t>
  </si>
  <si>
    <t>扬州市</t>
  </si>
  <si>
    <t>忻州市</t>
  </si>
  <si>
    <t>上海市</t>
  </si>
  <si>
    <t>北海市</t>
  </si>
  <si>
    <t>阜新市</t>
  </si>
  <si>
    <t>徐州市</t>
  </si>
  <si>
    <t>本溪市</t>
  </si>
  <si>
    <t>岳阳市</t>
  </si>
  <si>
    <t>昭通市</t>
  </si>
  <si>
    <t>中山市</t>
  </si>
  <si>
    <t>烟台市</t>
  </si>
  <si>
    <t>丽江市</t>
  </si>
  <si>
    <t>淄博市</t>
  </si>
  <si>
    <t>孝感市</t>
  </si>
  <si>
    <t>德州市</t>
  </si>
  <si>
    <t>威海市</t>
  </si>
  <si>
    <t>贺州市</t>
  </si>
  <si>
    <t>昆明市</t>
  </si>
  <si>
    <t>贵港市</t>
  </si>
  <si>
    <t>玉林市</t>
  </si>
  <si>
    <t>抚顺市</t>
  </si>
  <si>
    <t>苏州市</t>
  </si>
  <si>
    <t>兰州市</t>
  </si>
  <si>
    <t>延安市</t>
  </si>
  <si>
    <t>榆林市</t>
  </si>
  <si>
    <t>常德市</t>
  </si>
  <si>
    <t>温州市</t>
  </si>
  <si>
    <t>台州市</t>
  </si>
  <si>
    <t>梅州市</t>
  </si>
  <si>
    <t>重庆市</t>
  </si>
  <si>
    <t>南昌市</t>
  </si>
  <si>
    <t>阳江市</t>
  </si>
  <si>
    <t>曲靖市</t>
  </si>
  <si>
    <t>宝鸡市</t>
  </si>
  <si>
    <t>厦门市</t>
  </si>
  <si>
    <t>泉州市</t>
  </si>
  <si>
    <t>东莞市</t>
  </si>
  <si>
    <t>咸宁市</t>
  </si>
  <si>
    <t>南宁市</t>
  </si>
  <si>
    <t>兴安盟</t>
  </si>
  <si>
    <t>潍坊市</t>
  </si>
  <si>
    <t>泰州市</t>
  </si>
  <si>
    <t>荆州市</t>
  </si>
  <si>
    <t>十堰市</t>
  </si>
  <si>
    <t>龙岩市</t>
  </si>
  <si>
    <t>金华市</t>
  </si>
  <si>
    <t>玉溪市</t>
  </si>
  <si>
    <t>武威市</t>
  </si>
  <si>
    <t>来宾市</t>
  </si>
  <si>
    <t>绍兴市</t>
  </si>
  <si>
    <t>盐城市</t>
  </si>
  <si>
    <t>邵阳市</t>
  </si>
  <si>
    <t>商丘市</t>
  </si>
  <si>
    <t>枣庄市</t>
  </si>
  <si>
    <t>包头市</t>
  </si>
  <si>
    <t>漯河市</t>
  </si>
  <si>
    <t>周口市</t>
  </si>
  <si>
    <t>新乡市</t>
  </si>
  <si>
    <t>濮阳市</t>
  </si>
  <si>
    <t>焦作市</t>
  </si>
  <si>
    <t>南阳市</t>
  </si>
  <si>
    <t>济宁市</t>
  </si>
  <si>
    <t>晋中市</t>
  </si>
  <si>
    <t>阜阳市</t>
  </si>
  <si>
    <t>萍乡市</t>
  </si>
  <si>
    <t>宁德市</t>
  </si>
  <si>
    <t>朝阳市</t>
  </si>
  <si>
    <t>开封市</t>
  </si>
  <si>
    <t>三亚市</t>
  </si>
  <si>
    <t>河源市</t>
  </si>
  <si>
    <t>宜春市</t>
  </si>
  <si>
    <t>鞍山市</t>
  </si>
  <si>
    <t>辽源市</t>
  </si>
  <si>
    <t>安阳市</t>
  </si>
  <si>
    <t>廊坊市</t>
  </si>
  <si>
    <t>湛江市</t>
  </si>
  <si>
    <t>吕梁市</t>
  </si>
  <si>
    <t>遂宁市</t>
  </si>
  <si>
    <t>海口市</t>
  </si>
  <si>
    <t>亳州市</t>
  </si>
  <si>
    <t>丹东市</t>
  </si>
  <si>
    <t>通化市</t>
  </si>
  <si>
    <t>许昌市</t>
  </si>
  <si>
    <t>清远市</t>
  </si>
  <si>
    <t>雅安市</t>
  </si>
  <si>
    <t>长治市</t>
  </si>
  <si>
    <t>南通市</t>
  </si>
  <si>
    <t>芜湖市</t>
  </si>
  <si>
    <t>鸡西市</t>
  </si>
  <si>
    <t>松原市</t>
  </si>
  <si>
    <t>邯郸市</t>
  </si>
  <si>
    <t>沧州市</t>
  </si>
  <si>
    <t>自贡市</t>
  </si>
  <si>
    <t>上饶市</t>
  </si>
  <si>
    <t>张掖市</t>
  </si>
  <si>
    <t>铜川市</t>
  </si>
  <si>
    <t>洛阳市</t>
  </si>
  <si>
    <t>韶关市</t>
  </si>
  <si>
    <t>常州市</t>
  </si>
  <si>
    <t>柳州市</t>
  </si>
  <si>
    <t>潮州市</t>
  </si>
  <si>
    <t>武汉市</t>
  </si>
  <si>
    <t>梧州市</t>
  </si>
  <si>
    <t>镇江市</t>
  </si>
  <si>
    <t>嘉兴市</t>
  </si>
  <si>
    <t>揭阳市</t>
  </si>
  <si>
    <t>莆田市</t>
  </si>
  <si>
    <t>娄底市</t>
  </si>
  <si>
    <t>银川市</t>
  </si>
  <si>
    <t>汕尾市</t>
  </si>
  <si>
    <t>汕头市</t>
  </si>
  <si>
    <t>庆阳市</t>
  </si>
  <si>
    <t>varname</t>
  </si>
  <si>
    <t>bin</t>
  </si>
  <si>
    <t>woe</t>
    <phoneticPr fontId="24" type="noConversion"/>
  </si>
  <si>
    <t>isblack</t>
  </si>
  <si>
    <t>state_month_cha</t>
  </si>
  <si>
    <t>n</t>
  </si>
  <si>
    <t>bad_rate</t>
  </si>
  <si>
    <t>OPERATEMODE</t>
  </si>
  <si>
    <t>PROVINCE</t>
  </si>
  <si>
    <t>CITY</t>
  </si>
  <si>
    <t>POS_TYPE</t>
  </si>
  <si>
    <t>RELATIVETYPE</t>
  </si>
  <si>
    <t>flag_applyloan</t>
  </si>
  <si>
    <t>flag_tqww</t>
  </si>
  <si>
    <t>PERSON_SEX</t>
  </si>
  <si>
    <t>EDUCATION</t>
  </si>
  <si>
    <t>IS_SSI</t>
  </si>
  <si>
    <t>HOUSE_TYPE</t>
  </si>
  <si>
    <t>EMAIL</t>
  </si>
  <si>
    <t>IS_CERTID_PROVINCE</t>
  </si>
  <si>
    <t>PUTOUT_SAGROUP</t>
  </si>
  <si>
    <t>STATE_SAGROUP</t>
  </si>
  <si>
    <t xml:space="preserve"> %let DSVarMap=lf.dz0401_&amp;VarX._map</t>
    <phoneticPr fontId="24" type="noConversion"/>
  </si>
  <si>
    <t>PERSON_APP_AGE</t>
  </si>
  <si>
    <t>avg_rollseq</t>
  </si>
  <si>
    <t>fine10_seq_ratio</t>
  </si>
  <si>
    <t>value_income_ratio</t>
  </si>
  <si>
    <t>value_balance_ratio</t>
  </si>
  <si>
    <t>overdue_periods_ratio</t>
  </si>
  <si>
    <t>due_periods_ratio</t>
  </si>
  <si>
    <t>PTP_RATIO</t>
  </si>
  <si>
    <t>DK_RATIO</t>
  </si>
  <si>
    <t>LAST3YEAR_WORKCHANGE</t>
  </si>
  <si>
    <t>ACTUALPAYPRINCIPALN</t>
  </si>
  <si>
    <t xml:space="preserve"> %let DSVarMap=lf.dz0501_&amp;VarX._map</t>
    <phoneticPr fontId="24" type="noConversion"/>
  </si>
  <si>
    <t>CITY_woe</t>
  </si>
  <si>
    <t>PERSON_SEX_woe</t>
  </si>
  <si>
    <t>EDUCATION_woe</t>
  </si>
  <si>
    <t>PERSON_APP_AGE_woe</t>
  </si>
  <si>
    <t>EXPENSE_MONTH_woe</t>
  </si>
  <si>
    <t>ROLL_BACK_woe</t>
  </si>
  <si>
    <t>PTP_woe</t>
  </si>
  <si>
    <t>DK_RATIO_woe</t>
  </si>
  <si>
    <t>finish_periods_ratio_woe</t>
    <phoneticPr fontId="24" type="noConversion"/>
  </si>
  <si>
    <t>value_income_ratio_woe</t>
    <phoneticPr fontId="24" type="noConversion"/>
  </si>
  <si>
    <t>RECENT_CONTACT_DAY_woe</t>
    <phoneticPr fontId="24" type="noConversion"/>
  </si>
  <si>
    <t>badrate</t>
    <phoneticPr fontId="24" type="noConversion"/>
  </si>
  <si>
    <t>intime_pay</t>
    <phoneticPr fontId="24" type="noConversion"/>
  </si>
  <si>
    <t>抚州市</t>
  </si>
  <si>
    <t>鹰潭市</t>
  </si>
  <si>
    <t>迪庆藏族自治州</t>
  </si>
  <si>
    <t>鹤壁市</t>
  </si>
  <si>
    <t>七台河市</t>
  </si>
  <si>
    <t>省直辖县级行政区划</t>
  </si>
  <si>
    <t>省直辖行政单位</t>
  </si>
  <si>
    <t>舟山市</t>
  </si>
  <si>
    <t>永州市</t>
  </si>
  <si>
    <t>三门峡市</t>
  </si>
  <si>
    <t>淮南市</t>
  </si>
  <si>
    <t>恩施土家族苗族自治州</t>
  </si>
  <si>
    <t>张家界市</t>
  </si>
  <si>
    <t>荆门市</t>
  </si>
  <si>
    <t>铜陵市</t>
  </si>
  <si>
    <t>红河哈尼族彝族自治州</t>
  </si>
  <si>
    <t>省直辖县级行政单位</t>
  </si>
  <si>
    <t>延边朝鲜族自治州</t>
  </si>
  <si>
    <t>呼伦贝尔市</t>
  </si>
  <si>
    <t>葫芦岛市</t>
  </si>
  <si>
    <t>黔南布依族苗族自治州</t>
  </si>
  <si>
    <t>邢台市</t>
  </si>
  <si>
    <t>大理白族自治州</t>
  </si>
  <si>
    <t>乐山市</t>
  </si>
  <si>
    <t>马鞍山市</t>
  </si>
  <si>
    <t>攀枝花市</t>
  </si>
  <si>
    <t>平顶山市</t>
  </si>
  <si>
    <t>伊春市</t>
  </si>
  <si>
    <t>锡林郭勒盟</t>
  </si>
  <si>
    <t>莱芜市</t>
  </si>
  <si>
    <t>秦皇岛市</t>
  </si>
  <si>
    <t>黔东南苗族侗族自治州</t>
  </si>
  <si>
    <t>湘西土家族苗族自治州</t>
  </si>
  <si>
    <t>资阳市</t>
  </si>
  <si>
    <t>白银市</t>
  </si>
  <si>
    <t>楚雄彝族自治州</t>
  </si>
  <si>
    <t>东营市</t>
  </si>
  <si>
    <t>湘潭市</t>
  </si>
  <si>
    <t>新余市</t>
  </si>
  <si>
    <t>乌兰察布市</t>
  </si>
  <si>
    <t>连云港市</t>
  </si>
  <si>
    <t>鄂尔多斯市</t>
  </si>
  <si>
    <t>淮北市</t>
  </si>
  <si>
    <t>西宁市</t>
  </si>
  <si>
    <t>德宏傣族景颇族自治州</t>
  </si>
  <si>
    <t>黄石市</t>
  </si>
  <si>
    <t>日照市</t>
  </si>
  <si>
    <t>凉山彝族自治州</t>
  </si>
  <si>
    <t>鄂州市</t>
  </si>
  <si>
    <t>衡水市</t>
  </si>
  <si>
    <t>平凉市</t>
  </si>
  <si>
    <t>防城港市</t>
  </si>
  <si>
    <t>云浮市</t>
  </si>
  <si>
    <t>黑河市</t>
  </si>
  <si>
    <t>景德镇市</t>
  </si>
  <si>
    <t>黄冈市</t>
  </si>
  <si>
    <t>随州市</t>
  </si>
  <si>
    <t>丽水市</t>
  </si>
  <si>
    <t>石家庄市</t>
  </si>
  <si>
    <t>黔西南布依族苗族自治州</t>
  </si>
  <si>
    <t>呼和浩特市</t>
  </si>
  <si>
    <t>六盘水市</t>
  </si>
  <si>
    <t>哈尔滨市</t>
  </si>
  <si>
    <t>海东市</t>
  </si>
  <si>
    <t>双鸭山市</t>
  </si>
  <si>
    <t>西双版纳傣族自治州</t>
  </si>
  <si>
    <t>驻马店市</t>
  </si>
  <si>
    <t>佳木斯市</t>
  </si>
  <si>
    <t>益阳市</t>
  </si>
  <si>
    <t>牡丹江市</t>
  </si>
  <si>
    <t>张家口市</t>
  </si>
  <si>
    <t>文山壮族苗族自治州</t>
  </si>
  <si>
    <t>郴州市</t>
  </si>
  <si>
    <t>陇南市</t>
  </si>
  <si>
    <t>株洲市</t>
  </si>
  <si>
    <t>巴彦淖尔市</t>
  </si>
  <si>
    <t>衢州市</t>
  </si>
  <si>
    <t>金昌市</t>
  </si>
  <si>
    <t>齐齐哈尔市</t>
  </si>
  <si>
    <t>定西市</t>
  </si>
  <si>
    <t>黄山市</t>
  </si>
  <si>
    <t>宜昌市</t>
  </si>
  <si>
    <t>person_app_age</t>
    <phoneticPr fontId="24" type="noConversion"/>
  </si>
  <si>
    <t>dk_ratio</t>
    <phoneticPr fontId="24" type="noConversion"/>
  </si>
  <si>
    <t>finish_periods_ratio</t>
    <phoneticPr fontId="24" type="noConversion"/>
  </si>
  <si>
    <t>BPTP</t>
    <phoneticPr fontId="24" type="noConversion"/>
  </si>
  <si>
    <t>ptp</t>
    <phoneticPr fontId="24" type="noConversion"/>
  </si>
  <si>
    <t>PAY_PERIODS</t>
    <phoneticPr fontId="24" type="noConversion"/>
  </si>
  <si>
    <t>IV</t>
    <phoneticPr fontId="24" type="noConversion"/>
  </si>
  <si>
    <t>IV_total</t>
    <phoneticPr fontId="24" type="noConversion"/>
  </si>
  <si>
    <t>person_sex</t>
    <phoneticPr fontId="24" type="noConversion"/>
  </si>
  <si>
    <t>education</t>
    <phoneticPr fontId="24" type="noConversion"/>
  </si>
  <si>
    <t>flag_applyloan</t>
    <phoneticPr fontId="24" type="noConversion"/>
  </si>
  <si>
    <t>IS_SSI_woe</t>
  </si>
  <si>
    <t>ROLL_BACK_SEQ_woe</t>
  </si>
  <si>
    <t>OVER_DUE_VALUE_woe</t>
  </si>
  <si>
    <t>DUE_CSTIME_RATIO_woe</t>
  </si>
  <si>
    <t>PTP_RATIO_woe</t>
  </si>
  <si>
    <t>value_balance_ratio_woe</t>
    <phoneticPr fontId="24" type="noConversion"/>
  </si>
  <si>
    <t>CERTF_INTERVAL_YEARS_woe</t>
    <phoneticPr fontId="24" type="noConversion"/>
  </si>
  <si>
    <t>APR_CREDIT_AMOUNT_woe</t>
    <phoneticPr fontId="24" type="noConversion"/>
  </si>
  <si>
    <t>OTHER_PERSON_TYPE_woe</t>
    <phoneticPr fontId="24" type="noConversion"/>
  </si>
  <si>
    <t>酒泉市</t>
  </si>
  <si>
    <t>CERT_4_INITAL_woe</t>
    <phoneticPr fontId="24" type="noConversion"/>
  </si>
  <si>
    <t>flag_tqww</t>
    <phoneticPr fontId="24" type="noConversion"/>
  </si>
  <si>
    <t>SEQ_DELAY_DAYS_woe</t>
    <phoneticPr fontId="24" type="noConversion"/>
  </si>
  <si>
    <t>MOST_CONTACT_3M</t>
    <phoneticPr fontId="24" type="noConversion"/>
  </si>
  <si>
    <t>ptp_ratio</t>
    <phoneticPr fontId="24" type="noConversion"/>
  </si>
  <si>
    <r>
      <rPr>
        <b/>
        <sz val="10"/>
        <color rgb="FFFF0000"/>
        <rFont val="Arial"/>
        <family val="2"/>
      </rPr>
      <t>MAX_SEQ_DUEDAYS</t>
    </r>
    <r>
      <rPr>
        <b/>
        <sz val="10"/>
        <color rgb="FF000000"/>
        <rFont val="Arial"/>
        <family val="2"/>
      </rPr>
      <t>_woe</t>
    </r>
    <phoneticPr fontId="24" type="noConversion"/>
  </si>
  <si>
    <t>INCM_TIMES_woe</t>
    <phoneticPr fontId="24" type="noConversion"/>
  </si>
  <si>
    <t>contact</t>
    <phoneticPr fontId="24" type="noConversion"/>
  </si>
  <si>
    <t>ACTUALPAYFEE</t>
    <phoneticPr fontId="24" type="noConversion"/>
  </si>
  <si>
    <t>rej_count</t>
    <phoneticPr fontId="24" type="noConversion"/>
  </si>
  <si>
    <t>ontime_pay</t>
    <phoneticPr fontId="24" type="noConversion"/>
  </si>
  <si>
    <t>MEANS PROCEDURE</t>
  </si>
  <si>
    <t>变量</t>
  </si>
  <si>
    <t>标签</t>
  </si>
  <si>
    <t>缺失值个数</t>
  </si>
  <si>
    <t>均值</t>
  </si>
  <si>
    <t>中位数</t>
  </si>
  <si>
    <t>最小值</t>
  </si>
  <si>
    <t>最大值</t>
  </si>
  <si>
    <t>第 5 个百分位数</t>
  </si>
  <si>
    <t>第 10 个百分位数</t>
  </si>
  <si>
    <t>第 25 个百分位数</t>
  </si>
  <si>
    <t>第 50 个百分位数</t>
  </si>
  <si>
    <t>第 75 个百分位数</t>
  </si>
  <si>
    <t>第 90 个百分位数</t>
  </si>
  <si>
    <t>第 95 个百分位数</t>
  </si>
  <si>
    <t>TARGET</t>
  </si>
  <si>
    <t>目标变量</t>
  </si>
  <si>
    <t>被内部代码3拒绝次数</t>
  </si>
  <si>
    <t>撤销次数</t>
  </si>
  <si>
    <t>拒绝次数</t>
  </si>
  <si>
    <t>通过次数</t>
  </si>
  <si>
    <t>申请次数</t>
  </si>
  <si>
    <t>通过合同贷款总额</t>
  </si>
  <si>
    <t>通过合同期次总数</t>
  </si>
  <si>
    <t>贷款金额</t>
  </si>
  <si>
    <t>首付金额</t>
  </si>
  <si>
    <t>首付比例</t>
  </si>
  <si>
    <t>分期还款期数</t>
  </si>
  <si>
    <t>产品最低首付比例</t>
  </si>
  <si>
    <t>超出最低首付比例</t>
  </si>
  <si>
    <t>月利率</t>
  </si>
  <si>
    <t>管理费率</t>
  </si>
  <si>
    <t>客户服务费率</t>
  </si>
  <si>
    <t>提成比例</t>
  </si>
  <si>
    <t>EIR有效年利率</t>
  </si>
  <si>
    <t>商品价格</t>
  </si>
  <si>
    <t>F_SCORE</t>
  </si>
  <si>
    <t>f_score</t>
  </si>
  <si>
    <t>年龄</t>
  </si>
  <si>
    <t>证件有效时长</t>
  </si>
  <si>
    <t>当前工作年限</t>
  </si>
  <si>
    <t>LAST3YEAR_WORKCHANGE_NUM</t>
  </si>
  <si>
    <t>过去三年内换工作或开业的次数</t>
  </si>
  <si>
    <t>月支出</t>
  </si>
  <si>
    <t>其他收入</t>
  </si>
  <si>
    <t>个人收入</t>
  </si>
  <si>
    <t>家庭月收入</t>
  </si>
  <si>
    <t>子女个数</t>
  </si>
  <si>
    <t>qq号码第一位</t>
  </si>
  <si>
    <t>qq号码长度</t>
  </si>
  <si>
    <t>累计应还本金</t>
  </si>
  <si>
    <t>累计应还费用</t>
  </si>
  <si>
    <t>累计应还本金+费用</t>
  </si>
  <si>
    <t>累计应还利息</t>
  </si>
  <si>
    <t>累计应还滞纳金</t>
  </si>
  <si>
    <t>累计应还滞纳金次数</t>
  </si>
  <si>
    <t>应还款期次</t>
  </si>
  <si>
    <t>累计实还本金</t>
  </si>
  <si>
    <t>累计实还费用</t>
  </si>
  <si>
    <t>累计实还本金+费用</t>
  </si>
  <si>
    <t>累计实还利息</t>
  </si>
  <si>
    <t>累计实还滞纳金</t>
  </si>
  <si>
    <t>累计实还滞纳金次数</t>
  </si>
  <si>
    <t>实全额还款期次</t>
  </si>
  <si>
    <t>实还款期次</t>
  </si>
  <si>
    <t>所有期次的逾期停留天数之和</t>
  </si>
  <si>
    <t>按时还款期次</t>
  </si>
  <si>
    <t>及时还款期次</t>
  </si>
  <si>
    <t>总贷款金额(客户)</t>
  </si>
  <si>
    <t>进入逾期状态的次数（cpd5天起算）</t>
  </si>
  <si>
    <t>处于逾期状态的天数（cpd5天起算）</t>
  </si>
  <si>
    <t>历史最大逾期金额</t>
  </si>
  <si>
    <t>回退次数</t>
  </si>
  <si>
    <t>最大回退期数</t>
  </si>
  <si>
    <t>历史最大连续逾期期数</t>
  </si>
  <si>
    <t>历史连续逾期次数</t>
  </si>
  <si>
    <t>历史最大连续逾期5天的期数</t>
  </si>
  <si>
    <t>历史连续逾期5天的次数</t>
  </si>
  <si>
    <t>历史最大连续逾期10天的期数</t>
  </si>
  <si>
    <t>历史连续逾期10天的次数</t>
  </si>
  <si>
    <t>历史逾期总期数</t>
  </si>
  <si>
    <t>还款时间距离10天滞纳金收取间隔3天以内的次数</t>
  </si>
  <si>
    <t>延滞天数(每期最大的总和(所有期次相加))</t>
  </si>
  <si>
    <t>延滞天数(每期最大的最大(所有期次求最大))</t>
  </si>
  <si>
    <t>当前逾期金额</t>
  </si>
  <si>
    <t>贷款余额</t>
  </si>
  <si>
    <t>平均回退期数</t>
  </si>
  <si>
    <t>还款时间距离10天滞纳金收取间隔3天以内的比例</t>
  </si>
  <si>
    <t>应还金额比家庭月收入</t>
  </si>
  <si>
    <t>应还金额比贷款余额</t>
  </si>
  <si>
    <t>逾期期数比</t>
  </si>
  <si>
    <t>应还期数比</t>
  </si>
  <si>
    <t>此前总催收次数(加总M1-M3)</t>
  </si>
  <si>
    <t>此前可联次数</t>
  </si>
  <si>
    <t>PTP次数</t>
  </si>
  <si>
    <t>财务困难次数</t>
  </si>
  <si>
    <t>来电次数</t>
  </si>
  <si>
    <t>PTP复核天数总和</t>
  </si>
  <si>
    <t>连续失联次数</t>
  </si>
  <si>
    <t>此前完全失联次数</t>
  </si>
  <si>
    <t>最近一次催收可联距今时间</t>
  </si>
  <si>
    <t>BPTP次数</t>
  </si>
  <si>
    <t>KPTP比率</t>
  </si>
  <si>
    <t>催收频次</t>
  </si>
  <si>
    <t>当前欠款金额/延滞天数</t>
  </si>
  <si>
    <t>当前欠款金额/总催收天数</t>
  </si>
  <si>
    <t>当前欠款金额/可联次数</t>
  </si>
  <si>
    <t>当前欠款金额/PTP次数</t>
  </si>
  <si>
    <t>totalscore1</t>
  </si>
  <si>
    <t>申请评分卡评分</t>
  </si>
  <si>
    <t>平均每次逾期停留天数</t>
  </si>
  <si>
    <t>f_score_new</t>
  </si>
  <si>
    <t>f_score_new2</t>
  </si>
  <si>
    <t>FREQ 过程</t>
  </si>
  <si>
    <t>频数</t>
  </si>
  <si>
    <t>百分比</t>
  </si>
  <si>
    <t>累积</t>
  </si>
  <si>
    <t>商品大类</t>
  </si>
  <si>
    <t>频数缺失 = 286021</t>
  </si>
  <si>
    <t>商品类型</t>
  </si>
  <si>
    <t>运作方式</t>
  </si>
  <si>
    <t>省份</t>
  </si>
  <si>
    <t>安徽省</t>
  </si>
  <si>
    <t>福建省</t>
  </si>
  <si>
    <t>甘肃省</t>
  </si>
  <si>
    <t>广东省</t>
  </si>
  <si>
    <t>广西省</t>
  </si>
  <si>
    <t>贵州省</t>
  </si>
  <si>
    <t>海南省</t>
  </si>
  <si>
    <t>河北省</t>
  </si>
  <si>
    <t>河南省</t>
  </si>
  <si>
    <t>黑龙江省</t>
  </si>
  <si>
    <t>湖北省</t>
  </si>
  <si>
    <t>湖南省</t>
  </si>
  <si>
    <t>吉林省</t>
  </si>
  <si>
    <t>江苏省</t>
  </si>
  <si>
    <t>江西省</t>
  </si>
  <si>
    <t>辽宁省</t>
  </si>
  <si>
    <t>内蒙古自治区</t>
  </si>
  <si>
    <t>宁夏省</t>
  </si>
  <si>
    <t>青海省</t>
  </si>
  <si>
    <t>山东省</t>
  </si>
  <si>
    <t>山西省</t>
  </si>
  <si>
    <t>陕西省</t>
  </si>
  <si>
    <t>四川省</t>
  </si>
  <si>
    <t>云南省</t>
  </si>
  <si>
    <t>浙江省</t>
  </si>
  <si>
    <t>城市</t>
  </si>
  <si>
    <t>嘉峪关市</t>
  </si>
  <si>
    <t>乌海市</t>
  </si>
  <si>
    <t>POS门店类型</t>
  </si>
  <si>
    <t>是否购买保险</t>
  </si>
  <si>
    <t>频数缺失 = 23379</t>
  </si>
  <si>
    <t>购买保险公司</t>
  </si>
  <si>
    <t>身份证前4位</t>
  </si>
  <si>
    <t>工作总年限</t>
  </si>
  <si>
    <t>...</t>
  </si>
  <si>
    <t>亲属关系人类型</t>
  </si>
  <si>
    <t>APPO</t>
  </si>
  <si>
    <t>CMLM</t>
  </si>
  <si>
    <t>FNBM</t>
  </si>
  <si>
    <t>FOUP</t>
  </si>
  <si>
    <t>INCM</t>
  </si>
  <si>
    <t>OPTP</t>
  </si>
  <si>
    <t>PWTR</t>
  </si>
  <si>
    <t>频数缺失 = 4655</t>
  </si>
  <si>
    <t>是否多头借贷</t>
  </si>
  <si>
    <t>频数缺失 = 217358</t>
  </si>
  <si>
    <t>频数缺失 = 112227</t>
  </si>
  <si>
    <t>内部代码</t>
  </si>
  <si>
    <t>是否工作日的工作时间申请</t>
  </si>
  <si>
    <t>是否购买随心还</t>
  </si>
  <si>
    <t>性别</t>
  </si>
  <si>
    <t>婚姻状态</t>
  </si>
  <si>
    <t>教育程度</t>
  </si>
  <si>
    <t>是否社保</t>
  </si>
  <si>
    <t>住房类型</t>
  </si>
  <si>
    <t>电子邮箱类型</t>
  </si>
  <si>
    <t>家庭（居住）地址是否与户籍一致</t>
  </si>
  <si>
    <t>身份证省份是否与POS一致</t>
  </si>
  <si>
    <t>其他联系人类型</t>
  </si>
  <si>
    <t>公司地址是否在当前城市</t>
  </si>
  <si>
    <t>SA分组_申请时间</t>
  </si>
  <si>
    <t>SA分组_评分时间</t>
  </si>
  <si>
    <t>是否黑名单</t>
  </si>
  <si>
    <t>Var_Name</t>
  </si>
  <si>
    <t>历史延滞天数/账龄天数</t>
  </si>
  <si>
    <t>KPTP次数</t>
  </si>
  <si>
    <t>contact</t>
  </si>
  <si>
    <t>ptp</t>
  </si>
  <si>
    <t>ptp_ratio</t>
  </si>
  <si>
    <t>incm_times</t>
  </si>
  <si>
    <t>person_sex</t>
  </si>
  <si>
    <t>education</t>
  </si>
  <si>
    <t>credit_amount</t>
  </si>
  <si>
    <t>person_app_age</t>
  </si>
  <si>
    <t>avg_rollseq_b_ch</t>
  </si>
  <si>
    <t>avg_rollseq_woe</t>
  </si>
  <si>
    <t/>
  </si>
  <si>
    <t>finish_periods_ratio_b_ch</t>
  </si>
  <si>
    <t>finish_periods_ratio_woe</t>
  </si>
  <si>
    <t>value_balance_ratio_b_ch</t>
  </si>
  <si>
    <t>value_balance_ratio_woe</t>
  </si>
  <si>
    <t>样本概况</t>
    <phoneticPr fontId="24" type="noConversion"/>
  </si>
  <si>
    <t>训练样本</t>
    <phoneticPr fontId="24" type="noConversion"/>
  </si>
  <si>
    <t>验证样本</t>
    <phoneticPr fontId="24" type="noConversion"/>
  </si>
  <si>
    <t>测试样本</t>
    <phoneticPr fontId="24" type="noConversion"/>
  </si>
  <si>
    <t>OPERATEMODE_woe</t>
  </si>
  <si>
    <t>PROVINCE_woe</t>
  </si>
  <si>
    <t>POS_TYPE_woe</t>
  </si>
  <si>
    <t>INSURE_TYPE_woe</t>
  </si>
  <si>
    <t>CERT_4_INITAL_woe</t>
  </si>
  <si>
    <t>TOTAL_WK_EXP_woe</t>
  </si>
  <si>
    <t>RELATIVETYPE_woe</t>
  </si>
  <si>
    <t>flag_applyloan_woe</t>
  </si>
  <si>
    <t>flag_tqww_woe</t>
  </si>
  <si>
    <t>IS_WORK_HR_woe</t>
  </si>
  <si>
    <t>IS_SUIXINHUAN_woe</t>
  </si>
  <si>
    <t>HOUSE_TYPE_woe</t>
  </si>
  <si>
    <t>EMAIL_woe</t>
  </si>
  <si>
    <t>F_SAME_REG_woe</t>
  </si>
  <si>
    <t>IS_CERTID_PROVINCE_woe</t>
  </si>
  <si>
    <t>OTHER_PERSON_TYPE_woe</t>
  </si>
  <si>
    <t>F_SAME_COM_woe</t>
  </si>
  <si>
    <t>CHEXIAO_COUNT_woe</t>
  </si>
  <si>
    <t>APR_COUNT_woe</t>
  </si>
  <si>
    <t>APP_COUNT_woe</t>
  </si>
  <si>
    <t>APR_CREDIT_AMOUNT_woe</t>
  </si>
  <si>
    <t>MANAGEMENTFEESRATE_woe</t>
  </si>
  <si>
    <t>CUSTOMERSERVICERATES_woe</t>
  </si>
  <si>
    <t>EFFECTIVEANNUALRATE_woe</t>
  </si>
  <si>
    <t>CERTF_INTERVAL_YEARS_woe</t>
  </si>
  <si>
    <t>JOBTIME_woe</t>
  </si>
  <si>
    <t>FAMILY_INCOME_woe</t>
  </si>
  <si>
    <t>CHILDRENTOTAL_woe</t>
  </si>
  <si>
    <t>QQNO_INIT_woe</t>
  </si>
  <si>
    <t>QQ_LENGTH_woe</t>
  </si>
  <si>
    <t>PAYPRINCIPLE_woe</t>
  </si>
  <si>
    <t>PAYPRINCIPALNFEE_woe</t>
  </si>
  <si>
    <t>PAYINTEAMT_woe</t>
  </si>
  <si>
    <t>ACTUALPAYPRINCIPLE_woe</t>
  </si>
  <si>
    <t>ACTUALPAYFEE_woe</t>
  </si>
  <si>
    <t>FINISH_PERIODS_woe</t>
  </si>
  <si>
    <t>SEQ_DELAY_DAYS_woe</t>
  </si>
  <si>
    <t>TOT_CREDIT_AMOUNT_woe</t>
  </si>
  <si>
    <t>DELAY_TIMES_woe</t>
  </si>
  <si>
    <t>MAX_CPD_woe</t>
  </si>
  <si>
    <t>MAX_OVERDUE_woe</t>
  </si>
  <si>
    <t>MAX_ROLL_SEQ_woe</t>
  </si>
  <si>
    <t>MAX_CONDUE1_woe</t>
  </si>
  <si>
    <t>CON1_DUE_TIMES_woe</t>
  </si>
  <si>
    <t>MAX_CONDUE5_woe</t>
  </si>
  <si>
    <t>CON5_DUE_TIMES_woe</t>
  </si>
  <si>
    <t>MAX_CONDUE10_woe</t>
  </si>
  <si>
    <t>CON10_DUE_TIMES_woe</t>
  </si>
  <si>
    <t>HIS_DUESEQ_woe</t>
  </si>
  <si>
    <t>IS10FINE_woe</t>
  </si>
  <si>
    <t>MAX_SEQ_DUEDAYS_woe</t>
  </si>
  <si>
    <t>N_CUR_BALANCE_woe</t>
  </si>
  <si>
    <t>fine10_seq_ratio_woe</t>
  </si>
  <si>
    <t>value_income_ratio_woe</t>
  </si>
  <si>
    <t>overdue_periods_ratio_woe</t>
  </si>
  <si>
    <t>due_periods_ratio_woe</t>
  </si>
  <si>
    <t>FNBM_TIMES_woe</t>
  </si>
  <si>
    <t>INCM_TIMES_woe</t>
  </si>
  <si>
    <t>HIS_PTPDAYS_woe</t>
  </si>
  <si>
    <t>LOST_woe</t>
  </si>
  <si>
    <t>RECENT_CONTACT_DAY_woe</t>
  </si>
  <si>
    <t>KPTP_RATIO_woe</t>
  </si>
  <si>
    <t>BPTP_RATIO_woe</t>
  </si>
  <si>
    <t>CSFQ_woe</t>
  </si>
  <si>
    <t>DUE_CONTACT_RATIO_woe</t>
  </si>
  <si>
    <t>LAST3YEAR_WORKCHANGE_woe</t>
  </si>
  <si>
    <t>ACTUALPAYPRINCIPALN_woe</t>
  </si>
  <si>
    <t>_woe</t>
    <phoneticPr fontId="24" type="noConversion"/>
  </si>
  <si>
    <t>_b</t>
    <phoneticPr fontId="24" type="noConversion"/>
  </si>
  <si>
    <t>_b_ch</t>
    <phoneticPr fontId="24" type="noConversion"/>
  </si>
  <si>
    <t>PTP_b_ch</t>
  </si>
  <si>
    <t>BPTP_b_ch</t>
  </si>
  <si>
    <t>HIS_PTPDAYS_b_ch</t>
  </si>
  <si>
    <t>KPTP_b_ch</t>
  </si>
  <si>
    <t>PTP_RATIO_b_ch</t>
  </si>
  <si>
    <t>KPTP_RATIO_b_ch</t>
  </si>
  <si>
    <t>BPTP_RATIO_b_ch</t>
  </si>
  <si>
    <t>CONTACT_b_ch</t>
  </si>
  <si>
    <t>MOST_CONTACT_3M_b_ch</t>
  </si>
  <si>
    <t>DUE_PTP_RATIO_b_ch</t>
  </si>
  <si>
    <t>ROLL_BACK_b_ch</t>
  </si>
  <si>
    <t>DELAY_TIMES_b_ch</t>
  </si>
  <si>
    <t>ROLL_BACK_SEQ_b_ch</t>
  </si>
  <si>
    <t>ACTUALPAYFINECNT_b_ch</t>
  </si>
  <si>
    <t>overdue_periods_ratio_b_ch</t>
  </si>
  <si>
    <t>CON5_DUE_TIMES_b_ch</t>
  </si>
  <si>
    <t>MAX_CONDUE5_b_ch</t>
  </si>
  <si>
    <t>HIS_DUESEQ_b_ch</t>
  </si>
  <si>
    <t>MAX_CONDUE1_b_ch</t>
  </si>
  <si>
    <t>CS_TIMES_b_ch</t>
  </si>
  <si>
    <t>ACTUALPAYFINE_b_ch</t>
  </si>
  <si>
    <t>CON10_DUE_TIMES_b_ch</t>
  </si>
  <si>
    <t>PAYFINECNT_b_ch</t>
  </si>
  <si>
    <t>DELAY_DAYS_b_ch</t>
  </si>
  <si>
    <t>MAX_CONDUE10_b_ch</t>
  </si>
  <si>
    <t>PAY_PERIODS_b_ch</t>
  </si>
  <si>
    <t>MAX_ROLL_SEQ_b_ch</t>
  </si>
  <si>
    <t>FINISH_PERIODS_b_ch</t>
  </si>
  <si>
    <t>due_periods_ratio_b_ch</t>
  </si>
  <si>
    <t>DUE_CSTIME_RATIO_b_ch</t>
  </si>
  <si>
    <t>INCM_TIMES_b_ch</t>
  </si>
  <si>
    <t>ACTUALPAYPRINCIPLE_b_ch</t>
  </si>
  <si>
    <t>ACTUALPAYFEE_b_ch</t>
  </si>
  <si>
    <t>DUE_PERIODS_b_ch</t>
  </si>
  <si>
    <t>PAYFINE_b_ch</t>
  </si>
  <si>
    <t>CSFQ_b_ch</t>
  </si>
  <si>
    <t>PAYPRINCIPALNFEE_b_ch</t>
  </si>
  <si>
    <t>PAYPRINCIPLE_b_ch</t>
  </si>
  <si>
    <t>CERT_4_INITAL_b_ch</t>
  </si>
  <si>
    <t>CITY_b_ch</t>
  </si>
  <si>
    <t>fine10_seq_ratio_b_ch</t>
  </si>
  <si>
    <t>IS10FINE_b_ch</t>
  </si>
  <si>
    <t>PAYFEE_b_ch</t>
  </si>
  <si>
    <t>CON1_DUE_TIMES_b_ch</t>
  </si>
  <si>
    <t>ACTUALPAYINTEAMT_b_ch</t>
  </si>
  <si>
    <t>AVG_DAYS_b_ch</t>
  </si>
  <si>
    <t>PERSON_APP_AGE_b_ch</t>
  </si>
  <si>
    <t>INSURE_TYPE_b_ch</t>
  </si>
  <si>
    <t>OVER_DUE_VALUE_b_ch</t>
  </si>
  <si>
    <t>DUE_CONTACT_RATIO_b_ch</t>
  </si>
  <si>
    <t>SEQ_DUEDAYS_b_ch</t>
  </si>
  <si>
    <t>TOTAL_WK_EXP_b_ch</t>
  </si>
  <si>
    <t>CERTF_INTERVAL_YEARS_b_ch</t>
  </si>
  <si>
    <t>PAYINTEAMT_b_ch</t>
  </si>
  <si>
    <t>DUE_DELAY_RATIO_b_ch</t>
  </si>
  <si>
    <t>PROVINCE_b_ch</t>
  </si>
  <si>
    <t>DK_RATIO_b_ch</t>
  </si>
  <si>
    <t>FAMILY_STATE_b_ch</t>
  </si>
  <si>
    <t>EDUCATION_b_ch</t>
  </si>
  <si>
    <t>value_income_ratio_b_ch</t>
  </si>
  <si>
    <t>IS_SUIXINHUAN_b_ch</t>
  </si>
  <si>
    <t>N_CUR_BALANCE_b_ch</t>
  </si>
  <si>
    <t>SEQ_DELAY_DAYS_b_ch</t>
  </si>
  <si>
    <t>RECENT_CONTACT_DAY_b_ch</t>
  </si>
  <si>
    <t>APR_PAYMENT_NUM_b_ch</t>
  </si>
  <si>
    <t>MAX_CPD_b_ch</t>
  </si>
  <si>
    <t>APP_COUNT_b_ch</t>
  </si>
  <si>
    <t>flag_applyloan_b_ch</t>
  </si>
  <si>
    <t>RELATIVETYPE_b_ch</t>
  </si>
  <si>
    <t>QQNO_INIT_b_ch</t>
  </si>
  <si>
    <t>MAX_OVERDUE_b_ch</t>
  </si>
  <si>
    <t>QQ_LENGTH_b_ch</t>
  </si>
  <si>
    <t>HOUSE_TYPE_b_ch</t>
  </si>
  <si>
    <t>OTHER_PERSON_TYPE_b_ch</t>
  </si>
  <si>
    <t>POS_TYPE_b_ch</t>
  </si>
  <si>
    <t>REJ_COUNT_b_ch</t>
  </si>
  <si>
    <t>INTIME_PAY_b_ch</t>
  </si>
  <si>
    <t>ONTIME_PAY_b_ch</t>
  </si>
  <si>
    <t>CONLOST_b_ch</t>
  </si>
  <si>
    <t>CHILDRENTOTAL_b_ch</t>
  </si>
  <si>
    <t>IS_SSI_b_ch</t>
  </si>
  <si>
    <t>INSURE_STATUS_b_ch</t>
  </si>
  <si>
    <t>CREDIT_AMOUNT_b_ch</t>
  </si>
  <si>
    <t>LOST_b_ch</t>
  </si>
  <si>
    <t>EXPENSE_MONTH_b_ch</t>
  </si>
  <si>
    <t>EFFECTIVEANNUALRATE_b_ch</t>
  </si>
  <si>
    <t>INTER3_COUNT_b_ch</t>
  </si>
  <si>
    <t>PERIODS_b_ch</t>
  </si>
  <si>
    <t>CUSTOMERSERVICERATES_b_ch</t>
  </si>
  <si>
    <t>MANAGEMENTFEESRATE_b_ch</t>
  </si>
  <si>
    <t>MAX_SEQ_DUEDAYS_b_ch</t>
  </si>
  <si>
    <t>APR_CREDIT_AMOUNT_b_ch</t>
  </si>
  <si>
    <t>TOT_CREDIT_AMOUNT_b_ch</t>
  </si>
  <si>
    <t>SELF_INCOME_b_ch</t>
  </si>
  <si>
    <t>EMAIL_b_ch</t>
  </si>
  <si>
    <t>APR_COUNT_b_ch</t>
  </si>
  <si>
    <t>IS_CERTID_PROVINCE_b_ch</t>
  </si>
  <si>
    <t>FNBM_TIMES_b_ch</t>
  </si>
  <si>
    <t>FAMILY_INCOME_b_ch</t>
  </si>
  <si>
    <t>OTHER_INCOME_b_ch</t>
  </si>
  <si>
    <t>PERSON_SEX_b_ch</t>
  </si>
  <si>
    <t>JOBTIME_b_ch</t>
  </si>
  <si>
    <t>F_SAME_REG_b_ch</t>
  </si>
  <si>
    <t>IS_WORK_HR_b_ch</t>
  </si>
  <si>
    <t>OPERATEMODE_b_ch</t>
  </si>
  <si>
    <t>CHEXIAO_COUNT_b_ch</t>
  </si>
  <si>
    <t>F_SAME_COM_b_ch</t>
  </si>
  <si>
    <t>flag_tqww_b_ch</t>
  </si>
  <si>
    <t>LAST3YEAR_WORKCHANGE_b_ch</t>
  </si>
  <si>
    <t>ACTUALPAYPRINCIPALN_b_ch</t>
  </si>
  <si>
    <t>_TYPE_</t>
  </si>
  <si>
    <t>_NAME_</t>
  </si>
  <si>
    <t>MEAN</t>
  </si>
  <si>
    <t>STD</t>
  </si>
  <si>
    <t>CORR</t>
  </si>
  <si>
    <t>家庭状况</t>
  </si>
  <si>
    <t>工作年限</t>
  </si>
  <si>
    <t>代扣比例</t>
  </si>
  <si>
    <t>身份证前四位</t>
  </si>
  <si>
    <t>受教育程度</t>
  </si>
  <si>
    <t>Pos门店类型</t>
  </si>
  <si>
    <t>公司地址是否在当前城市</t>
    <phoneticPr fontId="24" type="noConversion"/>
  </si>
  <si>
    <t>是否工作日的工作时间申请</t>
    <phoneticPr fontId="24" type="noConversion"/>
  </si>
  <si>
    <t>运作方式</t>
    <phoneticPr fontId="24" type="noConversion"/>
  </si>
  <si>
    <t>家庭（居住）地址是否与户籍一致</t>
    <phoneticPr fontId="24" type="noConversion"/>
  </si>
  <si>
    <t>提前委外标签</t>
    <phoneticPr fontId="24" type="noConversion"/>
  </si>
  <si>
    <t>Var_Name</t>
    <phoneticPr fontId="36" type="noConversion"/>
  </si>
  <si>
    <t>序号</t>
    <phoneticPr fontId="36" type="noConversion"/>
  </si>
  <si>
    <t>字段名</t>
    <phoneticPr fontId="36" type="noConversion"/>
  </si>
  <si>
    <t>字段中文名</t>
    <phoneticPr fontId="36" type="noConversion"/>
  </si>
  <si>
    <t>IV值</t>
    <phoneticPr fontId="36" type="noConversion"/>
  </si>
  <si>
    <t>卡方值</t>
    <phoneticPr fontId="36" type="noConversion"/>
  </si>
  <si>
    <t>缺失比例</t>
    <phoneticPr fontId="36" type="noConversion"/>
  </si>
  <si>
    <t>Name</t>
    <phoneticPr fontId="36" type="noConversion"/>
  </si>
  <si>
    <t>########</t>
  </si>
  <si>
    <t>hideid</t>
    <phoneticPr fontId="24" type="noConversion"/>
  </si>
  <si>
    <t>LL</t>
  </si>
  <si>
    <t>UL</t>
  </si>
  <si>
    <t>BinTotal</t>
  </si>
  <si>
    <t>Bin</t>
  </si>
  <si>
    <t>badrate</t>
  </si>
  <si>
    <t>WOE</t>
  </si>
  <si>
    <t>varName</t>
    <phoneticPr fontId="24" type="noConversion"/>
  </si>
  <si>
    <t>GroupNo</t>
    <phoneticPr fontId="24" type="noConversion"/>
  </si>
  <si>
    <t>Group</t>
    <phoneticPr fontId="24" type="noConversion"/>
  </si>
  <si>
    <t>Total</t>
    <phoneticPr fontId="24" type="noConversion"/>
  </si>
  <si>
    <t>#Good</t>
    <phoneticPr fontId="24" type="noConversion"/>
  </si>
  <si>
    <t>#Bad</t>
    <phoneticPr fontId="24" type="noConversion"/>
  </si>
  <si>
    <t>PctTotal</t>
    <phoneticPr fontId="24" type="noConversion"/>
  </si>
  <si>
    <t>Badrate</t>
    <phoneticPr fontId="24" type="noConversion"/>
  </si>
  <si>
    <t>WOE</t>
    <phoneticPr fontId="24" type="noConversion"/>
  </si>
  <si>
    <t>IV</t>
    <phoneticPr fontId="24" type="noConversion"/>
  </si>
  <si>
    <t>IVSum</t>
    <phoneticPr fontId="24" type="noConversion"/>
  </si>
  <si>
    <t>Group</t>
    <phoneticPr fontId="24" type="noConversion"/>
  </si>
  <si>
    <t>PctTotal</t>
    <phoneticPr fontId="24" type="noConversion"/>
  </si>
  <si>
    <t>Badrate</t>
    <phoneticPr fontId="24" type="noConversion"/>
  </si>
  <si>
    <t>NA&amp;&amp;[0,706.956]</t>
    <phoneticPr fontId="24" type="noConversion"/>
  </si>
  <si>
    <t>NA&amp;&amp;(22.05,63.0001]</t>
    <phoneticPr fontId="24" type="noConversion"/>
  </si>
  <si>
    <t>NA&amp;&amp;1</t>
    <phoneticPr fontId="24" type="noConversion"/>
  </si>
  <si>
    <t>NA&amp;&amp;[0,0.05]</t>
    <phoneticPr fontId="24" type="noConversion"/>
  </si>
  <si>
    <t>NA&amp;&amp;[0,0.2]</t>
    <phoneticPr fontId="24" type="noConversion"/>
  </si>
  <si>
    <t>NA</t>
    <phoneticPr fontId="24" type="noConversion"/>
  </si>
  <si>
    <t>NA&amp;&amp;[0,5.75]</t>
    <phoneticPr fontId="24" type="noConversion"/>
  </si>
  <si>
    <t>NA&amp;&amp;'ORLM','PWTR','FNBM'</t>
    <phoneticPr fontId="24" type="noConversion"/>
  </si>
  <si>
    <t>'APPO','CMLM'</t>
  </si>
  <si>
    <t>'CWOC','FOUP'</t>
  </si>
  <si>
    <t>'INCM'</t>
  </si>
  <si>
    <t>'PTP'</t>
  </si>
  <si>
    <t>NA&amp;&amp;[1.9999,6.35]</t>
    <phoneticPr fontId="24" type="noConversion"/>
  </si>
  <si>
    <t>女</t>
    <phoneticPr fontId="24" type="noConversion"/>
  </si>
  <si>
    <t>5,7</t>
    <phoneticPr fontId="24" type="noConversion"/>
  </si>
  <si>
    <t>NA&amp;&amp;1,2</t>
    <phoneticPr fontId="24" type="noConversion"/>
  </si>
  <si>
    <t>(5.23,5.70]&amp;&amp;NA</t>
    <phoneticPr fontId="24" type="noConversion"/>
  </si>
  <si>
    <t>NA&amp;&amp;[0,11.85]</t>
    <phoneticPr fontId="24" type="noConversion"/>
  </si>
  <si>
    <t>NA&amp;&amp;(20.00,50.00]</t>
    <phoneticPr fontId="24" type="noConversion"/>
  </si>
  <si>
    <t>NA&amp;&amp;(8837.65,34633.41]</t>
    <phoneticPr fontId="24" type="noConversion"/>
  </si>
  <si>
    <t>请选择变量</t>
    <phoneticPr fontId="24" type="noConversion"/>
  </si>
  <si>
    <t>模型1</t>
    <phoneticPr fontId="24" type="noConversion"/>
  </si>
  <si>
    <t>id</t>
  </si>
  <si>
    <t>TP</t>
  </si>
  <si>
    <t>TN</t>
  </si>
  <si>
    <t>FP</t>
  </si>
  <si>
    <t>FN</t>
  </si>
  <si>
    <t>P</t>
  </si>
  <si>
    <t>Ntotal</t>
  </si>
  <si>
    <t>Accuracy</t>
  </si>
  <si>
    <t>Precision</t>
  </si>
  <si>
    <t>Recall</t>
  </si>
  <si>
    <t>F_value</t>
  </si>
  <si>
    <t>roc</t>
  </si>
  <si>
    <t>ks</t>
  </si>
  <si>
    <t>gini</t>
  </si>
  <si>
    <t>模型1</t>
  </si>
  <si>
    <t>样本量</t>
  </si>
  <si>
    <t>好客户</t>
  </si>
  <si>
    <t>坏客户</t>
  </si>
  <si>
    <t>AUC</t>
  </si>
  <si>
    <t>KS</t>
  </si>
  <si>
    <t>GINI</t>
  </si>
  <si>
    <t>月份</t>
    <phoneticPr fontId="24" type="noConversion"/>
  </si>
  <si>
    <t>模型1KS</t>
    <phoneticPr fontId="24" type="noConversion"/>
  </si>
  <si>
    <t>模型2KS</t>
  </si>
  <si>
    <t>模型3KS</t>
  </si>
  <si>
    <t>train</t>
  </si>
  <si>
    <t>训练集</t>
  </si>
  <si>
    <t>valid</t>
  </si>
  <si>
    <t>测试集</t>
  </si>
  <si>
    <t>test</t>
  </si>
  <si>
    <t>样本外验证集</t>
  </si>
  <si>
    <t>test_1701</t>
  </si>
  <si>
    <t>验证集1701</t>
  </si>
  <si>
    <t>test_1702</t>
  </si>
  <si>
    <t>验证集1702</t>
  </si>
  <si>
    <t>test_1703</t>
  </si>
  <si>
    <t>验证集1703</t>
  </si>
  <si>
    <t>test_1704</t>
  </si>
  <si>
    <t>验证集1704</t>
  </si>
  <si>
    <t>test_1705</t>
  </si>
  <si>
    <t>验证集1705</t>
  </si>
  <si>
    <t>test_1706</t>
  </si>
  <si>
    <t>验证集1706</t>
  </si>
  <si>
    <t>模型2</t>
    <phoneticPr fontId="24" type="noConversion"/>
  </si>
  <si>
    <t>模型3</t>
    <phoneticPr fontId="24" type="noConversion"/>
  </si>
  <si>
    <t>模型baseline</t>
    <phoneticPr fontId="24" type="noConversion"/>
  </si>
  <si>
    <t>模型1</t>
    <phoneticPr fontId="24" type="noConversion"/>
  </si>
  <si>
    <t>所属模块</t>
  </si>
  <si>
    <t>变量含义</t>
  </si>
  <si>
    <t>标准误差</t>
  </si>
  <si>
    <t>Wald卡方值</t>
  </si>
  <si>
    <t>催收模块</t>
  </si>
  <si>
    <t>还款模块</t>
  </si>
  <si>
    <t>城市</t>
    <phoneticPr fontId="24" type="noConversion"/>
  </si>
  <si>
    <t>city_woe</t>
  </si>
  <si>
    <t>person_sex_woe</t>
  </si>
  <si>
    <t>education_woe</t>
  </si>
  <si>
    <t>other_person_type_woe</t>
    <phoneticPr fontId="24" type="noConversion"/>
  </si>
  <si>
    <t>家庭状况</t>
    <phoneticPr fontId="24" type="noConversion"/>
  </si>
  <si>
    <t>family_state_woe</t>
  </si>
  <si>
    <r>
      <rPr>
        <sz val="10"/>
        <color rgb="FF000000"/>
        <rFont val="宋体"/>
        <family val="2"/>
      </rPr>
      <t>模型</t>
    </r>
    <r>
      <rPr>
        <sz val="10"/>
        <color rgb="FF000000"/>
        <rFont val="Arial"/>
        <family val="2"/>
      </rPr>
      <t>2</t>
    </r>
    <phoneticPr fontId="24" type="noConversion"/>
  </si>
  <si>
    <t>bptp_ratio_woe</t>
  </si>
  <si>
    <t>ptp_ratio_woe</t>
  </si>
  <si>
    <t>delay_days_rate_woe</t>
  </si>
  <si>
    <t>性别</t>
    <phoneticPr fontId="24" type="noConversion"/>
  </si>
  <si>
    <t>max_cpd_woe</t>
  </si>
  <si>
    <r>
      <rPr>
        <b/>
        <sz val="10"/>
        <color rgb="FF000000"/>
        <rFont val="宋体"/>
        <family val="2"/>
      </rPr>
      <t>模型</t>
    </r>
    <r>
      <rPr>
        <b/>
        <sz val="10"/>
        <color rgb="FF000000"/>
        <rFont val="Arial"/>
        <family val="2"/>
      </rPr>
      <t>3</t>
    </r>
    <phoneticPr fontId="24" type="noConversion"/>
  </si>
  <si>
    <t>BPTP比率</t>
    <phoneticPr fontId="24" type="noConversion"/>
  </si>
  <si>
    <t>PTP比率</t>
    <phoneticPr fontId="24" type="noConversion"/>
  </si>
  <si>
    <t>个人信息</t>
  </si>
  <si>
    <t>模型baseline</t>
    <phoneticPr fontId="24" type="noConversion"/>
  </si>
  <si>
    <t>9个变量。去掉3个主观变量，/*avg_days_woe*/ bptp_ratio_woe city_woe /*con10_due_times_woe*/ /*contact_woe*/ /*cs_times_woe*/ delay_days_rate_woe /*delay_times_woe*/ education_woe /*family_state_woe*/ /*finish_periods_ratio_woe*/ /*incm_times_woe*/ /*lost_woe*/</t>
    <phoneticPr fontId="24" type="noConversion"/>
  </si>
  <si>
    <t>max_cpd_woe /*max_overdue_woe*/ /*other_person_type_woe*/ pay_delay_num_woe person_sex_woe ptp_ratio_woe roll_seq_woe</t>
    <phoneticPr fontId="24" type="noConversion"/>
  </si>
  <si>
    <t>finish_periods_ratio_woe</t>
    <phoneticPr fontId="24" type="noConversion"/>
  </si>
  <si>
    <t>物理属性</t>
    <phoneticPr fontId="24" type="noConversion"/>
  </si>
  <si>
    <t>教育程度</t>
    <phoneticPr fontId="24" type="noConversion"/>
  </si>
  <si>
    <t>其他联系人</t>
    <phoneticPr fontId="24" type="noConversion"/>
  </si>
  <si>
    <t>最大还款金额</t>
    <phoneticPr fontId="24" type="noConversion"/>
  </si>
  <si>
    <t>max_overdue_woe</t>
  </si>
  <si>
    <t>代扣比例</t>
    <phoneticPr fontId="24" type="noConversion"/>
  </si>
  <si>
    <t>dk_ratio_woe</t>
  </si>
  <si>
    <t>%put &amp;KS;</t>
  </si>
  <si>
    <t xml:space="preserve">c-Stat=0.6785538768 </t>
  </si>
  <si>
    <t>c-Stat=0.671043469</t>
  </si>
  <si>
    <t>c-Stat=0.6479309317</t>
  </si>
  <si>
    <t>person_app_age_woe</t>
  </si>
  <si>
    <t>test_1707</t>
  </si>
  <si>
    <t>rej_count_woe</t>
  </si>
  <si>
    <t>contact_woe</t>
  </si>
  <si>
    <t>value_balance_ratio_</t>
  </si>
  <si>
    <t>ptp_woe</t>
  </si>
  <si>
    <t>bptp_woe</t>
  </si>
  <si>
    <t>over_due_value</t>
  </si>
  <si>
    <t>月份</t>
    <phoneticPr fontId="24" type="noConversion"/>
  </si>
  <si>
    <t>column</t>
  </si>
  <si>
    <t>clus</t>
  </si>
  <si>
    <t>train_n</t>
  </si>
  <si>
    <t>train_pct</t>
  </si>
  <si>
    <t>test_n</t>
  </si>
  <si>
    <t>test_pct</t>
  </si>
  <si>
    <t>difference</t>
  </si>
  <si>
    <t>variance</t>
  </si>
  <si>
    <t>ln</t>
  </si>
  <si>
    <t>Stability_Index</t>
  </si>
  <si>
    <t>ssi</t>
  </si>
  <si>
    <t>totalssi</t>
    <phoneticPr fontId="24" type="noConversion"/>
  </si>
  <si>
    <t>person_sex_b</t>
  </si>
  <si>
    <t>月份</t>
    <phoneticPr fontId="24" type="noConversion"/>
  </si>
  <si>
    <t>baseline</t>
    <phoneticPr fontId="24" type="noConversion"/>
  </si>
  <si>
    <t>ACTUALPAYFINECNT_b</t>
  </si>
  <si>
    <t>CERT_4_INITAL_b</t>
  </si>
  <si>
    <t>MAX_SEQ_DUEDAYS_b</t>
  </si>
  <si>
    <t>flag_tqww_b</t>
  </si>
  <si>
    <t>intime_pay</t>
  </si>
  <si>
    <t>rej_count</t>
  </si>
  <si>
    <t>QQNO_INIT_woe</t>
    <phoneticPr fontId="24" type="noConversion"/>
  </si>
  <si>
    <t>CONLOST_woe</t>
    <phoneticPr fontId="24" type="noConversion"/>
  </si>
  <si>
    <t>max_roll_seq</t>
  </si>
  <si>
    <t>due_cstime_ratio</t>
  </si>
  <si>
    <t>NA&amp;&amp;(268.9012,3033.135]</t>
    <phoneticPr fontId="24" type="noConversion"/>
  </si>
  <si>
    <t>con1_due_times</t>
  </si>
  <si>
    <t>avg_days</t>
  </si>
  <si>
    <t>NA&amp;&amp;[0,0.35]</t>
    <phoneticPr fontId="24" type="noConversion"/>
  </si>
  <si>
    <t>NA&amp;&amp;(26.95296,123.0001]</t>
    <phoneticPr fontId="24" type="noConversion"/>
  </si>
  <si>
    <t>insure_type</t>
  </si>
  <si>
    <t>NA</t>
    <phoneticPr fontId="24" type="noConversion"/>
  </si>
  <si>
    <t>due_delay_ratio</t>
  </si>
  <si>
    <t>family_state</t>
  </si>
  <si>
    <t>NA&amp;&amp;(2.05,8.6584]</t>
    <phoneticPr fontId="24" type="noConversion"/>
  </si>
  <si>
    <t>is_suixinhuan</t>
  </si>
  <si>
    <t>recent_contact_day</t>
  </si>
  <si>
    <t>due_cstime_ratio_woe</t>
  </si>
  <si>
    <t>avg_days_woe</t>
  </si>
  <si>
    <t>value_income_ratio_w</t>
  </si>
  <si>
    <t>recent_contact_day_w</t>
  </si>
  <si>
    <t>apr_payment_num_woe</t>
  </si>
  <si>
    <t>insure_type_woe</t>
  </si>
  <si>
    <t>recent_contact_day_woe</t>
    <phoneticPr fontId="24" type="noConversion"/>
  </si>
  <si>
    <t>value_balance_ratio_woe</t>
    <phoneticPr fontId="24" type="noConversion"/>
  </si>
  <si>
    <t>value_income_ratio_woe</t>
    <phoneticPr fontId="24" type="noConversion"/>
  </si>
  <si>
    <t>CREDIT_AMOUNT_b</t>
  </si>
  <si>
    <t>INCM_TIMES_b</t>
  </si>
  <si>
    <t xml:space="preserve">c-Stat=0.6720070564 </t>
  </si>
  <si>
    <t>c-Stat=0.6680854318</t>
  </si>
  <si>
    <t>c-Stat=0.6414184315</t>
  </si>
  <si>
    <t>valid_1703</t>
  </si>
  <si>
    <t>valid_1704</t>
  </si>
  <si>
    <t>value_income_ratio_woe</t>
    <phoneticPr fontId="24" type="noConversion"/>
  </si>
  <si>
    <r>
      <t>9</t>
    </r>
    <r>
      <rPr>
        <b/>
        <sz val="10"/>
        <color rgb="FF000000"/>
        <rFont val="宋体"/>
        <family val="2"/>
      </rPr>
      <t>个变量</t>
    </r>
    <phoneticPr fontId="24" type="noConversion"/>
  </si>
  <si>
    <t>family_state_woe</t>
    <phoneticPr fontId="24" type="noConversion"/>
  </si>
  <si>
    <t>flag_tqww_woe</t>
    <phoneticPr fontId="24" type="noConversion"/>
  </si>
  <si>
    <t>train_1610</t>
  </si>
  <si>
    <t>train_1611</t>
  </si>
  <si>
    <t>train_1612</t>
  </si>
  <si>
    <t>train_1701</t>
  </si>
  <si>
    <t>train_1702</t>
  </si>
  <si>
    <t>rej_count_woe</t>
    <phoneticPr fontId="24" type="noConversion"/>
  </si>
  <si>
    <t>MAX_SEQ_DUEDAYS_woe</t>
    <phoneticPr fontId="24" type="noConversion"/>
  </si>
  <si>
    <t>bptp_woe</t>
    <phoneticPr fontId="24" type="noConversion"/>
  </si>
  <si>
    <t>education_woe</t>
    <phoneticPr fontId="24" type="noConversion"/>
  </si>
  <si>
    <r>
      <rPr>
        <b/>
        <sz val="10"/>
        <color rgb="FF000000"/>
        <rFont val="宋体"/>
        <family val="2"/>
      </rPr>
      <t>模型</t>
    </r>
    <r>
      <rPr>
        <b/>
        <sz val="10"/>
        <color rgb="FF000000"/>
        <rFont val="Arial"/>
        <family val="2"/>
      </rPr>
      <t>3</t>
    </r>
    <phoneticPr fontId="24" type="noConversion"/>
  </si>
  <si>
    <r>
      <rPr>
        <b/>
        <sz val="10"/>
        <color rgb="FF000000"/>
        <rFont val="宋体"/>
        <family val="2"/>
      </rPr>
      <t>模型</t>
    </r>
    <r>
      <rPr>
        <b/>
        <sz val="10"/>
        <color rgb="FF000000"/>
        <rFont val="Arial"/>
        <family val="2"/>
      </rPr>
      <t>1</t>
    </r>
    <phoneticPr fontId="24" type="noConversion"/>
  </si>
  <si>
    <r>
      <rPr>
        <b/>
        <sz val="10"/>
        <color rgb="FF000000"/>
        <rFont val="宋体"/>
        <family val="2"/>
      </rPr>
      <t>模型</t>
    </r>
    <r>
      <rPr>
        <b/>
        <sz val="10"/>
        <color rgb="FF000000"/>
        <rFont val="Arial"/>
        <family val="2"/>
      </rPr>
      <t>2</t>
    </r>
    <phoneticPr fontId="24" type="noConversion"/>
  </si>
  <si>
    <t>测试集1703</t>
    <phoneticPr fontId="24" type="noConversion"/>
  </si>
  <si>
    <t>测试集1704</t>
  </si>
  <si>
    <t>验证集</t>
    <phoneticPr fontId="24" type="noConversion"/>
  </si>
  <si>
    <t>验证集1705</t>
    <phoneticPr fontId="24" type="noConversion"/>
  </si>
  <si>
    <t>验证集1707</t>
  </si>
  <si>
    <t>提前委外标签</t>
  </si>
  <si>
    <t>提前委外标签</t>
    <phoneticPr fontId="24" type="noConversion"/>
  </si>
  <si>
    <t>性别</t>
    <phoneticPr fontId="24" type="noConversion"/>
  </si>
  <si>
    <t>Tile</t>
  </si>
  <si>
    <t>group_num</t>
  </si>
  <si>
    <t>N1</t>
  </si>
  <si>
    <t>KS_report</t>
  </si>
  <si>
    <t>LIFT</t>
  </si>
  <si>
    <t>pass_rate</t>
  </si>
  <si>
    <t>rev_bad_rate</t>
  </si>
  <si>
    <t>组别</t>
    <phoneticPr fontId="24" type="noConversion"/>
  </si>
  <si>
    <t>总客户数</t>
    <phoneticPr fontId="24" type="noConversion"/>
  </si>
  <si>
    <t>坏客户数</t>
    <phoneticPr fontId="24" type="noConversion"/>
  </si>
  <si>
    <t>逾期率</t>
    <phoneticPr fontId="24" type="noConversion"/>
  </si>
  <si>
    <t>KS</t>
    <phoneticPr fontId="24" type="noConversion"/>
  </si>
  <si>
    <t>LIFT</t>
    <phoneticPr fontId="24" type="noConversion"/>
  </si>
  <si>
    <t>通过率</t>
    <phoneticPr fontId="24" type="noConversion"/>
  </si>
  <si>
    <t>对应逾期率</t>
    <phoneticPr fontId="24" type="noConversion"/>
  </si>
  <si>
    <t>月份</t>
    <phoneticPr fontId="24" type="noConversion"/>
  </si>
  <si>
    <t>模型1psi</t>
    <phoneticPr fontId="24" type="noConversion"/>
  </si>
  <si>
    <t>模型2psi</t>
  </si>
  <si>
    <t>模型3psi</t>
  </si>
  <si>
    <t>空值</t>
    <phoneticPr fontId="24" type="noConversion"/>
  </si>
  <si>
    <t>[0,5]</t>
    <phoneticPr fontId="24" type="noConversion"/>
  </si>
  <si>
    <t>(5,10]</t>
    <phoneticPr fontId="24" type="noConversion"/>
  </si>
  <si>
    <t>(10,15]</t>
    <phoneticPr fontId="24" type="noConversion"/>
  </si>
  <si>
    <t>(15,106]</t>
    <phoneticPr fontId="24" type="noConversion"/>
  </si>
  <si>
    <t>[18,21]</t>
    <phoneticPr fontId="24" type="noConversion"/>
  </si>
  <si>
    <t>(21,25]</t>
    <phoneticPr fontId="24" type="noConversion"/>
  </si>
  <si>
    <t>(25,27]</t>
    <phoneticPr fontId="24" type="noConversion"/>
  </si>
  <si>
    <t>(27,34]</t>
    <phoneticPr fontId="24" type="noConversion"/>
  </si>
  <si>
    <t>(34,55]</t>
    <phoneticPr fontId="24" type="noConversion"/>
  </si>
  <si>
    <t>[0,2]</t>
    <phoneticPr fontId="24" type="noConversion"/>
  </si>
  <si>
    <t>(2,4]</t>
    <phoneticPr fontId="24" type="noConversion"/>
  </si>
  <si>
    <t>(4,6]</t>
    <phoneticPr fontId="24" type="noConversion"/>
  </si>
  <si>
    <t>(6,12]</t>
    <phoneticPr fontId="24" type="noConversion"/>
  </si>
  <si>
    <t>(12,40]</t>
    <phoneticPr fontId="24" type="noConversion"/>
  </si>
  <si>
    <t>ACTUALPAYFINECNT</t>
    <phoneticPr fontId="24" type="noConversion"/>
  </si>
  <si>
    <t>[31,70]</t>
    <phoneticPr fontId="24" type="noConversion"/>
  </si>
  <si>
    <t>(70,821]</t>
    <phoneticPr fontId="24" type="noConversion"/>
  </si>
  <si>
    <t>Group</t>
  </si>
  <si>
    <t>PctTotal</t>
  </si>
  <si>
    <t>Badrate</t>
  </si>
  <si>
    <t>[9,33]</t>
    <phoneticPr fontId="24" type="noConversion"/>
  </si>
  <si>
    <t>(33,39]</t>
    <phoneticPr fontId="24" type="noConversion"/>
  </si>
  <si>
    <t>(39,52]</t>
    <phoneticPr fontId="24" type="noConversion"/>
  </si>
  <si>
    <t>(52,64]</t>
    <phoneticPr fontId="24" type="noConversion"/>
  </si>
  <si>
    <t>(64,132]</t>
    <phoneticPr fontId="24" type="noConversion"/>
  </si>
  <si>
    <t>(3000,5700]</t>
    <phoneticPr fontId="24" type="noConversion"/>
  </si>
  <si>
    <t>(5700,7050]</t>
    <phoneticPr fontId="24" type="noConversion"/>
  </si>
  <si>
    <t>男</t>
    <phoneticPr fontId="24" type="noConversion"/>
  </si>
  <si>
    <t>p</t>
  </si>
  <si>
    <t>模型1</t>
    <phoneticPr fontId="24" type="noConversion"/>
  </si>
  <si>
    <t>省份</t>
    <phoneticPr fontId="24" type="noConversion"/>
  </si>
  <si>
    <t>N</t>
    <phoneticPr fontId="24" type="noConversion"/>
  </si>
  <si>
    <t>badrate</t>
    <phoneticPr fontId="24" type="noConversion"/>
  </si>
  <si>
    <t>p</t>
    <phoneticPr fontId="24" type="noConversion"/>
  </si>
  <si>
    <t>内蒙古</t>
    <phoneticPr fontId="24" type="noConversion"/>
  </si>
  <si>
    <t>模型2</t>
    <phoneticPr fontId="24" type="noConversion"/>
  </si>
  <si>
    <t>模型3</t>
    <phoneticPr fontId="24" type="noConversion"/>
  </si>
  <si>
    <t>数据集</t>
    <phoneticPr fontId="24" type="noConversion"/>
  </si>
  <si>
    <t>模型对比：ks</t>
    <phoneticPr fontId="24" type="noConversion"/>
  </si>
  <si>
    <t>模型对比：gini</t>
    <phoneticPr fontId="24" type="noConversion"/>
  </si>
  <si>
    <t>模型对比：AUC</t>
    <phoneticPr fontId="24" type="noConversion"/>
  </si>
  <si>
    <t>k</t>
    <phoneticPr fontId="24" type="noConversion"/>
  </si>
  <si>
    <t>CON1_DUE_TIMES_woe</t>
    <phoneticPr fontId="24" type="noConversion"/>
  </si>
  <si>
    <t>MAX_ROLL_SEQ_woe</t>
    <phoneticPr fontId="24" type="noConversion"/>
  </si>
  <si>
    <t>kptp</t>
  </si>
  <si>
    <t>kptp</t>
    <phoneticPr fontId="24" type="noConversion"/>
  </si>
  <si>
    <t>app_count</t>
  </si>
  <si>
    <t>app_count</t>
    <phoneticPr fontId="24" type="noConversion"/>
  </si>
  <si>
    <t>is_ssi</t>
  </si>
  <si>
    <t>is_ssi</t>
    <phoneticPr fontId="24" type="noConversion"/>
  </si>
  <si>
    <t>flag_tqww_woe</t>
    <phoneticPr fontId="24" type="noConversion"/>
  </si>
  <si>
    <t>CREDIT_AMOUNT_woe</t>
    <phoneticPr fontId="24" type="noConversion"/>
  </si>
  <si>
    <t>KPTP次数</t>
    <phoneticPr fontId="24" type="noConversion"/>
  </si>
  <si>
    <t>身份证前4位</t>
    <phoneticPr fontId="24" type="noConversion"/>
  </si>
  <si>
    <t>城市</t>
    <phoneticPr fontId="24" type="noConversion"/>
  </si>
  <si>
    <t>家庭状况</t>
    <phoneticPr fontId="24" type="noConversion"/>
  </si>
  <si>
    <t>是否购买随心还</t>
    <phoneticPr fontId="24" type="noConversion"/>
  </si>
  <si>
    <t>是否社保</t>
    <phoneticPr fontId="24" type="noConversion"/>
  </si>
  <si>
    <t>购买保险公司</t>
    <phoneticPr fontId="24" type="noConversion"/>
  </si>
  <si>
    <t>kptp_woe</t>
  </si>
  <si>
    <t>max_roll_seq_woe</t>
  </si>
  <si>
    <t>con1_due_times_woe</t>
  </si>
  <si>
    <t>app_count_woe</t>
  </si>
  <si>
    <t>is_ssi_woe</t>
  </si>
  <si>
    <t>valid_woe_1703</t>
  </si>
  <si>
    <t>APP_COUNT_b</t>
  </si>
  <si>
    <t>AVG_DAYS_b</t>
  </si>
  <si>
    <t>CITY_b</t>
  </si>
  <si>
    <t>CON1_DUE_TIMES_b</t>
  </si>
  <si>
    <t>FAMILY_STATE_b</t>
  </si>
  <si>
    <t>INSURE_TYPE_b</t>
  </si>
  <si>
    <t>IS_SSI_b</t>
  </si>
  <si>
    <t>IS_SUIXINHUAN_b</t>
  </si>
  <si>
    <t>KPTP_b</t>
  </si>
  <si>
    <t>MAX_ROLL_SEQ_b</t>
  </si>
  <si>
    <t>PERSON_APP_AGE_b</t>
  </si>
  <si>
    <t>RECENT_CONTACT_DAY_b</t>
  </si>
  <si>
    <t>REJ_COUNT_b</t>
  </si>
  <si>
    <t>valid_woe_1704</t>
  </si>
  <si>
    <t>test_woe_1705</t>
  </si>
  <si>
    <t>test_woe_1706</t>
  </si>
  <si>
    <t>test_woe_1707</t>
  </si>
  <si>
    <t>PERSON_SEX_woe</t>
    <phoneticPr fontId="24" type="noConversion"/>
  </si>
  <si>
    <r>
      <t>p</t>
    </r>
    <r>
      <rPr>
        <sz val="11"/>
        <color theme="1"/>
        <rFont val="宋体"/>
        <family val="2"/>
        <charset val="134"/>
        <scheme val="minor"/>
      </rPr>
      <t>erson_sex</t>
    </r>
    <phoneticPr fontId="24" type="noConversion"/>
  </si>
  <si>
    <t>[0,1]</t>
  </si>
  <si>
    <t>[0,1]</t>
    <phoneticPr fontId="24" type="noConversion"/>
  </si>
  <si>
    <t>(1,3]</t>
    <phoneticPr fontId="24" type="noConversion"/>
  </si>
  <si>
    <t>(3,7]</t>
    <phoneticPr fontId="24" type="noConversion"/>
  </si>
  <si>
    <t>(7,24]</t>
    <phoneticPr fontId="24" type="noConversion"/>
  </si>
  <si>
    <t>KPTP</t>
    <phoneticPr fontId="24" type="noConversion"/>
  </si>
  <si>
    <t>kptp2</t>
    <phoneticPr fontId="24" type="noConversion"/>
  </si>
  <si>
    <t>kptp3</t>
  </si>
  <si>
    <t>kptp4</t>
  </si>
  <si>
    <t>kptp5</t>
  </si>
  <si>
    <t>kptp6</t>
  </si>
  <si>
    <t>INCM_TIMES</t>
    <phoneticPr fontId="24" type="noConversion"/>
  </si>
  <si>
    <t>KPTP次数</t>
    <phoneticPr fontId="24" type="noConversion"/>
  </si>
  <si>
    <t>合同号联合pk1</t>
  </si>
  <si>
    <t>state_date</t>
  </si>
  <si>
    <t>target2</t>
  </si>
  <si>
    <t>target_hive</t>
  </si>
  <si>
    <t>flag_target2_hive</t>
  </si>
  <si>
    <t>案件数</t>
    <phoneticPr fontId="24" type="noConversion"/>
  </si>
  <si>
    <t>行标签</t>
  </si>
  <si>
    <t>总计</t>
  </si>
  <si>
    <t>列标签</t>
  </si>
  <si>
    <t>求和项:案件数</t>
  </si>
  <si>
    <t>客户ID</t>
  </si>
  <si>
    <t>放款号</t>
  </si>
  <si>
    <t>incm_times</t>
    <phoneticPr fontId="24" type="noConversion"/>
  </si>
  <si>
    <t>CREDIT_AMOUNT_b2</t>
  </si>
  <si>
    <t>credit_amount</t>
    <phoneticPr fontId="24" type="noConversion"/>
  </si>
  <si>
    <t>recent_contact_day_b2</t>
  </si>
  <si>
    <t>(7050,30000]</t>
    <phoneticPr fontId="24" type="noConversion"/>
  </si>
  <si>
    <t>[1,2]</t>
    <phoneticPr fontId="24" type="noConversion"/>
  </si>
  <si>
    <t>(2,3]</t>
    <phoneticPr fontId="24" type="noConversion"/>
  </si>
  <si>
    <t>(3,6]</t>
    <phoneticPr fontId="24" type="noConversion"/>
  </si>
  <si>
    <t>(6,96]</t>
    <phoneticPr fontId="24" type="noConversion"/>
  </si>
  <si>
    <t>rej_count_b2</t>
  </si>
  <si>
    <t>rej_count2</t>
    <phoneticPr fontId="24" type="noConversion"/>
  </si>
  <si>
    <t>(0,7]</t>
    <phoneticPr fontId="24" type="noConversion"/>
  </si>
  <si>
    <t xml:space="preserve">rpy_cn </t>
    <phoneticPr fontId="24" type="noConversion"/>
  </si>
  <si>
    <t>rpy_cn</t>
  </si>
  <si>
    <t>rpy_cn</t>
    <phoneticPr fontId="24" type="noConversion"/>
  </si>
  <si>
    <t>month</t>
  </si>
  <si>
    <t>VAR_NAME</t>
  </si>
  <si>
    <t>Variable</t>
    <phoneticPr fontId="36" type="noConversion"/>
  </si>
  <si>
    <t>clus</t>
    <phoneticPr fontId="36" type="noConversion"/>
  </si>
  <si>
    <t>clus_name</t>
    <phoneticPr fontId="36" type="noConversion"/>
  </si>
  <si>
    <t>N</t>
    <phoneticPr fontId="36" type="noConversion"/>
  </si>
  <si>
    <t>bad_rate</t>
    <phoneticPr fontId="36" type="noConversion"/>
  </si>
  <si>
    <t>两组</t>
    <phoneticPr fontId="36" type="noConversion"/>
  </si>
  <si>
    <t>四组</t>
    <phoneticPr fontId="36" type="noConversion"/>
  </si>
  <si>
    <t>ACTUALPAYFINE</t>
    <phoneticPr fontId="24" type="noConversion"/>
  </si>
  <si>
    <t>ACTUALPAYFEE</t>
    <phoneticPr fontId="24" type="noConversion"/>
  </si>
  <si>
    <t>Obs</t>
  </si>
  <si>
    <t>求和项:total</t>
  </si>
  <si>
    <t>月份</t>
    <phoneticPr fontId="24" type="noConversion"/>
  </si>
  <si>
    <t>1610</t>
    <phoneticPr fontId="24" type="noConversion"/>
  </si>
  <si>
    <t>1611</t>
  </si>
  <si>
    <t>1612</t>
  </si>
  <si>
    <t>1701</t>
    <phoneticPr fontId="24" type="noConversion"/>
  </si>
  <si>
    <t>1702</t>
  </si>
  <si>
    <t>1703</t>
  </si>
  <si>
    <t>1704</t>
  </si>
  <si>
    <t>1705</t>
  </si>
  <si>
    <t>1706</t>
  </si>
  <si>
    <t>1707</t>
  </si>
  <si>
    <t>表 - outsourcing * flag_tqww2</t>
  </si>
  <si>
    <t>合计</t>
  </si>
  <si>
    <t>行百分比</t>
  </si>
  <si>
    <t>列百分比</t>
  </si>
  <si>
    <t>提前委外</t>
    <phoneticPr fontId="24" type="noConversion"/>
  </si>
  <si>
    <t>正常委外</t>
    <phoneticPr fontId="24" type="noConversion"/>
  </si>
  <si>
    <t>空值</t>
    <phoneticPr fontId="24" type="noConversion"/>
  </si>
  <si>
    <t>&gt;=8</t>
    <phoneticPr fontId="24" type="noConversion"/>
  </si>
  <si>
    <t>due_cstime_ratio_b2</t>
  </si>
  <si>
    <t>over_due_value_b2</t>
  </si>
  <si>
    <t>contact_b2</t>
  </si>
  <si>
    <t>recent_contact_day</t>
    <phoneticPr fontId="24" type="noConversion"/>
  </si>
  <si>
    <t>test_woe_1708</t>
  </si>
  <si>
    <t>test_1708</t>
  </si>
  <si>
    <t>验证集1708</t>
  </si>
  <si>
    <t>1708</t>
  </si>
  <si>
    <t>1610</t>
  </si>
  <si>
    <t>1701</t>
  </si>
  <si>
    <t>recent_contact_day2</t>
    <phoneticPr fontId="24" type="noConversion"/>
  </si>
  <si>
    <t>[0,1]</t>
    <phoneticPr fontId="24" type="noConversion"/>
  </si>
  <si>
    <t>(1,601]</t>
  </si>
  <si>
    <t>(1,601]</t>
    <phoneticPr fontId="24" type="noConversion"/>
  </si>
  <si>
    <t>合同模块</t>
  </si>
  <si>
    <t>截距</t>
  </si>
  <si>
    <t>recent_contact_day_woe</t>
    <phoneticPr fontId="24" type="noConversion"/>
  </si>
  <si>
    <t>[200,300)</t>
    <phoneticPr fontId="24" type="noConversion"/>
  </si>
  <si>
    <t>[300,350)</t>
    <phoneticPr fontId="24" type="noConversion"/>
  </si>
  <si>
    <t>[350,375)</t>
    <phoneticPr fontId="24" type="noConversion"/>
  </si>
  <si>
    <t>[375,400)</t>
    <phoneticPr fontId="24" type="noConversion"/>
  </si>
  <si>
    <t>[400,425)</t>
    <phoneticPr fontId="24" type="noConversion"/>
  </si>
  <si>
    <t>[425,450)</t>
    <phoneticPr fontId="24" type="noConversion"/>
  </si>
  <si>
    <t>[450,550)</t>
    <phoneticPr fontId="24" type="noConversion"/>
  </si>
  <si>
    <t>非关停</t>
    <phoneticPr fontId="24" type="noConversion"/>
  </si>
  <si>
    <t>关停</t>
    <phoneticPr fontId="24" type="noConversion"/>
  </si>
  <si>
    <t>1610</t>
    <phoneticPr fontId="24" type="noConversion"/>
  </si>
  <si>
    <t>月份</t>
    <phoneticPr fontId="24" type="noConversion"/>
  </si>
  <si>
    <t>样本占比</t>
    <phoneticPr fontId="24" type="noConversion"/>
  </si>
  <si>
    <t>关停城市</t>
    <phoneticPr fontId="24" type="noConversion"/>
  </si>
  <si>
    <t>非关停城市</t>
    <phoneticPr fontId="24" type="noConversion"/>
  </si>
  <si>
    <t>坏客户占比</t>
    <phoneticPr fontId="24" type="noConversion"/>
  </si>
  <si>
    <t>非关停城市KS</t>
  </si>
  <si>
    <t>全部样本KS</t>
  </si>
  <si>
    <t>关停城市KS</t>
  </si>
  <si>
    <t>1703</t>
    <phoneticPr fontId="24" type="noConversion"/>
  </si>
  <si>
    <t>非关停城市psi</t>
    <phoneticPr fontId="24" type="noConversion"/>
  </si>
  <si>
    <t>关停城市psi</t>
    <phoneticPr fontId="24" type="noConversion"/>
  </si>
  <si>
    <t>全部样本psi</t>
    <phoneticPr fontId="24" type="noConversion"/>
  </si>
  <si>
    <t>in_woe_1703</t>
  </si>
  <si>
    <t>in_woe_1704</t>
  </si>
  <si>
    <t>in_woe_1705</t>
  </si>
  <si>
    <t>in_woe_1706</t>
  </si>
  <si>
    <t>in_woe_1707</t>
  </si>
  <si>
    <t>in_woe_1708</t>
  </si>
  <si>
    <t>out_woe_1703</t>
  </si>
  <si>
    <t>out_woe_1704</t>
  </si>
  <si>
    <t>out_woe_1705</t>
  </si>
  <si>
    <t>out_woe_1706</t>
  </si>
  <si>
    <t>out_woe_1707</t>
  </si>
  <si>
    <t>out_woe_1708</t>
  </si>
  <si>
    <t>总客户数</t>
    <phoneticPr fontId="24" type="noConversion"/>
  </si>
  <si>
    <t>坏客户数</t>
    <phoneticPr fontId="24" type="noConversion"/>
  </si>
  <si>
    <t>坏客户率</t>
    <phoneticPr fontId="24" type="noConversion"/>
  </si>
  <si>
    <t>test_1709</t>
  </si>
  <si>
    <t>验证集1709</t>
  </si>
  <si>
    <t>1709</t>
  </si>
  <si>
    <t>test_woe_1709</t>
  </si>
  <si>
    <t>test_woe_1710</t>
  </si>
  <si>
    <t>1710</t>
  </si>
  <si>
    <t>model1</t>
  </si>
  <si>
    <t>model5</t>
  </si>
  <si>
    <t>model4</t>
  </si>
  <si>
    <t>model2</t>
  </si>
  <si>
    <t>model6</t>
  </si>
  <si>
    <t>model7</t>
  </si>
  <si>
    <t>model8</t>
  </si>
  <si>
    <t>model9</t>
  </si>
  <si>
    <t>model3</t>
    <phoneticPr fontId="24" type="noConversion"/>
  </si>
  <si>
    <t>model10</t>
  </si>
  <si>
    <t>model1</t>
    <phoneticPr fontId="24" type="noConversion"/>
  </si>
  <si>
    <t>model2</t>
    <phoneticPr fontId="24" type="noConversion"/>
  </si>
  <si>
    <t>out_woe_1709</t>
  </si>
  <si>
    <t>out_woe_1710</t>
  </si>
  <si>
    <t>person_sex_b</t>
    <phoneticPr fontId="24" type="noConversion"/>
  </si>
  <si>
    <t>in_woe_1709</t>
  </si>
  <si>
    <t>in_woe_1710</t>
  </si>
  <si>
    <t>model3_out</t>
  </si>
  <si>
    <t>model3_in</t>
  </si>
  <si>
    <t>model2_in</t>
  </si>
  <si>
    <t>model1_in</t>
  </si>
  <si>
    <t>model0_in</t>
  </si>
  <si>
    <t>model1</t>
    <phoneticPr fontId="24" type="noConversion"/>
  </si>
  <si>
    <t>model2</t>
    <phoneticPr fontId="24" type="noConversion"/>
  </si>
  <si>
    <t>model11</t>
  </si>
  <si>
    <t>model3</t>
    <phoneticPr fontId="24" type="noConversion"/>
  </si>
  <si>
    <t>model12</t>
  </si>
  <si>
    <t>modelname</t>
    <phoneticPr fontId="24" type="noConversion"/>
  </si>
  <si>
    <t>模型1</t>
    <phoneticPr fontId="24" type="noConversion"/>
  </si>
  <si>
    <t>模型3</t>
  </si>
  <si>
    <t>模型2</t>
    <phoneticPr fontId="24" type="noConversion"/>
  </si>
  <si>
    <t>模型3</t>
    <phoneticPr fontId="24" type="noConversion"/>
  </si>
  <si>
    <t>模型对比</t>
    <phoneticPr fontId="24" type="noConversion"/>
  </si>
  <si>
    <t>分月分模型ks对比</t>
    <phoneticPr fontId="24" type="noConversion"/>
  </si>
  <si>
    <t>求和项:totalssi</t>
  </si>
  <si>
    <t>Y_AGR</t>
  </si>
  <si>
    <t>Y_ks</t>
  </si>
  <si>
    <r>
      <t>w</t>
    </r>
    <r>
      <rPr>
        <sz val="11"/>
        <color theme="1"/>
        <rFont val="宋体"/>
        <family val="2"/>
        <charset val="134"/>
        <scheme val="minor"/>
      </rPr>
      <t>oe</t>
    </r>
    <phoneticPr fontId="24" type="noConversion"/>
  </si>
  <si>
    <r>
      <t>i</t>
    </r>
    <r>
      <rPr>
        <sz val="11"/>
        <color theme="1"/>
        <rFont val="宋体"/>
        <family val="2"/>
        <charset val="134"/>
        <scheme val="minor"/>
      </rPr>
      <t>v</t>
    </r>
    <phoneticPr fontId="24" type="noConversion"/>
  </si>
  <si>
    <r>
      <t>c</t>
    </r>
    <r>
      <rPr>
        <sz val="11"/>
        <color theme="1"/>
        <rFont val="宋体"/>
        <family val="2"/>
        <charset val="134"/>
        <scheme val="minor"/>
      </rPr>
      <t>reatedate</t>
    </r>
    <phoneticPr fontId="24" type="noConversion"/>
  </si>
  <si>
    <r>
      <t>g</t>
    </r>
    <r>
      <rPr>
        <sz val="11"/>
        <color theme="1"/>
        <rFont val="宋体"/>
        <family val="2"/>
        <charset val="134"/>
        <scheme val="minor"/>
      </rPr>
      <t>ood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</si>
  <si>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ad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</si>
</sst>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0.0%"/>
    <numFmt numFmtId="177" formatCode="0.0000"/>
    <numFmt numFmtId="178" formatCode="0.000%"/>
  </numFmts>
  <fonts count="5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112277"/>
      <name val="Arial"/>
      <family val="2"/>
    </font>
    <font>
      <b/>
      <sz val="10"/>
      <color rgb="FFFF0000"/>
      <name val="Arial"/>
      <family val="2"/>
    </font>
    <font>
      <sz val="10"/>
      <color rgb="FF000000"/>
      <name val="MYingHei_18030_C-Medium"/>
      <family val="1"/>
      <charset val="134"/>
    </font>
    <font>
      <b/>
      <sz val="11"/>
      <color rgb="FF000000"/>
      <name val="MYingHei_18030_C-Medium"/>
      <family val="1"/>
      <charset val="134"/>
    </font>
    <font>
      <b/>
      <sz val="11"/>
      <color rgb="FF000000"/>
      <name val="宋体"/>
      <family val="3"/>
      <charset val="134"/>
      <scheme val="minor"/>
    </font>
    <font>
      <sz val="11"/>
      <color rgb="FF000000"/>
      <name val="宋体"/>
      <family val="2"/>
      <charset val="134"/>
      <scheme val="minor"/>
    </font>
    <font>
      <sz val="11"/>
      <color rgb="FF000000"/>
      <name val="MYingHei_18030_C-Medium"/>
      <family val="1"/>
      <charset val="134"/>
    </font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b/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rgb="FFFF0000"/>
      <name val="宋体"/>
      <family val="2"/>
      <scheme val="minor"/>
    </font>
    <font>
      <sz val="10"/>
      <color rgb="FFFF0000"/>
      <name val="微软雅黑"/>
      <family val="2"/>
      <charset val="134"/>
    </font>
    <font>
      <sz val="10"/>
      <color rgb="FF000000"/>
      <name val="宋体"/>
      <family val="2"/>
    </font>
    <font>
      <b/>
      <sz val="10"/>
      <color rgb="FF000000"/>
      <name val="宋体"/>
      <family val="2"/>
    </font>
    <font>
      <sz val="12"/>
      <color rgb="FF000000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MYingHei_18030_C-Medium"/>
      <family val="1"/>
      <charset val="134"/>
    </font>
    <font>
      <b/>
      <sz val="10"/>
      <color rgb="FF112277"/>
      <name val="微软雅黑"/>
      <family val="2"/>
      <charset val="134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B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0B7BB"/>
      </right>
      <top/>
      <bottom style="medium">
        <color rgb="FFB0B7BB"/>
      </bottom>
      <diagonal/>
    </border>
    <border>
      <left/>
      <right style="medium">
        <color rgb="FFB0B7BB"/>
      </right>
      <top/>
      <bottom/>
      <diagonal/>
    </border>
    <border>
      <left/>
      <right style="medium">
        <color rgb="FFC1C1C1"/>
      </right>
      <top/>
      <bottom style="medium">
        <color rgb="FFC1C1C1"/>
      </bottom>
      <diagonal/>
    </border>
    <border>
      <left style="medium">
        <color rgb="FFC1C1C1"/>
      </left>
      <right/>
      <top style="medium">
        <color rgb="FFC1C1C1"/>
      </top>
      <bottom style="medium">
        <color rgb="FFB0B7BB"/>
      </bottom>
      <diagonal/>
    </border>
    <border>
      <left/>
      <right/>
      <top style="medium">
        <color rgb="FFC1C1C1"/>
      </top>
      <bottom style="medium">
        <color rgb="FFB0B7BB"/>
      </bottom>
      <diagonal/>
    </border>
    <border>
      <left style="medium">
        <color rgb="FFC1C1C1"/>
      </left>
      <right style="medium">
        <color rgb="FFB0B7BB"/>
      </right>
      <top/>
      <bottom/>
      <diagonal/>
    </border>
    <border>
      <left style="medium">
        <color rgb="FFC1C1C1"/>
      </left>
      <right style="medium">
        <color rgb="FFB0B7BB"/>
      </right>
      <top/>
      <bottom style="medium">
        <color rgb="FFB0B7BB"/>
      </bottom>
      <diagonal/>
    </border>
    <border>
      <left/>
      <right/>
      <top/>
      <bottom style="medium">
        <color rgb="FFC1C1C1"/>
      </bottom>
      <diagonal/>
    </border>
    <border>
      <left/>
      <right style="medium">
        <color rgb="FFC1C1C1"/>
      </right>
      <top/>
      <bottom/>
      <diagonal/>
    </border>
    <border>
      <left style="medium">
        <color rgb="FFC1C1C1"/>
      </left>
      <right style="medium">
        <color rgb="FFB0B7BB"/>
      </right>
      <top style="medium">
        <color rgb="FFB0B7BB"/>
      </top>
      <bottom/>
      <diagonal/>
    </border>
    <border>
      <left style="medium">
        <color rgb="FFB0B7BB"/>
      </left>
      <right style="medium">
        <color rgb="FFB0B7BB"/>
      </right>
      <top style="medium">
        <color rgb="FFB0B7BB"/>
      </top>
      <bottom/>
      <diagonal/>
    </border>
    <border>
      <left style="medium">
        <color rgb="FFB0B7BB"/>
      </left>
      <right style="medium">
        <color rgb="FFB0B7BB"/>
      </right>
      <top/>
      <bottom style="medium">
        <color rgb="FFB0B7BB"/>
      </bottom>
      <diagonal/>
    </border>
    <border>
      <left style="medium">
        <color rgb="FFB0B7BB"/>
      </left>
      <right/>
      <top style="medium">
        <color rgb="FFB0B7BB"/>
      </top>
      <bottom/>
      <diagonal/>
    </border>
    <border>
      <left style="medium">
        <color rgb="FFB0B7BB"/>
      </left>
      <right/>
      <top/>
      <bottom style="medium">
        <color rgb="FFB0B7BB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C1C1C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rgb="FFC1C1C1"/>
      </top>
      <bottom/>
      <diagonal/>
    </border>
    <border>
      <left/>
      <right style="thin">
        <color indexed="64"/>
      </right>
      <top style="medium">
        <color rgb="FFC1C1C1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B0B7BB"/>
      </bottom>
      <diagonal/>
    </border>
    <border>
      <left/>
      <right/>
      <top style="thin">
        <color indexed="64"/>
      </top>
      <bottom style="medium">
        <color rgb="FFB0B7BB"/>
      </bottom>
      <diagonal/>
    </border>
    <border>
      <left/>
      <right style="thin">
        <color indexed="64"/>
      </right>
      <top style="thin">
        <color indexed="64"/>
      </top>
      <bottom style="medium">
        <color rgb="FFB0B7BB"/>
      </bottom>
      <diagonal/>
    </border>
    <border>
      <left style="thin">
        <color indexed="64"/>
      </left>
      <right style="medium">
        <color rgb="FFB0B7BB"/>
      </right>
      <top style="medium">
        <color rgb="FFB0B7BB"/>
      </top>
      <bottom/>
      <diagonal/>
    </border>
    <border>
      <left style="medium">
        <color rgb="FFB0B7BB"/>
      </left>
      <right style="thin">
        <color indexed="64"/>
      </right>
      <top style="medium">
        <color rgb="FFB0B7BB"/>
      </top>
      <bottom/>
      <diagonal/>
    </border>
    <border>
      <left style="thin">
        <color indexed="64"/>
      </left>
      <right style="medium">
        <color rgb="FFB0B7BB"/>
      </right>
      <top/>
      <bottom style="medium">
        <color rgb="FFB0B7BB"/>
      </bottom>
      <diagonal/>
    </border>
    <border>
      <left style="medium">
        <color rgb="FFB0B7BB"/>
      </left>
      <right style="thin">
        <color indexed="64"/>
      </right>
      <top/>
      <bottom style="medium">
        <color rgb="FFB0B7BB"/>
      </bottom>
      <diagonal/>
    </border>
    <border>
      <left/>
      <right style="thin">
        <color indexed="64"/>
      </right>
      <top/>
      <bottom style="medium">
        <color rgb="FFC1C1C1"/>
      </bottom>
      <diagonal/>
    </border>
    <border>
      <left style="thin">
        <color indexed="64"/>
      </left>
      <right style="medium">
        <color rgb="FFB0B7BB"/>
      </right>
      <top/>
      <bottom style="thin">
        <color indexed="64"/>
      </bottom>
      <diagonal/>
    </border>
    <border>
      <left/>
      <right style="medium">
        <color rgb="FFC1C1C1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C1C1C1"/>
      </right>
      <top style="medium">
        <color rgb="FFC1C1C1"/>
      </top>
      <bottom style="medium">
        <color rgb="FFB0B7BB"/>
      </bottom>
      <diagonal/>
    </border>
    <border>
      <left style="medium">
        <color rgb="FFB0B7BB"/>
      </left>
      <right style="medium">
        <color rgb="FFC1C1C1"/>
      </right>
      <top style="medium">
        <color rgb="FFB0B7BB"/>
      </top>
      <bottom/>
      <diagonal/>
    </border>
    <border>
      <left style="medium">
        <color rgb="FFB0B7BB"/>
      </left>
      <right style="medium">
        <color rgb="FFC1C1C1"/>
      </right>
      <top/>
      <bottom style="medium">
        <color rgb="FFB0B7BB"/>
      </bottom>
      <diagonal/>
    </border>
    <border>
      <left style="medium">
        <color rgb="FFC1C1C1"/>
      </left>
      <right style="medium">
        <color rgb="FFB0B7BB"/>
      </right>
      <top style="medium">
        <color rgb="FFC1C1C1"/>
      </top>
      <bottom style="medium">
        <color rgb="FFB0B7BB"/>
      </bottom>
      <diagonal/>
    </border>
    <border>
      <left/>
      <right style="medium">
        <color rgb="FFB0B7BB"/>
      </right>
      <top style="medium">
        <color rgb="FFC1C1C1"/>
      </top>
      <bottom style="medium">
        <color rgb="FFB0B7BB"/>
      </bottom>
      <diagonal/>
    </border>
    <border>
      <left style="medium">
        <color rgb="FFC1C1C1"/>
      </left>
      <right style="medium">
        <color rgb="FFC1C1C1"/>
      </right>
      <top/>
      <bottom style="medium">
        <color rgb="FFC1C1C1"/>
      </bottom>
      <diagonal/>
    </border>
    <border>
      <left style="medium">
        <color rgb="FFC1C1C1"/>
      </left>
      <right style="medium">
        <color rgb="FFC1C1C1"/>
      </right>
      <top/>
      <bottom/>
      <diagonal/>
    </border>
  </borders>
  <cellStyleXfs count="175">
    <xf numFmtId="0" fontId="0" fillId="0" borderId="0"/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8" borderId="8" applyNumberFormat="0" applyFon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8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9" fontId="34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8" borderId="8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8" borderId="8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34" fillId="0" borderId="0"/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8" borderId="8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8" borderId="8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8" borderId="8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8" borderId="8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8" borderId="8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</cellStyleXfs>
  <cellXfs count="308">
    <xf numFmtId="0" fontId="0" fillId="0" borderId="0" xfId="0"/>
    <xf numFmtId="0" fontId="26" fillId="34" borderId="18" xfId="0" applyFont="1" applyFill="1" applyBorder="1" applyAlignment="1">
      <alignment horizontal="right" vertical="top"/>
    </xf>
    <xf numFmtId="0" fontId="26" fillId="34" borderId="0" xfId="0" applyFont="1" applyFill="1" applyBorder="1" applyAlignment="1">
      <alignment horizontal="right" vertical="top"/>
    </xf>
    <xf numFmtId="10" fontId="0" fillId="0" borderId="0" xfId="0" applyNumberFormat="1"/>
    <xf numFmtId="0" fontId="25" fillId="33" borderId="15" xfId="0" applyFont="1" applyFill="1" applyBorder="1" applyAlignment="1">
      <alignment horizontal="left" vertical="top"/>
    </xf>
    <xf numFmtId="0" fontId="0" fillId="0" borderId="0" xfId="0" quotePrefix="1"/>
    <xf numFmtId="0" fontId="26" fillId="35" borderId="12" xfId="0" applyFont="1" applyFill="1" applyBorder="1" applyAlignment="1">
      <alignment horizontal="right" vertical="top"/>
    </xf>
    <xf numFmtId="0" fontId="27" fillId="33" borderId="11" xfId="0" applyFont="1" applyFill="1" applyBorder="1" applyAlignment="1">
      <alignment horizontal="right" wrapText="1"/>
    </xf>
    <xf numFmtId="0" fontId="27" fillId="33" borderId="10" xfId="0" applyFont="1" applyFill="1" applyBorder="1" applyAlignment="1">
      <alignment horizontal="right" wrapText="1"/>
    </xf>
    <xf numFmtId="0" fontId="26" fillId="34" borderId="12" xfId="0" applyFont="1" applyFill="1" applyBorder="1" applyAlignment="1">
      <alignment horizontal="right" vertical="top"/>
    </xf>
    <xf numFmtId="0" fontId="26" fillId="34" borderId="17" xfId="0" applyFont="1" applyFill="1" applyBorder="1" applyAlignment="1">
      <alignment horizontal="right" vertical="top"/>
    </xf>
    <xf numFmtId="0" fontId="25" fillId="33" borderId="16" xfId="0" applyFont="1" applyFill="1" applyBorder="1" applyAlignment="1">
      <alignment horizontal="left" vertical="top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27" xfId="0" applyFill="1" applyBorder="1"/>
    <xf numFmtId="0" fontId="0" fillId="0" borderId="0" xfId="0" applyFill="1" applyBorder="1"/>
    <xf numFmtId="0" fontId="29" fillId="36" borderId="0" xfId="59" applyFont="1" applyFill="1">
      <alignment vertical="center"/>
    </xf>
    <xf numFmtId="10" fontId="0" fillId="0" borderId="28" xfId="60" applyNumberFormat="1" applyFont="1" applyBorder="1" applyAlignment="1"/>
    <xf numFmtId="0" fontId="4" fillId="37" borderId="33" xfId="88" applyFont="1" applyFill="1" applyBorder="1" applyAlignment="1">
      <alignment vertical="top" wrapText="1"/>
    </xf>
    <xf numFmtId="0" fontId="4" fillId="37" borderId="32" xfId="88" applyFont="1" applyFill="1" applyBorder="1" applyAlignment="1">
      <alignment vertical="top" wrapText="1"/>
    </xf>
    <xf numFmtId="0" fontId="35" fillId="35" borderId="32" xfId="88" applyFont="1" applyFill="1" applyBorder="1" applyAlignment="1">
      <alignment horizontal="center" vertical="center" wrapText="1"/>
    </xf>
    <xf numFmtId="0" fontId="35" fillId="37" borderId="32" xfId="88" applyFont="1" applyFill="1" applyBorder="1" applyAlignment="1">
      <alignment horizontal="center" vertical="center" wrapText="1"/>
    </xf>
    <xf numFmtId="0" fontId="4" fillId="37" borderId="0" xfId="88" applyFill="1" applyAlignment="1">
      <alignment vertical="top" wrapText="1"/>
    </xf>
    <xf numFmtId="10" fontId="0" fillId="0" borderId="0" xfId="60" applyNumberFormat="1" applyFont="1" applyAlignment="1"/>
    <xf numFmtId="10" fontId="0" fillId="0" borderId="38" xfId="60" applyNumberFormat="1" applyFont="1" applyBorder="1" applyAlignment="1"/>
    <xf numFmtId="11" fontId="0" fillId="0" borderId="0" xfId="0" applyNumberFormat="1" applyBorder="1"/>
    <xf numFmtId="0" fontId="0" fillId="35" borderId="26" xfId="0" applyFill="1" applyBorder="1"/>
    <xf numFmtId="0" fontId="4" fillId="0" borderId="34" xfId="88" applyBorder="1" applyAlignment="1">
      <alignment vertical="top" wrapText="1"/>
    </xf>
    <xf numFmtId="0" fontId="0" fillId="35" borderId="24" xfId="0" applyFill="1" applyBorder="1"/>
    <xf numFmtId="0" fontId="4" fillId="0" borderId="32" xfId="88" applyBorder="1" applyAlignment="1">
      <alignment vertical="top" wrapText="1"/>
    </xf>
    <xf numFmtId="11" fontId="0" fillId="0" borderId="28" xfId="0" applyNumberFormat="1" applyBorder="1"/>
    <xf numFmtId="0" fontId="35" fillId="37" borderId="32" xfId="88" applyFont="1" applyFill="1" applyBorder="1" applyAlignment="1">
      <alignment vertical="top" wrapText="1"/>
    </xf>
    <xf numFmtId="0" fontId="35" fillId="35" borderId="32" xfId="88" applyFont="1" applyFill="1" applyBorder="1" applyAlignment="1">
      <alignment vertical="top" wrapText="1"/>
    </xf>
    <xf numFmtId="0" fontId="4" fillId="35" borderId="0" xfId="88" applyFill="1" applyAlignment="1">
      <alignment vertical="top" wrapText="1"/>
    </xf>
    <xf numFmtId="0" fontId="0" fillId="0" borderId="38" xfId="0" applyBorder="1"/>
    <xf numFmtId="0" fontId="37" fillId="38" borderId="33" xfId="88" applyFont="1" applyFill="1" applyBorder="1" applyAlignment="1">
      <alignment vertical="top" wrapText="1"/>
    </xf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4" fillId="0" borderId="35" xfId="88" applyBorder="1" applyAlignment="1">
      <alignment vertical="top" wrapText="1"/>
    </xf>
    <xf numFmtId="0" fontId="4" fillId="0" borderId="0" xfId="88" applyAlignment="1">
      <alignment vertical="top" wrapText="1"/>
    </xf>
    <xf numFmtId="0" fontId="4" fillId="37" borderId="0" xfId="88" applyFill="1">
      <alignment vertical="center"/>
    </xf>
    <xf numFmtId="0" fontId="4" fillId="37" borderId="32" xfId="88" applyFill="1" applyBorder="1">
      <alignment vertical="center"/>
    </xf>
    <xf numFmtId="1" fontId="4" fillId="37" borderId="32" xfId="88" applyNumberFormat="1" applyFill="1" applyBorder="1">
      <alignment vertical="center"/>
    </xf>
    <xf numFmtId="1" fontId="4" fillId="37" borderId="34" xfId="88" applyNumberFormat="1" applyFill="1" applyBorder="1">
      <alignment vertical="center"/>
    </xf>
    <xf numFmtId="1" fontId="4" fillId="37" borderId="35" xfId="88" applyNumberFormat="1" applyFill="1" applyBorder="1">
      <alignment vertical="center"/>
    </xf>
    <xf numFmtId="0" fontId="4" fillId="39" borderId="32" xfId="88" applyFill="1" applyBorder="1">
      <alignment vertical="center"/>
    </xf>
    <xf numFmtId="1" fontId="4" fillId="37" borderId="36" xfId="88" applyNumberFormat="1" applyFill="1" applyBorder="1">
      <alignment vertical="center"/>
    </xf>
    <xf numFmtId="1" fontId="4" fillId="37" borderId="37" xfId="88" applyNumberFormat="1" applyFill="1" applyBorder="1">
      <alignment vertical="center"/>
    </xf>
    <xf numFmtId="1" fontId="4" fillId="37" borderId="33" xfId="88" applyNumberFormat="1" applyFill="1" applyBorder="1">
      <alignment vertical="center"/>
    </xf>
    <xf numFmtId="0" fontId="20" fillId="37" borderId="0" xfId="88" applyFont="1" applyFill="1">
      <alignment vertical="center"/>
    </xf>
    <xf numFmtId="1" fontId="38" fillId="37" borderId="32" xfId="88" applyNumberFormat="1" applyFont="1" applyFill="1" applyBorder="1">
      <alignment vertical="center"/>
    </xf>
    <xf numFmtId="0" fontId="0" fillId="0" borderId="0" xfId="0"/>
    <xf numFmtId="0" fontId="4" fillId="37" borderId="30" xfId="88" applyFill="1" applyBorder="1">
      <alignment vertical="center"/>
    </xf>
    <xf numFmtId="0" fontId="4" fillId="37" borderId="38" xfId="88" applyFill="1" applyBorder="1">
      <alignment vertical="center"/>
    </xf>
    <xf numFmtId="0" fontId="33" fillId="0" borderId="32" xfId="88" applyFont="1" applyBorder="1">
      <alignment vertical="center"/>
    </xf>
    <xf numFmtId="0" fontId="40" fillId="40" borderId="32" xfId="0" applyFont="1" applyFill="1" applyBorder="1" applyAlignment="1">
      <alignment horizontal="center"/>
    </xf>
    <xf numFmtId="10" fontId="40" fillId="40" borderId="32" xfId="60" applyNumberFormat="1" applyFont="1" applyFill="1" applyBorder="1" applyAlignment="1">
      <alignment horizontal="center"/>
    </xf>
    <xf numFmtId="0" fontId="40" fillId="40" borderId="0" xfId="0" applyFont="1" applyFill="1" applyAlignment="1">
      <alignment horizontal="center"/>
    </xf>
    <xf numFmtId="0" fontId="41" fillId="0" borderId="32" xfId="0" applyFont="1" applyBorder="1" applyAlignment="1">
      <alignment horizontal="center"/>
    </xf>
    <xf numFmtId="10" fontId="41" fillId="0" borderId="32" xfId="60" applyNumberFormat="1" applyFont="1" applyBorder="1" applyAlignment="1">
      <alignment horizontal="center"/>
    </xf>
    <xf numFmtId="177" fontId="41" fillId="0" borderId="32" xfId="0" applyNumberFormat="1" applyFont="1" applyBorder="1" applyAlignment="1">
      <alignment horizontal="center"/>
    </xf>
    <xf numFmtId="177" fontId="41" fillId="0" borderId="0" xfId="0" applyNumberFormat="1" applyFont="1" applyAlignment="1">
      <alignment horizontal="center"/>
    </xf>
    <xf numFmtId="0" fontId="0" fillId="0" borderId="32" xfId="0" applyBorder="1"/>
    <xf numFmtId="10" fontId="0" fillId="0" borderId="32" xfId="60" applyNumberFormat="1" applyFont="1" applyBorder="1" applyAlignment="1"/>
    <xf numFmtId="0" fontId="43" fillId="0" borderId="0" xfId="0" applyFont="1"/>
    <xf numFmtId="0" fontId="42" fillId="0" borderId="0" xfId="0" applyFont="1" applyBorder="1"/>
    <xf numFmtId="0" fontId="43" fillId="0" borderId="0" xfId="0" applyFont="1" applyBorder="1"/>
    <xf numFmtId="0" fontId="40" fillId="40" borderId="0" xfId="0" applyFont="1" applyFill="1" applyBorder="1" applyAlignment="1">
      <alignment horizontal="center"/>
    </xf>
    <xf numFmtId="0" fontId="29" fillId="37" borderId="0" xfId="59" applyFont="1" applyFill="1">
      <alignment vertical="center"/>
    </xf>
    <xf numFmtId="0" fontId="29" fillId="37" borderId="0" xfId="59" applyFont="1" applyFill="1" applyAlignment="1">
      <alignment horizontal="left" vertical="center"/>
    </xf>
    <xf numFmtId="0" fontId="30" fillId="37" borderId="24" xfId="59" applyFont="1" applyFill="1" applyBorder="1" applyAlignment="1">
      <alignment horizontal="center" vertical="top" wrapText="1"/>
    </xf>
    <xf numFmtId="0" fontId="30" fillId="37" borderId="25" xfId="59" applyFont="1" applyFill="1" applyBorder="1" applyAlignment="1">
      <alignment horizontal="center" vertical="top" wrapText="1"/>
    </xf>
    <xf numFmtId="0" fontId="30" fillId="37" borderId="26" xfId="59" applyFont="1" applyFill="1" applyBorder="1" applyAlignment="1">
      <alignment horizontal="center" vertical="top" wrapText="1"/>
    </xf>
    <xf numFmtId="0" fontId="31" fillId="37" borderId="27" xfId="59" applyFont="1" applyFill="1" applyBorder="1" applyAlignment="1">
      <alignment horizontal="center" vertical="top" wrapText="1"/>
    </xf>
    <xf numFmtId="0" fontId="31" fillId="37" borderId="0" xfId="59" applyFont="1" applyFill="1" applyBorder="1" applyAlignment="1">
      <alignment horizontal="center" vertical="top" wrapText="1"/>
    </xf>
    <xf numFmtId="0" fontId="32" fillId="37" borderId="0" xfId="59" applyFont="1" applyFill="1" applyBorder="1" applyAlignment="1">
      <alignment vertical="top" wrapText="1"/>
    </xf>
    <xf numFmtId="0" fontId="32" fillId="37" borderId="28" xfId="59" applyFont="1" applyFill="1" applyBorder="1" applyAlignment="1">
      <alignment vertical="top" wrapText="1"/>
    </xf>
    <xf numFmtId="0" fontId="32" fillId="37" borderId="0" xfId="59" applyFont="1" applyFill="1" applyBorder="1" applyAlignment="1">
      <alignment vertical="top"/>
    </xf>
    <xf numFmtId="0" fontId="31" fillId="37" borderId="29" xfId="59" applyFont="1" applyFill="1" applyBorder="1" applyAlignment="1">
      <alignment horizontal="center" vertical="top" wrapText="1"/>
    </xf>
    <xf numFmtId="0" fontId="31" fillId="37" borderId="30" xfId="59" applyFont="1" applyFill="1" applyBorder="1" applyAlignment="1">
      <alignment horizontal="center" vertical="top" wrapText="1"/>
    </xf>
    <xf numFmtId="0" fontId="32" fillId="37" borderId="30" xfId="59" applyFont="1" applyFill="1" applyBorder="1" applyAlignment="1">
      <alignment vertical="top" wrapText="1"/>
    </xf>
    <xf numFmtId="0" fontId="32" fillId="37" borderId="38" xfId="59" applyFont="1" applyFill="1" applyBorder="1" applyAlignment="1">
      <alignment vertical="top" wrapText="1"/>
    </xf>
    <xf numFmtId="0" fontId="30" fillId="37" borderId="0" xfId="59" applyFont="1" applyFill="1" applyBorder="1" applyAlignment="1">
      <alignment horizontal="center" vertical="top" wrapText="1"/>
    </xf>
    <xf numFmtId="0" fontId="30" fillId="37" borderId="28" xfId="59" applyFont="1" applyFill="1" applyBorder="1" applyAlignment="1">
      <alignment horizontal="center" vertical="top" wrapText="1"/>
    </xf>
    <xf numFmtId="0" fontId="30" fillId="37" borderId="27" xfId="59" applyFont="1" applyFill="1" applyBorder="1" applyAlignment="1">
      <alignment horizontal="center" vertical="top" wrapText="1"/>
    </xf>
    <xf numFmtId="0" fontId="33" fillId="37" borderId="0" xfId="59" applyFont="1" applyFill="1" applyBorder="1" applyAlignment="1">
      <alignment vertical="top" wrapText="1"/>
    </xf>
    <xf numFmtId="0" fontId="33" fillId="37" borderId="28" xfId="59" applyFont="1" applyFill="1" applyBorder="1" applyAlignment="1">
      <alignment vertical="top" wrapText="1"/>
    </xf>
    <xf numFmtId="0" fontId="29" fillId="37" borderId="27" xfId="59" applyFont="1" applyFill="1" applyBorder="1" applyAlignment="1">
      <alignment horizontal="left" vertical="center"/>
    </xf>
    <xf numFmtId="0" fontId="29" fillId="37" borderId="0" xfId="59" applyFont="1" applyFill="1" applyBorder="1">
      <alignment vertical="center"/>
    </xf>
    <xf numFmtId="0" fontId="29" fillId="37" borderId="28" xfId="59" applyFont="1" applyFill="1" applyBorder="1">
      <alignment vertical="center"/>
    </xf>
    <xf numFmtId="0" fontId="30" fillId="37" borderId="29" xfId="59" applyFont="1" applyFill="1" applyBorder="1" applyAlignment="1">
      <alignment horizontal="center" vertical="top" wrapText="1"/>
    </xf>
    <xf numFmtId="0" fontId="33" fillId="37" borderId="30" xfId="59" applyFont="1" applyFill="1" applyBorder="1" applyAlignment="1">
      <alignment vertical="top" wrapText="1"/>
    </xf>
    <xf numFmtId="0" fontId="33" fillId="37" borderId="38" xfId="59" applyFont="1" applyFill="1" applyBorder="1" applyAlignment="1">
      <alignment vertical="top" wrapText="1"/>
    </xf>
    <xf numFmtId="0" fontId="25" fillId="35" borderId="46" xfId="0" applyFont="1" applyFill="1" applyBorder="1" applyAlignment="1">
      <alignment horizontal="left" vertical="top"/>
    </xf>
    <xf numFmtId="0" fontId="26" fillId="35" borderId="48" xfId="0" applyFont="1" applyFill="1" applyBorder="1" applyAlignment="1">
      <alignment horizontal="right" vertical="top"/>
    </xf>
    <xf numFmtId="0" fontId="25" fillId="35" borderId="49" xfId="0" applyFont="1" applyFill="1" applyBorder="1" applyAlignment="1">
      <alignment horizontal="left" vertical="top"/>
    </xf>
    <xf numFmtId="0" fontId="26" fillId="35" borderId="50" xfId="0" applyFont="1" applyFill="1" applyBorder="1" applyAlignment="1">
      <alignment horizontal="right" vertical="top"/>
    </xf>
    <xf numFmtId="0" fontId="26" fillId="35" borderId="38" xfId="0" applyFont="1" applyFill="1" applyBorder="1" applyAlignment="1">
      <alignment horizontal="right" vertical="top"/>
    </xf>
    <xf numFmtId="0" fontId="27" fillId="37" borderId="11" xfId="0" applyFont="1" applyFill="1" applyBorder="1" applyAlignment="1">
      <alignment horizontal="right" wrapText="1"/>
    </xf>
    <xf numFmtId="0" fontId="27" fillId="37" borderId="10" xfId="0" applyFont="1" applyFill="1" applyBorder="1" applyAlignment="1">
      <alignment horizontal="right" wrapText="1"/>
    </xf>
    <xf numFmtId="0" fontId="25" fillId="37" borderId="46" xfId="0" applyFont="1" applyFill="1" applyBorder="1" applyAlignment="1">
      <alignment horizontal="left" vertical="top"/>
    </xf>
    <xf numFmtId="0" fontId="26" fillId="37" borderId="12" xfId="0" applyFont="1" applyFill="1" applyBorder="1" applyAlignment="1">
      <alignment horizontal="right" vertical="top"/>
    </xf>
    <xf numFmtId="0" fontId="26" fillId="37" borderId="48" xfId="0" applyFont="1" applyFill="1" applyBorder="1" applyAlignment="1">
      <alignment horizontal="right" vertical="top"/>
    </xf>
    <xf numFmtId="0" fontId="28" fillId="37" borderId="46" xfId="0" applyFont="1" applyFill="1" applyBorder="1" applyAlignment="1">
      <alignment horizontal="left" vertical="top"/>
    </xf>
    <xf numFmtId="0" fontId="44" fillId="35" borderId="51" xfId="0" applyFont="1" applyFill="1" applyBorder="1" applyAlignment="1">
      <alignment horizontal="center" wrapText="1" readingOrder="1"/>
    </xf>
    <xf numFmtId="0" fontId="44" fillId="0" borderId="51" xfId="0" applyFont="1" applyBorder="1" applyAlignment="1">
      <alignment horizontal="center" wrapText="1" readingOrder="1"/>
    </xf>
    <xf numFmtId="0" fontId="45" fillId="0" borderId="51" xfId="0" applyFont="1" applyBorder="1" applyAlignment="1">
      <alignment horizontal="center" wrapText="1" readingOrder="1"/>
    </xf>
    <xf numFmtId="10" fontId="45" fillId="0" borderId="51" xfId="0" applyNumberFormat="1" applyFont="1" applyBorder="1" applyAlignment="1">
      <alignment horizontal="center" wrapText="1" readingOrder="1"/>
    </xf>
    <xf numFmtId="10" fontId="46" fillId="0" borderId="0" xfId="60" applyNumberFormat="1" applyFont="1" applyAlignment="1"/>
    <xf numFmtId="10" fontId="47" fillId="0" borderId="51" xfId="0" applyNumberFormat="1" applyFont="1" applyBorder="1" applyAlignment="1">
      <alignment horizontal="center" wrapText="1" readingOrder="1"/>
    </xf>
    <xf numFmtId="0" fontId="44" fillId="41" borderId="32" xfId="0" applyFont="1" applyFill="1" applyBorder="1" applyAlignment="1">
      <alignment horizontal="center" vertical="center" wrapText="1" readingOrder="1"/>
    </xf>
    <xf numFmtId="0" fontId="45" fillId="0" borderId="32" xfId="0" applyFont="1" applyBorder="1" applyAlignment="1">
      <alignment horizontal="center" vertical="center" wrapText="1" readingOrder="1"/>
    </xf>
    <xf numFmtId="0" fontId="41" fillId="0" borderId="32" xfId="0" applyFont="1" applyBorder="1" applyAlignment="1">
      <alignment horizontal="center" vertical="center" readingOrder="1"/>
    </xf>
    <xf numFmtId="0" fontId="45" fillId="0" borderId="36" xfId="0" applyFont="1" applyFill="1" applyBorder="1" applyAlignment="1">
      <alignment horizontal="center" vertical="center" wrapText="1" readingOrder="1"/>
    </xf>
    <xf numFmtId="0" fontId="25" fillId="0" borderId="15" xfId="0" applyFont="1" applyFill="1" applyBorder="1" applyAlignment="1">
      <alignment horizontal="left" vertical="top"/>
    </xf>
    <xf numFmtId="0" fontId="26" fillId="0" borderId="15" xfId="0" applyFont="1" applyFill="1" applyBorder="1" applyAlignment="1">
      <alignment horizontal="left" vertical="top"/>
    </xf>
    <xf numFmtId="0" fontId="0" fillId="0" borderId="0" xfId="0" applyFont="1"/>
    <xf numFmtId="0" fontId="45" fillId="0" borderId="52" xfId="0" applyFont="1" applyBorder="1" applyAlignment="1">
      <alignment horizontal="center" wrapText="1" readingOrder="1"/>
    </xf>
    <xf numFmtId="0" fontId="45" fillId="0" borderId="53" xfId="0" applyFont="1" applyBorder="1" applyAlignment="1">
      <alignment horizontal="center" wrapText="1" readingOrder="1"/>
    </xf>
    <xf numFmtId="0" fontId="45" fillId="0" borderId="54" xfId="0" applyFont="1" applyBorder="1" applyAlignment="1">
      <alignment horizontal="center" wrapText="1" readingOrder="1"/>
    </xf>
    <xf numFmtId="0" fontId="45" fillId="0" borderId="55" xfId="0" applyFont="1" applyBorder="1" applyAlignment="1">
      <alignment horizontal="center" wrapText="1" readingOrder="1"/>
    </xf>
    <xf numFmtId="0" fontId="45" fillId="0" borderId="56" xfId="0" applyFont="1" applyBorder="1" applyAlignment="1">
      <alignment horizontal="center" wrapText="1" readingOrder="1"/>
    </xf>
    <xf numFmtId="0" fontId="49" fillId="0" borderId="15" xfId="0" applyFont="1" applyFill="1" applyBorder="1" applyAlignment="1">
      <alignment horizontal="left" vertical="top"/>
    </xf>
    <xf numFmtId="0" fontId="25" fillId="33" borderId="32" xfId="0" applyFont="1" applyFill="1" applyBorder="1" applyAlignment="1">
      <alignment horizontal="left" vertical="top"/>
    </xf>
    <xf numFmtId="0" fontId="46" fillId="0" borderId="0" xfId="0" applyFont="1"/>
    <xf numFmtId="10" fontId="0" fillId="0" borderId="0" xfId="60" applyNumberFormat="1" applyFont="1" applyBorder="1" applyAlignment="1"/>
    <xf numFmtId="10" fontId="46" fillId="0" borderId="0" xfId="60" applyNumberFormat="1" applyFont="1" applyBorder="1" applyAlignment="1"/>
    <xf numFmtId="10" fontId="0" fillId="0" borderId="30" xfId="60" applyNumberFormat="1" applyFont="1" applyBorder="1" applyAlignment="1"/>
    <xf numFmtId="176" fontId="0" fillId="0" borderId="32" xfId="90" applyNumberFormat="1" applyFont="1" applyFill="1" applyBorder="1">
      <alignment vertical="center"/>
    </xf>
    <xf numFmtId="1" fontId="4" fillId="0" borderId="32" xfId="88" applyNumberFormat="1" applyFill="1" applyBorder="1">
      <alignment vertical="center"/>
    </xf>
    <xf numFmtId="0" fontId="0" fillId="0" borderId="32" xfId="0" applyFill="1" applyBorder="1"/>
    <xf numFmtId="176" fontId="39" fillId="0" borderId="32" xfId="90" applyNumberFormat="1" applyFont="1" applyFill="1" applyBorder="1">
      <alignment vertical="center"/>
    </xf>
    <xf numFmtId="176" fontId="38" fillId="0" borderId="32" xfId="90" applyNumberFormat="1" applyFont="1" applyFill="1" applyBorder="1">
      <alignment vertical="center"/>
    </xf>
    <xf numFmtId="0" fontId="4" fillId="0" borderId="32" xfId="88" applyFill="1" applyBorder="1">
      <alignment vertical="center"/>
    </xf>
    <xf numFmtId="0" fontId="38" fillId="0" borderId="32" xfId="88" applyFont="1" applyFill="1" applyBorder="1">
      <alignment vertical="center"/>
    </xf>
    <xf numFmtId="11" fontId="0" fillId="0" borderId="0" xfId="0" applyNumberFormat="1"/>
    <xf numFmtId="0" fontId="0" fillId="0" borderId="27" xfId="0" quotePrefix="1" applyBorder="1"/>
    <xf numFmtId="0" fontId="0" fillId="0" borderId="29" xfId="0" quotePrefix="1" applyBorder="1"/>
    <xf numFmtId="0" fontId="0" fillId="0" borderId="0" xfId="0" quotePrefix="1" applyBorder="1"/>
    <xf numFmtId="0" fontId="0" fillId="35" borderId="0" xfId="0" applyFill="1"/>
    <xf numFmtId="0" fontId="4" fillId="42" borderId="32" xfId="88" applyFill="1" applyBorder="1">
      <alignment vertical="center"/>
    </xf>
    <xf numFmtId="0" fontId="0" fillId="39" borderId="0" xfId="0" applyFill="1" applyBorder="1"/>
    <xf numFmtId="0" fontId="0" fillId="39" borderId="0" xfId="0" applyFill="1"/>
    <xf numFmtId="0" fontId="0" fillId="42" borderId="0" xfId="0" applyFill="1"/>
    <xf numFmtId="0" fontId="25" fillId="33" borderId="0" xfId="0" applyFont="1" applyFill="1" applyBorder="1" applyAlignment="1">
      <alignment horizontal="left" vertical="top"/>
    </xf>
    <xf numFmtId="0" fontId="0" fillId="0" borderId="0" xfId="0" applyFill="1"/>
    <xf numFmtId="0" fontId="45" fillId="0" borderId="32" xfId="0" applyFont="1" applyFill="1" applyBorder="1" applyAlignment="1">
      <alignment horizontal="center" vertical="center" wrapText="1" readingOrder="1"/>
    </xf>
    <xf numFmtId="0" fontId="45" fillId="37" borderId="32" xfId="59" applyFont="1" applyFill="1" applyBorder="1" applyAlignment="1">
      <alignment horizontal="center" vertical="top" wrapText="1"/>
    </xf>
    <xf numFmtId="10" fontId="41" fillId="0" borderId="32" xfId="0" applyNumberFormat="1" applyFont="1" applyBorder="1" applyAlignment="1">
      <alignment horizontal="center"/>
    </xf>
    <xf numFmtId="9" fontId="41" fillId="0" borderId="32" xfId="60" applyNumberFormat="1" applyFont="1" applyBorder="1" applyAlignment="1">
      <alignment horizontal="center"/>
    </xf>
    <xf numFmtId="0" fontId="40" fillId="0" borderId="32" xfId="0" applyFont="1" applyBorder="1" applyAlignment="1">
      <alignment horizontal="center"/>
    </xf>
    <xf numFmtId="0" fontId="40" fillId="43" borderId="32" xfId="0" applyFont="1" applyFill="1" applyBorder="1" applyAlignment="1">
      <alignment horizontal="center"/>
    </xf>
    <xf numFmtId="57" fontId="0" fillId="0" borderId="0" xfId="0" quotePrefix="1" applyNumberFormat="1"/>
    <xf numFmtId="0" fontId="3" fillId="42" borderId="32" xfId="88" applyFont="1" applyFill="1" applyBorder="1">
      <alignment vertical="center"/>
    </xf>
    <xf numFmtId="0" fontId="0" fillId="42" borderId="27" xfId="0" applyFill="1" applyBorder="1"/>
    <xf numFmtId="0" fontId="4" fillId="37" borderId="32" xfId="88" applyFill="1" applyBorder="1" applyAlignment="1">
      <alignment horizontal="center" vertical="center"/>
    </xf>
    <xf numFmtId="0" fontId="3" fillId="37" borderId="32" xfId="88" applyFont="1" applyFill="1" applyBorder="1" applyAlignment="1">
      <alignment horizontal="center" vertical="center"/>
    </xf>
    <xf numFmtId="0" fontId="0" fillId="0" borderId="0" xfId="0"/>
    <xf numFmtId="1" fontId="4" fillId="39" borderId="32" xfId="88" applyNumberFormat="1" applyFill="1" applyBorder="1">
      <alignment vertical="center"/>
    </xf>
    <xf numFmtId="0" fontId="3" fillId="37" borderId="0" xfId="88" applyFont="1" applyFill="1">
      <alignment vertical="center"/>
    </xf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4" fillId="37" borderId="33" xfId="88" applyFill="1" applyBorder="1">
      <alignment vertical="center"/>
    </xf>
    <xf numFmtId="0" fontId="4" fillId="0" borderId="33" xfId="88" applyFill="1" applyBorder="1">
      <alignment vertical="center"/>
    </xf>
    <xf numFmtId="0" fontId="4" fillId="37" borderId="33" xfId="88" applyFill="1" applyBorder="1" applyAlignment="1">
      <alignment horizontal="center" vertical="center"/>
    </xf>
    <xf numFmtId="0" fontId="3" fillId="37" borderId="32" xfId="88" applyFont="1" applyFill="1" applyBorder="1">
      <alignment vertical="center"/>
    </xf>
    <xf numFmtId="0" fontId="4" fillId="37" borderId="34" xfId="88" applyFont="1" applyFill="1" applyBorder="1" applyAlignment="1">
      <alignment vertical="top" wrapText="1"/>
    </xf>
    <xf numFmtId="0" fontId="4" fillId="37" borderId="34" xfId="88" applyFill="1" applyBorder="1">
      <alignment vertical="center"/>
    </xf>
    <xf numFmtId="0" fontId="3" fillId="37" borderId="32" xfId="88" applyFont="1" applyFill="1" applyBorder="1" applyAlignment="1">
      <alignment vertical="top" wrapText="1"/>
    </xf>
    <xf numFmtId="0" fontId="20" fillId="37" borderId="32" xfId="88" applyFont="1" applyFill="1" applyBorder="1">
      <alignment vertical="center"/>
    </xf>
    <xf numFmtId="0" fontId="26" fillId="34" borderId="32" xfId="0" applyFont="1" applyFill="1" applyBorder="1" applyAlignment="1">
      <alignment horizontal="right" vertical="top"/>
    </xf>
    <xf numFmtId="0" fontId="26" fillId="37" borderId="32" xfId="0" applyFont="1" applyFill="1" applyBorder="1" applyAlignment="1">
      <alignment horizontal="right" vertical="top"/>
    </xf>
    <xf numFmtId="10" fontId="50" fillId="0" borderId="51" xfId="60" applyNumberFormat="1" applyFont="1" applyBorder="1" applyAlignment="1">
      <alignment horizontal="center" wrapText="1" readingOrder="1"/>
    </xf>
    <xf numFmtId="178" fontId="0" fillId="0" borderId="0" xfId="60" applyNumberFormat="1" applyFont="1" applyAlignment="1"/>
    <xf numFmtId="10" fontId="0" fillId="0" borderId="51" xfId="60" applyNumberFormat="1" applyFont="1" applyBorder="1" applyAlignment="1"/>
    <xf numFmtId="10" fontId="50" fillId="0" borderId="0" xfId="60" applyNumberFormat="1" applyFont="1" applyBorder="1" applyAlignment="1">
      <alignment horizontal="center" wrapText="1" readingOrder="1"/>
    </xf>
    <xf numFmtId="0" fontId="0" fillId="0" borderId="0" xfId="60" applyNumberFormat="1" applyFont="1" applyAlignment="1"/>
    <xf numFmtId="0" fontId="51" fillId="0" borderId="32" xfId="0" applyFont="1" applyBorder="1" applyAlignment="1">
      <alignment horizontal="center"/>
    </xf>
    <xf numFmtId="10" fontId="51" fillId="0" borderId="32" xfId="0" applyNumberFormat="1" applyFont="1" applyBorder="1" applyAlignment="1">
      <alignment horizontal="center"/>
    </xf>
    <xf numFmtId="10" fontId="51" fillId="0" borderId="32" xfId="60" applyNumberFormat="1" applyFont="1" applyBorder="1" applyAlignment="1">
      <alignment horizontal="center"/>
    </xf>
    <xf numFmtId="9" fontId="51" fillId="0" borderId="32" xfId="60" applyNumberFormat="1" applyFont="1" applyBorder="1" applyAlignment="1">
      <alignment horizontal="center"/>
    </xf>
    <xf numFmtId="0" fontId="47" fillId="0" borderId="32" xfId="0" applyFont="1" applyBorder="1" applyAlignment="1">
      <alignment horizontal="center"/>
    </xf>
    <xf numFmtId="10" fontId="47" fillId="0" borderId="32" xfId="0" applyNumberFormat="1" applyFont="1" applyBorder="1" applyAlignment="1">
      <alignment horizontal="center"/>
    </xf>
    <xf numFmtId="10" fontId="47" fillId="0" borderId="32" xfId="60" applyNumberFormat="1" applyFont="1" applyBorder="1" applyAlignment="1">
      <alignment horizontal="center"/>
    </xf>
    <xf numFmtId="9" fontId="47" fillId="0" borderId="32" xfId="60" applyNumberFormat="1" applyFont="1" applyBorder="1" applyAlignment="1">
      <alignment horizontal="center"/>
    </xf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4" fillId="0" borderId="32" xfId="94" applyBorder="1"/>
    <xf numFmtId="10" fontId="3" fillId="37" borderId="30" xfId="153" applyNumberFormat="1" applyFill="1" applyBorder="1">
      <alignment vertical="center"/>
    </xf>
    <xf numFmtId="10" fontId="3" fillId="37" borderId="28" xfId="153" applyNumberFormat="1" applyFill="1" applyBorder="1">
      <alignment vertical="center"/>
    </xf>
    <xf numFmtId="10" fontId="3" fillId="37" borderId="0" xfId="153" applyNumberFormat="1" applyFill="1" applyBorder="1">
      <alignment vertical="center"/>
    </xf>
    <xf numFmtId="0" fontId="3" fillId="37" borderId="38" xfId="153" applyFill="1" applyBorder="1">
      <alignment vertical="center"/>
    </xf>
    <xf numFmtId="0" fontId="3" fillId="37" borderId="30" xfId="153" applyFill="1" applyBorder="1">
      <alignment vertical="center"/>
    </xf>
    <xf numFmtId="0" fontId="3" fillId="37" borderId="28" xfId="153" applyFill="1" applyBorder="1">
      <alignment vertical="center"/>
    </xf>
    <xf numFmtId="0" fontId="3" fillId="37" borderId="0" xfId="153" applyFill="1" applyBorder="1">
      <alignment vertical="center"/>
    </xf>
    <xf numFmtId="0" fontId="3" fillId="37" borderId="25" xfId="153" applyFill="1" applyBorder="1" applyAlignment="1">
      <alignment horizontal="centerContinuous" vertical="center"/>
    </xf>
    <xf numFmtId="0" fontId="3" fillId="37" borderId="33" xfId="153" applyFill="1" applyBorder="1">
      <alignment vertical="center"/>
    </xf>
    <xf numFmtId="0" fontId="3" fillId="37" borderId="24" xfId="153" applyFill="1" applyBorder="1" applyAlignment="1">
      <alignment horizontal="centerContinuous" vertical="center"/>
    </xf>
    <xf numFmtId="0" fontId="3" fillId="37" borderId="32" xfId="153" applyFill="1" applyBorder="1">
      <alignment vertical="center"/>
    </xf>
    <xf numFmtId="0" fontId="3" fillId="37" borderId="26" xfId="153" applyFill="1" applyBorder="1" applyAlignment="1">
      <alignment horizontal="centerContinuous" vertical="center"/>
    </xf>
    <xf numFmtId="0" fontId="3" fillId="37" borderId="37" xfId="153" applyFill="1" applyBorder="1">
      <alignment vertical="center"/>
    </xf>
    <xf numFmtId="0" fontId="43" fillId="37" borderId="0" xfId="153" applyFont="1" applyFill="1" applyAlignment="1">
      <alignment horizontal="right" vertical="center"/>
    </xf>
    <xf numFmtId="0" fontId="3" fillId="37" borderId="29" xfId="153" applyFill="1" applyBorder="1">
      <alignment vertical="center"/>
    </xf>
    <xf numFmtId="0" fontId="3" fillId="37" borderId="27" xfId="153" applyFill="1" applyBorder="1">
      <alignment vertical="center"/>
    </xf>
    <xf numFmtId="0" fontId="3" fillId="37" borderId="24" xfId="153" applyFill="1" applyBorder="1">
      <alignment vertical="center"/>
    </xf>
    <xf numFmtId="0" fontId="23" fillId="37" borderId="0" xfId="153" applyFont="1" applyFill="1" applyAlignment="1">
      <alignment horizontal="right" vertical="center"/>
    </xf>
    <xf numFmtId="0" fontId="3" fillId="44" borderId="0" xfId="153" applyFill="1">
      <alignment vertical="center"/>
    </xf>
    <xf numFmtId="0" fontId="3" fillId="37" borderId="0" xfId="153" applyFill="1">
      <alignment vertical="center"/>
    </xf>
    <xf numFmtId="0" fontId="0" fillId="0" borderId="0" xfId="0"/>
    <xf numFmtId="0" fontId="41" fillId="0" borderId="32" xfId="0" applyFont="1" applyBorder="1" applyAlignment="1">
      <alignment horizontal="center"/>
    </xf>
    <xf numFmtId="10" fontId="41" fillId="0" borderId="32" xfId="60" applyNumberFormat="1" applyFont="1" applyBorder="1" applyAlignment="1">
      <alignment horizontal="center"/>
    </xf>
    <xf numFmtId="0" fontId="0" fillId="0" borderId="0" xfId="0" applyNumberFormat="1" applyFont="1"/>
    <xf numFmtId="0" fontId="29" fillId="37" borderId="32" xfId="59" applyFont="1" applyFill="1" applyBorder="1">
      <alignment vertical="center"/>
    </xf>
    <xf numFmtId="0" fontId="29" fillId="36" borderId="32" xfId="59" applyFont="1" applyFill="1" applyBorder="1">
      <alignment vertical="center"/>
    </xf>
    <xf numFmtId="0" fontId="52" fillId="36" borderId="32" xfId="59" applyFont="1" applyFill="1" applyBorder="1">
      <alignment vertical="center"/>
    </xf>
    <xf numFmtId="10" fontId="29" fillId="37" borderId="0" xfId="60" applyNumberFormat="1" applyFont="1" applyFill="1">
      <alignment vertical="center"/>
    </xf>
    <xf numFmtId="0" fontId="26" fillId="34" borderId="12" xfId="0" applyFont="1" applyFill="1" applyBorder="1" applyAlignment="1">
      <alignment horizontal="left" vertical="top"/>
    </xf>
    <xf numFmtId="0" fontId="25" fillId="33" borderId="16" xfId="0" applyFont="1" applyFill="1" applyBorder="1" applyAlignment="1">
      <alignment horizontal="right" vertical="top"/>
    </xf>
    <xf numFmtId="0" fontId="25" fillId="33" borderId="15" xfId="0" applyFont="1" applyFill="1" applyBorder="1" applyAlignment="1">
      <alignment horizontal="right" vertical="top"/>
    </xf>
    <xf numFmtId="0" fontId="26" fillId="34" borderId="18" xfId="0" applyFont="1" applyFill="1" applyBorder="1" applyAlignment="1">
      <alignment horizontal="left" vertical="top"/>
    </xf>
    <xf numFmtId="0" fontId="26" fillId="34" borderId="0" xfId="0" applyFont="1" applyFill="1" applyBorder="1" applyAlignment="1">
      <alignment horizontal="left" vertical="top"/>
    </xf>
    <xf numFmtId="17" fontId="0" fillId="0" borderId="0" xfId="0" applyNumberFormat="1"/>
    <xf numFmtId="17" fontId="3" fillId="37" borderId="0" xfId="153" quotePrefix="1" applyNumberFormat="1" applyFill="1">
      <alignment vertical="center"/>
    </xf>
    <xf numFmtId="0" fontId="27" fillId="33" borderId="61" xfId="0" applyFont="1" applyFill="1" applyBorder="1" applyAlignment="1">
      <alignment horizontal="right" wrapText="1"/>
    </xf>
    <xf numFmtId="0" fontId="27" fillId="33" borderId="14" xfId="0" applyFont="1" applyFill="1" applyBorder="1" applyAlignment="1">
      <alignment horizontal="right" wrapText="1"/>
    </xf>
    <xf numFmtId="0" fontId="27" fillId="33" borderId="60" xfId="0" applyFont="1" applyFill="1" applyBorder="1" applyAlignment="1">
      <alignment horizontal="left" wrapText="1"/>
    </xf>
    <xf numFmtId="0" fontId="45" fillId="0" borderId="51" xfId="0" applyFont="1" applyBorder="1" applyAlignment="1">
      <alignment horizontal="center" vertical="center" wrapText="1" readingOrder="1"/>
    </xf>
    <xf numFmtId="0" fontId="45" fillId="0" borderId="51" xfId="0" applyFont="1" applyBorder="1" applyAlignment="1">
      <alignment horizontal="center" vertical="top" wrapText="1" readingOrder="1"/>
    </xf>
    <xf numFmtId="17" fontId="0" fillId="0" borderId="0" xfId="0" quotePrefix="1" applyNumberFormat="1"/>
    <xf numFmtId="0" fontId="26" fillId="34" borderId="62" xfId="0" applyFont="1" applyFill="1" applyBorder="1" applyAlignment="1">
      <alignment horizontal="left" vertical="top"/>
    </xf>
    <xf numFmtId="0" fontId="26" fillId="34" borderId="63" xfId="0" applyFont="1" applyFill="1" applyBorder="1" applyAlignment="1">
      <alignment horizontal="left" vertical="top"/>
    </xf>
    <xf numFmtId="0" fontId="53" fillId="0" borderId="32" xfId="0" applyFont="1" applyBorder="1" applyAlignment="1">
      <alignment horizontal="center"/>
    </xf>
    <xf numFmtId="0" fontId="0" fillId="0" borderId="32" xfId="0" applyBorder="1" applyAlignment="1">
      <alignment horizontal="center"/>
    </xf>
    <xf numFmtId="10" fontId="0" fillId="0" borderId="32" xfId="60" applyNumberFormat="1" applyFont="1" applyBorder="1" applyAlignment="1">
      <alignment horizontal="center"/>
    </xf>
    <xf numFmtId="0" fontId="0" fillId="0" borderId="25" xfId="0" applyFill="1" applyBorder="1"/>
    <xf numFmtId="0" fontId="0" fillId="0" borderId="26" xfId="0" applyFill="1" applyBorder="1"/>
    <xf numFmtId="0" fontId="0" fillId="0" borderId="30" xfId="0" quotePrefix="1" applyBorder="1"/>
    <xf numFmtId="0" fontId="42" fillId="0" borderId="0" xfId="0" applyFont="1"/>
    <xf numFmtId="10" fontId="45" fillId="0" borderId="51" xfId="60" applyNumberFormat="1" applyFont="1" applyBorder="1" applyAlignment="1">
      <alignment horizontal="center" wrapText="1" readingOrder="1"/>
    </xf>
    <xf numFmtId="10" fontId="3" fillId="37" borderId="0" xfId="60" applyNumberFormat="1" applyFont="1" applyFill="1">
      <alignment vertical="center"/>
    </xf>
    <xf numFmtId="0" fontId="3" fillId="37" borderId="0" xfId="153" quotePrefix="1" applyNumberFormat="1" applyFill="1">
      <alignment vertical="center"/>
    </xf>
    <xf numFmtId="0" fontId="2" fillId="37" borderId="0" xfId="153" applyFont="1" applyFill="1">
      <alignment vertical="center"/>
    </xf>
    <xf numFmtId="0" fontId="2" fillId="0" borderId="32" xfId="159" applyBorder="1" applyAlignment="1"/>
    <xf numFmtId="0" fontId="2" fillId="0" borderId="32" xfId="159" applyBorder="1" applyAlignment="1">
      <alignment horizontal="center" vertical="center"/>
    </xf>
    <xf numFmtId="0" fontId="35" fillId="0" borderId="32" xfId="159" applyFont="1" applyBorder="1" applyAlignment="1">
      <alignment horizontal="center" vertical="center"/>
    </xf>
    <xf numFmtId="10" fontId="35" fillId="0" borderId="32" xfId="173" applyNumberFormat="1" applyFont="1" applyBorder="1" applyAlignment="1">
      <alignment horizontal="center" vertical="center"/>
    </xf>
    <xf numFmtId="0" fontId="2" fillId="45" borderId="32" xfId="159" applyFill="1" applyBorder="1" applyAlignment="1">
      <alignment horizontal="center" vertical="center"/>
    </xf>
    <xf numFmtId="0" fontId="2" fillId="45" borderId="32" xfId="159" applyFill="1" applyBorder="1" applyAlignment="1"/>
    <xf numFmtId="176" fontId="2" fillId="0" borderId="35" xfId="173" applyNumberFormat="1" applyFont="1" applyBorder="1" applyAlignment="1">
      <alignment horizontal="center" vertical="center"/>
    </xf>
    <xf numFmtId="176" fontId="2" fillId="0" borderId="32" xfId="173" applyNumberFormat="1" applyFont="1" applyBorder="1" applyAlignment="1">
      <alignment horizontal="center" vertical="center"/>
    </xf>
    <xf numFmtId="0" fontId="30" fillId="37" borderId="39" xfId="59" applyFont="1" applyFill="1" applyBorder="1" applyAlignment="1">
      <alignment horizontal="center" vertical="top" wrapText="1"/>
    </xf>
    <xf numFmtId="0" fontId="30" fillId="37" borderId="31" xfId="59" applyFont="1" applyFill="1" applyBorder="1" applyAlignment="1">
      <alignment horizontal="center" vertical="top" wrapText="1"/>
    </xf>
    <xf numFmtId="0" fontId="30" fillId="37" borderId="40" xfId="59" applyFont="1" applyFill="1" applyBorder="1" applyAlignment="1">
      <alignment horizontal="center" vertical="top" wrapText="1"/>
    </xf>
    <xf numFmtId="0" fontId="30" fillId="37" borderId="27" xfId="59" applyFont="1" applyFill="1" applyBorder="1" applyAlignment="1">
      <alignment horizontal="center" vertical="top" wrapText="1"/>
    </xf>
    <xf numFmtId="0" fontId="30" fillId="37" borderId="0" xfId="59" applyFont="1" applyFill="1" applyBorder="1" applyAlignment="1">
      <alignment horizontal="center" vertical="top" wrapText="1"/>
    </xf>
    <xf numFmtId="0" fontId="30" fillId="37" borderId="28" xfId="59" applyFont="1" applyFill="1" applyBorder="1" applyAlignment="1">
      <alignment horizontal="center" vertical="top" wrapText="1"/>
    </xf>
    <xf numFmtId="0" fontId="30" fillId="37" borderId="24" xfId="59" applyFont="1" applyFill="1" applyBorder="1" applyAlignment="1">
      <alignment horizontal="center" vertical="top" wrapText="1"/>
    </xf>
    <xf numFmtId="0" fontId="30" fillId="37" borderId="25" xfId="59" applyFont="1" applyFill="1" applyBorder="1" applyAlignment="1">
      <alignment horizontal="center" vertical="top" wrapText="1"/>
    </xf>
    <xf numFmtId="0" fontId="30" fillId="37" borderId="26" xfId="59" applyFont="1" applyFill="1" applyBorder="1" applyAlignment="1">
      <alignment horizontal="center" vertical="top" wrapText="1"/>
    </xf>
    <xf numFmtId="0" fontId="27" fillId="37" borderId="41" xfId="0" applyFont="1" applyFill="1" applyBorder="1" applyAlignment="1">
      <alignment horizontal="center" wrapText="1"/>
    </xf>
    <xf numFmtId="0" fontId="27" fillId="37" borderId="42" xfId="0" applyFont="1" applyFill="1" applyBorder="1" applyAlignment="1">
      <alignment horizontal="center" wrapText="1"/>
    </xf>
    <xf numFmtId="0" fontId="27" fillId="37" borderId="43" xfId="0" applyFont="1" applyFill="1" applyBorder="1" applyAlignment="1">
      <alignment horizontal="center" wrapText="1"/>
    </xf>
    <xf numFmtId="0" fontId="27" fillId="37" borderId="44" xfId="0" applyFont="1" applyFill="1" applyBorder="1" applyAlignment="1">
      <alignment horizontal="left" wrapText="1"/>
    </xf>
    <xf numFmtId="0" fontId="27" fillId="37" borderId="46" xfId="0" applyFont="1" applyFill="1" applyBorder="1" applyAlignment="1">
      <alignment horizontal="left" wrapText="1"/>
    </xf>
    <xf numFmtId="0" fontId="27" fillId="37" borderId="20" xfId="0" applyFont="1" applyFill="1" applyBorder="1" applyAlignment="1">
      <alignment horizontal="right" wrapText="1"/>
    </xf>
    <xf numFmtId="0" fontId="27" fillId="37" borderId="21" xfId="0" applyFont="1" applyFill="1" applyBorder="1" applyAlignment="1">
      <alignment horizontal="right" wrapText="1"/>
    </xf>
    <xf numFmtId="0" fontId="27" fillId="37" borderId="45" xfId="0" applyFont="1" applyFill="1" applyBorder="1" applyAlignment="1">
      <alignment horizontal="right" wrapText="1"/>
    </xf>
    <xf numFmtId="0" fontId="27" fillId="37" borderId="47" xfId="0" applyFont="1" applyFill="1" applyBorder="1" applyAlignment="1">
      <alignment horizontal="right" wrapText="1"/>
    </xf>
    <xf numFmtId="0" fontId="27" fillId="33" borderId="13" xfId="0" applyFont="1" applyFill="1" applyBorder="1" applyAlignment="1">
      <alignment horizontal="center" wrapText="1"/>
    </xf>
    <xf numFmtId="0" fontId="27" fillId="33" borderId="14" xfId="0" applyFont="1" applyFill="1" applyBorder="1" applyAlignment="1">
      <alignment horizontal="center" wrapText="1"/>
    </xf>
    <xf numFmtId="0" fontId="27" fillId="33" borderId="19" xfId="0" applyFont="1" applyFill="1" applyBorder="1" applyAlignment="1">
      <alignment horizontal="left" wrapText="1"/>
    </xf>
    <xf numFmtId="0" fontId="27" fillId="33" borderId="16" xfId="0" applyFont="1" applyFill="1" applyBorder="1" applyAlignment="1">
      <alignment horizontal="left" wrapText="1"/>
    </xf>
    <xf numFmtId="0" fontId="27" fillId="33" borderId="20" xfId="0" applyFont="1" applyFill="1" applyBorder="1" applyAlignment="1">
      <alignment horizontal="right" wrapText="1"/>
    </xf>
    <xf numFmtId="0" fontId="27" fillId="33" borderId="21" xfId="0" applyFont="1" applyFill="1" applyBorder="1" applyAlignment="1">
      <alignment horizontal="right" wrapText="1"/>
    </xf>
    <xf numFmtId="0" fontId="27" fillId="33" borderId="22" xfId="0" applyFont="1" applyFill="1" applyBorder="1" applyAlignment="1">
      <alignment horizontal="right" wrapText="1"/>
    </xf>
    <xf numFmtId="0" fontId="27" fillId="33" borderId="23" xfId="0" applyFont="1" applyFill="1" applyBorder="1" applyAlignment="1">
      <alignment horizontal="right" wrapText="1"/>
    </xf>
    <xf numFmtId="0" fontId="27" fillId="42" borderId="13" xfId="0" applyFont="1" applyFill="1" applyBorder="1" applyAlignment="1">
      <alignment horizontal="center" wrapText="1"/>
    </xf>
    <xf numFmtId="0" fontId="27" fillId="42" borderId="14" xfId="0" applyFont="1" applyFill="1" applyBorder="1" applyAlignment="1">
      <alignment horizontal="center" wrapText="1"/>
    </xf>
    <xf numFmtId="0" fontId="27" fillId="39" borderId="13" xfId="0" applyFont="1" applyFill="1" applyBorder="1" applyAlignment="1">
      <alignment horizontal="center" wrapText="1"/>
    </xf>
    <xf numFmtId="0" fontId="27" fillId="39" borderId="14" xfId="0" applyFont="1" applyFill="1" applyBorder="1" applyAlignment="1">
      <alignment horizontal="center" wrapText="1"/>
    </xf>
    <xf numFmtId="0" fontId="27" fillId="33" borderId="57" xfId="0" applyFont="1" applyFill="1" applyBorder="1" applyAlignment="1">
      <alignment horizontal="center" wrapText="1"/>
    </xf>
    <xf numFmtId="0" fontId="27" fillId="33" borderId="58" xfId="0" applyFont="1" applyFill="1" applyBorder="1" applyAlignment="1">
      <alignment horizontal="right" wrapText="1"/>
    </xf>
    <xf numFmtId="0" fontId="27" fillId="33" borderId="59" xfId="0" applyFont="1" applyFill="1" applyBorder="1" applyAlignment="1">
      <alignment horizontal="right" wrapText="1"/>
    </xf>
    <xf numFmtId="0" fontId="27" fillId="33" borderId="45" xfId="0" applyFont="1" applyFill="1" applyBorder="1" applyAlignment="1">
      <alignment horizontal="right" wrapText="1"/>
    </xf>
    <xf numFmtId="0" fontId="27" fillId="33" borderId="47" xfId="0" applyFont="1" applyFill="1" applyBorder="1" applyAlignment="1">
      <alignment horizontal="right" wrapText="1"/>
    </xf>
    <xf numFmtId="14" fontId="3" fillId="37" borderId="0" xfId="153" applyNumberFormat="1" applyFill="1">
      <alignment vertical="center"/>
    </xf>
  </cellXfs>
  <cellStyles count="175">
    <cellStyle name="20% - 着色 1" xfId="18" builtinId="30" customBuiltin="1"/>
    <cellStyle name="20% - 着色 1 2" xfId="44"/>
    <cellStyle name="20% - 着色 1 2 2" xfId="76"/>
    <cellStyle name="20% - 着色 1 2 2 2" xfId="141"/>
    <cellStyle name="20% - 着色 1 2 3" xfId="110"/>
    <cellStyle name="20% - 着色 1 3" xfId="61"/>
    <cellStyle name="20% - 着色 1 3 2" xfId="126"/>
    <cellStyle name="20% - 着色 1 4" xfId="95"/>
    <cellStyle name="20% - 着色 1 5" xfId="161"/>
    <cellStyle name="20% - 着色 2" xfId="22" builtinId="34" customBuiltin="1"/>
    <cellStyle name="20% - 着色 2 2" xfId="46"/>
    <cellStyle name="20% - 着色 2 2 2" xfId="78"/>
    <cellStyle name="20% - 着色 2 2 2 2" xfId="143"/>
    <cellStyle name="20% - 着色 2 2 3" xfId="112"/>
    <cellStyle name="20% - 着色 2 3" xfId="63"/>
    <cellStyle name="20% - 着色 2 3 2" xfId="128"/>
    <cellStyle name="20% - 着色 2 4" xfId="97"/>
    <cellStyle name="20% - 着色 2 5" xfId="163"/>
    <cellStyle name="20% - 着色 3" xfId="26" builtinId="38" customBuiltin="1"/>
    <cellStyle name="20% - 着色 3 2" xfId="48"/>
    <cellStyle name="20% - 着色 3 2 2" xfId="80"/>
    <cellStyle name="20% - 着色 3 2 2 2" xfId="145"/>
    <cellStyle name="20% - 着色 3 2 3" xfId="114"/>
    <cellStyle name="20% - 着色 3 3" xfId="65"/>
    <cellStyle name="20% - 着色 3 3 2" xfId="130"/>
    <cellStyle name="20% - 着色 3 4" xfId="99"/>
    <cellStyle name="20% - 着色 3 5" xfId="165"/>
    <cellStyle name="20% - 着色 4" xfId="30" builtinId="42" customBuiltin="1"/>
    <cellStyle name="20% - 着色 4 2" xfId="50"/>
    <cellStyle name="20% - 着色 4 2 2" xfId="82"/>
    <cellStyle name="20% - 着色 4 2 2 2" xfId="147"/>
    <cellStyle name="20% - 着色 4 2 3" xfId="116"/>
    <cellStyle name="20% - 着色 4 3" xfId="67"/>
    <cellStyle name="20% - 着色 4 3 2" xfId="132"/>
    <cellStyle name="20% - 着色 4 4" xfId="101"/>
    <cellStyle name="20% - 着色 4 5" xfId="167"/>
    <cellStyle name="20% - 着色 5" xfId="34" builtinId="46" customBuiltin="1"/>
    <cellStyle name="20% - 着色 5 2" xfId="52"/>
    <cellStyle name="20% - 着色 5 2 2" xfId="84"/>
    <cellStyle name="20% - 着色 5 2 2 2" xfId="149"/>
    <cellStyle name="20% - 着色 5 2 3" xfId="118"/>
    <cellStyle name="20% - 着色 5 3" xfId="69"/>
    <cellStyle name="20% - 着色 5 3 2" xfId="134"/>
    <cellStyle name="20% - 着色 5 4" xfId="103"/>
    <cellStyle name="20% - 着色 5 5" xfId="169"/>
    <cellStyle name="20% - 着色 6" xfId="38" builtinId="50" customBuiltin="1"/>
    <cellStyle name="20% - 着色 6 2" xfId="54"/>
    <cellStyle name="20% - 着色 6 2 2" xfId="86"/>
    <cellStyle name="20% - 着色 6 2 2 2" xfId="151"/>
    <cellStyle name="20% - 着色 6 2 3" xfId="120"/>
    <cellStyle name="20% - 着色 6 3" xfId="71"/>
    <cellStyle name="20% - 着色 6 3 2" xfId="136"/>
    <cellStyle name="20% - 着色 6 4" xfId="105"/>
    <cellStyle name="20% - 着色 6 5" xfId="171"/>
    <cellStyle name="40% - 着色 1" xfId="19" builtinId="31" customBuiltin="1"/>
    <cellStyle name="40% - 着色 1 2" xfId="45"/>
    <cellStyle name="40% - 着色 1 2 2" xfId="77"/>
    <cellStyle name="40% - 着色 1 2 2 2" xfId="142"/>
    <cellStyle name="40% - 着色 1 2 3" xfId="111"/>
    <cellStyle name="40% - 着色 1 3" xfId="62"/>
    <cellStyle name="40% - 着色 1 3 2" xfId="127"/>
    <cellStyle name="40% - 着色 1 4" xfId="96"/>
    <cellStyle name="40% - 着色 1 5" xfId="162"/>
    <cellStyle name="40% - 着色 2" xfId="23" builtinId="35" customBuiltin="1"/>
    <cellStyle name="40% - 着色 2 2" xfId="47"/>
    <cellStyle name="40% - 着色 2 2 2" xfId="79"/>
    <cellStyle name="40% - 着色 2 2 2 2" xfId="144"/>
    <cellStyle name="40% - 着色 2 2 3" xfId="113"/>
    <cellStyle name="40% - 着色 2 3" xfId="64"/>
    <cellStyle name="40% - 着色 2 3 2" xfId="129"/>
    <cellStyle name="40% - 着色 2 4" xfId="98"/>
    <cellStyle name="40% - 着色 2 5" xfId="164"/>
    <cellStyle name="40% - 着色 3" xfId="27" builtinId="39" customBuiltin="1"/>
    <cellStyle name="40% - 着色 3 2" xfId="49"/>
    <cellStyle name="40% - 着色 3 2 2" xfId="81"/>
    <cellStyle name="40% - 着色 3 2 2 2" xfId="146"/>
    <cellStyle name="40% - 着色 3 2 3" xfId="115"/>
    <cellStyle name="40% - 着色 3 3" xfId="66"/>
    <cellStyle name="40% - 着色 3 3 2" xfId="131"/>
    <cellStyle name="40% - 着色 3 4" xfId="100"/>
    <cellStyle name="40% - 着色 3 5" xfId="166"/>
    <cellStyle name="40% - 着色 4" xfId="31" builtinId="43" customBuiltin="1"/>
    <cellStyle name="40% - 着色 4 2" xfId="51"/>
    <cellStyle name="40% - 着色 4 2 2" xfId="83"/>
    <cellStyle name="40% - 着色 4 2 2 2" xfId="148"/>
    <cellStyle name="40% - 着色 4 2 3" xfId="117"/>
    <cellStyle name="40% - 着色 4 3" xfId="68"/>
    <cellStyle name="40% - 着色 4 3 2" xfId="133"/>
    <cellStyle name="40% - 着色 4 4" xfId="102"/>
    <cellStyle name="40% - 着色 4 5" xfId="168"/>
    <cellStyle name="40% - 着色 5" xfId="35" builtinId="47" customBuiltin="1"/>
    <cellStyle name="40% - 着色 5 2" xfId="53"/>
    <cellStyle name="40% - 着色 5 2 2" xfId="85"/>
    <cellStyle name="40% - 着色 5 2 2 2" xfId="150"/>
    <cellStyle name="40% - 着色 5 2 3" xfId="119"/>
    <cellStyle name="40% - 着色 5 3" xfId="70"/>
    <cellStyle name="40% - 着色 5 3 2" xfId="135"/>
    <cellStyle name="40% - 着色 5 4" xfId="104"/>
    <cellStyle name="40% - 着色 5 5" xfId="170"/>
    <cellStyle name="40% - 着色 6" xfId="39" builtinId="51" customBuiltin="1"/>
    <cellStyle name="40% - 着色 6 2" xfId="55"/>
    <cellStyle name="40% - 着色 6 2 2" xfId="87"/>
    <cellStyle name="40% - 着色 6 2 2 2" xfId="152"/>
    <cellStyle name="40% - 着色 6 2 3" xfId="121"/>
    <cellStyle name="40% - 着色 6 3" xfId="72"/>
    <cellStyle name="40% - 着色 6 3 2" xfId="137"/>
    <cellStyle name="40% - 着色 6 4" xfId="106"/>
    <cellStyle name="40% - 着色 6 5" xfId="172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百分比" xfId="60" builtinId="5"/>
    <cellStyle name="百分比 2" xfId="43"/>
    <cellStyle name="百分比 2 2" xfId="58"/>
    <cellStyle name="百分比 2 2 2" xfId="90"/>
    <cellStyle name="百分比 2 2 2 2" xfId="155"/>
    <cellStyle name="百分比 2 2 3" xfId="124"/>
    <cellStyle name="百分比 2 3" xfId="75"/>
    <cellStyle name="百分比 2 3 2" xfId="140"/>
    <cellStyle name="百分比 2 4" xfId="109"/>
    <cellStyle name="百分比 3" xfId="93"/>
    <cellStyle name="百分比 3 2" xfId="158"/>
    <cellStyle name="百分比 4" xfId="173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常规 2 2" xfId="56"/>
    <cellStyle name="常规 2 2 2" xfId="88"/>
    <cellStyle name="常规 2 2 2 2" xfId="153"/>
    <cellStyle name="常规 2 2 3" xfId="122"/>
    <cellStyle name="常规 2 3" xfId="73"/>
    <cellStyle name="常规 2 3 2" xfId="138"/>
    <cellStyle name="常规 2 4" xfId="107"/>
    <cellStyle name="常规 3" xfId="59"/>
    <cellStyle name="常规 3 2" xfId="91"/>
    <cellStyle name="常规 3 2 2" xfId="156"/>
    <cellStyle name="常规 3 3" xfId="125"/>
    <cellStyle name="常规 4" xfId="92"/>
    <cellStyle name="常规 4 2" xfId="157"/>
    <cellStyle name="常规 5" xfId="94"/>
    <cellStyle name="常规 6" xfId="159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千位分隔 2" xfId="174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/>
    <cellStyle name="注释 2 2" xfId="57"/>
    <cellStyle name="注释 2 2 2" xfId="89"/>
    <cellStyle name="注释 2 2 2 2" xfId="154"/>
    <cellStyle name="注释 2 2 3" xfId="123"/>
    <cellStyle name="注释 2 3" xfId="74"/>
    <cellStyle name="注释 2 3 2" xfId="139"/>
    <cellStyle name="注释 2 4" xfId="108"/>
    <cellStyle name="注释 3" xfId="160"/>
  </cellStyles>
  <dxfs count="48"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6699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openxmlformats.org/officeDocument/2006/relationships/pivotCacheDefinition" Target="pivotCache/pivotCacheDefinition5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3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[模型结果20171102_模板.xlsx]00.数据校验!数据透视表13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'00.数据校验'!$W$19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'00.数据校验'!$V$20:$V$314</c:f>
              <c:multiLvlStrCache>
                <c:ptCount val="283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20</c:v>
                  </c:pt>
                  <c:pt idx="20">
                    <c:v>23</c:v>
                  </c:pt>
                  <c:pt idx="21">
                    <c:v>.</c:v>
                  </c:pt>
                  <c:pt idx="22">
                    <c:v>0</c:v>
                  </c:pt>
                  <c:pt idx="23">
                    <c:v>1</c:v>
                  </c:pt>
                  <c:pt idx="24">
                    <c:v>2</c:v>
                  </c:pt>
                  <c:pt idx="25">
                    <c:v>3</c:v>
                  </c:pt>
                  <c:pt idx="26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9</c:v>
                  </c:pt>
                  <c:pt idx="32">
                    <c:v>10</c:v>
                  </c:pt>
                  <c:pt idx="33">
                    <c:v>11</c:v>
                  </c:pt>
                  <c:pt idx="34">
                    <c:v>12</c:v>
                  </c:pt>
                  <c:pt idx="35">
                    <c:v>13</c:v>
                  </c:pt>
                  <c:pt idx="36">
                    <c:v>14</c:v>
                  </c:pt>
                  <c:pt idx="37">
                    <c:v>15</c:v>
                  </c:pt>
                  <c:pt idx="38">
                    <c:v>16</c:v>
                  </c:pt>
                  <c:pt idx="39">
                    <c:v>17</c:v>
                  </c:pt>
                  <c:pt idx="40">
                    <c:v>18</c:v>
                  </c:pt>
                  <c:pt idx="41">
                    <c:v>20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.</c:v>
                  </c:pt>
                  <c:pt idx="45">
                    <c:v>0</c:v>
                  </c:pt>
                  <c:pt idx="46">
                    <c:v>1</c:v>
                  </c:pt>
                  <c:pt idx="47">
                    <c:v>2</c:v>
                  </c:pt>
                  <c:pt idx="48">
                    <c:v>3</c:v>
                  </c:pt>
                  <c:pt idx="49">
                    <c:v>4</c:v>
                  </c:pt>
                  <c:pt idx="50">
                    <c:v>5</c:v>
                  </c:pt>
                  <c:pt idx="51">
                    <c:v>6</c:v>
                  </c:pt>
                  <c:pt idx="52">
                    <c:v>7</c:v>
                  </c:pt>
                  <c:pt idx="53">
                    <c:v>8</c:v>
                  </c:pt>
                  <c:pt idx="54">
                    <c:v>9</c:v>
                  </c:pt>
                  <c:pt idx="55">
                    <c:v>10</c:v>
                  </c:pt>
                  <c:pt idx="56">
                    <c:v>11</c:v>
                  </c:pt>
                  <c:pt idx="57">
                    <c:v>12</c:v>
                  </c:pt>
                  <c:pt idx="58">
                    <c:v>13</c:v>
                  </c:pt>
                  <c:pt idx="59">
                    <c:v>14</c:v>
                  </c:pt>
                  <c:pt idx="60">
                    <c:v>15</c:v>
                  </c:pt>
                  <c:pt idx="61">
                    <c:v>16</c:v>
                  </c:pt>
                  <c:pt idx="62">
                    <c:v>17</c:v>
                  </c:pt>
                  <c:pt idx="63">
                    <c:v>18</c:v>
                  </c:pt>
                  <c:pt idx="64">
                    <c:v>19</c:v>
                  </c:pt>
                  <c:pt idx="65">
                    <c:v>20</c:v>
                  </c:pt>
                  <c:pt idx="66">
                    <c:v>21</c:v>
                  </c:pt>
                  <c:pt idx="67">
                    <c:v>22</c:v>
                  </c:pt>
                  <c:pt idx="68">
                    <c:v>23</c:v>
                  </c:pt>
                  <c:pt idx="69">
                    <c:v>.</c:v>
                  </c:pt>
                  <c:pt idx="70">
                    <c:v>0</c:v>
                  </c:pt>
                  <c:pt idx="71">
                    <c:v>1</c:v>
                  </c:pt>
                  <c:pt idx="72">
                    <c:v>2</c:v>
                  </c:pt>
                  <c:pt idx="73">
                    <c:v>3</c:v>
                  </c:pt>
                  <c:pt idx="74">
                    <c:v>4</c:v>
                  </c:pt>
                  <c:pt idx="75">
                    <c:v>5</c:v>
                  </c:pt>
                  <c:pt idx="76">
                    <c:v>6</c:v>
                  </c:pt>
                  <c:pt idx="77">
                    <c:v>7</c:v>
                  </c:pt>
                  <c:pt idx="78">
                    <c:v>8</c:v>
                  </c:pt>
                  <c:pt idx="79">
                    <c:v>9</c:v>
                  </c:pt>
                  <c:pt idx="80">
                    <c:v>10</c:v>
                  </c:pt>
                  <c:pt idx="81">
                    <c:v>11</c:v>
                  </c:pt>
                  <c:pt idx="82">
                    <c:v>12</c:v>
                  </c:pt>
                  <c:pt idx="83">
                    <c:v>13</c:v>
                  </c:pt>
                  <c:pt idx="84">
                    <c:v>14</c:v>
                  </c:pt>
                  <c:pt idx="85">
                    <c:v>15</c:v>
                  </c:pt>
                  <c:pt idx="86">
                    <c:v>16</c:v>
                  </c:pt>
                  <c:pt idx="87">
                    <c:v>17</c:v>
                  </c:pt>
                  <c:pt idx="88">
                    <c:v>18</c:v>
                  </c:pt>
                  <c:pt idx="89">
                    <c:v>19</c:v>
                  </c:pt>
                  <c:pt idx="90">
                    <c:v>20</c:v>
                  </c:pt>
                  <c:pt idx="91">
                    <c:v>21</c:v>
                  </c:pt>
                  <c:pt idx="92">
                    <c:v>22</c:v>
                  </c:pt>
                  <c:pt idx="93">
                    <c:v>.</c:v>
                  </c:pt>
                  <c:pt idx="94">
                    <c:v>0</c:v>
                  </c:pt>
                  <c:pt idx="95">
                    <c:v>1</c:v>
                  </c:pt>
                  <c:pt idx="96">
                    <c:v>2</c:v>
                  </c:pt>
                  <c:pt idx="97">
                    <c:v>3</c:v>
                  </c:pt>
                  <c:pt idx="98">
                    <c:v>4</c:v>
                  </c:pt>
                  <c:pt idx="99">
                    <c:v>5</c:v>
                  </c:pt>
                  <c:pt idx="100">
                    <c:v>6</c:v>
                  </c:pt>
                  <c:pt idx="101">
                    <c:v>7</c:v>
                  </c:pt>
                  <c:pt idx="102">
                    <c:v>8</c:v>
                  </c:pt>
                  <c:pt idx="103">
                    <c:v>9</c:v>
                  </c:pt>
                  <c:pt idx="104">
                    <c:v>10</c:v>
                  </c:pt>
                  <c:pt idx="105">
                    <c:v>11</c:v>
                  </c:pt>
                  <c:pt idx="106">
                    <c:v>12</c:v>
                  </c:pt>
                  <c:pt idx="107">
                    <c:v>13</c:v>
                  </c:pt>
                  <c:pt idx="108">
                    <c:v>14</c:v>
                  </c:pt>
                  <c:pt idx="109">
                    <c:v>15</c:v>
                  </c:pt>
                  <c:pt idx="110">
                    <c:v>16</c:v>
                  </c:pt>
                  <c:pt idx="111">
                    <c:v>17</c:v>
                  </c:pt>
                  <c:pt idx="112">
                    <c:v>18</c:v>
                  </c:pt>
                  <c:pt idx="113">
                    <c:v>19</c:v>
                  </c:pt>
                  <c:pt idx="114">
                    <c:v>20</c:v>
                  </c:pt>
                  <c:pt idx="115">
                    <c:v>.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2</c:v>
                  </c:pt>
                  <c:pt idx="119">
                    <c:v>3</c:v>
                  </c:pt>
                  <c:pt idx="120">
                    <c:v>4</c:v>
                  </c:pt>
                  <c:pt idx="121">
                    <c:v>5</c:v>
                  </c:pt>
                  <c:pt idx="122">
                    <c:v>6</c:v>
                  </c:pt>
                  <c:pt idx="123">
                    <c:v>7</c:v>
                  </c:pt>
                  <c:pt idx="124">
                    <c:v>8</c:v>
                  </c:pt>
                  <c:pt idx="125">
                    <c:v>9</c:v>
                  </c:pt>
                  <c:pt idx="126">
                    <c:v>10</c:v>
                  </c:pt>
                  <c:pt idx="127">
                    <c:v>11</c:v>
                  </c:pt>
                  <c:pt idx="128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1">
                    <c:v>15</c:v>
                  </c:pt>
                  <c:pt idx="132">
                    <c:v>16</c:v>
                  </c:pt>
                  <c:pt idx="133">
                    <c:v>17</c:v>
                  </c:pt>
                  <c:pt idx="134">
                    <c:v>18</c:v>
                  </c:pt>
                  <c:pt idx="135">
                    <c:v>19</c:v>
                  </c:pt>
                  <c:pt idx="136">
                    <c:v>20</c:v>
                  </c:pt>
                  <c:pt idx="137">
                    <c:v>21</c:v>
                  </c:pt>
                  <c:pt idx="138">
                    <c:v>22</c:v>
                  </c:pt>
                  <c:pt idx="139">
                    <c:v>23</c:v>
                  </c:pt>
                  <c:pt idx="140">
                    <c:v>24</c:v>
                  </c:pt>
                  <c:pt idx="141">
                    <c:v>27</c:v>
                  </c:pt>
                  <c:pt idx="142">
                    <c:v>28</c:v>
                  </c:pt>
                  <c:pt idx="143">
                    <c:v>30</c:v>
                  </c:pt>
                  <c:pt idx="144">
                    <c:v>.</c:v>
                  </c:pt>
                  <c:pt idx="145">
                    <c:v>0</c:v>
                  </c:pt>
                  <c:pt idx="146">
                    <c:v>1</c:v>
                  </c:pt>
                  <c:pt idx="147">
                    <c:v>2</c:v>
                  </c:pt>
                  <c:pt idx="148">
                    <c:v>3</c:v>
                  </c:pt>
                  <c:pt idx="149">
                    <c:v>4</c:v>
                  </c:pt>
                  <c:pt idx="150">
                    <c:v>5</c:v>
                  </c:pt>
                  <c:pt idx="151">
                    <c:v>6</c:v>
                  </c:pt>
                  <c:pt idx="152">
                    <c:v>7</c:v>
                  </c:pt>
                  <c:pt idx="153">
                    <c:v>8</c:v>
                  </c:pt>
                  <c:pt idx="154">
                    <c:v>9</c:v>
                  </c:pt>
                  <c:pt idx="155">
                    <c:v>10</c:v>
                  </c:pt>
                  <c:pt idx="156">
                    <c:v>11</c:v>
                  </c:pt>
                  <c:pt idx="157">
                    <c:v>12</c:v>
                  </c:pt>
                  <c:pt idx="158">
                    <c:v>13</c:v>
                  </c:pt>
                  <c:pt idx="159">
                    <c:v>14</c:v>
                  </c:pt>
                  <c:pt idx="160">
                    <c:v>15</c:v>
                  </c:pt>
                  <c:pt idx="161">
                    <c:v>16</c:v>
                  </c:pt>
                  <c:pt idx="162">
                    <c:v>17</c:v>
                  </c:pt>
                  <c:pt idx="163">
                    <c:v>18</c:v>
                  </c:pt>
                  <c:pt idx="164">
                    <c:v>19</c:v>
                  </c:pt>
                  <c:pt idx="165">
                    <c:v>20</c:v>
                  </c:pt>
                  <c:pt idx="166">
                    <c:v>21</c:v>
                  </c:pt>
                  <c:pt idx="167">
                    <c:v>22</c:v>
                  </c:pt>
                  <c:pt idx="168">
                    <c:v>23</c:v>
                  </c:pt>
                  <c:pt idx="169">
                    <c:v>24</c:v>
                  </c:pt>
                  <c:pt idx="170">
                    <c:v>28</c:v>
                  </c:pt>
                  <c:pt idx="171">
                    <c:v>.</c:v>
                  </c:pt>
                  <c:pt idx="172">
                    <c:v>0</c:v>
                  </c:pt>
                  <c:pt idx="173">
                    <c:v>1</c:v>
                  </c:pt>
                  <c:pt idx="174">
                    <c:v>2</c:v>
                  </c:pt>
                  <c:pt idx="175">
                    <c:v>3</c:v>
                  </c:pt>
                  <c:pt idx="176">
                    <c:v>4</c:v>
                  </c:pt>
                  <c:pt idx="177">
                    <c:v>5</c:v>
                  </c:pt>
                  <c:pt idx="178">
                    <c:v>6</c:v>
                  </c:pt>
                  <c:pt idx="179">
                    <c:v>7</c:v>
                  </c:pt>
                  <c:pt idx="180">
                    <c:v>8</c:v>
                  </c:pt>
                  <c:pt idx="181">
                    <c:v>9</c:v>
                  </c:pt>
                  <c:pt idx="182">
                    <c:v>10</c:v>
                  </c:pt>
                  <c:pt idx="183">
                    <c:v>11</c:v>
                  </c:pt>
                  <c:pt idx="184">
                    <c:v>12</c:v>
                  </c:pt>
                  <c:pt idx="185">
                    <c:v>13</c:v>
                  </c:pt>
                  <c:pt idx="186">
                    <c:v>14</c:v>
                  </c:pt>
                  <c:pt idx="187">
                    <c:v>15</c:v>
                  </c:pt>
                  <c:pt idx="188">
                    <c:v>16</c:v>
                  </c:pt>
                  <c:pt idx="189">
                    <c:v>17</c:v>
                  </c:pt>
                  <c:pt idx="190">
                    <c:v>18</c:v>
                  </c:pt>
                  <c:pt idx="191">
                    <c:v>19</c:v>
                  </c:pt>
                  <c:pt idx="192">
                    <c:v>20</c:v>
                  </c:pt>
                  <c:pt idx="193">
                    <c:v>21</c:v>
                  </c:pt>
                  <c:pt idx="194">
                    <c:v>22</c:v>
                  </c:pt>
                  <c:pt idx="195">
                    <c:v>23</c:v>
                  </c:pt>
                  <c:pt idx="196">
                    <c:v>25</c:v>
                  </c:pt>
                  <c:pt idx="197">
                    <c:v>26</c:v>
                  </c:pt>
                  <c:pt idx="198">
                    <c:v>.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2</c:v>
                  </c:pt>
                  <c:pt idx="202">
                    <c:v>3</c:v>
                  </c:pt>
                  <c:pt idx="203">
                    <c:v>4</c:v>
                  </c:pt>
                  <c:pt idx="204">
                    <c:v>5</c:v>
                  </c:pt>
                  <c:pt idx="205">
                    <c:v>6</c:v>
                  </c:pt>
                  <c:pt idx="206">
                    <c:v>7</c:v>
                  </c:pt>
                  <c:pt idx="207">
                    <c:v>8</c:v>
                  </c:pt>
                  <c:pt idx="208">
                    <c:v>9</c:v>
                  </c:pt>
                  <c:pt idx="209">
                    <c:v>10</c:v>
                  </c:pt>
                  <c:pt idx="210">
                    <c:v>11</c:v>
                  </c:pt>
                  <c:pt idx="211">
                    <c:v>12</c:v>
                  </c:pt>
                  <c:pt idx="212">
                    <c:v>13</c:v>
                  </c:pt>
                  <c:pt idx="213">
                    <c:v>14</c:v>
                  </c:pt>
                  <c:pt idx="214">
                    <c:v>15</c:v>
                  </c:pt>
                  <c:pt idx="215">
                    <c:v>16</c:v>
                  </c:pt>
                  <c:pt idx="216">
                    <c:v>17</c:v>
                  </c:pt>
                  <c:pt idx="217">
                    <c:v>18</c:v>
                  </c:pt>
                  <c:pt idx="218">
                    <c:v>19</c:v>
                  </c:pt>
                  <c:pt idx="219">
                    <c:v>20</c:v>
                  </c:pt>
                  <c:pt idx="220">
                    <c:v>21</c:v>
                  </c:pt>
                  <c:pt idx="221">
                    <c:v>22</c:v>
                  </c:pt>
                  <c:pt idx="222">
                    <c:v>23</c:v>
                  </c:pt>
                  <c:pt idx="223">
                    <c:v>24</c:v>
                  </c:pt>
                  <c:pt idx="224">
                    <c:v>26</c:v>
                  </c:pt>
                  <c:pt idx="225">
                    <c:v>28</c:v>
                  </c:pt>
                  <c:pt idx="226">
                    <c:v>.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13</c:v>
                  </c:pt>
                  <c:pt idx="241">
                    <c:v>14</c:v>
                  </c:pt>
                  <c:pt idx="242">
                    <c:v>15</c:v>
                  </c:pt>
                  <c:pt idx="243">
                    <c:v>16</c:v>
                  </c:pt>
                  <c:pt idx="244">
                    <c:v>17</c:v>
                  </c:pt>
                  <c:pt idx="245">
                    <c:v>18</c:v>
                  </c:pt>
                  <c:pt idx="246">
                    <c:v>19</c:v>
                  </c:pt>
                  <c:pt idx="247">
                    <c:v>20</c:v>
                  </c:pt>
                  <c:pt idx="248">
                    <c:v>21</c:v>
                  </c:pt>
                  <c:pt idx="249">
                    <c:v>22</c:v>
                  </c:pt>
                  <c:pt idx="250">
                    <c:v>23</c:v>
                  </c:pt>
                  <c:pt idx="251">
                    <c:v>24</c:v>
                  </c:pt>
                  <c:pt idx="252">
                    <c:v>25</c:v>
                  </c:pt>
                  <c:pt idx="253">
                    <c:v>28</c:v>
                  </c:pt>
                  <c:pt idx="254">
                    <c:v>.</c:v>
                  </c:pt>
                  <c:pt idx="255">
                    <c:v>0</c:v>
                  </c:pt>
                  <c:pt idx="256">
                    <c:v>1</c:v>
                  </c:pt>
                  <c:pt idx="257">
                    <c:v>2</c:v>
                  </c:pt>
                  <c:pt idx="258">
                    <c:v>3</c:v>
                  </c:pt>
                  <c:pt idx="259">
                    <c:v>4</c:v>
                  </c:pt>
                  <c:pt idx="260">
                    <c:v>5</c:v>
                  </c:pt>
                  <c:pt idx="261">
                    <c:v>6</c:v>
                  </c:pt>
                  <c:pt idx="262">
                    <c:v>7</c:v>
                  </c:pt>
                  <c:pt idx="263">
                    <c:v>8</c:v>
                  </c:pt>
                  <c:pt idx="264">
                    <c:v>9</c:v>
                  </c:pt>
                  <c:pt idx="265">
                    <c:v>10</c:v>
                  </c:pt>
                  <c:pt idx="266">
                    <c:v>11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14</c:v>
                  </c:pt>
                  <c:pt idx="270">
                    <c:v>15</c:v>
                  </c:pt>
                  <c:pt idx="271">
                    <c:v>16</c:v>
                  </c:pt>
                  <c:pt idx="272">
                    <c:v>17</c:v>
                  </c:pt>
                  <c:pt idx="273">
                    <c:v>18</c:v>
                  </c:pt>
                  <c:pt idx="274">
                    <c:v>19</c:v>
                  </c:pt>
                  <c:pt idx="275">
                    <c:v>20</c:v>
                  </c:pt>
                  <c:pt idx="276">
                    <c:v>21</c:v>
                  </c:pt>
                  <c:pt idx="277">
                    <c:v>22</c:v>
                  </c:pt>
                  <c:pt idx="278">
                    <c:v>23</c:v>
                  </c:pt>
                  <c:pt idx="279">
                    <c:v>24</c:v>
                  </c:pt>
                  <c:pt idx="280">
                    <c:v>25</c:v>
                  </c:pt>
                  <c:pt idx="281">
                    <c:v>27</c:v>
                  </c:pt>
                  <c:pt idx="282">
                    <c:v>.</c:v>
                  </c:pt>
                </c:lvl>
                <c:lvl>
                  <c:pt idx="0">
                    <c:v>1610</c:v>
                  </c:pt>
                  <c:pt idx="22">
                    <c:v>1611</c:v>
                  </c:pt>
                  <c:pt idx="45">
                    <c:v>1612</c:v>
                  </c:pt>
                  <c:pt idx="70">
                    <c:v>1701</c:v>
                  </c:pt>
                  <c:pt idx="94">
                    <c:v>1702</c:v>
                  </c:pt>
                  <c:pt idx="116">
                    <c:v>1703</c:v>
                  </c:pt>
                  <c:pt idx="145">
                    <c:v>1704</c:v>
                  </c:pt>
                  <c:pt idx="172">
                    <c:v>1705</c:v>
                  </c:pt>
                  <c:pt idx="199">
                    <c:v>1706</c:v>
                  </c:pt>
                  <c:pt idx="227">
                    <c:v>1707</c:v>
                  </c:pt>
                  <c:pt idx="255">
                    <c:v>1708</c:v>
                  </c:pt>
                </c:lvl>
              </c:multiLvlStrCache>
            </c:multiLvlStrRef>
          </c:cat>
          <c:val>
            <c:numRef>
              <c:f>'00.数据校验'!$W$20:$W$314</c:f>
              <c:numCache>
                <c:formatCode>General</c:formatCode>
                <c:ptCount val="283"/>
                <c:pt idx="0">
                  <c:v>1634</c:v>
                </c:pt>
                <c:pt idx="1">
                  <c:v>3236</c:v>
                </c:pt>
                <c:pt idx="2">
                  <c:v>3018</c:v>
                </c:pt>
                <c:pt idx="3">
                  <c:v>2532</c:v>
                </c:pt>
                <c:pt idx="4">
                  <c:v>1998</c:v>
                </c:pt>
                <c:pt idx="5">
                  <c:v>1573</c:v>
                </c:pt>
                <c:pt idx="6">
                  <c:v>1097</c:v>
                </c:pt>
                <c:pt idx="7">
                  <c:v>819</c:v>
                </c:pt>
                <c:pt idx="8">
                  <c:v>545</c:v>
                </c:pt>
                <c:pt idx="9">
                  <c:v>368</c:v>
                </c:pt>
                <c:pt idx="10">
                  <c:v>243</c:v>
                </c:pt>
                <c:pt idx="11">
                  <c:v>152</c:v>
                </c:pt>
                <c:pt idx="12">
                  <c:v>87</c:v>
                </c:pt>
                <c:pt idx="13">
                  <c:v>47</c:v>
                </c:pt>
                <c:pt idx="14">
                  <c:v>25</c:v>
                </c:pt>
                <c:pt idx="15">
                  <c:v>20</c:v>
                </c:pt>
                <c:pt idx="16">
                  <c:v>11</c:v>
                </c:pt>
                <c:pt idx="17">
                  <c:v>11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1359</c:v>
                </c:pt>
                <c:pt idx="22">
                  <c:v>1872</c:v>
                </c:pt>
                <c:pt idx="23">
                  <c:v>3479</c:v>
                </c:pt>
                <c:pt idx="24">
                  <c:v>3297</c:v>
                </c:pt>
                <c:pt idx="25">
                  <c:v>2753</c:v>
                </c:pt>
                <c:pt idx="26">
                  <c:v>2283</c:v>
                </c:pt>
                <c:pt idx="27">
                  <c:v>1793</c:v>
                </c:pt>
                <c:pt idx="28">
                  <c:v>1362</c:v>
                </c:pt>
                <c:pt idx="29">
                  <c:v>963</c:v>
                </c:pt>
                <c:pt idx="30">
                  <c:v>611</c:v>
                </c:pt>
                <c:pt idx="31">
                  <c:v>454</c:v>
                </c:pt>
                <c:pt idx="32">
                  <c:v>307</c:v>
                </c:pt>
                <c:pt idx="33">
                  <c:v>189</c:v>
                </c:pt>
                <c:pt idx="34">
                  <c:v>130</c:v>
                </c:pt>
                <c:pt idx="35">
                  <c:v>82</c:v>
                </c:pt>
                <c:pt idx="36">
                  <c:v>35</c:v>
                </c:pt>
                <c:pt idx="37">
                  <c:v>21</c:v>
                </c:pt>
                <c:pt idx="38">
                  <c:v>9</c:v>
                </c:pt>
                <c:pt idx="39">
                  <c:v>14</c:v>
                </c:pt>
                <c:pt idx="40">
                  <c:v>7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1483</c:v>
                </c:pt>
                <c:pt idx="45">
                  <c:v>1836</c:v>
                </c:pt>
                <c:pt idx="46">
                  <c:v>3458</c:v>
                </c:pt>
                <c:pt idx="47">
                  <c:v>3338</c:v>
                </c:pt>
                <c:pt idx="48">
                  <c:v>2842</c:v>
                </c:pt>
                <c:pt idx="49">
                  <c:v>2323</c:v>
                </c:pt>
                <c:pt idx="50">
                  <c:v>1818</c:v>
                </c:pt>
                <c:pt idx="51">
                  <c:v>1422</c:v>
                </c:pt>
                <c:pt idx="52">
                  <c:v>1023</c:v>
                </c:pt>
                <c:pt idx="53">
                  <c:v>716</c:v>
                </c:pt>
                <c:pt idx="54">
                  <c:v>502</c:v>
                </c:pt>
                <c:pt idx="55">
                  <c:v>367</c:v>
                </c:pt>
                <c:pt idx="56">
                  <c:v>262</c:v>
                </c:pt>
                <c:pt idx="57">
                  <c:v>157</c:v>
                </c:pt>
                <c:pt idx="58">
                  <c:v>90</c:v>
                </c:pt>
                <c:pt idx="59">
                  <c:v>56</c:v>
                </c:pt>
                <c:pt idx="60">
                  <c:v>33</c:v>
                </c:pt>
                <c:pt idx="61">
                  <c:v>11</c:v>
                </c:pt>
                <c:pt idx="62">
                  <c:v>15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1236</c:v>
                </c:pt>
                <c:pt idx="70">
                  <c:v>1441</c:v>
                </c:pt>
                <c:pt idx="71">
                  <c:v>3981</c:v>
                </c:pt>
                <c:pt idx="72">
                  <c:v>3926</c:v>
                </c:pt>
                <c:pt idx="73">
                  <c:v>3347</c:v>
                </c:pt>
                <c:pt idx="74">
                  <c:v>2781</c:v>
                </c:pt>
                <c:pt idx="75">
                  <c:v>2098</c:v>
                </c:pt>
                <c:pt idx="76">
                  <c:v>1547</c:v>
                </c:pt>
                <c:pt idx="77">
                  <c:v>1228</c:v>
                </c:pt>
                <c:pt idx="78">
                  <c:v>850</c:v>
                </c:pt>
                <c:pt idx="79">
                  <c:v>578</c:v>
                </c:pt>
                <c:pt idx="80">
                  <c:v>457</c:v>
                </c:pt>
                <c:pt idx="81">
                  <c:v>307</c:v>
                </c:pt>
                <c:pt idx="82">
                  <c:v>202</c:v>
                </c:pt>
                <c:pt idx="83">
                  <c:v>126</c:v>
                </c:pt>
                <c:pt idx="84">
                  <c:v>64</c:v>
                </c:pt>
                <c:pt idx="85">
                  <c:v>44</c:v>
                </c:pt>
                <c:pt idx="86">
                  <c:v>27</c:v>
                </c:pt>
                <c:pt idx="87">
                  <c:v>19</c:v>
                </c:pt>
                <c:pt idx="88">
                  <c:v>12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93">
                  <c:v>1493</c:v>
                </c:pt>
                <c:pt idx="94">
                  <c:v>1134</c:v>
                </c:pt>
                <c:pt idx="95">
                  <c:v>4132</c:v>
                </c:pt>
                <c:pt idx="96">
                  <c:v>4470</c:v>
                </c:pt>
                <c:pt idx="97">
                  <c:v>4120</c:v>
                </c:pt>
                <c:pt idx="98">
                  <c:v>3361</c:v>
                </c:pt>
                <c:pt idx="99">
                  <c:v>2766</c:v>
                </c:pt>
                <c:pt idx="100">
                  <c:v>2140</c:v>
                </c:pt>
                <c:pt idx="101">
                  <c:v>1588</c:v>
                </c:pt>
                <c:pt idx="102">
                  <c:v>1246</c:v>
                </c:pt>
                <c:pt idx="103">
                  <c:v>889</c:v>
                </c:pt>
                <c:pt idx="104">
                  <c:v>613</c:v>
                </c:pt>
                <c:pt idx="105">
                  <c:v>479</c:v>
                </c:pt>
                <c:pt idx="106">
                  <c:v>339</c:v>
                </c:pt>
                <c:pt idx="107">
                  <c:v>233</c:v>
                </c:pt>
                <c:pt idx="108">
                  <c:v>134</c:v>
                </c:pt>
                <c:pt idx="109">
                  <c:v>98</c:v>
                </c:pt>
                <c:pt idx="110">
                  <c:v>47</c:v>
                </c:pt>
                <c:pt idx="111">
                  <c:v>34</c:v>
                </c:pt>
                <c:pt idx="112">
                  <c:v>29</c:v>
                </c:pt>
                <c:pt idx="113">
                  <c:v>13</c:v>
                </c:pt>
                <c:pt idx="114">
                  <c:v>12</c:v>
                </c:pt>
                <c:pt idx="115">
                  <c:v>1811</c:v>
                </c:pt>
                <c:pt idx="116">
                  <c:v>1038</c:v>
                </c:pt>
                <c:pt idx="117">
                  <c:v>3906</c:v>
                </c:pt>
                <c:pt idx="118">
                  <c:v>4257</c:v>
                </c:pt>
                <c:pt idx="119">
                  <c:v>3941</c:v>
                </c:pt>
                <c:pt idx="120">
                  <c:v>3497</c:v>
                </c:pt>
                <c:pt idx="121">
                  <c:v>2884</c:v>
                </c:pt>
                <c:pt idx="122">
                  <c:v>2206</c:v>
                </c:pt>
                <c:pt idx="123">
                  <c:v>1626</c:v>
                </c:pt>
                <c:pt idx="124">
                  <c:v>1302</c:v>
                </c:pt>
                <c:pt idx="125">
                  <c:v>994</c:v>
                </c:pt>
                <c:pt idx="126">
                  <c:v>776</c:v>
                </c:pt>
                <c:pt idx="127">
                  <c:v>501</c:v>
                </c:pt>
                <c:pt idx="128">
                  <c:v>399</c:v>
                </c:pt>
                <c:pt idx="129">
                  <c:v>267</c:v>
                </c:pt>
                <c:pt idx="130">
                  <c:v>217</c:v>
                </c:pt>
                <c:pt idx="131">
                  <c:v>118</c:v>
                </c:pt>
                <c:pt idx="132">
                  <c:v>84</c:v>
                </c:pt>
                <c:pt idx="133">
                  <c:v>51</c:v>
                </c:pt>
                <c:pt idx="134">
                  <c:v>25</c:v>
                </c:pt>
                <c:pt idx="135">
                  <c:v>19</c:v>
                </c:pt>
                <c:pt idx="136">
                  <c:v>13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1790</c:v>
                </c:pt>
                <c:pt idx="145">
                  <c:v>1296</c:v>
                </c:pt>
                <c:pt idx="146">
                  <c:v>3456</c:v>
                </c:pt>
                <c:pt idx="147">
                  <c:v>3860</c:v>
                </c:pt>
                <c:pt idx="148">
                  <c:v>3837</c:v>
                </c:pt>
                <c:pt idx="149">
                  <c:v>3408</c:v>
                </c:pt>
                <c:pt idx="150">
                  <c:v>2859</c:v>
                </c:pt>
                <c:pt idx="151">
                  <c:v>2270</c:v>
                </c:pt>
                <c:pt idx="152">
                  <c:v>1689</c:v>
                </c:pt>
                <c:pt idx="153">
                  <c:v>1296</c:v>
                </c:pt>
                <c:pt idx="154">
                  <c:v>933</c:v>
                </c:pt>
                <c:pt idx="155">
                  <c:v>650</c:v>
                </c:pt>
                <c:pt idx="156">
                  <c:v>473</c:v>
                </c:pt>
                <c:pt idx="157">
                  <c:v>370</c:v>
                </c:pt>
                <c:pt idx="158">
                  <c:v>252</c:v>
                </c:pt>
                <c:pt idx="159">
                  <c:v>173</c:v>
                </c:pt>
                <c:pt idx="160">
                  <c:v>128</c:v>
                </c:pt>
                <c:pt idx="161">
                  <c:v>65</c:v>
                </c:pt>
                <c:pt idx="162">
                  <c:v>43</c:v>
                </c:pt>
                <c:pt idx="163">
                  <c:v>30</c:v>
                </c:pt>
                <c:pt idx="164">
                  <c:v>8</c:v>
                </c:pt>
                <c:pt idx="165">
                  <c:v>7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1510</c:v>
                </c:pt>
                <c:pt idx="172">
                  <c:v>1439</c:v>
                </c:pt>
                <c:pt idx="173">
                  <c:v>3760</c:v>
                </c:pt>
                <c:pt idx="174">
                  <c:v>4197</c:v>
                </c:pt>
                <c:pt idx="175">
                  <c:v>4089</c:v>
                </c:pt>
                <c:pt idx="176">
                  <c:v>3899</c:v>
                </c:pt>
                <c:pt idx="177">
                  <c:v>3226</c:v>
                </c:pt>
                <c:pt idx="178">
                  <c:v>2497</c:v>
                </c:pt>
                <c:pt idx="179">
                  <c:v>1895</c:v>
                </c:pt>
                <c:pt idx="180">
                  <c:v>1377</c:v>
                </c:pt>
                <c:pt idx="181">
                  <c:v>1061</c:v>
                </c:pt>
                <c:pt idx="182">
                  <c:v>797</c:v>
                </c:pt>
                <c:pt idx="183">
                  <c:v>588</c:v>
                </c:pt>
                <c:pt idx="184">
                  <c:v>426</c:v>
                </c:pt>
                <c:pt idx="185">
                  <c:v>320</c:v>
                </c:pt>
                <c:pt idx="186">
                  <c:v>213</c:v>
                </c:pt>
                <c:pt idx="187">
                  <c:v>148</c:v>
                </c:pt>
                <c:pt idx="188">
                  <c:v>76</c:v>
                </c:pt>
                <c:pt idx="189">
                  <c:v>71</c:v>
                </c:pt>
                <c:pt idx="190">
                  <c:v>41</c:v>
                </c:pt>
                <c:pt idx="191">
                  <c:v>27</c:v>
                </c:pt>
                <c:pt idx="192">
                  <c:v>10</c:v>
                </c:pt>
                <c:pt idx="193">
                  <c:v>7</c:v>
                </c:pt>
                <c:pt idx="194">
                  <c:v>9</c:v>
                </c:pt>
                <c:pt idx="195">
                  <c:v>4</c:v>
                </c:pt>
                <c:pt idx="196">
                  <c:v>2</c:v>
                </c:pt>
                <c:pt idx="197">
                  <c:v>1</c:v>
                </c:pt>
                <c:pt idx="198">
                  <c:v>1502</c:v>
                </c:pt>
                <c:pt idx="199">
                  <c:v>1465</c:v>
                </c:pt>
                <c:pt idx="200">
                  <c:v>3603</c:v>
                </c:pt>
                <c:pt idx="201">
                  <c:v>3928</c:v>
                </c:pt>
                <c:pt idx="202">
                  <c:v>3789</c:v>
                </c:pt>
                <c:pt idx="203">
                  <c:v>3434</c:v>
                </c:pt>
                <c:pt idx="204">
                  <c:v>2777</c:v>
                </c:pt>
                <c:pt idx="205">
                  <c:v>2267</c:v>
                </c:pt>
                <c:pt idx="206">
                  <c:v>1674</c:v>
                </c:pt>
                <c:pt idx="207">
                  <c:v>1262</c:v>
                </c:pt>
                <c:pt idx="208">
                  <c:v>892</c:v>
                </c:pt>
                <c:pt idx="209">
                  <c:v>688</c:v>
                </c:pt>
                <c:pt idx="210">
                  <c:v>513</c:v>
                </c:pt>
                <c:pt idx="211">
                  <c:v>363</c:v>
                </c:pt>
                <c:pt idx="212">
                  <c:v>298</c:v>
                </c:pt>
                <c:pt idx="213">
                  <c:v>191</c:v>
                </c:pt>
                <c:pt idx="214">
                  <c:v>121</c:v>
                </c:pt>
                <c:pt idx="215">
                  <c:v>86</c:v>
                </c:pt>
                <c:pt idx="216">
                  <c:v>41</c:v>
                </c:pt>
                <c:pt idx="217">
                  <c:v>34</c:v>
                </c:pt>
                <c:pt idx="218">
                  <c:v>19</c:v>
                </c:pt>
                <c:pt idx="219">
                  <c:v>8</c:v>
                </c:pt>
                <c:pt idx="220">
                  <c:v>10</c:v>
                </c:pt>
                <c:pt idx="221">
                  <c:v>7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1488</c:v>
                </c:pt>
                <c:pt idx="227">
                  <c:v>1270</c:v>
                </c:pt>
                <c:pt idx="228">
                  <c:v>3029</c:v>
                </c:pt>
                <c:pt idx="229">
                  <c:v>3249</c:v>
                </c:pt>
                <c:pt idx="230">
                  <c:v>3235</c:v>
                </c:pt>
                <c:pt idx="231">
                  <c:v>2873</c:v>
                </c:pt>
                <c:pt idx="232">
                  <c:v>2419</c:v>
                </c:pt>
                <c:pt idx="233">
                  <c:v>1878</c:v>
                </c:pt>
                <c:pt idx="234">
                  <c:v>1467</c:v>
                </c:pt>
                <c:pt idx="235">
                  <c:v>1046</c:v>
                </c:pt>
                <c:pt idx="236">
                  <c:v>813</c:v>
                </c:pt>
                <c:pt idx="237">
                  <c:v>616</c:v>
                </c:pt>
                <c:pt idx="238">
                  <c:v>441</c:v>
                </c:pt>
                <c:pt idx="239">
                  <c:v>295</c:v>
                </c:pt>
                <c:pt idx="240">
                  <c:v>252</c:v>
                </c:pt>
                <c:pt idx="241">
                  <c:v>176</c:v>
                </c:pt>
                <c:pt idx="242">
                  <c:v>116</c:v>
                </c:pt>
                <c:pt idx="243">
                  <c:v>65</c:v>
                </c:pt>
                <c:pt idx="244">
                  <c:v>43</c:v>
                </c:pt>
                <c:pt idx="245">
                  <c:v>31</c:v>
                </c:pt>
                <c:pt idx="246">
                  <c:v>36</c:v>
                </c:pt>
                <c:pt idx="247">
                  <c:v>12</c:v>
                </c:pt>
                <c:pt idx="248">
                  <c:v>10</c:v>
                </c:pt>
                <c:pt idx="249">
                  <c:v>2</c:v>
                </c:pt>
                <c:pt idx="250">
                  <c:v>5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1152</c:v>
                </c:pt>
                <c:pt idx="255">
                  <c:v>1573</c:v>
                </c:pt>
                <c:pt idx="256">
                  <c:v>3511</c:v>
                </c:pt>
                <c:pt idx="257">
                  <c:v>3650</c:v>
                </c:pt>
                <c:pt idx="258">
                  <c:v>3526</c:v>
                </c:pt>
                <c:pt idx="259">
                  <c:v>3050</c:v>
                </c:pt>
                <c:pt idx="260">
                  <c:v>2472</c:v>
                </c:pt>
                <c:pt idx="261">
                  <c:v>1934</c:v>
                </c:pt>
                <c:pt idx="262">
                  <c:v>1542</c:v>
                </c:pt>
                <c:pt idx="263">
                  <c:v>1097</c:v>
                </c:pt>
                <c:pt idx="264">
                  <c:v>792</c:v>
                </c:pt>
                <c:pt idx="265">
                  <c:v>620</c:v>
                </c:pt>
                <c:pt idx="266">
                  <c:v>425</c:v>
                </c:pt>
                <c:pt idx="267">
                  <c:v>320</c:v>
                </c:pt>
                <c:pt idx="268">
                  <c:v>236</c:v>
                </c:pt>
                <c:pt idx="269">
                  <c:v>173</c:v>
                </c:pt>
                <c:pt idx="270">
                  <c:v>118</c:v>
                </c:pt>
                <c:pt idx="271">
                  <c:v>87</c:v>
                </c:pt>
                <c:pt idx="272">
                  <c:v>46</c:v>
                </c:pt>
                <c:pt idx="273">
                  <c:v>25</c:v>
                </c:pt>
                <c:pt idx="274">
                  <c:v>22</c:v>
                </c:pt>
                <c:pt idx="275">
                  <c:v>15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1365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68881072"/>
        <c:axId val="-1768880512"/>
      </c:barChart>
      <c:catAx>
        <c:axId val="-176888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80512"/>
        <c:crosses val="autoZero"/>
        <c:auto val="1"/>
        <c:lblAlgn val="ctr"/>
        <c:lblOffset val="100"/>
        <c:noMultiLvlLbl val="0"/>
      </c:catAx>
      <c:valAx>
        <c:axId val="-176888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'02_2_EDA_freq'!$N$1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145888013998258E-2"/>
                  <c:y val="-6.24653689122193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'02_2_EDA_freq'!$L$2:$L$10</c:f>
              <c:strCache>
                <c:ptCount val="9"/>
                <c:pt idx="0">
                  <c:v>空值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&gt;=8</c:v>
                </c:pt>
              </c:strCache>
            </c:strRef>
          </c:cat>
          <c:val>
            <c:numRef>
              <c:f>'02_2_EDA_freq'!$N$2:$N$10</c:f>
              <c:numCache>
                <c:formatCode>0.00%</c:formatCode>
                <c:ptCount val="9"/>
                <c:pt idx="0">
                  <c:v>0.66535100000000003</c:v>
                </c:pt>
                <c:pt idx="1">
                  <c:v>0.61872099999999997</c:v>
                </c:pt>
                <c:pt idx="2">
                  <c:v>0.61091899999999999</c:v>
                </c:pt>
                <c:pt idx="3">
                  <c:v>0.607352</c:v>
                </c:pt>
                <c:pt idx="4">
                  <c:v>0.59933999999999998</c:v>
                </c:pt>
                <c:pt idx="5">
                  <c:v>0.59448199999999995</c:v>
                </c:pt>
                <c:pt idx="6">
                  <c:v>0.58914699999999998</c:v>
                </c:pt>
                <c:pt idx="7">
                  <c:v>0.58365299999999998</c:v>
                </c:pt>
                <c:pt idx="8">
                  <c:v>0.52435265104808881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878272"/>
        <c:axId val="-1768877712"/>
      </c:lineChart>
      <c:catAx>
        <c:axId val="-17688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77712"/>
        <c:crosses val="autoZero"/>
        <c:auto val="1"/>
        <c:lblAlgn val="ctr"/>
        <c:lblOffset val="100"/>
        <c:noMultiLvlLbl val="0"/>
      </c:catAx>
      <c:valAx>
        <c:axId val="-176887771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7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recent_contact_day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'09.入模变量表现'!$Y$4</c:f>
              <c:strCache>
                <c:ptCount val="1"/>
                <c:pt idx="0">
                  <c:v>PctTotal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5.0219711236660393E-3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'09.入模变量表现'!$X$5:$X$9</c:f>
              <c:strCache>
                <c:ptCount val="5"/>
                <c:pt idx="0">
                  <c:v>[0,1]</c:v>
                </c:pt>
                <c:pt idx="1">
                  <c:v>(1,601]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strCache>
            </c:strRef>
          </c:cat>
          <c:val>
            <c:numRef>
              <c:f>'09.入模变量表现'!$Y$5:$Y$9</c:f>
              <c:numCache>
                <c:formatCode>0.00%</c:formatCode>
                <c:ptCount val="5"/>
                <c:pt idx="0">
                  <c:v>0.45141044150320297</c:v>
                </c:pt>
                <c:pt idx="1">
                  <c:v>0.54858955849679703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68873232"/>
        <c:axId val="-1768873792"/>
      </c:barChart>
      <c:lineChart>
        <c:grouping val="standard"/>
        <c:varyColors val="0"/>
        <c:ser>
          <c:idx val="1"/>
          <c:order val="1"/>
          <c:tx>
            <c:strRef>
              <c:f>'09.入模变量表现'!$Z$4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'09.入模变量表现'!$X$5:$X$9</c:f>
              <c:strCache>
                <c:ptCount val="5"/>
                <c:pt idx="0">
                  <c:v>[0,1]</c:v>
                </c:pt>
                <c:pt idx="1">
                  <c:v>(1,601]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strCache>
            </c:strRef>
          </c:cat>
          <c:val>
            <c:numRef>
              <c:f>'09.入模变量表现'!$Z$5:$Z$9</c:f>
              <c:numCache>
                <c:formatCode>0.00%</c:formatCode>
                <c:ptCount val="5"/>
                <c:pt idx="0">
                  <c:v>0.56333299999999997</c:v>
                </c:pt>
                <c:pt idx="1">
                  <c:v>0.69349300000000003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874912"/>
        <c:axId val="-1768874352"/>
      </c:lineChart>
      <c:catAx>
        <c:axId val="-17688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74352"/>
        <c:crosses val="autoZero"/>
        <c:auto val="1"/>
        <c:lblAlgn val="ctr"/>
        <c:lblOffset val="100"/>
        <c:noMultiLvlLbl val="0"/>
      </c:catAx>
      <c:valAx>
        <c:axId val="-1768874352"/>
        <c:scaling>
          <c:orientation val="minMax"/>
          <c:max val="0.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74912"/>
        <c:crosses val="autoZero"/>
        <c:crossBetween val="between"/>
        <c:majorUnit val="0.2"/>
      </c:valAx>
      <c:valAx>
        <c:axId val="-176887379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73232"/>
        <c:crosses val="max"/>
        <c:crossBetween val="between"/>
      </c:valAx>
      <c:catAx>
        <c:axId val="-1768873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768873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recent_contact_day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'09.入模变量表现'!$AC$3</c:f>
              <c:strCache>
                <c:ptCount val="1"/>
                <c:pt idx="0">
                  <c:v>PctTotal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5.0219711236660393E-3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'09.入模变量表现'!$AB$4:$AB$5</c:f>
              <c:strCache>
                <c:ptCount val="2"/>
                <c:pt idx="0">
                  <c:v>(1,601]</c:v>
                </c:pt>
                <c:pt idx="1">
                  <c:v>[0,1]</c:v>
                </c:pt>
              </c:strCache>
            </c:strRef>
          </c:cat>
          <c:val>
            <c:numRef>
              <c:f>'09.入模变量表现'!$AC$4:$AC$5</c:f>
              <c:numCache>
                <c:formatCode>0.00%</c:formatCode>
                <c:ptCount val="2"/>
                <c:pt idx="0">
                  <c:v>0.54858955849679703</c:v>
                </c:pt>
                <c:pt idx="1">
                  <c:v>0.45141044150320297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68868192"/>
        <c:axId val="-1768868752"/>
      </c:barChart>
      <c:lineChart>
        <c:grouping val="standard"/>
        <c:varyColors val="0"/>
        <c:ser>
          <c:idx val="1"/>
          <c:order val="1"/>
          <c:tx>
            <c:strRef>
              <c:f>'09.入模变量表现'!$AD$3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'09.入模变量表现'!$AB$4:$AB$5</c:f>
              <c:strCache>
                <c:ptCount val="2"/>
                <c:pt idx="0">
                  <c:v>(1,601]</c:v>
                </c:pt>
                <c:pt idx="1">
                  <c:v>[0,1]</c:v>
                </c:pt>
              </c:strCache>
            </c:strRef>
          </c:cat>
          <c:val>
            <c:numRef>
              <c:f>'09.入模变量表现'!$AD$4:$AD$5</c:f>
              <c:numCache>
                <c:formatCode>0.00%</c:formatCode>
                <c:ptCount val="2"/>
                <c:pt idx="0">
                  <c:v>0.69349300000000003</c:v>
                </c:pt>
                <c:pt idx="1">
                  <c:v>0.56333299999999997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869872"/>
        <c:axId val="-1768869312"/>
      </c:lineChart>
      <c:catAx>
        <c:axId val="-176886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69312"/>
        <c:crosses val="autoZero"/>
        <c:auto val="1"/>
        <c:lblAlgn val="ctr"/>
        <c:lblOffset val="100"/>
        <c:noMultiLvlLbl val="0"/>
      </c:catAx>
      <c:valAx>
        <c:axId val="-1768869312"/>
        <c:scaling>
          <c:orientation val="minMax"/>
          <c:max val="0.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69872"/>
        <c:crosses val="autoZero"/>
        <c:crossBetween val="between"/>
        <c:majorUnit val="0.2"/>
      </c:valAx>
      <c:valAx>
        <c:axId val="-176886875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68192"/>
        <c:crosses val="max"/>
        <c:crossBetween val="between"/>
      </c:valAx>
      <c:catAx>
        <c:axId val="-176886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768868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 (2)'!$K$5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(2)'!$L$5:$V$5</c:f>
              <c:numCache>
                <c:formatCode>General</c:formatCode>
                <c:ptCount val="11"/>
                <c:pt idx="0">
                  <c:v>1260</c:v>
                </c:pt>
                <c:pt idx="1">
                  <c:v>1590</c:v>
                </c:pt>
                <c:pt idx="2">
                  <c:v>1657</c:v>
                </c:pt>
                <c:pt idx="3">
                  <c:v>2052</c:v>
                </c:pt>
                <c:pt idx="4">
                  <c:v>2594</c:v>
                </c:pt>
                <c:pt idx="5">
                  <c:v>2720</c:v>
                </c:pt>
                <c:pt idx="6">
                  <c:v>2777</c:v>
                </c:pt>
                <c:pt idx="7">
                  <c:v>3144</c:v>
                </c:pt>
                <c:pt idx="8">
                  <c:v>2998</c:v>
                </c:pt>
                <c:pt idx="9">
                  <c:v>2541</c:v>
                </c:pt>
                <c:pt idx="10">
                  <c:v>3020</c:v>
                </c:pt>
              </c:numCache>
            </c:numRef>
          </c:val>
        </c:ser>
        <c:ser>
          <c:idx val="1"/>
          <c:order val="1"/>
          <c:tx>
            <c:strRef>
              <c:f>'09.变量稳定性分月占比 (2)'!$K$6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(2)'!$L$6:$V$6</c:f>
              <c:numCache>
                <c:formatCode>General</c:formatCode>
                <c:ptCount val="11"/>
                <c:pt idx="0">
                  <c:v>5658</c:v>
                </c:pt>
                <c:pt idx="1">
                  <c:v>6183</c:v>
                </c:pt>
                <c:pt idx="2">
                  <c:v>6350</c:v>
                </c:pt>
                <c:pt idx="3">
                  <c:v>7236</c:v>
                </c:pt>
                <c:pt idx="4">
                  <c:v>8490</c:v>
                </c:pt>
                <c:pt idx="5">
                  <c:v>8717</c:v>
                </c:pt>
                <c:pt idx="6">
                  <c:v>8285</c:v>
                </c:pt>
                <c:pt idx="7">
                  <c:v>9152</c:v>
                </c:pt>
                <c:pt idx="8">
                  <c:v>8408</c:v>
                </c:pt>
                <c:pt idx="9">
                  <c:v>7040</c:v>
                </c:pt>
                <c:pt idx="10">
                  <c:v>8355</c:v>
                </c:pt>
              </c:numCache>
            </c:numRef>
          </c:val>
        </c:ser>
        <c:ser>
          <c:idx val="2"/>
          <c:order val="2"/>
          <c:tx>
            <c:strRef>
              <c:f>'09.变量稳定性分月占比 (2)'!$K$7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(2)'!$L$7:$V$7</c:f>
              <c:numCache>
                <c:formatCode>General</c:formatCode>
                <c:ptCount val="11"/>
                <c:pt idx="0">
                  <c:v>8145</c:v>
                </c:pt>
                <c:pt idx="1">
                  <c:v>9216</c:v>
                </c:pt>
                <c:pt idx="2">
                  <c:v>9264</c:v>
                </c:pt>
                <c:pt idx="3">
                  <c:v>10376</c:v>
                </c:pt>
                <c:pt idx="4">
                  <c:v>12571</c:v>
                </c:pt>
                <c:pt idx="5">
                  <c:v>12747</c:v>
                </c:pt>
                <c:pt idx="6">
                  <c:v>11987</c:v>
                </c:pt>
                <c:pt idx="7">
                  <c:v>13336</c:v>
                </c:pt>
                <c:pt idx="8">
                  <c:v>11993</c:v>
                </c:pt>
                <c:pt idx="9">
                  <c:v>10172</c:v>
                </c:pt>
                <c:pt idx="10">
                  <c:v>11974</c:v>
                </c:pt>
              </c:numCache>
            </c:numRef>
          </c:val>
        </c:ser>
        <c:ser>
          <c:idx val="3"/>
          <c:order val="3"/>
          <c:tx>
            <c:strRef>
              <c:f>'09.变量稳定性分月占比 (2)'!$K$8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(2)'!$L$8:$V$8</c:f>
              <c:numCache>
                <c:formatCode>General</c:formatCode>
                <c:ptCount val="11"/>
                <c:pt idx="0">
                  <c:v>2581</c:v>
                </c:pt>
                <c:pt idx="1">
                  <c:v>2762</c:v>
                </c:pt>
                <c:pt idx="2">
                  <c:v>2768</c:v>
                </c:pt>
                <c:pt idx="3">
                  <c:v>3186</c:v>
                </c:pt>
                <c:pt idx="4">
                  <c:v>3863</c:v>
                </c:pt>
                <c:pt idx="5">
                  <c:v>3723</c:v>
                </c:pt>
                <c:pt idx="6">
                  <c:v>3687</c:v>
                </c:pt>
                <c:pt idx="7">
                  <c:v>3908</c:v>
                </c:pt>
                <c:pt idx="8">
                  <c:v>3573</c:v>
                </c:pt>
                <c:pt idx="9">
                  <c:v>2977</c:v>
                </c:pt>
                <c:pt idx="10">
                  <c:v>3554</c:v>
                </c:pt>
              </c:numCache>
            </c:numRef>
          </c:val>
        </c:ser>
        <c:ser>
          <c:idx val="4"/>
          <c:order val="4"/>
          <c:tx>
            <c:strRef>
              <c:f>'09.变量稳定性分月占比 (2)'!$K$9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(2)'!$L$9:$V$9</c:f>
              <c:numCache>
                <c:formatCode>General</c:formatCode>
                <c:ptCount val="11"/>
                <c:pt idx="0">
                  <c:v>1136</c:v>
                </c:pt>
                <c:pt idx="1">
                  <c:v>1397</c:v>
                </c:pt>
                <c:pt idx="2">
                  <c:v>1479</c:v>
                </c:pt>
                <c:pt idx="3">
                  <c:v>1689</c:v>
                </c:pt>
                <c:pt idx="4">
                  <c:v>2170</c:v>
                </c:pt>
                <c:pt idx="5">
                  <c:v>2021</c:v>
                </c:pt>
                <c:pt idx="6">
                  <c:v>1889</c:v>
                </c:pt>
                <c:pt idx="7">
                  <c:v>2142</c:v>
                </c:pt>
                <c:pt idx="8">
                  <c:v>1992</c:v>
                </c:pt>
                <c:pt idx="9">
                  <c:v>1805</c:v>
                </c:pt>
                <c:pt idx="10">
                  <c:v>2022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63152"/>
        <c:axId val="-1768862592"/>
      </c:barChart>
      <c:catAx>
        <c:axId val="-17688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62592"/>
        <c:crosses val="autoZero"/>
        <c:auto val="1"/>
        <c:lblAlgn val="ctr"/>
        <c:lblOffset val="100"/>
        <c:noMultiLvlLbl val="0"/>
      </c:catAx>
      <c:valAx>
        <c:axId val="-176886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 (2)'!$K$13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(2)'!$L$13:$V$13</c:f>
              <c:numCache>
                <c:formatCode>0.00%</c:formatCode>
                <c:ptCount val="11"/>
                <c:pt idx="0">
                  <c:v>0.77063492060000005</c:v>
                </c:pt>
                <c:pt idx="1">
                  <c:v>0.73396226419999999</c:v>
                </c:pt>
                <c:pt idx="2">
                  <c:v>0.72782136389999996</c:v>
                </c:pt>
                <c:pt idx="3">
                  <c:v>0.75292397659999999</c:v>
                </c:pt>
                <c:pt idx="4">
                  <c:v>0.69506553589999998</c:v>
                </c:pt>
                <c:pt idx="5">
                  <c:v>0.66691176470000002</c:v>
                </c:pt>
                <c:pt idx="6">
                  <c:v>0.69679510259999999</c:v>
                </c:pt>
                <c:pt idx="7">
                  <c:v>0.7057888041</c:v>
                </c:pt>
                <c:pt idx="8">
                  <c:v>0.70680453639999996</c:v>
                </c:pt>
                <c:pt idx="9">
                  <c:v>0.73081463989999995</c:v>
                </c:pt>
                <c:pt idx="10">
                  <c:v>0.76556291389999997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'09.变量稳定性分月占比 (2)'!$K$14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(2)'!$L$14:$V$14</c:f>
              <c:numCache>
                <c:formatCode>0.00%</c:formatCode>
                <c:ptCount val="11"/>
                <c:pt idx="0">
                  <c:v>0.69247083779999996</c:v>
                </c:pt>
                <c:pt idx="1">
                  <c:v>0.6687692059</c:v>
                </c:pt>
                <c:pt idx="2">
                  <c:v>0.66960629920000003</c:v>
                </c:pt>
                <c:pt idx="3">
                  <c:v>0.69541182970000004</c:v>
                </c:pt>
                <c:pt idx="4">
                  <c:v>0.62885747940000003</c:v>
                </c:pt>
                <c:pt idx="5">
                  <c:v>0.62900080300000005</c:v>
                </c:pt>
                <c:pt idx="6">
                  <c:v>0.64272782139999995</c:v>
                </c:pt>
                <c:pt idx="7">
                  <c:v>0.64871066430000002</c:v>
                </c:pt>
                <c:pt idx="8">
                  <c:v>0.68541864890000004</c:v>
                </c:pt>
                <c:pt idx="9">
                  <c:v>0.70852272729999999</c:v>
                </c:pt>
                <c:pt idx="10">
                  <c:v>0.7439856373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'09.变量稳定性分月占比 (2)'!$K$15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(2)'!$L$15:$V$15</c:f>
              <c:numCache>
                <c:formatCode>0.00%</c:formatCode>
                <c:ptCount val="11"/>
                <c:pt idx="0">
                  <c:v>0.63634131370000002</c:v>
                </c:pt>
                <c:pt idx="1">
                  <c:v>0.61360677080000003</c:v>
                </c:pt>
                <c:pt idx="2">
                  <c:v>0.62035837650000003</c:v>
                </c:pt>
                <c:pt idx="3">
                  <c:v>0.65805705469999998</c:v>
                </c:pt>
                <c:pt idx="4">
                  <c:v>0.5900882985</c:v>
                </c:pt>
                <c:pt idx="5">
                  <c:v>0.61810622110000002</c:v>
                </c:pt>
                <c:pt idx="6">
                  <c:v>0.63210144319999995</c:v>
                </c:pt>
                <c:pt idx="7">
                  <c:v>0.63399820039999999</c:v>
                </c:pt>
                <c:pt idx="8">
                  <c:v>0.66372050360000001</c:v>
                </c:pt>
                <c:pt idx="9">
                  <c:v>0.69170271329999999</c:v>
                </c:pt>
                <c:pt idx="10">
                  <c:v>0.7340070152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'09.变量稳定性分月占比 (2)'!$K$16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(2)'!$L$16:$V$16</c:f>
              <c:numCache>
                <c:formatCode>0.00%</c:formatCode>
                <c:ptCount val="11"/>
                <c:pt idx="0">
                  <c:v>0.61410306079999999</c:v>
                </c:pt>
                <c:pt idx="1">
                  <c:v>0.56661839250000001</c:v>
                </c:pt>
                <c:pt idx="2">
                  <c:v>0.58020231209999995</c:v>
                </c:pt>
                <c:pt idx="3">
                  <c:v>0.63214061519999998</c:v>
                </c:pt>
                <c:pt idx="4">
                  <c:v>0.54931400470000002</c:v>
                </c:pt>
                <c:pt idx="5">
                  <c:v>0.60811173780000005</c:v>
                </c:pt>
                <c:pt idx="6">
                  <c:v>0.60320043400000001</c:v>
                </c:pt>
                <c:pt idx="7">
                  <c:v>0.59544524050000003</c:v>
                </c:pt>
                <c:pt idx="8">
                  <c:v>0.63839910440000003</c:v>
                </c:pt>
                <c:pt idx="9">
                  <c:v>0.65804501179999997</c:v>
                </c:pt>
                <c:pt idx="10">
                  <c:v>0.70287000560000001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'09.变量稳定性分月占比 (2)'!$K$17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(2)'!$L$17:$V$17</c:f>
              <c:numCache>
                <c:formatCode>0.00%</c:formatCode>
                <c:ptCount val="11"/>
                <c:pt idx="0">
                  <c:v>0.58274647889999998</c:v>
                </c:pt>
                <c:pt idx="1">
                  <c:v>0.54115962780000004</c:v>
                </c:pt>
                <c:pt idx="2">
                  <c:v>0.54022988510000003</c:v>
                </c:pt>
                <c:pt idx="3">
                  <c:v>0.60805210180000002</c:v>
                </c:pt>
                <c:pt idx="4">
                  <c:v>0.50092165899999996</c:v>
                </c:pt>
                <c:pt idx="5">
                  <c:v>0.59623948540000005</c:v>
                </c:pt>
                <c:pt idx="6">
                  <c:v>0.61672842770000003</c:v>
                </c:pt>
                <c:pt idx="7">
                  <c:v>0.62791783379999999</c:v>
                </c:pt>
                <c:pt idx="8">
                  <c:v>0.66817269079999997</c:v>
                </c:pt>
                <c:pt idx="9">
                  <c:v>0.70083102490000004</c:v>
                </c:pt>
                <c:pt idx="10">
                  <c:v>0.71463897129999998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857552"/>
        <c:axId val="-1768856992"/>
      </c:lineChart>
      <c:catAx>
        <c:axId val="-176885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56992"/>
        <c:crosses val="autoZero"/>
        <c:auto val="1"/>
        <c:lblAlgn val="ctr"/>
        <c:lblOffset val="100"/>
        <c:noMultiLvlLbl val="0"/>
      </c:catAx>
      <c:valAx>
        <c:axId val="-176885699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5755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 (2)'!$K$5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(2)'!$L$5:$V$5</c:f>
              <c:numCache>
                <c:formatCode>General</c:formatCode>
                <c:ptCount val="11"/>
                <c:pt idx="0">
                  <c:v>1260</c:v>
                </c:pt>
                <c:pt idx="1">
                  <c:v>1590</c:v>
                </c:pt>
                <c:pt idx="2">
                  <c:v>1657</c:v>
                </c:pt>
                <c:pt idx="3">
                  <c:v>2052</c:v>
                </c:pt>
                <c:pt idx="4">
                  <c:v>2594</c:v>
                </c:pt>
                <c:pt idx="5">
                  <c:v>2720</c:v>
                </c:pt>
                <c:pt idx="6">
                  <c:v>2777</c:v>
                </c:pt>
                <c:pt idx="7">
                  <c:v>3144</c:v>
                </c:pt>
                <c:pt idx="8">
                  <c:v>2998</c:v>
                </c:pt>
                <c:pt idx="9">
                  <c:v>2541</c:v>
                </c:pt>
                <c:pt idx="10">
                  <c:v>3020</c:v>
                </c:pt>
              </c:numCache>
            </c:numRef>
          </c:val>
        </c:ser>
        <c:ser>
          <c:idx val="1"/>
          <c:order val="1"/>
          <c:tx>
            <c:strRef>
              <c:f>'09.变量稳定性分月占比 (2)'!$K$6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(2)'!$L$6:$V$6</c:f>
              <c:numCache>
                <c:formatCode>General</c:formatCode>
                <c:ptCount val="11"/>
                <c:pt idx="0">
                  <c:v>5658</c:v>
                </c:pt>
                <c:pt idx="1">
                  <c:v>6183</c:v>
                </c:pt>
                <c:pt idx="2">
                  <c:v>6350</c:v>
                </c:pt>
                <c:pt idx="3">
                  <c:v>7236</c:v>
                </c:pt>
                <c:pt idx="4">
                  <c:v>8490</c:v>
                </c:pt>
                <c:pt idx="5">
                  <c:v>8717</c:v>
                </c:pt>
                <c:pt idx="6">
                  <c:v>8285</c:v>
                </c:pt>
                <c:pt idx="7">
                  <c:v>9152</c:v>
                </c:pt>
                <c:pt idx="8">
                  <c:v>8408</c:v>
                </c:pt>
                <c:pt idx="9">
                  <c:v>7040</c:v>
                </c:pt>
                <c:pt idx="10">
                  <c:v>8355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53632"/>
        <c:axId val="-1768853072"/>
      </c:barChart>
      <c:catAx>
        <c:axId val="-17688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53072"/>
        <c:crosses val="autoZero"/>
        <c:auto val="1"/>
        <c:lblAlgn val="ctr"/>
        <c:lblOffset val="100"/>
        <c:noMultiLvlLbl val="0"/>
      </c:catAx>
      <c:valAx>
        <c:axId val="-17688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 (2)'!$K$13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(2)'!$L$13:$V$13</c:f>
              <c:numCache>
                <c:formatCode>0.00%</c:formatCode>
                <c:ptCount val="11"/>
                <c:pt idx="0">
                  <c:v>0.77063492060000005</c:v>
                </c:pt>
                <c:pt idx="1">
                  <c:v>0.73396226419999999</c:v>
                </c:pt>
                <c:pt idx="2">
                  <c:v>0.72782136389999996</c:v>
                </c:pt>
                <c:pt idx="3">
                  <c:v>0.75292397659999999</c:v>
                </c:pt>
                <c:pt idx="4">
                  <c:v>0.69506553589999998</c:v>
                </c:pt>
                <c:pt idx="5">
                  <c:v>0.66691176470000002</c:v>
                </c:pt>
                <c:pt idx="6">
                  <c:v>0.69679510259999999</c:v>
                </c:pt>
                <c:pt idx="7">
                  <c:v>0.7057888041</c:v>
                </c:pt>
                <c:pt idx="8">
                  <c:v>0.70680453639999996</c:v>
                </c:pt>
                <c:pt idx="9">
                  <c:v>0.73081463989999995</c:v>
                </c:pt>
                <c:pt idx="10">
                  <c:v>0.76556291389999997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'09.变量稳定性分月占比 (2)'!$K$14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(2)'!$L$14:$V$14</c:f>
              <c:numCache>
                <c:formatCode>0.00%</c:formatCode>
                <c:ptCount val="11"/>
                <c:pt idx="0">
                  <c:v>0.69247083779999996</c:v>
                </c:pt>
                <c:pt idx="1">
                  <c:v>0.6687692059</c:v>
                </c:pt>
                <c:pt idx="2">
                  <c:v>0.66960629920000003</c:v>
                </c:pt>
                <c:pt idx="3">
                  <c:v>0.69541182970000004</c:v>
                </c:pt>
                <c:pt idx="4">
                  <c:v>0.62885747940000003</c:v>
                </c:pt>
                <c:pt idx="5">
                  <c:v>0.62900080300000005</c:v>
                </c:pt>
                <c:pt idx="6">
                  <c:v>0.64272782139999995</c:v>
                </c:pt>
                <c:pt idx="7">
                  <c:v>0.64871066430000002</c:v>
                </c:pt>
                <c:pt idx="8">
                  <c:v>0.68541864890000004</c:v>
                </c:pt>
                <c:pt idx="9">
                  <c:v>0.70852272729999999</c:v>
                </c:pt>
                <c:pt idx="10">
                  <c:v>0.7439856373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849712"/>
        <c:axId val="-1768849152"/>
      </c:lineChart>
      <c:catAx>
        <c:axId val="-176884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49152"/>
        <c:crosses val="autoZero"/>
        <c:auto val="1"/>
        <c:lblAlgn val="ctr"/>
        <c:lblOffset val="100"/>
        <c:noMultiLvlLbl val="0"/>
      </c:catAx>
      <c:valAx>
        <c:axId val="-176884915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4971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 (2)'!$K$5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(2)'!$L$5:$V$5</c:f>
              <c:numCache>
                <c:formatCode>General</c:formatCode>
                <c:ptCount val="11"/>
                <c:pt idx="0">
                  <c:v>1260</c:v>
                </c:pt>
                <c:pt idx="1">
                  <c:v>1590</c:v>
                </c:pt>
                <c:pt idx="2">
                  <c:v>1657</c:v>
                </c:pt>
                <c:pt idx="3">
                  <c:v>2052</c:v>
                </c:pt>
                <c:pt idx="4">
                  <c:v>2594</c:v>
                </c:pt>
                <c:pt idx="5">
                  <c:v>2720</c:v>
                </c:pt>
                <c:pt idx="6">
                  <c:v>2777</c:v>
                </c:pt>
                <c:pt idx="7">
                  <c:v>3144</c:v>
                </c:pt>
                <c:pt idx="8">
                  <c:v>2998</c:v>
                </c:pt>
                <c:pt idx="9">
                  <c:v>2541</c:v>
                </c:pt>
                <c:pt idx="10">
                  <c:v>3020</c:v>
                </c:pt>
              </c:numCache>
            </c:numRef>
          </c:val>
        </c:ser>
        <c:ser>
          <c:idx val="1"/>
          <c:order val="1"/>
          <c:tx>
            <c:strRef>
              <c:f>'09.变量稳定性分月占比 (2)'!$K$6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(2)'!$L$6:$V$6</c:f>
              <c:numCache>
                <c:formatCode>General</c:formatCode>
                <c:ptCount val="11"/>
                <c:pt idx="0">
                  <c:v>5658</c:v>
                </c:pt>
                <c:pt idx="1">
                  <c:v>6183</c:v>
                </c:pt>
                <c:pt idx="2">
                  <c:v>6350</c:v>
                </c:pt>
                <c:pt idx="3">
                  <c:v>7236</c:v>
                </c:pt>
                <c:pt idx="4">
                  <c:v>8490</c:v>
                </c:pt>
                <c:pt idx="5">
                  <c:v>8717</c:v>
                </c:pt>
                <c:pt idx="6">
                  <c:v>8285</c:v>
                </c:pt>
                <c:pt idx="7">
                  <c:v>9152</c:v>
                </c:pt>
                <c:pt idx="8">
                  <c:v>8408</c:v>
                </c:pt>
                <c:pt idx="9">
                  <c:v>7040</c:v>
                </c:pt>
                <c:pt idx="10">
                  <c:v>8355</c:v>
                </c:pt>
              </c:numCache>
            </c:numRef>
          </c:val>
        </c:ser>
        <c:ser>
          <c:idx val="2"/>
          <c:order val="2"/>
          <c:tx>
            <c:strRef>
              <c:f>'09.变量稳定性分月占比 (2)'!$K$7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(2)'!$L$7:$V$7</c:f>
              <c:numCache>
                <c:formatCode>General</c:formatCode>
                <c:ptCount val="11"/>
                <c:pt idx="0">
                  <c:v>8145</c:v>
                </c:pt>
                <c:pt idx="1">
                  <c:v>9216</c:v>
                </c:pt>
                <c:pt idx="2">
                  <c:v>9264</c:v>
                </c:pt>
                <c:pt idx="3">
                  <c:v>10376</c:v>
                </c:pt>
                <c:pt idx="4">
                  <c:v>12571</c:v>
                </c:pt>
                <c:pt idx="5">
                  <c:v>12747</c:v>
                </c:pt>
                <c:pt idx="6">
                  <c:v>11987</c:v>
                </c:pt>
                <c:pt idx="7">
                  <c:v>13336</c:v>
                </c:pt>
                <c:pt idx="8">
                  <c:v>11993</c:v>
                </c:pt>
                <c:pt idx="9">
                  <c:v>10172</c:v>
                </c:pt>
                <c:pt idx="10">
                  <c:v>11974</c:v>
                </c:pt>
              </c:numCache>
            </c:numRef>
          </c:val>
        </c:ser>
        <c:ser>
          <c:idx val="3"/>
          <c:order val="3"/>
          <c:tx>
            <c:strRef>
              <c:f>'09.变量稳定性分月占比 (2)'!$K$8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(2)'!$L$8:$V$8</c:f>
              <c:numCache>
                <c:formatCode>General</c:formatCode>
                <c:ptCount val="11"/>
                <c:pt idx="0">
                  <c:v>2581</c:v>
                </c:pt>
                <c:pt idx="1">
                  <c:v>2762</c:v>
                </c:pt>
                <c:pt idx="2">
                  <c:v>2768</c:v>
                </c:pt>
                <c:pt idx="3">
                  <c:v>3186</c:v>
                </c:pt>
                <c:pt idx="4">
                  <c:v>3863</c:v>
                </c:pt>
                <c:pt idx="5">
                  <c:v>3723</c:v>
                </c:pt>
                <c:pt idx="6">
                  <c:v>3687</c:v>
                </c:pt>
                <c:pt idx="7">
                  <c:v>3908</c:v>
                </c:pt>
                <c:pt idx="8">
                  <c:v>3573</c:v>
                </c:pt>
                <c:pt idx="9">
                  <c:v>2977</c:v>
                </c:pt>
                <c:pt idx="10">
                  <c:v>3554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44672"/>
        <c:axId val="-1768844112"/>
      </c:barChart>
      <c:catAx>
        <c:axId val="-17688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44112"/>
        <c:crosses val="autoZero"/>
        <c:auto val="1"/>
        <c:lblAlgn val="ctr"/>
        <c:lblOffset val="100"/>
        <c:noMultiLvlLbl val="0"/>
      </c:catAx>
      <c:valAx>
        <c:axId val="-17688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 (2)'!$K$13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(2)'!$L$13:$V$13</c:f>
              <c:numCache>
                <c:formatCode>0.00%</c:formatCode>
                <c:ptCount val="11"/>
                <c:pt idx="0">
                  <c:v>0.77063492060000005</c:v>
                </c:pt>
                <c:pt idx="1">
                  <c:v>0.73396226419999999</c:v>
                </c:pt>
                <c:pt idx="2">
                  <c:v>0.72782136389999996</c:v>
                </c:pt>
                <c:pt idx="3">
                  <c:v>0.75292397659999999</c:v>
                </c:pt>
                <c:pt idx="4">
                  <c:v>0.69506553589999998</c:v>
                </c:pt>
                <c:pt idx="5">
                  <c:v>0.66691176470000002</c:v>
                </c:pt>
                <c:pt idx="6">
                  <c:v>0.69679510259999999</c:v>
                </c:pt>
                <c:pt idx="7">
                  <c:v>0.7057888041</c:v>
                </c:pt>
                <c:pt idx="8">
                  <c:v>0.70680453639999996</c:v>
                </c:pt>
                <c:pt idx="9">
                  <c:v>0.73081463989999995</c:v>
                </c:pt>
                <c:pt idx="10">
                  <c:v>0.76556291389999997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'09.变量稳定性分月占比 (2)'!$K$14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(2)'!$L$14:$V$14</c:f>
              <c:numCache>
                <c:formatCode>0.00%</c:formatCode>
                <c:ptCount val="11"/>
                <c:pt idx="0">
                  <c:v>0.69247083779999996</c:v>
                </c:pt>
                <c:pt idx="1">
                  <c:v>0.6687692059</c:v>
                </c:pt>
                <c:pt idx="2">
                  <c:v>0.66960629920000003</c:v>
                </c:pt>
                <c:pt idx="3">
                  <c:v>0.69541182970000004</c:v>
                </c:pt>
                <c:pt idx="4">
                  <c:v>0.62885747940000003</c:v>
                </c:pt>
                <c:pt idx="5">
                  <c:v>0.62900080300000005</c:v>
                </c:pt>
                <c:pt idx="6">
                  <c:v>0.64272782139999995</c:v>
                </c:pt>
                <c:pt idx="7">
                  <c:v>0.64871066430000002</c:v>
                </c:pt>
                <c:pt idx="8">
                  <c:v>0.68541864890000004</c:v>
                </c:pt>
                <c:pt idx="9">
                  <c:v>0.70852272729999999</c:v>
                </c:pt>
                <c:pt idx="10">
                  <c:v>0.7439856373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'09.变量稳定性分月占比 (2)'!$K$15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(2)'!$L$15:$V$15</c:f>
              <c:numCache>
                <c:formatCode>0.00%</c:formatCode>
                <c:ptCount val="11"/>
                <c:pt idx="0">
                  <c:v>0.63634131370000002</c:v>
                </c:pt>
                <c:pt idx="1">
                  <c:v>0.61360677080000003</c:v>
                </c:pt>
                <c:pt idx="2">
                  <c:v>0.62035837650000003</c:v>
                </c:pt>
                <c:pt idx="3">
                  <c:v>0.65805705469999998</c:v>
                </c:pt>
                <c:pt idx="4">
                  <c:v>0.5900882985</c:v>
                </c:pt>
                <c:pt idx="5">
                  <c:v>0.61810622110000002</c:v>
                </c:pt>
                <c:pt idx="6">
                  <c:v>0.63210144319999995</c:v>
                </c:pt>
                <c:pt idx="7">
                  <c:v>0.63399820039999999</c:v>
                </c:pt>
                <c:pt idx="8">
                  <c:v>0.66372050360000001</c:v>
                </c:pt>
                <c:pt idx="9">
                  <c:v>0.69170271329999999</c:v>
                </c:pt>
                <c:pt idx="10">
                  <c:v>0.7340070152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'09.变量稳定性分月占比 (2)'!$K$16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(2)'!$L$16:$V$16</c:f>
              <c:numCache>
                <c:formatCode>0.00%</c:formatCode>
                <c:ptCount val="11"/>
                <c:pt idx="0">
                  <c:v>0.61410306079999999</c:v>
                </c:pt>
                <c:pt idx="1">
                  <c:v>0.56661839250000001</c:v>
                </c:pt>
                <c:pt idx="2">
                  <c:v>0.58020231209999995</c:v>
                </c:pt>
                <c:pt idx="3">
                  <c:v>0.63214061519999998</c:v>
                </c:pt>
                <c:pt idx="4">
                  <c:v>0.54931400470000002</c:v>
                </c:pt>
                <c:pt idx="5">
                  <c:v>0.60811173780000005</c:v>
                </c:pt>
                <c:pt idx="6">
                  <c:v>0.60320043400000001</c:v>
                </c:pt>
                <c:pt idx="7">
                  <c:v>0.59544524050000003</c:v>
                </c:pt>
                <c:pt idx="8">
                  <c:v>0.63839910440000003</c:v>
                </c:pt>
                <c:pt idx="9">
                  <c:v>0.65804501179999997</c:v>
                </c:pt>
                <c:pt idx="10">
                  <c:v>0.70287000560000001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839632"/>
        <c:axId val="-1768839072"/>
      </c:lineChart>
      <c:catAx>
        <c:axId val="-17688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9072"/>
        <c:crosses val="autoZero"/>
        <c:auto val="1"/>
        <c:lblAlgn val="ctr"/>
        <c:lblOffset val="100"/>
        <c:noMultiLvlLbl val="0"/>
      </c:catAx>
      <c:valAx>
        <c:axId val="-176883907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963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 (2)'!$K$5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(2)'!$L$5:$V$5</c:f>
              <c:numCache>
                <c:formatCode>General</c:formatCode>
                <c:ptCount val="11"/>
                <c:pt idx="0">
                  <c:v>1260</c:v>
                </c:pt>
                <c:pt idx="1">
                  <c:v>1590</c:v>
                </c:pt>
                <c:pt idx="2">
                  <c:v>1657</c:v>
                </c:pt>
                <c:pt idx="3">
                  <c:v>2052</c:v>
                </c:pt>
                <c:pt idx="4">
                  <c:v>2594</c:v>
                </c:pt>
                <c:pt idx="5">
                  <c:v>2720</c:v>
                </c:pt>
                <c:pt idx="6">
                  <c:v>2777</c:v>
                </c:pt>
                <c:pt idx="7">
                  <c:v>3144</c:v>
                </c:pt>
                <c:pt idx="8">
                  <c:v>2998</c:v>
                </c:pt>
                <c:pt idx="9">
                  <c:v>2541</c:v>
                </c:pt>
                <c:pt idx="10">
                  <c:v>3020</c:v>
                </c:pt>
              </c:numCache>
            </c:numRef>
          </c:val>
        </c:ser>
        <c:ser>
          <c:idx val="1"/>
          <c:order val="1"/>
          <c:tx>
            <c:strRef>
              <c:f>'09.变量稳定性分月占比 (2)'!$K$6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(2)'!$L$6:$V$6</c:f>
              <c:numCache>
                <c:formatCode>General</c:formatCode>
                <c:ptCount val="11"/>
                <c:pt idx="0">
                  <c:v>5658</c:v>
                </c:pt>
                <c:pt idx="1">
                  <c:v>6183</c:v>
                </c:pt>
                <c:pt idx="2">
                  <c:v>6350</c:v>
                </c:pt>
                <c:pt idx="3">
                  <c:v>7236</c:v>
                </c:pt>
                <c:pt idx="4">
                  <c:v>8490</c:v>
                </c:pt>
                <c:pt idx="5">
                  <c:v>8717</c:v>
                </c:pt>
                <c:pt idx="6">
                  <c:v>8285</c:v>
                </c:pt>
                <c:pt idx="7">
                  <c:v>9152</c:v>
                </c:pt>
                <c:pt idx="8">
                  <c:v>8408</c:v>
                </c:pt>
                <c:pt idx="9">
                  <c:v>7040</c:v>
                </c:pt>
                <c:pt idx="10">
                  <c:v>8355</c:v>
                </c:pt>
              </c:numCache>
            </c:numRef>
          </c:val>
        </c:ser>
        <c:ser>
          <c:idx val="2"/>
          <c:order val="2"/>
          <c:tx>
            <c:strRef>
              <c:f>'09.变量稳定性分月占比 (2)'!$K$7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'09.变量稳定性分月占比 (2)'!$L$4:$V$4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(2)'!$L$7:$V$7</c:f>
              <c:numCache>
                <c:formatCode>General</c:formatCode>
                <c:ptCount val="11"/>
                <c:pt idx="0">
                  <c:v>8145</c:v>
                </c:pt>
                <c:pt idx="1">
                  <c:v>9216</c:v>
                </c:pt>
                <c:pt idx="2">
                  <c:v>9264</c:v>
                </c:pt>
                <c:pt idx="3">
                  <c:v>10376</c:v>
                </c:pt>
                <c:pt idx="4">
                  <c:v>12571</c:v>
                </c:pt>
                <c:pt idx="5">
                  <c:v>12747</c:v>
                </c:pt>
                <c:pt idx="6">
                  <c:v>11987</c:v>
                </c:pt>
                <c:pt idx="7">
                  <c:v>13336</c:v>
                </c:pt>
                <c:pt idx="8">
                  <c:v>11993</c:v>
                </c:pt>
                <c:pt idx="9">
                  <c:v>10172</c:v>
                </c:pt>
                <c:pt idx="10">
                  <c:v>11974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35152"/>
        <c:axId val="-1768834592"/>
      </c:barChart>
      <c:catAx>
        <c:axId val="-17688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4592"/>
        <c:crosses val="autoZero"/>
        <c:auto val="1"/>
        <c:lblAlgn val="ctr"/>
        <c:lblOffset val="100"/>
        <c:noMultiLvlLbl val="0"/>
      </c:catAx>
      <c:valAx>
        <c:axId val="-17688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 (2)'!$K$13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(2)'!$L$13:$V$13</c:f>
              <c:numCache>
                <c:formatCode>0.00%</c:formatCode>
                <c:ptCount val="11"/>
                <c:pt idx="0">
                  <c:v>0.77063492060000005</c:v>
                </c:pt>
                <c:pt idx="1">
                  <c:v>0.73396226419999999</c:v>
                </c:pt>
                <c:pt idx="2">
                  <c:v>0.72782136389999996</c:v>
                </c:pt>
                <c:pt idx="3">
                  <c:v>0.75292397659999999</c:v>
                </c:pt>
                <c:pt idx="4">
                  <c:v>0.69506553589999998</c:v>
                </c:pt>
                <c:pt idx="5">
                  <c:v>0.66691176470000002</c:v>
                </c:pt>
                <c:pt idx="6">
                  <c:v>0.69679510259999999</c:v>
                </c:pt>
                <c:pt idx="7">
                  <c:v>0.7057888041</c:v>
                </c:pt>
                <c:pt idx="8">
                  <c:v>0.70680453639999996</c:v>
                </c:pt>
                <c:pt idx="9">
                  <c:v>0.73081463989999995</c:v>
                </c:pt>
                <c:pt idx="10">
                  <c:v>0.76556291389999997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'09.变量稳定性分月占比 (2)'!$K$14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(2)'!$L$14:$V$14</c:f>
              <c:numCache>
                <c:formatCode>0.00%</c:formatCode>
                <c:ptCount val="11"/>
                <c:pt idx="0">
                  <c:v>0.69247083779999996</c:v>
                </c:pt>
                <c:pt idx="1">
                  <c:v>0.6687692059</c:v>
                </c:pt>
                <c:pt idx="2">
                  <c:v>0.66960629920000003</c:v>
                </c:pt>
                <c:pt idx="3">
                  <c:v>0.69541182970000004</c:v>
                </c:pt>
                <c:pt idx="4">
                  <c:v>0.62885747940000003</c:v>
                </c:pt>
                <c:pt idx="5">
                  <c:v>0.62900080300000005</c:v>
                </c:pt>
                <c:pt idx="6">
                  <c:v>0.64272782139999995</c:v>
                </c:pt>
                <c:pt idx="7">
                  <c:v>0.64871066430000002</c:v>
                </c:pt>
                <c:pt idx="8">
                  <c:v>0.68541864890000004</c:v>
                </c:pt>
                <c:pt idx="9">
                  <c:v>0.70852272729999999</c:v>
                </c:pt>
                <c:pt idx="10">
                  <c:v>0.7439856373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'09.变量稳定性分月占比 (2)'!$K$15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'09.变量稳定性分月占比 (2)'!$L$12:$V$12</c:f>
              <c:numCache>
                <c:formatCode>General</c:formatCode>
                <c:ptCount val="11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</c:numCache>
            </c:numRef>
          </c:cat>
          <c:val>
            <c:numRef>
              <c:f>'09.变量稳定性分月占比 (2)'!$L$15:$V$15</c:f>
              <c:numCache>
                <c:formatCode>0.00%</c:formatCode>
                <c:ptCount val="11"/>
                <c:pt idx="0">
                  <c:v>0.63634131370000002</c:v>
                </c:pt>
                <c:pt idx="1">
                  <c:v>0.61360677080000003</c:v>
                </c:pt>
                <c:pt idx="2">
                  <c:v>0.62035837650000003</c:v>
                </c:pt>
                <c:pt idx="3">
                  <c:v>0.65805705469999998</c:v>
                </c:pt>
                <c:pt idx="4">
                  <c:v>0.5900882985</c:v>
                </c:pt>
                <c:pt idx="5">
                  <c:v>0.61810622110000002</c:v>
                </c:pt>
                <c:pt idx="6">
                  <c:v>0.63210144319999995</c:v>
                </c:pt>
                <c:pt idx="7">
                  <c:v>0.63399820039999999</c:v>
                </c:pt>
                <c:pt idx="8">
                  <c:v>0.66372050360000001</c:v>
                </c:pt>
                <c:pt idx="9">
                  <c:v>0.69170271329999999</c:v>
                </c:pt>
                <c:pt idx="10">
                  <c:v>0.7340070152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830672"/>
        <c:axId val="-1768830112"/>
      </c:lineChart>
      <c:catAx>
        <c:axId val="-176883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0112"/>
        <c:crosses val="autoZero"/>
        <c:auto val="1"/>
        <c:lblAlgn val="ctr"/>
        <c:lblOffset val="100"/>
        <c:noMultiLvlLbl val="0"/>
      </c:catAx>
      <c:valAx>
        <c:axId val="-176883011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3067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'09.变量稳定性分月占比'!$K$5</c:f>
              <c:strCache>
                <c:ptCount val="1"/>
                <c:pt idx="0">
                  <c:v>[0,1]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'09.变量稳定性分月占比'!$L$5:$V$5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'09.变量稳定性分月占比'!$K$6</c:f>
              <c:strCache>
                <c:ptCount val="1"/>
                <c:pt idx="0">
                  <c:v>(1,601]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'09.变量稳定性分月占比'!$L$6:$V$6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'09.变量稳定性分月占比'!$L$7:$V$7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'09.变量稳定性分月占比'!$K$8</c:f>
              <c:strCache>
                <c:ptCount val="1"/>
                <c:pt idx="0">
                  <c:v>(0,7]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'09.变量稳定性分月占比'!$L$8:$V$8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4"/>
          <c:order val="4"/>
          <c:tx>
            <c:strRef>
              <c:f>'09.变量稳定性分月占比'!$K$9</c:f>
              <c:strCache>
                <c:ptCount val="1"/>
                <c:pt idx="0">
                  <c:v>(.,.]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'09.变量稳定性分月占比'!$L$9:$V$9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25072"/>
        <c:axId val="-1768824512"/>
      </c:barChart>
      <c:catAx>
        <c:axId val="-17688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24512"/>
        <c:crosses val="autoZero"/>
        <c:auto val="1"/>
        <c:lblAlgn val="ctr"/>
        <c:lblOffset val="100"/>
        <c:noMultiLvlLbl val="0"/>
      </c:catAx>
      <c:valAx>
        <c:axId val="-17688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'09.变量稳定性分月占比'!$K$13</c:f>
              <c:strCache>
                <c:ptCount val="1"/>
                <c:pt idx="0">
                  <c:v>[0,1]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'09.变量稳定性分月占比'!$L$13:$V$13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'09.变量稳定性分月占比'!$K$14</c:f>
              <c:strCache>
                <c:ptCount val="1"/>
                <c:pt idx="0">
                  <c:v>(1,601]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'09.变量稳定性分月占比'!$L$14:$V$14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'09.变量稳定性分月占比'!$K$15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'09.变量稳定性分月占比'!$L$15:$V$15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'09.变量稳定性分月占比'!$K$16</c:f>
              <c:strCache>
                <c:ptCount val="1"/>
                <c:pt idx="0">
                  <c:v>(0,7]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'09.变量稳定性分月占比'!$L$16:$V$16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4"/>
          <c:order val="4"/>
          <c:tx>
            <c:strRef>
              <c:f>'09.变量稳定性分月占比'!$K$17</c:f>
              <c:strCache>
                <c:ptCount val="1"/>
                <c:pt idx="0">
                  <c:v>(.,.]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'09.变量稳定性分月占比'!$L$17:$V$17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819472"/>
        <c:axId val="-1768818912"/>
      </c:lineChart>
      <c:catAx>
        <c:axId val="-17688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8912"/>
        <c:crosses val="autoZero"/>
        <c:auto val="1"/>
        <c:lblAlgn val="ctr"/>
        <c:lblOffset val="100"/>
        <c:noMultiLvlLbl val="0"/>
      </c:catAx>
      <c:valAx>
        <c:axId val="-176881891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947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'09.变量稳定性分月占比'!$K$5</c:f>
              <c:strCache>
                <c:ptCount val="1"/>
                <c:pt idx="0">
                  <c:v>[0,1]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'09.变量稳定性分月占比'!$L$5:$V$5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'09.变量稳定性分月占比'!$K$6</c:f>
              <c:strCache>
                <c:ptCount val="1"/>
                <c:pt idx="0">
                  <c:v>(1,601]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'09.变量稳定性分月占比'!$L$6:$V$6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15552"/>
        <c:axId val="-1768814992"/>
      </c:barChart>
      <c:catAx>
        <c:axId val="-17688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4992"/>
        <c:crosses val="autoZero"/>
        <c:auto val="1"/>
        <c:lblAlgn val="ctr"/>
        <c:lblOffset val="100"/>
        <c:noMultiLvlLbl val="0"/>
      </c:catAx>
      <c:valAx>
        <c:axId val="-176881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'09.变量稳定性分月占比'!$K$13</c:f>
              <c:strCache>
                <c:ptCount val="1"/>
                <c:pt idx="0">
                  <c:v>[0,1]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'09.变量稳定性分月占比'!$L$13:$V$13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'09.变量稳定性分月占比'!$K$14</c:f>
              <c:strCache>
                <c:ptCount val="1"/>
                <c:pt idx="0">
                  <c:v>(1,601]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'09.变量稳定性分月占比'!$L$14:$V$14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811632"/>
        <c:axId val="-1768811072"/>
      </c:lineChart>
      <c:catAx>
        <c:axId val="-17688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1072"/>
        <c:crosses val="autoZero"/>
        <c:auto val="1"/>
        <c:lblAlgn val="ctr"/>
        <c:lblOffset val="100"/>
        <c:noMultiLvlLbl val="0"/>
      </c:catAx>
      <c:valAx>
        <c:axId val="-176881107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1163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'09.变量稳定性分月占比'!$K$5</c:f>
              <c:strCache>
                <c:ptCount val="1"/>
                <c:pt idx="0">
                  <c:v>[0,1]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'09.变量稳定性分月占比'!$L$5:$V$5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'09.变量稳定性分月占比'!$K$6</c:f>
              <c:strCache>
                <c:ptCount val="1"/>
                <c:pt idx="0">
                  <c:v>(1,601]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'09.变量稳定性分月占比'!$L$6:$V$6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'09.变量稳定性分月占比'!$L$7:$V$7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'09.变量稳定性分月占比'!$K$8</c:f>
              <c:strCache>
                <c:ptCount val="1"/>
                <c:pt idx="0">
                  <c:v>(0,7]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'09.变量稳定性分月占比'!$L$8:$V$8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806592"/>
        <c:axId val="-1768806032"/>
      </c:barChart>
      <c:catAx>
        <c:axId val="-17688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06032"/>
        <c:crosses val="autoZero"/>
        <c:auto val="1"/>
        <c:lblAlgn val="ctr"/>
        <c:lblOffset val="100"/>
        <c:noMultiLvlLbl val="0"/>
      </c:catAx>
      <c:valAx>
        <c:axId val="-17688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'09.变量稳定性分月占比'!$K$13</c:f>
              <c:strCache>
                <c:ptCount val="1"/>
                <c:pt idx="0">
                  <c:v>[0,1]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'09.变量稳定性分月占比'!$L$13:$V$13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'09.变量稳定性分月占比'!$K$14</c:f>
              <c:strCache>
                <c:ptCount val="1"/>
                <c:pt idx="0">
                  <c:v>(1,601]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'09.变量稳定性分月占比'!$L$14:$V$14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'09.变量稳定性分月占比'!$K$15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'09.变量稳定性分月占比'!$L$15:$V$15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tx>
            <c:strRef>
              <c:f>'09.变量稳定性分月占比'!$K$16</c:f>
              <c:strCache>
                <c:ptCount val="1"/>
                <c:pt idx="0">
                  <c:v>(0,7]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'09.变量稳定性分月占比'!$L$16:$V$16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801552"/>
        <c:axId val="-1768800992"/>
      </c:lineChart>
      <c:catAx>
        <c:axId val="-17688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00992"/>
        <c:crosses val="autoZero"/>
        <c:auto val="1"/>
        <c:lblAlgn val="ctr"/>
        <c:lblOffset val="100"/>
        <c:noMultiLvlLbl val="0"/>
      </c:catAx>
      <c:valAx>
        <c:axId val="-176880099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80155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'09.变量稳定性分月占比'!$K$5</c:f>
              <c:strCache>
                <c:ptCount val="1"/>
                <c:pt idx="0">
                  <c:v>[0,1]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'09.变量稳定性分月占比'!$L$5:$V$5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'09.变量稳定性分月占比'!$K$6</c:f>
              <c:strCache>
                <c:ptCount val="1"/>
                <c:pt idx="0">
                  <c:v>(1,601]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'09.变量稳定性分月占比'!$L$6:$V$6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'09.变量稳定性分月占比'!$L$7:$V$7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'09.变量稳定性分月占比'!$L$4:$V$4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68797072"/>
        <c:axId val="-1768796512"/>
      </c:barChart>
      <c:catAx>
        <c:axId val="-17687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796512"/>
        <c:crosses val="autoZero"/>
        <c:auto val="1"/>
        <c:lblAlgn val="ctr"/>
        <c:lblOffset val="100"/>
        <c:noMultiLvlLbl val="0"/>
      </c:catAx>
      <c:valAx>
        <c:axId val="-17687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7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'09.变量稳定性分月占比'!$K$13</c:f>
              <c:strCache>
                <c:ptCount val="1"/>
                <c:pt idx="0">
                  <c:v>[0,1]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'09.变量稳定性分月占比'!$L$13:$V$13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tx>
            <c:strRef>
              <c:f>'09.变量稳定性分月占比'!$K$14</c:f>
              <c:strCache>
                <c:ptCount val="1"/>
                <c:pt idx="0">
                  <c:v>(1,601]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'09.变量稳定性分月占比'!$L$14:$V$14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strRef>
              <c:f>'09.变量稳定性分月占比'!$K$15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'09.变量稳定性分月占比'!$L$15:$V$15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'09.变量稳定性分月占比'!$L$12:$V$12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8792592"/>
        <c:axId val="-1768792032"/>
      </c:lineChart>
      <c:catAx>
        <c:axId val="-17687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792032"/>
        <c:crosses val="autoZero"/>
        <c:auto val="1"/>
        <c:lblAlgn val="ctr"/>
        <c:lblOffset val="100"/>
        <c:noMultiLvlLbl val="0"/>
      </c:catAx>
      <c:valAx>
        <c:axId val="-1768792032"/>
        <c:scaling>
          <c:orientation val="minMax"/>
          <c:min val="0.30000000000000004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8792592"/>
        <c:crosses val="autoZero"/>
        <c:crossBetween val="midCat"/>
        <c:majorUnit val="0.1500000000000000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'10.变量稳定性'!$E$15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'10.变量稳定性'!$E$16:$E$23</c:f>
              <c:numCache>
                <c:formatCode>General</c:formatCode>
                <c:ptCount val="8"/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'10.变量稳定性'!$F$15</c:f>
              <c:strCache>
                <c:ptCount val="1"/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'10.变量稳定性'!$F$16:$F$23</c:f>
              <c:numCache>
                <c:formatCode>General</c:formatCode>
                <c:ptCount val="8"/>
                <c:pt idx="3">
                  <c:v>6.8277091999999996E-3</c:v>
                </c:pt>
                <c:pt idx="4">
                  <c:v>2.15513198E-2</c:v>
                </c:pt>
                <c:pt idx="5">
                  <c:v>1.88289531E-2</c:v>
                </c:pt>
                <c:pt idx="6">
                  <c:v>3.1300855900000001E-2</c:v>
                </c:pt>
                <c:pt idx="7">
                  <c:v>3.5044462400000004E-2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'10.变量稳定性'!$G$15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'10.变量稳定性'!$G$16:$G$23</c:f>
              <c:numCache>
                <c:formatCode>General</c:formatCode>
                <c:ptCount val="8"/>
                <c:pt idx="0">
                  <c:v>2.0090825232E-3</c:v>
                </c:pt>
                <c:pt idx="1">
                  <c:v>4.0221141999999994E-3</c:v>
                </c:pt>
                <c:pt idx="2">
                  <c:v>5.2246793378999999E-3</c:v>
                </c:pt>
                <c:pt idx="3">
                  <c:v>7.5491873507000009E-3</c:v>
                </c:pt>
                <c:pt idx="4">
                  <c:v>8.3560063999999993E-3</c:v>
                </c:pt>
                <c:pt idx="5">
                  <c:v>8.1575415999999984E-3</c:v>
                </c:pt>
                <c:pt idx="6">
                  <c:v>7.6170857338999998E-3</c:v>
                </c:pt>
                <c:pt idx="7">
                  <c:v>9.6222776999999992E-3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'10.变量稳定性'!$H$15</c:f>
              <c:strCache>
                <c:ptCount val="1"/>
                <c:pt idx="0">
                  <c:v>CREDIT_AMOUNT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'10.变量稳定性'!$H$16:$H$23</c:f>
              <c:numCache>
                <c:formatCode>General</c:formatCode>
                <c:ptCount val="8"/>
                <c:pt idx="0">
                  <c:v>4.8159543000000004E-3</c:v>
                </c:pt>
                <c:pt idx="1">
                  <c:v>5.1809609999999996E-3</c:v>
                </c:pt>
                <c:pt idx="2">
                  <c:v>7.0074266999999996E-3</c:v>
                </c:pt>
                <c:pt idx="3">
                  <c:v>4.6076965999999999E-3</c:v>
                </c:pt>
                <c:pt idx="4">
                  <c:v>3.3492384000000002E-3</c:v>
                </c:pt>
                <c:pt idx="5">
                  <c:v>4.1431578999999996E-3</c:v>
                </c:pt>
                <c:pt idx="6">
                  <c:v>2.4628213000000001E-3</c:v>
                </c:pt>
                <c:pt idx="7">
                  <c:v>2.0704346881000001E-3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'10.变量稳定性'!$I$15</c:f>
              <c:strCache>
                <c:ptCount val="1"/>
                <c:pt idx="0">
                  <c:v>INCM_TIMES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'10.变量稳定性'!$I$16:$I$23</c:f>
              <c:numCache>
                <c:formatCode>General</c:formatCode>
                <c:ptCount val="8"/>
                <c:pt idx="0">
                  <c:v>1.2590920352630001E-3</c:v>
                </c:pt>
                <c:pt idx="1">
                  <c:v>1.5877419E-3</c:v>
                </c:pt>
                <c:pt idx="2">
                  <c:v>4.3284489999999997E-4</c:v>
                </c:pt>
                <c:pt idx="3">
                  <c:v>2.3457209213460003E-3</c:v>
                </c:pt>
                <c:pt idx="4">
                  <c:v>1.3127441017E-3</c:v>
                </c:pt>
                <c:pt idx="5">
                  <c:v>2.0062561918999999E-3</c:v>
                </c:pt>
                <c:pt idx="6">
                  <c:v>5.0544006999999995E-3</c:v>
                </c:pt>
                <c:pt idx="7">
                  <c:v>8.6126512999999995E-3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'10.变量稳定性'!$J$15</c:f>
              <c:strCache>
                <c:ptCount val="1"/>
                <c:pt idx="0">
                  <c:v>KPTP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'10.变量稳定性'!$J$16:$J$23</c:f>
              <c:numCache>
                <c:formatCode>General</c:formatCode>
                <c:ptCount val="8"/>
                <c:pt idx="0">
                  <c:v>4.3970727299999998E-2</c:v>
                </c:pt>
                <c:pt idx="1">
                  <c:v>4.6295025300000001E-2</c:v>
                </c:pt>
                <c:pt idx="2">
                  <c:v>5.9500734999999999E-2</c:v>
                </c:pt>
                <c:pt idx="3">
                  <c:v>4.1209011199999999E-2</c:v>
                </c:pt>
                <c:pt idx="4">
                  <c:v>4.7746568599999997E-2</c:v>
                </c:pt>
                <c:pt idx="5">
                  <c:v>2.60500844E-2</c:v>
                </c:pt>
                <c:pt idx="6">
                  <c:v>2.69065255E-2</c:v>
                </c:pt>
                <c:pt idx="7">
                  <c:v>1.9732016318900002E-2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'10.变量稳定性'!$K$15</c:f>
              <c:strCache>
                <c:ptCount val="1"/>
                <c:pt idx="0">
                  <c:v>MAX_SEQ_DUEDAYS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'10.变量稳定性'!$K$16:$K$23</c:f>
              <c:numCache>
                <c:formatCode>General</c:formatCode>
                <c:ptCount val="8"/>
                <c:pt idx="0">
                  <c:v>1.659544851E-4</c:v>
                </c:pt>
                <c:pt idx="1">
                  <c:v>1.4821751009999999E-4</c:v>
                </c:pt>
                <c:pt idx="2">
                  <c:v>3.0166680000000002E-4</c:v>
                </c:pt>
                <c:pt idx="3">
                  <c:v>8.3443036699999993E-5</c:v>
                </c:pt>
                <c:pt idx="4">
                  <c:v>1.0900832400000001E-2</c:v>
                </c:pt>
                <c:pt idx="5">
                  <c:v>2.9221831000000001E-3</c:v>
                </c:pt>
                <c:pt idx="6">
                  <c:v>3.0504382E-3</c:v>
                </c:pt>
                <c:pt idx="7">
                  <c:v>8.5744610000000002E-4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'10.变量稳定性'!$L$15</c:f>
              <c:strCache>
                <c:ptCount val="1"/>
                <c:pt idx="0">
                  <c:v>PERSON_APP_AGE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'10.变量稳定性'!$L$16:$L$23</c:f>
              <c:numCache>
                <c:formatCode>General</c:formatCode>
                <c:ptCount val="8"/>
                <c:pt idx="0">
                  <c:v>8.4951716310000002E-4</c:v>
                </c:pt>
                <c:pt idx="1">
                  <c:v>1.5575007000000001E-3</c:v>
                </c:pt>
                <c:pt idx="2">
                  <c:v>2.77272226869E-3</c:v>
                </c:pt>
                <c:pt idx="3">
                  <c:v>5.0414966794000001E-3</c:v>
                </c:pt>
                <c:pt idx="4">
                  <c:v>5.5717296000000003E-3</c:v>
                </c:pt>
                <c:pt idx="5">
                  <c:v>7.0373092999999999E-3</c:v>
                </c:pt>
                <c:pt idx="6">
                  <c:v>8.4454904999999997E-3</c:v>
                </c:pt>
                <c:pt idx="7">
                  <c:v>1.35864447E-2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'10.变量稳定性'!$M$15</c:f>
              <c:strCache>
                <c:ptCount val="1"/>
                <c:pt idx="0">
                  <c:v>RECENT_CONTACT_DAY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'10.变量稳定性'!$M$16:$M$23</c:f>
              <c:numCache>
                <c:formatCode>General</c:formatCode>
                <c:ptCount val="8"/>
                <c:pt idx="0">
                  <c:v>3.7387139999999999E-4</c:v>
                </c:pt>
                <c:pt idx="1">
                  <c:v>6.1183900000000009E-5</c:v>
                </c:pt>
                <c:pt idx="2">
                  <c:v>4.1866620000000001E-4</c:v>
                </c:pt>
                <c:pt idx="3">
                  <c:v>1.0801262999999999E-3</c:v>
                </c:pt>
                <c:pt idx="4">
                  <c:v>1.0212634E-3</c:v>
                </c:pt>
                <c:pt idx="5">
                  <c:v>1.6442268E-3</c:v>
                </c:pt>
                <c:pt idx="6">
                  <c:v>4.3181933000000002E-3</c:v>
                </c:pt>
                <c:pt idx="7">
                  <c:v>7.3506665999999998E-3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'10.变量稳定性'!$N$15</c:f>
              <c:strCache>
                <c:ptCount val="1"/>
                <c:pt idx="0">
                  <c:v>REJ_COUNT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'10.变量稳定性'!$D$16:$D$23</c:f>
              <c:strCache>
                <c:ptCount val="8"/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'10.变量稳定性'!$N$16:$N$23</c:f>
              <c:numCache>
                <c:formatCode>General</c:formatCode>
                <c:ptCount val="8"/>
                <c:pt idx="0">
                  <c:v>1.90428848E-2</c:v>
                </c:pt>
                <c:pt idx="1">
                  <c:v>4.320738E-4</c:v>
                </c:pt>
                <c:pt idx="2">
                  <c:v>3.9481513199999999E-2</c:v>
                </c:pt>
                <c:pt idx="3">
                  <c:v>2.0658843999999997E-3</c:v>
                </c:pt>
                <c:pt idx="4">
                  <c:v>3.4179205999999998E-3</c:v>
                </c:pt>
                <c:pt idx="5">
                  <c:v>6.0967487399999999E-2</c:v>
                </c:pt>
                <c:pt idx="6">
                  <c:v>1.5203394999999998E-2</c:v>
                </c:pt>
                <c:pt idx="7">
                  <c:v>1.26952204E-2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784192"/>
        <c:axId val="-1768783632"/>
        <c:extLst/>
      </c:lineChart>
      <c:catAx>
        <c:axId val="-17687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83632"/>
        <c:crosses val="autoZero"/>
        <c:auto val="1"/>
        <c:lblAlgn val="ctr"/>
        <c:lblOffset val="100"/>
        <c:noMultiLvlLbl val="0"/>
      </c:catAx>
      <c:valAx>
        <c:axId val="-1768783632"/>
        <c:scaling>
          <c:orientation val="minMax"/>
          <c:max val="0.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8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[模型结果20171102_模板.xlsx]10.变量稳定性!数据透视表24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'10.变量稳定性'!$E$1:$E$2</c:f>
              <c:strCache>
                <c:ptCount val="1"/>
                <c:pt idx="0">
                  <c:v>ACTUALPAYFINECNT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'10.变量稳定性'!$E$3:$E$11</c:f>
              <c:numCache>
                <c:formatCode>General</c:formatCode>
                <c:ptCount val="8"/>
                <c:pt idx="0">
                  <c:v>1.9597537604000002E-3</c:v>
                </c:pt>
                <c:pt idx="1">
                  <c:v>2.7965315851999997E-3</c:v>
                </c:pt>
                <c:pt idx="2">
                  <c:v>6.5936361000000004E-3</c:v>
                </c:pt>
                <c:pt idx="3">
                  <c:v>6.8277091999999996E-3</c:v>
                </c:pt>
                <c:pt idx="4">
                  <c:v>2.15513198E-2</c:v>
                </c:pt>
                <c:pt idx="5">
                  <c:v>1.88289531E-2</c:v>
                </c:pt>
                <c:pt idx="6">
                  <c:v>3.1300855900000001E-2</c:v>
                </c:pt>
                <c:pt idx="7">
                  <c:v>3.5044462400000004E-2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'10.变量稳定性'!$F$1:$F$2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'10.变量稳定性'!$F$3:$F$11</c:f>
              <c:numCache>
                <c:formatCode>General</c:formatCode>
                <c:ptCount val="8"/>
                <c:pt idx="0">
                  <c:v>2.0090825232E-3</c:v>
                </c:pt>
                <c:pt idx="1">
                  <c:v>4.0221141999999994E-3</c:v>
                </c:pt>
                <c:pt idx="2">
                  <c:v>5.2246793378999999E-3</c:v>
                </c:pt>
                <c:pt idx="3">
                  <c:v>7.5491873507000009E-3</c:v>
                </c:pt>
                <c:pt idx="4">
                  <c:v>8.3560063999999993E-3</c:v>
                </c:pt>
                <c:pt idx="5">
                  <c:v>8.1575415999999984E-3</c:v>
                </c:pt>
                <c:pt idx="6">
                  <c:v>7.6170857338999998E-3</c:v>
                </c:pt>
                <c:pt idx="7">
                  <c:v>9.6222776999999992E-3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'10.变量稳定性'!$G$1:$G$2</c:f>
              <c:strCache>
                <c:ptCount val="1"/>
                <c:pt idx="0">
                  <c:v>CREDIT_AMOUNT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'10.变量稳定性'!$G$3:$G$11</c:f>
              <c:numCache>
                <c:formatCode>General</c:formatCode>
                <c:ptCount val="8"/>
                <c:pt idx="0">
                  <c:v>4.8159543000000004E-3</c:v>
                </c:pt>
                <c:pt idx="1">
                  <c:v>5.1809609999999996E-3</c:v>
                </c:pt>
                <c:pt idx="2">
                  <c:v>7.0074266999999996E-3</c:v>
                </c:pt>
                <c:pt idx="3">
                  <c:v>4.6076965999999999E-3</c:v>
                </c:pt>
                <c:pt idx="4">
                  <c:v>3.3492384000000002E-3</c:v>
                </c:pt>
                <c:pt idx="5">
                  <c:v>4.1431578999999996E-3</c:v>
                </c:pt>
                <c:pt idx="6">
                  <c:v>2.4628213000000001E-3</c:v>
                </c:pt>
                <c:pt idx="7">
                  <c:v>2.0704346881000001E-3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'10.变量稳定性'!$H$1:$H$2</c:f>
              <c:strCache>
                <c:ptCount val="1"/>
                <c:pt idx="0">
                  <c:v>INCM_TIMES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'10.变量稳定性'!$H$3:$H$11</c:f>
              <c:numCache>
                <c:formatCode>General</c:formatCode>
                <c:ptCount val="8"/>
                <c:pt idx="0">
                  <c:v>1.2590920352630001E-3</c:v>
                </c:pt>
                <c:pt idx="1">
                  <c:v>1.5877419E-3</c:v>
                </c:pt>
                <c:pt idx="2">
                  <c:v>4.3284489999999997E-4</c:v>
                </c:pt>
                <c:pt idx="3">
                  <c:v>2.3457209213460003E-3</c:v>
                </c:pt>
                <c:pt idx="4">
                  <c:v>1.3127441017E-3</c:v>
                </c:pt>
                <c:pt idx="5">
                  <c:v>2.0062561918999999E-3</c:v>
                </c:pt>
                <c:pt idx="6">
                  <c:v>5.0544006999999995E-3</c:v>
                </c:pt>
                <c:pt idx="7">
                  <c:v>8.6126512999999995E-3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'10.变量稳定性'!$I$1:$I$2</c:f>
              <c:strCache>
                <c:ptCount val="1"/>
                <c:pt idx="0">
                  <c:v>KPTP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'10.变量稳定性'!$I$3:$I$11</c:f>
              <c:numCache>
                <c:formatCode>General</c:formatCode>
                <c:ptCount val="8"/>
                <c:pt idx="0">
                  <c:v>4.3970727299999998E-2</c:v>
                </c:pt>
                <c:pt idx="1">
                  <c:v>4.6295025300000001E-2</c:v>
                </c:pt>
                <c:pt idx="2">
                  <c:v>5.9500734999999999E-2</c:v>
                </c:pt>
                <c:pt idx="3">
                  <c:v>4.1209011199999999E-2</c:v>
                </c:pt>
                <c:pt idx="4">
                  <c:v>4.7746568599999997E-2</c:v>
                </c:pt>
                <c:pt idx="5">
                  <c:v>2.60500844E-2</c:v>
                </c:pt>
                <c:pt idx="6">
                  <c:v>2.69065255E-2</c:v>
                </c:pt>
                <c:pt idx="7">
                  <c:v>1.9732016318900002E-2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'10.变量稳定性'!$J$1:$J$2</c:f>
              <c:strCache>
                <c:ptCount val="1"/>
                <c:pt idx="0">
                  <c:v>MAX_SEQ_DUEDAYS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'10.变量稳定性'!$J$3:$J$11</c:f>
              <c:numCache>
                <c:formatCode>General</c:formatCode>
                <c:ptCount val="8"/>
                <c:pt idx="0">
                  <c:v>1.659544851E-4</c:v>
                </c:pt>
                <c:pt idx="1">
                  <c:v>1.4821751009999999E-4</c:v>
                </c:pt>
                <c:pt idx="2">
                  <c:v>3.0166680000000002E-4</c:v>
                </c:pt>
                <c:pt idx="3">
                  <c:v>8.3443036699999993E-5</c:v>
                </c:pt>
                <c:pt idx="4">
                  <c:v>1.0900832400000001E-2</c:v>
                </c:pt>
                <c:pt idx="5">
                  <c:v>2.9221831000000001E-3</c:v>
                </c:pt>
                <c:pt idx="6">
                  <c:v>3.0504382E-3</c:v>
                </c:pt>
                <c:pt idx="7">
                  <c:v>8.5744610000000002E-4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'10.变量稳定性'!$K$1:$K$2</c:f>
              <c:strCache>
                <c:ptCount val="1"/>
                <c:pt idx="0">
                  <c:v>PERSON_APP_AGE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'10.变量稳定性'!$K$3:$K$11</c:f>
              <c:numCache>
                <c:formatCode>General</c:formatCode>
                <c:ptCount val="8"/>
                <c:pt idx="0">
                  <c:v>8.4951716310000002E-4</c:v>
                </c:pt>
                <c:pt idx="1">
                  <c:v>1.5575007000000001E-3</c:v>
                </c:pt>
                <c:pt idx="2">
                  <c:v>2.77272226869E-3</c:v>
                </c:pt>
                <c:pt idx="3">
                  <c:v>5.0414966794000001E-3</c:v>
                </c:pt>
                <c:pt idx="4">
                  <c:v>5.5717296000000003E-3</c:v>
                </c:pt>
                <c:pt idx="5">
                  <c:v>7.0373092999999999E-3</c:v>
                </c:pt>
                <c:pt idx="6">
                  <c:v>8.4454904999999997E-3</c:v>
                </c:pt>
                <c:pt idx="7">
                  <c:v>1.35864447E-2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'10.变量稳定性'!$L$1:$L$2</c:f>
              <c:strCache>
                <c:ptCount val="1"/>
                <c:pt idx="0">
                  <c:v>person_sex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'10.变量稳定性'!$L$3:$L$11</c:f>
              <c:numCache>
                <c:formatCode>General</c:formatCode>
                <c:ptCount val="8"/>
                <c:pt idx="0">
                  <c:v>3.7387139999999999E-4</c:v>
                </c:pt>
                <c:pt idx="1">
                  <c:v>6.1183900000000009E-5</c:v>
                </c:pt>
                <c:pt idx="2">
                  <c:v>4.1866620000000001E-4</c:v>
                </c:pt>
                <c:pt idx="3">
                  <c:v>1.0801262999999999E-3</c:v>
                </c:pt>
                <c:pt idx="4">
                  <c:v>1.0212634E-3</c:v>
                </c:pt>
                <c:pt idx="5">
                  <c:v>1.6442268E-3</c:v>
                </c:pt>
                <c:pt idx="6">
                  <c:v>4.3181933000000002E-3</c:v>
                </c:pt>
                <c:pt idx="7">
                  <c:v>7.3506665999999998E-3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'10.变量稳定性'!$M$1:$M$2</c:f>
              <c:strCache>
                <c:ptCount val="1"/>
                <c:pt idx="0">
                  <c:v>RECENT_CONTACT_DAY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'10.变量稳定性'!$M$3:$M$11</c:f>
              <c:numCache>
                <c:formatCode>General</c:formatCode>
                <c:ptCount val="8"/>
                <c:pt idx="0">
                  <c:v>1.90428848E-2</c:v>
                </c:pt>
                <c:pt idx="1">
                  <c:v>4.320738E-4</c:v>
                </c:pt>
                <c:pt idx="2">
                  <c:v>3.9481513199999999E-2</c:v>
                </c:pt>
                <c:pt idx="3">
                  <c:v>2.0658843999999997E-3</c:v>
                </c:pt>
                <c:pt idx="4">
                  <c:v>3.4179205999999998E-3</c:v>
                </c:pt>
                <c:pt idx="5">
                  <c:v>6.0967487399999999E-2</c:v>
                </c:pt>
                <c:pt idx="6">
                  <c:v>1.5203394999999998E-2</c:v>
                </c:pt>
                <c:pt idx="7">
                  <c:v>1.26952204E-2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'10.变量稳定性'!$N$1:$N$2</c:f>
              <c:strCache>
                <c:ptCount val="1"/>
                <c:pt idx="0">
                  <c:v>REJ_COUNT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'10.变量稳定性'!$D$3:$D$11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'10.变量稳定性'!$N$3:$N$11</c:f>
              <c:numCache>
                <c:formatCode>General</c:formatCode>
                <c:ptCount val="8"/>
                <c:pt idx="0">
                  <c:v>8.62026E-5</c:v>
                </c:pt>
                <c:pt idx="1">
                  <c:v>1.94045112E-5</c:v>
                </c:pt>
                <c:pt idx="2">
                  <c:v>9.4312520000000002E-4</c:v>
                </c:pt>
                <c:pt idx="3">
                  <c:v>4.6270770000000005E-4</c:v>
                </c:pt>
                <c:pt idx="4">
                  <c:v>1.7891436E-3</c:v>
                </c:pt>
                <c:pt idx="5">
                  <c:v>1.33337461E-2</c:v>
                </c:pt>
                <c:pt idx="6">
                  <c:v>1.7623090300000002E-2</c:v>
                </c:pt>
                <c:pt idx="7">
                  <c:v>2.2172754400000001E-2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5148144"/>
        <c:axId val="-1725148704"/>
      </c:lineChart>
      <c:catAx>
        <c:axId val="-172514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5148704"/>
        <c:crosses val="autoZero"/>
        <c:auto val="1"/>
        <c:lblAlgn val="ctr"/>
        <c:lblOffset val="100"/>
        <c:noMultiLvlLbl val="0"/>
      </c:catAx>
      <c:valAx>
        <c:axId val="-1725148704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514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'12.模型结果-II (2)'!$V$2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 (2)'!$R$3:$R$12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(2)'!$V$3:$V$12</c:f>
              <c:numCache>
                <c:formatCode>0.00%</c:formatCode>
                <c:ptCount val="10"/>
                <c:pt idx="0">
                  <c:v>0.65936762179999997</c:v>
                </c:pt>
                <c:pt idx="1">
                  <c:v>0.66743115689999999</c:v>
                </c:pt>
                <c:pt idx="2">
                  <c:v>0.67007020939999995</c:v>
                </c:pt>
                <c:pt idx="3">
                  <c:v>0.66573176909999998</c:v>
                </c:pt>
                <c:pt idx="4">
                  <c:v>0.66819006719999996</c:v>
                </c:pt>
                <c:pt idx="5">
                  <c:v>0.66508392819999995</c:v>
                </c:pt>
                <c:pt idx="6">
                  <c:v>0.65345315120000003</c:v>
                </c:pt>
                <c:pt idx="7">
                  <c:v>0.65853447340000004</c:v>
                </c:pt>
                <c:pt idx="8">
                  <c:v>0.67322130130000002</c:v>
                </c:pt>
                <c:pt idx="9">
                  <c:v>0.67619708619999996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'12.模型结果-II (2)'!$W$2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68E-2"/>
                  <c:y val="-4.4915664611690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268026279323758E-2"/>
                  <c:y val="-3.97477059553603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4064491938507687E-2"/>
                  <c:y val="-3.51181102362204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2701455796286337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9923705189025287E-2"/>
                  <c:y val="-5.52515819243524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4368040951402891E-2"/>
                  <c:y val="-5.11603491424037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7145954581764238E-2"/>
                  <c:y val="-6.095790351787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4.240116724539867E-2"/>
                  <c:y val="-5.1698712079594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4.2976149720415385E-2"/>
                  <c:y val="-6.0957903517874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8.8462855186581448E-3"/>
                  <c:y val="-3.9896640826873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 (2)'!$R$3:$R$12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(2)'!$W$3:$W$12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0.24474499999999999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0.25965100000000002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'12.模型结果-II (2)'!$X$2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542035506431269E-2"/>
                  <c:y val="5.5321166249567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989729544676481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2060122919417723E-2"/>
                  <c:y val="6.34625322997416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6200909668900158E-2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9989729544676557E-2"/>
                  <c:y val="4.2790697674418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3778549420452881E-2"/>
                  <c:y val="5.829457364341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3778549420452881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3.3985588757926996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2.9844802008444596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6.7758921439167929E-3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 (2)'!$R$3:$R$12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(2)'!$X$3:$X$12</c:f>
              <c:numCache>
                <c:formatCode>0.00%</c:formatCode>
                <c:ptCount val="10"/>
                <c:pt idx="0">
                  <c:v>0.13609844460000001</c:v>
                </c:pt>
                <c:pt idx="1">
                  <c:v>0.14302215830000001</c:v>
                </c:pt>
                <c:pt idx="2">
                  <c:v>0.14551729690000001</c:v>
                </c:pt>
                <c:pt idx="3">
                  <c:v>0.13756391970000001</c:v>
                </c:pt>
                <c:pt idx="4">
                  <c:v>0.1221886178</c:v>
                </c:pt>
                <c:pt idx="5">
                  <c:v>0.13797367250000001</c:v>
                </c:pt>
                <c:pt idx="6">
                  <c:v>0.1193620849</c:v>
                </c:pt>
                <c:pt idx="7">
                  <c:v>0.1130593394</c:v>
                </c:pt>
                <c:pt idx="8">
                  <c:v>0.1088932267</c:v>
                </c:pt>
                <c:pt idx="9">
                  <c:v>0.1119489045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768779712"/>
        <c:axId val="-1768779152"/>
        <c:extLst/>
      </c:lineChart>
      <c:catAx>
        <c:axId val="-176877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79152"/>
        <c:crosses val="autoZero"/>
        <c:auto val="1"/>
        <c:lblAlgn val="ctr"/>
        <c:lblOffset val="100"/>
        <c:noMultiLvlLbl val="0"/>
      </c:catAx>
      <c:valAx>
        <c:axId val="-176877915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7971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 (2)'!$AF$2</c:f>
              <c:strCache>
                <c:ptCount val="1"/>
                <c:pt idx="0">
                  <c:v>模型1KS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(2)'!$AE$3:$AE$9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 (2)'!$AF$3:$AF$9</c:f>
              <c:numCache>
                <c:formatCode>0.00%</c:formatCode>
                <c:ptCount val="7"/>
                <c:pt idx="0">
                  <c:v>0.24347299999999999</c:v>
                </c:pt>
                <c:pt idx="1">
                  <c:v>0.238235</c:v>
                </c:pt>
                <c:pt idx="2">
                  <c:v>0.232734</c:v>
                </c:pt>
                <c:pt idx="3">
                  <c:v>0.22020000000000001</c:v>
                </c:pt>
                <c:pt idx="4">
                  <c:v>0.21846699999999999</c:v>
                </c:pt>
                <c:pt idx="5">
                  <c:v>0.25086999999999998</c:v>
                </c:pt>
                <c:pt idx="6">
                  <c:v>0.25025700000000001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 (2)'!$AG$2</c:f>
              <c:strCache>
                <c:ptCount val="1"/>
                <c:pt idx="0">
                  <c:v>模型2KS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(2)'!$AE$3:$AE$9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 (2)'!$AG$3:$AG$9</c:f>
              <c:numCache>
                <c:formatCode>0.00%</c:formatCode>
                <c:ptCount val="7"/>
                <c:pt idx="0">
                  <c:v>0.25240699999999999</c:v>
                </c:pt>
                <c:pt idx="1">
                  <c:v>0.23891799999999999</c:v>
                </c:pt>
                <c:pt idx="2">
                  <c:v>0.24029300000000001</c:v>
                </c:pt>
                <c:pt idx="3">
                  <c:v>0.22655</c:v>
                </c:pt>
                <c:pt idx="4">
                  <c:v>0.22917899999999999</c:v>
                </c:pt>
                <c:pt idx="5">
                  <c:v>0.253054</c:v>
                </c:pt>
                <c:pt idx="6">
                  <c:v>0.25900400000000001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 (2)'!$AH$2</c:f>
              <c:strCache>
                <c:ptCount val="1"/>
                <c:pt idx="0">
                  <c:v>模型3KS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(2)'!$AE$3:$AE$9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 (2)'!$AH$3:$AH$9</c:f>
              <c:numCache>
                <c:formatCode>0.00%</c:formatCode>
                <c:ptCount val="7"/>
                <c:pt idx="0">
                  <c:v>0.249135</c:v>
                </c:pt>
                <c:pt idx="1">
                  <c:v>0.23929900000000001</c:v>
                </c:pt>
                <c:pt idx="2">
                  <c:v>0.23934900000000001</c:v>
                </c:pt>
                <c:pt idx="3">
                  <c:v>0.225659</c:v>
                </c:pt>
                <c:pt idx="4">
                  <c:v>0.23130200000000001</c:v>
                </c:pt>
                <c:pt idx="5">
                  <c:v>0.25160700000000003</c:v>
                </c:pt>
                <c:pt idx="6">
                  <c:v>0.25965100000000002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775232"/>
        <c:axId val="-1768774672"/>
      </c:lineChart>
      <c:catAx>
        <c:axId val="-17687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74672"/>
        <c:crosses val="autoZero"/>
        <c:auto val="1"/>
        <c:lblAlgn val="ctr"/>
        <c:lblOffset val="100"/>
        <c:noMultiLvlLbl val="0"/>
      </c:catAx>
      <c:valAx>
        <c:axId val="-1768774672"/>
        <c:scaling>
          <c:orientation val="minMax"/>
          <c:min val="0.16000000000000003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75232"/>
        <c:crosses val="autoZero"/>
        <c:crossBetween val="midCat"/>
        <c:majorUnit val="4.0000000000000008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 (2)'!$AA$2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(2)'!$Z$3:$Z$12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(2)'!$AA$3:$AA$12</c:f>
              <c:numCache>
                <c:formatCode>0.00%</c:formatCode>
                <c:ptCount val="10"/>
                <c:pt idx="0">
                  <c:v>0.224049</c:v>
                </c:pt>
                <c:pt idx="1">
                  <c:v>0.239452</c:v>
                </c:pt>
                <c:pt idx="2">
                  <c:v>0.24347299999999999</c:v>
                </c:pt>
                <c:pt idx="3">
                  <c:v>0.238235</c:v>
                </c:pt>
                <c:pt idx="4">
                  <c:v>0.23763300000000001</c:v>
                </c:pt>
                <c:pt idx="5">
                  <c:v>0.232734</c:v>
                </c:pt>
                <c:pt idx="6">
                  <c:v>0.22020000000000001</c:v>
                </c:pt>
                <c:pt idx="7">
                  <c:v>0.21846699999999999</c:v>
                </c:pt>
                <c:pt idx="8">
                  <c:v>0.25086999999999998</c:v>
                </c:pt>
                <c:pt idx="9">
                  <c:v>0.25025700000000001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 (2)'!$AB$2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(2)'!$Z$3:$Z$12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(2)'!$AB$3:$AB$12</c:f>
              <c:numCache>
                <c:formatCode>0.00%</c:formatCode>
                <c:ptCount val="10"/>
                <c:pt idx="0">
                  <c:v>0.22942699999999999</c:v>
                </c:pt>
                <c:pt idx="1">
                  <c:v>0.245092</c:v>
                </c:pt>
                <c:pt idx="2">
                  <c:v>0.25240699999999999</c:v>
                </c:pt>
                <c:pt idx="3">
                  <c:v>0.23891799999999999</c:v>
                </c:pt>
                <c:pt idx="4">
                  <c:v>0.244343</c:v>
                </c:pt>
                <c:pt idx="5">
                  <c:v>0.24029300000000001</c:v>
                </c:pt>
                <c:pt idx="6">
                  <c:v>0.22655</c:v>
                </c:pt>
                <c:pt idx="7">
                  <c:v>0.22917899999999999</c:v>
                </c:pt>
                <c:pt idx="8">
                  <c:v>0.253054</c:v>
                </c:pt>
                <c:pt idx="9">
                  <c:v>0.25900400000000001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 (2)'!$AC$2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 (2)'!$Z$3:$Z$12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 (2)'!$AC$3:$AC$12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0.24474499999999999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0.25965100000000002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8770192"/>
        <c:axId val="-1768769632"/>
      </c:lineChart>
      <c:catAx>
        <c:axId val="-17687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69632"/>
        <c:crosses val="autoZero"/>
        <c:auto val="1"/>
        <c:lblAlgn val="ctr"/>
        <c:lblOffset val="100"/>
        <c:noMultiLvlLbl val="0"/>
      </c:catAx>
      <c:valAx>
        <c:axId val="-176876963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'12.模型结果-II'!$V$2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'12.模型结果-II'!$V$3:$V$12</c:f>
              <c:numCache>
                <c:formatCode>0.00%</c:formatCode>
                <c:ptCount val="10"/>
                <c:pt idx="0">
                  <c:v>0.65674137629999996</c:v>
                </c:pt>
                <c:pt idx="1">
                  <c:v>0.66525095769999998</c:v>
                </c:pt>
                <c:pt idx="2">
                  <c:v>0.66752457980000002</c:v>
                </c:pt>
                <c:pt idx="3">
                  <c:v>0.66402563400000003</c:v>
                </c:pt>
                <c:pt idx="4">
                  <c:v>0.6642714824</c:v>
                </c:pt>
                <c:pt idx="5">
                  <c:v>0.6605175204</c:v>
                </c:pt>
                <c:pt idx="6">
                  <c:v>0.65115264760000002</c:v>
                </c:pt>
                <c:pt idx="7">
                  <c:v>0.65294605049999999</c:v>
                </c:pt>
                <c:pt idx="8">
                  <c:v>0.66936312689999999</c:v>
                </c:pt>
                <c:pt idx="9">
                  <c:v>0.67223624579999997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'12.模型结果-II'!$W$2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68E-2"/>
                  <c:y val="-4.4915664611690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268026279323758E-2"/>
                  <c:y val="-3.97477059553603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4064491938507687E-2"/>
                  <c:y val="-3.51181102362204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2701455796286337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9923705189025287E-2"/>
                  <c:y val="-5.52515819243524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4368040951402891E-2"/>
                  <c:y val="-5.11603491424037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7145954581764238E-2"/>
                  <c:y val="-6.095790351787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4.240116724539867E-2"/>
                  <c:y val="-5.1698712079594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4.2976149720415385E-2"/>
                  <c:y val="-6.0957903517874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8.8462855186581448E-3"/>
                  <c:y val="-3.9896640826873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'12.模型结果-II'!$W$3:$W$12</c:f>
              <c:numCache>
                <c:formatCode>0.00%</c:formatCode>
                <c:ptCount val="10"/>
                <c:pt idx="0">
                  <c:v>0.224049</c:v>
                </c:pt>
                <c:pt idx="1">
                  <c:v>0.239452</c:v>
                </c:pt>
                <c:pt idx="2">
                  <c:v>0.24347299999999999</c:v>
                </c:pt>
                <c:pt idx="3">
                  <c:v>0.238235</c:v>
                </c:pt>
                <c:pt idx="4">
                  <c:v>0.23763300000000001</c:v>
                </c:pt>
                <c:pt idx="5">
                  <c:v>0.232734</c:v>
                </c:pt>
                <c:pt idx="6">
                  <c:v>0.22020000000000001</c:v>
                </c:pt>
                <c:pt idx="7">
                  <c:v>0.21846699999999999</c:v>
                </c:pt>
                <c:pt idx="8">
                  <c:v>0.25086999999999998</c:v>
                </c:pt>
                <c:pt idx="9">
                  <c:v>0.25025700000000001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'12.模型结果-II'!$X$2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542035506431269E-2"/>
                  <c:y val="5.5321166249567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9989729544676481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2060122919417723E-2"/>
                  <c:y val="6.34625322997416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6200909668900158E-2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9989729544676557E-2"/>
                  <c:y val="4.2790697674418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3778549420452881E-2"/>
                  <c:y val="5.829457364341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3778549420452881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3.3985588757926996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2.9844802008444596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6.7758921439167929E-3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'12.模型结果-II'!$R$3:$R$12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'12.模型结果-II'!$X$3:$X$12</c:f>
              <c:numCache>
                <c:formatCode>0.00%</c:formatCode>
                <c:ptCount val="10"/>
                <c:pt idx="0">
                  <c:v>0.13409958869999999</c:v>
                </c:pt>
                <c:pt idx="1">
                  <c:v>0.1414067967</c:v>
                </c:pt>
                <c:pt idx="2">
                  <c:v>0.1435451864</c:v>
                </c:pt>
                <c:pt idx="3">
                  <c:v>0.13627126079999999</c:v>
                </c:pt>
                <c:pt idx="4">
                  <c:v>0.119783801</c:v>
                </c:pt>
                <c:pt idx="5">
                  <c:v>0.13473795790000001</c:v>
                </c:pt>
                <c:pt idx="6">
                  <c:v>0.1177290017</c:v>
                </c:pt>
                <c:pt idx="7">
                  <c:v>0.1097632271</c:v>
                </c:pt>
                <c:pt idx="8">
                  <c:v>0.1068687676</c:v>
                </c:pt>
                <c:pt idx="9">
                  <c:v>0.1097498448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768765712"/>
        <c:axId val="-1768765152"/>
        <c:extLst/>
      </c:lineChart>
      <c:catAx>
        <c:axId val="-17687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65152"/>
        <c:crosses val="autoZero"/>
        <c:auto val="1"/>
        <c:lblAlgn val="ctr"/>
        <c:lblOffset val="100"/>
        <c:noMultiLvlLbl val="0"/>
      </c:catAx>
      <c:valAx>
        <c:axId val="-176876515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6571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'12.模型结果-II'!$V$15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'12.模型结果-II'!$R$16:$R$25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'12.模型结果-II'!$V$16:$V$25</c:f>
              <c:numCache>
                <c:formatCode>0.00%</c:formatCode>
                <c:ptCount val="10"/>
                <c:pt idx="0">
                  <c:v>0.65990817339999996</c:v>
                </c:pt>
                <c:pt idx="1">
                  <c:v>0.66796053070000005</c:v>
                </c:pt>
                <c:pt idx="2">
                  <c:v>0.67047651429999999</c:v>
                </c:pt>
                <c:pt idx="3">
                  <c:v>0.66638824870000002</c:v>
                </c:pt>
                <c:pt idx="4">
                  <c:v>0.66822142929999995</c:v>
                </c:pt>
                <c:pt idx="5">
                  <c:v>0.66509888890000002</c:v>
                </c:pt>
                <c:pt idx="6">
                  <c:v>0.65315052559999998</c:v>
                </c:pt>
                <c:pt idx="7">
                  <c:v>0.65850740200000002</c:v>
                </c:pt>
                <c:pt idx="8">
                  <c:v>0.67346322879999998</c:v>
                </c:pt>
                <c:pt idx="9">
                  <c:v>0.67640289490000005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'12.模型结果-II'!$W$15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5379110219918165E-2"/>
                  <c:y val="-6.0419540580683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5.5479206403547379E-2"/>
                  <c:y val="-5.52515819243525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9923705189025287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063106242154513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9923705189025287E-2"/>
                  <c:y val="-5.52515819243524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4368040951402891E-2"/>
                  <c:y val="-5.63283077987343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9216347956505438E-2"/>
                  <c:y val="-5.5789944861543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4.8612347369622277E-2"/>
                  <c:y val="-5.169871207959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3.8835362970932978E-2"/>
                  <c:y val="-3.51181102362204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8.8462855186581448E-3"/>
                  <c:y val="-3.4728682170542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'12.模型结果-II'!$R$16:$R$25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'12.模型结果-II'!$W$16:$W$25</c:f>
              <c:numCache>
                <c:formatCode>0.00%</c:formatCode>
                <c:ptCount val="10"/>
                <c:pt idx="0">
                  <c:v>0.22942699999999999</c:v>
                </c:pt>
                <c:pt idx="1">
                  <c:v>0.245092</c:v>
                </c:pt>
                <c:pt idx="2">
                  <c:v>0.25240699999999999</c:v>
                </c:pt>
                <c:pt idx="3">
                  <c:v>0.23891799999999999</c:v>
                </c:pt>
                <c:pt idx="4">
                  <c:v>0.244343</c:v>
                </c:pt>
                <c:pt idx="5">
                  <c:v>0.24029300000000001</c:v>
                </c:pt>
                <c:pt idx="6">
                  <c:v>0.22655</c:v>
                </c:pt>
                <c:pt idx="7">
                  <c:v>0.22917899999999999</c:v>
                </c:pt>
                <c:pt idx="8">
                  <c:v>0.253054</c:v>
                </c:pt>
                <c:pt idx="9">
                  <c:v>0.25900400000000001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'12.模型结果-II'!$X$15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23609005396063E-2"/>
                  <c:y val="5.5321166249567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7919336169935281E-2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3778549420452915E-2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5848942795194081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4.5848942795194157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3778549420452881E-2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4.3778549420452881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4.4337555631633004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3.3985588757926996E-2"/>
                  <c:y val="6.8630490956072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5.6471201969319053E-4"/>
                  <c:y val="6.34625322997416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'12.模型结果-II'!$R$16:$R$25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'12.模型结果-II'!$X$16:$X$25</c:f>
              <c:numCache>
                <c:formatCode>0.00%</c:formatCode>
                <c:ptCount val="10"/>
                <c:pt idx="0">
                  <c:v>0.13645855470000001</c:v>
                </c:pt>
                <c:pt idx="1">
                  <c:v>0.14333297170000001</c:v>
                </c:pt>
                <c:pt idx="2">
                  <c:v>0.14570608739999999</c:v>
                </c:pt>
                <c:pt idx="3">
                  <c:v>0.13781301439999999</c:v>
                </c:pt>
                <c:pt idx="4">
                  <c:v>0.1222220014</c:v>
                </c:pt>
                <c:pt idx="5">
                  <c:v>0.13798304</c:v>
                </c:pt>
                <c:pt idx="6">
                  <c:v>0.1191235736</c:v>
                </c:pt>
                <c:pt idx="7">
                  <c:v>0.1130698626</c:v>
                </c:pt>
                <c:pt idx="8">
                  <c:v>0.10907102539999999</c:v>
                </c:pt>
                <c:pt idx="9">
                  <c:v>0.1120349508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768761232"/>
        <c:axId val="-1768760672"/>
        <c:extLst/>
      </c:lineChart>
      <c:catAx>
        <c:axId val="-17687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60672"/>
        <c:crosses val="autoZero"/>
        <c:auto val="1"/>
        <c:lblAlgn val="ctr"/>
        <c:lblOffset val="100"/>
        <c:noMultiLvlLbl val="0"/>
      </c:catAx>
      <c:valAx>
        <c:axId val="-176876067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6123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'12.模型结果-II'!$V$28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'12.模型结果-II'!$R$29:$R$38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'12.模型结果-II'!$V$29:$V$38</c:f>
              <c:numCache>
                <c:formatCode>0.00%</c:formatCode>
                <c:ptCount val="10"/>
                <c:pt idx="0">
                  <c:v>0.65936762179999997</c:v>
                </c:pt>
                <c:pt idx="1">
                  <c:v>0.66743115689999999</c:v>
                </c:pt>
                <c:pt idx="2">
                  <c:v>0.67007020939999995</c:v>
                </c:pt>
                <c:pt idx="3">
                  <c:v>0.66573176909999998</c:v>
                </c:pt>
                <c:pt idx="4">
                  <c:v>0.66819006719999996</c:v>
                </c:pt>
                <c:pt idx="5">
                  <c:v>0.66508392819999995</c:v>
                </c:pt>
                <c:pt idx="6">
                  <c:v>0.65345315120000003</c:v>
                </c:pt>
                <c:pt idx="7">
                  <c:v>0.65853447340000004</c:v>
                </c:pt>
                <c:pt idx="8">
                  <c:v>0.67322130130000002</c:v>
                </c:pt>
                <c:pt idx="9">
                  <c:v>0.67619708619999996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'12.模型结果-II'!$W$28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68E-2"/>
                  <c:y val="-6.0419540580683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1338419654065E-2"/>
                  <c:y val="-5.52515819243525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4.9923705189025287E-2"/>
                  <c:y val="-5.06219862052127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063106242154513E-2"/>
                  <c:y val="-4.02860688925512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23705189025287E-2"/>
                  <c:y val="-6.04195405806833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2297647576661615E-2"/>
                  <c:y val="-4.0824431829742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9216347956505438E-2"/>
                  <c:y val="-6.6125862174204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5.0682740744363478E-2"/>
                  <c:y val="-5.68666707359254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4.9187329844638986E-2"/>
                  <c:y val="-6.095790351787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8.8462855186581448E-3"/>
                  <c:y val="-4.5064599483204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'12.模型结果-II'!$R$29:$R$38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'12.模型结果-II'!$W$29:$W$38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0.24474499999999999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0.25965100000000002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'12.模型结果-II'!$X$28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12428881172473E-2"/>
                  <c:y val="3.46493316242446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6200909668900068E-2"/>
                  <c:y val="4.79586563307492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5.8271303043641282E-2"/>
                  <c:y val="4.2790697674418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6200909668900158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5.8271303043641282E-2"/>
                  <c:y val="4.2790697674418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5.2060122919417758E-2"/>
                  <c:y val="6.8630490956072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6.0341696418382634E-2"/>
                  <c:y val="3.76227390180877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0196768882150603E-2"/>
                  <c:y val="4.2790697674418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1915195383185796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6351053944343914E-3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'12.模型结果-II'!$R$29:$R$38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'12.模型结果-II'!$X$29:$X$38</c:f>
              <c:numCache>
                <c:formatCode>0.00%</c:formatCode>
                <c:ptCount val="10"/>
                <c:pt idx="0">
                  <c:v>0.13609844460000001</c:v>
                </c:pt>
                <c:pt idx="1">
                  <c:v>0.14302215830000001</c:v>
                </c:pt>
                <c:pt idx="2">
                  <c:v>0.14551729690000001</c:v>
                </c:pt>
                <c:pt idx="3">
                  <c:v>0.13756391970000001</c:v>
                </c:pt>
                <c:pt idx="4">
                  <c:v>0.1221886178</c:v>
                </c:pt>
                <c:pt idx="5">
                  <c:v>0.13797367250000001</c:v>
                </c:pt>
                <c:pt idx="6">
                  <c:v>0.1193620849</c:v>
                </c:pt>
                <c:pt idx="7">
                  <c:v>0.1130593394</c:v>
                </c:pt>
                <c:pt idx="8">
                  <c:v>0.1088932267</c:v>
                </c:pt>
                <c:pt idx="9">
                  <c:v>0.1119489045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768756752"/>
        <c:axId val="-1768756192"/>
        <c:extLst/>
      </c:lineChart>
      <c:catAx>
        <c:axId val="-17687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56192"/>
        <c:crosses val="autoZero"/>
        <c:auto val="1"/>
        <c:lblAlgn val="ctr"/>
        <c:lblOffset val="100"/>
        <c:noMultiLvlLbl val="0"/>
      </c:catAx>
      <c:valAx>
        <c:axId val="-176875619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76875675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'12.模型结果-II'!$AT$2</c:f>
              <c:strCache>
                <c:ptCount val="1"/>
                <c:pt idx="0">
                  <c:v>模型1KS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'12.模型结果-II'!$AS$3:$AS$9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'12.模型结果-II'!$AT$3:$AT$9</c:f>
              <c:numCache>
                <c:formatCode>0.00%</c:formatCode>
                <c:ptCount val="7"/>
                <c:pt idx="0">
                  <c:v>0.24347299999999999</c:v>
                </c:pt>
                <c:pt idx="1">
                  <c:v>0.238235</c:v>
                </c:pt>
                <c:pt idx="2">
                  <c:v>0.232734</c:v>
                </c:pt>
                <c:pt idx="3">
                  <c:v>0.22020000000000001</c:v>
                </c:pt>
                <c:pt idx="4">
                  <c:v>0.21846699999999999</c:v>
                </c:pt>
                <c:pt idx="5">
                  <c:v>0.25086999999999998</c:v>
                </c:pt>
                <c:pt idx="6">
                  <c:v>0.25025700000000001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'12.模型结果-II'!$AU$2</c:f>
              <c:strCache>
                <c:ptCount val="1"/>
                <c:pt idx="0">
                  <c:v>模型2KS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'12.模型结果-II'!$AS$3:$AS$9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'12.模型结果-II'!$AU$3:$AU$9</c:f>
              <c:numCache>
                <c:formatCode>0.00%</c:formatCode>
                <c:ptCount val="7"/>
                <c:pt idx="0">
                  <c:v>0.25240699999999999</c:v>
                </c:pt>
                <c:pt idx="1">
                  <c:v>0.23891799999999999</c:v>
                </c:pt>
                <c:pt idx="2">
                  <c:v>0.24029300000000001</c:v>
                </c:pt>
                <c:pt idx="3">
                  <c:v>0.22655</c:v>
                </c:pt>
                <c:pt idx="4">
                  <c:v>0.22917899999999999</c:v>
                </c:pt>
                <c:pt idx="5">
                  <c:v>0.253054</c:v>
                </c:pt>
                <c:pt idx="6">
                  <c:v>0.25900400000000001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'12.模型结果-II'!$AV$2</c:f>
              <c:strCache>
                <c:ptCount val="1"/>
                <c:pt idx="0">
                  <c:v>模型3KS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'12.模型结果-II'!$AS$3:$AS$9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'12.模型结果-II'!$AV$3:$AV$9</c:f>
              <c:numCache>
                <c:formatCode>0.00%</c:formatCode>
                <c:ptCount val="7"/>
                <c:pt idx="0">
                  <c:v>0.249135</c:v>
                </c:pt>
                <c:pt idx="1">
                  <c:v>0.23929900000000001</c:v>
                </c:pt>
                <c:pt idx="2">
                  <c:v>0.23934900000000001</c:v>
                </c:pt>
                <c:pt idx="3">
                  <c:v>0.225659</c:v>
                </c:pt>
                <c:pt idx="4">
                  <c:v>0.23130200000000001</c:v>
                </c:pt>
                <c:pt idx="5">
                  <c:v>0.25160700000000003</c:v>
                </c:pt>
                <c:pt idx="6">
                  <c:v>0.25965100000000002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162112"/>
        <c:axId val="-1855157632"/>
      </c:lineChart>
      <c:catAx>
        <c:axId val="-18551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57632"/>
        <c:crosses val="autoZero"/>
        <c:auto val="1"/>
        <c:lblAlgn val="ctr"/>
        <c:lblOffset val="100"/>
        <c:noMultiLvlLbl val="0"/>
      </c:catAx>
      <c:valAx>
        <c:axId val="-1855157632"/>
        <c:scaling>
          <c:orientation val="minMax"/>
          <c:min val="0.16000000000000003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62112"/>
        <c:crosses val="autoZero"/>
        <c:crossBetween val="midCat"/>
        <c:majorUnit val="4.0000000000000008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'12.模型结果-II'!$AJ$2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'12.模型结果-II'!$AI$3:$AI$12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'12.模型结果-II'!$AJ$3:$AJ$12</c:f>
              <c:numCache>
                <c:formatCode>0.00%</c:formatCode>
                <c:ptCount val="10"/>
                <c:pt idx="0">
                  <c:v>0.224049</c:v>
                </c:pt>
                <c:pt idx="1">
                  <c:v>0.239452</c:v>
                </c:pt>
                <c:pt idx="2">
                  <c:v>0.24347299999999999</c:v>
                </c:pt>
                <c:pt idx="3">
                  <c:v>0.238235</c:v>
                </c:pt>
                <c:pt idx="4">
                  <c:v>0.23763300000000001</c:v>
                </c:pt>
                <c:pt idx="5">
                  <c:v>0.232734</c:v>
                </c:pt>
                <c:pt idx="6">
                  <c:v>0.22020000000000001</c:v>
                </c:pt>
                <c:pt idx="7">
                  <c:v>0.21846699999999999</c:v>
                </c:pt>
                <c:pt idx="8">
                  <c:v>0.25086999999999998</c:v>
                </c:pt>
                <c:pt idx="9">
                  <c:v>0.25025700000000001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'12.模型结果-II'!$AK$2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'12.模型结果-II'!$AI$3:$AI$12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'12.模型结果-II'!$AK$3:$AK$12</c:f>
              <c:numCache>
                <c:formatCode>0.00%</c:formatCode>
                <c:ptCount val="10"/>
                <c:pt idx="0">
                  <c:v>0.22942699999999999</c:v>
                </c:pt>
                <c:pt idx="1">
                  <c:v>0.245092</c:v>
                </c:pt>
                <c:pt idx="2">
                  <c:v>0.25240699999999999</c:v>
                </c:pt>
                <c:pt idx="3">
                  <c:v>0.23891799999999999</c:v>
                </c:pt>
                <c:pt idx="4">
                  <c:v>0.244343</c:v>
                </c:pt>
                <c:pt idx="5">
                  <c:v>0.24029300000000001</c:v>
                </c:pt>
                <c:pt idx="6">
                  <c:v>0.22655</c:v>
                </c:pt>
                <c:pt idx="7">
                  <c:v>0.22917899999999999</c:v>
                </c:pt>
                <c:pt idx="8">
                  <c:v>0.253054</c:v>
                </c:pt>
                <c:pt idx="9">
                  <c:v>0.25900400000000001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'12.模型结果-II'!$AL$2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'12.模型结果-II'!$AI$3:$AI$12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'12.模型结果-II'!$AL$3:$AL$12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0.24474499999999999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0.25965100000000002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155392"/>
        <c:axId val="-1855130192"/>
      </c:lineChart>
      <c:catAx>
        <c:axId val="-18551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30192"/>
        <c:crosses val="autoZero"/>
        <c:auto val="1"/>
        <c:lblAlgn val="ctr"/>
        <c:lblOffset val="100"/>
        <c:noMultiLvlLbl val="0"/>
      </c:catAx>
      <c:valAx>
        <c:axId val="-185513019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'12.模型结果-II'!$AJ$15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'12.模型结果-II'!$AI$16:$AI$25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'12.模型结果-II'!$AJ$16:$AJ$25</c:f>
              <c:numCache>
                <c:formatCode>0.00%</c:formatCode>
                <c:ptCount val="10"/>
                <c:pt idx="0">
                  <c:v>0.65674137629999996</c:v>
                </c:pt>
                <c:pt idx="1">
                  <c:v>0.66525095769999998</c:v>
                </c:pt>
                <c:pt idx="2">
                  <c:v>0.66752457980000002</c:v>
                </c:pt>
                <c:pt idx="3">
                  <c:v>0.66402563400000003</c:v>
                </c:pt>
                <c:pt idx="4">
                  <c:v>0.6642714824</c:v>
                </c:pt>
                <c:pt idx="5">
                  <c:v>0.6605175204</c:v>
                </c:pt>
                <c:pt idx="6">
                  <c:v>0.65115264760000002</c:v>
                </c:pt>
                <c:pt idx="7">
                  <c:v>0.65294605049999999</c:v>
                </c:pt>
                <c:pt idx="8">
                  <c:v>0.66936312689999999</c:v>
                </c:pt>
                <c:pt idx="9">
                  <c:v>0.67223624579999997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'12.模型结果-II'!$AK$15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'12.模型结果-II'!$AI$16:$AI$25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'12.模型结果-II'!$AK$16:$AK$25</c:f>
              <c:numCache>
                <c:formatCode>0.00%</c:formatCode>
                <c:ptCount val="10"/>
                <c:pt idx="0">
                  <c:v>0.65990817339999996</c:v>
                </c:pt>
                <c:pt idx="1">
                  <c:v>0.66796053070000005</c:v>
                </c:pt>
                <c:pt idx="2">
                  <c:v>0.67047651429999999</c:v>
                </c:pt>
                <c:pt idx="3">
                  <c:v>0.66638824870000002</c:v>
                </c:pt>
                <c:pt idx="4">
                  <c:v>0.66822142929999995</c:v>
                </c:pt>
                <c:pt idx="5">
                  <c:v>0.66509888890000002</c:v>
                </c:pt>
                <c:pt idx="6">
                  <c:v>0.65315052559999998</c:v>
                </c:pt>
                <c:pt idx="7">
                  <c:v>0.65850740200000002</c:v>
                </c:pt>
                <c:pt idx="8">
                  <c:v>0.67346322879999998</c:v>
                </c:pt>
                <c:pt idx="9">
                  <c:v>0.67640289490000005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'12.模型结果-II'!$AL$15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'12.模型结果-II'!$AI$16:$AI$25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'12.模型结果-II'!$AL$16:$AL$25</c:f>
              <c:numCache>
                <c:formatCode>0.00%</c:formatCode>
                <c:ptCount val="10"/>
                <c:pt idx="0">
                  <c:v>0.65936762179999997</c:v>
                </c:pt>
                <c:pt idx="1">
                  <c:v>0.66743115689999999</c:v>
                </c:pt>
                <c:pt idx="2">
                  <c:v>0.67007020939999995</c:v>
                </c:pt>
                <c:pt idx="3">
                  <c:v>0.66573176909999998</c:v>
                </c:pt>
                <c:pt idx="4">
                  <c:v>0.66819006719999996</c:v>
                </c:pt>
                <c:pt idx="5">
                  <c:v>0.66508392819999995</c:v>
                </c:pt>
                <c:pt idx="6">
                  <c:v>0.65345315120000003</c:v>
                </c:pt>
                <c:pt idx="7">
                  <c:v>0.65853447340000004</c:v>
                </c:pt>
                <c:pt idx="8">
                  <c:v>0.67322130130000002</c:v>
                </c:pt>
                <c:pt idx="9">
                  <c:v>0.67619708619999996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167152"/>
        <c:axId val="-1855102192"/>
      </c:lineChart>
      <c:catAx>
        <c:axId val="-18551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02192"/>
        <c:crosses val="autoZero"/>
        <c:auto val="1"/>
        <c:lblAlgn val="ctr"/>
        <c:lblOffset val="100"/>
        <c:noMultiLvlLbl val="0"/>
      </c:catAx>
      <c:valAx>
        <c:axId val="-1855102192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'12.模型结果-II'!$AJ$28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'12.模型结果-II'!$AI$29:$AI$38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'12.模型结果-II'!$AJ$29:$AJ$38</c:f>
              <c:numCache>
                <c:formatCode>0.00%</c:formatCode>
                <c:ptCount val="10"/>
                <c:pt idx="0">
                  <c:v>0.13409958869999999</c:v>
                </c:pt>
                <c:pt idx="1">
                  <c:v>0.1414067967</c:v>
                </c:pt>
                <c:pt idx="2">
                  <c:v>0.1435451864</c:v>
                </c:pt>
                <c:pt idx="3">
                  <c:v>0.13627126079999999</c:v>
                </c:pt>
                <c:pt idx="4">
                  <c:v>0.119783801</c:v>
                </c:pt>
                <c:pt idx="5">
                  <c:v>0.13473795790000001</c:v>
                </c:pt>
                <c:pt idx="6">
                  <c:v>0.1177290017</c:v>
                </c:pt>
                <c:pt idx="7">
                  <c:v>0.1097632271</c:v>
                </c:pt>
                <c:pt idx="8">
                  <c:v>0.1068687676</c:v>
                </c:pt>
                <c:pt idx="9">
                  <c:v>0.1097498448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'12.模型结果-II'!$AK$28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'12.模型结果-II'!$AI$29:$AI$38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'12.模型结果-II'!$AK$29:$AK$38</c:f>
              <c:numCache>
                <c:formatCode>0.00%</c:formatCode>
                <c:ptCount val="10"/>
                <c:pt idx="0">
                  <c:v>0.13645855470000001</c:v>
                </c:pt>
                <c:pt idx="1">
                  <c:v>0.14333297170000001</c:v>
                </c:pt>
                <c:pt idx="2">
                  <c:v>0.14570608739999999</c:v>
                </c:pt>
                <c:pt idx="3">
                  <c:v>0.13781301439999999</c:v>
                </c:pt>
                <c:pt idx="4">
                  <c:v>0.1222220014</c:v>
                </c:pt>
                <c:pt idx="5">
                  <c:v>0.13798304</c:v>
                </c:pt>
                <c:pt idx="6">
                  <c:v>0.1191235736</c:v>
                </c:pt>
                <c:pt idx="7">
                  <c:v>0.1130698626</c:v>
                </c:pt>
                <c:pt idx="8">
                  <c:v>0.10907102539999999</c:v>
                </c:pt>
                <c:pt idx="9">
                  <c:v>0.1120349508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'12.模型结果-II'!$AL$28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'12.模型结果-II'!$AI$29:$AI$38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'12.模型结果-II'!$AL$29:$AL$38</c:f>
              <c:numCache>
                <c:formatCode>0.00%</c:formatCode>
                <c:ptCount val="10"/>
                <c:pt idx="0">
                  <c:v>0.13609844460000001</c:v>
                </c:pt>
                <c:pt idx="1">
                  <c:v>0.14302215830000001</c:v>
                </c:pt>
                <c:pt idx="2">
                  <c:v>0.14551729690000001</c:v>
                </c:pt>
                <c:pt idx="3">
                  <c:v>0.13756391970000001</c:v>
                </c:pt>
                <c:pt idx="4">
                  <c:v>0.1221886178</c:v>
                </c:pt>
                <c:pt idx="5">
                  <c:v>0.13797367250000001</c:v>
                </c:pt>
                <c:pt idx="6">
                  <c:v>0.1193620849</c:v>
                </c:pt>
                <c:pt idx="7">
                  <c:v>0.1130593394</c:v>
                </c:pt>
                <c:pt idx="8">
                  <c:v>0.1088932267</c:v>
                </c:pt>
                <c:pt idx="9">
                  <c:v>0.1119489045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099392"/>
        <c:axId val="-1855097712"/>
      </c:lineChart>
      <c:catAx>
        <c:axId val="-18550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097712"/>
        <c:crosses val="autoZero"/>
        <c:auto val="1"/>
        <c:lblAlgn val="ctr"/>
        <c:lblOffset val="100"/>
        <c:noMultiLvlLbl val="0"/>
      </c:catAx>
      <c:valAx>
        <c:axId val="-1855097712"/>
        <c:scaling>
          <c:orientation val="minMax"/>
          <c:max val="0.15000000000000002"/>
          <c:min val="0.1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09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'13.模型效果'!$O$1</c:f>
              <c:strCache>
                <c:ptCount val="1"/>
                <c:pt idx="0">
                  <c:v>LIFT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val>
            <c:numRef>
              <c:f>'13.模型效果'!$O$2:$O$21</c:f>
              <c:numCache>
                <c:formatCode>General</c:formatCode>
                <c:ptCount val="2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0.8</c:v>
                </c:pt>
                <c:pt idx="17">
                  <c:v>0.8</c:v>
                </c:pt>
                <c:pt idx="18">
                  <c:v>0.7</c:v>
                </c:pt>
                <c:pt idx="19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855103872"/>
        <c:axId val="-1855105552"/>
      </c:barChart>
      <c:lineChart>
        <c:grouping val="standard"/>
        <c:varyColors val="0"/>
        <c:ser>
          <c:idx val="0"/>
          <c:order val="0"/>
          <c:tx>
            <c:strRef>
              <c:f>'13.模型效果'!$M$1</c:f>
              <c:strCache>
                <c:ptCount val="1"/>
                <c:pt idx="0">
                  <c:v>逾期率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'13.模型效果'!$M$2:$M$21</c:f>
              <c:numCache>
                <c:formatCode>0.00%</c:formatCode>
                <c:ptCount val="20"/>
                <c:pt idx="0">
                  <c:v>0.86629999999999996</c:v>
                </c:pt>
                <c:pt idx="1">
                  <c:v>0.82779999999999998</c:v>
                </c:pt>
                <c:pt idx="2">
                  <c:v>0.80500000000000005</c:v>
                </c:pt>
                <c:pt idx="3">
                  <c:v>0.78459999999999996</c:v>
                </c:pt>
                <c:pt idx="4">
                  <c:v>0.77039999999999997</c:v>
                </c:pt>
                <c:pt idx="5">
                  <c:v>0.75209999999999999</c:v>
                </c:pt>
                <c:pt idx="6">
                  <c:v>0.73040000000000005</c:v>
                </c:pt>
                <c:pt idx="7">
                  <c:v>0.71870000000000001</c:v>
                </c:pt>
                <c:pt idx="8">
                  <c:v>0.69889999999999997</c:v>
                </c:pt>
                <c:pt idx="9">
                  <c:v>0.68259999999999998</c:v>
                </c:pt>
                <c:pt idx="10">
                  <c:v>0.66539999999999999</c:v>
                </c:pt>
                <c:pt idx="11">
                  <c:v>0.65039999999999998</c:v>
                </c:pt>
                <c:pt idx="12">
                  <c:v>0.62770000000000004</c:v>
                </c:pt>
                <c:pt idx="13">
                  <c:v>0.60740000000000005</c:v>
                </c:pt>
                <c:pt idx="14">
                  <c:v>0.58240000000000003</c:v>
                </c:pt>
                <c:pt idx="15">
                  <c:v>0.56479999999999997</c:v>
                </c:pt>
                <c:pt idx="16">
                  <c:v>0.53569999999999995</c:v>
                </c:pt>
                <c:pt idx="17">
                  <c:v>0.49869999999999998</c:v>
                </c:pt>
                <c:pt idx="18">
                  <c:v>0.44840000000000002</c:v>
                </c:pt>
                <c:pt idx="19">
                  <c:v>0.36209999999999998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'13.模型效果'!$N$1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'13.模型效果'!$N$2:$N$21</c:f>
              <c:numCache>
                <c:formatCode>0.00%</c:formatCode>
                <c:ptCount val="20"/>
                <c:pt idx="0">
                  <c:v>0</c:v>
                </c:pt>
                <c:pt idx="1">
                  <c:v>4.6100000000000002E-2</c:v>
                </c:pt>
                <c:pt idx="2">
                  <c:v>8.3699999999999997E-2</c:v>
                </c:pt>
                <c:pt idx="3">
                  <c:v>0.1162</c:v>
                </c:pt>
                <c:pt idx="4">
                  <c:v>0.14410000000000001</c:v>
                </c:pt>
                <c:pt idx="5">
                  <c:v>0.16889999999999999</c:v>
                </c:pt>
                <c:pt idx="6">
                  <c:v>0.18959999999999999</c:v>
                </c:pt>
                <c:pt idx="7">
                  <c:v>0.20549999999999999</c:v>
                </c:pt>
                <c:pt idx="8">
                  <c:v>0.21879999999999999</c:v>
                </c:pt>
                <c:pt idx="9">
                  <c:v>0.22770000000000001</c:v>
                </c:pt>
                <c:pt idx="10">
                  <c:v>0.2329</c:v>
                </c:pt>
                <c:pt idx="11">
                  <c:v>0.2344</c:v>
                </c:pt>
                <c:pt idx="12">
                  <c:v>0.2324</c:v>
                </c:pt>
                <c:pt idx="13">
                  <c:v>0.22550000000000001</c:v>
                </c:pt>
                <c:pt idx="14">
                  <c:v>0.214</c:v>
                </c:pt>
                <c:pt idx="15">
                  <c:v>0.19700000000000001</c:v>
                </c:pt>
                <c:pt idx="16">
                  <c:v>0.17599999999999999</c:v>
                </c:pt>
                <c:pt idx="17">
                  <c:v>0.14860000000000001</c:v>
                </c:pt>
                <c:pt idx="18">
                  <c:v>0.1129</c:v>
                </c:pt>
                <c:pt idx="19">
                  <c:v>6.6100000000000006E-2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67712"/>
        <c:axId val="-1855106112"/>
      </c:lineChart>
      <c:catAx>
        <c:axId val="-185516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06112"/>
        <c:crosses val="autoZero"/>
        <c:auto val="1"/>
        <c:lblAlgn val="ctr"/>
        <c:lblOffset val="100"/>
        <c:noMultiLvlLbl val="0"/>
      </c:catAx>
      <c:valAx>
        <c:axId val="-1855106112"/>
        <c:scaling>
          <c:orientation val="minMax"/>
          <c:max val="0.95000000000000007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67712"/>
        <c:crosses val="autoZero"/>
        <c:crossBetween val="between"/>
      </c:valAx>
      <c:valAx>
        <c:axId val="-1855105552"/>
        <c:scaling>
          <c:orientation val="minMax"/>
          <c:max val="1.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03872"/>
        <c:crosses val="max"/>
        <c:crossBetween val="between"/>
      </c:valAx>
      <c:catAx>
        <c:axId val="-18551038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85510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'13.模型效果'!$O$24</c:f>
              <c:strCache>
                <c:ptCount val="1"/>
                <c:pt idx="0">
                  <c:v>LIFT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val>
            <c:numRef>
              <c:f>'13.模型效果'!$O$25:$O$44</c:f>
              <c:numCache>
                <c:formatCode>General</c:formatCode>
                <c:ptCount val="2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0.8</c:v>
                </c:pt>
                <c:pt idx="17">
                  <c:v>0.8</c:v>
                </c:pt>
                <c:pt idx="18">
                  <c:v>0.7</c:v>
                </c:pt>
                <c:pt idx="19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855110032"/>
        <c:axId val="-1855111712"/>
      </c:barChart>
      <c:lineChart>
        <c:grouping val="standard"/>
        <c:varyColors val="0"/>
        <c:ser>
          <c:idx val="0"/>
          <c:order val="0"/>
          <c:tx>
            <c:strRef>
              <c:f>'13.模型效果'!$M$24</c:f>
              <c:strCache>
                <c:ptCount val="1"/>
                <c:pt idx="0">
                  <c:v>逾期率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'13.模型效果'!$M$25:$M$44</c:f>
              <c:numCache>
                <c:formatCode>0.00%</c:formatCode>
                <c:ptCount val="20"/>
                <c:pt idx="0">
                  <c:v>0.8609</c:v>
                </c:pt>
                <c:pt idx="1">
                  <c:v>0.82169999999999999</c:v>
                </c:pt>
                <c:pt idx="2">
                  <c:v>0.79700000000000004</c:v>
                </c:pt>
                <c:pt idx="3">
                  <c:v>0.78520000000000001</c:v>
                </c:pt>
                <c:pt idx="4">
                  <c:v>0.76290000000000002</c:v>
                </c:pt>
                <c:pt idx="5">
                  <c:v>0.74750000000000005</c:v>
                </c:pt>
                <c:pt idx="6">
                  <c:v>0.73380000000000001</c:v>
                </c:pt>
                <c:pt idx="7">
                  <c:v>0.70669999999999999</c:v>
                </c:pt>
                <c:pt idx="8">
                  <c:v>0.69320000000000004</c:v>
                </c:pt>
                <c:pt idx="9">
                  <c:v>0.68579999999999997</c:v>
                </c:pt>
                <c:pt idx="10">
                  <c:v>0.65210000000000001</c:v>
                </c:pt>
                <c:pt idx="11">
                  <c:v>0.64039999999999997</c:v>
                </c:pt>
                <c:pt idx="12">
                  <c:v>0.62690000000000001</c:v>
                </c:pt>
                <c:pt idx="13">
                  <c:v>0.60470000000000002</c:v>
                </c:pt>
                <c:pt idx="14">
                  <c:v>0.58069999999999999</c:v>
                </c:pt>
                <c:pt idx="15">
                  <c:v>0.55789999999999995</c:v>
                </c:pt>
                <c:pt idx="16">
                  <c:v>0.52749999999999997</c:v>
                </c:pt>
                <c:pt idx="17">
                  <c:v>0.49249999999999999</c:v>
                </c:pt>
                <c:pt idx="18">
                  <c:v>0.44059999999999999</c:v>
                </c:pt>
                <c:pt idx="19">
                  <c:v>0.34989999999999999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'13.模型效果'!$N$24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'13.模型效果'!$N$25:$N$44</c:f>
              <c:numCache>
                <c:formatCode>0.00%</c:formatCode>
                <c:ptCount val="20"/>
                <c:pt idx="0">
                  <c:v>0</c:v>
                </c:pt>
                <c:pt idx="1">
                  <c:v>4.58E-2</c:v>
                </c:pt>
                <c:pt idx="2">
                  <c:v>8.3000000000000004E-2</c:v>
                </c:pt>
                <c:pt idx="3">
                  <c:v>0.1147</c:v>
                </c:pt>
                <c:pt idx="4">
                  <c:v>0.14380000000000001</c:v>
                </c:pt>
                <c:pt idx="5">
                  <c:v>0.16800000000000001</c:v>
                </c:pt>
                <c:pt idx="6">
                  <c:v>0.18870000000000001</c:v>
                </c:pt>
                <c:pt idx="7">
                  <c:v>0.20649999999999999</c:v>
                </c:pt>
                <c:pt idx="8">
                  <c:v>0.21820000000000001</c:v>
                </c:pt>
                <c:pt idx="9">
                  <c:v>0.22700000000000001</c:v>
                </c:pt>
                <c:pt idx="10">
                  <c:v>0.23419999999999999</c:v>
                </c:pt>
                <c:pt idx="11">
                  <c:v>0.2339</c:v>
                </c:pt>
                <c:pt idx="12">
                  <c:v>0.23100000000000001</c:v>
                </c:pt>
                <c:pt idx="13">
                  <c:v>0.22520000000000001</c:v>
                </c:pt>
                <c:pt idx="14">
                  <c:v>0.21440000000000001</c:v>
                </c:pt>
                <c:pt idx="15">
                  <c:v>0.19839999999999999</c:v>
                </c:pt>
                <c:pt idx="16">
                  <c:v>0.17730000000000001</c:v>
                </c:pt>
                <c:pt idx="17">
                  <c:v>0.14949999999999999</c:v>
                </c:pt>
                <c:pt idx="18">
                  <c:v>0.114</c:v>
                </c:pt>
                <c:pt idx="19">
                  <c:v>6.7000000000000004E-2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58752"/>
        <c:axId val="-1855112272"/>
      </c:lineChart>
      <c:catAx>
        <c:axId val="-185515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12272"/>
        <c:crosses val="autoZero"/>
        <c:auto val="1"/>
        <c:lblAlgn val="ctr"/>
        <c:lblOffset val="100"/>
        <c:noMultiLvlLbl val="0"/>
      </c:catAx>
      <c:valAx>
        <c:axId val="-1855112272"/>
        <c:scaling>
          <c:orientation val="minMax"/>
          <c:max val="0.95000000000000007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58752"/>
        <c:crosses val="autoZero"/>
        <c:crossBetween val="between"/>
      </c:valAx>
      <c:valAx>
        <c:axId val="-1855111712"/>
        <c:scaling>
          <c:orientation val="minMax"/>
          <c:max val="1.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10032"/>
        <c:crosses val="max"/>
        <c:crossBetween val="between"/>
      </c:valAx>
      <c:catAx>
        <c:axId val="-1855110032"/>
        <c:scaling>
          <c:orientation val="minMax"/>
        </c:scaling>
        <c:delete val="1"/>
        <c:axPos val="b"/>
        <c:majorTickMark val="out"/>
        <c:minorTickMark val="none"/>
        <c:tickLblPos val="nextTo"/>
        <c:crossAx val="-1855111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'13.模型效果'!$O$47</c:f>
              <c:strCache>
                <c:ptCount val="1"/>
                <c:pt idx="0">
                  <c:v>LIFT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val>
            <c:numRef>
              <c:f>'13.模型效果'!$O$48:$O$67</c:f>
              <c:numCache>
                <c:formatCode>General</c:formatCode>
                <c:ptCount val="20"/>
                <c:pt idx="0">
                  <c:v>1.3</c:v>
                </c:pt>
                <c:pt idx="1">
                  <c:v>1.3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0.8</c:v>
                </c:pt>
                <c:pt idx="17">
                  <c:v>0.8</c:v>
                </c:pt>
                <c:pt idx="18">
                  <c:v>0.7</c:v>
                </c:pt>
                <c:pt idx="19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855134672"/>
        <c:axId val="-1855119552"/>
      </c:barChart>
      <c:lineChart>
        <c:grouping val="standard"/>
        <c:varyColors val="0"/>
        <c:ser>
          <c:idx val="0"/>
          <c:order val="0"/>
          <c:tx>
            <c:strRef>
              <c:f>'13.模型效果'!$M$47</c:f>
              <c:strCache>
                <c:ptCount val="1"/>
                <c:pt idx="0">
                  <c:v>逾期率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'13.模型效果'!$M$48:$M$67</c:f>
              <c:numCache>
                <c:formatCode>0.00%</c:formatCode>
                <c:ptCount val="20"/>
                <c:pt idx="0">
                  <c:v>0.86</c:v>
                </c:pt>
                <c:pt idx="1">
                  <c:v>0.82120000000000004</c:v>
                </c:pt>
                <c:pt idx="2">
                  <c:v>0.79590000000000005</c:v>
                </c:pt>
                <c:pt idx="3">
                  <c:v>0.78249999999999997</c:v>
                </c:pt>
                <c:pt idx="4">
                  <c:v>0.76649999999999996</c:v>
                </c:pt>
                <c:pt idx="5">
                  <c:v>0.74790000000000001</c:v>
                </c:pt>
                <c:pt idx="6">
                  <c:v>0.72989999999999999</c:v>
                </c:pt>
                <c:pt idx="7">
                  <c:v>0.71</c:v>
                </c:pt>
                <c:pt idx="8">
                  <c:v>0.69530000000000003</c:v>
                </c:pt>
                <c:pt idx="9">
                  <c:v>0.67869999999999997</c:v>
                </c:pt>
                <c:pt idx="10">
                  <c:v>0.65869999999999995</c:v>
                </c:pt>
                <c:pt idx="11">
                  <c:v>0.64170000000000005</c:v>
                </c:pt>
                <c:pt idx="12">
                  <c:v>0.62429999999999997</c:v>
                </c:pt>
                <c:pt idx="13">
                  <c:v>0.6028</c:v>
                </c:pt>
                <c:pt idx="14">
                  <c:v>0.58760000000000001</c:v>
                </c:pt>
                <c:pt idx="15">
                  <c:v>0.55759999999999998</c:v>
                </c:pt>
                <c:pt idx="16">
                  <c:v>0.52700000000000002</c:v>
                </c:pt>
                <c:pt idx="17">
                  <c:v>0.495</c:v>
                </c:pt>
                <c:pt idx="18">
                  <c:v>0.435</c:v>
                </c:pt>
                <c:pt idx="19">
                  <c:v>0.35049999999999998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'13.模型效果'!$N$47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'13.模型效果'!$N$48:$N$67</c:f>
              <c:numCache>
                <c:formatCode>0.00%</c:formatCode>
                <c:ptCount val="20"/>
                <c:pt idx="0">
                  <c:v>0</c:v>
                </c:pt>
                <c:pt idx="1">
                  <c:v>4.5600000000000002E-2</c:v>
                </c:pt>
                <c:pt idx="2">
                  <c:v>8.2699999999999996E-2</c:v>
                </c:pt>
                <c:pt idx="3">
                  <c:v>0.11409999999999999</c:v>
                </c:pt>
                <c:pt idx="4">
                  <c:v>0.1426</c:v>
                </c:pt>
                <c:pt idx="5">
                  <c:v>0.1676</c:v>
                </c:pt>
                <c:pt idx="6">
                  <c:v>0.18840000000000001</c:v>
                </c:pt>
                <c:pt idx="7">
                  <c:v>0.20530000000000001</c:v>
                </c:pt>
                <c:pt idx="8">
                  <c:v>0.21779999999999999</c:v>
                </c:pt>
                <c:pt idx="9">
                  <c:v>0.2271</c:v>
                </c:pt>
                <c:pt idx="10">
                  <c:v>0.23269999999999999</c:v>
                </c:pt>
                <c:pt idx="11">
                  <c:v>0.23380000000000001</c:v>
                </c:pt>
                <c:pt idx="12">
                  <c:v>0.23119999999999999</c:v>
                </c:pt>
                <c:pt idx="13">
                  <c:v>0.2248</c:v>
                </c:pt>
                <c:pt idx="14">
                  <c:v>0.21360000000000001</c:v>
                </c:pt>
                <c:pt idx="15">
                  <c:v>0.1991</c:v>
                </c:pt>
                <c:pt idx="16">
                  <c:v>0.17799999999999999</c:v>
                </c:pt>
                <c:pt idx="17">
                  <c:v>0.15010000000000001</c:v>
                </c:pt>
                <c:pt idx="18">
                  <c:v>0.11509999999999999</c:v>
                </c:pt>
                <c:pt idx="19">
                  <c:v>6.6900000000000001E-2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59312"/>
        <c:axId val="-1855120112"/>
      </c:lineChart>
      <c:catAx>
        <c:axId val="-185515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20112"/>
        <c:crosses val="autoZero"/>
        <c:auto val="1"/>
        <c:lblAlgn val="ctr"/>
        <c:lblOffset val="100"/>
        <c:noMultiLvlLbl val="0"/>
      </c:catAx>
      <c:valAx>
        <c:axId val="-1855120112"/>
        <c:scaling>
          <c:orientation val="minMax"/>
          <c:max val="0.95000000000000007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59312"/>
        <c:crosses val="autoZero"/>
        <c:crossBetween val="between"/>
      </c:valAx>
      <c:valAx>
        <c:axId val="-1855119552"/>
        <c:scaling>
          <c:orientation val="minMax"/>
          <c:max val="1.5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34672"/>
        <c:crosses val="max"/>
        <c:crossBetween val="between"/>
      </c:valAx>
      <c:catAx>
        <c:axId val="-18551346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855119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'14.模型psi'!$K$3</c:f>
              <c:strCache>
                <c:ptCount val="1"/>
                <c:pt idx="0">
                  <c:v>模型1psi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'14.模型psi'!$J$4:$J$11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'14.模型psi'!$K$4:$K$11</c:f>
              <c:numCache>
                <c:formatCode>General</c:formatCode>
                <c:ptCount val="8"/>
                <c:pt idx="0">
                  <c:v>3.539118E-4</c:v>
                </c:pt>
                <c:pt idx="1">
                  <c:v>1.0265691699999999E-2</c:v>
                </c:pt>
                <c:pt idx="2">
                  <c:v>3.46125927E-2</c:v>
                </c:pt>
                <c:pt idx="3">
                  <c:v>8.1044270000000009E-3</c:v>
                </c:pt>
                <c:pt idx="4">
                  <c:v>6.1289856999999998E-3</c:v>
                </c:pt>
                <c:pt idx="5">
                  <c:v>4.2864807999999999E-3</c:v>
                </c:pt>
                <c:pt idx="6">
                  <c:v>2.9038054999999999E-3</c:v>
                </c:pt>
                <c:pt idx="7">
                  <c:v>8.7743870999999994E-3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'14.模型psi'!$L$3</c:f>
              <c:strCache>
                <c:ptCount val="1"/>
                <c:pt idx="0">
                  <c:v>模型2psi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'14.模型psi'!$J$4:$J$11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'14.模型psi'!$L$4:$L$11</c:f>
              <c:numCache>
                <c:formatCode>General</c:formatCode>
                <c:ptCount val="8"/>
                <c:pt idx="0">
                  <c:v>1.8361236E-3</c:v>
                </c:pt>
                <c:pt idx="1">
                  <c:v>8.4720294000000008E-3</c:v>
                </c:pt>
                <c:pt idx="2">
                  <c:v>2.9401862300000001E-2</c:v>
                </c:pt>
                <c:pt idx="3">
                  <c:v>7.3278555999999996E-3</c:v>
                </c:pt>
                <c:pt idx="4">
                  <c:v>2.1443617999999998E-3</c:v>
                </c:pt>
                <c:pt idx="5">
                  <c:v>1.2985816E-3</c:v>
                </c:pt>
                <c:pt idx="6">
                  <c:v>2.9090047E-3</c:v>
                </c:pt>
                <c:pt idx="7">
                  <c:v>8.4595929999999996E-3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'14.模型psi'!$M$3</c:f>
              <c:strCache>
                <c:ptCount val="1"/>
                <c:pt idx="0">
                  <c:v>模型3psi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'14.模型psi'!$J$4:$J$11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'14.模型psi'!$M$4:$M$11</c:f>
              <c:numCache>
                <c:formatCode>General</c:formatCode>
                <c:ptCount val="8"/>
                <c:pt idx="0">
                  <c:v>2.2756142000000001E-3</c:v>
                </c:pt>
                <c:pt idx="1">
                  <c:v>7.7279504999999997E-3</c:v>
                </c:pt>
                <c:pt idx="2">
                  <c:v>2.8242392799999998E-2</c:v>
                </c:pt>
                <c:pt idx="3">
                  <c:v>6.9985815E-3</c:v>
                </c:pt>
                <c:pt idx="4">
                  <c:v>2.0345445999999999E-3</c:v>
                </c:pt>
                <c:pt idx="5">
                  <c:v>8.0607957999999993E-3</c:v>
                </c:pt>
                <c:pt idx="6">
                  <c:v>3.7558263E-3</c:v>
                </c:pt>
                <c:pt idx="7">
                  <c:v>8.8269561E-3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115632"/>
        <c:axId val="-1855160992"/>
      </c:lineChart>
      <c:catAx>
        <c:axId val="-185511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60992"/>
        <c:crosses val="autoZero"/>
        <c:auto val="1"/>
        <c:lblAlgn val="ctr"/>
        <c:lblOffset val="100"/>
        <c:noMultiLvlLbl val="0"/>
      </c:catAx>
      <c:valAx>
        <c:axId val="-1855160992"/>
        <c:scaling>
          <c:orientation val="minMax"/>
          <c:max val="6.0000000000000012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1563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/>
              <a:t>1704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 (2)'!$F$2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 (2)'!$E$3:$E$31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四川</c:v>
                </c:pt>
                <c:pt idx="4">
                  <c:v>河南</c:v>
                </c:pt>
                <c:pt idx="5">
                  <c:v>辽宁</c:v>
                </c:pt>
                <c:pt idx="6">
                  <c:v>广西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陕西</c:v>
                </c:pt>
                <c:pt idx="12">
                  <c:v>河北</c:v>
                </c:pt>
                <c:pt idx="13">
                  <c:v>山东</c:v>
                </c:pt>
                <c:pt idx="14">
                  <c:v>吉林</c:v>
                </c:pt>
                <c:pt idx="15">
                  <c:v>湖南</c:v>
                </c:pt>
                <c:pt idx="16">
                  <c:v>内蒙古</c:v>
                </c:pt>
                <c:pt idx="17">
                  <c:v>黑龙江</c:v>
                </c:pt>
                <c:pt idx="18">
                  <c:v>海南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北京</c:v>
                </c:pt>
                <c:pt idx="24">
                  <c:v>甘肃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(2)'!$F$3:$F$31</c:f>
              <c:numCache>
                <c:formatCode>General</c:formatCode>
                <c:ptCount val="29"/>
                <c:pt idx="0">
                  <c:v>3278</c:v>
                </c:pt>
                <c:pt idx="1">
                  <c:v>1836</c:v>
                </c:pt>
                <c:pt idx="2">
                  <c:v>1821</c:v>
                </c:pt>
                <c:pt idx="3">
                  <c:v>1704</c:v>
                </c:pt>
                <c:pt idx="4">
                  <c:v>1588</c:v>
                </c:pt>
                <c:pt idx="5">
                  <c:v>1535</c:v>
                </c:pt>
                <c:pt idx="6">
                  <c:v>1491</c:v>
                </c:pt>
                <c:pt idx="7">
                  <c:v>1481</c:v>
                </c:pt>
                <c:pt idx="8">
                  <c:v>1427</c:v>
                </c:pt>
                <c:pt idx="9">
                  <c:v>1329</c:v>
                </c:pt>
                <c:pt idx="10">
                  <c:v>1253</c:v>
                </c:pt>
                <c:pt idx="11">
                  <c:v>1099</c:v>
                </c:pt>
                <c:pt idx="12">
                  <c:v>1095</c:v>
                </c:pt>
                <c:pt idx="13">
                  <c:v>892</c:v>
                </c:pt>
                <c:pt idx="14">
                  <c:v>753</c:v>
                </c:pt>
                <c:pt idx="15">
                  <c:v>702</c:v>
                </c:pt>
                <c:pt idx="16">
                  <c:v>699</c:v>
                </c:pt>
                <c:pt idx="17">
                  <c:v>668</c:v>
                </c:pt>
                <c:pt idx="18">
                  <c:v>649</c:v>
                </c:pt>
                <c:pt idx="19">
                  <c:v>598</c:v>
                </c:pt>
                <c:pt idx="20">
                  <c:v>556</c:v>
                </c:pt>
                <c:pt idx="21">
                  <c:v>466</c:v>
                </c:pt>
                <c:pt idx="22">
                  <c:v>409</c:v>
                </c:pt>
                <c:pt idx="23">
                  <c:v>383</c:v>
                </c:pt>
                <c:pt idx="24">
                  <c:v>383</c:v>
                </c:pt>
                <c:pt idx="25">
                  <c:v>284</c:v>
                </c:pt>
                <c:pt idx="26">
                  <c:v>193</c:v>
                </c:pt>
                <c:pt idx="27">
                  <c:v>43</c:v>
                </c:pt>
                <c:pt idx="28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27392"/>
        <c:axId val="-1855125712"/>
      </c:barChart>
      <c:lineChart>
        <c:grouping val="standard"/>
        <c:varyColors val="0"/>
        <c:ser>
          <c:idx val="1"/>
          <c:order val="1"/>
          <c:tx>
            <c:strRef>
              <c:f>'15.各省份 (2)'!$G$2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(2)'!$E$3:$E$31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四川</c:v>
                </c:pt>
                <c:pt idx="4">
                  <c:v>河南</c:v>
                </c:pt>
                <c:pt idx="5">
                  <c:v>辽宁</c:v>
                </c:pt>
                <c:pt idx="6">
                  <c:v>广西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陕西</c:v>
                </c:pt>
                <c:pt idx="12">
                  <c:v>河北</c:v>
                </c:pt>
                <c:pt idx="13">
                  <c:v>山东</c:v>
                </c:pt>
                <c:pt idx="14">
                  <c:v>吉林</c:v>
                </c:pt>
                <c:pt idx="15">
                  <c:v>湖南</c:v>
                </c:pt>
                <c:pt idx="16">
                  <c:v>内蒙古</c:v>
                </c:pt>
                <c:pt idx="17">
                  <c:v>黑龙江</c:v>
                </c:pt>
                <c:pt idx="18">
                  <c:v>海南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北京</c:v>
                </c:pt>
                <c:pt idx="24">
                  <c:v>甘肃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(2)'!$G$3:$G$31</c:f>
              <c:numCache>
                <c:formatCode>0.00%</c:formatCode>
                <c:ptCount val="29"/>
                <c:pt idx="0">
                  <c:v>0.60707748630000002</c:v>
                </c:pt>
                <c:pt idx="1">
                  <c:v>0.65686274509999998</c:v>
                </c:pt>
                <c:pt idx="2">
                  <c:v>0.65458539260000004</c:v>
                </c:pt>
                <c:pt idx="3">
                  <c:v>0.6167840376</c:v>
                </c:pt>
                <c:pt idx="4">
                  <c:v>0.65491183880000003</c:v>
                </c:pt>
                <c:pt idx="5">
                  <c:v>0.61368078179999996</c:v>
                </c:pt>
                <c:pt idx="6">
                  <c:v>0.65459423210000001</c:v>
                </c:pt>
                <c:pt idx="7">
                  <c:v>0.66103983789999998</c:v>
                </c:pt>
                <c:pt idx="8">
                  <c:v>0.63279607569999996</c:v>
                </c:pt>
                <c:pt idx="9">
                  <c:v>0.64409330320000002</c:v>
                </c:pt>
                <c:pt idx="10">
                  <c:v>0.64644852350000004</c:v>
                </c:pt>
                <c:pt idx="11">
                  <c:v>0.61328480439999999</c:v>
                </c:pt>
                <c:pt idx="12">
                  <c:v>0.63105022830000002</c:v>
                </c:pt>
                <c:pt idx="13">
                  <c:v>0.64125560540000004</c:v>
                </c:pt>
                <c:pt idx="14">
                  <c:v>0.60956175300000004</c:v>
                </c:pt>
                <c:pt idx="15">
                  <c:v>0.65242165240000005</c:v>
                </c:pt>
                <c:pt idx="16">
                  <c:v>0.65808297569999996</c:v>
                </c:pt>
                <c:pt idx="17">
                  <c:v>0.66167664670000004</c:v>
                </c:pt>
                <c:pt idx="18">
                  <c:v>0.54545454550000005</c:v>
                </c:pt>
                <c:pt idx="19">
                  <c:v>0.68060200670000004</c:v>
                </c:pt>
                <c:pt idx="20">
                  <c:v>0.65107913669999995</c:v>
                </c:pt>
                <c:pt idx="21">
                  <c:v>0.63090128759999997</c:v>
                </c:pt>
                <c:pt idx="22">
                  <c:v>0.68948655260000002</c:v>
                </c:pt>
                <c:pt idx="23">
                  <c:v>0.62924281979999996</c:v>
                </c:pt>
                <c:pt idx="24">
                  <c:v>0.63707571799999996</c:v>
                </c:pt>
                <c:pt idx="25">
                  <c:v>0.60211267609999997</c:v>
                </c:pt>
                <c:pt idx="26">
                  <c:v>0.65284974090000003</c:v>
                </c:pt>
                <c:pt idx="27">
                  <c:v>0.83720930230000001</c:v>
                </c:pt>
                <c:pt idx="28">
                  <c:v>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 (2)'!$H$2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(2)'!$E$3:$E$31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四川</c:v>
                </c:pt>
                <c:pt idx="4">
                  <c:v>河南</c:v>
                </c:pt>
                <c:pt idx="5">
                  <c:v>辽宁</c:v>
                </c:pt>
                <c:pt idx="6">
                  <c:v>广西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陕西</c:v>
                </c:pt>
                <c:pt idx="12">
                  <c:v>河北</c:v>
                </c:pt>
                <c:pt idx="13">
                  <c:v>山东</c:v>
                </c:pt>
                <c:pt idx="14">
                  <c:v>吉林</c:v>
                </c:pt>
                <c:pt idx="15">
                  <c:v>湖南</c:v>
                </c:pt>
                <c:pt idx="16">
                  <c:v>内蒙古</c:v>
                </c:pt>
                <c:pt idx="17">
                  <c:v>黑龙江</c:v>
                </c:pt>
                <c:pt idx="18">
                  <c:v>海南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北京</c:v>
                </c:pt>
                <c:pt idx="24">
                  <c:v>甘肃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(2)'!$H$3:$H$31</c:f>
              <c:numCache>
                <c:formatCode>0.00%</c:formatCode>
                <c:ptCount val="29"/>
                <c:pt idx="0">
                  <c:v>0.60327881800000005</c:v>
                </c:pt>
                <c:pt idx="1">
                  <c:v>0.6224294131</c:v>
                </c:pt>
                <c:pt idx="2">
                  <c:v>0.65607432229999996</c:v>
                </c:pt>
                <c:pt idx="3">
                  <c:v>0.61069820919999995</c:v>
                </c:pt>
                <c:pt idx="4">
                  <c:v>0.66533598429999996</c:v>
                </c:pt>
                <c:pt idx="5">
                  <c:v>0.59833912249999999</c:v>
                </c:pt>
                <c:pt idx="6">
                  <c:v>0.59075093290000003</c:v>
                </c:pt>
                <c:pt idx="7">
                  <c:v>0.65651075550000004</c:v>
                </c:pt>
                <c:pt idx="8">
                  <c:v>0.63977915419999998</c:v>
                </c:pt>
                <c:pt idx="9">
                  <c:v>0.61908504779999995</c:v>
                </c:pt>
                <c:pt idx="10">
                  <c:v>0.62895317849999999</c:v>
                </c:pt>
                <c:pt idx="11">
                  <c:v>0.59741930750000005</c:v>
                </c:pt>
                <c:pt idx="12">
                  <c:v>0.63649274300000003</c:v>
                </c:pt>
                <c:pt idx="13">
                  <c:v>0.61700346260000005</c:v>
                </c:pt>
                <c:pt idx="14">
                  <c:v>0.623465987</c:v>
                </c:pt>
                <c:pt idx="15">
                  <c:v>0.63746411219999999</c:v>
                </c:pt>
                <c:pt idx="16">
                  <c:v>0.6318549671</c:v>
                </c:pt>
                <c:pt idx="17">
                  <c:v>0.63051691109999997</c:v>
                </c:pt>
                <c:pt idx="18">
                  <c:v>0.54093663879999998</c:v>
                </c:pt>
                <c:pt idx="19">
                  <c:v>0.64474926889999995</c:v>
                </c:pt>
                <c:pt idx="20">
                  <c:v>0.60334442150000001</c:v>
                </c:pt>
                <c:pt idx="21">
                  <c:v>0.66983249349999996</c:v>
                </c:pt>
                <c:pt idx="22">
                  <c:v>0.61291360250000004</c:v>
                </c:pt>
                <c:pt idx="23">
                  <c:v>0.61779141709999996</c:v>
                </c:pt>
                <c:pt idx="24">
                  <c:v>0.64623018499999996</c:v>
                </c:pt>
                <c:pt idx="25">
                  <c:v>0.5726686393</c:v>
                </c:pt>
                <c:pt idx="26">
                  <c:v>0.65964332309999996</c:v>
                </c:pt>
                <c:pt idx="27">
                  <c:v>0.7489615892</c:v>
                </c:pt>
                <c:pt idx="28">
                  <c:v>0.71534819959999996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26832"/>
        <c:axId val="-1855126272"/>
      </c:lineChart>
      <c:catAx>
        <c:axId val="-18551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25712"/>
        <c:crosses val="autoZero"/>
        <c:auto val="1"/>
        <c:lblAlgn val="ctr"/>
        <c:lblOffset val="100"/>
        <c:noMultiLvlLbl val="0"/>
      </c:catAx>
      <c:valAx>
        <c:axId val="-185512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27392"/>
        <c:crosses val="autoZero"/>
        <c:crossBetween val="between"/>
        <c:majorUnit val="1000"/>
      </c:valAx>
      <c:valAx>
        <c:axId val="-185512627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26832"/>
        <c:crosses val="max"/>
        <c:crossBetween val="between"/>
      </c:valAx>
      <c:catAx>
        <c:axId val="-1855126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26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/>
              <a:t>1705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 (2)'!$F$34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 (2)'!$E$35:$E$63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河南</c:v>
                </c:pt>
                <c:pt idx="4">
                  <c:v>四川</c:v>
                </c:pt>
                <c:pt idx="5">
                  <c:v>广西</c:v>
                </c:pt>
                <c:pt idx="6">
                  <c:v>辽宁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湖南</c:v>
                </c:pt>
                <c:pt idx="18">
                  <c:v>黑龙江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甘肃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(2)'!$F$35:$F$63</c:f>
              <c:numCache>
                <c:formatCode>General</c:formatCode>
                <c:ptCount val="29"/>
                <c:pt idx="0">
                  <c:v>3477</c:v>
                </c:pt>
                <c:pt idx="1">
                  <c:v>2081</c:v>
                </c:pt>
                <c:pt idx="2">
                  <c:v>1899</c:v>
                </c:pt>
                <c:pt idx="3">
                  <c:v>1886</c:v>
                </c:pt>
                <c:pt idx="4">
                  <c:v>1850</c:v>
                </c:pt>
                <c:pt idx="5">
                  <c:v>1728</c:v>
                </c:pt>
                <c:pt idx="6">
                  <c:v>1709</c:v>
                </c:pt>
                <c:pt idx="7">
                  <c:v>1703</c:v>
                </c:pt>
                <c:pt idx="8">
                  <c:v>1574</c:v>
                </c:pt>
                <c:pt idx="9">
                  <c:v>1459</c:v>
                </c:pt>
                <c:pt idx="10">
                  <c:v>1440</c:v>
                </c:pt>
                <c:pt idx="11">
                  <c:v>1256</c:v>
                </c:pt>
                <c:pt idx="12">
                  <c:v>1094</c:v>
                </c:pt>
                <c:pt idx="13">
                  <c:v>924</c:v>
                </c:pt>
                <c:pt idx="14">
                  <c:v>811</c:v>
                </c:pt>
                <c:pt idx="15">
                  <c:v>786</c:v>
                </c:pt>
                <c:pt idx="16">
                  <c:v>783</c:v>
                </c:pt>
                <c:pt idx="17">
                  <c:v>779</c:v>
                </c:pt>
                <c:pt idx="18">
                  <c:v>740</c:v>
                </c:pt>
                <c:pt idx="19">
                  <c:v>684</c:v>
                </c:pt>
                <c:pt idx="20">
                  <c:v>625</c:v>
                </c:pt>
                <c:pt idx="21">
                  <c:v>492</c:v>
                </c:pt>
                <c:pt idx="22">
                  <c:v>471</c:v>
                </c:pt>
                <c:pt idx="23">
                  <c:v>441</c:v>
                </c:pt>
                <c:pt idx="24">
                  <c:v>427</c:v>
                </c:pt>
                <c:pt idx="25">
                  <c:v>304</c:v>
                </c:pt>
                <c:pt idx="26">
                  <c:v>196</c:v>
                </c:pt>
                <c:pt idx="27">
                  <c:v>51</c:v>
                </c:pt>
                <c:pt idx="28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33552"/>
        <c:axId val="-1855129632"/>
      </c:barChart>
      <c:lineChart>
        <c:grouping val="standard"/>
        <c:varyColors val="0"/>
        <c:ser>
          <c:idx val="1"/>
          <c:order val="1"/>
          <c:tx>
            <c:strRef>
              <c:f>'15.各省份 (2)'!$G$34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(2)'!$E$35:$E$63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河南</c:v>
                </c:pt>
                <c:pt idx="4">
                  <c:v>四川</c:v>
                </c:pt>
                <c:pt idx="5">
                  <c:v>广西</c:v>
                </c:pt>
                <c:pt idx="6">
                  <c:v>辽宁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湖南</c:v>
                </c:pt>
                <c:pt idx="18">
                  <c:v>黑龙江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甘肃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(2)'!$G$35:$G$63</c:f>
              <c:numCache>
                <c:formatCode>0.00%</c:formatCode>
                <c:ptCount val="29"/>
                <c:pt idx="0">
                  <c:v>0.62180040260000002</c:v>
                </c:pt>
                <c:pt idx="1">
                  <c:v>0.64584334450000003</c:v>
                </c:pt>
                <c:pt idx="2">
                  <c:v>0.6524486572</c:v>
                </c:pt>
                <c:pt idx="3">
                  <c:v>0.66861081649999998</c:v>
                </c:pt>
                <c:pt idx="4">
                  <c:v>0.6032432432</c:v>
                </c:pt>
                <c:pt idx="5">
                  <c:v>0.67881944439999997</c:v>
                </c:pt>
                <c:pt idx="6">
                  <c:v>0.60327677000000002</c:v>
                </c:pt>
                <c:pt idx="7">
                  <c:v>0.66059894299999999</c:v>
                </c:pt>
                <c:pt idx="8">
                  <c:v>0.67407878020000001</c:v>
                </c:pt>
                <c:pt idx="9">
                  <c:v>0.63536668949999997</c:v>
                </c:pt>
                <c:pt idx="10">
                  <c:v>0.64652777780000004</c:v>
                </c:pt>
                <c:pt idx="11">
                  <c:v>0.6345541401</c:v>
                </c:pt>
                <c:pt idx="12">
                  <c:v>0.63345521019999995</c:v>
                </c:pt>
                <c:pt idx="13">
                  <c:v>0.62987012990000002</c:v>
                </c:pt>
                <c:pt idx="14">
                  <c:v>0.64858199750000001</c:v>
                </c:pt>
                <c:pt idx="15">
                  <c:v>0.56615776080000002</c:v>
                </c:pt>
                <c:pt idx="16">
                  <c:v>0.59770114939999996</c:v>
                </c:pt>
                <c:pt idx="17">
                  <c:v>0.63414634150000004</c:v>
                </c:pt>
                <c:pt idx="18">
                  <c:v>0.62702702700000001</c:v>
                </c:pt>
                <c:pt idx="19">
                  <c:v>0.64766081870000003</c:v>
                </c:pt>
                <c:pt idx="20">
                  <c:v>0.65280000000000005</c:v>
                </c:pt>
                <c:pt idx="21">
                  <c:v>0.66869918699999997</c:v>
                </c:pt>
                <c:pt idx="22">
                  <c:v>0.69214437370000004</c:v>
                </c:pt>
                <c:pt idx="23">
                  <c:v>0.67120181410000002</c:v>
                </c:pt>
                <c:pt idx="24">
                  <c:v>0.67681498829999998</c:v>
                </c:pt>
                <c:pt idx="25">
                  <c:v>0.57565789469999995</c:v>
                </c:pt>
                <c:pt idx="26">
                  <c:v>0.67346938779999999</c:v>
                </c:pt>
                <c:pt idx="27">
                  <c:v>0.74509803919999995</c:v>
                </c:pt>
                <c:pt idx="28">
                  <c:v>0.66666666669999997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 (2)'!$H$34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(2)'!$E$35:$E$63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福建</c:v>
                </c:pt>
                <c:pt idx="3">
                  <c:v>河南</c:v>
                </c:pt>
                <c:pt idx="4">
                  <c:v>四川</c:v>
                </c:pt>
                <c:pt idx="5">
                  <c:v>广西</c:v>
                </c:pt>
                <c:pt idx="6">
                  <c:v>辽宁</c:v>
                </c:pt>
                <c:pt idx="7">
                  <c:v>浙江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湖南</c:v>
                </c:pt>
                <c:pt idx="18">
                  <c:v>黑龙江</c:v>
                </c:pt>
                <c:pt idx="19">
                  <c:v>安徽</c:v>
                </c:pt>
                <c:pt idx="20">
                  <c:v>江西</c:v>
                </c:pt>
                <c:pt idx="21">
                  <c:v>湖北</c:v>
                </c:pt>
                <c:pt idx="22">
                  <c:v>重庆</c:v>
                </c:pt>
                <c:pt idx="23">
                  <c:v>甘肃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(2)'!$H$35:$H$63</c:f>
              <c:numCache>
                <c:formatCode>0.00%</c:formatCode>
                <c:ptCount val="29"/>
                <c:pt idx="0">
                  <c:v>0.59638861990000003</c:v>
                </c:pt>
                <c:pt idx="1">
                  <c:v>0.59722043469999997</c:v>
                </c:pt>
                <c:pt idx="2">
                  <c:v>0.61257204239999996</c:v>
                </c:pt>
                <c:pt idx="3">
                  <c:v>0.62781593979999994</c:v>
                </c:pt>
                <c:pt idx="4">
                  <c:v>0.60312047609999997</c:v>
                </c:pt>
                <c:pt idx="5">
                  <c:v>0.63453576639999998</c:v>
                </c:pt>
                <c:pt idx="6">
                  <c:v>0.60556972149999999</c:v>
                </c:pt>
                <c:pt idx="7">
                  <c:v>0.63727175629999999</c:v>
                </c:pt>
                <c:pt idx="8">
                  <c:v>0.62400694239999999</c:v>
                </c:pt>
                <c:pt idx="9">
                  <c:v>0.61025891629999995</c:v>
                </c:pt>
                <c:pt idx="10">
                  <c:v>0.61060025750000002</c:v>
                </c:pt>
                <c:pt idx="11">
                  <c:v>0.61618761070000005</c:v>
                </c:pt>
                <c:pt idx="12">
                  <c:v>0.59896696689999995</c:v>
                </c:pt>
                <c:pt idx="13">
                  <c:v>0.61972290519999995</c:v>
                </c:pt>
                <c:pt idx="14">
                  <c:v>0.63093764109999995</c:v>
                </c:pt>
                <c:pt idx="15">
                  <c:v>0.59230416669999997</c:v>
                </c:pt>
                <c:pt idx="16">
                  <c:v>0.60832976279999995</c:v>
                </c:pt>
                <c:pt idx="17">
                  <c:v>0.60002372230000001</c:v>
                </c:pt>
                <c:pt idx="18">
                  <c:v>0.60782568000000003</c:v>
                </c:pt>
                <c:pt idx="19">
                  <c:v>0.63942827179999995</c:v>
                </c:pt>
                <c:pt idx="20">
                  <c:v>0.61029698489999995</c:v>
                </c:pt>
                <c:pt idx="21">
                  <c:v>0.63077922460000002</c:v>
                </c:pt>
                <c:pt idx="22">
                  <c:v>0.60823310600000002</c:v>
                </c:pt>
                <c:pt idx="23">
                  <c:v>0.6268828796</c:v>
                </c:pt>
                <c:pt idx="24">
                  <c:v>0.63053679240000005</c:v>
                </c:pt>
                <c:pt idx="25">
                  <c:v>0.60710938049999996</c:v>
                </c:pt>
                <c:pt idx="26">
                  <c:v>0.61239844570000002</c:v>
                </c:pt>
                <c:pt idx="27">
                  <c:v>0.66470248489999995</c:v>
                </c:pt>
                <c:pt idx="28">
                  <c:v>0.56238950899999995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32432"/>
        <c:axId val="-1855131872"/>
      </c:lineChart>
      <c:catAx>
        <c:axId val="-185513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29632"/>
        <c:crosses val="autoZero"/>
        <c:auto val="1"/>
        <c:lblAlgn val="ctr"/>
        <c:lblOffset val="100"/>
        <c:noMultiLvlLbl val="0"/>
      </c:catAx>
      <c:valAx>
        <c:axId val="-185512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33552"/>
        <c:crosses val="autoZero"/>
        <c:crossBetween val="between"/>
        <c:majorUnit val="1000"/>
      </c:valAx>
      <c:valAx>
        <c:axId val="-185513187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32432"/>
        <c:crosses val="max"/>
        <c:crossBetween val="between"/>
      </c:valAx>
      <c:catAx>
        <c:axId val="-185513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31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/>
              <a:t>1706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 (2)'!$F$66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 (2)'!$E$67:$E$95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福建</c:v>
                </c:pt>
                <c:pt idx="4">
                  <c:v>四川</c:v>
                </c:pt>
                <c:pt idx="5">
                  <c:v>浙江</c:v>
                </c:pt>
                <c:pt idx="6">
                  <c:v>广西</c:v>
                </c:pt>
                <c:pt idx="7">
                  <c:v>辽宁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安徽</c:v>
                </c:pt>
                <c:pt idx="15">
                  <c:v>吉林</c:v>
                </c:pt>
                <c:pt idx="16">
                  <c:v>内蒙古</c:v>
                </c:pt>
                <c:pt idx="17">
                  <c:v>海南</c:v>
                </c:pt>
                <c:pt idx="18">
                  <c:v>黑龙江</c:v>
                </c:pt>
                <c:pt idx="19">
                  <c:v>湖南</c:v>
                </c:pt>
                <c:pt idx="20">
                  <c:v>江西</c:v>
                </c:pt>
                <c:pt idx="21">
                  <c:v>湖北</c:v>
                </c:pt>
                <c:pt idx="22">
                  <c:v>北京</c:v>
                </c:pt>
                <c:pt idx="23">
                  <c:v>甘肃</c:v>
                </c:pt>
                <c:pt idx="24">
                  <c:v>重庆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(2)'!$F$67:$F$95</c:f>
              <c:numCache>
                <c:formatCode>General</c:formatCode>
                <c:ptCount val="29"/>
                <c:pt idx="0">
                  <c:v>3165</c:v>
                </c:pt>
                <c:pt idx="1">
                  <c:v>1864</c:v>
                </c:pt>
                <c:pt idx="2">
                  <c:v>1810</c:v>
                </c:pt>
                <c:pt idx="3">
                  <c:v>1735</c:v>
                </c:pt>
                <c:pt idx="4">
                  <c:v>1699</c:v>
                </c:pt>
                <c:pt idx="5">
                  <c:v>1596</c:v>
                </c:pt>
                <c:pt idx="6">
                  <c:v>1595</c:v>
                </c:pt>
                <c:pt idx="7">
                  <c:v>1483</c:v>
                </c:pt>
                <c:pt idx="8">
                  <c:v>1438</c:v>
                </c:pt>
                <c:pt idx="9">
                  <c:v>1372</c:v>
                </c:pt>
                <c:pt idx="10">
                  <c:v>1364</c:v>
                </c:pt>
                <c:pt idx="11">
                  <c:v>1131</c:v>
                </c:pt>
                <c:pt idx="12">
                  <c:v>992</c:v>
                </c:pt>
                <c:pt idx="13">
                  <c:v>793</c:v>
                </c:pt>
                <c:pt idx="14">
                  <c:v>721</c:v>
                </c:pt>
                <c:pt idx="15">
                  <c:v>717</c:v>
                </c:pt>
                <c:pt idx="16">
                  <c:v>697</c:v>
                </c:pt>
                <c:pt idx="17">
                  <c:v>696</c:v>
                </c:pt>
                <c:pt idx="18">
                  <c:v>640</c:v>
                </c:pt>
                <c:pt idx="19">
                  <c:v>634</c:v>
                </c:pt>
                <c:pt idx="20">
                  <c:v>613</c:v>
                </c:pt>
                <c:pt idx="21">
                  <c:v>451</c:v>
                </c:pt>
                <c:pt idx="22">
                  <c:v>419</c:v>
                </c:pt>
                <c:pt idx="23">
                  <c:v>418</c:v>
                </c:pt>
                <c:pt idx="24">
                  <c:v>413</c:v>
                </c:pt>
                <c:pt idx="25">
                  <c:v>245</c:v>
                </c:pt>
                <c:pt idx="26">
                  <c:v>204</c:v>
                </c:pt>
                <c:pt idx="27">
                  <c:v>43</c:v>
                </c:pt>
                <c:pt idx="28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40272"/>
        <c:axId val="-1855139712"/>
      </c:barChart>
      <c:lineChart>
        <c:grouping val="standard"/>
        <c:varyColors val="0"/>
        <c:ser>
          <c:idx val="1"/>
          <c:order val="1"/>
          <c:tx>
            <c:strRef>
              <c:f>'15.各省份 (2)'!$G$66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福建</c:v>
                </c:pt>
                <c:pt idx="4">
                  <c:v>四川</c:v>
                </c:pt>
                <c:pt idx="5">
                  <c:v>浙江</c:v>
                </c:pt>
                <c:pt idx="6">
                  <c:v>广西</c:v>
                </c:pt>
                <c:pt idx="7">
                  <c:v>辽宁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安徽</c:v>
                </c:pt>
                <c:pt idx="15">
                  <c:v>吉林</c:v>
                </c:pt>
                <c:pt idx="16">
                  <c:v>内蒙古</c:v>
                </c:pt>
                <c:pt idx="17">
                  <c:v>海南</c:v>
                </c:pt>
                <c:pt idx="18">
                  <c:v>黑龙江</c:v>
                </c:pt>
                <c:pt idx="19">
                  <c:v>湖南</c:v>
                </c:pt>
                <c:pt idx="20">
                  <c:v>江西</c:v>
                </c:pt>
                <c:pt idx="21">
                  <c:v>湖北</c:v>
                </c:pt>
                <c:pt idx="22">
                  <c:v>北京</c:v>
                </c:pt>
                <c:pt idx="23">
                  <c:v>甘肃</c:v>
                </c:pt>
                <c:pt idx="24">
                  <c:v>重庆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(2)'!$G$67:$G$95</c:f>
              <c:numCache>
                <c:formatCode>0.00%</c:formatCode>
                <c:ptCount val="29"/>
                <c:pt idx="0">
                  <c:v>0.64360189570000004</c:v>
                </c:pt>
                <c:pt idx="1">
                  <c:v>0.70332618030000005</c:v>
                </c:pt>
                <c:pt idx="2">
                  <c:v>0.68287292820000001</c:v>
                </c:pt>
                <c:pt idx="3">
                  <c:v>0.70432276660000004</c:v>
                </c:pt>
                <c:pt idx="4">
                  <c:v>0.64508534429999997</c:v>
                </c:pt>
                <c:pt idx="5">
                  <c:v>0.679197995</c:v>
                </c:pt>
                <c:pt idx="6">
                  <c:v>0.71598746079999998</c:v>
                </c:pt>
                <c:pt idx="7">
                  <c:v>0.6574511126</c:v>
                </c:pt>
                <c:pt idx="8">
                  <c:v>0.69054241999999999</c:v>
                </c:pt>
                <c:pt idx="9">
                  <c:v>0.6610787172</c:v>
                </c:pt>
                <c:pt idx="10">
                  <c:v>0.66202346040000004</c:v>
                </c:pt>
                <c:pt idx="11">
                  <c:v>0.68169761269999996</c:v>
                </c:pt>
                <c:pt idx="12">
                  <c:v>0.66532258060000005</c:v>
                </c:pt>
                <c:pt idx="13">
                  <c:v>0.64060529629999996</c:v>
                </c:pt>
                <c:pt idx="14">
                  <c:v>0.65880721220000005</c:v>
                </c:pt>
                <c:pt idx="15">
                  <c:v>0.67782426780000005</c:v>
                </c:pt>
                <c:pt idx="16">
                  <c:v>0.67431850790000003</c:v>
                </c:pt>
                <c:pt idx="17">
                  <c:v>0.63649425289999995</c:v>
                </c:pt>
                <c:pt idx="18">
                  <c:v>0.65781250000000002</c:v>
                </c:pt>
                <c:pt idx="19">
                  <c:v>0.69400630910000005</c:v>
                </c:pt>
                <c:pt idx="20">
                  <c:v>0.65252854810000005</c:v>
                </c:pt>
                <c:pt idx="21">
                  <c:v>0.70509977830000004</c:v>
                </c:pt>
                <c:pt idx="22">
                  <c:v>0.66109785200000004</c:v>
                </c:pt>
                <c:pt idx="23">
                  <c:v>0.73205741629999999</c:v>
                </c:pt>
                <c:pt idx="24">
                  <c:v>0.62469733660000004</c:v>
                </c:pt>
                <c:pt idx="25">
                  <c:v>0.54285714289999998</c:v>
                </c:pt>
                <c:pt idx="26">
                  <c:v>0.68137254899999999</c:v>
                </c:pt>
                <c:pt idx="27">
                  <c:v>0.76744186049999996</c:v>
                </c:pt>
                <c:pt idx="28">
                  <c:v>0.625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 (2)'!$H$66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福建</c:v>
                </c:pt>
                <c:pt idx="4">
                  <c:v>四川</c:v>
                </c:pt>
                <c:pt idx="5">
                  <c:v>浙江</c:v>
                </c:pt>
                <c:pt idx="6">
                  <c:v>广西</c:v>
                </c:pt>
                <c:pt idx="7">
                  <c:v>辽宁</c:v>
                </c:pt>
                <c:pt idx="8">
                  <c:v>江苏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安徽</c:v>
                </c:pt>
                <c:pt idx="15">
                  <c:v>吉林</c:v>
                </c:pt>
                <c:pt idx="16">
                  <c:v>内蒙古</c:v>
                </c:pt>
                <c:pt idx="17">
                  <c:v>海南</c:v>
                </c:pt>
                <c:pt idx="18">
                  <c:v>黑龙江</c:v>
                </c:pt>
                <c:pt idx="19">
                  <c:v>湖南</c:v>
                </c:pt>
                <c:pt idx="20">
                  <c:v>江西</c:v>
                </c:pt>
                <c:pt idx="21">
                  <c:v>湖北</c:v>
                </c:pt>
                <c:pt idx="22">
                  <c:v>北京</c:v>
                </c:pt>
                <c:pt idx="23">
                  <c:v>甘肃</c:v>
                </c:pt>
                <c:pt idx="24">
                  <c:v>重庆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(2)'!$H$67:$H$95</c:f>
              <c:numCache>
                <c:formatCode>0.00%</c:formatCode>
                <c:ptCount val="29"/>
                <c:pt idx="0">
                  <c:v>0.60873699800000003</c:v>
                </c:pt>
                <c:pt idx="1">
                  <c:v>0.64189953470000005</c:v>
                </c:pt>
                <c:pt idx="2">
                  <c:v>0.60907175130000002</c:v>
                </c:pt>
                <c:pt idx="3">
                  <c:v>0.61920971069999997</c:v>
                </c:pt>
                <c:pt idx="4">
                  <c:v>0.61522180920000002</c:v>
                </c:pt>
                <c:pt idx="5">
                  <c:v>0.64481621229999997</c:v>
                </c:pt>
                <c:pt idx="6">
                  <c:v>0.65458567629999997</c:v>
                </c:pt>
                <c:pt idx="7">
                  <c:v>0.61210486959999999</c:v>
                </c:pt>
                <c:pt idx="8">
                  <c:v>0.63442177980000003</c:v>
                </c:pt>
                <c:pt idx="9">
                  <c:v>0.61202183340000005</c:v>
                </c:pt>
                <c:pt idx="10">
                  <c:v>0.62827085029999996</c:v>
                </c:pt>
                <c:pt idx="11">
                  <c:v>0.63477607950000003</c:v>
                </c:pt>
                <c:pt idx="12">
                  <c:v>0.61175818360000001</c:v>
                </c:pt>
                <c:pt idx="13">
                  <c:v>0.62593949280000005</c:v>
                </c:pt>
                <c:pt idx="14">
                  <c:v>0.64206885430000005</c:v>
                </c:pt>
                <c:pt idx="15">
                  <c:v>0.61293881309999998</c:v>
                </c:pt>
                <c:pt idx="16">
                  <c:v>0.64404715040000005</c:v>
                </c:pt>
                <c:pt idx="17">
                  <c:v>0.60735780880000001</c:v>
                </c:pt>
                <c:pt idx="18">
                  <c:v>0.61524643540000001</c:v>
                </c:pt>
                <c:pt idx="19">
                  <c:v>0.62751486889999997</c:v>
                </c:pt>
                <c:pt idx="20">
                  <c:v>0.62078724829999998</c:v>
                </c:pt>
                <c:pt idx="21">
                  <c:v>0.62489143920000001</c:v>
                </c:pt>
                <c:pt idx="22">
                  <c:v>0.64100019050000001</c:v>
                </c:pt>
                <c:pt idx="23">
                  <c:v>0.63047932220000003</c:v>
                </c:pt>
                <c:pt idx="24">
                  <c:v>0.61901906230000003</c:v>
                </c:pt>
                <c:pt idx="25">
                  <c:v>0.59350424800000001</c:v>
                </c:pt>
                <c:pt idx="26">
                  <c:v>0.61683553670000002</c:v>
                </c:pt>
                <c:pt idx="27">
                  <c:v>0.66284129359999999</c:v>
                </c:pt>
                <c:pt idx="28">
                  <c:v>0.65778686009999998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38032"/>
        <c:axId val="-1855197392"/>
      </c:lineChart>
      <c:catAx>
        <c:axId val="-185514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39712"/>
        <c:crosses val="autoZero"/>
        <c:auto val="1"/>
        <c:lblAlgn val="ctr"/>
        <c:lblOffset val="100"/>
        <c:noMultiLvlLbl val="0"/>
      </c:catAx>
      <c:valAx>
        <c:axId val="-1855139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40272"/>
        <c:crosses val="autoZero"/>
        <c:crossBetween val="between"/>
        <c:majorUnit val="1000"/>
      </c:valAx>
      <c:valAx>
        <c:axId val="-185519739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38032"/>
        <c:crosses val="max"/>
        <c:crossBetween val="between"/>
      </c:valAx>
      <c:catAx>
        <c:axId val="-1855138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97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'15.各省份 (2)'!$K$128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'15.各省份 (2)'!$I$129:$I$138</c:f>
              <c:numCache>
                <c:formatCode>General</c:formatCode>
                <c:ptCount val="10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</c:numCache>
            </c:numRef>
          </c:cat>
          <c:val>
            <c:numRef>
              <c:f>'15.各省份 (2)'!$K$129:$K$138</c:f>
              <c:numCache>
                <c:formatCode>0.00%</c:formatCode>
                <c:ptCount val="10"/>
                <c:pt idx="0">
                  <c:v>0.65596399999999999</c:v>
                </c:pt>
                <c:pt idx="1">
                  <c:v>0.627861</c:v>
                </c:pt>
                <c:pt idx="2">
                  <c:v>0.632494</c:v>
                </c:pt>
                <c:pt idx="3">
                  <c:v>0.67019799999999996</c:v>
                </c:pt>
                <c:pt idx="4">
                  <c:v>0.59852499999999997</c:v>
                </c:pt>
                <c:pt idx="5">
                  <c:v>0.62299499999999997</c:v>
                </c:pt>
                <c:pt idx="6">
                  <c:v>0.63671599999999995</c:v>
                </c:pt>
                <c:pt idx="7">
                  <c:v>0.64020600000000005</c:v>
                </c:pt>
                <c:pt idx="8">
                  <c:v>0.67166099999999995</c:v>
                </c:pt>
                <c:pt idx="9">
                  <c:v>0.69716699999999998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'15.各省份 (2)'!$L$128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'15.各省份 (2)'!$I$129:$I$138</c:f>
              <c:numCache>
                <c:formatCode>General</c:formatCode>
                <c:ptCount val="10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</c:numCache>
            </c:numRef>
          </c:cat>
          <c:val>
            <c:numRef>
              <c:f>'15.各省份 (2)'!$L$129:$L$138</c:f>
              <c:numCache>
                <c:formatCode>0.00%</c:formatCode>
                <c:ptCount val="10"/>
                <c:pt idx="0">
                  <c:v>0.63224199999999997</c:v>
                </c:pt>
                <c:pt idx="1">
                  <c:v>0.63445499999999999</c:v>
                </c:pt>
                <c:pt idx="2">
                  <c:v>0.62883500000000003</c:v>
                </c:pt>
                <c:pt idx="3">
                  <c:v>0.63462700000000005</c:v>
                </c:pt>
                <c:pt idx="4">
                  <c:v>0.64088699999999998</c:v>
                </c:pt>
                <c:pt idx="5">
                  <c:v>0.64097099999999996</c:v>
                </c:pt>
                <c:pt idx="6">
                  <c:v>0.63733099999999998</c:v>
                </c:pt>
                <c:pt idx="7">
                  <c:v>0.638127</c:v>
                </c:pt>
                <c:pt idx="8">
                  <c:v>0.63952900000000001</c:v>
                </c:pt>
                <c:pt idx="9">
                  <c:v>0.64040600000000003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5149792"/>
        <c:axId val="-1855151472"/>
      </c:lineChart>
      <c:catAx>
        <c:axId val="-18551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51472"/>
        <c:crosses val="autoZero"/>
        <c:auto val="1"/>
        <c:lblAlgn val="ctr"/>
        <c:lblOffset val="100"/>
        <c:noMultiLvlLbl val="0"/>
      </c:catAx>
      <c:valAx>
        <c:axId val="-1855151472"/>
        <c:scaling>
          <c:orientation val="minMax"/>
          <c:max val="0.8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5514979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/>
              <a:t>1707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 (2)'!$F$98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 (2)'!$E$99:$E$127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河南</c:v>
                </c:pt>
                <c:pt idx="3">
                  <c:v>四川</c:v>
                </c:pt>
                <c:pt idx="4">
                  <c:v>广西</c:v>
                </c:pt>
                <c:pt idx="5">
                  <c:v>福建</c:v>
                </c:pt>
                <c:pt idx="6">
                  <c:v>浙江</c:v>
                </c:pt>
                <c:pt idx="7">
                  <c:v>江苏</c:v>
                </c:pt>
                <c:pt idx="8">
                  <c:v>辽宁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内蒙古</c:v>
                </c:pt>
                <c:pt idx="14">
                  <c:v>山东</c:v>
                </c:pt>
                <c:pt idx="15">
                  <c:v>海南</c:v>
                </c:pt>
                <c:pt idx="16">
                  <c:v>安徽</c:v>
                </c:pt>
                <c:pt idx="17">
                  <c:v>吉林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(2)'!$F$99:$F$127</c:f>
              <c:numCache>
                <c:formatCode>General</c:formatCode>
                <c:ptCount val="29"/>
                <c:pt idx="0">
                  <c:v>2756</c:v>
                </c:pt>
                <c:pt idx="1">
                  <c:v>1573</c:v>
                </c:pt>
                <c:pt idx="2">
                  <c:v>1559</c:v>
                </c:pt>
                <c:pt idx="3">
                  <c:v>1491</c:v>
                </c:pt>
                <c:pt idx="4">
                  <c:v>1434</c:v>
                </c:pt>
                <c:pt idx="5">
                  <c:v>1428</c:v>
                </c:pt>
                <c:pt idx="6">
                  <c:v>1274</c:v>
                </c:pt>
                <c:pt idx="7">
                  <c:v>1245</c:v>
                </c:pt>
                <c:pt idx="8">
                  <c:v>1206</c:v>
                </c:pt>
                <c:pt idx="9">
                  <c:v>1198</c:v>
                </c:pt>
                <c:pt idx="10">
                  <c:v>1116</c:v>
                </c:pt>
                <c:pt idx="11">
                  <c:v>912</c:v>
                </c:pt>
                <c:pt idx="12">
                  <c:v>838</c:v>
                </c:pt>
                <c:pt idx="13">
                  <c:v>635</c:v>
                </c:pt>
                <c:pt idx="14">
                  <c:v>621</c:v>
                </c:pt>
                <c:pt idx="15">
                  <c:v>619</c:v>
                </c:pt>
                <c:pt idx="16">
                  <c:v>602</c:v>
                </c:pt>
                <c:pt idx="17">
                  <c:v>589</c:v>
                </c:pt>
                <c:pt idx="18">
                  <c:v>535</c:v>
                </c:pt>
                <c:pt idx="19">
                  <c:v>501</c:v>
                </c:pt>
                <c:pt idx="20">
                  <c:v>474</c:v>
                </c:pt>
                <c:pt idx="21">
                  <c:v>440</c:v>
                </c:pt>
                <c:pt idx="22">
                  <c:v>384</c:v>
                </c:pt>
                <c:pt idx="23">
                  <c:v>346</c:v>
                </c:pt>
                <c:pt idx="24">
                  <c:v>324</c:v>
                </c:pt>
                <c:pt idx="25">
                  <c:v>218</c:v>
                </c:pt>
                <c:pt idx="26">
                  <c:v>175</c:v>
                </c:pt>
                <c:pt idx="27">
                  <c:v>30</c:v>
                </c:pt>
                <c:pt idx="28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43072"/>
        <c:axId val="-1855143632"/>
      </c:barChart>
      <c:lineChart>
        <c:grouping val="standard"/>
        <c:varyColors val="0"/>
        <c:ser>
          <c:idx val="1"/>
          <c:order val="1"/>
          <c:tx>
            <c:strRef>
              <c:f>'15.各省份 (2)'!$G$98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(2)'!$E$99:$E$127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河南</c:v>
                </c:pt>
                <c:pt idx="3">
                  <c:v>四川</c:v>
                </c:pt>
                <c:pt idx="4">
                  <c:v>广西</c:v>
                </c:pt>
                <c:pt idx="5">
                  <c:v>福建</c:v>
                </c:pt>
                <c:pt idx="6">
                  <c:v>浙江</c:v>
                </c:pt>
                <c:pt idx="7">
                  <c:v>江苏</c:v>
                </c:pt>
                <c:pt idx="8">
                  <c:v>辽宁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内蒙古</c:v>
                </c:pt>
                <c:pt idx="14">
                  <c:v>山东</c:v>
                </c:pt>
                <c:pt idx="15">
                  <c:v>海南</c:v>
                </c:pt>
                <c:pt idx="16">
                  <c:v>安徽</c:v>
                </c:pt>
                <c:pt idx="17">
                  <c:v>吉林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(2)'!$G$99:$G$127</c:f>
              <c:numCache>
                <c:formatCode>0.00%</c:formatCode>
                <c:ptCount val="29"/>
                <c:pt idx="0">
                  <c:v>0.68795355589999996</c:v>
                </c:pt>
                <c:pt idx="1">
                  <c:v>0.69103623650000001</c:v>
                </c:pt>
                <c:pt idx="2">
                  <c:v>0.72867222580000002</c:v>
                </c:pt>
                <c:pt idx="3">
                  <c:v>0.69751844399999996</c:v>
                </c:pt>
                <c:pt idx="4">
                  <c:v>0.71059972110000003</c:v>
                </c:pt>
                <c:pt idx="5">
                  <c:v>0.71008403360000005</c:v>
                </c:pt>
                <c:pt idx="6">
                  <c:v>0.71899529039999999</c:v>
                </c:pt>
                <c:pt idx="7">
                  <c:v>0.74457831330000002</c:v>
                </c:pt>
                <c:pt idx="8">
                  <c:v>0.65754560529999995</c:v>
                </c:pt>
                <c:pt idx="9">
                  <c:v>0.69282136890000001</c:v>
                </c:pt>
                <c:pt idx="10">
                  <c:v>0.67741935480000004</c:v>
                </c:pt>
                <c:pt idx="11">
                  <c:v>0.69736842109999997</c:v>
                </c:pt>
                <c:pt idx="12">
                  <c:v>0.66467780430000001</c:v>
                </c:pt>
                <c:pt idx="13">
                  <c:v>0.69921259840000005</c:v>
                </c:pt>
                <c:pt idx="14">
                  <c:v>0.65539452499999995</c:v>
                </c:pt>
                <c:pt idx="15">
                  <c:v>0.6558966074</c:v>
                </c:pt>
                <c:pt idx="16">
                  <c:v>0.70764119599999997</c:v>
                </c:pt>
                <c:pt idx="17">
                  <c:v>0.69779286929999995</c:v>
                </c:pt>
                <c:pt idx="18">
                  <c:v>0.71962616820000003</c:v>
                </c:pt>
                <c:pt idx="19">
                  <c:v>0.6846307385</c:v>
                </c:pt>
                <c:pt idx="20">
                  <c:v>0.67088607590000005</c:v>
                </c:pt>
                <c:pt idx="21">
                  <c:v>0.75681818180000004</c:v>
                </c:pt>
                <c:pt idx="22">
                  <c:v>0.71354166669999997</c:v>
                </c:pt>
                <c:pt idx="23">
                  <c:v>0.66473988439999998</c:v>
                </c:pt>
                <c:pt idx="24">
                  <c:v>0.68827160489999994</c:v>
                </c:pt>
                <c:pt idx="25">
                  <c:v>0.6513761468</c:v>
                </c:pt>
                <c:pt idx="26">
                  <c:v>0.70285714290000001</c:v>
                </c:pt>
                <c:pt idx="27">
                  <c:v>0.8</c:v>
                </c:pt>
                <c:pt idx="28">
                  <c:v>0.75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 (2)'!$H$98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 (2)'!$E$99:$E$127</c:f>
              <c:strCache>
                <c:ptCount val="29"/>
                <c:pt idx="0">
                  <c:v>广东</c:v>
                </c:pt>
                <c:pt idx="1">
                  <c:v>云南</c:v>
                </c:pt>
                <c:pt idx="2">
                  <c:v>河南</c:v>
                </c:pt>
                <c:pt idx="3">
                  <c:v>四川</c:v>
                </c:pt>
                <c:pt idx="4">
                  <c:v>广西</c:v>
                </c:pt>
                <c:pt idx="5">
                  <c:v>福建</c:v>
                </c:pt>
                <c:pt idx="6">
                  <c:v>浙江</c:v>
                </c:pt>
                <c:pt idx="7">
                  <c:v>江苏</c:v>
                </c:pt>
                <c:pt idx="8">
                  <c:v>辽宁</c:v>
                </c:pt>
                <c:pt idx="9">
                  <c:v>贵州</c:v>
                </c:pt>
                <c:pt idx="10">
                  <c:v>山西</c:v>
                </c:pt>
                <c:pt idx="11">
                  <c:v>河北</c:v>
                </c:pt>
                <c:pt idx="12">
                  <c:v>陕西</c:v>
                </c:pt>
                <c:pt idx="13">
                  <c:v>内蒙古</c:v>
                </c:pt>
                <c:pt idx="14">
                  <c:v>山东</c:v>
                </c:pt>
                <c:pt idx="15">
                  <c:v>海南</c:v>
                </c:pt>
                <c:pt idx="16">
                  <c:v>安徽</c:v>
                </c:pt>
                <c:pt idx="17">
                  <c:v>吉林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 (2)'!$H$99:$H$127</c:f>
              <c:numCache>
                <c:formatCode>0.00%</c:formatCode>
                <c:ptCount val="29"/>
                <c:pt idx="0">
                  <c:v>0.620085844</c:v>
                </c:pt>
                <c:pt idx="1">
                  <c:v>0.60434498079999999</c:v>
                </c:pt>
                <c:pt idx="2">
                  <c:v>0.6367569434</c:v>
                </c:pt>
                <c:pt idx="3">
                  <c:v>0.61757222079999996</c:v>
                </c:pt>
                <c:pt idx="4">
                  <c:v>0.66823465530000004</c:v>
                </c:pt>
                <c:pt idx="5">
                  <c:v>0.63217001350000002</c:v>
                </c:pt>
                <c:pt idx="6">
                  <c:v>0.65543031689999998</c:v>
                </c:pt>
                <c:pt idx="7">
                  <c:v>0.6359271661</c:v>
                </c:pt>
                <c:pt idx="8">
                  <c:v>0.61891596910000002</c:v>
                </c:pt>
                <c:pt idx="9">
                  <c:v>0.62831175169999998</c:v>
                </c:pt>
                <c:pt idx="10">
                  <c:v>0.62658240330000003</c:v>
                </c:pt>
                <c:pt idx="11">
                  <c:v>0.64021903189999996</c:v>
                </c:pt>
                <c:pt idx="12">
                  <c:v>0.61144216340000002</c:v>
                </c:pt>
                <c:pt idx="13">
                  <c:v>0.63648386239999999</c:v>
                </c:pt>
                <c:pt idx="14">
                  <c:v>0.62988182640000001</c:v>
                </c:pt>
                <c:pt idx="15">
                  <c:v>0.59896464729999999</c:v>
                </c:pt>
                <c:pt idx="16">
                  <c:v>0.64837618259999996</c:v>
                </c:pt>
                <c:pt idx="17">
                  <c:v>0.62536289479999996</c:v>
                </c:pt>
                <c:pt idx="18">
                  <c:v>0.61671719989999996</c:v>
                </c:pt>
                <c:pt idx="19">
                  <c:v>0.63337961789999997</c:v>
                </c:pt>
                <c:pt idx="20">
                  <c:v>0.63261455450000004</c:v>
                </c:pt>
                <c:pt idx="21">
                  <c:v>0.63005885039999998</c:v>
                </c:pt>
                <c:pt idx="22">
                  <c:v>0.63991855750000004</c:v>
                </c:pt>
                <c:pt idx="23">
                  <c:v>0.63592192739999998</c:v>
                </c:pt>
                <c:pt idx="24">
                  <c:v>0.62135835159999997</c:v>
                </c:pt>
                <c:pt idx="25">
                  <c:v>0.61979430849999995</c:v>
                </c:pt>
                <c:pt idx="26">
                  <c:v>0.63995609389999997</c:v>
                </c:pt>
                <c:pt idx="27">
                  <c:v>0.64591942660000001</c:v>
                </c:pt>
                <c:pt idx="28">
                  <c:v>0.65071679360000001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50352"/>
        <c:axId val="-1855150912"/>
      </c:lineChart>
      <c:catAx>
        <c:axId val="-18551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43632"/>
        <c:crosses val="autoZero"/>
        <c:auto val="1"/>
        <c:lblAlgn val="ctr"/>
        <c:lblOffset val="100"/>
        <c:noMultiLvlLbl val="0"/>
      </c:catAx>
      <c:valAx>
        <c:axId val="-1855143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43072"/>
        <c:crosses val="autoZero"/>
        <c:crossBetween val="between"/>
        <c:majorUnit val="1000"/>
      </c:valAx>
      <c:valAx>
        <c:axId val="-185515091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50352"/>
        <c:crosses val="max"/>
        <c:crossBetween val="between"/>
      </c:valAx>
      <c:catAx>
        <c:axId val="-185515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50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模型</a:t>
            </a:r>
            <a:r>
              <a:rPr lang="en-US"/>
              <a:t>1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'15.各省份'!$F$2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'15.各省份'!$E$3:$E$31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'15.各省份'!$F$3:$F$31</c:f>
              <c:numCache>
                <c:formatCode>General</c:formatCode>
                <c:ptCount val="29"/>
                <c:pt idx="0">
                  <c:v>15399</c:v>
                </c:pt>
                <c:pt idx="1">
                  <c:v>9257</c:v>
                </c:pt>
                <c:pt idx="2">
                  <c:v>9068</c:v>
                </c:pt>
                <c:pt idx="3">
                  <c:v>8300</c:v>
                </c:pt>
                <c:pt idx="4">
                  <c:v>8120</c:v>
                </c:pt>
                <c:pt idx="5">
                  <c:v>7667</c:v>
                </c:pt>
                <c:pt idx="6">
                  <c:v>7589</c:v>
                </c:pt>
                <c:pt idx="7">
                  <c:v>7252</c:v>
                </c:pt>
                <c:pt idx="8">
                  <c:v>7175</c:v>
                </c:pt>
                <c:pt idx="9">
                  <c:v>6555</c:v>
                </c:pt>
                <c:pt idx="10">
                  <c:v>6533</c:v>
                </c:pt>
                <c:pt idx="11">
                  <c:v>5461</c:v>
                </c:pt>
                <c:pt idx="12">
                  <c:v>4803</c:v>
                </c:pt>
                <c:pt idx="13">
                  <c:v>3822</c:v>
                </c:pt>
                <c:pt idx="14">
                  <c:v>3510</c:v>
                </c:pt>
                <c:pt idx="15">
                  <c:v>3490</c:v>
                </c:pt>
                <c:pt idx="16">
                  <c:v>3452</c:v>
                </c:pt>
                <c:pt idx="17">
                  <c:v>3279</c:v>
                </c:pt>
                <c:pt idx="18">
                  <c:v>3220</c:v>
                </c:pt>
                <c:pt idx="19">
                  <c:v>3118</c:v>
                </c:pt>
                <c:pt idx="20">
                  <c:v>2868</c:v>
                </c:pt>
                <c:pt idx="21">
                  <c:v>2275</c:v>
                </c:pt>
                <c:pt idx="22">
                  <c:v>2054</c:v>
                </c:pt>
                <c:pt idx="23">
                  <c:v>2024</c:v>
                </c:pt>
                <c:pt idx="24">
                  <c:v>1921</c:v>
                </c:pt>
                <c:pt idx="25">
                  <c:v>1233</c:v>
                </c:pt>
                <c:pt idx="26">
                  <c:v>981</c:v>
                </c:pt>
                <c:pt idx="27">
                  <c:v>223</c:v>
                </c:pt>
                <c:pt idx="28">
                  <c:v>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86752"/>
        <c:axId val="-1855190112"/>
      </c:barChart>
      <c:lineChart>
        <c:grouping val="standard"/>
        <c:varyColors val="0"/>
        <c:ser>
          <c:idx val="1"/>
          <c:order val="1"/>
          <c:tx>
            <c:strRef>
              <c:f>'15.各省份'!$G$2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'15.各省份'!$E$3:$E$31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'15.各省份'!$G$3:$G$31</c:f>
              <c:numCache>
                <c:formatCode>0.00%</c:formatCode>
                <c:ptCount val="29"/>
                <c:pt idx="0">
                  <c:v>0.68017403730000003</c:v>
                </c:pt>
                <c:pt idx="1">
                  <c:v>0.72334449609999996</c:v>
                </c:pt>
                <c:pt idx="2">
                  <c:v>0.69100132329999997</c:v>
                </c:pt>
                <c:pt idx="3">
                  <c:v>0.67602409640000005</c:v>
                </c:pt>
                <c:pt idx="4">
                  <c:v>0.71059113299999999</c:v>
                </c:pt>
                <c:pt idx="5">
                  <c:v>0.69740446069999995</c:v>
                </c:pt>
                <c:pt idx="6">
                  <c:v>0.7091843458</c:v>
                </c:pt>
                <c:pt idx="7">
                  <c:v>0.72517926089999996</c:v>
                </c:pt>
                <c:pt idx="8">
                  <c:v>0.66285714289999997</c:v>
                </c:pt>
                <c:pt idx="9">
                  <c:v>0.69870327990000003</c:v>
                </c:pt>
                <c:pt idx="10">
                  <c:v>0.68712689419999995</c:v>
                </c:pt>
                <c:pt idx="11">
                  <c:v>0.68833546970000004</c:v>
                </c:pt>
                <c:pt idx="12">
                  <c:v>0.68686237770000003</c:v>
                </c:pt>
                <c:pt idx="13">
                  <c:v>0.67163788589999995</c:v>
                </c:pt>
                <c:pt idx="14">
                  <c:v>0.69031339030000005</c:v>
                </c:pt>
                <c:pt idx="15">
                  <c:v>0.6263610315</c:v>
                </c:pt>
                <c:pt idx="16">
                  <c:v>0.6645422943</c:v>
                </c:pt>
                <c:pt idx="17">
                  <c:v>0.68465995729999996</c:v>
                </c:pt>
                <c:pt idx="18">
                  <c:v>0.70403726710000003</c:v>
                </c:pt>
                <c:pt idx="19">
                  <c:v>0.66549069920000004</c:v>
                </c:pt>
                <c:pt idx="20">
                  <c:v>0.69456066949999995</c:v>
                </c:pt>
                <c:pt idx="21">
                  <c:v>0.7191208791</c:v>
                </c:pt>
                <c:pt idx="22">
                  <c:v>0.71665043819999996</c:v>
                </c:pt>
                <c:pt idx="23">
                  <c:v>0.69120553360000003</c:v>
                </c:pt>
                <c:pt idx="24">
                  <c:v>0.69599167100000003</c:v>
                </c:pt>
                <c:pt idx="25">
                  <c:v>0.61881589619999999</c:v>
                </c:pt>
                <c:pt idx="26">
                  <c:v>0.70030581039999995</c:v>
                </c:pt>
                <c:pt idx="27">
                  <c:v>0.76681614350000005</c:v>
                </c:pt>
                <c:pt idx="28">
                  <c:v>0.69014084509999996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'15.各省份'!$H$2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'15.各省份'!$E$3:$E$31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'15.各省份'!$H$3:$H$31</c:f>
              <c:numCache>
                <c:formatCode>0.00%</c:formatCode>
                <c:ptCount val="29"/>
                <c:pt idx="0">
                  <c:v>0.60458145259999996</c:v>
                </c:pt>
                <c:pt idx="1">
                  <c:v>0.68098711239999998</c:v>
                </c:pt>
                <c:pt idx="2">
                  <c:v>0.61638219940000005</c:v>
                </c:pt>
                <c:pt idx="3">
                  <c:v>0.61378837850000001</c:v>
                </c:pt>
                <c:pt idx="4">
                  <c:v>0.66293769899999999</c:v>
                </c:pt>
                <c:pt idx="5">
                  <c:v>0.66552667730000004</c:v>
                </c:pt>
                <c:pt idx="6">
                  <c:v>0.60902920650000003</c:v>
                </c:pt>
                <c:pt idx="7">
                  <c:v>0.65164788569999998</c:v>
                </c:pt>
                <c:pt idx="8">
                  <c:v>0.60181606799999998</c:v>
                </c:pt>
                <c:pt idx="9">
                  <c:v>0.63381989400000005</c:v>
                </c:pt>
                <c:pt idx="10">
                  <c:v>0.62750043119999999</c:v>
                </c:pt>
                <c:pt idx="11">
                  <c:v>0.6393492891</c:v>
                </c:pt>
                <c:pt idx="12">
                  <c:v>0.60721472440000002</c:v>
                </c:pt>
                <c:pt idx="13">
                  <c:v>0.61964820310000002</c:v>
                </c:pt>
                <c:pt idx="14">
                  <c:v>0.64225009519999998</c:v>
                </c:pt>
                <c:pt idx="15">
                  <c:v>0.5480483236</c:v>
                </c:pt>
                <c:pt idx="16">
                  <c:v>0.62289509070000004</c:v>
                </c:pt>
                <c:pt idx="17">
                  <c:v>0.64909534349999998</c:v>
                </c:pt>
                <c:pt idx="18">
                  <c:v>0.63778198949999998</c:v>
                </c:pt>
                <c:pt idx="19">
                  <c:v>0.6263662472</c:v>
                </c:pt>
                <c:pt idx="20">
                  <c:v>0.61931907230000005</c:v>
                </c:pt>
                <c:pt idx="21">
                  <c:v>0.67518684110000005</c:v>
                </c:pt>
                <c:pt idx="22">
                  <c:v>0.65106997020000001</c:v>
                </c:pt>
                <c:pt idx="23">
                  <c:v>0.61602706900000004</c:v>
                </c:pt>
                <c:pt idx="24">
                  <c:v>0.62706294969999998</c:v>
                </c:pt>
                <c:pt idx="25">
                  <c:v>0.57493506299999997</c:v>
                </c:pt>
                <c:pt idx="26">
                  <c:v>0.66277154100000002</c:v>
                </c:pt>
                <c:pt idx="27">
                  <c:v>0.7321931881</c:v>
                </c:pt>
                <c:pt idx="28">
                  <c:v>0.67448602849999995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191232"/>
        <c:axId val="-1855190672"/>
      </c:lineChart>
      <c:catAx>
        <c:axId val="-185518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90112"/>
        <c:crosses val="autoZero"/>
        <c:auto val="1"/>
        <c:lblAlgn val="ctr"/>
        <c:lblOffset val="100"/>
        <c:noMultiLvlLbl val="0"/>
      </c:catAx>
      <c:valAx>
        <c:axId val="-1855190112"/>
        <c:scaling>
          <c:orientation val="minMax"/>
          <c:max val="16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86752"/>
        <c:crosses val="autoZero"/>
        <c:crossBetween val="between"/>
        <c:majorUnit val="2000"/>
      </c:valAx>
      <c:valAx>
        <c:axId val="-185519067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91232"/>
        <c:crosses val="max"/>
        <c:crossBetween val="between"/>
      </c:valAx>
      <c:catAx>
        <c:axId val="-1855191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9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模型</a:t>
            </a:r>
            <a:r>
              <a:rPr lang="en-US"/>
              <a:t>2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'15.各省份'!$F$34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'15.各省份'!$E$35:$E$63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'15.各省份'!$F$35:$F$63</c:f>
              <c:numCache>
                <c:formatCode>General</c:formatCode>
                <c:ptCount val="29"/>
                <c:pt idx="0">
                  <c:v>15399</c:v>
                </c:pt>
                <c:pt idx="1">
                  <c:v>9257</c:v>
                </c:pt>
                <c:pt idx="2">
                  <c:v>9068</c:v>
                </c:pt>
                <c:pt idx="3">
                  <c:v>8300</c:v>
                </c:pt>
                <c:pt idx="4">
                  <c:v>8120</c:v>
                </c:pt>
                <c:pt idx="5">
                  <c:v>7667</c:v>
                </c:pt>
                <c:pt idx="6">
                  <c:v>7589</c:v>
                </c:pt>
                <c:pt idx="7">
                  <c:v>7252</c:v>
                </c:pt>
                <c:pt idx="8">
                  <c:v>7175</c:v>
                </c:pt>
                <c:pt idx="9">
                  <c:v>6555</c:v>
                </c:pt>
                <c:pt idx="10">
                  <c:v>6533</c:v>
                </c:pt>
                <c:pt idx="11">
                  <c:v>5461</c:v>
                </c:pt>
                <c:pt idx="12">
                  <c:v>4803</c:v>
                </c:pt>
                <c:pt idx="13">
                  <c:v>3822</c:v>
                </c:pt>
                <c:pt idx="14">
                  <c:v>3510</c:v>
                </c:pt>
                <c:pt idx="15">
                  <c:v>3490</c:v>
                </c:pt>
                <c:pt idx="16">
                  <c:v>3452</c:v>
                </c:pt>
                <c:pt idx="17">
                  <c:v>3279</c:v>
                </c:pt>
                <c:pt idx="18">
                  <c:v>3220</c:v>
                </c:pt>
                <c:pt idx="19">
                  <c:v>3118</c:v>
                </c:pt>
                <c:pt idx="20">
                  <c:v>2868</c:v>
                </c:pt>
                <c:pt idx="21">
                  <c:v>2275</c:v>
                </c:pt>
                <c:pt idx="22">
                  <c:v>2054</c:v>
                </c:pt>
                <c:pt idx="23">
                  <c:v>2024</c:v>
                </c:pt>
                <c:pt idx="24">
                  <c:v>1921</c:v>
                </c:pt>
                <c:pt idx="25">
                  <c:v>1233</c:v>
                </c:pt>
                <c:pt idx="26">
                  <c:v>981</c:v>
                </c:pt>
                <c:pt idx="27">
                  <c:v>223</c:v>
                </c:pt>
                <c:pt idx="28">
                  <c:v>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55196272"/>
        <c:axId val="-1855195712"/>
      </c:barChart>
      <c:lineChart>
        <c:grouping val="standard"/>
        <c:varyColors val="0"/>
        <c:ser>
          <c:idx val="1"/>
          <c:order val="1"/>
          <c:tx>
            <c:strRef>
              <c:f>'15.各省份'!$G$34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'15.各省份'!$E$35:$E$63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'15.各省份'!$G$35:$G$63</c:f>
              <c:numCache>
                <c:formatCode>0.00%</c:formatCode>
                <c:ptCount val="29"/>
                <c:pt idx="0">
                  <c:v>0.68017403730000003</c:v>
                </c:pt>
                <c:pt idx="1">
                  <c:v>0.72334449609999996</c:v>
                </c:pt>
                <c:pt idx="2">
                  <c:v>0.69100132329999997</c:v>
                </c:pt>
                <c:pt idx="3">
                  <c:v>0.67602409640000005</c:v>
                </c:pt>
                <c:pt idx="4">
                  <c:v>0.71059113299999999</c:v>
                </c:pt>
                <c:pt idx="5">
                  <c:v>0.69740446069999995</c:v>
                </c:pt>
                <c:pt idx="6">
                  <c:v>0.7091843458</c:v>
                </c:pt>
                <c:pt idx="7">
                  <c:v>0.72517926089999996</c:v>
                </c:pt>
                <c:pt idx="8">
                  <c:v>0.66285714289999997</c:v>
                </c:pt>
                <c:pt idx="9">
                  <c:v>0.69870327990000003</c:v>
                </c:pt>
                <c:pt idx="10">
                  <c:v>0.68712689419999995</c:v>
                </c:pt>
                <c:pt idx="11">
                  <c:v>0.68833546970000004</c:v>
                </c:pt>
                <c:pt idx="12">
                  <c:v>0.68686237770000003</c:v>
                </c:pt>
                <c:pt idx="13">
                  <c:v>0.67163788589999995</c:v>
                </c:pt>
                <c:pt idx="14">
                  <c:v>0.69031339030000005</c:v>
                </c:pt>
                <c:pt idx="15">
                  <c:v>0.6263610315</c:v>
                </c:pt>
                <c:pt idx="16">
                  <c:v>0.6645422943</c:v>
                </c:pt>
                <c:pt idx="17">
                  <c:v>0.68465995729999996</c:v>
                </c:pt>
                <c:pt idx="18">
                  <c:v>0.70403726710000003</c:v>
                </c:pt>
                <c:pt idx="19">
                  <c:v>0.66549069920000004</c:v>
                </c:pt>
                <c:pt idx="20">
                  <c:v>0.69456066949999995</c:v>
                </c:pt>
                <c:pt idx="21">
                  <c:v>0.7191208791</c:v>
                </c:pt>
                <c:pt idx="22">
                  <c:v>0.71665043819999996</c:v>
                </c:pt>
                <c:pt idx="23">
                  <c:v>0.69120553360000003</c:v>
                </c:pt>
                <c:pt idx="24">
                  <c:v>0.69599167100000003</c:v>
                </c:pt>
                <c:pt idx="25">
                  <c:v>0.61881589619999999</c:v>
                </c:pt>
                <c:pt idx="26">
                  <c:v>0.70030581039999995</c:v>
                </c:pt>
                <c:pt idx="27">
                  <c:v>0.76681614350000005</c:v>
                </c:pt>
                <c:pt idx="28">
                  <c:v>0.69014084509999996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'15.各省份'!$H$34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'15.各省份'!$E$35:$E$63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'15.各省份'!$H$35:$H$63</c:f>
              <c:numCache>
                <c:formatCode>0.00%</c:formatCode>
                <c:ptCount val="29"/>
                <c:pt idx="0">
                  <c:v>0.60617190659999998</c:v>
                </c:pt>
                <c:pt idx="1">
                  <c:v>0.68100892290000004</c:v>
                </c:pt>
                <c:pt idx="2">
                  <c:v>0.61861234939999998</c:v>
                </c:pt>
                <c:pt idx="3">
                  <c:v>0.61509639110000003</c:v>
                </c:pt>
                <c:pt idx="4">
                  <c:v>0.66427431690000005</c:v>
                </c:pt>
                <c:pt idx="5">
                  <c:v>0.66578813780000001</c:v>
                </c:pt>
                <c:pt idx="6">
                  <c:v>0.60894020989999997</c:v>
                </c:pt>
                <c:pt idx="7">
                  <c:v>0.65263406680000002</c:v>
                </c:pt>
                <c:pt idx="8">
                  <c:v>0.60358292710000006</c:v>
                </c:pt>
                <c:pt idx="9">
                  <c:v>0.63554978679999996</c:v>
                </c:pt>
                <c:pt idx="10">
                  <c:v>0.62880522000000005</c:v>
                </c:pt>
                <c:pt idx="11">
                  <c:v>0.64021009699999998</c:v>
                </c:pt>
                <c:pt idx="12">
                  <c:v>0.60865068229999997</c:v>
                </c:pt>
                <c:pt idx="13">
                  <c:v>0.62234233640000003</c:v>
                </c:pt>
                <c:pt idx="14">
                  <c:v>0.64299473669999996</c:v>
                </c:pt>
                <c:pt idx="15">
                  <c:v>0.54876175449999998</c:v>
                </c:pt>
                <c:pt idx="16">
                  <c:v>0.62572278589999997</c:v>
                </c:pt>
                <c:pt idx="17">
                  <c:v>0.64942704399999995</c:v>
                </c:pt>
                <c:pt idx="18">
                  <c:v>0.6399186832</c:v>
                </c:pt>
                <c:pt idx="19">
                  <c:v>0.62819151380000005</c:v>
                </c:pt>
                <c:pt idx="20">
                  <c:v>0.62147270330000004</c:v>
                </c:pt>
                <c:pt idx="21">
                  <c:v>0.67534440100000004</c:v>
                </c:pt>
                <c:pt idx="22">
                  <c:v>0.65110970759999998</c:v>
                </c:pt>
                <c:pt idx="23">
                  <c:v>0.61713988919999996</c:v>
                </c:pt>
                <c:pt idx="24">
                  <c:v>0.62698911989999995</c:v>
                </c:pt>
                <c:pt idx="25">
                  <c:v>0.57532549249999998</c:v>
                </c:pt>
                <c:pt idx="26">
                  <c:v>0.66316778539999999</c:v>
                </c:pt>
                <c:pt idx="27">
                  <c:v>0.73373487810000004</c:v>
                </c:pt>
                <c:pt idx="28">
                  <c:v>0.67478220030000002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29840"/>
        <c:axId val="-1855195152"/>
      </c:lineChart>
      <c:catAx>
        <c:axId val="-18551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95712"/>
        <c:crosses val="autoZero"/>
        <c:auto val="1"/>
        <c:lblAlgn val="ctr"/>
        <c:lblOffset val="100"/>
        <c:noMultiLvlLbl val="0"/>
      </c:catAx>
      <c:valAx>
        <c:axId val="-1855195712"/>
        <c:scaling>
          <c:orientation val="minMax"/>
          <c:max val="16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55196272"/>
        <c:crosses val="autoZero"/>
        <c:crossBetween val="between"/>
        <c:majorUnit val="2000"/>
      </c:valAx>
      <c:valAx>
        <c:axId val="-185519515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62029840"/>
        <c:crosses val="max"/>
        <c:crossBetween val="between"/>
      </c:valAx>
      <c:catAx>
        <c:axId val="206202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85519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模型</a:t>
            </a:r>
            <a:r>
              <a:rPr lang="en-US"/>
              <a:t>3</a:t>
            </a:r>
            <a:r>
              <a:rPr lang="zh-CN"/>
              <a:t>预测与真实值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'15.各省份'!$F$66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'15.各省份'!$E$67:$E$95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'15.各省份'!$F$67:$F$95</c:f>
              <c:numCache>
                <c:formatCode>General</c:formatCode>
                <c:ptCount val="29"/>
                <c:pt idx="0">
                  <c:v>15399</c:v>
                </c:pt>
                <c:pt idx="1">
                  <c:v>9257</c:v>
                </c:pt>
                <c:pt idx="2">
                  <c:v>9068</c:v>
                </c:pt>
                <c:pt idx="3">
                  <c:v>8300</c:v>
                </c:pt>
                <c:pt idx="4">
                  <c:v>8120</c:v>
                </c:pt>
                <c:pt idx="5">
                  <c:v>7667</c:v>
                </c:pt>
                <c:pt idx="6">
                  <c:v>7589</c:v>
                </c:pt>
                <c:pt idx="7">
                  <c:v>7252</c:v>
                </c:pt>
                <c:pt idx="8">
                  <c:v>7175</c:v>
                </c:pt>
                <c:pt idx="9">
                  <c:v>6555</c:v>
                </c:pt>
                <c:pt idx="10">
                  <c:v>6533</c:v>
                </c:pt>
                <c:pt idx="11">
                  <c:v>5461</c:v>
                </c:pt>
                <c:pt idx="12">
                  <c:v>4803</c:v>
                </c:pt>
                <c:pt idx="13">
                  <c:v>3822</c:v>
                </c:pt>
                <c:pt idx="14">
                  <c:v>3510</c:v>
                </c:pt>
                <c:pt idx="15">
                  <c:v>3490</c:v>
                </c:pt>
                <c:pt idx="16">
                  <c:v>3452</c:v>
                </c:pt>
                <c:pt idx="17">
                  <c:v>3279</c:v>
                </c:pt>
                <c:pt idx="18">
                  <c:v>3220</c:v>
                </c:pt>
                <c:pt idx="19">
                  <c:v>3118</c:v>
                </c:pt>
                <c:pt idx="20">
                  <c:v>2868</c:v>
                </c:pt>
                <c:pt idx="21">
                  <c:v>2275</c:v>
                </c:pt>
                <c:pt idx="22">
                  <c:v>2054</c:v>
                </c:pt>
                <c:pt idx="23">
                  <c:v>2024</c:v>
                </c:pt>
                <c:pt idx="24">
                  <c:v>1921</c:v>
                </c:pt>
                <c:pt idx="25">
                  <c:v>1233</c:v>
                </c:pt>
                <c:pt idx="26">
                  <c:v>981</c:v>
                </c:pt>
                <c:pt idx="27">
                  <c:v>223</c:v>
                </c:pt>
                <c:pt idx="28">
                  <c:v>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039360"/>
        <c:axId val="2062039920"/>
      </c:barChart>
      <c:lineChart>
        <c:grouping val="standard"/>
        <c:varyColors val="0"/>
        <c:ser>
          <c:idx val="1"/>
          <c:order val="1"/>
          <c:tx>
            <c:strRef>
              <c:f>'15.各省份'!$G$66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'15.各省份'!$G$67:$G$95</c:f>
              <c:numCache>
                <c:formatCode>0.00%</c:formatCode>
                <c:ptCount val="29"/>
                <c:pt idx="0">
                  <c:v>0.68017403730000003</c:v>
                </c:pt>
                <c:pt idx="1">
                  <c:v>0.72334449609999996</c:v>
                </c:pt>
                <c:pt idx="2">
                  <c:v>0.69100132329999997</c:v>
                </c:pt>
                <c:pt idx="3">
                  <c:v>0.67602409640000005</c:v>
                </c:pt>
                <c:pt idx="4">
                  <c:v>0.71059113299999999</c:v>
                </c:pt>
                <c:pt idx="5">
                  <c:v>0.69740446069999995</c:v>
                </c:pt>
                <c:pt idx="6">
                  <c:v>0.7091843458</c:v>
                </c:pt>
                <c:pt idx="7">
                  <c:v>0.72517926089999996</c:v>
                </c:pt>
                <c:pt idx="8">
                  <c:v>0.66285714289999997</c:v>
                </c:pt>
                <c:pt idx="9">
                  <c:v>0.69870327990000003</c:v>
                </c:pt>
                <c:pt idx="10">
                  <c:v>0.68712689419999995</c:v>
                </c:pt>
                <c:pt idx="11">
                  <c:v>0.68833546970000004</c:v>
                </c:pt>
                <c:pt idx="12">
                  <c:v>0.68686237770000003</c:v>
                </c:pt>
                <c:pt idx="13">
                  <c:v>0.67163788589999995</c:v>
                </c:pt>
                <c:pt idx="14">
                  <c:v>0.69031339030000005</c:v>
                </c:pt>
                <c:pt idx="15">
                  <c:v>0.6263610315</c:v>
                </c:pt>
                <c:pt idx="16">
                  <c:v>0.6645422943</c:v>
                </c:pt>
                <c:pt idx="17">
                  <c:v>0.68465995729999996</c:v>
                </c:pt>
                <c:pt idx="18">
                  <c:v>0.70403726710000003</c:v>
                </c:pt>
                <c:pt idx="19">
                  <c:v>0.66549069920000004</c:v>
                </c:pt>
                <c:pt idx="20">
                  <c:v>0.69456066949999995</c:v>
                </c:pt>
                <c:pt idx="21">
                  <c:v>0.7191208791</c:v>
                </c:pt>
                <c:pt idx="22">
                  <c:v>0.71665043819999996</c:v>
                </c:pt>
                <c:pt idx="23">
                  <c:v>0.69120553360000003</c:v>
                </c:pt>
                <c:pt idx="24">
                  <c:v>0.69599167100000003</c:v>
                </c:pt>
                <c:pt idx="25">
                  <c:v>0.61881589619999999</c:v>
                </c:pt>
                <c:pt idx="26">
                  <c:v>0.70030581039999995</c:v>
                </c:pt>
                <c:pt idx="27">
                  <c:v>0.76681614350000005</c:v>
                </c:pt>
                <c:pt idx="28">
                  <c:v>0.69014084509999996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'15.各省份'!$H$66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'15.各省份'!$E$67:$E$95</c:f>
              <c:strCache>
                <c:ptCount val="29"/>
                <c:pt idx="0">
                  <c:v>广东</c:v>
                </c:pt>
                <c:pt idx="1">
                  <c:v>河南</c:v>
                </c:pt>
                <c:pt idx="2">
                  <c:v>云南</c:v>
                </c:pt>
                <c:pt idx="3">
                  <c:v>四川</c:v>
                </c:pt>
                <c:pt idx="4">
                  <c:v>福建</c:v>
                </c:pt>
                <c:pt idx="5">
                  <c:v>浙江</c:v>
                </c:pt>
                <c:pt idx="6">
                  <c:v>广西</c:v>
                </c:pt>
                <c:pt idx="7">
                  <c:v>江苏</c:v>
                </c:pt>
                <c:pt idx="8">
                  <c:v>辽宁</c:v>
                </c:pt>
                <c:pt idx="9">
                  <c:v>山西</c:v>
                </c:pt>
                <c:pt idx="10">
                  <c:v>贵州</c:v>
                </c:pt>
                <c:pt idx="11">
                  <c:v>河北</c:v>
                </c:pt>
                <c:pt idx="12">
                  <c:v>陕西</c:v>
                </c:pt>
                <c:pt idx="13">
                  <c:v>山东</c:v>
                </c:pt>
                <c:pt idx="14">
                  <c:v>内蒙古</c:v>
                </c:pt>
                <c:pt idx="15">
                  <c:v>海南</c:v>
                </c:pt>
                <c:pt idx="16">
                  <c:v>吉林</c:v>
                </c:pt>
                <c:pt idx="17">
                  <c:v>安徽</c:v>
                </c:pt>
                <c:pt idx="18">
                  <c:v>湖南</c:v>
                </c:pt>
                <c:pt idx="19">
                  <c:v>黑龙江</c:v>
                </c:pt>
                <c:pt idx="20">
                  <c:v>江西</c:v>
                </c:pt>
                <c:pt idx="21">
                  <c:v>湖北</c:v>
                </c:pt>
                <c:pt idx="22">
                  <c:v>甘肃</c:v>
                </c:pt>
                <c:pt idx="23">
                  <c:v>重庆</c:v>
                </c:pt>
                <c:pt idx="24">
                  <c:v>北京</c:v>
                </c:pt>
                <c:pt idx="25">
                  <c:v>天津</c:v>
                </c:pt>
                <c:pt idx="26">
                  <c:v>上海</c:v>
                </c:pt>
                <c:pt idx="27">
                  <c:v>宁夏</c:v>
                </c:pt>
                <c:pt idx="28">
                  <c:v>青海</c:v>
                </c:pt>
              </c:strCache>
            </c:strRef>
          </c:cat>
          <c:val>
            <c:numRef>
              <c:f>'15.各省份'!$H$67:$H$95</c:f>
              <c:numCache>
                <c:formatCode>0.00%</c:formatCode>
                <c:ptCount val="29"/>
                <c:pt idx="0">
                  <c:v>0.60737372820000002</c:v>
                </c:pt>
                <c:pt idx="1">
                  <c:v>0.68101731939999999</c:v>
                </c:pt>
                <c:pt idx="2">
                  <c:v>0.62001111019999999</c:v>
                </c:pt>
                <c:pt idx="3">
                  <c:v>0.61703448080000001</c:v>
                </c:pt>
                <c:pt idx="4">
                  <c:v>0.66386313220000004</c:v>
                </c:pt>
                <c:pt idx="5">
                  <c:v>0.6653549232</c:v>
                </c:pt>
                <c:pt idx="6">
                  <c:v>0.6096316128</c:v>
                </c:pt>
                <c:pt idx="7">
                  <c:v>0.65222125090000005</c:v>
                </c:pt>
                <c:pt idx="8">
                  <c:v>0.60392548970000004</c:v>
                </c:pt>
                <c:pt idx="9">
                  <c:v>0.63754880619999998</c:v>
                </c:pt>
                <c:pt idx="10">
                  <c:v>0.62911883469999996</c:v>
                </c:pt>
                <c:pt idx="11">
                  <c:v>0.64034944890000001</c:v>
                </c:pt>
                <c:pt idx="12">
                  <c:v>0.60844215229999998</c:v>
                </c:pt>
                <c:pt idx="13">
                  <c:v>0.62302091069999999</c:v>
                </c:pt>
                <c:pt idx="14">
                  <c:v>0.64410512990000002</c:v>
                </c:pt>
                <c:pt idx="15">
                  <c:v>0.54842664699999999</c:v>
                </c:pt>
                <c:pt idx="16">
                  <c:v>0.62650974319999997</c:v>
                </c:pt>
                <c:pt idx="17">
                  <c:v>0.64909521150000005</c:v>
                </c:pt>
                <c:pt idx="18">
                  <c:v>0.64006626680000001</c:v>
                </c:pt>
                <c:pt idx="19">
                  <c:v>0.62846036630000002</c:v>
                </c:pt>
                <c:pt idx="20">
                  <c:v>0.62166687040000002</c:v>
                </c:pt>
                <c:pt idx="21">
                  <c:v>0.67504358320000002</c:v>
                </c:pt>
                <c:pt idx="22">
                  <c:v>0.65136186119999995</c:v>
                </c:pt>
                <c:pt idx="23">
                  <c:v>0.61809062849999996</c:v>
                </c:pt>
                <c:pt idx="24">
                  <c:v>0.62727227350000003</c:v>
                </c:pt>
                <c:pt idx="25">
                  <c:v>0.57387801599999999</c:v>
                </c:pt>
                <c:pt idx="26">
                  <c:v>0.66449395899999997</c:v>
                </c:pt>
                <c:pt idx="27">
                  <c:v>0.73562192650000002</c:v>
                </c:pt>
                <c:pt idx="28">
                  <c:v>0.67408694120000001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058400"/>
        <c:axId val="2062047200"/>
      </c:lineChart>
      <c:catAx>
        <c:axId val="2062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62039920"/>
        <c:crosses val="autoZero"/>
        <c:auto val="1"/>
        <c:lblAlgn val="ctr"/>
        <c:lblOffset val="100"/>
        <c:noMultiLvlLbl val="0"/>
      </c:catAx>
      <c:valAx>
        <c:axId val="2062039920"/>
        <c:scaling>
          <c:orientation val="minMax"/>
          <c:max val="16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62039360"/>
        <c:crosses val="autoZero"/>
        <c:crossBetween val="between"/>
        <c:majorUnit val="2000"/>
      </c:valAx>
      <c:valAx>
        <c:axId val="206204720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62058400"/>
        <c:crosses val="max"/>
        <c:crossBetween val="between"/>
      </c:valAx>
      <c:catAx>
        <c:axId val="206205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2047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'15.各省份'!$K$128</c:f>
              <c:strCache>
                <c:ptCount val="1"/>
                <c:pt idx="0">
                  <c:v>badrate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'15.各省份'!$I$129:$I$138</c:f>
              <c:numCache>
                <c:formatCode>General</c:formatCode>
                <c:ptCount val="10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</c:numCache>
            </c:numRef>
          </c:cat>
          <c:val>
            <c:numRef>
              <c:f>'15.各省份'!$K$129:$K$138</c:f>
              <c:numCache>
                <c:formatCode>0.00%</c:formatCode>
                <c:ptCount val="10"/>
                <c:pt idx="0">
                  <c:v>0.65596399999999999</c:v>
                </c:pt>
                <c:pt idx="1">
                  <c:v>0.627861</c:v>
                </c:pt>
                <c:pt idx="2">
                  <c:v>0.632494</c:v>
                </c:pt>
                <c:pt idx="3">
                  <c:v>0.67019799999999996</c:v>
                </c:pt>
                <c:pt idx="4">
                  <c:v>0.59852499999999997</c:v>
                </c:pt>
                <c:pt idx="5">
                  <c:v>0.62299499999999997</c:v>
                </c:pt>
                <c:pt idx="6">
                  <c:v>0.63671599999999995</c:v>
                </c:pt>
                <c:pt idx="7">
                  <c:v>0.64020600000000005</c:v>
                </c:pt>
                <c:pt idx="8">
                  <c:v>0.67166099999999995</c:v>
                </c:pt>
                <c:pt idx="9">
                  <c:v>0.69716699999999998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'15.各省份'!$L$128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'15.各省份'!$I$129:$I$138</c:f>
              <c:numCache>
                <c:formatCode>General</c:formatCode>
                <c:ptCount val="10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</c:numCache>
            </c:numRef>
          </c:cat>
          <c:val>
            <c:numRef>
              <c:f>'15.各省份'!$L$129:$L$138</c:f>
              <c:numCache>
                <c:formatCode>0.00%</c:formatCode>
                <c:ptCount val="10"/>
                <c:pt idx="0">
                  <c:v>0.63224199999999997</c:v>
                </c:pt>
                <c:pt idx="1">
                  <c:v>0.63445499999999999</c:v>
                </c:pt>
                <c:pt idx="2">
                  <c:v>0.62883500000000003</c:v>
                </c:pt>
                <c:pt idx="3">
                  <c:v>0.63462700000000005</c:v>
                </c:pt>
                <c:pt idx="4">
                  <c:v>0.64088699999999998</c:v>
                </c:pt>
                <c:pt idx="5">
                  <c:v>0.64097099999999996</c:v>
                </c:pt>
                <c:pt idx="6">
                  <c:v>0.63733099999999998</c:v>
                </c:pt>
                <c:pt idx="7">
                  <c:v>0.638127</c:v>
                </c:pt>
                <c:pt idx="8">
                  <c:v>0.63952900000000001</c:v>
                </c:pt>
                <c:pt idx="9">
                  <c:v>0.64040600000000003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2051680"/>
        <c:axId val="2061999600"/>
      </c:lineChart>
      <c:catAx>
        <c:axId val="20620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1999600"/>
        <c:crosses val="autoZero"/>
        <c:auto val="1"/>
        <c:lblAlgn val="ctr"/>
        <c:lblOffset val="100"/>
        <c:noMultiLvlLbl val="0"/>
      </c:catAx>
      <c:valAx>
        <c:axId val="2061999600"/>
        <c:scaling>
          <c:orientation val="minMax"/>
          <c:max val="0.8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205168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模型</a:t>
            </a:r>
            <a:r>
              <a:rPr lang="en-US" altLang="zh-CN" sz="1200">
                <a:latin typeface="微软雅黑" panose="020B0503020204020204" pitchFamily="34" charset="-122"/>
                <a:ea typeface="微软雅黑" panose="020B0503020204020204" pitchFamily="34" charset="-122"/>
              </a:rPr>
              <a:t>1</a:t>
            </a:r>
            <a:endParaRPr lang="zh-CN" altLang="en-US" sz="1200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'16.模型评分'!$O$3</c:f>
              <c:strCache>
                <c:ptCount val="1"/>
                <c:pt idx="0">
                  <c:v>[200,300)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'16.模型评分'!$O$4:$O$16</c:f>
              <c:numCache>
                <c:formatCode>General</c:formatCode>
                <c:ptCount val="13"/>
                <c:pt idx="0">
                  <c:v>75</c:v>
                </c:pt>
                <c:pt idx="1">
                  <c:v>92</c:v>
                </c:pt>
                <c:pt idx="2">
                  <c:v>77</c:v>
                </c:pt>
                <c:pt idx="3">
                  <c:v>114</c:v>
                </c:pt>
                <c:pt idx="4">
                  <c:v>155</c:v>
                </c:pt>
                <c:pt idx="5">
                  <c:v>141</c:v>
                </c:pt>
                <c:pt idx="6">
                  <c:v>80</c:v>
                </c:pt>
                <c:pt idx="7">
                  <c:v>86</c:v>
                </c:pt>
                <c:pt idx="8">
                  <c:v>109</c:v>
                </c:pt>
                <c:pt idx="9">
                  <c:v>80</c:v>
                </c:pt>
                <c:pt idx="10">
                  <c:v>125</c:v>
                </c:pt>
                <c:pt idx="11">
                  <c:v>130</c:v>
                </c:pt>
                <c:pt idx="12">
                  <c:v>128</c:v>
                </c:pt>
              </c:numCache>
            </c:numRef>
          </c:val>
        </c:ser>
        <c:ser>
          <c:idx val="1"/>
          <c:order val="1"/>
          <c:tx>
            <c:strRef>
              <c:f>'16.模型评分'!$P$3</c:f>
              <c:strCache>
                <c:ptCount val="1"/>
                <c:pt idx="0">
                  <c:v>[300,350)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'16.模型评分'!$P$4:$P$16</c:f>
              <c:numCache>
                <c:formatCode>General</c:formatCode>
                <c:ptCount val="13"/>
                <c:pt idx="0">
                  <c:v>1533</c:v>
                </c:pt>
                <c:pt idx="1">
                  <c:v>1833</c:v>
                </c:pt>
                <c:pt idx="2">
                  <c:v>1557</c:v>
                </c:pt>
                <c:pt idx="3">
                  <c:v>2109</c:v>
                </c:pt>
                <c:pt idx="4">
                  <c:v>2734</c:v>
                </c:pt>
                <c:pt idx="5">
                  <c:v>2544</c:v>
                </c:pt>
                <c:pt idx="6">
                  <c:v>2085</c:v>
                </c:pt>
                <c:pt idx="7">
                  <c:v>2024</c:v>
                </c:pt>
                <c:pt idx="8">
                  <c:v>2172</c:v>
                </c:pt>
                <c:pt idx="9">
                  <c:v>1894</c:v>
                </c:pt>
                <c:pt idx="10">
                  <c:v>2712</c:v>
                </c:pt>
                <c:pt idx="11">
                  <c:v>2765</c:v>
                </c:pt>
                <c:pt idx="12">
                  <c:v>2933</c:v>
                </c:pt>
              </c:numCache>
            </c:numRef>
          </c:val>
        </c:ser>
        <c:ser>
          <c:idx val="2"/>
          <c:order val="2"/>
          <c:tx>
            <c:strRef>
              <c:f>'16.模型评分'!$Q$3</c:f>
              <c:strCache>
                <c:ptCount val="1"/>
                <c:pt idx="0">
                  <c:v>[350,375)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'16.模型评分'!$Q$4:$Q$16</c:f>
              <c:numCache>
                <c:formatCode>General</c:formatCode>
                <c:ptCount val="13"/>
                <c:pt idx="0">
                  <c:v>2642</c:v>
                </c:pt>
                <c:pt idx="1">
                  <c:v>2901</c:v>
                </c:pt>
                <c:pt idx="2">
                  <c:v>2858</c:v>
                </c:pt>
                <c:pt idx="3">
                  <c:v>3607</c:v>
                </c:pt>
                <c:pt idx="4">
                  <c:v>4238</c:v>
                </c:pt>
                <c:pt idx="5">
                  <c:v>4455</c:v>
                </c:pt>
                <c:pt idx="6">
                  <c:v>3563</c:v>
                </c:pt>
                <c:pt idx="7">
                  <c:v>3590</c:v>
                </c:pt>
                <c:pt idx="8">
                  <c:v>3775</c:v>
                </c:pt>
                <c:pt idx="9">
                  <c:v>3216</c:v>
                </c:pt>
                <c:pt idx="10">
                  <c:v>4543</c:v>
                </c:pt>
                <c:pt idx="11">
                  <c:v>4578</c:v>
                </c:pt>
                <c:pt idx="12">
                  <c:v>4855</c:v>
                </c:pt>
              </c:numCache>
            </c:numRef>
          </c:val>
        </c:ser>
        <c:ser>
          <c:idx val="3"/>
          <c:order val="3"/>
          <c:tx>
            <c:strRef>
              <c:f>'16.模型评分'!$R$3</c:f>
              <c:strCache>
                <c:ptCount val="1"/>
                <c:pt idx="0">
                  <c:v>[375,400)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'16.模型评分'!$R$4:$R$16</c:f>
              <c:numCache>
                <c:formatCode>General</c:formatCode>
                <c:ptCount val="13"/>
                <c:pt idx="0">
                  <c:v>4004</c:v>
                </c:pt>
                <c:pt idx="1">
                  <c:v>4416</c:v>
                </c:pt>
                <c:pt idx="2">
                  <c:v>4283</c:v>
                </c:pt>
                <c:pt idx="3">
                  <c:v>5221</c:v>
                </c:pt>
                <c:pt idx="4">
                  <c:v>6347</c:v>
                </c:pt>
                <c:pt idx="5">
                  <c:v>6165</c:v>
                </c:pt>
                <c:pt idx="6">
                  <c:v>5804</c:v>
                </c:pt>
                <c:pt idx="7">
                  <c:v>5957</c:v>
                </c:pt>
                <c:pt idx="8">
                  <c:v>5880</c:v>
                </c:pt>
                <c:pt idx="9">
                  <c:v>5041</c:v>
                </c:pt>
                <c:pt idx="10">
                  <c:v>6349</c:v>
                </c:pt>
                <c:pt idx="11">
                  <c:v>6515</c:v>
                </c:pt>
                <c:pt idx="12">
                  <c:v>6675</c:v>
                </c:pt>
              </c:numCache>
            </c:numRef>
          </c:val>
        </c:ser>
        <c:ser>
          <c:idx val="4"/>
          <c:order val="4"/>
          <c:tx>
            <c:strRef>
              <c:f>'16.模型评分'!$S$3</c:f>
              <c:strCache>
                <c:ptCount val="1"/>
                <c:pt idx="0">
                  <c:v>[400,425)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'16.模型评分'!$S$4:$S$16</c:f>
              <c:numCache>
                <c:formatCode>General</c:formatCode>
                <c:ptCount val="13"/>
                <c:pt idx="0">
                  <c:v>4361</c:v>
                </c:pt>
                <c:pt idx="1">
                  <c:v>4830</c:v>
                </c:pt>
                <c:pt idx="2">
                  <c:v>4948</c:v>
                </c:pt>
                <c:pt idx="3">
                  <c:v>5498</c:v>
                </c:pt>
                <c:pt idx="4">
                  <c:v>6465</c:v>
                </c:pt>
                <c:pt idx="5">
                  <c:v>6398</c:v>
                </c:pt>
                <c:pt idx="6">
                  <c:v>6398</c:v>
                </c:pt>
                <c:pt idx="7">
                  <c:v>6995</c:v>
                </c:pt>
                <c:pt idx="8">
                  <c:v>6303</c:v>
                </c:pt>
                <c:pt idx="9">
                  <c:v>5426</c:v>
                </c:pt>
                <c:pt idx="10">
                  <c:v>6232</c:v>
                </c:pt>
                <c:pt idx="11">
                  <c:v>6595</c:v>
                </c:pt>
                <c:pt idx="12">
                  <c:v>6383</c:v>
                </c:pt>
              </c:numCache>
            </c:numRef>
          </c:val>
        </c:ser>
        <c:ser>
          <c:idx val="5"/>
          <c:order val="5"/>
          <c:tx>
            <c:strRef>
              <c:f>'16.模型评分'!$T$3</c:f>
              <c:strCache>
                <c:ptCount val="1"/>
                <c:pt idx="0">
                  <c:v>[425,450)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'16.模型评分'!$T$4:$T$16</c:f>
              <c:numCache>
                <c:formatCode>General</c:formatCode>
                <c:ptCount val="13"/>
                <c:pt idx="0">
                  <c:v>3277</c:v>
                </c:pt>
                <c:pt idx="1">
                  <c:v>3740</c:v>
                </c:pt>
                <c:pt idx="2">
                  <c:v>3979</c:v>
                </c:pt>
                <c:pt idx="3">
                  <c:v>4147</c:v>
                </c:pt>
                <c:pt idx="4">
                  <c:v>4909</c:v>
                </c:pt>
                <c:pt idx="5">
                  <c:v>5122</c:v>
                </c:pt>
                <c:pt idx="6">
                  <c:v>5254</c:v>
                </c:pt>
                <c:pt idx="7">
                  <c:v>6175</c:v>
                </c:pt>
                <c:pt idx="8">
                  <c:v>5195</c:v>
                </c:pt>
                <c:pt idx="9">
                  <c:v>4508</c:v>
                </c:pt>
                <c:pt idx="10">
                  <c:v>4666</c:v>
                </c:pt>
                <c:pt idx="11">
                  <c:v>5005</c:v>
                </c:pt>
                <c:pt idx="12">
                  <c:v>4840</c:v>
                </c:pt>
              </c:numCache>
            </c:numRef>
          </c:val>
        </c:ser>
        <c:ser>
          <c:idx val="6"/>
          <c:order val="6"/>
          <c:tx>
            <c:strRef>
              <c:f>'16.模型评分'!$U$3</c:f>
              <c:strCache>
                <c:ptCount val="1"/>
                <c:pt idx="0">
                  <c:v>[450,550)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'16.模型评分'!$N$4:$N$16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'16.模型评分'!$U$4:$U$16</c:f>
              <c:numCache>
                <c:formatCode>General</c:formatCode>
                <c:ptCount val="13"/>
                <c:pt idx="0">
                  <c:v>2888</c:v>
                </c:pt>
                <c:pt idx="1">
                  <c:v>3336</c:v>
                </c:pt>
                <c:pt idx="2">
                  <c:v>3816</c:v>
                </c:pt>
                <c:pt idx="3">
                  <c:v>3843</c:v>
                </c:pt>
                <c:pt idx="4">
                  <c:v>4840</c:v>
                </c:pt>
                <c:pt idx="5">
                  <c:v>5103</c:v>
                </c:pt>
                <c:pt idx="6">
                  <c:v>5441</c:v>
                </c:pt>
                <c:pt idx="7">
                  <c:v>6855</c:v>
                </c:pt>
                <c:pt idx="8">
                  <c:v>5530</c:v>
                </c:pt>
                <c:pt idx="9">
                  <c:v>4370</c:v>
                </c:pt>
                <c:pt idx="10">
                  <c:v>4298</c:v>
                </c:pt>
                <c:pt idx="11">
                  <c:v>4995</c:v>
                </c:pt>
                <c:pt idx="12">
                  <c:v>4762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873280"/>
        <c:axId val="-2140867120"/>
      </c:barChart>
      <c:catAx>
        <c:axId val="-21408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867120"/>
        <c:crosses val="autoZero"/>
        <c:auto val="1"/>
        <c:lblAlgn val="ctr"/>
        <c:lblOffset val="100"/>
        <c:noMultiLvlLbl val="0"/>
      </c:catAx>
      <c:valAx>
        <c:axId val="-21408671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8732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模型</a:t>
            </a:r>
            <a:r>
              <a:rPr lang="en-US" altLang="zh-CN" sz="1200">
                <a:latin typeface="微软雅黑" panose="020B0503020204020204" pitchFamily="34" charset="-122"/>
                <a:ea typeface="微软雅黑" panose="020B0503020204020204" pitchFamily="34" charset="-122"/>
              </a:rPr>
              <a:t>2</a:t>
            </a:r>
            <a:endParaRPr lang="zh-CN" altLang="en-US" sz="1200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'16.模型评分 (2)'!$O$3</c:f>
              <c:strCache>
                <c:ptCount val="1"/>
                <c:pt idx="0">
                  <c:v>[200,300)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(2)'!$O$4:$O$16</c:f>
              <c:numCache>
                <c:formatCode>General</c:formatCode>
                <c:ptCount val="13"/>
                <c:pt idx="0">
                  <c:v>47</c:v>
                </c:pt>
                <c:pt idx="1">
                  <c:v>68</c:v>
                </c:pt>
                <c:pt idx="2">
                  <c:v>55</c:v>
                </c:pt>
                <c:pt idx="3">
                  <c:v>80</c:v>
                </c:pt>
                <c:pt idx="4">
                  <c:v>99</c:v>
                </c:pt>
                <c:pt idx="5">
                  <c:v>109</c:v>
                </c:pt>
                <c:pt idx="6">
                  <c:v>61</c:v>
                </c:pt>
                <c:pt idx="7">
                  <c:v>73</c:v>
                </c:pt>
                <c:pt idx="8">
                  <c:v>86</c:v>
                </c:pt>
                <c:pt idx="9">
                  <c:v>70</c:v>
                </c:pt>
                <c:pt idx="10">
                  <c:v>97</c:v>
                </c:pt>
                <c:pt idx="11">
                  <c:v>113</c:v>
                </c:pt>
                <c:pt idx="12">
                  <c:v>112</c:v>
                </c:pt>
              </c:numCache>
            </c:numRef>
          </c:val>
        </c:ser>
        <c:ser>
          <c:idx val="1"/>
          <c:order val="1"/>
          <c:tx>
            <c:strRef>
              <c:f>'16.模型评分 (2)'!$P$3</c:f>
              <c:strCache>
                <c:ptCount val="1"/>
                <c:pt idx="0">
                  <c:v>[300,350)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(2)'!$P$4:$P$16</c:f>
              <c:numCache>
                <c:formatCode>General</c:formatCode>
                <c:ptCount val="13"/>
                <c:pt idx="0">
                  <c:v>1593</c:v>
                </c:pt>
                <c:pt idx="1">
                  <c:v>1908</c:v>
                </c:pt>
                <c:pt idx="2">
                  <c:v>1652</c:v>
                </c:pt>
                <c:pt idx="3">
                  <c:v>2219</c:v>
                </c:pt>
                <c:pt idx="4">
                  <c:v>2867</c:v>
                </c:pt>
                <c:pt idx="5">
                  <c:v>2678</c:v>
                </c:pt>
                <c:pt idx="6">
                  <c:v>2207</c:v>
                </c:pt>
                <c:pt idx="7">
                  <c:v>2155</c:v>
                </c:pt>
                <c:pt idx="8">
                  <c:v>2258</c:v>
                </c:pt>
                <c:pt idx="9">
                  <c:v>2090</c:v>
                </c:pt>
                <c:pt idx="10">
                  <c:v>2876</c:v>
                </c:pt>
                <c:pt idx="11">
                  <c:v>2981</c:v>
                </c:pt>
                <c:pt idx="12">
                  <c:v>3075</c:v>
                </c:pt>
              </c:numCache>
            </c:numRef>
          </c:val>
        </c:ser>
        <c:ser>
          <c:idx val="2"/>
          <c:order val="2"/>
          <c:tx>
            <c:strRef>
              <c:f>'16.模型评分 (2)'!$Q$3</c:f>
              <c:strCache>
                <c:ptCount val="1"/>
                <c:pt idx="0">
                  <c:v>[350,375)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(2)'!$Q$4:$Q$16</c:f>
              <c:numCache>
                <c:formatCode>General</c:formatCode>
                <c:ptCount val="13"/>
                <c:pt idx="0">
                  <c:v>2790</c:v>
                </c:pt>
                <c:pt idx="1">
                  <c:v>3153</c:v>
                </c:pt>
                <c:pt idx="2">
                  <c:v>3026</c:v>
                </c:pt>
                <c:pt idx="3">
                  <c:v>3761</c:v>
                </c:pt>
                <c:pt idx="4">
                  <c:v>4420</c:v>
                </c:pt>
                <c:pt idx="5">
                  <c:v>4602</c:v>
                </c:pt>
                <c:pt idx="6">
                  <c:v>3784</c:v>
                </c:pt>
                <c:pt idx="7">
                  <c:v>3876</c:v>
                </c:pt>
                <c:pt idx="8">
                  <c:v>3960</c:v>
                </c:pt>
                <c:pt idx="9">
                  <c:v>3494</c:v>
                </c:pt>
                <c:pt idx="10">
                  <c:v>4721</c:v>
                </c:pt>
                <c:pt idx="11">
                  <c:v>4622</c:v>
                </c:pt>
                <c:pt idx="12">
                  <c:v>4915</c:v>
                </c:pt>
              </c:numCache>
            </c:numRef>
          </c:val>
        </c:ser>
        <c:ser>
          <c:idx val="3"/>
          <c:order val="3"/>
          <c:tx>
            <c:strRef>
              <c:f>'16.模型评分 (2)'!$R$3</c:f>
              <c:strCache>
                <c:ptCount val="1"/>
                <c:pt idx="0">
                  <c:v>[375,400)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(2)'!$R$4:$R$16</c:f>
              <c:numCache>
                <c:formatCode>General</c:formatCode>
                <c:ptCount val="13"/>
                <c:pt idx="0">
                  <c:v>3926</c:v>
                </c:pt>
                <c:pt idx="1">
                  <c:v>4213</c:v>
                </c:pt>
                <c:pt idx="2">
                  <c:v>4164</c:v>
                </c:pt>
                <c:pt idx="3">
                  <c:v>5134</c:v>
                </c:pt>
                <c:pt idx="4">
                  <c:v>6184</c:v>
                </c:pt>
                <c:pt idx="5">
                  <c:v>6151</c:v>
                </c:pt>
                <c:pt idx="6">
                  <c:v>5686</c:v>
                </c:pt>
                <c:pt idx="7">
                  <c:v>5835</c:v>
                </c:pt>
                <c:pt idx="8">
                  <c:v>5816</c:v>
                </c:pt>
                <c:pt idx="9">
                  <c:v>4958</c:v>
                </c:pt>
                <c:pt idx="10">
                  <c:v>6302</c:v>
                </c:pt>
                <c:pt idx="11">
                  <c:v>6614</c:v>
                </c:pt>
                <c:pt idx="12">
                  <c:v>6783</c:v>
                </c:pt>
              </c:numCache>
            </c:numRef>
          </c:val>
        </c:ser>
        <c:ser>
          <c:idx val="4"/>
          <c:order val="4"/>
          <c:tx>
            <c:strRef>
              <c:f>'16.模型评分 (2)'!$S$3</c:f>
              <c:strCache>
                <c:ptCount val="1"/>
                <c:pt idx="0">
                  <c:v>[400,425)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(2)'!$S$4:$S$16</c:f>
              <c:numCache>
                <c:formatCode>General</c:formatCode>
                <c:ptCount val="13"/>
                <c:pt idx="0">
                  <c:v>4181</c:v>
                </c:pt>
                <c:pt idx="1">
                  <c:v>4656</c:v>
                </c:pt>
                <c:pt idx="2">
                  <c:v>4774</c:v>
                </c:pt>
                <c:pt idx="3">
                  <c:v>5320</c:v>
                </c:pt>
                <c:pt idx="4">
                  <c:v>6297</c:v>
                </c:pt>
                <c:pt idx="5">
                  <c:v>6173</c:v>
                </c:pt>
                <c:pt idx="6">
                  <c:v>6218</c:v>
                </c:pt>
                <c:pt idx="7">
                  <c:v>6848</c:v>
                </c:pt>
                <c:pt idx="8">
                  <c:v>6161</c:v>
                </c:pt>
                <c:pt idx="9">
                  <c:v>5207</c:v>
                </c:pt>
                <c:pt idx="10">
                  <c:v>6038</c:v>
                </c:pt>
                <c:pt idx="11">
                  <c:v>6448</c:v>
                </c:pt>
                <c:pt idx="12">
                  <c:v>6129</c:v>
                </c:pt>
              </c:numCache>
            </c:numRef>
          </c:val>
        </c:ser>
        <c:ser>
          <c:idx val="5"/>
          <c:order val="5"/>
          <c:tx>
            <c:strRef>
              <c:f>'16.模型评分 (2)'!$T$3</c:f>
              <c:strCache>
                <c:ptCount val="1"/>
                <c:pt idx="0">
                  <c:v>[425,450)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(2)'!$T$4:$T$16</c:f>
              <c:numCache>
                <c:formatCode>General</c:formatCode>
                <c:ptCount val="13"/>
                <c:pt idx="0">
                  <c:v>3173</c:v>
                </c:pt>
                <c:pt idx="1">
                  <c:v>3658</c:v>
                </c:pt>
                <c:pt idx="2">
                  <c:v>3878</c:v>
                </c:pt>
                <c:pt idx="3">
                  <c:v>4075</c:v>
                </c:pt>
                <c:pt idx="4">
                  <c:v>4886</c:v>
                </c:pt>
                <c:pt idx="5">
                  <c:v>4980</c:v>
                </c:pt>
                <c:pt idx="6">
                  <c:v>5099</c:v>
                </c:pt>
                <c:pt idx="7">
                  <c:v>5960</c:v>
                </c:pt>
                <c:pt idx="8">
                  <c:v>5056</c:v>
                </c:pt>
                <c:pt idx="9">
                  <c:v>4270</c:v>
                </c:pt>
                <c:pt idx="10">
                  <c:v>4484</c:v>
                </c:pt>
                <c:pt idx="11">
                  <c:v>4720</c:v>
                </c:pt>
                <c:pt idx="12">
                  <c:v>4693</c:v>
                </c:pt>
              </c:numCache>
            </c:numRef>
          </c:val>
        </c:ser>
        <c:ser>
          <c:idx val="6"/>
          <c:order val="6"/>
          <c:tx>
            <c:strRef>
              <c:f>'16.模型评分 (2)'!$U$3</c:f>
              <c:strCache>
                <c:ptCount val="1"/>
                <c:pt idx="0">
                  <c:v>[450,550)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'16.模型评分 (2)'!$N$4:$N$16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(2)'!$U$4:$U$16</c:f>
              <c:numCache>
                <c:formatCode>General</c:formatCode>
                <c:ptCount val="13"/>
                <c:pt idx="0">
                  <c:v>3070</c:v>
                </c:pt>
                <c:pt idx="1">
                  <c:v>3492</c:v>
                </c:pt>
                <c:pt idx="2">
                  <c:v>3969</c:v>
                </c:pt>
                <c:pt idx="3">
                  <c:v>3950</c:v>
                </c:pt>
                <c:pt idx="4">
                  <c:v>4935</c:v>
                </c:pt>
                <c:pt idx="5">
                  <c:v>5235</c:v>
                </c:pt>
                <c:pt idx="6">
                  <c:v>5570</c:v>
                </c:pt>
                <c:pt idx="7">
                  <c:v>6935</c:v>
                </c:pt>
                <c:pt idx="8">
                  <c:v>5627</c:v>
                </c:pt>
                <c:pt idx="9">
                  <c:v>4446</c:v>
                </c:pt>
                <c:pt idx="10">
                  <c:v>4407</c:v>
                </c:pt>
                <c:pt idx="11">
                  <c:v>5085</c:v>
                </c:pt>
                <c:pt idx="12">
                  <c:v>4869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822336"/>
        <c:axId val="441839696"/>
      </c:barChart>
      <c:catAx>
        <c:axId val="44182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839696"/>
        <c:crosses val="autoZero"/>
        <c:auto val="1"/>
        <c:lblAlgn val="ctr"/>
        <c:lblOffset val="100"/>
        <c:noMultiLvlLbl val="0"/>
      </c:catAx>
      <c:valAx>
        <c:axId val="4418396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8223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模型</a:t>
            </a:r>
            <a:r>
              <a:rPr lang="en-US" altLang="zh-CN" sz="1200"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endParaRPr lang="zh-CN" altLang="en-US" sz="1200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'16.模型评分 (3)'!$O$3</c:f>
              <c:strCache>
                <c:ptCount val="1"/>
                <c:pt idx="0">
                  <c:v>[200,300)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(3)'!$O$4:$O$16</c:f>
              <c:numCache>
                <c:formatCode>General</c:formatCode>
                <c:ptCount val="13"/>
                <c:pt idx="0">
                  <c:v>49</c:v>
                </c:pt>
                <c:pt idx="1">
                  <c:v>70</c:v>
                </c:pt>
                <c:pt idx="2">
                  <c:v>56</c:v>
                </c:pt>
                <c:pt idx="3">
                  <c:v>83</c:v>
                </c:pt>
                <c:pt idx="4">
                  <c:v>107</c:v>
                </c:pt>
                <c:pt idx="5">
                  <c:v>118</c:v>
                </c:pt>
                <c:pt idx="6">
                  <c:v>72</c:v>
                </c:pt>
                <c:pt idx="7">
                  <c:v>80</c:v>
                </c:pt>
                <c:pt idx="8">
                  <c:v>94</c:v>
                </c:pt>
                <c:pt idx="9">
                  <c:v>73</c:v>
                </c:pt>
                <c:pt idx="10">
                  <c:v>105</c:v>
                </c:pt>
                <c:pt idx="11">
                  <c:v>113</c:v>
                </c:pt>
                <c:pt idx="12">
                  <c:v>112</c:v>
                </c:pt>
              </c:numCache>
            </c:numRef>
          </c:val>
        </c:ser>
        <c:ser>
          <c:idx val="1"/>
          <c:order val="1"/>
          <c:tx>
            <c:strRef>
              <c:f>'16.模型评分 (3)'!$P$3</c:f>
              <c:strCache>
                <c:ptCount val="1"/>
                <c:pt idx="0">
                  <c:v>[300,350)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(3)'!$P$4:$P$16</c:f>
              <c:numCache>
                <c:formatCode>General</c:formatCode>
                <c:ptCount val="13"/>
                <c:pt idx="0">
                  <c:v>1585</c:v>
                </c:pt>
                <c:pt idx="1">
                  <c:v>1927</c:v>
                </c:pt>
                <c:pt idx="2">
                  <c:v>1676</c:v>
                </c:pt>
                <c:pt idx="3">
                  <c:v>2247</c:v>
                </c:pt>
                <c:pt idx="4">
                  <c:v>2891</c:v>
                </c:pt>
                <c:pt idx="5">
                  <c:v>2705</c:v>
                </c:pt>
                <c:pt idx="6">
                  <c:v>2214</c:v>
                </c:pt>
                <c:pt idx="7">
                  <c:v>2203</c:v>
                </c:pt>
                <c:pt idx="8">
                  <c:v>2276</c:v>
                </c:pt>
                <c:pt idx="9">
                  <c:v>2123</c:v>
                </c:pt>
                <c:pt idx="10">
                  <c:v>2899</c:v>
                </c:pt>
                <c:pt idx="11">
                  <c:v>2981</c:v>
                </c:pt>
                <c:pt idx="12">
                  <c:v>3075</c:v>
                </c:pt>
              </c:numCache>
            </c:numRef>
          </c:val>
        </c:ser>
        <c:ser>
          <c:idx val="2"/>
          <c:order val="2"/>
          <c:tx>
            <c:strRef>
              <c:f>'16.模型评分 (3)'!$Q$3</c:f>
              <c:strCache>
                <c:ptCount val="1"/>
                <c:pt idx="0">
                  <c:v>[350,375)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(3)'!$Q$4:$Q$16</c:f>
              <c:numCache>
                <c:formatCode>General</c:formatCode>
                <c:ptCount val="13"/>
                <c:pt idx="0">
                  <c:v>2655</c:v>
                </c:pt>
                <c:pt idx="1">
                  <c:v>3020</c:v>
                </c:pt>
                <c:pt idx="2">
                  <c:v>2858</c:v>
                </c:pt>
                <c:pt idx="3">
                  <c:v>3616</c:v>
                </c:pt>
                <c:pt idx="4">
                  <c:v>4313</c:v>
                </c:pt>
                <c:pt idx="5">
                  <c:v>4522</c:v>
                </c:pt>
                <c:pt idx="6">
                  <c:v>3751</c:v>
                </c:pt>
                <c:pt idx="7">
                  <c:v>3724</c:v>
                </c:pt>
                <c:pt idx="8">
                  <c:v>3878</c:v>
                </c:pt>
                <c:pt idx="9">
                  <c:v>3417</c:v>
                </c:pt>
                <c:pt idx="10">
                  <c:v>4649</c:v>
                </c:pt>
                <c:pt idx="11">
                  <c:v>4622</c:v>
                </c:pt>
                <c:pt idx="12">
                  <c:v>4915</c:v>
                </c:pt>
              </c:numCache>
            </c:numRef>
          </c:val>
        </c:ser>
        <c:ser>
          <c:idx val="3"/>
          <c:order val="3"/>
          <c:tx>
            <c:strRef>
              <c:f>'16.模型评分 (3)'!$R$3</c:f>
              <c:strCache>
                <c:ptCount val="1"/>
                <c:pt idx="0">
                  <c:v>[375,400)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(3)'!$R$4:$R$16</c:f>
              <c:numCache>
                <c:formatCode>General</c:formatCode>
                <c:ptCount val="13"/>
                <c:pt idx="0">
                  <c:v>4082</c:v>
                </c:pt>
                <c:pt idx="1">
                  <c:v>4358</c:v>
                </c:pt>
                <c:pt idx="2">
                  <c:v>4365</c:v>
                </c:pt>
                <c:pt idx="3">
                  <c:v>5292</c:v>
                </c:pt>
                <c:pt idx="4">
                  <c:v>6287</c:v>
                </c:pt>
                <c:pt idx="5">
                  <c:v>6234</c:v>
                </c:pt>
                <c:pt idx="6">
                  <c:v>5783</c:v>
                </c:pt>
                <c:pt idx="7">
                  <c:v>6006</c:v>
                </c:pt>
                <c:pt idx="8">
                  <c:v>5937</c:v>
                </c:pt>
                <c:pt idx="9">
                  <c:v>5045</c:v>
                </c:pt>
                <c:pt idx="10">
                  <c:v>6407</c:v>
                </c:pt>
                <c:pt idx="11">
                  <c:v>6614</c:v>
                </c:pt>
                <c:pt idx="12">
                  <c:v>6783</c:v>
                </c:pt>
              </c:numCache>
            </c:numRef>
          </c:val>
        </c:ser>
        <c:ser>
          <c:idx val="4"/>
          <c:order val="4"/>
          <c:tx>
            <c:strRef>
              <c:f>'16.模型评分 (3)'!$S$3</c:f>
              <c:strCache>
                <c:ptCount val="1"/>
                <c:pt idx="0">
                  <c:v>[400,425)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(3)'!$S$4:$S$16</c:f>
              <c:numCache>
                <c:formatCode>General</c:formatCode>
                <c:ptCount val="13"/>
                <c:pt idx="0">
                  <c:v>4230</c:v>
                </c:pt>
                <c:pt idx="1">
                  <c:v>4690</c:v>
                </c:pt>
                <c:pt idx="2">
                  <c:v>4798</c:v>
                </c:pt>
                <c:pt idx="3">
                  <c:v>5356</c:v>
                </c:pt>
                <c:pt idx="4">
                  <c:v>6370</c:v>
                </c:pt>
                <c:pt idx="5">
                  <c:v>6270</c:v>
                </c:pt>
                <c:pt idx="6">
                  <c:v>6328</c:v>
                </c:pt>
                <c:pt idx="7">
                  <c:v>6951</c:v>
                </c:pt>
                <c:pt idx="8">
                  <c:v>6269</c:v>
                </c:pt>
                <c:pt idx="9">
                  <c:v>5274</c:v>
                </c:pt>
                <c:pt idx="10">
                  <c:v>6119</c:v>
                </c:pt>
                <c:pt idx="11">
                  <c:v>6448</c:v>
                </c:pt>
                <c:pt idx="12">
                  <c:v>6129</c:v>
                </c:pt>
              </c:numCache>
            </c:numRef>
          </c:val>
        </c:ser>
        <c:ser>
          <c:idx val="5"/>
          <c:order val="5"/>
          <c:tx>
            <c:strRef>
              <c:f>'16.模型评分 (3)'!$T$3</c:f>
              <c:strCache>
                <c:ptCount val="1"/>
                <c:pt idx="0">
                  <c:v>[425,450)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(3)'!$T$4:$T$16</c:f>
              <c:numCache>
                <c:formatCode>General</c:formatCode>
                <c:ptCount val="13"/>
                <c:pt idx="0">
                  <c:v>3137</c:v>
                </c:pt>
                <c:pt idx="1">
                  <c:v>3611</c:v>
                </c:pt>
                <c:pt idx="2">
                  <c:v>3828</c:v>
                </c:pt>
                <c:pt idx="3">
                  <c:v>4014</c:v>
                </c:pt>
                <c:pt idx="4">
                  <c:v>4775</c:v>
                </c:pt>
                <c:pt idx="5">
                  <c:v>4878</c:v>
                </c:pt>
                <c:pt idx="6">
                  <c:v>4955</c:v>
                </c:pt>
                <c:pt idx="7">
                  <c:v>5834</c:v>
                </c:pt>
                <c:pt idx="8">
                  <c:v>4894</c:v>
                </c:pt>
                <c:pt idx="9">
                  <c:v>4197</c:v>
                </c:pt>
                <c:pt idx="10">
                  <c:v>4345</c:v>
                </c:pt>
                <c:pt idx="11">
                  <c:v>4720</c:v>
                </c:pt>
                <c:pt idx="12">
                  <c:v>4693</c:v>
                </c:pt>
              </c:numCache>
            </c:numRef>
          </c:val>
        </c:ser>
        <c:ser>
          <c:idx val="6"/>
          <c:order val="6"/>
          <c:tx>
            <c:strRef>
              <c:f>'16.模型评分 (3)'!$U$3</c:f>
              <c:strCache>
                <c:ptCount val="1"/>
                <c:pt idx="0">
                  <c:v>[450,550)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'16.模型评分 (3)'!$N$4:$N$16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'16.模型评分 (3)'!$U$4:$U$16</c:f>
              <c:numCache>
                <c:formatCode>General</c:formatCode>
                <c:ptCount val="13"/>
                <c:pt idx="0">
                  <c:v>3042</c:v>
                </c:pt>
                <c:pt idx="1">
                  <c:v>3472</c:v>
                </c:pt>
                <c:pt idx="2">
                  <c:v>3937</c:v>
                </c:pt>
                <c:pt idx="3">
                  <c:v>3931</c:v>
                </c:pt>
                <c:pt idx="4">
                  <c:v>4945</c:v>
                </c:pt>
                <c:pt idx="5">
                  <c:v>5201</c:v>
                </c:pt>
                <c:pt idx="6">
                  <c:v>5522</c:v>
                </c:pt>
                <c:pt idx="7">
                  <c:v>6884</c:v>
                </c:pt>
                <c:pt idx="8">
                  <c:v>5616</c:v>
                </c:pt>
                <c:pt idx="9">
                  <c:v>4406</c:v>
                </c:pt>
                <c:pt idx="10">
                  <c:v>4401</c:v>
                </c:pt>
                <c:pt idx="11">
                  <c:v>5085</c:v>
                </c:pt>
                <c:pt idx="12">
                  <c:v>4869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273008"/>
        <c:axId val="1970269648"/>
      </c:barChart>
      <c:catAx>
        <c:axId val="197027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0269648"/>
        <c:crosses val="autoZero"/>
        <c:auto val="1"/>
        <c:lblAlgn val="ctr"/>
        <c:lblOffset val="100"/>
        <c:noMultiLvlLbl val="0"/>
      </c:catAx>
      <c:valAx>
        <c:axId val="197026964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02730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'17.关停城市统计'!$B$19</c:f>
              <c:strCache>
                <c:ptCount val="1"/>
                <c:pt idx="0">
                  <c:v>非关停城市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'17.关停城市统计'!$A$20:$A$32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'17.关停城市统计'!$B$20:$B$32</c:f>
              <c:numCache>
                <c:formatCode>General</c:formatCode>
                <c:ptCount val="13"/>
                <c:pt idx="0">
                  <c:v>12346</c:v>
                </c:pt>
                <c:pt idx="1">
                  <c:v>13908</c:v>
                </c:pt>
                <c:pt idx="2">
                  <c:v>13840</c:v>
                </c:pt>
                <c:pt idx="3">
                  <c:v>15895</c:v>
                </c:pt>
                <c:pt idx="4">
                  <c:v>19098</c:v>
                </c:pt>
                <c:pt idx="5">
                  <c:v>19105</c:v>
                </c:pt>
                <c:pt idx="6">
                  <c:v>18204</c:v>
                </c:pt>
                <c:pt idx="7">
                  <c:v>20026</c:v>
                </c:pt>
                <c:pt idx="8">
                  <c:v>18092</c:v>
                </c:pt>
                <c:pt idx="9">
                  <c:v>15342</c:v>
                </c:pt>
                <c:pt idx="10">
                  <c:v>18089</c:v>
                </c:pt>
                <c:pt idx="11">
                  <c:v>18963</c:v>
                </c:pt>
                <c:pt idx="12">
                  <c:v>19048</c:v>
                </c:pt>
              </c:numCache>
            </c:numRef>
          </c:val>
        </c:ser>
        <c:ser>
          <c:idx val="1"/>
          <c:order val="1"/>
          <c:tx>
            <c:strRef>
              <c:f>'17.关停城市统计'!$C$19</c:f>
              <c:strCache>
                <c:ptCount val="1"/>
                <c:pt idx="0">
                  <c:v>关停城市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'17.关停城市统计'!$A$20:$A$32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'17.关停城市统计'!$C$20:$C$32</c:f>
              <c:numCache>
                <c:formatCode>General</c:formatCode>
                <c:ptCount val="13"/>
                <c:pt idx="0">
                  <c:v>6434</c:v>
                </c:pt>
                <c:pt idx="1">
                  <c:v>7240</c:v>
                </c:pt>
                <c:pt idx="2">
                  <c:v>7678</c:v>
                </c:pt>
                <c:pt idx="3">
                  <c:v>8644</c:v>
                </c:pt>
                <c:pt idx="4">
                  <c:v>10590</c:v>
                </c:pt>
                <c:pt idx="5">
                  <c:v>10823</c:v>
                </c:pt>
                <c:pt idx="6">
                  <c:v>10421</c:v>
                </c:pt>
                <c:pt idx="7">
                  <c:v>11656</c:v>
                </c:pt>
                <c:pt idx="8">
                  <c:v>10872</c:v>
                </c:pt>
                <c:pt idx="9">
                  <c:v>9193</c:v>
                </c:pt>
                <c:pt idx="10">
                  <c:v>10836</c:v>
                </c:pt>
                <c:pt idx="11">
                  <c:v>11620</c:v>
                </c:pt>
                <c:pt idx="12">
                  <c:v>11528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216496"/>
        <c:axId val="2114214256"/>
      </c:barChart>
      <c:catAx>
        <c:axId val="21142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4214256"/>
        <c:crosses val="autoZero"/>
        <c:auto val="1"/>
        <c:lblAlgn val="ctr"/>
        <c:lblOffset val="100"/>
        <c:noMultiLvlLbl val="0"/>
      </c:catAx>
      <c:valAx>
        <c:axId val="21142142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42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'17.关停城市统计'!$D$19</c:f>
              <c:strCache>
                <c:ptCount val="1"/>
                <c:pt idx="0">
                  <c:v>非关停城市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'17.关停城市统计'!$A$20:$A$31</c:f>
              <c:strCache>
                <c:ptCount val="12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</c:strCache>
            </c:strRef>
          </c:cat>
          <c:val>
            <c:numRef>
              <c:f>'17.关停城市统计'!$D$20:$D$31</c:f>
              <c:numCache>
                <c:formatCode>0.00%</c:formatCode>
                <c:ptCount val="12"/>
                <c:pt idx="0">
                  <c:v>0.647011</c:v>
                </c:pt>
                <c:pt idx="1">
                  <c:v>0.62079399999999996</c:v>
                </c:pt>
                <c:pt idx="2">
                  <c:v>0.62471100000000002</c:v>
                </c:pt>
                <c:pt idx="3">
                  <c:v>0.66486299999999998</c:v>
                </c:pt>
                <c:pt idx="4">
                  <c:v>0.59126599999999996</c:v>
                </c:pt>
                <c:pt idx="5">
                  <c:v>0.619838</c:v>
                </c:pt>
                <c:pt idx="6">
                  <c:v>0.63101499999999999</c:v>
                </c:pt>
                <c:pt idx="7">
                  <c:v>0.63222800000000001</c:v>
                </c:pt>
                <c:pt idx="8">
                  <c:v>0.66493500000000005</c:v>
                </c:pt>
                <c:pt idx="9">
                  <c:v>0.69358600000000004</c:v>
                </c:pt>
                <c:pt idx="10">
                  <c:v>0.73464499999999999</c:v>
                </c:pt>
                <c:pt idx="11">
                  <c:v>0.732321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'17.关停城市统计'!$E$19</c:f>
              <c:strCache>
                <c:ptCount val="1"/>
                <c:pt idx="0">
                  <c:v>关停城市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'17.关停城市统计'!$A$20:$A$31</c:f>
              <c:strCache>
                <c:ptCount val="12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</c:strCache>
            </c:strRef>
          </c:cat>
          <c:val>
            <c:numRef>
              <c:f>'17.关停城市统计'!$E$20:$E$31</c:f>
              <c:numCache>
                <c:formatCode>0.00%</c:formatCode>
                <c:ptCount val="12"/>
                <c:pt idx="0">
                  <c:v>0.67314300000000005</c:v>
                </c:pt>
                <c:pt idx="1">
                  <c:v>0.64143600000000001</c:v>
                </c:pt>
                <c:pt idx="2">
                  <c:v>0.64652299999999996</c:v>
                </c:pt>
                <c:pt idx="3">
                  <c:v>0.68000899999999997</c:v>
                </c:pt>
                <c:pt idx="4">
                  <c:v>0.61161500000000002</c:v>
                </c:pt>
                <c:pt idx="5">
                  <c:v>0.62856900000000004</c:v>
                </c:pt>
                <c:pt idx="6">
                  <c:v>0.646675</c:v>
                </c:pt>
                <c:pt idx="7">
                  <c:v>0.65391200000000005</c:v>
                </c:pt>
                <c:pt idx="8">
                  <c:v>0.68285499999999999</c:v>
                </c:pt>
                <c:pt idx="9">
                  <c:v>0.70314399999999999</c:v>
                </c:pt>
                <c:pt idx="10">
                  <c:v>0.73560400000000004</c:v>
                </c:pt>
                <c:pt idx="11">
                  <c:v>0.74518099999999998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226576"/>
        <c:axId val="2114222096"/>
      </c:lineChart>
      <c:catAx>
        <c:axId val="21142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4222096"/>
        <c:crosses val="autoZero"/>
        <c:auto val="1"/>
        <c:lblAlgn val="ctr"/>
        <c:lblOffset val="100"/>
        <c:noMultiLvlLbl val="0"/>
      </c:catAx>
      <c:valAx>
        <c:axId val="211422209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422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'18.关停城市模型结果-II'!$U$2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'18.关停城市模型结果-II'!$Q$3:$Q$12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'18.关停城市模型结果-II'!$U$3:$U$12</c:f>
              <c:numCache>
                <c:formatCode>0.00%</c:formatCode>
                <c:ptCount val="10"/>
                <c:pt idx="0">
                  <c:v>0.65805986100000002</c:v>
                </c:pt>
                <c:pt idx="1">
                  <c:v>0.67046977949999997</c:v>
                </c:pt>
                <c:pt idx="2">
                  <c:v>0.67131712269999999</c:v>
                </c:pt>
                <c:pt idx="3">
                  <c:v>0.67061985739999996</c:v>
                </c:pt>
                <c:pt idx="4">
                  <c:v>0.66994871600000006</c:v>
                </c:pt>
                <c:pt idx="5">
                  <c:v>0.66844694110000002</c:v>
                </c:pt>
                <c:pt idx="6">
                  <c:v>0.65530006090000004</c:v>
                </c:pt>
                <c:pt idx="7">
                  <c:v>0.66440595199999997</c:v>
                </c:pt>
                <c:pt idx="8">
                  <c:v>0.67975083560000005</c:v>
                </c:pt>
                <c:pt idx="9">
                  <c:v>0.67684727109999998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'18.关停城市模型结果-II'!$V$2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68E-2"/>
                  <c:y val="-4.4915664611690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9268026279323758E-2"/>
                  <c:y val="-3.97477059553603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5.4064491938507687E-2"/>
                  <c:y val="-3.51181102362204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2701455796286337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23705189025287E-2"/>
                  <c:y val="-5.52515819243524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4368040951402891E-2"/>
                  <c:y val="-5.11603491424037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7145954581764238E-2"/>
                  <c:y val="-6.095790351787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240116724539867E-2"/>
                  <c:y val="-5.1698712079594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4.2976149720415385E-2"/>
                  <c:y val="-6.0957903517874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8.8462855186581448E-3"/>
                  <c:y val="-3.9896640826873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'18.关停城市模型结果-II'!$Q$3:$Q$12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'18.关停城市模型结果-II'!$V$3:$V$12</c:f>
              <c:numCache>
                <c:formatCode>0.00%</c:formatCode>
                <c:ptCount val="10"/>
                <c:pt idx="0">
                  <c:v>0.22941800000000001</c:v>
                </c:pt>
                <c:pt idx="1">
                  <c:v>0.24604200000000001</c:v>
                </c:pt>
                <c:pt idx="2">
                  <c:v>0.24865899999999999</c:v>
                </c:pt>
                <c:pt idx="3">
                  <c:v>0.246757</c:v>
                </c:pt>
                <c:pt idx="4">
                  <c:v>0.24643300000000001</c:v>
                </c:pt>
                <c:pt idx="5">
                  <c:v>0.24771000000000001</c:v>
                </c:pt>
                <c:pt idx="6">
                  <c:v>0.226405</c:v>
                </c:pt>
                <c:pt idx="7">
                  <c:v>0.24307300000000001</c:v>
                </c:pt>
                <c:pt idx="8">
                  <c:v>0.261133</c:v>
                </c:pt>
                <c:pt idx="9">
                  <c:v>0.26038499999999998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'18.关停城市模型结果-II'!$W$2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542035506431269E-2"/>
                  <c:y val="5.5321166249567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9989729544676481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5.2060122919417723E-2"/>
                  <c:y val="6.34625322997416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6200909668900158E-2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89729544676557E-2"/>
                  <c:y val="4.2790697674418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3778549420452881E-2"/>
                  <c:y val="5.829457364341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3778549420452881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3.3985588757926996E-2"/>
                  <c:y val="6.3462532299741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9844802008444596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6.7758921439167929E-3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'18.关停城市模型结果-II'!$Q$3:$Q$12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'18.关停城市模型结果-II'!$W$3:$W$12</c:f>
              <c:numCache>
                <c:formatCode>0.00%</c:formatCode>
                <c:ptCount val="10"/>
                <c:pt idx="0">
                  <c:v>0.13510650760000001</c:v>
                </c:pt>
                <c:pt idx="1">
                  <c:v>0.14500964459999999</c:v>
                </c:pt>
                <c:pt idx="2">
                  <c:v>0.14465377469999999</c:v>
                </c:pt>
                <c:pt idx="3">
                  <c:v>0.14004178640000001</c:v>
                </c:pt>
                <c:pt idx="4">
                  <c:v>0.1280358281</c:v>
                </c:pt>
                <c:pt idx="5">
                  <c:v>0.13966037440000001</c:v>
                </c:pt>
                <c:pt idx="6">
                  <c:v>0.1235544472</c:v>
                </c:pt>
                <c:pt idx="7">
                  <c:v>0.1166704257</c:v>
                </c:pt>
                <c:pt idx="8">
                  <c:v>0.1146083227</c:v>
                </c:pt>
                <c:pt idx="9">
                  <c:v>0.1124987398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5957072"/>
        <c:axId val="-1826241440"/>
        <c:extLst/>
      </c:lineChart>
      <c:catAx>
        <c:axId val="32595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26241440"/>
        <c:crosses val="autoZero"/>
        <c:auto val="1"/>
        <c:lblAlgn val="ctr"/>
        <c:lblOffset val="100"/>
        <c:noMultiLvlLbl val="0"/>
      </c:catAx>
      <c:valAx>
        <c:axId val="-1826241440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259570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'18.关停城市模型结果-II'!$U$15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'18.关停城市模型结果-II'!$Q$16:$Q$25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'18.关停城市模型结果-II'!$U$16:$U$25</c:f>
              <c:numCache>
                <c:formatCode>0.00%</c:formatCode>
                <c:ptCount val="10"/>
                <c:pt idx="0">
                  <c:v>0.65805986100000002</c:v>
                </c:pt>
                <c:pt idx="1">
                  <c:v>0.66229568500000002</c:v>
                </c:pt>
                <c:pt idx="2">
                  <c:v>0.66850091010000001</c:v>
                </c:pt>
                <c:pt idx="3">
                  <c:v>0.65679522079999997</c:v>
                </c:pt>
                <c:pt idx="4">
                  <c:v>0.65745697059999997</c:v>
                </c:pt>
                <c:pt idx="5">
                  <c:v>0.65827399669999997</c:v>
                </c:pt>
                <c:pt idx="6">
                  <c:v>0.64876942110000002</c:v>
                </c:pt>
                <c:pt idx="7">
                  <c:v>0.6489299248</c:v>
                </c:pt>
                <c:pt idx="8">
                  <c:v>0.66345033909999995</c:v>
                </c:pt>
                <c:pt idx="9">
                  <c:v>0.67506798840000004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'18.关停城市模型结果-II'!$V$15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5379110219918165E-2"/>
                  <c:y val="-6.0419540580683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479206403547379E-2"/>
                  <c:y val="-5.52515819243525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4.9923705189025287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063106242154513E-2"/>
                  <c:y val="-4.5454027548881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23705189025287E-2"/>
                  <c:y val="-5.52515819243524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4368040951402891E-2"/>
                  <c:y val="-5.63283077987343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9216347956505438E-2"/>
                  <c:y val="-5.5789944861543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8612347369622277E-2"/>
                  <c:y val="-5.169871207959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8835362970932978E-2"/>
                  <c:y val="-3.51181102362204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8.8462855186581448E-3"/>
                  <c:y val="-3.4728682170542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'18.关停城市模型结果-II'!$Q$16:$Q$25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'18.关停城市模型结果-II'!$V$16:$V$25</c:f>
              <c:numCache>
                <c:formatCode>0.00%</c:formatCode>
                <c:ptCount val="10"/>
                <c:pt idx="0">
                  <c:v>0.22941800000000001</c:v>
                </c:pt>
                <c:pt idx="1">
                  <c:v>0.23818500000000001</c:v>
                </c:pt>
                <c:pt idx="2">
                  <c:v>0.249803</c:v>
                </c:pt>
                <c:pt idx="3">
                  <c:v>0.22790199999999999</c:v>
                </c:pt>
                <c:pt idx="4">
                  <c:v>0.23181599999999999</c:v>
                </c:pt>
                <c:pt idx="5">
                  <c:v>0.22948499999999999</c:v>
                </c:pt>
                <c:pt idx="6">
                  <c:v>0.22503200000000001</c:v>
                </c:pt>
                <c:pt idx="7">
                  <c:v>0.21863199999999999</c:v>
                </c:pt>
                <c:pt idx="8">
                  <c:v>0.24063300000000001</c:v>
                </c:pt>
                <c:pt idx="9">
                  <c:v>0.26476100000000002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'18.关停城市模型结果-II'!$W$15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23609005396063E-2"/>
                  <c:y val="5.5321166249567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7919336169935281E-2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4.3778549420452915E-2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4.5848942795194081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5848942795194157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3778549420452881E-2"/>
                  <c:y val="4.7958656330749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3778549420452881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4337555631633004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3985588757926996E-2"/>
                  <c:y val="6.8630490956072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5.6471201969319053E-4"/>
                  <c:y val="6.34625322997416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'18.关停城市模型结果-II'!$Q$16:$Q$25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'18.关停城市模型结果-II'!$W$16:$W$25</c:f>
              <c:numCache>
                <c:formatCode>0.00%</c:formatCode>
                <c:ptCount val="10"/>
                <c:pt idx="0">
                  <c:v>0.13510650760000001</c:v>
                </c:pt>
                <c:pt idx="1">
                  <c:v>0.13468616159999999</c:v>
                </c:pt>
                <c:pt idx="2">
                  <c:v>0.13717330589999999</c:v>
                </c:pt>
                <c:pt idx="3">
                  <c:v>0.12250927440000001</c:v>
                </c:pt>
                <c:pt idx="4">
                  <c:v>0.1155052407</c:v>
                </c:pt>
                <c:pt idx="5">
                  <c:v>0.1253227499</c:v>
                </c:pt>
                <c:pt idx="6">
                  <c:v>0.11142241379999999</c:v>
                </c:pt>
                <c:pt idx="7">
                  <c:v>0.1074721535</c:v>
                </c:pt>
                <c:pt idx="8">
                  <c:v>9.9923472599999993E-2</c:v>
                </c:pt>
                <c:pt idx="9">
                  <c:v>0.1017161335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7376256"/>
        <c:axId val="447384096"/>
        <c:extLst/>
      </c:lineChart>
      <c:catAx>
        <c:axId val="4473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384096"/>
        <c:crosses val="autoZero"/>
        <c:auto val="1"/>
        <c:lblAlgn val="ctr"/>
        <c:lblOffset val="100"/>
        <c:noMultiLvlLbl val="0"/>
      </c:catAx>
      <c:valAx>
        <c:axId val="44738409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37625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'18.关停城市模型结果-II'!$U$28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'18.关停城市模型结果-II'!$Q$29:$Q$38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'18.关停城市模型结果-II'!$U$29:$U$38</c:f>
              <c:numCache>
                <c:formatCode>0.00%</c:formatCode>
                <c:ptCount val="10"/>
                <c:pt idx="0">
                  <c:v>0.65936762179999997</c:v>
                </c:pt>
                <c:pt idx="1">
                  <c:v>0.66743115689999999</c:v>
                </c:pt>
                <c:pt idx="2">
                  <c:v>0.67007020939999995</c:v>
                </c:pt>
                <c:pt idx="3">
                  <c:v>0.66573176909999998</c:v>
                </c:pt>
                <c:pt idx="4">
                  <c:v>0</c:v>
                </c:pt>
                <c:pt idx="5">
                  <c:v>0.66508392819999995</c:v>
                </c:pt>
                <c:pt idx="6">
                  <c:v>0.65345315120000003</c:v>
                </c:pt>
                <c:pt idx="7">
                  <c:v>0.65853447340000004</c:v>
                </c:pt>
                <c:pt idx="8">
                  <c:v>0.67322130130000002</c:v>
                </c:pt>
                <c:pt idx="9">
                  <c:v>0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'18.关停城市模型结果-II'!$V$28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68E-2"/>
                  <c:y val="-6.0419540580683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1338419654065E-2"/>
                  <c:y val="-5.52515819243525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4.9923705189025287E-2"/>
                  <c:y val="-5.06219862052127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063106242154513E-2"/>
                  <c:y val="-4.02860688925512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23705189025287E-2"/>
                  <c:y val="-6.04195405806833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2297647576661615E-2"/>
                  <c:y val="-4.0824431829742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9216347956505438E-2"/>
                  <c:y val="-6.6125862174204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5.0682740744363478E-2"/>
                  <c:y val="-5.68666707359254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4.9187329844638986E-2"/>
                  <c:y val="-6.095790351787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8.8462855186581448E-3"/>
                  <c:y val="-4.5064599483204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'18.关停城市模型结果-II'!$Q$29:$Q$38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'18.关停城市模型结果-II'!$V$29:$V$38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'18.关停城市模型结果-II'!$W$28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12428881172473E-2"/>
                  <c:y val="3.46493316242446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6200909668900068E-2"/>
                  <c:y val="4.79586563307492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5.8271303043641282E-2"/>
                  <c:y val="4.2790697674418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6200909668900158E-2"/>
                  <c:y val="5.31266149870801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5.8271303043641282E-2"/>
                  <c:y val="4.2790697674418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5.2060122919417758E-2"/>
                  <c:y val="6.8630490956072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6.0341696418382634E-2"/>
                  <c:y val="3.76227390180877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4.0196768882150603E-2"/>
                  <c:y val="4.2790697674418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3.1915195383185796E-2"/>
                  <c:y val="5.8294573643410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6351053944343914E-3"/>
                  <c:y val="5.8294573643410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'18.关停城市模型结果-II'!$Q$29:$Q$38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'18.关停城市模型结果-II'!$W$29:$W$38</c:f>
              <c:numCache>
                <c:formatCode>0.00%</c:formatCode>
                <c:ptCount val="10"/>
                <c:pt idx="0">
                  <c:v>0.13609844460000001</c:v>
                </c:pt>
                <c:pt idx="1">
                  <c:v>0.14302215830000001</c:v>
                </c:pt>
                <c:pt idx="2">
                  <c:v>0.14551729690000001</c:v>
                </c:pt>
                <c:pt idx="3">
                  <c:v>0.13756391970000001</c:v>
                </c:pt>
                <c:pt idx="4">
                  <c:v>0</c:v>
                </c:pt>
                <c:pt idx="5">
                  <c:v>0.13797367250000001</c:v>
                </c:pt>
                <c:pt idx="6">
                  <c:v>0.1193620849</c:v>
                </c:pt>
                <c:pt idx="7">
                  <c:v>0.1130593394</c:v>
                </c:pt>
                <c:pt idx="8">
                  <c:v>0.1088932267</c:v>
                </c:pt>
                <c:pt idx="9">
                  <c:v>0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7413776"/>
        <c:axId val="447414336"/>
        <c:extLst/>
      </c:lineChart>
      <c:catAx>
        <c:axId val="4474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414336"/>
        <c:crosses val="autoZero"/>
        <c:auto val="1"/>
        <c:lblAlgn val="ctr"/>
        <c:lblOffset val="100"/>
        <c:noMultiLvlLbl val="0"/>
      </c:catAx>
      <c:valAx>
        <c:axId val="44741433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41377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'18.关停城市模型结果-II'!$AS$2</c:f>
              <c:strCache>
                <c:ptCount val="1"/>
                <c:pt idx="0">
                  <c:v>非关停城市KS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'18.关停城市模型结果-II'!$AR$3:$AR$9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'18.关停城市模型结果-II'!$AS$3:$AS$9</c:f>
              <c:numCache>
                <c:formatCode>0.00%</c:formatCode>
                <c:ptCount val="7"/>
                <c:pt idx="0">
                  <c:v>0.24865899999999999</c:v>
                </c:pt>
                <c:pt idx="1">
                  <c:v>0.246757</c:v>
                </c:pt>
                <c:pt idx="2">
                  <c:v>0.24771000000000001</c:v>
                </c:pt>
                <c:pt idx="3">
                  <c:v>0.226405</c:v>
                </c:pt>
                <c:pt idx="4">
                  <c:v>0.24307300000000001</c:v>
                </c:pt>
                <c:pt idx="5">
                  <c:v>0.261133</c:v>
                </c:pt>
                <c:pt idx="6">
                  <c:v>0.26038499999999998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'18.关停城市模型结果-II'!$AT$2</c:f>
              <c:strCache>
                <c:ptCount val="1"/>
                <c:pt idx="0">
                  <c:v>关停城市KS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'18.关停城市模型结果-II'!$AR$3:$AR$9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'18.关停城市模型结果-II'!$AT$3:$AT$9</c:f>
              <c:numCache>
                <c:formatCode>0.00%</c:formatCode>
                <c:ptCount val="7"/>
                <c:pt idx="0">
                  <c:v>0.249803</c:v>
                </c:pt>
                <c:pt idx="1">
                  <c:v>0.22790199999999999</c:v>
                </c:pt>
                <c:pt idx="2">
                  <c:v>0.22948499999999999</c:v>
                </c:pt>
                <c:pt idx="3">
                  <c:v>0.22503200000000001</c:v>
                </c:pt>
                <c:pt idx="4">
                  <c:v>0.21863199999999999</c:v>
                </c:pt>
                <c:pt idx="5">
                  <c:v>0.24063300000000001</c:v>
                </c:pt>
                <c:pt idx="6">
                  <c:v>0.26476100000000002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'18.关停城市模型结果-II'!$AU$2</c:f>
              <c:strCache>
                <c:ptCount val="1"/>
                <c:pt idx="0">
                  <c:v>全部样本KS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'18.关停城市模型结果-II'!$AR$3:$AR$9</c:f>
              <c:strCache>
                <c:ptCount val="7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</c:strCache>
            </c:strRef>
          </c:cat>
          <c:val>
            <c:numRef>
              <c:f>'18.关停城市模型结果-II'!$AU$3:$AU$9</c:f>
              <c:numCache>
                <c:formatCode>0.00%</c:formatCode>
                <c:ptCount val="7"/>
                <c:pt idx="0">
                  <c:v>0.249135</c:v>
                </c:pt>
                <c:pt idx="1">
                  <c:v>0.23929900000000001</c:v>
                </c:pt>
                <c:pt idx="2">
                  <c:v>0.23934900000000001</c:v>
                </c:pt>
                <c:pt idx="3">
                  <c:v>0.225659</c:v>
                </c:pt>
                <c:pt idx="4">
                  <c:v>0.23130200000000001</c:v>
                </c:pt>
                <c:pt idx="5">
                  <c:v>0.25160700000000003</c:v>
                </c:pt>
                <c:pt idx="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414896"/>
        <c:axId val="447419376"/>
      </c:lineChart>
      <c:catAx>
        <c:axId val="4474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419376"/>
        <c:crosses val="autoZero"/>
        <c:auto val="1"/>
        <c:lblAlgn val="ctr"/>
        <c:lblOffset val="100"/>
        <c:noMultiLvlLbl val="0"/>
      </c:catAx>
      <c:valAx>
        <c:axId val="447419376"/>
        <c:scaling>
          <c:orientation val="minMax"/>
          <c:min val="0.16000000000000003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414896"/>
        <c:crosses val="autoZero"/>
        <c:crossBetween val="midCat"/>
        <c:majorUnit val="4.0000000000000008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3"/>
          <c:tx>
            <c:strRef>
              <c:f>'18.关停城市模型结果-II'!$U$41</c:f>
              <c:strCache>
                <c:ptCount val="1"/>
                <c:pt idx="0">
                  <c:v>AUC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9875287328214418E-2"/>
                  <c:y val="-4.85763698142383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'18.关停城市模型结果-II'!$Q$42:$Q$50</c:f>
              <c:strCache>
                <c:ptCount val="9"/>
                <c:pt idx="0">
                  <c:v>训练集</c:v>
                </c:pt>
                <c:pt idx="1">
                  <c:v>测试集</c:v>
                </c:pt>
                <c:pt idx="2">
                  <c:v>样本外验证集</c:v>
                </c:pt>
                <c:pt idx="3">
                  <c:v>验证集1701</c:v>
                </c:pt>
                <c:pt idx="4">
                  <c:v>验证集1702</c:v>
                </c:pt>
                <c:pt idx="5">
                  <c:v>验证集1703</c:v>
                </c:pt>
                <c:pt idx="6">
                  <c:v>验证集1704</c:v>
                </c:pt>
                <c:pt idx="7">
                  <c:v>验证集1705</c:v>
                </c:pt>
                <c:pt idx="8">
                  <c:v>验证集1706</c:v>
                </c:pt>
              </c:strCache>
            </c:strRef>
          </c:cat>
          <c:val>
            <c:numRef>
              <c:f>'18.关停城市模型结果-II'!$U$42:$U$50</c:f>
              <c:numCache>
                <c:formatCode>0.00%</c:formatCode>
                <c:ptCount val="9"/>
                <c:pt idx="0">
                  <c:v>0.65805986100000002</c:v>
                </c:pt>
                <c:pt idx="1">
                  <c:v>0.63900078299999996</c:v>
                </c:pt>
                <c:pt idx="2">
                  <c:v>0.62676455019999999</c:v>
                </c:pt>
                <c:pt idx="3">
                  <c:v>0.65203286009999994</c:v>
                </c:pt>
                <c:pt idx="4">
                  <c:v>0.63296878420000002</c:v>
                </c:pt>
                <c:pt idx="5">
                  <c:v>0.6436279963</c:v>
                </c:pt>
                <c:pt idx="6">
                  <c:v>0.6065058163</c:v>
                </c:pt>
                <c:pt idx="7">
                  <c:v>0.65981334120000001</c:v>
                </c:pt>
                <c:pt idx="8">
                  <c:v>0.73336494630000004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'18.关停城市模型结果-II'!$V$41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7097536720953351E-2"/>
                  <c:y val="6.8779425827585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5.547922134733158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4.9923665791776026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2701443569553856E-2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4.992366579177613E-2"/>
                  <c:y val="5.3275371828521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4.4368110236220469E-2"/>
                  <c:y val="6.25346310877806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4.7145888013998251E-2"/>
                  <c:y val="5.790500145815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6.1034776902887243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7.7795275590551178E-3"/>
                  <c:y val="5.79050014581510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'18.关停城市模型结果-II'!$Q$42:$Q$50</c:f>
              <c:strCache>
                <c:ptCount val="9"/>
                <c:pt idx="0">
                  <c:v>训练集</c:v>
                </c:pt>
                <c:pt idx="1">
                  <c:v>测试集</c:v>
                </c:pt>
                <c:pt idx="2">
                  <c:v>样本外验证集</c:v>
                </c:pt>
                <c:pt idx="3">
                  <c:v>验证集1701</c:v>
                </c:pt>
                <c:pt idx="4">
                  <c:v>验证集1702</c:v>
                </c:pt>
                <c:pt idx="5">
                  <c:v>验证集1703</c:v>
                </c:pt>
                <c:pt idx="6">
                  <c:v>验证集1704</c:v>
                </c:pt>
                <c:pt idx="7">
                  <c:v>验证集1705</c:v>
                </c:pt>
                <c:pt idx="8">
                  <c:v>验证集1706</c:v>
                </c:pt>
              </c:strCache>
            </c:strRef>
          </c:cat>
          <c:val>
            <c:numRef>
              <c:f>'18.关停城市模型结果-II'!$V$42:$V$50</c:f>
              <c:numCache>
                <c:formatCode>0.00%</c:formatCode>
                <c:ptCount val="9"/>
                <c:pt idx="0">
                  <c:v>0.22941800000000001</c:v>
                </c:pt>
                <c:pt idx="1">
                  <c:v>0.202903</c:v>
                </c:pt>
                <c:pt idx="2">
                  <c:v>0.18956999999999999</c:v>
                </c:pt>
                <c:pt idx="3">
                  <c:v>0.21965000000000001</c:v>
                </c:pt>
                <c:pt idx="4">
                  <c:v>0.191771</c:v>
                </c:pt>
                <c:pt idx="5">
                  <c:v>0.20949499999999999</c:v>
                </c:pt>
                <c:pt idx="6">
                  <c:v>0.15163399999999999</c:v>
                </c:pt>
                <c:pt idx="7">
                  <c:v>0.236459</c:v>
                </c:pt>
                <c:pt idx="8">
                  <c:v>0.354825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'18.关停城市模型结果-II'!$W$41</c:f>
              <c:strCache>
                <c:ptCount val="1"/>
                <c:pt idx="0">
                  <c:v>GINI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612428881172473E-2"/>
                  <c:y val="-5.32059655333780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'18.关停城市模型结果-II'!$Q$42:$Q$50</c:f>
              <c:strCache>
                <c:ptCount val="9"/>
                <c:pt idx="0">
                  <c:v>训练集</c:v>
                </c:pt>
                <c:pt idx="1">
                  <c:v>测试集</c:v>
                </c:pt>
                <c:pt idx="2">
                  <c:v>样本外验证集</c:v>
                </c:pt>
                <c:pt idx="3">
                  <c:v>验证集1701</c:v>
                </c:pt>
                <c:pt idx="4">
                  <c:v>验证集1702</c:v>
                </c:pt>
                <c:pt idx="5">
                  <c:v>验证集1703</c:v>
                </c:pt>
                <c:pt idx="6">
                  <c:v>验证集1704</c:v>
                </c:pt>
                <c:pt idx="7">
                  <c:v>验证集1705</c:v>
                </c:pt>
                <c:pt idx="8">
                  <c:v>验证集1706</c:v>
                </c:pt>
              </c:strCache>
            </c:strRef>
          </c:cat>
          <c:val>
            <c:numRef>
              <c:f>'18.关停城市模型结果-II'!$W$42:$W$50</c:f>
              <c:numCache>
                <c:formatCode>0.00%</c:formatCode>
                <c:ptCount val="9"/>
                <c:pt idx="0">
                  <c:v>0.13510650760000001</c:v>
                </c:pt>
                <c:pt idx="1">
                  <c:v>0.1221805755</c:v>
                </c:pt>
                <c:pt idx="2">
                  <c:v>0.1130362027</c:v>
                </c:pt>
                <c:pt idx="3">
                  <c:v>0.12788708439999999</c:v>
                </c:pt>
                <c:pt idx="4">
                  <c:v>0.1278700703</c:v>
                </c:pt>
                <c:pt idx="5">
                  <c:v>0.13452652609999999</c:v>
                </c:pt>
                <c:pt idx="6">
                  <c:v>0.11914772730000001</c:v>
                </c:pt>
                <c:pt idx="7">
                  <c:v>0.1248160432</c:v>
                </c:pt>
                <c:pt idx="8">
                  <c:v>0.43124287090000002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7371216"/>
        <c:axId val="447375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'18.关停城市模型结果-II'!$R$41</c15:sqref>
                        </c15:formulaRef>
                      </c:ext>
                    </c:extLst>
                    <c:strCache>
                      <c:ptCount val="1"/>
                      <c:pt idx="0">
                        <c:v>样本量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'18.关停城市模型结果-II'!$Q$42:$Q$50</c15:sqref>
                        </c15:formulaRef>
                      </c:ext>
                    </c:extLst>
                    <c:strCache>
                      <c:ptCount val="9"/>
                      <c:pt idx="0">
                        <c:v>训练集</c:v>
                      </c:pt>
                      <c:pt idx="1">
                        <c:v>测试集</c:v>
                      </c:pt>
                      <c:pt idx="2">
                        <c:v>样本外验证集</c:v>
                      </c:pt>
                      <c:pt idx="3">
                        <c:v>验证集1701</c:v>
                      </c:pt>
                      <c:pt idx="4">
                        <c:v>验证集1702</c:v>
                      </c:pt>
                      <c:pt idx="5">
                        <c:v>验证集1703</c:v>
                      </c:pt>
                      <c:pt idx="6">
                        <c:v>验证集1704</c:v>
                      </c:pt>
                      <c:pt idx="7">
                        <c:v>验证集1705</c:v>
                      </c:pt>
                      <c:pt idx="8">
                        <c:v>验证集1706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'18.关停城市模型结果-II'!$R$42:$R$50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115673</c:v>
                      </c:pt>
                      <c:pt idx="1">
                        <c:v>58553</c:v>
                      </c:pt>
                      <c:pt idx="2">
                        <c:v>29928</c:v>
                      </c:pt>
                      <c:pt idx="3">
                        <c:v>28625</c:v>
                      </c:pt>
                      <c:pt idx="4">
                        <c:v>85181</c:v>
                      </c:pt>
                      <c:pt idx="5">
                        <c:v>31682</c:v>
                      </c:pt>
                      <c:pt idx="6">
                        <c:v>28964</c:v>
                      </c:pt>
                      <c:pt idx="7">
                        <c:v>24535</c:v>
                      </c:pt>
                      <c:pt idx="8">
                        <c:v>260634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'18.关停城市模型结果-II'!$S$41</c15:sqref>
                        </c15:formulaRef>
                      </c:ext>
                    </c:extLst>
                    <c:strCache>
                      <c:ptCount val="1"/>
                      <c:pt idx="0">
                        <c:v>好客户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'18.关停城市模型结果-II'!$Q$42:$Q$50</c15:sqref>
                        </c15:formulaRef>
                      </c:ext>
                    </c:extLst>
                    <c:strCache>
                      <c:ptCount val="9"/>
                      <c:pt idx="0">
                        <c:v>训练集</c:v>
                      </c:pt>
                      <c:pt idx="1">
                        <c:v>测试集</c:v>
                      </c:pt>
                      <c:pt idx="2">
                        <c:v>样本外验证集</c:v>
                      </c:pt>
                      <c:pt idx="3">
                        <c:v>验证集1701</c:v>
                      </c:pt>
                      <c:pt idx="4">
                        <c:v>验证集1702</c:v>
                      </c:pt>
                      <c:pt idx="5">
                        <c:v>验证集1703</c:v>
                      </c:pt>
                      <c:pt idx="6">
                        <c:v>验证集1704</c:v>
                      </c:pt>
                      <c:pt idx="7">
                        <c:v>验证集1705</c:v>
                      </c:pt>
                      <c:pt idx="8">
                        <c:v>验证集1706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'18.关停城市模型结果-II'!$S$42:$S$50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42251</c:v>
                      </c:pt>
                      <c:pt idx="1">
                        <c:v>21682</c:v>
                      </c:pt>
                      <c:pt idx="2">
                        <c:v>11283</c:v>
                      </c:pt>
                      <c:pt idx="3">
                        <c:v>10399</c:v>
                      </c:pt>
                      <c:pt idx="4">
                        <c:v>34569</c:v>
                      </c:pt>
                      <c:pt idx="5">
                        <c:v>12663</c:v>
                      </c:pt>
                      <c:pt idx="6">
                        <c:v>13652</c:v>
                      </c:pt>
                      <c:pt idx="7">
                        <c:v>8254</c:v>
                      </c:pt>
                      <c:pt idx="8">
                        <c:v>229424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'18.关停城市模型结果-II'!$T$41</c15:sqref>
                        </c15:formulaRef>
                      </c:ext>
                    </c:extLst>
                    <c:strCache>
                      <c:ptCount val="1"/>
                      <c:pt idx="0">
                        <c:v>坏客户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'18.关停城市模型结果-II'!$Q$42:$Q$50</c15:sqref>
                        </c15:formulaRef>
                      </c:ext>
                    </c:extLst>
                    <c:strCache>
                      <c:ptCount val="9"/>
                      <c:pt idx="0">
                        <c:v>训练集</c:v>
                      </c:pt>
                      <c:pt idx="1">
                        <c:v>测试集</c:v>
                      </c:pt>
                      <c:pt idx="2">
                        <c:v>样本外验证集</c:v>
                      </c:pt>
                      <c:pt idx="3">
                        <c:v>验证集1701</c:v>
                      </c:pt>
                      <c:pt idx="4">
                        <c:v>验证集1702</c:v>
                      </c:pt>
                      <c:pt idx="5">
                        <c:v>验证集1703</c:v>
                      </c:pt>
                      <c:pt idx="6">
                        <c:v>验证集1704</c:v>
                      </c:pt>
                      <c:pt idx="7">
                        <c:v>验证集1705</c:v>
                      </c:pt>
                      <c:pt idx="8">
                        <c:v>验证集1706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'18.关停城市模型结果-II'!$T$42:$T$50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73422</c:v>
                      </c:pt>
                      <c:pt idx="1">
                        <c:v>36871</c:v>
                      </c:pt>
                      <c:pt idx="2">
                        <c:v>18645</c:v>
                      </c:pt>
                      <c:pt idx="3">
                        <c:v>18226</c:v>
                      </c:pt>
                      <c:pt idx="4">
                        <c:v>50612</c:v>
                      </c:pt>
                      <c:pt idx="5">
                        <c:v>19019</c:v>
                      </c:pt>
                      <c:pt idx="6">
                        <c:v>15312</c:v>
                      </c:pt>
                      <c:pt idx="7">
                        <c:v>16281</c:v>
                      </c:pt>
                      <c:pt idx="8">
                        <c:v>31210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473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375696"/>
        <c:crosses val="autoZero"/>
        <c:auto val="1"/>
        <c:lblAlgn val="ctr"/>
        <c:lblOffset val="100"/>
        <c:noMultiLvlLbl val="0"/>
      </c:catAx>
      <c:valAx>
        <c:axId val="44737569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737121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'18.关停城市模型结果-II'!$AI$2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'18.关停城市模型结果-II'!$AH$3:$AH$12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'18.关停城市模型结果-II'!$AI$3:$AI$12</c:f>
              <c:numCache>
                <c:formatCode>0.00%</c:formatCode>
                <c:ptCount val="10"/>
                <c:pt idx="0">
                  <c:v>0.22941800000000001</c:v>
                </c:pt>
                <c:pt idx="1">
                  <c:v>0.24604200000000001</c:v>
                </c:pt>
                <c:pt idx="2">
                  <c:v>0.24865899999999999</c:v>
                </c:pt>
                <c:pt idx="3">
                  <c:v>0.246757</c:v>
                </c:pt>
                <c:pt idx="4">
                  <c:v>0.24643300000000001</c:v>
                </c:pt>
                <c:pt idx="5">
                  <c:v>0.24771000000000001</c:v>
                </c:pt>
                <c:pt idx="6">
                  <c:v>0.226405</c:v>
                </c:pt>
                <c:pt idx="7">
                  <c:v>0.24307300000000001</c:v>
                </c:pt>
                <c:pt idx="8">
                  <c:v>0.261133</c:v>
                </c:pt>
                <c:pt idx="9">
                  <c:v>0.26038499999999998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'18.关停城市模型结果-II'!$AJ$2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'18.关停城市模型结果-II'!$AH$3:$AH$12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'18.关停城市模型结果-II'!$AJ$3:$AJ$12</c:f>
              <c:numCache>
                <c:formatCode>0.00%</c:formatCode>
                <c:ptCount val="10"/>
                <c:pt idx="0">
                  <c:v>0.22941800000000001</c:v>
                </c:pt>
                <c:pt idx="1">
                  <c:v>0.23818500000000001</c:v>
                </c:pt>
                <c:pt idx="2">
                  <c:v>0.249803</c:v>
                </c:pt>
                <c:pt idx="3">
                  <c:v>0.22790199999999999</c:v>
                </c:pt>
                <c:pt idx="4">
                  <c:v>0.23181599999999999</c:v>
                </c:pt>
                <c:pt idx="5">
                  <c:v>0.22948499999999999</c:v>
                </c:pt>
                <c:pt idx="6">
                  <c:v>0.22503200000000001</c:v>
                </c:pt>
                <c:pt idx="7">
                  <c:v>0.21863199999999999</c:v>
                </c:pt>
                <c:pt idx="8">
                  <c:v>0.24063300000000001</c:v>
                </c:pt>
                <c:pt idx="9">
                  <c:v>0.26476100000000002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'18.关停城市模型结果-II'!$AK$2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'18.关停城市模型结果-II'!$AH$3:$AH$12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'18.关停城市模型结果-II'!$AK$3:$AK$12</c:f>
              <c:numCache>
                <c:formatCode>0.00%</c:formatCode>
                <c:ptCount val="10"/>
                <c:pt idx="0">
                  <c:v>0.22945599999999999</c:v>
                </c:pt>
                <c:pt idx="1">
                  <c:v>0.24318699999999999</c:v>
                </c:pt>
                <c:pt idx="2">
                  <c:v>0.249135</c:v>
                </c:pt>
                <c:pt idx="3">
                  <c:v>0.23929900000000001</c:v>
                </c:pt>
                <c:pt idx="4">
                  <c:v>0</c:v>
                </c:pt>
                <c:pt idx="5">
                  <c:v>0.23934900000000001</c:v>
                </c:pt>
                <c:pt idx="6">
                  <c:v>0.225659</c:v>
                </c:pt>
                <c:pt idx="7">
                  <c:v>0.23130200000000001</c:v>
                </c:pt>
                <c:pt idx="8">
                  <c:v>0.25160700000000003</c:v>
                </c:pt>
                <c:pt idx="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818336"/>
        <c:axId val="2119818896"/>
      </c:lineChart>
      <c:catAx>
        <c:axId val="21198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818896"/>
        <c:crosses val="autoZero"/>
        <c:auto val="1"/>
        <c:lblAlgn val="ctr"/>
        <c:lblOffset val="100"/>
        <c:noMultiLvlLbl val="0"/>
      </c:catAx>
      <c:valAx>
        <c:axId val="211981889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8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'18.关停城市模型结果-II'!$AI$15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'18.关停城市模型结果-II'!$AH$16:$AH$25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'18.关停城市模型结果-II'!$AI$16:$AI$25</c:f>
              <c:numCache>
                <c:formatCode>0.00%</c:formatCode>
                <c:ptCount val="10"/>
                <c:pt idx="0">
                  <c:v>0.65805986100000002</c:v>
                </c:pt>
                <c:pt idx="1">
                  <c:v>0.67046977949999997</c:v>
                </c:pt>
                <c:pt idx="2">
                  <c:v>0.67131712269999999</c:v>
                </c:pt>
                <c:pt idx="3">
                  <c:v>0.67061985739999996</c:v>
                </c:pt>
                <c:pt idx="4">
                  <c:v>0.66994871600000006</c:v>
                </c:pt>
                <c:pt idx="5">
                  <c:v>0.66844694110000002</c:v>
                </c:pt>
                <c:pt idx="6">
                  <c:v>0.65530006090000004</c:v>
                </c:pt>
                <c:pt idx="7">
                  <c:v>0.66440595199999997</c:v>
                </c:pt>
                <c:pt idx="8">
                  <c:v>0.67975083560000005</c:v>
                </c:pt>
                <c:pt idx="9">
                  <c:v>0.67684727109999998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'18.关停城市模型结果-II'!$AJ$15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'18.关停城市模型结果-II'!$AH$16:$AH$25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'18.关停城市模型结果-II'!$AJ$16:$AJ$25</c:f>
              <c:numCache>
                <c:formatCode>0.00%</c:formatCode>
                <c:ptCount val="10"/>
                <c:pt idx="0">
                  <c:v>0.65805986100000002</c:v>
                </c:pt>
                <c:pt idx="1">
                  <c:v>0.66229568500000002</c:v>
                </c:pt>
                <c:pt idx="2">
                  <c:v>0.66850091010000001</c:v>
                </c:pt>
                <c:pt idx="3">
                  <c:v>0.65679522079999997</c:v>
                </c:pt>
                <c:pt idx="4">
                  <c:v>0.65745697059999997</c:v>
                </c:pt>
                <c:pt idx="5">
                  <c:v>0.65827399669999997</c:v>
                </c:pt>
                <c:pt idx="6">
                  <c:v>0.64876942110000002</c:v>
                </c:pt>
                <c:pt idx="7">
                  <c:v>0.6489299248</c:v>
                </c:pt>
                <c:pt idx="8">
                  <c:v>0.66345033909999995</c:v>
                </c:pt>
                <c:pt idx="9">
                  <c:v>0.67506798840000004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'18.关停城市模型结果-II'!$AK$15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'18.关停城市模型结果-II'!$AH$16:$AH$25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'18.关停城市模型结果-II'!$AK$16:$AK$25</c:f>
              <c:numCache>
                <c:formatCode>0.00%</c:formatCode>
                <c:ptCount val="10"/>
                <c:pt idx="0">
                  <c:v>0.65936762179999997</c:v>
                </c:pt>
                <c:pt idx="1">
                  <c:v>0.66743115689999999</c:v>
                </c:pt>
                <c:pt idx="2">
                  <c:v>0.67007020939999995</c:v>
                </c:pt>
                <c:pt idx="3">
                  <c:v>0.66573176909999998</c:v>
                </c:pt>
                <c:pt idx="4">
                  <c:v>0</c:v>
                </c:pt>
                <c:pt idx="5">
                  <c:v>0.66508392819999995</c:v>
                </c:pt>
                <c:pt idx="6">
                  <c:v>0.65345315120000003</c:v>
                </c:pt>
                <c:pt idx="7">
                  <c:v>0.65853447340000004</c:v>
                </c:pt>
                <c:pt idx="8">
                  <c:v>0.67322130130000002</c:v>
                </c:pt>
                <c:pt idx="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814976"/>
        <c:axId val="2119814416"/>
      </c:lineChart>
      <c:catAx>
        <c:axId val="211981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814416"/>
        <c:crosses val="autoZero"/>
        <c:auto val="1"/>
        <c:lblAlgn val="ctr"/>
        <c:lblOffset val="100"/>
        <c:noMultiLvlLbl val="0"/>
      </c:catAx>
      <c:valAx>
        <c:axId val="211981441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81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'18.关停城市模型结果-II'!$AI$28</c:f>
              <c:strCache>
                <c:ptCount val="1"/>
                <c:pt idx="0">
                  <c:v>模型1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'18.关停城市模型结果-II'!$AH$29:$AH$38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'18.关停城市模型结果-II'!$AI$29:$AI$38</c:f>
              <c:numCache>
                <c:formatCode>0.00%</c:formatCode>
                <c:ptCount val="10"/>
                <c:pt idx="0">
                  <c:v>0.13510650760000001</c:v>
                </c:pt>
                <c:pt idx="1">
                  <c:v>0.14500964459999999</c:v>
                </c:pt>
                <c:pt idx="2">
                  <c:v>0.14465377469999999</c:v>
                </c:pt>
                <c:pt idx="3">
                  <c:v>0.14004178640000001</c:v>
                </c:pt>
                <c:pt idx="4">
                  <c:v>0.1280358281</c:v>
                </c:pt>
                <c:pt idx="5">
                  <c:v>0.13966037440000001</c:v>
                </c:pt>
                <c:pt idx="6">
                  <c:v>0.1235544472</c:v>
                </c:pt>
                <c:pt idx="7">
                  <c:v>0.1166704257</c:v>
                </c:pt>
                <c:pt idx="8">
                  <c:v>0.1146083227</c:v>
                </c:pt>
                <c:pt idx="9">
                  <c:v>0.1124987398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'18.关停城市模型结果-II'!$AJ$28</c:f>
              <c:strCache>
                <c:ptCount val="1"/>
                <c:pt idx="0">
                  <c:v>模型2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'18.关停城市模型结果-II'!$AH$29:$AH$38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'18.关停城市模型结果-II'!$AJ$29:$AJ$38</c:f>
              <c:numCache>
                <c:formatCode>0.00%</c:formatCode>
                <c:ptCount val="10"/>
                <c:pt idx="0">
                  <c:v>0.13510650760000001</c:v>
                </c:pt>
                <c:pt idx="1">
                  <c:v>0.13468616159999999</c:v>
                </c:pt>
                <c:pt idx="2">
                  <c:v>0.13717330589999999</c:v>
                </c:pt>
                <c:pt idx="3">
                  <c:v>0.12250927440000001</c:v>
                </c:pt>
                <c:pt idx="4">
                  <c:v>0.1155052407</c:v>
                </c:pt>
                <c:pt idx="5">
                  <c:v>0.1253227499</c:v>
                </c:pt>
                <c:pt idx="6">
                  <c:v>0.11142241379999999</c:v>
                </c:pt>
                <c:pt idx="7">
                  <c:v>0.1074721535</c:v>
                </c:pt>
                <c:pt idx="8">
                  <c:v>9.9923472599999993E-2</c:v>
                </c:pt>
                <c:pt idx="9">
                  <c:v>0.1017161335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'18.关停城市模型结果-II'!$AK$28</c:f>
              <c:strCache>
                <c:ptCount val="1"/>
                <c:pt idx="0">
                  <c:v>模型3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'18.关停城市模型结果-II'!$AH$29:$AH$38</c:f>
              <c:strCache>
                <c:ptCount val="10"/>
                <c:pt idx="0">
                  <c:v>训练集</c:v>
                </c:pt>
                <c:pt idx="1">
                  <c:v>测试集</c:v>
                </c:pt>
                <c:pt idx="2">
                  <c:v>测试集1703</c:v>
                </c:pt>
                <c:pt idx="3">
                  <c:v>测试集1704</c:v>
                </c:pt>
                <c:pt idx="4">
                  <c:v>验证集</c:v>
                </c:pt>
                <c:pt idx="5">
                  <c:v>验证集1705</c:v>
                </c:pt>
                <c:pt idx="6">
                  <c:v>验证集1706</c:v>
                </c:pt>
                <c:pt idx="7">
                  <c:v>验证集1707</c:v>
                </c:pt>
                <c:pt idx="8">
                  <c:v>验证集1708</c:v>
                </c:pt>
                <c:pt idx="9">
                  <c:v>验证集1709</c:v>
                </c:pt>
              </c:strCache>
            </c:strRef>
          </c:cat>
          <c:val>
            <c:numRef>
              <c:f>'18.关停城市模型结果-II'!$AK$29:$AK$38</c:f>
              <c:numCache>
                <c:formatCode>0.00%</c:formatCode>
                <c:ptCount val="10"/>
                <c:pt idx="0">
                  <c:v>0.13609844460000001</c:v>
                </c:pt>
                <c:pt idx="1">
                  <c:v>0.14302215830000001</c:v>
                </c:pt>
                <c:pt idx="2">
                  <c:v>0.14551729690000001</c:v>
                </c:pt>
                <c:pt idx="3">
                  <c:v>0.13756391970000001</c:v>
                </c:pt>
                <c:pt idx="4">
                  <c:v>0</c:v>
                </c:pt>
                <c:pt idx="5">
                  <c:v>0.13797367250000001</c:v>
                </c:pt>
                <c:pt idx="6">
                  <c:v>0.1193620849</c:v>
                </c:pt>
                <c:pt idx="7">
                  <c:v>0.1130593394</c:v>
                </c:pt>
                <c:pt idx="8">
                  <c:v>0.1088932267</c:v>
                </c:pt>
                <c:pt idx="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817216"/>
        <c:axId val="2119799856"/>
      </c:lineChart>
      <c:catAx>
        <c:axId val="211981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799856"/>
        <c:crosses val="autoZero"/>
        <c:auto val="1"/>
        <c:lblAlgn val="ctr"/>
        <c:lblOffset val="100"/>
        <c:noMultiLvlLbl val="0"/>
      </c:catAx>
      <c:valAx>
        <c:axId val="21197998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198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'19.关停城市模型psi'!$K$3</c:f>
              <c:strCache>
                <c:ptCount val="1"/>
                <c:pt idx="0">
                  <c:v>非关停城市psi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'19.关停城市模型psi'!$J$4:$J$11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'19.关停城市模型psi'!$K$4:$K$11</c:f>
              <c:numCache>
                <c:formatCode>General</c:formatCode>
                <c:ptCount val="8"/>
                <c:pt idx="0">
                  <c:v>1.4777325E-3</c:v>
                </c:pt>
                <c:pt idx="1">
                  <c:v>2.30102508E-2</c:v>
                </c:pt>
                <c:pt idx="2">
                  <c:v>5.5265207300000001E-2</c:v>
                </c:pt>
                <c:pt idx="3">
                  <c:v>2.1103575199999999E-2</c:v>
                </c:pt>
                <c:pt idx="4">
                  <c:v>3.2724657999999998E-3</c:v>
                </c:pt>
                <c:pt idx="5">
                  <c:v>1.21819348E-2</c:v>
                </c:pt>
                <c:pt idx="6">
                  <c:v>4.8528173000000003E-3</c:v>
                </c:pt>
                <c:pt idx="7">
                  <c:v>6.0985294000000002E-3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'19.关停城市模型psi'!$L$3</c:f>
              <c:strCache>
                <c:ptCount val="1"/>
                <c:pt idx="0">
                  <c:v>关停城市psi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'19.关停城市模型psi'!$J$4:$J$11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'19.关停城市模型psi'!$L$4:$L$11</c:f>
              <c:numCache>
                <c:formatCode>General</c:formatCode>
                <c:ptCount val="8"/>
                <c:pt idx="0">
                  <c:v>1.13748961E-2</c:v>
                </c:pt>
                <c:pt idx="1">
                  <c:v>1.5474725E-3</c:v>
                </c:pt>
                <c:pt idx="2">
                  <c:v>2.9453951E-3</c:v>
                </c:pt>
                <c:pt idx="3">
                  <c:v>2.7134459E-3</c:v>
                </c:pt>
                <c:pt idx="4">
                  <c:v>8.3351299999999996E-3</c:v>
                </c:pt>
                <c:pt idx="5">
                  <c:v>2.8963056399999999E-2</c:v>
                </c:pt>
                <c:pt idx="6">
                  <c:v>2.28203165E-2</c:v>
                </c:pt>
                <c:pt idx="7">
                  <c:v>2.89546782E-2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'19.关停城市模型psi'!$M$3</c:f>
              <c:strCache>
                <c:ptCount val="1"/>
                <c:pt idx="0">
                  <c:v>全部样本psi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'19.关停城市模型psi'!$J$4:$J$11</c:f>
              <c:numCache>
                <c:formatCode>General</c:formatCod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numCache>
            </c:numRef>
          </c:cat>
          <c:val>
            <c:numRef>
              <c:f>'19.关停城市模型psi'!$M$4:$M$11</c:f>
              <c:numCache>
                <c:formatCode>General</c:formatCode>
                <c:ptCount val="8"/>
                <c:pt idx="0">
                  <c:v>2.2756142000000001E-3</c:v>
                </c:pt>
                <c:pt idx="1">
                  <c:v>7.7279504999999997E-3</c:v>
                </c:pt>
                <c:pt idx="2">
                  <c:v>2.8242392799999998E-2</c:v>
                </c:pt>
                <c:pt idx="3">
                  <c:v>6.9985815E-3</c:v>
                </c:pt>
                <c:pt idx="4">
                  <c:v>2.0345445999999999E-3</c:v>
                </c:pt>
                <c:pt idx="5">
                  <c:v>8.0607957999999993E-3</c:v>
                </c:pt>
                <c:pt idx="6">
                  <c:v>3.7558263E-3</c:v>
                </c:pt>
                <c:pt idx="7">
                  <c:v>8.8269561E-3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962064"/>
        <c:axId val="2004954224"/>
      </c:lineChart>
      <c:catAx>
        <c:axId val="20049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04954224"/>
        <c:crosses val="autoZero"/>
        <c:auto val="1"/>
        <c:lblAlgn val="ctr"/>
        <c:lblOffset val="100"/>
        <c:noMultiLvlLbl val="0"/>
      </c:catAx>
      <c:valAx>
        <c:axId val="2004954224"/>
        <c:scaling>
          <c:orientation val="minMax"/>
          <c:max val="6.0000000000000012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0496206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'20.非关停城市变量稳定性'!$F$2</c:f>
              <c:strCache>
                <c:ptCount val="1"/>
                <c:pt idx="0">
                  <c:v>baseline</c:v>
                </c:pt>
              </c:strCache>
            </c:strRef>
          </c:tx>
          <c:spPr>
            <a:ln w="12700" cap="rnd">
              <a:solidFill>
                <a:schemeClr val="bg1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'20.非关停城市变量稳定性'!$F$3:$F$10</c:f>
              <c:numCache>
                <c:formatCode>General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'20.非关停城市变量稳定性'!$G$2</c:f>
              <c:strCache>
                <c:ptCount val="1"/>
                <c:pt idx="0">
                  <c:v>ACTUALPAYFINECNT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'20.非关停城市变量稳定性'!$G$3:$G$10</c:f>
              <c:numCache>
                <c:formatCode>General</c:formatCode>
                <c:ptCount val="8"/>
                <c:pt idx="0">
                  <c:v>1.6058503000000001E-3</c:v>
                </c:pt>
                <c:pt idx="1">
                  <c:v>5.5519523000000003E-3</c:v>
                </c:pt>
                <c:pt idx="2">
                  <c:v>1.1698159699999999E-2</c:v>
                </c:pt>
                <c:pt idx="3">
                  <c:v>1.01654057E-2</c:v>
                </c:pt>
                <c:pt idx="4">
                  <c:v>2.9773434799999998E-2</c:v>
                </c:pt>
                <c:pt idx="5">
                  <c:v>2.27109177E-2</c:v>
                </c:pt>
                <c:pt idx="6">
                  <c:v>3.49173266E-2</c:v>
                </c:pt>
                <c:pt idx="7">
                  <c:v>4.1286766399999994E-2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'20.非关停城市变量稳定性'!$H$2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'20.非关停城市变量稳定性'!$H$3:$H$10</c:f>
              <c:numCache>
                <c:formatCode>General</c:formatCode>
                <c:ptCount val="8"/>
                <c:pt idx="0">
                  <c:v>3.8451225899999997E-2</c:v>
                </c:pt>
                <c:pt idx="1">
                  <c:v>3.7452702099999999E-2</c:v>
                </c:pt>
                <c:pt idx="2">
                  <c:v>3.3982062100000002E-2</c:v>
                </c:pt>
                <c:pt idx="3">
                  <c:v>2.9608338899999996E-2</c:v>
                </c:pt>
                <c:pt idx="4">
                  <c:v>3.0066698900000001E-2</c:v>
                </c:pt>
                <c:pt idx="5">
                  <c:v>2.8207410799999999E-2</c:v>
                </c:pt>
                <c:pt idx="6">
                  <c:v>2.9846709699999998E-2</c:v>
                </c:pt>
                <c:pt idx="7">
                  <c:v>3.1236249899999999E-2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'20.非关停城市变量稳定性'!$I$2</c:f>
              <c:strCache>
                <c:ptCount val="1"/>
                <c:pt idx="0">
                  <c:v>CREDIT_AMOUNT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'20.非关停城市变量稳定性'!$I$3:$I$10</c:f>
              <c:numCache>
                <c:formatCode>General</c:formatCode>
                <c:ptCount val="8"/>
                <c:pt idx="0">
                  <c:v>4.8860280000000006E-3</c:v>
                </c:pt>
                <c:pt idx="1">
                  <c:v>3.7816719000000002E-3</c:v>
                </c:pt>
                <c:pt idx="2">
                  <c:v>7.6268496999999996E-3</c:v>
                </c:pt>
                <c:pt idx="3">
                  <c:v>5.2199666999999993E-3</c:v>
                </c:pt>
                <c:pt idx="4">
                  <c:v>2.5700768914999998E-3</c:v>
                </c:pt>
                <c:pt idx="5">
                  <c:v>3.1419991680000001E-3</c:v>
                </c:pt>
                <c:pt idx="6">
                  <c:v>2.3552559E-3</c:v>
                </c:pt>
                <c:pt idx="7">
                  <c:v>3.4109548000000002E-3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'20.非关停城市变量稳定性'!$J$2</c:f>
              <c:strCache>
                <c:ptCount val="1"/>
                <c:pt idx="0">
                  <c:v>INCM_TIMES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'20.非关停城市变量稳定性'!$J$3:$J$10</c:f>
              <c:numCache>
                <c:formatCode>General</c:formatCode>
                <c:ptCount val="8"/>
                <c:pt idx="0">
                  <c:v>7.36790137389E-4</c:v>
                </c:pt>
                <c:pt idx="1">
                  <c:v>1.6744737116600001E-3</c:v>
                </c:pt>
                <c:pt idx="2">
                  <c:v>3.0673359999999999E-4</c:v>
                </c:pt>
                <c:pt idx="3">
                  <c:v>1.2293309080018001E-3</c:v>
                </c:pt>
                <c:pt idx="4">
                  <c:v>7.3434080000000005E-4</c:v>
                </c:pt>
                <c:pt idx="5">
                  <c:v>1.5875626E-3</c:v>
                </c:pt>
                <c:pt idx="6">
                  <c:v>3.6169689000000002E-3</c:v>
                </c:pt>
                <c:pt idx="7">
                  <c:v>6.5084974999999991E-3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'20.非关停城市变量稳定性'!$K$2</c:f>
              <c:strCache>
                <c:ptCount val="1"/>
                <c:pt idx="0">
                  <c:v>KPTP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'20.非关停城市变量稳定性'!$K$3:$K$10</c:f>
              <c:numCache>
                <c:formatCode>General</c:formatCode>
                <c:ptCount val="8"/>
                <c:pt idx="0">
                  <c:v>4.9100318899999995E-2</c:v>
                </c:pt>
                <c:pt idx="1">
                  <c:v>5.3003242700000001E-2</c:v>
                </c:pt>
                <c:pt idx="2">
                  <c:v>7.0524073699999995E-2</c:v>
                </c:pt>
                <c:pt idx="3">
                  <c:v>4.6993349399999995E-2</c:v>
                </c:pt>
                <c:pt idx="4">
                  <c:v>5.7043523300000003E-2</c:v>
                </c:pt>
                <c:pt idx="5">
                  <c:v>2.7871427099999999E-2</c:v>
                </c:pt>
                <c:pt idx="6">
                  <c:v>3.5285753599999997E-2</c:v>
                </c:pt>
                <c:pt idx="7">
                  <c:v>2.43411875E-2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'20.非关停城市变量稳定性'!$L$2</c:f>
              <c:strCache>
                <c:ptCount val="1"/>
                <c:pt idx="0">
                  <c:v>MAX_SEQ_DUEDAYS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'20.非关停城市变量稳定性'!$L$3:$L$10</c:f>
              <c:numCache>
                <c:formatCode>General</c:formatCode>
                <c:ptCount val="8"/>
                <c:pt idx="0">
                  <c:v>1.348352108E-5</c:v>
                </c:pt>
                <c:pt idx="1">
                  <c:v>5.384125E-4</c:v>
                </c:pt>
                <c:pt idx="2">
                  <c:v>9.3115050000000001E-4</c:v>
                </c:pt>
                <c:pt idx="3">
                  <c:v>8.4457382099999998E-6</c:v>
                </c:pt>
                <c:pt idx="4">
                  <c:v>1.2987159200000001E-2</c:v>
                </c:pt>
                <c:pt idx="5">
                  <c:v>3.2820140000000002E-3</c:v>
                </c:pt>
                <c:pt idx="6">
                  <c:v>3.7718439999999999E-3</c:v>
                </c:pt>
                <c:pt idx="7">
                  <c:v>1.5609958E-3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'20.非关停城市变量稳定性'!$M$2</c:f>
              <c:strCache>
                <c:ptCount val="1"/>
                <c:pt idx="0">
                  <c:v>PERSON_APP_AGE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'20.非关停城市变量稳定性'!$M$3:$M$10</c:f>
              <c:numCache>
                <c:formatCode>General</c:formatCode>
                <c:ptCount val="8"/>
                <c:pt idx="0">
                  <c:v>1.6738593110999999E-4</c:v>
                </c:pt>
                <c:pt idx="1">
                  <c:v>1.7652510763999996E-3</c:v>
                </c:pt>
                <c:pt idx="2">
                  <c:v>4.9919700000000005E-4</c:v>
                </c:pt>
                <c:pt idx="3">
                  <c:v>2.8001637999999999E-3</c:v>
                </c:pt>
                <c:pt idx="4">
                  <c:v>2.1349340244E-3</c:v>
                </c:pt>
                <c:pt idx="5">
                  <c:v>3.1367867999999998E-3</c:v>
                </c:pt>
                <c:pt idx="6">
                  <c:v>3.5097227000000001E-3</c:v>
                </c:pt>
                <c:pt idx="7">
                  <c:v>7.4016863863999999E-3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'20.非关停城市变量稳定性'!$N$2</c:f>
              <c:strCache>
                <c:ptCount val="1"/>
                <c:pt idx="0">
                  <c:v>RECENT_CONTACT_DAY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'20.非关停城市变量稳定性'!$N$3:$N$10</c:f>
              <c:numCache>
                <c:formatCode>General</c:formatCode>
                <c:ptCount val="8"/>
                <c:pt idx="0">
                  <c:v>2.2887511499999999E-2</c:v>
                </c:pt>
                <c:pt idx="1">
                  <c:v>2.2680980000000002E-4</c:v>
                </c:pt>
                <c:pt idx="2">
                  <c:v>3.5926857999999999E-2</c:v>
                </c:pt>
                <c:pt idx="3">
                  <c:v>1.6297937999999999E-3</c:v>
                </c:pt>
                <c:pt idx="4">
                  <c:v>3.1269812000000001E-3</c:v>
                </c:pt>
                <c:pt idx="5">
                  <c:v>6.3689974199999999E-2</c:v>
                </c:pt>
                <c:pt idx="6">
                  <c:v>1.4740616500000001E-2</c:v>
                </c:pt>
                <c:pt idx="7">
                  <c:v>1.48525593E-2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'20.非关停城市变量稳定性'!$O$2</c:f>
              <c:strCache>
                <c:ptCount val="1"/>
                <c:pt idx="0">
                  <c:v>REJ_COUNT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'20.非关停城市变量稳定性'!$E$3:$E$10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'20.非关停城市变量稳定性'!$O$3:$O$10</c:f>
              <c:numCache>
                <c:formatCode>General</c:formatCode>
                <c:ptCount val="8"/>
                <c:pt idx="0">
                  <c:v>3.081882E-4</c:v>
                </c:pt>
                <c:pt idx="1">
                  <c:v>6.1401823200000003E-7</c:v>
                </c:pt>
                <c:pt idx="2">
                  <c:v>1.1227509000000001E-3</c:v>
                </c:pt>
                <c:pt idx="3">
                  <c:v>8.732252E-4</c:v>
                </c:pt>
                <c:pt idx="4">
                  <c:v>2.0126415000000001E-3</c:v>
                </c:pt>
                <c:pt idx="5">
                  <c:v>1.4681192500000001E-2</c:v>
                </c:pt>
                <c:pt idx="6">
                  <c:v>1.9309887499999998E-2</c:v>
                </c:pt>
                <c:pt idx="7">
                  <c:v>2.51256807E-2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5448800"/>
        <c:axId val="-1875406240"/>
        <c:extLst/>
      </c:lineChart>
      <c:catAx>
        <c:axId val="-18754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75406240"/>
        <c:crosses val="autoZero"/>
        <c:auto val="1"/>
        <c:lblAlgn val="ctr"/>
        <c:lblOffset val="100"/>
        <c:noMultiLvlLbl val="0"/>
      </c:catAx>
      <c:valAx>
        <c:axId val="-1875406240"/>
        <c:scaling>
          <c:orientation val="minMax"/>
          <c:max val="0.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-187544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'20.关停城市变量稳定性'!$F$2</c:f>
              <c:strCache>
                <c:ptCount val="1"/>
                <c:pt idx="0">
                  <c:v>baseline</c:v>
                </c:pt>
              </c:strCache>
            </c:strRef>
          </c:tx>
          <c:spPr>
            <a:ln w="12700" cap="rnd">
              <a:solidFill>
                <a:schemeClr val="bg1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'20.关停城市变量稳定性'!$F$3:$F$10</c:f>
              <c:numCache>
                <c:formatCode>General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'20.关停城市变量稳定性'!$G$2</c:f>
              <c:strCache>
                <c:ptCount val="1"/>
                <c:pt idx="0">
                  <c:v>ACTUALPAYFINECNT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'20.关停城市变量稳定性'!$G$3:$G$10</c:f>
              <c:numCache>
                <c:formatCode>General</c:formatCode>
                <c:ptCount val="8"/>
                <c:pt idx="0">
                  <c:v>4.153936228415E-3</c:v>
                </c:pt>
                <c:pt idx="1">
                  <c:v>1.0262785E-3</c:v>
                </c:pt>
                <c:pt idx="2">
                  <c:v>1.4760782537000001E-3</c:v>
                </c:pt>
                <c:pt idx="3">
                  <c:v>3.8557092000000002E-3</c:v>
                </c:pt>
                <c:pt idx="4">
                  <c:v>1.1005853199999999E-2</c:v>
                </c:pt>
                <c:pt idx="5">
                  <c:v>1.31443658E-2</c:v>
                </c:pt>
                <c:pt idx="6">
                  <c:v>2.6485161852800001E-2</c:v>
                </c:pt>
                <c:pt idx="7">
                  <c:v>2.64381167E-2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'20.关停城市变量稳定性'!$H$2</c:f>
              <c:strCache>
                <c:ptCount val="1"/>
                <c:pt idx="0">
                  <c:v>CITY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'20.关停城市变量稳定性'!$H$3:$H$10</c:f>
              <c:numCache>
                <c:formatCode>General</c:formatCode>
                <c:ptCount val="8"/>
                <c:pt idx="0">
                  <c:v>0.19760744390000001</c:v>
                </c:pt>
                <c:pt idx="1">
                  <c:v>0.2027599615</c:v>
                </c:pt>
                <c:pt idx="2">
                  <c:v>0.21540481539999998</c:v>
                </c:pt>
                <c:pt idx="3">
                  <c:v>0.22012668520000003</c:v>
                </c:pt>
                <c:pt idx="4">
                  <c:v>0.2496364032</c:v>
                </c:pt>
                <c:pt idx="5">
                  <c:v>0.2237018187</c:v>
                </c:pt>
                <c:pt idx="6">
                  <c:v>0.2379309319</c:v>
                </c:pt>
                <c:pt idx="7">
                  <c:v>0.22767471269999998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'20.关停城市变量稳定性'!$I$2</c:f>
              <c:strCache>
                <c:ptCount val="1"/>
                <c:pt idx="0">
                  <c:v>CREDIT_AMOUNT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'20.关停城市变量稳定性'!$I$3:$I$10</c:f>
              <c:numCache>
                <c:formatCode>General</c:formatCode>
                <c:ptCount val="8"/>
                <c:pt idx="0">
                  <c:v>5.1964007999999997E-3</c:v>
                </c:pt>
                <c:pt idx="1">
                  <c:v>8.2639567000000001E-3</c:v>
                </c:pt>
                <c:pt idx="2">
                  <c:v>7.2644678000000004E-3</c:v>
                </c:pt>
                <c:pt idx="3">
                  <c:v>4.0783116000000005E-3</c:v>
                </c:pt>
                <c:pt idx="4">
                  <c:v>5.5245715000000004E-3</c:v>
                </c:pt>
                <c:pt idx="5">
                  <c:v>6.7085369999999997E-3</c:v>
                </c:pt>
                <c:pt idx="6">
                  <c:v>4.0275494000000002E-3</c:v>
                </c:pt>
                <c:pt idx="7">
                  <c:v>1.6248667017910001E-3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'20.关停城市变量稳定性'!$J$2</c:f>
              <c:strCache>
                <c:ptCount val="1"/>
                <c:pt idx="0">
                  <c:v>INCM_TIMES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'20.关停城市变量稳定性'!$J$3:$J$10</c:f>
              <c:numCache>
                <c:formatCode>General</c:formatCode>
                <c:ptCount val="8"/>
                <c:pt idx="0">
                  <c:v>2.9537443E-3</c:v>
                </c:pt>
                <c:pt idx="1">
                  <c:v>3.32638457336E-3</c:v>
                </c:pt>
                <c:pt idx="2">
                  <c:v>1.8330665000000001E-3</c:v>
                </c:pt>
                <c:pt idx="3">
                  <c:v>5.65264990018E-3</c:v>
                </c:pt>
                <c:pt idx="4">
                  <c:v>3.7665673000000003E-3</c:v>
                </c:pt>
                <c:pt idx="5">
                  <c:v>3.3024007000000003E-3</c:v>
                </c:pt>
                <c:pt idx="6">
                  <c:v>9.3174847999999994E-3</c:v>
                </c:pt>
                <c:pt idx="7">
                  <c:v>1.3242025899999999E-2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'20.关停城市变量稳定性'!$K$2</c:f>
              <c:strCache>
                <c:ptCount val="1"/>
                <c:pt idx="0">
                  <c:v>KPTP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'20.关停城市变量稳定性'!$K$3:$K$10</c:f>
              <c:numCache>
                <c:formatCode>General</c:formatCode>
                <c:ptCount val="8"/>
                <c:pt idx="0">
                  <c:v>3.6839169300000002E-2</c:v>
                </c:pt>
                <c:pt idx="1">
                  <c:v>3.6225712900000005E-2</c:v>
                </c:pt>
                <c:pt idx="2">
                  <c:v>4.4615076400000002E-2</c:v>
                </c:pt>
                <c:pt idx="3">
                  <c:v>3.3209768200000003E-2</c:v>
                </c:pt>
                <c:pt idx="4">
                  <c:v>3.5348543300000007E-2</c:v>
                </c:pt>
                <c:pt idx="5">
                  <c:v>2.4150443799999997E-2</c:v>
                </c:pt>
                <c:pt idx="6">
                  <c:v>1.56834644E-2</c:v>
                </c:pt>
                <c:pt idx="7">
                  <c:v>1.36056863449E-2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'20.关停城市变量稳定性'!$L$2</c:f>
              <c:strCache>
                <c:ptCount val="1"/>
                <c:pt idx="0">
                  <c:v>MAX_SEQ_DUEDAYS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'20.关停城市变量稳定性'!$L$3:$L$10</c:f>
              <c:numCache>
                <c:formatCode>General</c:formatCode>
                <c:ptCount val="8"/>
                <c:pt idx="0">
                  <c:v>8.7325550000000004E-4</c:v>
                </c:pt>
                <c:pt idx="1">
                  <c:v>5.8258123700000001E-5</c:v>
                </c:pt>
                <c:pt idx="2">
                  <c:v>3.5511354599999997E-5</c:v>
                </c:pt>
                <c:pt idx="3">
                  <c:v>8.8843919999999994E-4</c:v>
                </c:pt>
                <c:pt idx="4">
                  <c:v>7.7740715999999998E-3</c:v>
                </c:pt>
                <c:pt idx="5">
                  <c:v>2.3644037E-3</c:v>
                </c:pt>
                <c:pt idx="6">
                  <c:v>2.0254880000000002E-3</c:v>
                </c:pt>
                <c:pt idx="7">
                  <c:v>1.4354668290000001E-4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'20.关停城市变量稳定性'!$M$2</c:f>
              <c:strCache>
                <c:ptCount val="1"/>
                <c:pt idx="0">
                  <c:v>PERSON_APP_AGE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'20.关停城市变量稳定性'!$M$3:$M$10</c:f>
              <c:numCache>
                <c:formatCode>General</c:formatCode>
                <c:ptCount val="8"/>
                <c:pt idx="0">
                  <c:v>4.8208539537E-3</c:v>
                </c:pt>
                <c:pt idx="1">
                  <c:v>4.9634538100999997E-3</c:v>
                </c:pt>
                <c:pt idx="2">
                  <c:v>1.27079798E-2</c:v>
                </c:pt>
                <c:pt idx="3">
                  <c:v>1.1894686999999999E-2</c:v>
                </c:pt>
                <c:pt idx="4">
                  <c:v>1.6160853900000001E-2</c:v>
                </c:pt>
                <c:pt idx="5">
                  <c:v>1.7257864900000003E-2</c:v>
                </c:pt>
                <c:pt idx="6">
                  <c:v>2.10571669E-2</c:v>
                </c:pt>
                <c:pt idx="7">
                  <c:v>2.7970956599999999E-2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'20.关停城市变量稳定性'!$N$2</c:f>
              <c:strCache>
                <c:ptCount val="1"/>
                <c:pt idx="0">
                  <c:v>RECENT_CONTACT_DAY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'20.关停城市变量稳定性'!$N$3:$N$10</c:f>
              <c:numCache>
                <c:formatCode>General</c:formatCode>
                <c:ptCount val="8"/>
                <c:pt idx="0">
                  <c:v>1.3141841099999999E-2</c:v>
                </c:pt>
                <c:pt idx="1">
                  <c:v>9.4761080000000004E-4</c:v>
                </c:pt>
                <c:pt idx="2">
                  <c:v>4.5988944000000004E-2</c:v>
                </c:pt>
                <c:pt idx="3">
                  <c:v>2.9057313E-3</c:v>
                </c:pt>
                <c:pt idx="4">
                  <c:v>3.9325651000000003E-3</c:v>
                </c:pt>
                <c:pt idx="5">
                  <c:v>5.6566659199999994E-2</c:v>
                </c:pt>
                <c:pt idx="6">
                  <c:v>1.5974416200000001E-2</c:v>
                </c:pt>
                <c:pt idx="7">
                  <c:v>9.5090214999999992E-3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'20.关停城市变量稳定性'!$O$2</c:f>
              <c:strCache>
                <c:ptCount val="1"/>
                <c:pt idx="0">
                  <c:v>REJ_COUNT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'20.关停城市变量稳定性'!$E$3:$E$10</c:f>
              <c:strCache>
                <c:ptCount val="8"/>
                <c:pt idx="0">
                  <c:v>1703</c:v>
                </c:pt>
                <c:pt idx="1">
                  <c:v>1704</c:v>
                </c:pt>
                <c:pt idx="2">
                  <c:v>1705</c:v>
                </c:pt>
                <c:pt idx="3">
                  <c:v>1706</c:v>
                </c:pt>
                <c:pt idx="4">
                  <c:v>1707</c:v>
                </c:pt>
                <c:pt idx="5">
                  <c:v>1708</c:v>
                </c:pt>
                <c:pt idx="6">
                  <c:v>1709</c:v>
                </c:pt>
                <c:pt idx="7">
                  <c:v>1710</c:v>
                </c:pt>
              </c:strCache>
            </c:strRef>
          </c:cat>
          <c:val>
            <c:numRef>
              <c:f>'20.关停城市变量稳定性'!$O$3:$O$10</c:f>
              <c:numCache>
                <c:formatCode>General</c:formatCode>
                <c:ptCount val="8"/>
                <c:pt idx="0">
                  <c:v>2.61937181E-5</c:v>
                </c:pt>
                <c:pt idx="1">
                  <c:v>1.8351479999999999E-4</c:v>
                </c:pt>
                <c:pt idx="2">
                  <c:v>6.7000449999999993E-4</c:v>
                </c:pt>
                <c:pt idx="3">
                  <c:v>6.3493059299999993E-5</c:v>
                </c:pt>
                <c:pt idx="4">
                  <c:v>1.4442414000000001E-3</c:v>
                </c:pt>
                <c:pt idx="5">
                  <c:v>1.12148258E-2</c:v>
                </c:pt>
                <c:pt idx="6">
                  <c:v>1.5017954200000001E-2</c:v>
                </c:pt>
                <c:pt idx="7">
                  <c:v>1.76517928E-2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17328"/>
        <c:axId val="1969719568"/>
        <c:extLst/>
      </c:lineChart>
      <c:catAx>
        <c:axId val="19697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69719568"/>
        <c:crosses val="autoZero"/>
        <c:auto val="1"/>
        <c:lblAlgn val="ctr"/>
        <c:lblOffset val="100"/>
        <c:noMultiLvlLbl val="0"/>
      </c:catAx>
      <c:valAx>
        <c:axId val="1969719568"/>
        <c:scaling>
          <c:orientation val="minMax"/>
          <c:max val="0.26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6971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'21.非关停城市模型评分'!$O$3</c:f>
              <c:strCache>
                <c:ptCount val="1"/>
                <c:pt idx="0">
                  <c:v>[200,300)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'21.非关停城市模型评分'!$O$4:$O$16</c:f>
              <c:numCache>
                <c:formatCode>General</c:formatCode>
                <c:ptCount val="13"/>
                <c:pt idx="0">
                  <c:v>25</c:v>
                </c:pt>
                <c:pt idx="1">
                  <c:v>38</c:v>
                </c:pt>
                <c:pt idx="2">
                  <c:v>23</c:v>
                </c:pt>
                <c:pt idx="3">
                  <c:v>42</c:v>
                </c:pt>
                <c:pt idx="4">
                  <c:v>50</c:v>
                </c:pt>
                <c:pt idx="5">
                  <c:v>56</c:v>
                </c:pt>
                <c:pt idx="6">
                  <c:v>36</c:v>
                </c:pt>
                <c:pt idx="7">
                  <c:v>38</c:v>
                </c:pt>
                <c:pt idx="8">
                  <c:v>31</c:v>
                </c:pt>
                <c:pt idx="9">
                  <c:v>31</c:v>
                </c:pt>
                <c:pt idx="10">
                  <c:v>51</c:v>
                </c:pt>
                <c:pt idx="11">
                  <c:v>50</c:v>
                </c:pt>
                <c:pt idx="12">
                  <c:v>55</c:v>
                </c:pt>
              </c:numCache>
            </c:numRef>
          </c:val>
        </c:ser>
        <c:ser>
          <c:idx val="1"/>
          <c:order val="1"/>
          <c:tx>
            <c:strRef>
              <c:f>'21.非关停城市模型评分'!$P$3</c:f>
              <c:strCache>
                <c:ptCount val="1"/>
                <c:pt idx="0">
                  <c:v>[300,350)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'21.非关停城市模型评分'!$P$4:$P$16</c:f>
              <c:numCache>
                <c:formatCode>General</c:formatCode>
                <c:ptCount val="13"/>
                <c:pt idx="0">
                  <c:v>928</c:v>
                </c:pt>
                <c:pt idx="1">
                  <c:v>1120</c:v>
                </c:pt>
                <c:pt idx="2">
                  <c:v>948</c:v>
                </c:pt>
                <c:pt idx="3">
                  <c:v>1278</c:v>
                </c:pt>
                <c:pt idx="4">
                  <c:v>1652</c:v>
                </c:pt>
                <c:pt idx="5">
                  <c:v>1550</c:v>
                </c:pt>
                <c:pt idx="6">
                  <c:v>1206</c:v>
                </c:pt>
                <c:pt idx="7">
                  <c:v>1216</c:v>
                </c:pt>
                <c:pt idx="8">
                  <c:v>1230</c:v>
                </c:pt>
                <c:pt idx="9">
                  <c:v>1124</c:v>
                </c:pt>
                <c:pt idx="10">
                  <c:v>1592</c:v>
                </c:pt>
                <c:pt idx="11">
                  <c:v>1581</c:v>
                </c:pt>
                <c:pt idx="12">
                  <c:v>1666</c:v>
                </c:pt>
              </c:numCache>
            </c:numRef>
          </c:val>
        </c:ser>
        <c:ser>
          <c:idx val="2"/>
          <c:order val="2"/>
          <c:tx>
            <c:strRef>
              <c:f>'21.非关停城市模型评分'!$Q$3</c:f>
              <c:strCache>
                <c:ptCount val="1"/>
                <c:pt idx="0">
                  <c:v>[350,375)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'21.非关停城市模型评分'!$Q$4:$Q$16</c:f>
              <c:numCache>
                <c:formatCode>General</c:formatCode>
                <c:ptCount val="13"/>
                <c:pt idx="0">
                  <c:v>1609</c:v>
                </c:pt>
                <c:pt idx="1">
                  <c:v>1891</c:v>
                </c:pt>
                <c:pt idx="2">
                  <c:v>1743</c:v>
                </c:pt>
                <c:pt idx="3">
                  <c:v>2216</c:v>
                </c:pt>
                <c:pt idx="4">
                  <c:v>2639</c:v>
                </c:pt>
                <c:pt idx="5">
                  <c:v>2717</c:v>
                </c:pt>
                <c:pt idx="6">
                  <c:v>2216</c:v>
                </c:pt>
                <c:pt idx="7">
                  <c:v>2189</c:v>
                </c:pt>
                <c:pt idx="8">
                  <c:v>2263</c:v>
                </c:pt>
                <c:pt idx="9">
                  <c:v>1995</c:v>
                </c:pt>
                <c:pt idx="10">
                  <c:v>2772</c:v>
                </c:pt>
                <c:pt idx="11">
                  <c:v>2728</c:v>
                </c:pt>
                <c:pt idx="12">
                  <c:v>2938</c:v>
                </c:pt>
              </c:numCache>
            </c:numRef>
          </c:val>
        </c:ser>
        <c:ser>
          <c:idx val="3"/>
          <c:order val="3"/>
          <c:tx>
            <c:strRef>
              <c:f>'21.非关停城市模型评分'!$R$3</c:f>
              <c:strCache>
                <c:ptCount val="1"/>
                <c:pt idx="0">
                  <c:v>[375,400)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'21.非关停城市模型评分'!$R$4:$R$16</c:f>
              <c:numCache>
                <c:formatCode>General</c:formatCode>
                <c:ptCount val="13"/>
                <c:pt idx="0">
                  <c:v>2686</c:v>
                </c:pt>
                <c:pt idx="1">
                  <c:v>2825</c:v>
                </c:pt>
                <c:pt idx="2">
                  <c:v>2676</c:v>
                </c:pt>
                <c:pt idx="3">
                  <c:v>3347</c:v>
                </c:pt>
                <c:pt idx="4">
                  <c:v>3989</c:v>
                </c:pt>
                <c:pt idx="5">
                  <c:v>3936</c:v>
                </c:pt>
                <c:pt idx="6">
                  <c:v>3574</c:v>
                </c:pt>
                <c:pt idx="7">
                  <c:v>3667</c:v>
                </c:pt>
                <c:pt idx="8">
                  <c:v>3661</c:v>
                </c:pt>
                <c:pt idx="9">
                  <c:v>3103</c:v>
                </c:pt>
                <c:pt idx="10">
                  <c:v>3992</c:v>
                </c:pt>
                <c:pt idx="11">
                  <c:v>4038</c:v>
                </c:pt>
                <c:pt idx="12">
                  <c:v>4179</c:v>
                </c:pt>
              </c:numCache>
            </c:numRef>
          </c:val>
        </c:ser>
        <c:ser>
          <c:idx val="4"/>
          <c:order val="4"/>
          <c:tx>
            <c:strRef>
              <c:f>'21.非关停城市模型评分'!$S$3</c:f>
              <c:strCache>
                <c:ptCount val="1"/>
                <c:pt idx="0">
                  <c:v>[400,425)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'21.非关停城市模型评分'!$S$4:$S$16</c:f>
              <c:numCache>
                <c:formatCode>General</c:formatCode>
                <c:ptCount val="13"/>
                <c:pt idx="0">
                  <c:v>2786</c:v>
                </c:pt>
                <c:pt idx="1">
                  <c:v>3123</c:v>
                </c:pt>
                <c:pt idx="2">
                  <c:v>3101</c:v>
                </c:pt>
                <c:pt idx="3">
                  <c:v>3499</c:v>
                </c:pt>
                <c:pt idx="4">
                  <c:v>4161</c:v>
                </c:pt>
                <c:pt idx="5">
                  <c:v>4039</c:v>
                </c:pt>
                <c:pt idx="6">
                  <c:v>4087</c:v>
                </c:pt>
                <c:pt idx="7">
                  <c:v>4348</c:v>
                </c:pt>
                <c:pt idx="8">
                  <c:v>3920</c:v>
                </c:pt>
                <c:pt idx="9">
                  <c:v>3303</c:v>
                </c:pt>
                <c:pt idx="10">
                  <c:v>3905</c:v>
                </c:pt>
                <c:pt idx="11">
                  <c:v>4031</c:v>
                </c:pt>
                <c:pt idx="12">
                  <c:v>3868</c:v>
                </c:pt>
              </c:numCache>
            </c:numRef>
          </c:val>
        </c:ser>
        <c:ser>
          <c:idx val="5"/>
          <c:order val="5"/>
          <c:tx>
            <c:strRef>
              <c:f>'21.非关停城市模型评分'!$T$3</c:f>
              <c:strCache>
                <c:ptCount val="1"/>
                <c:pt idx="0">
                  <c:v>[425,450)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'21.非关停城市模型评分'!$T$4:$T$16</c:f>
              <c:numCache>
                <c:formatCode>General</c:formatCode>
                <c:ptCount val="13"/>
                <c:pt idx="0">
                  <c:v>2150</c:v>
                </c:pt>
                <c:pt idx="1">
                  <c:v>2424</c:v>
                </c:pt>
                <c:pt idx="2">
                  <c:v>2587</c:v>
                </c:pt>
                <c:pt idx="3">
                  <c:v>2729</c:v>
                </c:pt>
                <c:pt idx="4">
                  <c:v>3160</c:v>
                </c:pt>
                <c:pt idx="5">
                  <c:v>3243</c:v>
                </c:pt>
                <c:pt idx="6">
                  <c:v>3261</c:v>
                </c:pt>
                <c:pt idx="7">
                  <c:v>3786</c:v>
                </c:pt>
                <c:pt idx="8">
                  <c:v>3147</c:v>
                </c:pt>
                <c:pt idx="9">
                  <c:v>2776</c:v>
                </c:pt>
                <c:pt idx="10">
                  <c:v>2822</c:v>
                </c:pt>
                <c:pt idx="11">
                  <c:v>3058</c:v>
                </c:pt>
                <c:pt idx="12">
                  <c:v>3065</c:v>
                </c:pt>
              </c:numCache>
            </c:numRef>
          </c:val>
        </c:ser>
        <c:ser>
          <c:idx val="6"/>
          <c:order val="6"/>
          <c:tx>
            <c:strRef>
              <c:f>'21.非关停城市模型评分'!$U$3</c:f>
              <c:strCache>
                <c:ptCount val="1"/>
                <c:pt idx="0">
                  <c:v>[450,550)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'21.非关停城市模型评分'!$N$4:$N$16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'21.非关停城市模型评分'!$U$4:$U$16</c:f>
              <c:numCache>
                <c:formatCode>General</c:formatCode>
                <c:ptCount val="13"/>
                <c:pt idx="0">
                  <c:v>2162</c:v>
                </c:pt>
                <c:pt idx="1">
                  <c:v>2487</c:v>
                </c:pt>
                <c:pt idx="2">
                  <c:v>2762</c:v>
                </c:pt>
                <c:pt idx="3">
                  <c:v>2784</c:v>
                </c:pt>
                <c:pt idx="4">
                  <c:v>3447</c:v>
                </c:pt>
                <c:pt idx="5">
                  <c:v>3564</c:v>
                </c:pt>
                <c:pt idx="6">
                  <c:v>3824</c:v>
                </c:pt>
                <c:pt idx="7">
                  <c:v>4782</c:v>
                </c:pt>
                <c:pt idx="8">
                  <c:v>3840</c:v>
                </c:pt>
                <c:pt idx="9">
                  <c:v>3010</c:v>
                </c:pt>
                <c:pt idx="10">
                  <c:v>2955</c:v>
                </c:pt>
                <c:pt idx="11">
                  <c:v>3477</c:v>
                </c:pt>
                <c:pt idx="12">
                  <c:v>3277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706128"/>
        <c:axId val="-1973795360"/>
      </c:barChart>
      <c:catAx>
        <c:axId val="196970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73795360"/>
        <c:crosses val="autoZero"/>
        <c:auto val="1"/>
        <c:lblAlgn val="ctr"/>
        <c:lblOffset val="100"/>
        <c:noMultiLvlLbl val="0"/>
      </c:catAx>
      <c:valAx>
        <c:axId val="-19737953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97061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'21.关停城市模型评分'!$O$3</c:f>
              <c:strCache>
                <c:ptCount val="1"/>
                <c:pt idx="0">
                  <c:v>[200,300)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'21.关停城市模型评分'!$O$4:$O$16</c:f>
              <c:numCache>
                <c:formatCode>General</c:formatCode>
                <c:ptCount val="13"/>
                <c:pt idx="0">
                  <c:v>24</c:v>
                </c:pt>
                <c:pt idx="1">
                  <c:v>32</c:v>
                </c:pt>
                <c:pt idx="2">
                  <c:v>33</c:v>
                </c:pt>
                <c:pt idx="3">
                  <c:v>41</c:v>
                </c:pt>
                <c:pt idx="4">
                  <c:v>57</c:v>
                </c:pt>
                <c:pt idx="5">
                  <c:v>62</c:v>
                </c:pt>
                <c:pt idx="6">
                  <c:v>36</c:v>
                </c:pt>
                <c:pt idx="7">
                  <c:v>42</c:v>
                </c:pt>
                <c:pt idx="8">
                  <c:v>63</c:v>
                </c:pt>
                <c:pt idx="9">
                  <c:v>42</c:v>
                </c:pt>
                <c:pt idx="10">
                  <c:v>54</c:v>
                </c:pt>
                <c:pt idx="11">
                  <c:v>63</c:v>
                </c:pt>
                <c:pt idx="12">
                  <c:v>57</c:v>
                </c:pt>
              </c:numCache>
            </c:numRef>
          </c:val>
        </c:ser>
        <c:ser>
          <c:idx val="1"/>
          <c:order val="1"/>
          <c:tx>
            <c:strRef>
              <c:f>'21.关停城市模型评分'!$P$3</c:f>
              <c:strCache>
                <c:ptCount val="1"/>
                <c:pt idx="0">
                  <c:v>[300,350)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'21.关停城市模型评分'!$P$4:$P$16</c:f>
              <c:numCache>
                <c:formatCode>General</c:formatCode>
                <c:ptCount val="13"/>
                <c:pt idx="0">
                  <c:v>657</c:v>
                </c:pt>
                <c:pt idx="1">
                  <c:v>807</c:v>
                </c:pt>
                <c:pt idx="2">
                  <c:v>728</c:v>
                </c:pt>
                <c:pt idx="3">
                  <c:v>969</c:v>
                </c:pt>
                <c:pt idx="4">
                  <c:v>1239</c:v>
                </c:pt>
                <c:pt idx="5">
                  <c:v>1155</c:v>
                </c:pt>
                <c:pt idx="6">
                  <c:v>1008</c:v>
                </c:pt>
                <c:pt idx="7">
                  <c:v>987</c:v>
                </c:pt>
                <c:pt idx="8">
                  <c:v>1046</c:v>
                </c:pt>
                <c:pt idx="9">
                  <c:v>999</c:v>
                </c:pt>
                <c:pt idx="10">
                  <c:v>1307</c:v>
                </c:pt>
                <c:pt idx="11">
                  <c:v>1400</c:v>
                </c:pt>
                <c:pt idx="12">
                  <c:v>1409</c:v>
                </c:pt>
              </c:numCache>
            </c:numRef>
          </c:val>
        </c:ser>
        <c:ser>
          <c:idx val="2"/>
          <c:order val="2"/>
          <c:tx>
            <c:strRef>
              <c:f>'21.关停城市模型评分'!$Q$3</c:f>
              <c:strCache>
                <c:ptCount val="1"/>
                <c:pt idx="0">
                  <c:v>[350,375)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'21.关停城市模型评分'!$Q$4:$Q$16</c:f>
              <c:numCache>
                <c:formatCode>General</c:formatCode>
                <c:ptCount val="13"/>
                <c:pt idx="0">
                  <c:v>1046</c:v>
                </c:pt>
                <c:pt idx="1">
                  <c:v>1129</c:v>
                </c:pt>
                <c:pt idx="2">
                  <c:v>1115</c:v>
                </c:pt>
                <c:pt idx="3">
                  <c:v>1400</c:v>
                </c:pt>
                <c:pt idx="4">
                  <c:v>1674</c:v>
                </c:pt>
                <c:pt idx="5">
                  <c:v>1805</c:v>
                </c:pt>
                <c:pt idx="6">
                  <c:v>1535</c:v>
                </c:pt>
                <c:pt idx="7">
                  <c:v>1535</c:v>
                </c:pt>
                <c:pt idx="8">
                  <c:v>1615</c:v>
                </c:pt>
                <c:pt idx="9">
                  <c:v>1422</c:v>
                </c:pt>
                <c:pt idx="10">
                  <c:v>1877</c:v>
                </c:pt>
                <c:pt idx="11">
                  <c:v>1894</c:v>
                </c:pt>
                <c:pt idx="12">
                  <c:v>1977</c:v>
                </c:pt>
              </c:numCache>
            </c:numRef>
          </c:val>
        </c:ser>
        <c:ser>
          <c:idx val="3"/>
          <c:order val="3"/>
          <c:tx>
            <c:strRef>
              <c:f>'21.关停城市模型评分'!$R$3</c:f>
              <c:strCache>
                <c:ptCount val="1"/>
                <c:pt idx="0">
                  <c:v>[375,400)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'21.关停城市模型评分'!$R$4:$R$16</c:f>
              <c:numCache>
                <c:formatCode>General</c:formatCode>
                <c:ptCount val="13"/>
                <c:pt idx="0">
                  <c:v>1396</c:v>
                </c:pt>
                <c:pt idx="1">
                  <c:v>1533</c:v>
                </c:pt>
                <c:pt idx="2">
                  <c:v>1689</c:v>
                </c:pt>
                <c:pt idx="3">
                  <c:v>1945</c:v>
                </c:pt>
                <c:pt idx="4">
                  <c:v>2298</c:v>
                </c:pt>
                <c:pt idx="5">
                  <c:v>2298</c:v>
                </c:pt>
                <c:pt idx="6">
                  <c:v>2209</c:v>
                </c:pt>
                <c:pt idx="7">
                  <c:v>2339</c:v>
                </c:pt>
                <c:pt idx="8">
                  <c:v>2276</c:v>
                </c:pt>
                <c:pt idx="9">
                  <c:v>1942</c:v>
                </c:pt>
                <c:pt idx="10">
                  <c:v>2415</c:v>
                </c:pt>
                <c:pt idx="11">
                  <c:v>2576</c:v>
                </c:pt>
                <c:pt idx="12">
                  <c:v>2604</c:v>
                </c:pt>
              </c:numCache>
            </c:numRef>
          </c:val>
        </c:ser>
        <c:ser>
          <c:idx val="4"/>
          <c:order val="4"/>
          <c:tx>
            <c:strRef>
              <c:f>'21.关停城市模型评分'!$S$3</c:f>
              <c:strCache>
                <c:ptCount val="1"/>
                <c:pt idx="0">
                  <c:v>[400,425)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'21.关停城市模型评分'!$S$4:$S$16</c:f>
              <c:numCache>
                <c:formatCode>General</c:formatCode>
                <c:ptCount val="13"/>
                <c:pt idx="0">
                  <c:v>1444</c:v>
                </c:pt>
                <c:pt idx="1">
                  <c:v>1567</c:v>
                </c:pt>
                <c:pt idx="2">
                  <c:v>1697</c:v>
                </c:pt>
                <c:pt idx="3">
                  <c:v>1857</c:v>
                </c:pt>
                <c:pt idx="4">
                  <c:v>2209</c:v>
                </c:pt>
                <c:pt idx="5">
                  <c:v>2231</c:v>
                </c:pt>
                <c:pt idx="6">
                  <c:v>2241</c:v>
                </c:pt>
                <c:pt idx="7">
                  <c:v>2603</c:v>
                </c:pt>
                <c:pt idx="8">
                  <c:v>2349</c:v>
                </c:pt>
                <c:pt idx="9">
                  <c:v>1971</c:v>
                </c:pt>
                <c:pt idx="10">
                  <c:v>2214</c:v>
                </c:pt>
                <c:pt idx="11">
                  <c:v>2417</c:v>
                </c:pt>
                <c:pt idx="12">
                  <c:v>2261</c:v>
                </c:pt>
              </c:numCache>
            </c:numRef>
          </c:val>
        </c:ser>
        <c:ser>
          <c:idx val="5"/>
          <c:order val="5"/>
          <c:tx>
            <c:strRef>
              <c:f>'21.关停城市模型评分'!$T$3</c:f>
              <c:strCache>
                <c:ptCount val="1"/>
                <c:pt idx="0">
                  <c:v>[425,450)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'21.关停城市模型评分'!$T$4:$T$16</c:f>
              <c:numCache>
                <c:formatCode>General</c:formatCode>
                <c:ptCount val="13"/>
                <c:pt idx="0">
                  <c:v>987</c:v>
                </c:pt>
                <c:pt idx="1">
                  <c:v>1187</c:v>
                </c:pt>
                <c:pt idx="2">
                  <c:v>1241</c:v>
                </c:pt>
                <c:pt idx="3">
                  <c:v>1285</c:v>
                </c:pt>
                <c:pt idx="4">
                  <c:v>1615</c:v>
                </c:pt>
                <c:pt idx="5">
                  <c:v>1635</c:v>
                </c:pt>
                <c:pt idx="6">
                  <c:v>1694</c:v>
                </c:pt>
                <c:pt idx="7">
                  <c:v>2048</c:v>
                </c:pt>
                <c:pt idx="8">
                  <c:v>1747</c:v>
                </c:pt>
                <c:pt idx="9">
                  <c:v>1421</c:v>
                </c:pt>
                <c:pt idx="10">
                  <c:v>1523</c:v>
                </c:pt>
                <c:pt idx="11">
                  <c:v>1662</c:v>
                </c:pt>
                <c:pt idx="12">
                  <c:v>1628</c:v>
                </c:pt>
              </c:numCache>
            </c:numRef>
          </c:val>
        </c:ser>
        <c:ser>
          <c:idx val="6"/>
          <c:order val="6"/>
          <c:tx>
            <c:strRef>
              <c:f>'21.关停城市模型评分'!$U$3</c:f>
              <c:strCache>
                <c:ptCount val="1"/>
                <c:pt idx="0">
                  <c:v>[450,550)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'21.关停城市模型评分'!$N$4:$N$16</c:f>
              <c:strCache>
                <c:ptCount val="13"/>
                <c:pt idx="0">
                  <c:v>1610</c:v>
                </c:pt>
                <c:pt idx="1">
                  <c:v>1611</c:v>
                </c:pt>
                <c:pt idx="2">
                  <c:v>1612</c:v>
                </c:pt>
                <c:pt idx="3">
                  <c:v>1701</c:v>
                </c:pt>
                <c:pt idx="4">
                  <c:v>1702</c:v>
                </c:pt>
                <c:pt idx="5">
                  <c:v>1703</c:v>
                </c:pt>
                <c:pt idx="6">
                  <c:v>1704</c:v>
                </c:pt>
                <c:pt idx="7">
                  <c:v>1705</c:v>
                </c:pt>
                <c:pt idx="8">
                  <c:v>1706</c:v>
                </c:pt>
                <c:pt idx="9">
                  <c:v>1707</c:v>
                </c:pt>
                <c:pt idx="10">
                  <c:v>1708</c:v>
                </c:pt>
                <c:pt idx="11">
                  <c:v>1709</c:v>
                </c:pt>
                <c:pt idx="12">
                  <c:v>1710</c:v>
                </c:pt>
              </c:strCache>
            </c:strRef>
          </c:cat>
          <c:val>
            <c:numRef>
              <c:f>'21.关停城市模型评分'!$U$4:$U$16</c:f>
              <c:numCache>
                <c:formatCode>General</c:formatCode>
                <c:ptCount val="13"/>
                <c:pt idx="0">
                  <c:v>880</c:v>
                </c:pt>
                <c:pt idx="1">
                  <c:v>985</c:v>
                </c:pt>
                <c:pt idx="2">
                  <c:v>1175</c:v>
                </c:pt>
                <c:pt idx="3">
                  <c:v>1147</c:v>
                </c:pt>
                <c:pt idx="4">
                  <c:v>1498</c:v>
                </c:pt>
                <c:pt idx="5">
                  <c:v>1637</c:v>
                </c:pt>
                <c:pt idx="6">
                  <c:v>1698</c:v>
                </c:pt>
                <c:pt idx="7">
                  <c:v>2102</c:v>
                </c:pt>
                <c:pt idx="8">
                  <c:v>1776</c:v>
                </c:pt>
                <c:pt idx="9">
                  <c:v>1396</c:v>
                </c:pt>
                <c:pt idx="10">
                  <c:v>1446</c:v>
                </c:pt>
                <c:pt idx="11">
                  <c:v>1608</c:v>
                </c:pt>
                <c:pt idx="12">
                  <c:v>1592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29983408"/>
        <c:axId val="-1829983968"/>
      </c:barChart>
      <c:catAx>
        <c:axId val="-182998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9983968"/>
        <c:crosses val="autoZero"/>
        <c:auto val="1"/>
        <c:lblAlgn val="ctr"/>
        <c:lblOffset val="100"/>
        <c:noMultiLvlLbl val="0"/>
      </c:catAx>
      <c:valAx>
        <c:axId val="-18299839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29983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22</xdr:row>
      <xdr:rowOff>85725</xdr:rowOff>
    </xdr:from>
    <xdr:to>
      <xdr:col>19</xdr:col>
      <xdr:colOff>523874</xdr:colOff>
      <xdr:row>51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666750</xdr:colOff>
      <xdr:row>11</xdr:row>
      <xdr:rowOff>123825</xdr:rowOff>
    </xdr:from>
    <xdr:to>
      <xdr:col>17</xdr:col>
      <xdr:colOff>438150</xdr:colOff>
      <xdr:row>27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676275</xdr:colOff>
      <xdr:row>10</xdr:row>
      <xdr:rowOff>38100</xdr:rowOff>
    </xdr:from>
    <xdr:to>
      <xdr:col>26</xdr:col>
      <xdr:colOff>2019300</xdr:colOff>
      <xdr:row>23</xdr:row>
      <xdr:rowOff>57150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11</xdr:row>
      <xdr:rowOff>0</xdr:rowOff>
    </xdr:from>
    <xdr:to>
      <xdr:col>36</xdr:col>
      <xdr:colOff>209550</xdr:colOff>
      <xdr:row>24</xdr:row>
      <xdr:rowOff>19050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666752</xdr:colOff>
      <xdr:row>17</xdr:row>
      <xdr:rowOff>116680</xdr:rowOff>
    </xdr:from>
    <xdr:to>
      <xdr:col>14</xdr:col>
      <xdr:colOff>523877</xdr:colOff>
      <xdr:row>32</xdr:row>
      <xdr:rowOff>136368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17</xdr:row>
      <xdr:rowOff>104774</xdr:rowOff>
    </xdr:from>
    <xdr:to>
      <xdr:col>21</xdr:col>
      <xdr:colOff>523875</xdr:colOff>
      <xdr:row>32</xdr:row>
      <xdr:rowOff>124462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14</xdr:col>
      <xdr:colOff>547688</xdr:colOff>
      <xdr:row>50</xdr:row>
      <xdr:rowOff>19688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428625</xdr:colOff>
      <xdr:row>50</xdr:row>
      <xdr:rowOff>19688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53</xdr:row>
      <xdr:rowOff>0</xdr:rowOff>
    </xdr:from>
    <xdr:to>
      <xdr:col>14</xdr:col>
      <xdr:colOff>547688</xdr:colOff>
      <xdr:row>68</xdr:row>
      <xdr:rowOff>19688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53</xdr:row>
      <xdr:rowOff>0</xdr:rowOff>
    </xdr:from>
    <xdr:to>
      <xdr:col>21</xdr:col>
      <xdr:colOff>428625</xdr:colOff>
      <xdr:row>68</xdr:row>
      <xdr:rowOff>19688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116681</xdr:colOff>
      <xdr:row>70</xdr:row>
      <xdr:rowOff>152399</xdr:rowOff>
    </xdr:from>
    <xdr:to>
      <xdr:col>14</xdr:col>
      <xdr:colOff>664369</xdr:colOff>
      <xdr:row>86</xdr:row>
      <xdr:rowOff>5399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283369</xdr:colOff>
      <xdr:row>71</xdr:row>
      <xdr:rowOff>152400</xdr:rowOff>
    </xdr:from>
    <xdr:to>
      <xdr:col>24</xdr:col>
      <xdr:colOff>21432</xdr:colOff>
      <xdr:row>87</xdr:row>
      <xdr:rowOff>5400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666752</xdr:colOff>
      <xdr:row>17</xdr:row>
      <xdr:rowOff>116680</xdr:rowOff>
    </xdr:from>
    <xdr:to>
      <xdr:col>14</xdr:col>
      <xdr:colOff>523877</xdr:colOff>
      <xdr:row>32</xdr:row>
      <xdr:rowOff>136368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17</xdr:row>
      <xdr:rowOff>104774</xdr:rowOff>
    </xdr:from>
    <xdr:to>
      <xdr:col>21</xdr:col>
      <xdr:colOff>523875</xdr:colOff>
      <xdr:row>32</xdr:row>
      <xdr:rowOff>124462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14</xdr:col>
      <xdr:colOff>547688</xdr:colOff>
      <xdr:row>50</xdr:row>
      <xdr:rowOff>19688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428625</xdr:colOff>
      <xdr:row>50</xdr:row>
      <xdr:rowOff>19688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53</xdr:row>
      <xdr:rowOff>0</xdr:rowOff>
    </xdr:from>
    <xdr:to>
      <xdr:col>14</xdr:col>
      <xdr:colOff>547688</xdr:colOff>
      <xdr:row>68</xdr:row>
      <xdr:rowOff>19688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53</xdr:row>
      <xdr:rowOff>0</xdr:rowOff>
    </xdr:from>
    <xdr:to>
      <xdr:col>21</xdr:col>
      <xdr:colOff>428625</xdr:colOff>
      <xdr:row>68</xdr:row>
      <xdr:rowOff>19688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116681</xdr:colOff>
      <xdr:row>70</xdr:row>
      <xdr:rowOff>152399</xdr:rowOff>
    </xdr:from>
    <xdr:to>
      <xdr:col>14</xdr:col>
      <xdr:colOff>664369</xdr:colOff>
      <xdr:row>86</xdr:row>
      <xdr:rowOff>5399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283369</xdr:colOff>
      <xdr:row>71</xdr:row>
      <xdr:rowOff>152400</xdr:rowOff>
    </xdr:from>
    <xdr:to>
      <xdr:col>22</xdr:col>
      <xdr:colOff>21432</xdr:colOff>
      <xdr:row>87</xdr:row>
      <xdr:rowOff>5400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26</xdr:row>
      <xdr:rowOff>104775</xdr:rowOff>
    </xdr:from>
    <xdr:to>
      <xdr:col>18</xdr:col>
      <xdr:colOff>533399</xdr:colOff>
      <xdr:row>59</xdr:row>
      <xdr:rowOff>95249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828674</xdr:colOff>
      <xdr:row>5</xdr:row>
      <xdr:rowOff>104774</xdr:rowOff>
    </xdr:from>
    <xdr:to>
      <xdr:col>8</xdr:col>
      <xdr:colOff>95249</xdr:colOff>
      <xdr:row>22</xdr:row>
      <xdr:rowOff>76199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316706</xdr:colOff>
      <xdr:row>14</xdr:row>
      <xdr:rowOff>49609</xdr:rowOff>
    </xdr:from>
    <xdr:to>
      <xdr:col>24</xdr:col>
      <xdr:colOff>111125</xdr:colOff>
      <xdr:row>26</xdr:row>
      <xdr:rowOff>53181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33337</xdr:colOff>
      <xdr:row>0</xdr:row>
      <xdr:rowOff>38100</xdr:rowOff>
    </xdr:from>
    <xdr:to>
      <xdr:col>41</xdr:col>
      <xdr:colOff>676275</xdr:colOff>
      <xdr:row>15</xdr:row>
      <xdr:rowOff>190500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354410</xdr:colOff>
      <xdr:row>14</xdr:row>
      <xdr:rowOff>63103</xdr:rowOff>
    </xdr:from>
    <xdr:to>
      <xdr:col>29</xdr:col>
      <xdr:colOff>367110</xdr:colOff>
      <xdr:row>27</xdr:row>
      <xdr:rowOff>69453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0</xdr:rowOff>
    </xdr:from>
    <xdr:to>
      <xdr:col>33</xdr:col>
      <xdr:colOff>666750</xdr:colOff>
      <xdr:row>12</xdr:row>
      <xdr:rowOff>152400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19050</xdr:colOff>
      <xdr:row>14</xdr:row>
      <xdr:rowOff>0</xdr:rowOff>
    </xdr:from>
    <xdr:to>
      <xdr:col>33</xdr:col>
      <xdr:colOff>666750</xdr:colOff>
      <xdr:row>25</xdr:row>
      <xdr:rowOff>152400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634207</xdr:colOff>
      <xdr:row>27</xdr:row>
      <xdr:rowOff>0</xdr:rowOff>
    </xdr:from>
    <xdr:to>
      <xdr:col>33</xdr:col>
      <xdr:colOff>597297</xdr:colOff>
      <xdr:row>38</xdr:row>
      <xdr:rowOff>152400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33337</xdr:colOff>
      <xdr:row>0</xdr:row>
      <xdr:rowOff>38100</xdr:rowOff>
    </xdr:from>
    <xdr:to>
      <xdr:col>55</xdr:col>
      <xdr:colOff>676275</xdr:colOff>
      <xdr:row>15</xdr:row>
      <xdr:rowOff>190500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172244</xdr:colOff>
      <xdr:row>0</xdr:row>
      <xdr:rowOff>152400</xdr:rowOff>
    </xdr:from>
    <xdr:to>
      <xdr:col>43</xdr:col>
      <xdr:colOff>453232</xdr:colOff>
      <xdr:row>11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122635</xdr:colOff>
      <xdr:row>13</xdr:row>
      <xdr:rowOff>152400</xdr:rowOff>
    </xdr:from>
    <xdr:to>
      <xdr:col>43</xdr:col>
      <xdr:colOff>403623</xdr:colOff>
      <xdr:row>24</xdr:row>
      <xdr:rowOff>76200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133351</xdr:colOff>
      <xdr:row>26</xdr:row>
      <xdr:rowOff>161925</xdr:rowOff>
    </xdr:from>
    <xdr:to>
      <xdr:col>43</xdr:col>
      <xdr:colOff>414339</xdr:colOff>
      <xdr:row>37</xdr:row>
      <xdr:rowOff>85725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0</xdr:row>
      <xdr:rowOff>19050</xdr:rowOff>
    </xdr:from>
    <xdr:to>
      <xdr:col>23</xdr:col>
      <xdr:colOff>1</xdr:colOff>
      <xdr:row>15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</xdr:colOff>
      <xdr:row>22</xdr:row>
      <xdr:rowOff>161925</xdr:rowOff>
    </xdr:from>
    <xdr:to>
      <xdr:col>23</xdr:col>
      <xdr:colOff>9526</xdr:colOff>
      <xdr:row>37</xdr:row>
      <xdr:rowOff>190500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9525</xdr:colOff>
      <xdr:row>46</xdr:row>
      <xdr:rowOff>9525</xdr:rowOff>
    </xdr:from>
    <xdr:to>
      <xdr:col>23</xdr:col>
      <xdr:colOff>1</xdr:colOff>
      <xdr:row>61</xdr:row>
      <xdr:rowOff>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19051</xdr:colOff>
      <xdr:row>0</xdr:row>
      <xdr:rowOff>1</xdr:rowOff>
    </xdr:from>
    <xdr:to>
      <xdr:col>21</xdr:col>
      <xdr:colOff>647701</xdr:colOff>
      <xdr:row>17</xdr:row>
      <xdr:rowOff>19051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171449</xdr:rowOff>
    </xdr:from>
    <xdr:to>
      <xdr:col>15</xdr:col>
      <xdr:colOff>666750</xdr:colOff>
      <xdr:row>16</xdr:row>
      <xdr:rowOff>123825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34</xdr:row>
      <xdr:rowOff>19049</xdr:rowOff>
    </xdr:from>
    <xdr:to>
      <xdr:col>15</xdr:col>
      <xdr:colOff>647700</xdr:colOff>
      <xdr:row>49</xdr:row>
      <xdr:rowOff>142875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38100</xdr:colOff>
      <xdr:row>65</xdr:row>
      <xdr:rowOff>0</xdr:rowOff>
    </xdr:from>
    <xdr:to>
      <xdr:col>15</xdr:col>
      <xdr:colOff>666750</xdr:colOff>
      <xdr:row>80</xdr:row>
      <xdr:rowOff>123826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638175</xdr:colOff>
      <xdr:row>122</xdr:row>
      <xdr:rowOff>28575</xdr:rowOff>
    </xdr:from>
    <xdr:to>
      <xdr:col>19</xdr:col>
      <xdr:colOff>409575</xdr:colOff>
      <xdr:row>138</xdr:row>
      <xdr:rowOff>28575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47625</xdr:colOff>
      <xdr:row>97</xdr:row>
      <xdr:rowOff>28575</xdr:rowOff>
    </xdr:from>
    <xdr:to>
      <xdr:col>15</xdr:col>
      <xdr:colOff>676275</xdr:colOff>
      <xdr:row>112</xdr:row>
      <xdr:rowOff>152401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171449</xdr:rowOff>
    </xdr:from>
    <xdr:to>
      <xdr:col>15</xdr:col>
      <xdr:colOff>666750</xdr:colOff>
      <xdr:row>16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34</xdr:row>
      <xdr:rowOff>19049</xdr:rowOff>
    </xdr:from>
    <xdr:to>
      <xdr:col>15</xdr:col>
      <xdr:colOff>647700</xdr:colOff>
      <xdr:row>49</xdr:row>
      <xdr:rowOff>142875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65</xdr:row>
      <xdr:rowOff>0</xdr:rowOff>
    </xdr:from>
    <xdr:to>
      <xdr:col>15</xdr:col>
      <xdr:colOff>628650</xdr:colOff>
      <xdr:row>80</xdr:row>
      <xdr:rowOff>123826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638175</xdr:colOff>
      <xdr:row>122</xdr:row>
      <xdr:rowOff>28575</xdr:rowOff>
    </xdr:from>
    <xdr:to>
      <xdr:col>19</xdr:col>
      <xdr:colOff>409575</xdr:colOff>
      <xdr:row>138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19051</xdr:colOff>
      <xdr:row>17</xdr:row>
      <xdr:rowOff>57150</xdr:rowOff>
    </xdr:from>
    <xdr:to>
      <xdr:col>20</xdr:col>
      <xdr:colOff>19051</xdr:colOff>
      <xdr:row>32</xdr:row>
      <xdr:rowOff>66675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85724</xdr:colOff>
      <xdr:row>16</xdr:row>
      <xdr:rowOff>142875</xdr:rowOff>
    </xdr:from>
    <xdr:to>
      <xdr:col>20</xdr:col>
      <xdr:colOff>104775</xdr:colOff>
      <xdr:row>31</xdr:row>
      <xdr:rowOff>152325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57149</xdr:colOff>
      <xdr:row>18</xdr:row>
      <xdr:rowOff>47625</xdr:rowOff>
    </xdr:from>
    <xdr:to>
      <xdr:col>20</xdr:col>
      <xdr:colOff>66675</xdr:colOff>
      <xdr:row>33</xdr:row>
      <xdr:rowOff>57075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32</xdr:row>
      <xdr:rowOff>19050</xdr:rowOff>
    </xdr:from>
    <xdr:to>
      <xdr:col>7</xdr:col>
      <xdr:colOff>361950</xdr:colOff>
      <xdr:row>49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366709</xdr:colOff>
      <xdr:row>32</xdr:row>
      <xdr:rowOff>28574</xdr:rowOff>
    </xdr:from>
    <xdr:to>
      <xdr:col>15</xdr:col>
      <xdr:colOff>31909</xdr:colOff>
      <xdr:row>49</xdr:row>
      <xdr:rowOff>163124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19050</xdr:colOff>
      <xdr:row>1</xdr:row>
      <xdr:rowOff>0</xdr:rowOff>
    </xdr:from>
    <xdr:to>
      <xdr:col>32</xdr:col>
      <xdr:colOff>666750</xdr:colOff>
      <xdr:row>12</xdr:row>
      <xdr:rowOff>152400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19050</xdr:colOff>
      <xdr:row>14</xdr:row>
      <xdr:rowOff>0</xdr:rowOff>
    </xdr:from>
    <xdr:to>
      <xdr:col>32</xdr:col>
      <xdr:colOff>666750</xdr:colOff>
      <xdr:row>25</xdr:row>
      <xdr:rowOff>152400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19050</xdr:colOff>
      <xdr:row>27</xdr:row>
      <xdr:rowOff>0</xdr:rowOff>
    </xdr:from>
    <xdr:to>
      <xdr:col>32</xdr:col>
      <xdr:colOff>666750</xdr:colOff>
      <xdr:row>38</xdr:row>
      <xdr:rowOff>152400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33337</xdr:colOff>
      <xdr:row>0</xdr:row>
      <xdr:rowOff>38100</xdr:rowOff>
    </xdr:from>
    <xdr:to>
      <xdr:col>54</xdr:col>
      <xdr:colOff>676275</xdr:colOff>
      <xdr:row>15</xdr:row>
      <xdr:rowOff>190500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40</xdr:row>
      <xdr:rowOff>38100</xdr:rowOff>
    </xdr:from>
    <xdr:to>
      <xdr:col>32</xdr:col>
      <xdr:colOff>666750</xdr:colOff>
      <xdr:row>52</xdr:row>
      <xdr:rowOff>57150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33338</xdr:colOff>
      <xdr:row>0</xdr:row>
      <xdr:rowOff>152400</xdr:rowOff>
    </xdr:from>
    <xdr:to>
      <xdr:col>42</xdr:col>
      <xdr:colOff>314326</xdr:colOff>
      <xdr:row>11</xdr:row>
      <xdr:rowOff>76200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33338</xdr:colOff>
      <xdr:row>13</xdr:row>
      <xdr:rowOff>152400</xdr:rowOff>
    </xdr:from>
    <xdr:to>
      <xdr:col>42</xdr:col>
      <xdr:colOff>314326</xdr:colOff>
      <xdr:row>24</xdr:row>
      <xdr:rowOff>76200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14288</xdr:colOff>
      <xdr:row>26</xdr:row>
      <xdr:rowOff>161925</xdr:rowOff>
    </xdr:from>
    <xdr:to>
      <xdr:col>42</xdr:col>
      <xdr:colOff>295276</xdr:colOff>
      <xdr:row>37</xdr:row>
      <xdr:rowOff>85725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19051</xdr:colOff>
      <xdr:row>0</xdr:row>
      <xdr:rowOff>1</xdr:rowOff>
    </xdr:from>
    <xdr:to>
      <xdr:col>20</xdr:col>
      <xdr:colOff>647701</xdr:colOff>
      <xdr:row>17</xdr:row>
      <xdr:rowOff>19051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12</xdr:row>
      <xdr:rowOff>95247</xdr:rowOff>
    </xdr:from>
    <xdr:to>
      <xdr:col>22</xdr:col>
      <xdr:colOff>180975</xdr:colOff>
      <xdr:row>51</xdr:row>
      <xdr:rowOff>66674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12</xdr:row>
      <xdr:rowOff>95247</xdr:rowOff>
    </xdr:from>
    <xdr:to>
      <xdr:col>22</xdr:col>
      <xdr:colOff>180975</xdr:colOff>
      <xdr:row>51</xdr:row>
      <xdr:rowOff>66674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304799</xdr:colOff>
      <xdr:row>18</xdr:row>
      <xdr:rowOff>95250</xdr:rowOff>
    </xdr:from>
    <xdr:to>
      <xdr:col>20</xdr:col>
      <xdr:colOff>314325</xdr:colOff>
      <xdr:row>33</xdr:row>
      <xdr:rowOff>104700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18</xdr:row>
      <xdr:rowOff>9525</xdr:rowOff>
    </xdr:from>
    <xdr:to>
      <xdr:col>20</xdr:col>
      <xdr:colOff>28575</xdr:colOff>
      <xdr:row>33</xdr:row>
      <xdr:rowOff>18975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group1\03-pengyuan.li\04-scoreCard\m2CuiShouCash\&#27169;&#22411;&#32467;&#26524;20171102_&#27169;&#26495;.xlsx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007.451655787037" createdVersion="5" refreshedVersion="5" minRefreshableVersion="3" recordCount="283">
  <cacheSource type="worksheet">
    <worksheetSource ref="S2:U285" sheet="00.数据校验" r:id="rId2"/>
  </cacheSource>
  <cacheFields count="3">
    <cacheField name="state_month_cha" numFmtId="0">
      <sharedItems containsSemiMixedTypes="0" containsString="0" containsNumber="1" containsInteger="1" minValue="1610" maxValue="1708" count="11">
        <n v="1610"/>
        <n v="1611"/>
        <n v="1612"/>
        <n v="1701"/>
        <n v="1702"/>
        <n v="1703"/>
        <n v="1704"/>
        <n v="1705"/>
        <n v="1706"/>
        <n v="1707"/>
        <n v="1708"/>
      </sharedItems>
    </cacheField>
    <cacheField name="KPTP次数" numFmtId="0">
      <sharedItems containsMixedTypes="1" containsNumber="1" containsInteger="1" minValue="0" maxValue="30" count="31">
        <s v=".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20"/>
        <n v="23"/>
        <n v="24"/>
        <n v="19"/>
        <n v="21"/>
        <n v="22"/>
        <n v="27"/>
        <n v="28"/>
        <n v="30"/>
        <n v="25"/>
        <n v="26"/>
      </sharedItems>
    </cacheField>
    <cacheField name="案件数" numFmtId="0">
      <sharedItems containsSemiMixedTypes="0" containsString="0" containsNumber="1" containsInteger="1" minValue="1" maxValue="44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3042.483415277777" createdVersion="5" refreshedVersion="5" minRefreshableVersion="3" recordCount="91">
  <cacheSource type="worksheet">
    <worksheetSource ref="A1:D92" sheet="16.模型评分" r:id="rId2"/>
  </cacheSource>
  <cacheFields count="4">
    <cacheField name="Obs" numFmtId="0">
      <sharedItems containsSemiMixedTypes="0" containsString="0" containsNumber="1" containsInteger="1" minValue="1" maxValue="77"/>
    </cacheField>
    <cacheField name="month" numFmtId="0">
      <sharedItems containsSemiMixedTypes="0" containsString="0" containsNumber="1" containsInteger="1" minValue="1610" maxValue="1710" count="13">
        <n v="1610"/>
        <n v="1611"/>
        <n v="1612"/>
        <n v="1701"/>
        <n v="1702"/>
        <n v="1703"/>
        <n v="1704"/>
        <n v="1705"/>
        <n v="1706"/>
        <n v="1707"/>
        <n v="1708"/>
        <n v="1709"/>
        <n v="1710"/>
      </sharedItems>
    </cacheField>
    <cacheField name="clus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otal" numFmtId="0">
      <sharedItems containsSemiMixedTypes="0" containsString="0" containsNumber="1" containsInteger="1" minValue="75" maxValue="6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3042.488007754633" createdVersion="5" refreshedVersion="5" minRefreshableVersion="3" recordCount="91">
  <cacheSource type="worksheet">
    <worksheetSource ref="A1:D92" sheet="16.模型评分 (2)" r:id="rId2"/>
  </cacheSource>
  <cacheFields count="4">
    <cacheField name="Obs" numFmtId="0">
      <sharedItems containsSemiMixedTypes="0" containsString="0" containsNumber="1" containsInteger="1" minValue="1" maxValue="77"/>
    </cacheField>
    <cacheField name="month" numFmtId="0">
      <sharedItems containsSemiMixedTypes="0" containsString="0" containsNumber="1" containsInteger="1" minValue="1610" maxValue="1710" count="13">
        <n v="1610"/>
        <n v="1611"/>
        <n v="1612"/>
        <n v="1701"/>
        <n v="1702"/>
        <n v="1703"/>
        <n v="1704"/>
        <n v="1705"/>
        <n v="1706"/>
        <n v="1707"/>
        <n v="1708"/>
        <n v="1709"/>
        <n v="1710"/>
      </sharedItems>
    </cacheField>
    <cacheField name="clus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otal" numFmtId="0">
      <sharedItems containsSemiMixedTypes="0" containsString="0" containsNumber="1" containsInteger="1" minValue="47" maxValue="69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3042.490535648147" createdVersion="5" refreshedVersion="5" minRefreshableVersion="3" recordCount="91">
  <cacheSource type="worksheet">
    <worksheetSource ref="A1:D92" sheet="16.模型评分 (3)" r:id="rId2"/>
  </cacheSource>
  <cacheFields count="4">
    <cacheField name="Obs" numFmtId="0">
      <sharedItems containsSemiMixedTypes="0" containsString="0" containsNumber="1" containsInteger="1" minValue="1" maxValue="77"/>
    </cacheField>
    <cacheField name="month" numFmtId="0">
      <sharedItems containsSemiMixedTypes="0" containsString="0" containsNumber="1" containsInteger="1" minValue="1610" maxValue="1710" count="13">
        <n v="1610"/>
        <n v="1611"/>
        <n v="1612"/>
        <n v="1701"/>
        <n v="1702"/>
        <n v="1703"/>
        <n v="1704"/>
        <n v="1705"/>
        <n v="1706"/>
        <n v="1707"/>
        <n v="1708"/>
        <n v="1709"/>
        <n v="1710"/>
      </sharedItems>
    </cacheField>
    <cacheField name="clus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otal" numFmtId="0">
      <sharedItems containsSemiMixedTypes="0" containsString="0" containsNumber="1" containsInteger="1" minValue="49" maxValue="69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3042.661149074076" createdVersion="5" refreshedVersion="5" minRefreshableVersion="3" recordCount="91">
  <cacheSource type="worksheet">
    <worksheetSource ref="A1:D92" sheet="21.关停城市模型评分" r:id="rId2"/>
  </cacheSource>
  <cacheFields count="4">
    <cacheField name="Obs" numFmtId="0">
      <sharedItems containsSemiMixedTypes="0" containsString="0" containsNumber="1" containsInteger="1" minValue="1" maxValue="77"/>
    </cacheField>
    <cacheField name="month" numFmtId="0">
      <sharedItems containsSemiMixedTypes="0" containsString="0" containsNumber="1" containsInteger="1" minValue="1610" maxValue="1710" count="13">
        <n v="1610"/>
        <n v="1611"/>
        <n v="1612"/>
        <n v="1701"/>
        <n v="1702"/>
        <n v="1703"/>
        <n v="1704"/>
        <n v="1705"/>
        <n v="1706"/>
        <n v="1707"/>
        <n v="1708"/>
        <n v="1709"/>
        <n v="1710"/>
      </sharedItems>
    </cacheField>
    <cacheField name="clus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otal" numFmtId="0">
      <sharedItems containsSemiMixedTypes="0" containsString="0" containsNumber="1" containsInteger="1" minValue="24" maxValue="2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作者" refreshedDate="43042.6630224537" createdVersion="5" refreshedVersion="5" minRefreshableVersion="3" recordCount="91">
  <cacheSource type="worksheet">
    <worksheetSource ref="A1:D92" sheet="21.非关停城市模型评分" r:id="rId2"/>
  </cacheSource>
  <cacheFields count="4">
    <cacheField name="Obs" numFmtId="0">
      <sharedItems containsSemiMixedTypes="0" containsString="0" containsNumber="1" containsInteger="1" minValue="1" maxValue="77"/>
    </cacheField>
    <cacheField name="month" numFmtId="0">
      <sharedItems containsSemiMixedTypes="0" containsString="0" containsNumber="1" containsInteger="1" minValue="1610" maxValue="1710" count="13">
        <n v="1610"/>
        <n v="1611"/>
        <n v="1612"/>
        <n v="1701"/>
        <n v="1702"/>
        <n v="1703"/>
        <n v="1704"/>
        <n v="1705"/>
        <n v="1706"/>
        <n v="1707"/>
        <n v="1708"/>
        <n v="1709"/>
        <n v="1710"/>
      </sharedItems>
    </cacheField>
    <cacheField name="clus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total" numFmtId="0">
      <sharedItems containsSemiMixedTypes="0" containsString="0" containsNumber="1" containsInteger="1" minValue="23" maxValue="47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作者" refreshedDate="43048.693459606482" createdVersion="5" refreshedVersion="5" minRefreshableVersion="3" recordCount="80">
  <cacheSource type="worksheet">
    <worksheetSource ref="A1:C81" sheet="10.变量稳定性" r:id="rId2"/>
  </cacheSource>
  <cacheFields count="3">
    <cacheField name="月份" numFmtId="0">
      <sharedItems containsSemiMixedTypes="0" containsString="0" containsNumber="1" containsInteger="1" minValue="1703" maxValue="1710" count="8">
        <n v="1703"/>
        <n v="1704"/>
        <n v="1705"/>
        <n v="1706"/>
        <n v="1707"/>
        <n v="1708"/>
        <n v="1709"/>
        <n v="1710"/>
      </sharedItems>
    </cacheField>
    <cacheField name="column" numFmtId="0">
      <sharedItems count="10">
        <s v="ACTUALPAYFINECNT"/>
        <s v="CITY"/>
        <s v="CREDIT_AMOUNT"/>
        <s v="INCM_TIMES"/>
        <s v="KPTP"/>
        <s v="MAX_SEQ_DUEDAYS"/>
        <s v="PERSON_APP_AGE"/>
        <s v="RECENT_CONTACT_DAY"/>
        <s v="REJ_COUNT"/>
        <s v="person_sex"/>
      </sharedItems>
    </cacheField>
    <cacheField name="totalssi" numFmtId="0">
      <sharedItems containsSemiMixedTypes="0" containsString="0" containsNumber="1" minValue="1.94045112E-5" maxValue="6.09674873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3">
  <r>
    <x v="0"/>
    <x v="0"/>
    <n v="1359"/>
  </r>
  <r>
    <x v="0"/>
    <x v="1"/>
    <n v="1634"/>
  </r>
  <r>
    <x v="0"/>
    <x v="2"/>
    <n v="3236"/>
  </r>
  <r>
    <x v="0"/>
    <x v="3"/>
    <n v="3018"/>
  </r>
  <r>
    <x v="0"/>
    <x v="4"/>
    <n v="2532"/>
  </r>
  <r>
    <x v="0"/>
    <x v="5"/>
    <n v="1998"/>
  </r>
  <r>
    <x v="0"/>
    <x v="6"/>
    <n v="1573"/>
  </r>
  <r>
    <x v="0"/>
    <x v="7"/>
    <n v="1097"/>
  </r>
  <r>
    <x v="0"/>
    <x v="8"/>
    <n v="819"/>
  </r>
  <r>
    <x v="0"/>
    <x v="9"/>
    <n v="545"/>
  </r>
  <r>
    <x v="0"/>
    <x v="10"/>
    <n v="368"/>
  </r>
  <r>
    <x v="0"/>
    <x v="11"/>
    <n v="243"/>
  </r>
  <r>
    <x v="0"/>
    <x v="12"/>
    <n v="152"/>
  </r>
  <r>
    <x v="0"/>
    <x v="13"/>
    <n v="87"/>
  </r>
  <r>
    <x v="0"/>
    <x v="14"/>
    <n v="47"/>
  </r>
  <r>
    <x v="0"/>
    <x v="15"/>
    <n v="25"/>
  </r>
  <r>
    <x v="0"/>
    <x v="16"/>
    <n v="20"/>
  </r>
  <r>
    <x v="0"/>
    <x v="17"/>
    <n v="11"/>
  </r>
  <r>
    <x v="0"/>
    <x v="18"/>
    <n v="11"/>
  </r>
  <r>
    <x v="0"/>
    <x v="19"/>
    <n v="2"/>
  </r>
  <r>
    <x v="0"/>
    <x v="20"/>
    <n v="2"/>
  </r>
  <r>
    <x v="0"/>
    <x v="21"/>
    <n v="1"/>
  </r>
  <r>
    <x v="1"/>
    <x v="0"/>
    <n v="1483"/>
  </r>
  <r>
    <x v="1"/>
    <x v="1"/>
    <n v="1872"/>
  </r>
  <r>
    <x v="1"/>
    <x v="2"/>
    <n v="3479"/>
  </r>
  <r>
    <x v="1"/>
    <x v="3"/>
    <n v="3297"/>
  </r>
  <r>
    <x v="1"/>
    <x v="4"/>
    <n v="2753"/>
  </r>
  <r>
    <x v="1"/>
    <x v="5"/>
    <n v="2283"/>
  </r>
  <r>
    <x v="1"/>
    <x v="6"/>
    <n v="1793"/>
  </r>
  <r>
    <x v="1"/>
    <x v="7"/>
    <n v="1362"/>
  </r>
  <r>
    <x v="1"/>
    <x v="8"/>
    <n v="963"/>
  </r>
  <r>
    <x v="1"/>
    <x v="9"/>
    <n v="611"/>
  </r>
  <r>
    <x v="1"/>
    <x v="10"/>
    <n v="454"/>
  </r>
  <r>
    <x v="1"/>
    <x v="11"/>
    <n v="307"/>
  </r>
  <r>
    <x v="1"/>
    <x v="12"/>
    <n v="189"/>
  </r>
  <r>
    <x v="1"/>
    <x v="13"/>
    <n v="130"/>
  </r>
  <r>
    <x v="1"/>
    <x v="14"/>
    <n v="82"/>
  </r>
  <r>
    <x v="1"/>
    <x v="15"/>
    <n v="35"/>
  </r>
  <r>
    <x v="1"/>
    <x v="16"/>
    <n v="21"/>
  </r>
  <r>
    <x v="1"/>
    <x v="17"/>
    <n v="9"/>
  </r>
  <r>
    <x v="1"/>
    <x v="18"/>
    <n v="14"/>
  </r>
  <r>
    <x v="1"/>
    <x v="19"/>
    <n v="7"/>
  </r>
  <r>
    <x v="1"/>
    <x v="20"/>
    <n v="2"/>
  </r>
  <r>
    <x v="1"/>
    <x v="21"/>
    <n v="1"/>
  </r>
  <r>
    <x v="1"/>
    <x v="22"/>
    <n v="1"/>
  </r>
  <r>
    <x v="2"/>
    <x v="0"/>
    <n v="1236"/>
  </r>
  <r>
    <x v="2"/>
    <x v="1"/>
    <n v="1836"/>
  </r>
  <r>
    <x v="2"/>
    <x v="2"/>
    <n v="3458"/>
  </r>
  <r>
    <x v="2"/>
    <x v="3"/>
    <n v="3338"/>
  </r>
  <r>
    <x v="2"/>
    <x v="4"/>
    <n v="2842"/>
  </r>
  <r>
    <x v="2"/>
    <x v="5"/>
    <n v="2323"/>
  </r>
  <r>
    <x v="2"/>
    <x v="6"/>
    <n v="1818"/>
  </r>
  <r>
    <x v="2"/>
    <x v="7"/>
    <n v="1422"/>
  </r>
  <r>
    <x v="2"/>
    <x v="8"/>
    <n v="1023"/>
  </r>
  <r>
    <x v="2"/>
    <x v="9"/>
    <n v="716"/>
  </r>
  <r>
    <x v="2"/>
    <x v="10"/>
    <n v="502"/>
  </r>
  <r>
    <x v="2"/>
    <x v="11"/>
    <n v="367"/>
  </r>
  <r>
    <x v="2"/>
    <x v="12"/>
    <n v="262"/>
  </r>
  <r>
    <x v="2"/>
    <x v="13"/>
    <n v="157"/>
  </r>
  <r>
    <x v="2"/>
    <x v="14"/>
    <n v="90"/>
  </r>
  <r>
    <x v="2"/>
    <x v="15"/>
    <n v="56"/>
  </r>
  <r>
    <x v="2"/>
    <x v="16"/>
    <n v="33"/>
  </r>
  <r>
    <x v="2"/>
    <x v="17"/>
    <n v="11"/>
  </r>
  <r>
    <x v="2"/>
    <x v="18"/>
    <n v="15"/>
  </r>
  <r>
    <x v="2"/>
    <x v="19"/>
    <n v="4"/>
  </r>
  <r>
    <x v="2"/>
    <x v="23"/>
    <n v="3"/>
  </r>
  <r>
    <x v="2"/>
    <x v="20"/>
    <n v="3"/>
  </r>
  <r>
    <x v="2"/>
    <x v="24"/>
    <n v="1"/>
  </r>
  <r>
    <x v="2"/>
    <x v="25"/>
    <n v="1"/>
  </r>
  <r>
    <x v="2"/>
    <x v="21"/>
    <n v="1"/>
  </r>
  <r>
    <x v="3"/>
    <x v="0"/>
    <n v="1493"/>
  </r>
  <r>
    <x v="3"/>
    <x v="1"/>
    <n v="1441"/>
  </r>
  <r>
    <x v="3"/>
    <x v="2"/>
    <n v="3981"/>
  </r>
  <r>
    <x v="3"/>
    <x v="3"/>
    <n v="3926"/>
  </r>
  <r>
    <x v="3"/>
    <x v="4"/>
    <n v="3347"/>
  </r>
  <r>
    <x v="3"/>
    <x v="5"/>
    <n v="2781"/>
  </r>
  <r>
    <x v="3"/>
    <x v="6"/>
    <n v="2098"/>
  </r>
  <r>
    <x v="3"/>
    <x v="7"/>
    <n v="1547"/>
  </r>
  <r>
    <x v="3"/>
    <x v="8"/>
    <n v="1228"/>
  </r>
  <r>
    <x v="3"/>
    <x v="9"/>
    <n v="850"/>
  </r>
  <r>
    <x v="3"/>
    <x v="10"/>
    <n v="578"/>
  </r>
  <r>
    <x v="3"/>
    <x v="11"/>
    <n v="457"/>
  </r>
  <r>
    <x v="3"/>
    <x v="12"/>
    <n v="307"/>
  </r>
  <r>
    <x v="3"/>
    <x v="13"/>
    <n v="202"/>
  </r>
  <r>
    <x v="3"/>
    <x v="14"/>
    <n v="126"/>
  </r>
  <r>
    <x v="3"/>
    <x v="15"/>
    <n v="64"/>
  </r>
  <r>
    <x v="3"/>
    <x v="16"/>
    <n v="44"/>
  </r>
  <r>
    <x v="3"/>
    <x v="17"/>
    <n v="27"/>
  </r>
  <r>
    <x v="3"/>
    <x v="18"/>
    <n v="19"/>
  </r>
  <r>
    <x v="3"/>
    <x v="19"/>
    <n v="12"/>
  </r>
  <r>
    <x v="3"/>
    <x v="23"/>
    <n v="4"/>
  </r>
  <r>
    <x v="3"/>
    <x v="20"/>
    <n v="3"/>
  </r>
  <r>
    <x v="3"/>
    <x v="24"/>
    <n v="3"/>
  </r>
  <r>
    <x v="3"/>
    <x v="25"/>
    <n v="1"/>
  </r>
  <r>
    <x v="4"/>
    <x v="0"/>
    <n v="1811"/>
  </r>
  <r>
    <x v="4"/>
    <x v="1"/>
    <n v="1134"/>
  </r>
  <r>
    <x v="4"/>
    <x v="2"/>
    <n v="4132"/>
  </r>
  <r>
    <x v="4"/>
    <x v="3"/>
    <n v="4470"/>
  </r>
  <r>
    <x v="4"/>
    <x v="4"/>
    <n v="4120"/>
  </r>
  <r>
    <x v="4"/>
    <x v="5"/>
    <n v="3361"/>
  </r>
  <r>
    <x v="4"/>
    <x v="6"/>
    <n v="2766"/>
  </r>
  <r>
    <x v="4"/>
    <x v="7"/>
    <n v="2140"/>
  </r>
  <r>
    <x v="4"/>
    <x v="8"/>
    <n v="1588"/>
  </r>
  <r>
    <x v="4"/>
    <x v="9"/>
    <n v="1246"/>
  </r>
  <r>
    <x v="4"/>
    <x v="10"/>
    <n v="889"/>
  </r>
  <r>
    <x v="4"/>
    <x v="11"/>
    <n v="613"/>
  </r>
  <r>
    <x v="4"/>
    <x v="12"/>
    <n v="479"/>
  </r>
  <r>
    <x v="4"/>
    <x v="13"/>
    <n v="339"/>
  </r>
  <r>
    <x v="4"/>
    <x v="14"/>
    <n v="233"/>
  </r>
  <r>
    <x v="4"/>
    <x v="15"/>
    <n v="134"/>
  </r>
  <r>
    <x v="4"/>
    <x v="16"/>
    <n v="98"/>
  </r>
  <r>
    <x v="4"/>
    <x v="17"/>
    <n v="47"/>
  </r>
  <r>
    <x v="4"/>
    <x v="18"/>
    <n v="34"/>
  </r>
  <r>
    <x v="4"/>
    <x v="19"/>
    <n v="29"/>
  </r>
  <r>
    <x v="4"/>
    <x v="23"/>
    <n v="13"/>
  </r>
  <r>
    <x v="4"/>
    <x v="20"/>
    <n v="12"/>
  </r>
  <r>
    <x v="5"/>
    <x v="0"/>
    <n v="1790"/>
  </r>
  <r>
    <x v="5"/>
    <x v="1"/>
    <n v="1038"/>
  </r>
  <r>
    <x v="5"/>
    <x v="2"/>
    <n v="3906"/>
  </r>
  <r>
    <x v="5"/>
    <x v="3"/>
    <n v="4257"/>
  </r>
  <r>
    <x v="5"/>
    <x v="4"/>
    <n v="3941"/>
  </r>
  <r>
    <x v="5"/>
    <x v="5"/>
    <n v="3497"/>
  </r>
  <r>
    <x v="5"/>
    <x v="6"/>
    <n v="2884"/>
  </r>
  <r>
    <x v="5"/>
    <x v="7"/>
    <n v="2206"/>
  </r>
  <r>
    <x v="5"/>
    <x v="8"/>
    <n v="1626"/>
  </r>
  <r>
    <x v="5"/>
    <x v="9"/>
    <n v="1302"/>
  </r>
  <r>
    <x v="5"/>
    <x v="10"/>
    <n v="994"/>
  </r>
  <r>
    <x v="5"/>
    <x v="11"/>
    <n v="776"/>
  </r>
  <r>
    <x v="5"/>
    <x v="12"/>
    <n v="501"/>
  </r>
  <r>
    <x v="5"/>
    <x v="13"/>
    <n v="399"/>
  </r>
  <r>
    <x v="5"/>
    <x v="14"/>
    <n v="267"/>
  </r>
  <r>
    <x v="5"/>
    <x v="15"/>
    <n v="217"/>
  </r>
  <r>
    <x v="5"/>
    <x v="16"/>
    <n v="118"/>
  </r>
  <r>
    <x v="5"/>
    <x v="17"/>
    <n v="84"/>
  </r>
  <r>
    <x v="5"/>
    <x v="18"/>
    <n v="51"/>
  </r>
  <r>
    <x v="5"/>
    <x v="19"/>
    <n v="25"/>
  </r>
  <r>
    <x v="5"/>
    <x v="23"/>
    <n v="19"/>
  </r>
  <r>
    <x v="5"/>
    <x v="20"/>
    <n v="13"/>
  </r>
  <r>
    <x v="5"/>
    <x v="24"/>
    <n v="7"/>
  </r>
  <r>
    <x v="5"/>
    <x v="25"/>
    <n v="3"/>
  </r>
  <r>
    <x v="5"/>
    <x v="21"/>
    <n v="3"/>
  </r>
  <r>
    <x v="5"/>
    <x v="22"/>
    <n v="1"/>
  </r>
  <r>
    <x v="5"/>
    <x v="26"/>
    <n v="1"/>
  </r>
  <r>
    <x v="5"/>
    <x v="27"/>
    <n v="1"/>
  </r>
  <r>
    <x v="5"/>
    <x v="28"/>
    <n v="1"/>
  </r>
  <r>
    <x v="6"/>
    <x v="0"/>
    <n v="1510"/>
  </r>
  <r>
    <x v="6"/>
    <x v="1"/>
    <n v="1296"/>
  </r>
  <r>
    <x v="6"/>
    <x v="2"/>
    <n v="3456"/>
  </r>
  <r>
    <x v="6"/>
    <x v="3"/>
    <n v="3860"/>
  </r>
  <r>
    <x v="6"/>
    <x v="4"/>
    <n v="3837"/>
  </r>
  <r>
    <x v="6"/>
    <x v="5"/>
    <n v="3408"/>
  </r>
  <r>
    <x v="6"/>
    <x v="6"/>
    <n v="2859"/>
  </r>
  <r>
    <x v="6"/>
    <x v="7"/>
    <n v="2270"/>
  </r>
  <r>
    <x v="6"/>
    <x v="8"/>
    <n v="1689"/>
  </r>
  <r>
    <x v="6"/>
    <x v="9"/>
    <n v="1296"/>
  </r>
  <r>
    <x v="6"/>
    <x v="10"/>
    <n v="933"/>
  </r>
  <r>
    <x v="6"/>
    <x v="11"/>
    <n v="650"/>
  </r>
  <r>
    <x v="6"/>
    <x v="12"/>
    <n v="473"/>
  </r>
  <r>
    <x v="6"/>
    <x v="13"/>
    <n v="370"/>
  </r>
  <r>
    <x v="6"/>
    <x v="14"/>
    <n v="252"/>
  </r>
  <r>
    <x v="6"/>
    <x v="15"/>
    <n v="173"/>
  </r>
  <r>
    <x v="6"/>
    <x v="16"/>
    <n v="128"/>
  </r>
  <r>
    <x v="6"/>
    <x v="17"/>
    <n v="65"/>
  </r>
  <r>
    <x v="6"/>
    <x v="18"/>
    <n v="43"/>
  </r>
  <r>
    <x v="6"/>
    <x v="19"/>
    <n v="30"/>
  </r>
  <r>
    <x v="6"/>
    <x v="23"/>
    <n v="8"/>
  </r>
  <r>
    <x v="6"/>
    <x v="20"/>
    <n v="7"/>
  </r>
  <r>
    <x v="6"/>
    <x v="24"/>
    <n v="5"/>
  </r>
  <r>
    <x v="6"/>
    <x v="25"/>
    <n v="3"/>
  </r>
  <r>
    <x v="6"/>
    <x v="21"/>
    <n v="1"/>
  </r>
  <r>
    <x v="6"/>
    <x v="22"/>
    <n v="2"/>
  </r>
  <r>
    <x v="6"/>
    <x v="27"/>
    <n v="1"/>
  </r>
  <r>
    <x v="7"/>
    <x v="0"/>
    <n v="1502"/>
  </r>
  <r>
    <x v="7"/>
    <x v="1"/>
    <n v="1439"/>
  </r>
  <r>
    <x v="7"/>
    <x v="2"/>
    <n v="3760"/>
  </r>
  <r>
    <x v="7"/>
    <x v="3"/>
    <n v="4197"/>
  </r>
  <r>
    <x v="7"/>
    <x v="4"/>
    <n v="4089"/>
  </r>
  <r>
    <x v="7"/>
    <x v="5"/>
    <n v="3899"/>
  </r>
  <r>
    <x v="7"/>
    <x v="6"/>
    <n v="3226"/>
  </r>
  <r>
    <x v="7"/>
    <x v="7"/>
    <n v="2497"/>
  </r>
  <r>
    <x v="7"/>
    <x v="8"/>
    <n v="1895"/>
  </r>
  <r>
    <x v="7"/>
    <x v="9"/>
    <n v="1377"/>
  </r>
  <r>
    <x v="7"/>
    <x v="10"/>
    <n v="1061"/>
  </r>
  <r>
    <x v="7"/>
    <x v="11"/>
    <n v="797"/>
  </r>
  <r>
    <x v="7"/>
    <x v="12"/>
    <n v="588"/>
  </r>
  <r>
    <x v="7"/>
    <x v="13"/>
    <n v="426"/>
  </r>
  <r>
    <x v="7"/>
    <x v="14"/>
    <n v="320"/>
  </r>
  <r>
    <x v="7"/>
    <x v="15"/>
    <n v="213"/>
  </r>
  <r>
    <x v="7"/>
    <x v="16"/>
    <n v="148"/>
  </r>
  <r>
    <x v="7"/>
    <x v="17"/>
    <n v="76"/>
  </r>
  <r>
    <x v="7"/>
    <x v="18"/>
    <n v="71"/>
  </r>
  <r>
    <x v="7"/>
    <x v="19"/>
    <n v="41"/>
  </r>
  <r>
    <x v="7"/>
    <x v="23"/>
    <n v="27"/>
  </r>
  <r>
    <x v="7"/>
    <x v="20"/>
    <n v="10"/>
  </r>
  <r>
    <x v="7"/>
    <x v="24"/>
    <n v="7"/>
  </r>
  <r>
    <x v="7"/>
    <x v="25"/>
    <n v="9"/>
  </r>
  <r>
    <x v="7"/>
    <x v="21"/>
    <n v="4"/>
  </r>
  <r>
    <x v="7"/>
    <x v="29"/>
    <n v="2"/>
  </r>
  <r>
    <x v="7"/>
    <x v="30"/>
    <n v="1"/>
  </r>
  <r>
    <x v="8"/>
    <x v="0"/>
    <n v="1488"/>
  </r>
  <r>
    <x v="8"/>
    <x v="1"/>
    <n v="1465"/>
  </r>
  <r>
    <x v="8"/>
    <x v="2"/>
    <n v="3603"/>
  </r>
  <r>
    <x v="8"/>
    <x v="3"/>
    <n v="3928"/>
  </r>
  <r>
    <x v="8"/>
    <x v="4"/>
    <n v="3789"/>
  </r>
  <r>
    <x v="8"/>
    <x v="5"/>
    <n v="3434"/>
  </r>
  <r>
    <x v="8"/>
    <x v="6"/>
    <n v="2777"/>
  </r>
  <r>
    <x v="8"/>
    <x v="7"/>
    <n v="2267"/>
  </r>
  <r>
    <x v="8"/>
    <x v="8"/>
    <n v="1674"/>
  </r>
  <r>
    <x v="8"/>
    <x v="9"/>
    <n v="1262"/>
  </r>
  <r>
    <x v="8"/>
    <x v="10"/>
    <n v="892"/>
  </r>
  <r>
    <x v="8"/>
    <x v="11"/>
    <n v="688"/>
  </r>
  <r>
    <x v="8"/>
    <x v="12"/>
    <n v="513"/>
  </r>
  <r>
    <x v="8"/>
    <x v="13"/>
    <n v="363"/>
  </r>
  <r>
    <x v="8"/>
    <x v="14"/>
    <n v="298"/>
  </r>
  <r>
    <x v="8"/>
    <x v="15"/>
    <n v="191"/>
  </r>
  <r>
    <x v="8"/>
    <x v="16"/>
    <n v="121"/>
  </r>
  <r>
    <x v="8"/>
    <x v="17"/>
    <n v="86"/>
  </r>
  <r>
    <x v="8"/>
    <x v="18"/>
    <n v="41"/>
  </r>
  <r>
    <x v="8"/>
    <x v="19"/>
    <n v="34"/>
  </r>
  <r>
    <x v="8"/>
    <x v="23"/>
    <n v="19"/>
  </r>
  <r>
    <x v="8"/>
    <x v="20"/>
    <n v="8"/>
  </r>
  <r>
    <x v="8"/>
    <x v="24"/>
    <n v="10"/>
  </r>
  <r>
    <x v="8"/>
    <x v="25"/>
    <n v="7"/>
  </r>
  <r>
    <x v="8"/>
    <x v="21"/>
    <n v="2"/>
  </r>
  <r>
    <x v="8"/>
    <x v="22"/>
    <n v="2"/>
  </r>
  <r>
    <x v="8"/>
    <x v="30"/>
    <n v="1"/>
  </r>
  <r>
    <x v="8"/>
    <x v="27"/>
    <n v="1"/>
  </r>
  <r>
    <x v="9"/>
    <x v="0"/>
    <n v="1152"/>
  </r>
  <r>
    <x v="9"/>
    <x v="1"/>
    <n v="1270"/>
  </r>
  <r>
    <x v="9"/>
    <x v="2"/>
    <n v="3029"/>
  </r>
  <r>
    <x v="9"/>
    <x v="3"/>
    <n v="3249"/>
  </r>
  <r>
    <x v="9"/>
    <x v="4"/>
    <n v="3235"/>
  </r>
  <r>
    <x v="9"/>
    <x v="5"/>
    <n v="2873"/>
  </r>
  <r>
    <x v="9"/>
    <x v="6"/>
    <n v="2419"/>
  </r>
  <r>
    <x v="9"/>
    <x v="7"/>
    <n v="1878"/>
  </r>
  <r>
    <x v="9"/>
    <x v="8"/>
    <n v="1467"/>
  </r>
  <r>
    <x v="9"/>
    <x v="9"/>
    <n v="1046"/>
  </r>
  <r>
    <x v="9"/>
    <x v="10"/>
    <n v="813"/>
  </r>
  <r>
    <x v="9"/>
    <x v="11"/>
    <n v="616"/>
  </r>
  <r>
    <x v="9"/>
    <x v="12"/>
    <n v="441"/>
  </r>
  <r>
    <x v="9"/>
    <x v="13"/>
    <n v="295"/>
  </r>
  <r>
    <x v="9"/>
    <x v="14"/>
    <n v="252"/>
  </r>
  <r>
    <x v="9"/>
    <x v="15"/>
    <n v="176"/>
  </r>
  <r>
    <x v="9"/>
    <x v="16"/>
    <n v="116"/>
  </r>
  <r>
    <x v="9"/>
    <x v="17"/>
    <n v="65"/>
  </r>
  <r>
    <x v="9"/>
    <x v="18"/>
    <n v="43"/>
  </r>
  <r>
    <x v="9"/>
    <x v="19"/>
    <n v="31"/>
  </r>
  <r>
    <x v="9"/>
    <x v="23"/>
    <n v="36"/>
  </r>
  <r>
    <x v="9"/>
    <x v="20"/>
    <n v="12"/>
  </r>
  <r>
    <x v="9"/>
    <x v="24"/>
    <n v="10"/>
  </r>
  <r>
    <x v="9"/>
    <x v="25"/>
    <n v="2"/>
  </r>
  <r>
    <x v="9"/>
    <x v="21"/>
    <n v="5"/>
  </r>
  <r>
    <x v="9"/>
    <x v="22"/>
    <n v="2"/>
  </r>
  <r>
    <x v="9"/>
    <x v="29"/>
    <n v="1"/>
  </r>
  <r>
    <x v="9"/>
    <x v="27"/>
    <n v="1"/>
  </r>
  <r>
    <x v="10"/>
    <x v="0"/>
    <n v="1365"/>
  </r>
  <r>
    <x v="10"/>
    <x v="1"/>
    <n v="1573"/>
  </r>
  <r>
    <x v="10"/>
    <x v="2"/>
    <n v="3511"/>
  </r>
  <r>
    <x v="10"/>
    <x v="3"/>
    <n v="3650"/>
  </r>
  <r>
    <x v="10"/>
    <x v="4"/>
    <n v="3526"/>
  </r>
  <r>
    <x v="10"/>
    <x v="5"/>
    <n v="3050"/>
  </r>
  <r>
    <x v="10"/>
    <x v="6"/>
    <n v="2472"/>
  </r>
  <r>
    <x v="10"/>
    <x v="7"/>
    <n v="1934"/>
  </r>
  <r>
    <x v="10"/>
    <x v="8"/>
    <n v="1542"/>
  </r>
  <r>
    <x v="10"/>
    <x v="9"/>
    <n v="1097"/>
  </r>
  <r>
    <x v="10"/>
    <x v="10"/>
    <n v="792"/>
  </r>
  <r>
    <x v="10"/>
    <x v="11"/>
    <n v="620"/>
  </r>
  <r>
    <x v="10"/>
    <x v="12"/>
    <n v="425"/>
  </r>
  <r>
    <x v="10"/>
    <x v="13"/>
    <n v="320"/>
  </r>
  <r>
    <x v="10"/>
    <x v="14"/>
    <n v="236"/>
  </r>
  <r>
    <x v="10"/>
    <x v="15"/>
    <n v="173"/>
  </r>
  <r>
    <x v="10"/>
    <x v="16"/>
    <n v="118"/>
  </r>
  <r>
    <x v="10"/>
    <x v="17"/>
    <n v="87"/>
  </r>
  <r>
    <x v="10"/>
    <x v="18"/>
    <n v="46"/>
  </r>
  <r>
    <x v="10"/>
    <x v="19"/>
    <n v="25"/>
  </r>
  <r>
    <x v="10"/>
    <x v="23"/>
    <n v="22"/>
  </r>
  <r>
    <x v="10"/>
    <x v="20"/>
    <n v="15"/>
  </r>
  <r>
    <x v="10"/>
    <x v="24"/>
    <n v="4"/>
  </r>
  <r>
    <x v="10"/>
    <x v="25"/>
    <n v="4"/>
  </r>
  <r>
    <x v="10"/>
    <x v="21"/>
    <n v="2"/>
  </r>
  <r>
    <x v="10"/>
    <x v="22"/>
    <n v="3"/>
  </r>
  <r>
    <x v="10"/>
    <x v="29"/>
    <n v="1"/>
  </r>
  <r>
    <x v="10"/>
    <x v="2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">
  <r>
    <n v="1"/>
    <x v="0"/>
    <x v="0"/>
    <n v="75"/>
  </r>
  <r>
    <n v="2"/>
    <x v="0"/>
    <x v="1"/>
    <n v="1533"/>
  </r>
  <r>
    <n v="3"/>
    <x v="0"/>
    <x v="2"/>
    <n v="2642"/>
  </r>
  <r>
    <n v="4"/>
    <x v="0"/>
    <x v="3"/>
    <n v="4004"/>
  </r>
  <r>
    <n v="5"/>
    <x v="0"/>
    <x v="4"/>
    <n v="4361"/>
  </r>
  <r>
    <n v="6"/>
    <x v="0"/>
    <x v="5"/>
    <n v="3277"/>
  </r>
  <r>
    <n v="7"/>
    <x v="0"/>
    <x v="6"/>
    <n v="2888"/>
  </r>
  <r>
    <n v="8"/>
    <x v="1"/>
    <x v="0"/>
    <n v="92"/>
  </r>
  <r>
    <n v="9"/>
    <x v="1"/>
    <x v="1"/>
    <n v="1833"/>
  </r>
  <r>
    <n v="10"/>
    <x v="1"/>
    <x v="2"/>
    <n v="2901"/>
  </r>
  <r>
    <n v="11"/>
    <x v="1"/>
    <x v="3"/>
    <n v="4416"/>
  </r>
  <r>
    <n v="12"/>
    <x v="1"/>
    <x v="4"/>
    <n v="4830"/>
  </r>
  <r>
    <n v="13"/>
    <x v="1"/>
    <x v="5"/>
    <n v="3740"/>
  </r>
  <r>
    <n v="14"/>
    <x v="1"/>
    <x v="6"/>
    <n v="3336"/>
  </r>
  <r>
    <n v="15"/>
    <x v="2"/>
    <x v="0"/>
    <n v="77"/>
  </r>
  <r>
    <n v="16"/>
    <x v="2"/>
    <x v="1"/>
    <n v="1557"/>
  </r>
  <r>
    <n v="17"/>
    <x v="2"/>
    <x v="2"/>
    <n v="2858"/>
  </r>
  <r>
    <n v="18"/>
    <x v="2"/>
    <x v="3"/>
    <n v="4283"/>
  </r>
  <r>
    <n v="19"/>
    <x v="2"/>
    <x v="4"/>
    <n v="4948"/>
  </r>
  <r>
    <n v="20"/>
    <x v="2"/>
    <x v="5"/>
    <n v="3979"/>
  </r>
  <r>
    <n v="21"/>
    <x v="2"/>
    <x v="6"/>
    <n v="3816"/>
  </r>
  <r>
    <n v="22"/>
    <x v="3"/>
    <x v="0"/>
    <n v="114"/>
  </r>
  <r>
    <n v="23"/>
    <x v="3"/>
    <x v="1"/>
    <n v="2109"/>
  </r>
  <r>
    <n v="24"/>
    <x v="3"/>
    <x v="2"/>
    <n v="3607"/>
  </r>
  <r>
    <n v="25"/>
    <x v="3"/>
    <x v="3"/>
    <n v="5221"/>
  </r>
  <r>
    <n v="26"/>
    <x v="3"/>
    <x v="4"/>
    <n v="5498"/>
  </r>
  <r>
    <n v="27"/>
    <x v="3"/>
    <x v="5"/>
    <n v="4147"/>
  </r>
  <r>
    <n v="28"/>
    <x v="3"/>
    <x v="6"/>
    <n v="3843"/>
  </r>
  <r>
    <n v="29"/>
    <x v="4"/>
    <x v="0"/>
    <n v="155"/>
  </r>
  <r>
    <n v="30"/>
    <x v="4"/>
    <x v="1"/>
    <n v="2734"/>
  </r>
  <r>
    <n v="31"/>
    <x v="4"/>
    <x v="2"/>
    <n v="4238"/>
  </r>
  <r>
    <n v="32"/>
    <x v="4"/>
    <x v="3"/>
    <n v="6347"/>
  </r>
  <r>
    <n v="33"/>
    <x v="4"/>
    <x v="4"/>
    <n v="6465"/>
  </r>
  <r>
    <n v="34"/>
    <x v="4"/>
    <x v="5"/>
    <n v="4909"/>
  </r>
  <r>
    <n v="35"/>
    <x v="4"/>
    <x v="6"/>
    <n v="4840"/>
  </r>
  <r>
    <n v="36"/>
    <x v="5"/>
    <x v="0"/>
    <n v="141"/>
  </r>
  <r>
    <n v="37"/>
    <x v="5"/>
    <x v="1"/>
    <n v="2544"/>
  </r>
  <r>
    <n v="38"/>
    <x v="5"/>
    <x v="2"/>
    <n v="4455"/>
  </r>
  <r>
    <n v="39"/>
    <x v="5"/>
    <x v="3"/>
    <n v="6165"/>
  </r>
  <r>
    <n v="40"/>
    <x v="5"/>
    <x v="4"/>
    <n v="6398"/>
  </r>
  <r>
    <n v="41"/>
    <x v="5"/>
    <x v="5"/>
    <n v="5122"/>
  </r>
  <r>
    <n v="42"/>
    <x v="5"/>
    <x v="6"/>
    <n v="5103"/>
  </r>
  <r>
    <n v="43"/>
    <x v="6"/>
    <x v="0"/>
    <n v="80"/>
  </r>
  <r>
    <n v="44"/>
    <x v="6"/>
    <x v="1"/>
    <n v="2085"/>
  </r>
  <r>
    <n v="45"/>
    <x v="6"/>
    <x v="2"/>
    <n v="3563"/>
  </r>
  <r>
    <n v="46"/>
    <x v="6"/>
    <x v="3"/>
    <n v="5804"/>
  </r>
  <r>
    <n v="47"/>
    <x v="6"/>
    <x v="4"/>
    <n v="6398"/>
  </r>
  <r>
    <n v="48"/>
    <x v="6"/>
    <x v="5"/>
    <n v="5254"/>
  </r>
  <r>
    <n v="49"/>
    <x v="6"/>
    <x v="6"/>
    <n v="5441"/>
  </r>
  <r>
    <n v="50"/>
    <x v="7"/>
    <x v="0"/>
    <n v="86"/>
  </r>
  <r>
    <n v="51"/>
    <x v="7"/>
    <x v="1"/>
    <n v="2024"/>
  </r>
  <r>
    <n v="52"/>
    <x v="7"/>
    <x v="2"/>
    <n v="3590"/>
  </r>
  <r>
    <n v="53"/>
    <x v="7"/>
    <x v="3"/>
    <n v="5957"/>
  </r>
  <r>
    <n v="54"/>
    <x v="7"/>
    <x v="4"/>
    <n v="6995"/>
  </r>
  <r>
    <n v="55"/>
    <x v="7"/>
    <x v="5"/>
    <n v="6175"/>
  </r>
  <r>
    <n v="56"/>
    <x v="7"/>
    <x v="6"/>
    <n v="6855"/>
  </r>
  <r>
    <n v="57"/>
    <x v="8"/>
    <x v="0"/>
    <n v="109"/>
  </r>
  <r>
    <n v="58"/>
    <x v="8"/>
    <x v="1"/>
    <n v="2172"/>
  </r>
  <r>
    <n v="59"/>
    <x v="8"/>
    <x v="2"/>
    <n v="3775"/>
  </r>
  <r>
    <n v="60"/>
    <x v="8"/>
    <x v="3"/>
    <n v="5880"/>
  </r>
  <r>
    <n v="61"/>
    <x v="8"/>
    <x v="4"/>
    <n v="6303"/>
  </r>
  <r>
    <n v="62"/>
    <x v="8"/>
    <x v="5"/>
    <n v="5195"/>
  </r>
  <r>
    <n v="63"/>
    <x v="8"/>
    <x v="6"/>
    <n v="5530"/>
  </r>
  <r>
    <n v="64"/>
    <x v="9"/>
    <x v="0"/>
    <n v="80"/>
  </r>
  <r>
    <n v="65"/>
    <x v="9"/>
    <x v="1"/>
    <n v="1894"/>
  </r>
  <r>
    <n v="66"/>
    <x v="9"/>
    <x v="2"/>
    <n v="3216"/>
  </r>
  <r>
    <n v="67"/>
    <x v="9"/>
    <x v="3"/>
    <n v="5041"/>
  </r>
  <r>
    <n v="68"/>
    <x v="9"/>
    <x v="4"/>
    <n v="5426"/>
  </r>
  <r>
    <n v="69"/>
    <x v="9"/>
    <x v="5"/>
    <n v="4508"/>
  </r>
  <r>
    <n v="70"/>
    <x v="9"/>
    <x v="6"/>
    <n v="4370"/>
  </r>
  <r>
    <n v="71"/>
    <x v="10"/>
    <x v="0"/>
    <n v="125"/>
  </r>
  <r>
    <n v="72"/>
    <x v="10"/>
    <x v="1"/>
    <n v="2712"/>
  </r>
  <r>
    <n v="73"/>
    <x v="10"/>
    <x v="2"/>
    <n v="4543"/>
  </r>
  <r>
    <n v="74"/>
    <x v="10"/>
    <x v="3"/>
    <n v="6349"/>
  </r>
  <r>
    <n v="75"/>
    <x v="10"/>
    <x v="4"/>
    <n v="6232"/>
  </r>
  <r>
    <n v="76"/>
    <x v="10"/>
    <x v="5"/>
    <n v="4666"/>
  </r>
  <r>
    <n v="77"/>
    <x v="10"/>
    <x v="6"/>
    <n v="4298"/>
  </r>
  <r>
    <n v="1"/>
    <x v="11"/>
    <x v="0"/>
    <n v="130"/>
  </r>
  <r>
    <n v="2"/>
    <x v="11"/>
    <x v="1"/>
    <n v="2765"/>
  </r>
  <r>
    <n v="3"/>
    <x v="11"/>
    <x v="2"/>
    <n v="4578"/>
  </r>
  <r>
    <n v="4"/>
    <x v="11"/>
    <x v="3"/>
    <n v="6515"/>
  </r>
  <r>
    <n v="5"/>
    <x v="11"/>
    <x v="4"/>
    <n v="6595"/>
  </r>
  <r>
    <n v="6"/>
    <x v="11"/>
    <x v="5"/>
    <n v="5005"/>
  </r>
  <r>
    <n v="7"/>
    <x v="11"/>
    <x v="6"/>
    <n v="4995"/>
  </r>
  <r>
    <n v="8"/>
    <x v="12"/>
    <x v="0"/>
    <n v="128"/>
  </r>
  <r>
    <n v="9"/>
    <x v="12"/>
    <x v="1"/>
    <n v="2933"/>
  </r>
  <r>
    <n v="10"/>
    <x v="12"/>
    <x v="2"/>
    <n v="4855"/>
  </r>
  <r>
    <n v="11"/>
    <x v="12"/>
    <x v="3"/>
    <n v="6675"/>
  </r>
  <r>
    <n v="12"/>
    <x v="12"/>
    <x v="4"/>
    <n v="6383"/>
  </r>
  <r>
    <n v="13"/>
    <x v="12"/>
    <x v="5"/>
    <n v="4840"/>
  </r>
  <r>
    <n v="14"/>
    <x v="12"/>
    <x v="6"/>
    <n v="47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1">
  <r>
    <n v="1"/>
    <x v="0"/>
    <x v="0"/>
    <n v="47"/>
  </r>
  <r>
    <n v="2"/>
    <x v="0"/>
    <x v="1"/>
    <n v="1593"/>
  </r>
  <r>
    <n v="3"/>
    <x v="0"/>
    <x v="2"/>
    <n v="2790"/>
  </r>
  <r>
    <n v="4"/>
    <x v="0"/>
    <x v="3"/>
    <n v="3926"/>
  </r>
  <r>
    <n v="5"/>
    <x v="0"/>
    <x v="4"/>
    <n v="4181"/>
  </r>
  <r>
    <n v="6"/>
    <x v="0"/>
    <x v="5"/>
    <n v="3173"/>
  </r>
  <r>
    <n v="7"/>
    <x v="0"/>
    <x v="6"/>
    <n v="3070"/>
  </r>
  <r>
    <n v="8"/>
    <x v="1"/>
    <x v="0"/>
    <n v="68"/>
  </r>
  <r>
    <n v="9"/>
    <x v="1"/>
    <x v="1"/>
    <n v="1908"/>
  </r>
  <r>
    <n v="10"/>
    <x v="1"/>
    <x v="2"/>
    <n v="3153"/>
  </r>
  <r>
    <n v="11"/>
    <x v="1"/>
    <x v="3"/>
    <n v="4213"/>
  </r>
  <r>
    <n v="12"/>
    <x v="1"/>
    <x v="4"/>
    <n v="4656"/>
  </r>
  <r>
    <n v="13"/>
    <x v="1"/>
    <x v="5"/>
    <n v="3658"/>
  </r>
  <r>
    <n v="14"/>
    <x v="1"/>
    <x v="6"/>
    <n v="3492"/>
  </r>
  <r>
    <n v="15"/>
    <x v="2"/>
    <x v="0"/>
    <n v="55"/>
  </r>
  <r>
    <n v="16"/>
    <x v="2"/>
    <x v="1"/>
    <n v="1652"/>
  </r>
  <r>
    <n v="17"/>
    <x v="2"/>
    <x v="2"/>
    <n v="3026"/>
  </r>
  <r>
    <n v="18"/>
    <x v="2"/>
    <x v="3"/>
    <n v="4164"/>
  </r>
  <r>
    <n v="19"/>
    <x v="2"/>
    <x v="4"/>
    <n v="4774"/>
  </r>
  <r>
    <n v="20"/>
    <x v="2"/>
    <x v="5"/>
    <n v="3878"/>
  </r>
  <r>
    <n v="21"/>
    <x v="2"/>
    <x v="6"/>
    <n v="3969"/>
  </r>
  <r>
    <n v="22"/>
    <x v="3"/>
    <x v="0"/>
    <n v="80"/>
  </r>
  <r>
    <n v="23"/>
    <x v="3"/>
    <x v="1"/>
    <n v="2219"/>
  </r>
  <r>
    <n v="24"/>
    <x v="3"/>
    <x v="2"/>
    <n v="3761"/>
  </r>
  <r>
    <n v="25"/>
    <x v="3"/>
    <x v="3"/>
    <n v="5134"/>
  </r>
  <r>
    <n v="26"/>
    <x v="3"/>
    <x v="4"/>
    <n v="5320"/>
  </r>
  <r>
    <n v="27"/>
    <x v="3"/>
    <x v="5"/>
    <n v="4075"/>
  </r>
  <r>
    <n v="28"/>
    <x v="3"/>
    <x v="6"/>
    <n v="3950"/>
  </r>
  <r>
    <n v="29"/>
    <x v="4"/>
    <x v="0"/>
    <n v="99"/>
  </r>
  <r>
    <n v="30"/>
    <x v="4"/>
    <x v="1"/>
    <n v="2867"/>
  </r>
  <r>
    <n v="31"/>
    <x v="4"/>
    <x v="2"/>
    <n v="4420"/>
  </r>
  <r>
    <n v="32"/>
    <x v="4"/>
    <x v="3"/>
    <n v="6184"/>
  </r>
  <r>
    <n v="33"/>
    <x v="4"/>
    <x v="4"/>
    <n v="6297"/>
  </r>
  <r>
    <n v="34"/>
    <x v="4"/>
    <x v="5"/>
    <n v="4886"/>
  </r>
  <r>
    <n v="35"/>
    <x v="4"/>
    <x v="6"/>
    <n v="4935"/>
  </r>
  <r>
    <n v="36"/>
    <x v="5"/>
    <x v="0"/>
    <n v="109"/>
  </r>
  <r>
    <n v="37"/>
    <x v="5"/>
    <x v="1"/>
    <n v="2678"/>
  </r>
  <r>
    <n v="38"/>
    <x v="5"/>
    <x v="2"/>
    <n v="4602"/>
  </r>
  <r>
    <n v="39"/>
    <x v="5"/>
    <x v="3"/>
    <n v="6151"/>
  </r>
  <r>
    <n v="40"/>
    <x v="5"/>
    <x v="4"/>
    <n v="6173"/>
  </r>
  <r>
    <n v="41"/>
    <x v="5"/>
    <x v="5"/>
    <n v="4980"/>
  </r>
  <r>
    <n v="42"/>
    <x v="5"/>
    <x v="6"/>
    <n v="5235"/>
  </r>
  <r>
    <n v="43"/>
    <x v="6"/>
    <x v="0"/>
    <n v="61"/>
  </r>
  <r>
    <n v="44"/>
    <x v="6"/>
    <x v="1"/>
    <n v="2207"/>
  </r>
  <r>
    <n v="45"/>
    <x v="6"/>
    <x v="2"/>
    <n v="3784"/>
  </r>
  <r>
    <n v="46"/>
    <x v="6"/>
    <x v="3"/>
    <n v="5686"/>
  </r>
  <r>
    <n v="47"/>
    <x v="6"/>
    <x v="4"/>
    <n v="6218"/>
  </r>
  <r>
    <n v="48"/>
    <x v="6"/>
    <x v="5"/>
    <n v="5099"/>
  </r>
  <r>
    <n v="49"/>
    <x v="6"/>
    <x v="6"/>
    <n v="5570"/>
  </r>
  <r>
    <n v="50"/>
    <x v="7"/>
    <x v="0"/>
    <n v="73"/>
  </r>
  <r>
    <n v="51"/>
    <x v="7"/>
    <x v="1"/>
    <n v="2155"/>
  </r>
  <r>
    <n v="52"/>
    <x v="7"/>
    <x v="2"/>
    <n v="3876"/>
  </r>
  <r>
    <n v="53"/>
    <x v="7"/>
    <x v="3"/>
    <n v="5835"/>
  </r>
  <r>
    <n v="54"/>
    <x v="7"/>
    <x v="4"/>
    <n v="6848"/>
  </r>
  <r>
    <n v="55"/>
    <x v="7"/>
    <x v="5"/>
    <n v="5960"/>
  </r>
  <r>
    <n v="56"/>
    <x v="7"/>
    <x v="6"/>
    <n v="6935"/>
  </r>
  <r>
    <n v="57"/>
    <x v="8"/>
    <x v="0"/>
    <n v="86"/>
  </r>
  <r>
    <n v="58"/>
    <x v="8"/>
    <x v="1"/>
    <n v="2258"/>
  </r>
  <r>
    <n v="59"/>
    <x v="8"/>
    <x v="2"/>
    <n v="3960"/>
  </r>
  <r>
    <n v="60"/>
    <x v="8"/>
    <x v="3"/>
    <n v="5816"/>
  </r>
  <r>
    <n v="61"/>
    <x v="8"/>
    <x v="4"/>
    <n v="6161"/>
  </r>
  <r>
    <n v="62"/>
    <x v="8"/>
    <x v="5"/>
    <n v="5056"/>
  </r>
  <r>
    <n v="63"/>
    <x v="8"/>
    <x v="6"/>
    <n v="5627"/>
  </r>
  <r>
    <n v="64"/>
    <x v="9"/>
    <x v="0"/>
    <n v="70"/>
  </r>
  <r>
    <n v="65"/>
    <x v="9"/>
    <x v="1"/>
    <n v="2090"/>
  </r>
  <r>
    <n v="66"/>
    <x v="9"/>
    <x v="2"/>
    <n v="3494"/>
  </r>
  <r>
    <n v="67"/>
    <x v="9"/>
    <x v="3"/>
    <n v="4958"/>
  </r>
  <r>
    <n v="68"/>
    <x v="9"/>
    <x v="4"/>
    <n v="5207"/>
  </r>
  <r>
    <n v="69"/>
    <x v="9"/>
    <x v="5"/>
    <n v="4270"/>
  </r>
  <r>
    <n v="70"/>
    <x v="9"/>
    <x v="6"/>
    <n v="4446"/>
  </r>
  <r>
    <n v="71"/>
    <x v="10"/>
    <x v="0"/>
    <n v="97"/>
  </r>
  <r>
    <n v="72"/>
    <x v="10"/>
    <x v="1"/>
    <n v="2876"/>
  </r>
  <r>
    <n v="73"/>
    <x v="10"/>
    <x v="2"/>
    <n v="4721"/>
  </r>
  <r>
    <n v="74"/>
    <x v="10"/>
    <x v="3"/>
    <n v="6302"/>
  </r>
  <r>
    <n v="75"/>
    <x v="10"/>
    <x v="4"/>
    <n v="6038"/>
  </r>
  <r>
    <n v="76"/>
    <x v="10"/>
    <x v="5"/>
    <n v="4484"/>
  </r>
  <r>
    <n v="77"/>
    <x v="10"/>
    <x v="6"/>
    <n v="4407"/>
  </r>
  <r>
    <n v="1"/>
    <x v="11"/>
    <x v="0"/>
    <n v="113"/>
  </r>
  <r>
    <n v="2"/>
    <x v="11"/>
    <x v="1"/>
    <n v="2981"/>
  </r>
  <r>
    <n v="3"/>
    <x v="11"/>
    <x v="2"/>
    <n v="4622"/>
  </r>
  <r>
    <n v="4"/>
    <x v="11"/>
    <x v="3"/>
    <n v="6614"/>
  </r>
  <r>
    <n v="5"/>
    <x v="11"/>
    <x v="4"/>
    <n v="6448"/>
  </r>
  <r>
    <n v="6"/>
    <x v="11"/>
    <x v="5"/>
    <n v="4720"/>
  </r>
  <r>
    <n v="7"/>
    <x v="11"/>
    <x v="6"/>
    <n v="5085"/>
  </r>
  <r>
    <n v="8"/>
    <x v="12"/>
    <x v="0"/>
    <n v="112"/>
  </r>
  <r>
    <n v="9"/>
    <x v="12"/>
    <x v="1"/>
    <n v="3075"/>
  </r>
  <r>
    <n v="10"/>
    <x v="12"/>
    <x v="2"/>
    <n v="4915"/>
  </r>
  <r>
    <n v="11"/>
    <x v="12"/>
    <x v="3"/>
    <n v="6783"/>
  </r>
  <r>
    <n v="12"/>
    <x v="12"/>
    <x v="4"/>
    <n v="6129"/>
  </r>
  <r>
    <n v="13"/>
    <x v="12"/>
    <x v="5"/>
    <n v="4693"/>
  </r>
  <r>
    <n v="14"/>
    <x v="12"/>
    <x v="6"/>
    <n v="48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1">
  <r>
    <n v="1"/>
    <x v="0"/>
    <x v="0"/>
    <n v="49"/>
  </r>
  <r>
    <n v="2"/>
    <x v="0"/>
    <x v="1"/>
    <n v="1585"/>
  </r>
  <r>
    <n v="3"/>
    <x v="0"/>
    <x v="2"/>
    <n v="2655"/>
  </r>
  <r>
    <n v="4"/>
    <x v="0"/>
    <x v="3"/>
    <n v="4082"/>
  </r>
  <r>
    <n v="5"/>
    <x v="0"/>
    <x v="4"/>
    <n v="4230"/>
  </r>
  <r>
    <n v="6"/>
    <x v="0"/>
    <x v="5"/>
    <n v="3137"/>
  </r>
  <r>
    <n v="7"/>
    <x v="0"/>
    <x v="6"/>
    <n v="3042"/>
  </r>
  <r>
    <n v="8"/>
    <x v="1"/>
    <x v="0"/>
    <n v="70"/>
  </r>
  <r>
    <n v="9"/>
    <x v="1"/>
    <x v="1"/>
    <n v="1927"/>
  </r>
  <r>
    <n v="10"/>
    <x v="1"/>
    <x v="2"/>
    <n v="3020"/>
  </r>
  <r>
    <n v="11"/>
    <x v="1"/>
    <x v="3"/>
    <n v="4358"/>
  </r>
  <r>
    <n v="12"/>
    <x v="1"/>
    <x v="4"/>
    <n v="4690"/>
  </r>
  <r>
    <n v="13"/>
    <x v="1"/>
    <x v="5"/>
    <n v="3611"/>
  </r>
  <r>
    <n v="14"/>
    <x v="1"/>
    <x v="6"/>
    <n v="3472"/>
  </r>
  <r>
    <n v="15"/>
    <x v="2"/>
    <x v="0"/>
    <n v="56"/>
  </r>
  <r>
    <n v="16"/>
    <x v="2"/>
    <x v="1"/>
    <n v="1676"/>
  </r>
  <r>
    <n v="17"/>
    <x v="2"/>
    <x v="2"/>
    <n v="2858"/>
  </r>
  <r>
    <n v="18"/>
    <x v="2"/>
    <x v="3"/>
    <n v="4365"/>
  </r>
  <r>
    <n v="19"/>
    <x v="2"/>
    <x v="4"/>
    <n v="4798"/>
  </r>
  <r>
    <n v="20"/>
    <x v="2"/>
    <x v="5"/>
    <n v="3828"/>
  </r>
  <r>
    <n v="21"/>
    <x v="2"/>
    <x v="6"/>
    <n v="3937"/>
  </r>
  <r>
    <n v="22"/>
    <x v="3"/>
    <x v="0"/>
    <n v="83"/>
  </r>
  <r>
    <n v="23"/>
    <x v="3"/>
    <x v="1"/>
    <n v="2247"/>
  </r>
  <r>
    <n v="24"/>
    <x v="3"/>
    <x v="2"/>
    <n v="3616"/>
  </r>
  <r>
    <n v="25"/>
    <x v="3"/>
    <x v="3"/>
    <n v="5292"/>
  </r>
  <r>
    <n v="26"/>
    <x v="3"/>
    <x v="4"/>
    <n v="5356"/>
  </r>
  <r>
    <n v="27"/>
    <x v="3"/>
    <x v="5"/>
    <n v="4014"/>
  </r>
  <r>
    <n v="28"/>
    <x v="3"/>
    <x v="6"/>
    <n v="3931"/>
  </r>
  <r>
    <n v="29"/>
    <x v="4"/>
    <x v="0"/>
    <n v="107"/>
  </r>
  <r>
    <n v="30"/>
    <x v="4"/>
    <x v="1"/>
    <n v="2891"/>
  </r>
  <r>
    <n v="31"/>
    <x v="4"/>
    <x v="2"/>
    <n v="4313"/>
  </r>
  <r>
    <n v="32"/>
    <x v="4"/>
    <x v="3"/>
    <n v="6287"/>
  </r>
  <r>
    <n v="33"/>
    <x v="4"/>
    <x v="4"/>
    <n v="6370"/>
  </r>
  <r>
    <n v="34"/>
    <x v="4"/>
    <x v="5"/>
    <n v="4775"/>
  </r>
  <r>
    <n v="35"/>
    <x v="4"/>
    <x v="6"/>
    <n v="4945"/>
  </r>
  <r>
    <n v="36"/>
    <x v="5"/>
    <x v="0"/>
    <n v="118"/>
  </r>
  <r>
    <n v="37"/>
    <x v="5"/>
    <x v="1"/>
    <n v="2705"/>
  </r>
  <r>
    <n v="38"/>
    <x v="5"/>
    <x v="2"/>
    <n v="4522"/>
  </r>
  <r>
    <n v="39"/>
    <x v="5"/>
    <x v="3"/>
    <n v="6234"/>
  </r>
  <r>
    <n v="40"/>
    <x v="5"/>
    <x v="4"/>
    <n v="6270"/>
  </r>
  <r>
    <n v="41"/>
    <x v="5"/>
    <x v="5"/>
    <n v="4878"/>
  </r>
  <r>
    <n v="42"/>
    <x v="5"/>
    <x v="6"/>
    <n v="5201"/>
  </r>
  <r>
    <n v="43"/>
    <x v="6"/>
    <x v="0"/>
    <n v="72"/>
  </r>
  <r>
    <n v="44"/>
    <x v="6"/>
    <x v="1"/>
    <n v="2214"/>
  </r>
  <r>
    <n v="45"/>
    <x v="6"/>
    <x v="2"/>
    <n v="3751"/>
  </r>
  <r>
    <n v="46"/>
    <x v="6"/>
    <x v="3"/>
    <n v="5783"/>
  </r>
  <r>
    <n v="47"/>
    <x v="6"/>
    <x v="4"/>
    <n v="6328"/>
  </r>
  <r>
    <n v="48"/>
    <x v="6"/>
    <x v="5"/>
    <n v="4955"/>
  </r>
  <r>
    <n v="49"/>
    <x v="6"/>
    <x v="6"/>
    <n v="5522"/>
  </r>
  <r>
    <n v="50"/>
    <x v="7"/>
    <x v="0"/>
    <n v="80"/>
  </r>
  <r>
    <n v="51"/>
    <x v="7"/>
    <x v="1"/>
    <n v="2203"/>
  </r>
  <r>
    <n v="52"/>
    <x v="7"/>
    <x v="2"/>
    <n v="3724"/>
  </r>
  <r>
    <n v="53"/>
    <x v="7"/>
    <x v="3"/>
    <n v="6006"/>
  </r>
  <r>
    <n v="54"/>
    <x v="7"/>
    <x v="4"/>
    <n v="6951"/>
  </r>
  <r>
    <n v="55"/>
    <x v="7"/>
    <x v="5"/>
    <n v="5834"/>
  </r>
  <r>
    <n v="56"/>
    <x v="7"/>
    <x v="6"/>
    <n v="6884"/>
  </r>
  <r>
    <n v="57"/>
    <x v="8"/>
    <x v="0"/>
    <n v="94"/>
  </r>
  <r>
    <n v="58"/>
    <x v="8"/>
    <x v="1"/>
    <n v="2276"/>
  </r>
  <r>
    <n v="59"/>
    <x v="8"/>
    <x v="2"/>
    <n v="3878"/>
  </r>
  <r>
    <n v="60"/>
    <x v="8"/>
    <x v="3"/>
    <n v="5937"/>
  </r>
  <r>
    <n v="61"/>
    <x v="8"/>
    <x v="4"/>
    <n v="6269"/>
  </r>
  <r>
    <n v="62"/>
    <x v="8"/>
    <x v="5"/>
    <n v="4894"/>
  </r>
  <r>
    <n v="63"/>
    <x v="8"/>
    <x v="6"/>
    <n v="5616"/>
  </r>
  <r>
    <n v="64"/>
    <x v="9"/>
    <x v="0"/>
    <n v="73"/>
  </r>
  <r>
    <n v="65"/>
    <x v="9"/>
    <x v="1"/>
    <n v="2123"/>
  </r>
  <r>
    <n v="66"/>
    <x v="9"/>
    <x v="2"/>
    <n v="3417"/>
  </r>
  <r>
    <n v="67"/>
    <x v="9"/>
    <x v="3"/>
    <n v="5045"/>
  </r>
  <r>
    <n v="68"/>
    <x v="9"/>
    <x v="4"/>
    <n v="5274"/>
  </r>
  <r>
    <n v="69"/>
    <x v="9"/>
    <x v="5"/>
    <n v="4197"/>
  </r>
  <r>
    <n v="70"/>
    <x v="9"/>
    <x v="6"/>
    <n v="4406"/>
  </r>
  <r>
    <n v="71"/>
    <x v="10"/>
    <x v="0"/>
    <n v="105"/>
  </r>
  <r>
    <n v="72"/>
    <x v="10"/>
    <x v="1"/>
    <n v="2899"/>
  </r>
  <r>
    <n v="73"/>
    <x v="10"/>
    <x v="2"/>
    <n v="4649"/>
  </r>
  <r>
    <n v="74"/>
    <x v="10"/>
    <x v="3"/>
    <n v="6407"/>
  </r>
  <r>
    <n v="75"/>
    <x v="10"/>
    <x v="4"/>
    <n v="6119"/>
  </r>
  <r>
    <n v="76"/>
    <x v="10"/>
    <x v="5"/>
    <n v="4345"/>
  </r>
  <r>
    <n v="77"/>
    <x v="10"/>
    <x v="6"/>
    <n v="4401"/>
  </r>
  <r>
    <n v="1"/>
    <x v="11"/>
    <x v="0"/>
    <n v="113"/>
  </r>
  <r>
    <n v="2"/>
    <x v="11"/>
    <x v="1"/>
    <n v="2981"/>
  </r>
  <r>
    <n v="3"/>
    <x v="11"/>
    <x v="2"/>
    <n v="4622"/>
  </r>
  <r>
    <n v="4"/>
    <x v="11"/>
    <x v="3"/>
    <n v="6614"/>
  </r>
  <r>
    <n v="5"/>
    <x v="11"/>
    <x v="4"/>
    <n v="6448"/>
  </r>
  <r>
    <n v="6"/>
    <x v="11"/>
    <x v="5"/>
    <n v="4720"/>
  </r>
  <r>
    <n v="7"/>
    <x v="11"/>
    <x v="6"/>
    <n v="5085"/>
  </r>
  <r>
    <n v="8"/>
    <x v="12"/>
    <x v="0"/>
    <n v="112"/>
  </r>
  <r>
    <n v="9"/>
    <x v="12"/>
    <x v="1"/>
    <n v="3075"/>
  </r>
  <r>
    <n v="10"/>
    <x v="12"/>
    <x v="2"/>
    <n v="4915"/>
  </r>
  <r>
    <n v="11"/>
    <x v="12"/>
    <x v="3"/>
    <n v="6783"/>
  </r>
  <r>
    <n v="12"/>
    <x v="12"/>
    <x v="4"/>
    <n v="6129"/>
  </r>
  <r>
    <n v="13"/>
    <x v="12"/>
    <x v="5"/>
    <n v="4693"/>
  </r>
  <r>
    <n v="14"/>
    <x v="12"/>
    <x v="6"/>
    <n v="486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1">
  <r>
    <n v="1"/>
    <x v="0"/>
    <x v="0"/>
    <n v="24"/>
  </r>
  <r>
    <n v="2"/>
    <x v="0"/>
    <x v="1"/>
    <n v="657"/>
  </r>
  <r>
    <n v="3"/>
    <x v="0"/>
    <x v="2"/>
    <n v="1046"/>
  </r>
  <r>
    <n v="4"/>
    <x v="0"/>
    <x v="3"/>
    <n v="1396"/>
  </r>
  <r>
    <n v="5"/>
    <x v="0"/>
    <x v="4"/>
    <n v="1444"/>
  </r>
  <r>
    <n v="6"/>
    <x v="0"/>
    <x v="5"/>
    <n v="987"/>
  </r>
  <r>
    <n v="7"/>
    <x v="0"/>
    <x v="6"/>
    <n v="880"/>
  </r>
  <r>
    <n v="8"/>
    <x v="1"/>
    <x v="0"/>
    <n v="32"/>
  </r>
  <r>
    <n v="9"/>
    <x v="1"/>
    <x v="1"/>
    <n v="807"/>
  </r>
  <r>
    <n v="10"/>
    <x v="1"/>
    <x v="2"/>
    <n v="1129"/>
  </r>
  <r>
    <n v="11"/>
    <x v="1"/>
    <x v="3"/>
    <n v="1533"/>
  </r>
  <r>
    <n v="12"/>
    <x v="1"/>
    <x v="4"/>
    <n v="1567"/>
  </r>
  <r>
    <n v="13"/>
    <x v="1"/>
    <x v="5"/>
    <n v="1187"/>
  </r>
  <r>
    <n v="14"/>
    <x v="1"/>
    <x v="6"/>
    <n v="985"/>
  </r>
  <r>
    <n v="15"/>
    <x v="2"/>
    <x v="0"/>
    <n v="33"/>
  </r>
  <r>
    <n v="16"/>
    <x v="2"/>
    <x v="1"/>
    <n v="728"/>
  </r>
  <r>
    <n v="17"/>
    <x v="2"/>
    <x v="2"/>
    <n v="1115"/>
  </r>
  <r>
    <n v="18"/>
    <x v="2"/>
    <x v="3"/>
    <n v="1689"/>
  </r>
  <r>
    <n v="19"/>
    <x v="2"/>
    <x v="4"/>
    <n v="1697"/>
  </r>
  <r>
    <n v="20"/>
    <x v="2"/>
    <x v="5"/>
    <n v="1241"/>
  </r>
  <r>
    <n v="21"/>
    <x v="2"/>
    <x v="6"/>
    <n v="1175"/>
  </r>
  <r>
    <n v="22"/>
    <x v="3"/>
    <x v="0"/>
    <n v="41"/>
  </r>
  <r>
    <n v="23"/>
    <x v="3"/>
    <x v="1"/>
    <n v="969"/>
  </r>
  <r>
    <n v="24"/>
    <x v="3"/>
    <x v="2"/>
    <n v="1400"/>
  </r>
  <r>
    <n v="25"/>
    <x v="3"/>
    <x v="3"/>
    <n v="1945"/>
  </r>
  <r>
    <n v="26"/>
    <x v="3"/>
    <x v="4"/>
    <n v="1857"/>
  </r>
  <r>
    <n v="27"/>
    <x v="3"/>
    <x v="5"/>
    <n v="1285"/>
  </r>
  <r>
    <n v="28"/>
    <x v="3"/>
    <x v="6"/>
    <n v="1147"/>
  </r>
  <r>
    <n v="29"/>
    <x v="4"/>
    <x v="0"/>
    <n v="57"/>
  </r>
  <r>
    <n v="30"/>
    <x v="4"/>
    <x v="1"/>
    <n v="1239"/>
  </r>
  <r>
    <n v="31"/>
    <x v="4"/>
    <x v="2"/>
    <n v="1674"/>
  </r>
  <r>
    <n v="32"/>
    <x v="4"/>
    <x v="3"/>
    <n v="2298"/>
  </r>
  <r>
    <n v="33"/>
    <x v="4"/>
    <x v="4"/>
    <n v="2209"/>
  </r>
  <r>
    <n v="34"/>
    <x v="4"/>
    <x v="5"/>
    <n v="1615"/>
  </r>
  <r>
    <n v="35"/>
    <x v="4"/>
    <x v="6"/>
    <n v="1498"/>
  </r>
  <r>
    <n v="36"/>
    <x v="5"/>
    <x v="0"/>
    <n v="62"/>
  </r>
  <r>
    <n v="37"/>
    <x v="5"/>
    <x v="1"/>
    <n v="1155"/>
  </r>
  <r>
    <n v="38"/>
    <x v="5"/>
    <x v="2"/>
    <n v="1805"/>
  </r>
  <r>
    <n v="39"/>
    <x v="5"/>
    <x v="3"/>
    <n v="2298"/>
  </r>
  <r>
    <n v="40"/>
    <x v="5"/>
    <x v="4"/>
    <n v="2231"/>
  </r>
  <r>
    <n v="41"/>
    <x v="5"/>
    <x v="5"/>
    <n v="1635"/>
  </r>
  <r>
    <n v="42"/>
    <x v="5"/>
    <x v="6"/>
    <n v="1637"/>
  </r>
  <r>
    <n v="43"/>
    <x v="6"/>
    <x v="0"/>
    <n v="36"/>
  </r>
  <r>
    <n v="44"/>
    <x v="6"/>
    <x v="1"/>
    <n v="1008"/>
  </r>
  <r>
    <n v="45"/>
    <x v="6"/>
    <x v="2"/>
    <n v="1535"/>
  </r>
  <r>
    <n v="46"/>
    <x v="6"/>
    <x v="3"/>
    <n v="2209"/>
  </r>
  <r>
    <n v="47"/>
    <x v="6"/>
    <x v="4"/>
    <n v="2241"/>
  </r>
  <r>
    <n v="48"/>
    <x v="6"/>
    <x v="5"/>
    <n v="1694"/>
  </r>
  <r>
    <n v="49"/>
    <x v="6"/>
    <x v="6"/>
    <n v="1698"/>
  </r>
  <r>
    <n v="50"/>
    <x v="7"/>
    <x v="0"/>
    <n v="42"/>
  </r>
  <r>
    <n v="51"/>
    <x v="7"/>
    <x v="1"/>
    <n v="987"/>
  </r>
  <r>
    <n v="52"/>
    <x v="7"/>
    <x v="2"/>
    <n v="1535"/>
  </r>
  <r>
    <n v="53"/>
    <x v="7"/>
    <x v="3"/>
    <n v="2339"/>
  </r>
  <r>
    <n v="54"/>
    <x v="7"/>
    <x v="4"/>
    <n v="2603"/>
  </r>
  <r>
    <n v="55"/>
    <x v="7"/>
    <x v="5"/>
    <n v="2048"/>
  </r>
  <r>
    <n v="56"/>
    <x v="7"/>
    <x v="6"/>
    <n v="2102"/>
  </r>
  <r>
    <n v="57"/>
    <x v="8"/>
    <x v="0"/>
    <n v="63"/>
  </r>
  <r>
    <n v="58"/>
    <x v="8"/>
    <x v="1"/>
    <n v="1046"/>
  </r>
  <r>
    <n v="59"/>
    <x v="8"/>
    <x v="2"/>
    <n v="1615"/>
  </r>
  <r>
    <n v="60"/>
    <x v="8"/>
    <x v="3"/>
    <n v="2276"/>
  </r>
  <r>
    <n v="61"/>
    <x v="8"/>
    <x v="4"/>
    <n v="2349"/>
  </r>
  <r>
    <n v="62"/>
    <x v="8"/>
    <x v="5"/>
    <n v="1747"/>
  </r>
  <r>
    <n v="63"/>
    <x v="8"/>
    <x v="6"/>
    <n v="1776"/>
  </r>
  <r>
    <n v="64"/>
    <x v="9"/>
    <x v="0"/>
    <n v="42"/>
  </r>
  <r>
    <n v="65"/>
    <x v="9"/>
    <x v="1"/>
    <n v="999"/>
  </r>
  <r>
    <n v="66"/>
    <x v="9"/>
    <x v="2"/>
    <n v="1422"/>
  </r>
  <r>
    <n v="67"/>
    <x v="9"/>
    <x v="3"/>
    <n v="1942"/>
  </r>
  <r>
    <n v="68"/>
    <x v="9"/>
    <x v="4"/>
    <n v="1971"/>
  </r>
  <r>
    <n v="69"/>
    <x v="9"/>
    <x v="5"/>
    <n v="1421"/>
  </r>
  <r>
    <n v="70"/>
    <x v="9"/>
    <x v="6"/>
    <n v="1396"/>
  </r>
  <r>
    <n v="71"/>
    <x v="10"/>
    <x v="0"/>
    <n v="54"/>
  </r>
  <r>
    <n v="72"/>
    <x v="10"/>
    <x v="1"/>
    <n v="1307"/>
  </r>
  <r>
    <n v="73"/>
    <x v="10"/>
    <x v="2"/>
    <n v="1877"/>
  </r>
  <r>
    <n v="74"/>
    <x v="10"/>
    <x v="3"/>
    <n v="2415"/>
  </r>
  <r>
    <n v="75"/>
    <x v="10"/>
    <x v="4"/>
    <n v="2214"/>
  </r>
  <r>
    <n v="76"/>
    <x v="10"/>
    <x v="5"/>
    <n v="1523"/>
  </r>
  <r>
    <n v="77"/>
    <x v="10"/>
    <x v="6"/>
    <n v="1446"/>
  </r>
  <r>
    <n v="1"/>
    <x v="11"/>
    <x v="0"/>
    <n v="63"/>
  </r>
  <r>
    <n v="2"/>
    <x v="11"/>
    <x v="1"/>
    <n v="1400"/>
  </r>
  <r>
    <n v="3"/>
    <x v="11"/>
    <x v="2"/>
    <n v="1894"/>
  </r>
  <r>
    <n v="4"/>
    <x v="11"/>
    <x v="3"/>
    <n v="2576"/>
  </r>
  <r>
    <n v="5"/>
    <x v="11"/>
    <x v="4"/>
    <n v="2417"/>
  </r>
  <r>
    <n v="6"/>
    <x v="11"/>
    <x v="5"/>
    <n v="1662"/>
  </r>
  <r>
    <n v="7"/>
    <x v="11"/>
    <x v="6"/>
    <n v="1608"/>
  </r>
  <r>
    <n v="8"/>
    <x v="12"/>
    <x v="0"/>
    <n v="57"/>
  </r>
  <r>
    <n v="9"/>
    <x v="12"/>
    <x v="1"/>
    <n v="1409"/>
  </r>
  <r>
    <n v="10"/>
    <x v="12"/>
    <x v="2"/>
    <n v="1977"/>
  </r>
  <r>
    <n v="11"/>
    <x v="12"/>
    <x v="3"/>
    <n v="2604"/>
  </r>
  <r>
    <n v="12"/>
    <x v="12"/>
    <x v="4"/>
    <n v="2261"/>
  </r>
  <r>
    <n v="13"/>
    <x v="12"/>
    <x v="5"/>
    <n v="1628"/>
  </r>
  <r>
    <n v="14"/>
    <x v="12"/>
    <x v="6"/>
    <n v="159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1">
  <r>
    <n v="1"/>
    <x v="0"/>
    <x v="0"/>
    <n v="25"/>
  </r>
  <r>
    <n v="2"/>
    <x v="0"/>
    <x v="1"/>
    <n v="928"/>
  </r>
  <r>
    <n v="3"/>
    <x v="0"/>
    <x v="2"/>
    <n v="1609"/>
  </r>
  <r>
    <n v="4"/>
    <x v="0"/>
    <x v="3"/>
    <n v="2686"/>
  </r>
  <r>
    <n v="5"/>
    <x v="0"/>
    <x v="4"/>
    <n v="2786"/>
  </r>
  <r>
    <n v="6"/>
    <x v="0"/>
    <x v="5"/>
    <n v="2150"/>
  </r>
  <r>
    <n v="7"/>
    <x v="0"/>
    <x v="6"/>
    <n v="2162"/>
  </r>
  <r>
    <n v="8"/>
    <x v="1"/>
    <x v="0"/>
    <n v="38"/>
  </r>
  <r>
    <n v="9"/>
    <x v="1"/>
    <x v="1"/>
    <n v="1120"/>
  </r>
  <r>
    <n v="10"/>
    <x v="1"/>
    <x v="2"/>
    <n v="1891"/>
  </r>
  <r>
    <n v="11"/>
    <x v="1"/>
    <x v="3"/>
    <n v="2825"/>
  </r>
  <r>
    <n v="12"/>
    <x v="1"/>
    <x v="4"/>
    <n v="3123"/>
  </r>
  <r>
    <n v="13"/>
    <x v="1"/>
    <x v="5"/>
    <n v="2424"/>
  </r>
  <r>
    <n v="14"/>
    <x v="1"/>
    <x v="6"/>
    <n v="2487"/>
  </r>
  <r>
    <n v="15"/>
    <x v="2"/>
    <x v="0"/>
    <n v="23"/>
  </r>
  <r>
    <n v="16"/>
    <x v="2"/>
    <x v="1"/>
    <n v="948"/>
  </r>
  <r>
    <n v="17"/>
    <x v="2"/>
    <x v="2"/>
    <n v="1743"/>
  </r>
  <r>
    <n v="18"/>
    <x v="2"/>
    <x v="3"/>
    <n v="2676"/>
  </r>
  <r>
    <n v="19"/>
    <x v="2"/>
    <x v="4"/>
    <n v="3101"/>
  </r>
  <r>
    <n v="20"/>
    <x v="2"/>
    <x v="5"/>
    <n v="2587"/>
  </r>
  <r>
    <n v="21"/>
    <x v="2"/>
    <x v="6"/>
    <n v="2762"/>
  </r>
  <r>
    <n v="22"/>
    <x v="3"/>
    <x v="0"/>
    <n v="42"/>
  </r>
  <r>
    <n v="23"/>
    <x v="3"/>
    <x v="1"/>
    <n v="1278"/>
  </r>
  <r>
    <n v="24"/>
    <x v="3"/>
    <x v="2"/>
    <n v="2216"/>
  </r>
  <r>
    <n v="25"/>
    <x v="3"/>
    <x v="3"/>
    <n v="3347"/>
  </r>
  <r>
    <n v="26"/>
    <x v="3"/>
    <x v="4"/>
    <n v="3499"/>
  </r>
  <r>
    <n v="27"/>
    <x v="3"/>
    <x v="5"/>
    <n v="2729"/>
  </r>
  <r>
    <n v="28"/>
    <x v="3"/>
    <x v="6"/>
    <n v="2784"/>
  </r>
  <r>
    <n v="29"/>
    <x v="4"/>
    <x v="0"/>
    <n v="50"/>
  </r>
  <r>
    <n v="30"/>
    <x v="4"/>
    <x v="1"/>
    <n v="1652"/>
  </r>
  <r>
    <n v="31"/>
    <x v="4"/>
    <x v="2"/>
    <n v="2639"/>
  </r>
  <r>
    <n v="32"/>
    <x v="4"/>
    <x v="3"/>
    <n v="3989"/>
  </r>
  <r>
    <n v="33"/>
    <x v="4"/>
    <x v="4"/>
    <n v="4161"/>
  </r>
  <r>
    <n v="34"/>
    <x v="4"/>
    <x v="5"/>
    <n v="3160"/>
  </r>
  <r>
    <n v="35"/>
    <x v="4"/>
    <x v="6"/>
    <n v="3447"/>
  </r>
  <r>
    <n v="36"/>
    <x v="5"/>
    <x v="0"/>
    <n v="56"/>
  </r>
  <r>
    <n v="37"/>
    <x v="5"/>
    <x v="1"/>
    <n v="1550"/>
  </r>
  <r>
    <n v="38"/>
    <x v="5"/>
    <x v="2"/>
    <n v="2717"/>
  </r>
  <r>
    <n v="39"/>
    <x v="5"/>
    <x v="3"/>
    <n v="3936"/>
  </r>
  <r>
    <n v="40"/>
    <x v="5"/>
    <x v="4"/>
    <n v="4039"/>
  </r>
  <r>
    <n v="41"/>
    <x v="5"/>
    <x v="5"/>
    <n v="3243"/>
  </r>
  <r>
    <n v="42"/>
    <x v="5"/>
    <x v="6"/>
    <n v="3564"/>
  </r>
  <r>
    <n v="43"/>
    <x v="6"/>
    <x v="0"/>
    <n v="36"/>
  </r>
  <r>
    <n v="44"/>
    <x v="6"/>
    <x v="1"/>
    <n v="1206"/>
  </r>
  <r>
    <n v="45"/>
    <x v="6"/>
    <x v="2"/>
    <n v="2216"/>
  </r>
  <r>
    <n v="46"/>
    <x v="6"/>
    <x v="3"/>
    <n v="3574"/>
  </r>
  <r>
    <n v="47"/>
    <x v="6"/>
    <x v="4"/>
    <n v="4087"/>
  </r>
  <r>
    <n v="48"/>
    <x v="6"/>
    <x v="5"/>
    <n v="3261"/>
  </r>
  <r>
    <n v="49"/>
    <x v="6"/>
    <x v="6"/>
    <n v="3824"/>
  </r>
  <r>
    <n v="50"/>
    <x v="7"/>
    <x v="0"/>
    <n v="38"/>
  </r>
  <r>
    <n v="51"/>
    <x v="7"/>
    <x v="1"/>
    <n v="1216"/>
  </r>
  <r>
    <n v="52"/>
    <x v="7"/>
    <x v="2"/>
    <n v="2189"/>
  </r>
  <r>
    <n v="53"/>
    <x v="7"/>
    <x v="3"/>
    <n v="3667"/>
  </r>
  <r>
    <n v="54"/>
    <x v="7"/>
    <x v="4"/>
    <n v="4348"/>
  </r>
  <r>
    <n v="55"/>
    <x v="7"/>
    <x v="5"/>
    <n v="3786"/>
  </r>
  <r>
    <n v="56"/>
    <x v="7"/>
    <x v="6"/>
    <n v="4782"/>
  </r>
  <r>
    <n v="57"/>
    <x v="8"/>
    <x v="0"/>
    <n v="31"/>
  </r>
  <r>
    <n v="58"/>
    <x v="8"/>
    <x v="1"/>
    <n v="1230"/>
  </r>
  <r>
    <n v="59"/>
    <x v="8"/>
    <x v="2"/>
    <n v="2263"/>
  </r>
  <r>
    <n v="60"/>
    <x v="8"/>
    <x v="3"/>
    <n v="3661"/>
  </r>
  <r>
    <n v="61"/>
    <x v="8"/>
    <x v="4"/>
    <n v="3920"/>
  </r>
  <r>
    <n v="62"/>
    <x v="8"/>
    <x v="5"/>
    <n v="3147"/>
  </r>
  <r>
    <n v="63"/>
    <x v="8"/>
    <x v="6"/>
    <n v="3840"/>
  </r>
  <r>
    <n v="64"/>
    <x v="9"/>
    <x v="0"/>
    <n v="31"/>
  </r>
  <r>
    <n v="65"/>
    <x v="9"/>
    <x v="1"/>
    <n v="1124"/>
  </r>
  <r>
    <n v="66"/>
    <x v="9"/>
    <x v="2"/>
    <n v="1995"/>
  </r>
  <r>
    <n v="67"/>
    <x v="9"/>
    <x v="3"/>
    <n v="3103"/>
  </r>
  <r>
    <n v="68"/>
    <x v="9"/>
    <x v="4"/>
    <n v="3303"/>
  </r>
  <r>
    <n v="69"/>
    <x v="9"/>
    <x v="5"/>
    <n v="2776"/>
  </r>
  <r>
    <n v="70"/>
    <x v="9"/>
    <x v="6"/>
    <n v="3010"/>
  </r>
  <r>
    <n v="71"/>
    <x v="10"/>
    <x v="0"/>
    <n v="51"/>
  </r>
  <r>
    <n v="72"/>
    <x v="10"/>
    <x v="1"/>
    <n v="1592"/>
  </r>
  <r>
    <n v="73"/>
    <x v="10"/>
    <x v="2"/>
    <n v="2772"/>
  </r>
  <r>
    <n v="74"/>
    <x v="10"/>
    <x v="3"/>
    <n v="3992"/>
  </r>
  <r>
    <n v="75"/>
    <x v="10"/>
    <x v="4"/>
    <n v="3905"/>
  </r>
  <r>
    <n v="76"/>
    <x v="10"/>
    <x v="5"/>
    <n v="2822"/>
  </r>
  <r>
    <n v="77"/>
    <x v="10"/>
    <x v="6"/>
    <n v="2955"/>
  </r>
  <r>
    <n v="1"/>
    <x v="11"/>
    <x v="0"/>
    <n v="50"/>
  </r>
  <r>
    <n v="2"/>
    <x v="11"/>
    <x v="1"/>
    <n v="1581"/>
  </r>
  <r>
    <n v="3"/>
    <x v="11"/>
    <x v="2"/>
    <n v="2728"/>
  </r>
  <r>
    <n v="4"/>
    <x v="11"/>
    <x v="3"/>
    <n v="4038"/>
  </r>
  <r>
    <n v="5"/>
    <x v="11"/>
    <x v="4"/>
    <n v="4031"/>
  </r>
  <r>
    <n v="6"/>
    <x v="11"/>
    <x v="5"/>
    <n v="3058"/>
  </r>
  <r>
    <n v="7"/>
    <x v="11"/>
    <x v="6"/>
    <n v="3477"/>
  </r>
  <r>
    <n v="8"/>
    <x v="12"/>
    <x v="0"/>
    <n v="55"/>
  </r>
  <r>
    <n v="9"/>
    <x v="12"/>
    <x v="1"/>
    <n v="1666"/>
  </r>
  <r>
    <n v="10"/>
    <x v="12"/>
    <x v="2"/>
    <n v="2938"/>
  </r>
  <r>
    <n v="11"/>
    <x v="12"/>
    <x v="3"/>
    <n v="4179"/>
  </r>
  <r>
    <n v="12"/>
    <x v="12"/>
    <x v="4"/>
    <n v="3868"/>
  </r>
  <r>
    <n v="13"/>
    <x v="12"/>
    <x v="5"/>
    <n v="3065"/>
  </r>
  <r>
    <n v="14"/>
    <x v="12"/>
    <x v="6"/>
    <n v="327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0">
  <r>
    <x v="0"/>
    <x v="0"/>
    <n v="1.9597537604000002E-3"/>
  </r>
  <r>
    <x v="0"/>
    <x v="1"/>
    <n v="2.0090825232E-3"/>
  </r>
  <r>
    <x v="0"/>
    <x v="2"/>
    <n v="4.8159543000000004E-3"/>
  </r>
  <r>
    <x v="0"/>
    <x v="3"/>
    <n v="1.2590920352630001E-3"/>
  </r>
  <r>
    <x v="0"/>
    <x v="4"/>
    <n v="4.3970727299999998E-2"/>
  </r>
  <r>
    <x v="0"/>
    <x v="5"/>
    <n v="1.659544851E-4"/>
  </r>
  <r>
    <x v="0"/>
    <x v="6"/>
    <n v="8.4951716310000002E-4"/>
  </r>
  <r>
    <x v="0"/>
    <x v="7"/>
    <n v="1.90428848E-2"/>
  </r>
  <r>
    <x v="0"/>
    <x v="8"/>
    <n v="8.62026E-5"/>
  </r>
  <r>
    <x v="0"/>
    <x v="9"/>
    <n v="3.7387139999999999E-4"/>
  </r>
  <r>
    <x v="1"/>
    <x v="0"/>
    <n v="2.7965315851999997E-3"/>
  </r>
  <r>
    <x v="1"/>
    <x v="1"/>
    <n v="4.0221141999999994E-3"/>
  </r>
  <r>
    <x v="1"/>
    <x v="2"/>
    <n v="5.1809609999999996E-3"/>
  </r>
  <r>
    <x v="1"/>
    <x v="3"/>
    <n v="1.5877419E-3"/>
  </r>
  <r>
    <x v="1"/>
    <x v="4"/>
    <n v="4.6295025300000001E-2"/>
  </r>
  <r>
    <x v="1"/>
    <x v="5"/>
    <n v="1.4821751009999999E-4"/>
  </r>
  <r>
    <x v="1"/>
    <x v="6"/>
    <n v="1.5575007000000001E-3"/>
  </r>
  <r>
    <x v="1"/>
    <x v="7"/>
    <n v="4.320738E-4"/>
  </r>
  <r>
    <x v="1"/>
    <x v="8"/>
    <n v="1.94045112E-5"/>
  </r>
  <r>
    <x v="1"/>
    <x v="9"/>
    <n v="6.1183900000000009E-5"/>
  </r>
  <r>
    <x v="2"/>
    <x v="0"/>
    <n v="6.5936361000000004E-3"/>
  </r>
  <r>
    <x v="2"/>
    <x v="1"/>
    <n v="5.2246793378999999E-3"/>
  </r>
  <r>
    <x v="2"/>
    <x v="2"/>
    <n v="7.0074266999999996E-3"/>
  </r>
  <r>
    <x v="2"/>
    <x v="3"/>
    <n v="4.3284489999999997E-4"/>
  </r>
  <r>
    <x v="2"/>
    <x v="4"/>
    <n v="5.9500734999999999E-2"/>
  </r>
  <r>
    <x v="2"/>
    <x v="5"/>
    <n v="3.0166680000000002E-4"/>
  </r>
  <r>
    <x v="2"/>
    <x v="6"/>
    <n v="2.77272226869E-3"/>
  </r>
  <r>
    <x v="2"/>
    <x v="7"/>
    <n v="3.9481513199999999E-2"/>
  </r>
  <r>
    <x v="2"/>
    <x v="8"/>
    <n v="9.4312520000000002E-4"/>
  </r>
  <r>
    <x v="2"/>
    <x v="9"/>
    <n v="4.1866620000000001E-4"/>
  </r>
  <r>
    <x v="3"/>
    <x v="0"/>
    <n v="6.8277091999999996E-3"/>
  </r>
  <r>
    <x v="3"/>
    <x v="1"/>
    <n v="7.5491873507000009E-3"/>
  </r>
  <r>
    <x v="3"/>
    <x v="2"/>
    <n v="4.6076965999999999E-3"/>
  </r>
  <r>
    <x v="3"/>
    <x v="3"/>
    <n v="2.3457209213460003E-3"/>
  </r>
  <r>
    <x v="3"/>
    <x v="4"/>
    <n v="4.1209011199999999E-2"/>
  </r>
  <r>
    <x v="3"/>
    <x v="5"/>
    <n v="8.3443036699999993E-5"/>
  </r>
  <r>
    <x v="3"/>
    <x v="6"/>
    <n v="5.0414966794000001E-3"/>
  </r>
  <r>
    <x v="3"/>
    <x v="7"/>
    <n v="2.0658843999999997E-3"/>
  </r>
  <r>
    <x v="3"/>
    <x v="8"/>
    <n v="4.6270770000000005E-4"/>
  </r>
  <r>
    <x v="3"/>
    <x v="9"/>
    <n v="1.0801262999999999E-3"/>
  </r>
  <r>
    <x v="4"/>
    <x v="0"/>
    <n v="2.15513198E-2"/>
  </r>
  <r>
    <x v="4"/>
    <x v="1"/>
    <n v="8.3560063999999993E-3"/>
  </r>
  <r>
    <x v="4"/>
    <x v="2"/>
    <n v="3.3492384000000002E-3"/>
  </r>
  <r>
    <x v="4"/>
    <x v="3"/>
    <n v="1.3127441017E-3"/>
  </r>
  <r>
    <x v="4"/>
    <x v="4"/>
    <n v="4.7746568599999997E-2"/>
  </r>
  <r>
    <x v="4"/>
    <x v="5"/>
    <n v="1.0900832400000001E-2"/>
  </r>
  <r>
    <x v="4"/>
    <x v="6"/>
    <n v="5.5717296000000003E-3"/>
  </r>
  <r>
    <x v="4"/>
    <x v="7"/>
    <n v="3.4179205999999998E-3"/>
  </r>
  <r>
    <x v="4"/>
    <x v="8"/>
    <n v="1.7891436E-3"/>
  </r>
  <r>
    <x v="4"/>
    <x v="9"/>
    <n v="1.0212634E-3"/>
  </r>
  <r>
    <x v="5"/>
    <x v="0"/>
    <n v="1.88289531E-2"/>
  </r>
  <r>
    <x v="5"/>
    <x v="1"/>
    <n v="8.1575415999999984E-3"/>
  </r>
  <r>
    <x v="5"/>
    <x v="2"/>
    <n v="4.1431578999999996E-3"/>
  </r>
  <r>
    <x v="5"/>
    <x v="3"/>
    <n v="2.0062561918999999E-3"/>
  </r>
  <r>
    <x v="5"/>
    <x v="4"/>
    <n v="2.60500844E-2"/>
  </r>
  <r>
    <x v="5"/>
    <x v="5"/>
    <n v="2.9221831000000001E-3"/>
  </r>
  <r>
    <x v="5"/>
    <x v="6"/>
    <n v="7.0373092999999999E-3"/>
  </r>
  <r>
    <x v="5"/>
    <x v="7"/>
    <n v="6.0967487399999999E-2"/>
  </r>
  <r>
    <x v="5"/>
    <x v="8"/>
    <n v="1.33337461E-2"/>
  </r>
  <r>
    <x v="5"/>
    <x v="9"/>
    <n v="1.6442268E-3"/>
  </r>
  <r>
    <x v="6"/>
    <x v="0"/>
    <n v="3.1300855900000001E-2"/>
  </r>
  <r>
    <x v="6"/>
    <x v="1"/>
    <n v="7.6170857338999998E-3"/>
  </r>
  <r>
    <x v="6"/>
    <x v="2"/>
    <n v="2.4628213000000001E-3"/>
  </r>
  <r>
    <x v="6"/>
    <x v="3"/>
    <n v="5.0544006999999995E-3"/>
  </r>
  <r>
    <x v="6"/>
    <x v="4"/>
    <n v="2.69065255E-2"/>
  </r>
  <r>
    <x v="6"/>
    <x v="5"/>
    <n v="3.0504382E-3"/>
  </r>
  <r>
    <x v="6"/>
    <x v="6"/>
    <n v="8.4454904999999997E-3"/>
  </r>
  <r>
    <x v="6"/>
    <x v="7"/>
    <n v="1.5203394999999998E-2"/>
  </r>
  <r>
    <x v="6"/>
    <x v="8"/>
    <n v="1.7623090300000002E-2"/>
  </r>
  <r>
    <x v="6"/>
    <x v="9"/>
    <n v="4.3181933000000002E-3"/>
  </r>
  <r>
    <x v="7"/>
    <x v="0"/>
    <n v="3.5044462400000004E-2"/>
  </r>
  <r>
    <x v="7"/>
    <x v="1"/>
    <n v="9.6222776999999992E-3"/>
  </r>
  <r>
    <x v="7"/>
    <x v="2"/>
    <n v="2.0704346881000001E-3"/>
  </r>
  <r>
    <x v="7"/>
    <x v="3"/>
    <n v="8.6126512999999995E-3"/>
  </r>
  <r>
    <x v="7"/>
    <x v="4"/>
    <n v="1.9732016318900002E-2"/>
  </r>
  <r>
    <x v="7"/>
    <x v="5"/>
    <n v="8.5744610000000002E-4"/>
  </r>
  <r>
    <x v="7"/>
    <x v="6"/>
    <n v="1.35864447E-2"/>
  </r>
  <r>
    <x v="7"/>
    <x v="7"/>
    <n v="1.26952204E-2"/>
  </r>
  <r>
    <x v="7"/>
    <x v="8"/>
    <n v="2.2172754400000001E-2"/>
  </r>
  <r>
    <x v="7"/>
    <x v="9"/>
    <n v="7.3506665999999998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数据透视表13" cacheId="16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2">
  <location ref="V19:W314" firstHeaderRow="1" firstDataRow="1" firstDataCol="1"/>
  <pivotFields count="3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3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3"/>
        <item x="20"/>
        <item x="24"/>
        <item x="25"/>
        <item x="21"/>
        <item x="22"/>
        <item x="29"/>
        <item x="30"/>
        <item x="26"/>
        <item x="27"/>
        <item x="28"/>
        <item x="0"/>
        <item t="default"/>
      </items>
    </pivotField>
    <pivotField dataField="1" showAll="0"/>
  </pivotFields>
  <rowFields count="2">
    <field x="0"/>
    <field x="1"/>
  </rowFields>
  <rowItems count="29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4"/>
    </i>
    <i r="1">
      <x v="3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3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3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8"/>
    </i>
    <i r="1">
      <x v="3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30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30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30"/>
    </i>
    <i t="grand">
      <x/>
    </i>
  </rowItems>
  <colItems count="1">
    <i/>
  </colItems>
  <dataFields count="1">
    <dataField name="求和项:案件数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2" cacheId="16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V2:BB15" firstHeaderRow="1" firstDataRow="2" firstDataCol="1"/>
  <pivotFields count="3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3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3"/>
        <item x="20"/>
        <item x="24"/>
        <item x="25"/>
        <item x="21"/>
        <item x="22"/>
        <item x="29"/>
        <item x="30"/>
        <item x="26"/>
        <item x="27"/>
        <item x="28"/>
        <item x="0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求和项:案件数" fld="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4" cacheId="20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6">
  <location ref="D1:O11" firstHeaderRow="1" firstDataRow="2" firstDataCol="1"/>
  <pivotFields count="3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9"/>
        <item x="7"/>
        <item x="8"/>
        <item t="default"/>
      </items>
    </pivotField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求和项:totalssi" fld="2" baseField="0" baseItem="0"/>
  </dataFields>
  <chartFormats count="20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3" cacheId="16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E1:M16" firstHeaderRow="1" firstDataRow="2" firstDataCol="1"/>
  <pivotFields count="4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total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4" cacheId="16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E1:M16" firstHeaderRow="1" firstDataRow="2" firstDataCol="1"/>
  <pivotFields count="4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total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5" cacheId="16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E1:M16" firstHeaderRow="1" firstDataRow="2" firstDataCol="1"/>
  <pivotFields count="4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total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7" cacheId="167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E1:M16" firstHeaderRow="1" firstDataRow="2" firstDataCol="1"/>
  <pivotFields count="4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total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66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E1:M16" firstHeaderRow="1" firstDataRow="2" firstDataCol="1"/>
  <pivotFields count="4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total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527"/>
  <sheetViews>
    <sheetView showGridLines="0" workbookViewId="0">
      <selection activeCell="A20" sqref="A20:G23"/>
    </sheetView>
  </sheetViews>
  <sheetFormatPr defaultRowHeight="13.5" x14ac:dyDescent="0.15"/>
  <cols>
    <col min="6" max="6" width="9" style="230"/>
    <col min="7" max="7" width="14.625" customWidth="1"/>
    <col min="22" max="22" width="9.75" customWidth="1"/>
    <col min="23" max="23" width="15.375" bestFit="1" customWidth="1"/>
    <col min="24" max="31" width="7.375" customWidth="1"/>
    <col min="32" max="37" width="6.25" customWidth="1"/>
    <col min="38" max="42" width="5.125" customWidth="1"/>
    <col min="43" max="52" width="4" customWidth="1"/>
    <col min="53" max="53" width="7.375" customWidth="1"/>
    <col min="54" max="54" width="8.5" customWidth="1"/>
  </cols>
  <sheetData>
    <row r="1" spans="1:54" s="42" customFormat="1" x14ac:dyDescent="0.15">
      <c r="A1" s="43" t="s">
        <v>752</v>
      </c>
      <c r="B1" s="44"/>
      <c r="C1" s="45"/>
      <c r="F1" s="230"/>
    </row>
    <row r="2" spans="1:54" ht="14.25" thickBot="1" x14ac:dyDescent="0.2">
      <c r="A2" s="46" t="s">
        <v>391</v>
      </c>
      <c r="B2" s="47" t="s">
        <v>392</v>
      </c>
      <c r="C2" s="48" t="s">
        <v>393</v>
      </c>
      <c r="M2" t="s">
        <v>391</v>
      </c>
      <c r="N2" t="s">
        <v>392</v>
      </c>
      <c r="O2" t="s">
        <v>393</v>
      </c>
      <c r="P2" t="s">
        <v>391</v>
      </c>
      <c r="S2" t="s">
        <v>391</v>
      </c>
      <c r="T2" t="s">
        <v>1291</v>
      </c>
      <c r="U2" t="s">
        <v>1297</v>
      </c>
      <c r="V2" s="205" t="s">
        <v>1301</v>
      </c>
      <c r="W2" s="205" t="s">
        <v>1300</v>
      </c>
    </row>
    <row r="3" spans="1:54" ht="18" customHeight="1" thickBot="1" x14ac:dyDescent="0.4">
      <c r="A3" s="230">
        <v>1610</v>
      </c>
      <c r="B3" s="230">
        <v>18780</v>
      </c>
      <c r="C3" s="230">
        <v>0.65596399999999999</v>
      </c>
      <c r="D3">
        <f>B3*C3</f>
        <v>12319.003919999999</v>
      </c>
      <c r="E3" s="29">
        <f>SUM(D3:D7)/SUM(B3:B7)</f>
        <v>0.63473769299663707</v>
      </c>
      <c r="F3" s="29"/>
      <c r="G3" s="247" t="s">
        <v>391</v>
      </c>
      <c r="H3" s="245" t="s">
        <v>24</v>
      </c>
      <c r="I3" s="245" t="s">
        <v>22</v>
      </c>
      <c r="J3" s="246" t="s">
        <v>393</v>
      </c>
      <c r="L3" s="253" t="s">
        <v>1378</v>
      </c>
      <c r="M3" s="163" t="s">
        <v>1402</v>
      </c>
      <c r="N3" s="163" t="s">
        <v>1403</v>
      </c>
      <c r="O3" s="163" t="s">
        <v>1404</v>
      </c>
      <c r="P3">
        <v>1610</v>
      </c>
      <c r="Q3">
        <v>18780</v>
      </c>
      <c r="S3">
        <v>1610</v>
      </c>
      <c r="T3" t="s">
        <v>21</v>
      </c>
      <c r="U3">
        <v>1359</v>
      </c>
      <c r="V3" s="205" t="s">
        <v>1298</v>
      </c>
      <c r="W3" s="173">
        <v>0</v>
      </c>
      <c r="X3" s="173">
        <v>1</v>
      </c>
      <c r="Y3" s="173">
        <v>2</v>
      </c>
      <c r="Z3" s="173">
        <v>3</v>
      </c>
      <c r="AA3" s="173">
        <v>4</v>
      </c>
      <c r="AB3" s="173">
        <v>5</v>
      </c>
      <c r="AC3" s="173">
        <v>6</v>
      </c>
      <c r="AD3" s="173">
        <v>7</v>
      </c>
      <c r="AE3" s="173">
        <v>8</v>
      </c>
      <c r="AF3" s="173">
        <v>9</v>
      </c>
      <c r="AG3" s="173">
        <v>10</v>
      </c>
      <c r="AH3" s="173">
        <v>11</v>
      </c>
      <c r="AI3" s="173">
        <v>12</v>
      </c>
      <c r="AJ3" s="173">
        <v>13</v>
      </c>
      <c r="AK3" s="173">
        <v>14</v>
      </c>
      <c r="AL3" s="173">
        <v>15</v>
      </c>
      <c r="AM3" s="173">
        <v>16</v>
      </c>
      <c r="AN3" s="173">
        <v>17</v>
      </c>
      <c r="AO3" s="173">
        <v>18</v>
      </c>
      <c r="AP3" s="173">
        <v>19</v>
      </c>
      <c r="AQ3" s="173">
        <v>20</v>
      </c>
      <c r="AR3" s="173">
        <v>21</v>
      </c>
      <c r="AS3" s="173">
        <v>22</v>
      </c>
      <c r="AT3" s="173">
        <v>23</v>
      </c>
      <c r="AU3" s="173">
        <v>24</v>
      </c>
      <c r="AV3" s="173">
        <v>25</v>
      </c>
      <c r="AW3" s="173">
        <v>26</v>
      </c>
      <c r="AX3" s="173">
        <v>27</v>
      </c>
      <c r="AY3" s="173">
        <v>28</v>
      </c>
      <c r="AZ3" s="173">
        <v>30</v>
      </c>
      <c r="BA3" s="173" t="s">
        <v>21</v>
      </c>
      <c r="BB3" s="173" t="s">
        <v>1299</v>
      </c>
    </row>
    <row r="4" spans="1:54" ht="14.25" thickBot="1" x14ac:dyDescent="0.2">
      <c r="A4" s="230">
        <v>1611</v>
      </c>
      <c r="B4" s="230">
        <v>21148</v>
      </c>
      <c r="C4" s="230">
        <v>0.627861</v>
      </c>
      <c r="D4" s="64">
        <f t="shared" ref="D4:D13" si="0">B4*C4</f>
        <v>13278.004428</v>
      </c>
      <c r="G4" s="251">
        <v>1610</v>
      </c>
      <c r="H4" s="9">
        <v>18780</v>
      </c>
      <c r="I4" s="9">
        <v>12319</v>
      </c>
      <c r="J4" s="10">
        <v>0.65596399999999999</v>
      </c>
      <c r="K4">
        <f>SUM(I4:I8)/SUM(H4:H8)</f>
        <v>0.63473757921036023</v>
      </c>
      <c r="L4" s="254">
        <f>G4</f>
        <v>1610</v>
      </c>
      <c r="M4" s="254">
        <f t="shared" ref="M4:O15" si="1">H4</f>
        <v>18780</v>
      </c>
      <c r="N4" s="254">
        <f t="shared" si="1"/>
        <v>12319</v>
      </c>
      <c r="O4" s="255">
        <f t="shared" si="1"/>
        <v>0.65596399999999999</v>
      </c>
      <c r="P4">
        <v>1611</v>
      </c>
      <c r="Q4">
        <v>21148</v>
      </c>
      <c r="S4">
        <v>1610</v>
      </c>
      <c r="T4">
        <v>0</v>
      </c>
      <c r="U4">
        <v>1634</v>
      </c>
      <c r="V4" s="206">
        <v>1610</v>
      </c>
      <c r="W4" s="207">
        <v>1634</v>
      </c>
      <c r="X4" s="207">
        <v>3236</v>
      </c>
      <c r="Y4" s="207">
        <v>3018</v>
      </c>
      <c r="Z4" s="207">
        <v>2532</v>
      </c>
      <c r="AA4" s="207">
        <v>1998</v>
      </c>
      <c r="AB4" s="207">
        <v>1573</v>
      </c>
      <c r="AC4" s="207">
        <v>1097</v>
      </c>
      <c r="AD4" s="207">
        <v>819</v>
      </c>
      <c r="AE4" s="207">
        <v>545</v>
      </c>
      <c r="AF4" s="207">
        <v>368</v>
      </c>
      <c r="AG4" s="207">
        <v>243</v>
      </c>
      <c r="AH4" s="207">
        <v>152</v>
      </c>
      <c r="AI4" s="207">
        <v>87</v>
      </c>
      <c r="AJ4" s="207">
        <v>47</v>
      </c>
      <c r="AK4" s="207">
        <v>25</v>
      </c>
      <c r="AL4" s="207">
        <v>20</v>
      </c>
      <c r="AM4" s="207">
        <v>11</v>
      </c>
      <c r="AN4" s="207">
        <v>11</v>
      </c>
      <c r="AO4" s="207">
        <v>2</v>
      </c>
      <c r="AP4" s="207"/>
      <c r="AQ4" s="207">
        <v>2</v>
      </c>
      <c r="AR4" s="207"/>
      <c r="AS4" s="207"/>
      <c r="AT4" s="207">
        <v>1</v>
      </c>
      <c r="AU4" s="207"/>
      <c r="AV4" s="207"/>
      <c r="AW4" s="207"/>
      <c r="AX4" s="207"/>
      <c r="AY4" s="207"/>
      <c r="AZ4" s="207"/>
      <c r="BA4" s="207">
        <v>1359</v>
      </c>
      <c r="BB4" s="207">
        <v>18780</v>
      </c>
    </row>
    <row r="5" spans="1:54" ht="14.25" thickBot="1" x14ac:dyDescent="0.2">
      <c r="A5" s="230">
        <v>1612</v>
      </c>
      <c r="B5" s="230">
        <v>21518</v>
      </c>
      <c r="C5" s="230">
        <v>0.632494</v>
      </c>
      <c r="D5" s="64">
        <f t="shared" si="0"/>
        <v>13610.005891999999</v>
      </c>
      <c r="G5" s="251">
        <v>1611</v>
      </c>
      <c r="H5" s="9">
        <v>21148</v>
      </c>
      <c r="I5" s="9">
        <v>13278</v>
      </c>
      <c r="J5" s="10">
        <v>0.627861</v>
      </c>
      <c r="L5" s="254">
        <f t="shared" ref="L5:L15" si="2">G5</f>
        <v>1611</v>
      </c>
      <c r="M5" s="254">
        <f t="shared" si="1"/>
        <v>21148</v>
      </c>
      <c r="N5" s="254">
        <f t="shared" si="1"/>
        <v>13278</v>
      </c>
      <c r="O5" s="255">
        <f t="shared" si="1"/>
        <v>0.627861</v>
      </c>
      <c r="P5">
        <v>1612</v>
      </c>
      <c r="Q5">
        <v>21518</v>
      </c>
      <c r="S5">
        <v>1610</v>
      </c>
      <c r="T5">
        <v>1</v>
      </c>
      <c r="U5">
        <v>3236</v>
      </c>
      <c r="V5" s="206">
        <v>1611</v>
      </c>
      <c r="W5" s="207">
        <v>1872</v>
      </c>
      <c r="X5" s="207">
        <v>3479</v>
      </c>
      <c r="Y5" s="207">
        <v>3297</v>
      </c>
      <c r="Z5" s="207">
        <v>2753</v>
      </c>
      <c r="AA5" s="207">
        <v>2283</v>
      </c>
      <c r="AB5" s="207">
        <v>1793</v>
      </c>
      <c r="AC5" s="207">
        <v>1362</v>
      </c>
      <c r="AD5" s="207">
        <v>963</v>
      </c>
      <c r="AE5" s="207">
        <v>611</v>
      </c>
      <c r="AF5" s="207">
        <v>454</v>
      </c>
      <c r="AG5" s="207">
        <v>307</v>
      </c>
      <c r="AH5" s="207">
        <v>189</v>
      </c>
      <c r="AI5" s="207">
        <v>130</v>
      </c>
      <c r="AJ5" s="207">
        <v>82</v>
      </c>
      <c r="AK5" s="207">
        <v>35</v>
      </c>
      <c r="AL5" s="207">
        <v>21</v>
      </c>
      <c r="AM5" s="207">
        <v>9</v>
      </c>
      <c r="AN5" s="207">
        <v>14</v>
      </c>
      <c r="AO5" s="207">
        <v>7</v>
      </c>
      <c r="AP5" s="207"/>
      <c r="AQ5" s="207">
        <v>2</v>
      </c>
      <c r="AR5" s="207"/>
      <c r="AS5" s="207"/>
      <c r="AT5" s="207">
        <v>1</v>
      </c>
      <c r="AU5" s="207">
        <v>1</v>
      </c>
      <c r="AV5" s="207"/>
      <c r="AW5" s="207"/>
      <c r="AX5" s="207"/>
      <c r="AY5" s="207"/>
      <c r="AZ5" s="207"/>
      <c r="BA5" s="207">
        <v>1483</v>
      </c>
      <c r="BB5" s="207">
        <v>21148</v>
      </c>
    </row>
    <row r="6" spans="1:54" ht="14.25" thickBot="1" x14ac:dyDescent="0.2">
      <c r="A6" s="230">
        <v>1701</v>
      </c>
      <c r="B6" s="230">
        <v>24539</v>
      </c>
      <c r="C6" s="230">
        <v>0.67019799999999996</v>
      </c>
      <c r="D6" s="64">
        <f t="shared" si="0"/>
        <v>16445.988721999998</v>
      </c>
      <c r="G6" s="251">
        <v>1612</v>
      </c>
      <c r="H6" s="9">
        <v>21518</v>
      </c>
      <c r="I6" s="9">
        <v>13610</v>
      </c>
      <c r="J6" s="10">
        <v>0.632494</v>
      </c>
      <c r="L6" s="254">
        <f t="shared" si="2"/>
        <v>1612</v>
      </c>
      <c r="M6" s="254">
        <f t="shared" si="1"/>
        <v>21518</v>
      </c>
      <c r="N6" s="254">
        <f t="shared" si="1"/>
        <v>13610</v>
      </c>
      <c r="O6" s="255">
        <f t="shared" si="1"/>
        <v>0.632494</v>
      </c>
      <c r="P6">
        <v>1701</v>
      </c>
      <c r="Q6">
        <v>24539</v>
      </c>
      <c r="S6">
        <v>1610</v>
      </c>
      <c r="T6">
        <v>2</v>
      </c>
      <c r="U6">
        <v>3018</v>
      </c>
      <c r="V6" s="206">
        <v>1612</v>
      </c>
      <c r="W6" s="207">
        <v>1836</v>
      </c>
      <c r="X6" s="207">
        <v>3458</v>
      </c>
      <c r="Y6" s="207">
        <v>3338</v>
      </c>
      <c r="Z6" s="207">
        <v>2842</v>
      </c>
      <c r="AA6" s="207">
        <v>2323</v>
      </c>
      <c r="AB6" s="207">
        <v>1818</v>
      </c>
      <c r="AC6" s="207">
        <v>1422</v>
      </c>
      <c r="AD6" s="207">
        <v>1023</v>
      </c>
      <c r="AE6" s="207">
        <v>716</v>
      </c>
      <c r="AF6" s="207">
        <v>502</v>
      </c>
      <c r="AG6" s="207">
        <v>367</v>
      </c>
      <c r="AH6" s="207">
        <v>262</v>
      </c>
      <c r="AI6" s="207">
        <v>157</v>
      </c>
      <c r="AJ6" s="207">
        <v>90</v>
      </c>
      <c r="AK6" s="207">
        <v>56</v>
      </c>
      <c r="AL6" s="207">
        <v>33</v>
      </c>
      <c r="AM6" s="207">
        <v>11</v>
      </c>
      <c r="AN6" s="207">
        <v>15</v>
      </c>
      <c r="AO6" s="207">
        <v>4</v>
      </c>
      <c r="AP6" s="207">
        <v>3</v>
      </c>
      <c r="AQ6" s="207">
        <v>3</v>
      </c>
      <c r="AR6" s="207">
        <v>1</v>
      </c>
      <c r="AS6" s="207">
        <v>1</v>
      </c>
      <c r="AT6" s="207">
        <v>1</v>
      </c>
      <c r="AU6" s="207"/>
      <c r="AV6" s="207"/>
      <c r="AW6" s="207"/>
      <c r="AX6" s="207"/>
      <c r="AY6" s="207"/>
      <c r="AZ6" s="207"/>
      <c r="BA6" s="207">
        <v>1236</v>
      </c>
      <c r="BB6" s="207">
        <v>21518</v>
      </c>
    </row>
    <row r="7" spans="1:54" ht="14.25" thickBot="1" x14ac:dyDescent="0.2">
      <c r="A7" s="230">
        <v>1702</v>
      </c>
      <c r="B7" s="230">
        <v>29688</v>
      </c>
      <c r="C7" s="230">
        <v>0.59852499999999997</v>
      </c>
      <c r="D7" s="64">
        <f t="shared" si="0"/>
        <v>17769.010200000001</v>
      </c>
      <c r="G7" s="251">
        <v>1701</v>
      </c>
      <c r="H7" s="9">
        <v>24539</v>
      </c>
      <c r="I7" s="9">
        <v>16446</v>
      </c>
      <c r="J7" s="10">
        <v>0.67019799999999996</v>
      </c>
      <c r="L7" s="254">
        <f t="shared" si="2"/>
        <v>1701</v>
      </c>
      <c r="M7" s="254">
        <f t="shared" si="1"/>
        <v>24539</v>
      </c>
      <c r="N7" s="254">
        <f t="shared" si="1"/>
        <v>16446</v>
      </c>
      <c r="O7" s="255">
        <f t="shared" si="1"/>
        <v>0.67019799999999996</v>
      </c>
      <c r="P7">
        <v>1702</v>
      </c>
      <c r="Q7">
        <v>29688</v>
      </c>
      <c r="S7">
        <v>1610</v>
      </c>
      <c r="T7">
        <v>3</v>
      </c>
      <c r="U7">
        <v>2532</v>
      </c>
      <c r="V7" s="206">
        <v>1701</v>
      </c>
      <c r="W7" s="207">
        <v>1441</v>
      </c>
      <c r="X7" s="207">
        <v>3981</v>
      </c>
      <c r="Y7" s="207">
        <v>3926</v>
      </c>
      <c r="Z7" s="207">
        <v>3347</v>
      </c>
      <c r="AA7" s="207">
        <v>2781</v>
      </c>
      <c r="AB7" s="207">
        <v>2098</v>
      </c>
      <c r="AC7" s="207">
        <v>1547</v>
      </c>
      <c r="AD7" s="207">
        <v>1228</v>
      </c>
      <c r="AE7" s="207">
        <v>850</v>
      </c>
      <c r="AF7" s="207">
        <v>578</v>
      </c>
      <c r="AG7" s="207">
        <v>457</v>
      </c>
      <c r="AH7" s="207">
        <v>307</v>
      </c>
      <c r="AI7" s="207">
        <v>202</v>
      </c>
      <c r="AJ7" s="207">
        <v>126</v>
      </c>
      <c r="AK7" s="207">
        <v>64</v>
      </c>
      <c r="AL7" s="207">
        <v>44</v>
      </c>
      <c r="AM7" s="207">
        <v>27</v>
      </c>
      <c r="AN7" s="207">
        <v>19</v>
      </c>
      <c r="AO7" s="207">
        <v>12</v>
      </c>
      <c r="AP7" s="207">
        <v>4</v>
      </c>
      <c r="AQ7" s="207">
        <v>3</v>
      </c>
      <c r="AR7" s="207">
        <v>3</v>
      </c>
      <c r="AS7" s="207">
        <v>1</v>
      </c>
      <c r="AT7" s="207"/>
      <c r="AU7" s="207"/>
      <c r="AV7" s="207"/>
      <c r="AW7" s="207"/>
      <c r="AX7" s="207"/>
      <c r="AY7" s="207"/>
      <c r="AZ7" s="207"/>
      <c r="BA7" s="207">
        <v>1493</v>
      </c>
      <c r="BB7" s="207">
        <v>24539</v>
      </c>
    </row>
    <row r="8" spans="1:54" ht="14.25" thickBot="1" x14ac:dyDescent="0.2">
      <c r="A8" s="230">
        <v>1703</v>
      </c>
      <c r="B8" s="230">
        <v>29928</v>
      </c>
      <c r="C8" s="230">
        <v>0.62299499999999997</v>
      </c>
      <c r="D8" s="64">
        <f t="shared" si="0"/>
        <v>18644.994360000001</v>
      </c>
      <c r="E8" s="29">
        <f>SUM(D8:D9)/SUM(B8:B9)</f>
        <v>0.62970283093949075</v>
      </c>
      <c r="F8" s="29"/>
      <c r="G8" s="251">
        <v>1702</v>
      </c>
      <c r="H8" s="9">
        <v>29688</v>
      </c>
      <c r="I8" s="9">
        <v>17769</v>
      </c>
      <c r="J8" s="10">
        <v>0.59852499999999997</v>
      </c>
      <c r="L8" s="254">
        <f t="shared" si="2"/>
        <v>1702</v>
      </c>
      <c r="M8" s="254">
        <f t="shared" si="1"/>
        <v>29688</v>
      </c>
      <c r="N8" s="254">
        <f t="shared" si="1"/>
        <v>17769</v>
      </c>
      <c r="O8" s="255">
        <f t="shared" si="1"/>
        <v>0.59852499999999997</v>
      </c>
      <c r="P8">
        <v>1703</v>
      </c>
      <c r="Q8">
        <v>29928</v>
      </c>
      <c r="S8">
        <v>1610</v>
      </c>
      <c r="T8">
        <v>4</v>
      </c>
      <c r="U8">
        <v>1998</v>
      </c>
      <c r="V8" s="206">
        <v>1702</v>
      </c>
      <c r="W8" s="207">
        <v>1134</v>
      </c>
      <c r="X8" s="207">
        <v>4132</v>
      </c>
      <c r="Y8" s="207">
        <v>4470</v>
      </c>
      <c r="Z8" s="207">
        <v>4120</v>
      </c>
      <c r="AA8" s="207">
        <v>3361</v>
      </c>
      <c r="AB8" s="207">
        <v>2766</v>
      </c>
      <c r="AC8" s="207">
        <v>2140</v>
      </c>
      <c r="AD8" s="207">
        <v>1588</v>
      </c>
      <c r="AE8" s="207">
        <v>1246</v>
      </c>
      <c r="AF8" s="207">
        <v>889</v>
      </c>
      <c r="AG8" s="207">
        <v>613</v>
      </c>
      <c r="AH8" s="207">
        <v>479</v>
      </c>
      <c r="AI8" s="207">
        <v>339</v>
      </c>
      <c r="AJ8" s="207">
        <v>233</v>
      </c>
      <c r="AK8" s="207">
        <v>134</v>
      </c>
      <c r="AL8" s="207">
        <v>98</v>
      </c>
      <c r="AM8" s="207">
        <v>47</v>
      </c>
      <c r="AN8" s="207">
        <v>34</v>
      </c>
      <c r="AO8" s="207">
        <v>29</v>
      </c>
      <c r="AP8" s="207">
        <v>13</v>
      </c>
      <c r="AQ8" s="207">
        <v>12</v>
      </c>
      <c r="AR8" s="207"/>
      <c r="AS8" s="207"/>
      <c r="AT8" s="207"/>
      <c r="AU8" s="207"/>
      <c r="AV8" s="207"/>
      <c r="AW8" s="207"/>
      <c r="AX8" s="207"/>
      <c r="AY8" s="207"/>
      <c r="AZ8" s="207"/>
      <c r="BA8" s="207">
        <v>1811</v>
      </c>
      <c r="BB8" s="207">
        <v>29688</v>
      </c>
    </row>
    <row r="9" spans="1:54" ht="14.25" thickBot="1" x14ac:dyDescent="0.2">
      <c r="A9" s="230">
        <v>1704</v>
      </c>
      <c r="B9" s="230">
        <v>28625</v>
      </c>
      <c r="C9" s="230">
        <v>0.63671599999999995</v>
      </c>
      <c r="D9" s="64">
        <f t="shared" si="0"/>
        <v>18225.995499999997</v>
      </c>
      <c r="G9" s="251">
        <v>1703</v>
      </c>
      <c r="H9" s="9">
        <v>29928</v>
      </c>
      <c r="I9" s="9">
        <v>18645</v>
      </c>
      <c r="J9" s="10">
        <v>0.62299499999999997</v>
      </c>
      <c r="K9">
        <f>SUM(I9:I10)/SUM(H9:H10)</f>
        <v>0.62970300411592917</v>
      </c>
      <c r="L9" s="254">
        <f t="shared" si="2"/>
        <v>1703</v>
      </c>
      <c r="M9" s="254">
        <f t="shared" si="1"/>
        <v>29928</v>
      </c>
      <c r="N9" s="254">
        <f t="shared" si="1"/>
        <v>18645</v>
      </c>
      <c r="O9" s="255">
        <f t="shared" si="1"/>
        <v>0.62299499999999997</v>
      </c>
      <c r="P9">
        <v>1704</v>
      </c>
      <c r="Q9">
        <v>28625</v>
      </c>
      <c r="S9">
        <v>1610</v>
      </c>
      <c r="T9">
        <v>5</v>
      </c>
      <c r="U9">
        <v>1573</v>
      </c>
      <c r="V9" s="206">
        <v>1703</v>
      </c>
      <c r="W9" s="207">
        <v>1038</v>
      </c>
      <c r="X9" s="207">
        <v>3906</v>
      </c>
      <c r="Y9" s="207">
        <v>4257</v>
      </c>
      <c r="Z9" s="207">
        <v>3941</v>
      </c>
      <c r="AA9" s="207">
        <v>3497</v>
      </c>
      <c r="AB9" s="207">
        <v>2884</v>
      </c>
      <c r="AC9" s="207">
        <v>2206</v>
      </c>
      <c r="AD9" s="207">
        <v>1626</v>
      </c>
      <c r="AE9" s="207">
        <v>1302</v>
      </c>
      <c r="AF9" s="207">
        <v>994</v>
      </c>
      <c r="AG9" s="207">
        <v>776</v>
      </c>
      <c r="AH9" s="207">
        <v>501</v>
      </c>
      <c r="AI9" s="207">
        <v>399</v>
      </c>
      <c r="AJ9" s="207">
        <v>267</v>
      </c>
      <c r="AK9" s="207">
        <v>217</v>
      </c>
      <c r="AL9" s="207">
        <v>118</v>
      </c>
      <c r="AM9" s="207">
        <v>84</v>
      </c>
      <c r="AN9" s="207">
        <v>51</v>
      </c>
      <c r="AO9" s="207">
        <v>25</v>
      </c>
      <c r="AP9" s="207">
        <v>19</v>
      </c>
      <c r="AQ9" s="207">
        <v>13</v>
      </c>
      <c r="AR9" s="207">
        <v>7</v>
      </c>
      <c r="AS9" s="207">
        <v>3</v>
      </c>
      <c r="AT9" s="207">
        <v>3</v>
      </c>
      <c r="AU9" s="207">
        <v>1</v>
      </c>
      <c r="AV9" s="207"/>
      <c r="AW9" s="207"/>
      <c r="AX9" s="207">
        <v>1</v>
      </c>
      <c r="AY9" s="207">
        <v>1</v>
      </c>
      <c r="AZ9" s="207">
        <v>1</v>
      </c>
      <c r="BA9" s="207">
        <v>1790</v>
      </c>
      <c r="BB9" s="207">
        <v>29928</v>
      </c>
    </row>
    <row r="10" spans="1:54" ht="14.25" thickBot="1" x14ac:dyDescent="0.2">
      <c r="A10" s="230">
        <v>1705</v>
      </c>
      <c r="B10" s="230">
        <v>31682</v>
      </c>
      <c r="C10" s="230">
        <v>0.64020600000000005</v>
      </c>
      <c r="D10" s="64">
        <f t="shared" si="0"/>
        <v>20283.006492</v>
      </c>
      <c r="E10" s="29">
        <f>SUM(D10:D12)/SUM(B10:B12)</f>
        <v>0.66676823371409122</v>
      </c>
      <c r="F10" s="29"/>
      <c r="G10" s="251">
        <v>1704</v>
      </c>
      <c r="H10" s="9">
        <v>28625</v>
      </c>
      <c r="I10" s="9">
        <v>18226</v>
      </c>
      <c r="J10" s="10">
        <v>0.63671599999999995</v>
      </c>
      <c r="L10" s="254">
        <f t="shared" si="2"/>
        <v>1704</v>
      </c>
      <c r="M10" s="254">
        <f t="shared" si="1"/>
        <v>28625</v>
      </c>
      <c r="N10" s="254">
        <f t="shared" si="1"/>
        <v>18226</v>
      </c>
      <c r="O10" s="255">
        <f t="shared" si="1"/>
        <v>0.63671599999999995</v>
      </c>
      <c r="P10">
        <v>1705</v>
      </c>
      <c r="Q10">
        <v>30366</v>
      </c>
      <c r="R10">
        <f>N10-Q10</f>
        <v>-12140</v>
      </c>
      <c r="S10">
        <v>1610</v>
      </c>
      <c r="T10">
        <v>6</v>
      </c>
      <c r="U10">
        <v>1097</v>
      </c>
      <c r="V10" s="206">
        <v>1704</v>
      </c>
      <c r="W10" s="207">
        <v>1296</v>
      </c>
      <c r="X10" s="207">
        <v>3456</v>
      </c>
      <c r="Y10" s="207">
        <v>3860</v>
      </c>
      <c r="Z10" s="207">
        <v>3837</v>
      </c>
      <c r="AA10" s="207">
        <v>3408</v>
      </c>
      <c r="AB10" s="207">
        <v>2859</v>
      </c>
      <c r="AC10" s="207">
        <v>2270</v>
      </c>
      <c r="AD10" s="207">
        <v>1689</v>
      </c>
      <c r="AE10" s="207">
        <v>1296</v>
      </c>
      <c r="AF10" s="207">
        <v>933</v>
      </c>
      <c r="AG10" s="207">
        <v>650</v>
      </c>
      <c r="AH10" s="207">
        <v>473</v>
      </c>
      <c r="AI10" s="207">
        <v>370</v>
      </c>
      <c r="AJ10" s="207">
        <v>252</v>
      </c>
      <c r="AK10" s="207">
        <v>173</v>
      </c>
      <c r="AL10" s="207">
        <v>128</v>
      </c>
      <c r="AM10" s="207">
        <v>65</v>
      </c>
      <c r="AN10" s="207">
        <v>43</v>
      </c>
      <c r="AO10" s="207">
        <v>30</v>
      </c>
      <c r="AP10" s="207">
        <v>8</v>
      </c>
      <c r="AQ10" s="207">
        <v>7</v>
      </c>
      <c r="AR10" s="207">
        <v>5</v>
      </c>
      <c r="AS10" s="207">
        <v>3</v>
      </c>
      <c r="AT10" s="207">
        <v>1</v>
      </c>
      <c r="AU10" s="207">
        <v>2</v>
      </c>
      <c r="AV10" s="207"/>
      <c r="AW10" s="207"/>
      <c r="AX10" s="207"/>
      <c r="AY10" s="207">
        <v>1</v>
      </c>
      <c r="AZ10" s="207"/>
      <c r="BA10" s="207">
        <v>1510</v>
      </c>
      <c r="BB10" s="207">
        <v>28625</v>
      </c>
    </row>
    <row r="11" spans="1:54" ht="14.25" thickBot="1" x14ac:dyDescent="0.2">
      <c r="A11" s="230">
        <v>1706</v>
      </c>
      <c r="B11" s="230">
        <v>28964</v>
      </c>
      <c r="C11" s="230">
        <v>0.67166099999999995</v>
      </c>
      <c r="D11" s="64">
        <f t="shared" si="0"/>
        <v>19453.989203999998</v>
      </c>
      <c r="G11" s="251">
        <v>1705</v>
      </c>
      <c r="H11" s="9">
        <v>31682</v>
      </c>
      <c r="I11" s="9">
        <v>20283</v>
      </c>
      <c r="J11" s="10">
        <v>0.64020600000000005</v>
      </c>
      <c r="K11">
        <f>SUM(I11:I15)/SUM(H11:H15)</f>
        <v>0.69561611456295913</v>
      </c>
      <c r="L11" s="254">
        <f t="shared" si="2"/>
        <v>1705</v>
      </c>
      <c r="M11" s="254">
        <f t="shared" si="1"/>
        <v>31682</v>
      </c>
      <c r="N11" s="254">
        <f t="shared" si="1"/>
        <v>20283</v>
      </c>
      <c r="O11" s="255">
        <f t="shared" si="1"/>
        <v>0.64020600000000005</v>
      </c>
      <c r="P11">
        <v>1706</v>
      </c>
      <c r="Q11">
        <v>24679</v>
      </c>
      <c r="R11" s="173">
        <f t="shared" ref="R11:R12" si="3">N11-Q11</f>
        <v>-4396</v>
      </c>
      <c r="S11">
        <v>1610</v>
      </c>
      <c r="T11">
        <v>7</v>
      </c>
      <c r="U11">
        <v>819</v>
      </c>
      <c r="V11" s="206">
        <v>1705</v>
      </c>
      <c r="W11" s="207">
        <v>1439</v>
      </c>
      <c r="X11" s="207">
        <v>3760</v>
      </c>
      <c r="Y11" s="207">
        <v>4197</v>
      </c>
      <c r="Z11" s="207">
        <v>4089</v>
      </c>
      <c r="AA11" s="207">
        <v>3899</v>
      </c>
      <c r="AB11" s="207">
        <v>3226</v>
      </c>
      <c r="AC11" s="207">
        <v>2497</v>
      </c>
      <c r="AD11" s="207">
        <v>1895</v>
      </c>
      <c r="AE11" s="207">
        <v>1377</v>
      </c>
      <c r="AF11" s="207">
        <v>1061</v>
      </c>
      <c r="AG11" s="207">
        <v>797</v>
      </c>
      <c r="AH11" s="207">
        <v>588</v>
      </c>
      <c r="AI11" s="207">
        <v>426</v>
      </c>
      <c r="AJ11" s="207">
        <v>320</v>
      </c>
      <c r="AK11" s="207">
        <v>213</v>
      </c>
      <c r="AL11" s="207">
        <v>148</v>
      </c>
      <c r="AM11" s="207">
        <v>76</v>
      </c>
      <c r="AN11" s="207">
        <v>71</v>
      </c>
      <c r="AO11" s="207">
        <v>41</v>
      </c>
      <c r="AP11" s="207">
        <v>27</v>
      </c>
      <c r="AQ11" s="207">
        <v>10</v>
      </c>
      <c r="AR11" s="207">
        <v>7</v>
      </c>
      <c r="AS11" s="207">
        <v>9</v>
      </c>
      <c r="AT11" s="207">
        <v>4</v>
      </c>
      <c r="AU11" s="207"/>
      <c r="AV11" s="207">
        <v>2</v>
      </c>
      <c r="AW11" s="207">
        <v>1</v>
      </c>
      <c r="AX11" s="207"/>
      <c r="AY11" s="207"/>
      <c r="AZ11" s="207"/>
      <c r="BA11" s="207">
        <v>1502</v>
      </c>
      <c r="BB11" s="207">
        <v>31682</v>
      </c>
    </row>
    <row r="12" spans="1:54" ht="14.25" thickBot="1" x14ac:dyDescent="0.2">
      <c r="A12" s="230">
        <v>1707</v>
      </c>
      <c r="B12" s="230">
        <v>24535</v>
      </c>
      <c r="C12" s="230">
        <v>0.69529200000000002</v>
      </c>
      <c r="D12" s="64">
        <f t="shared" si="0"/>
        <v>17058.989219999999</v>
      </c>
      <c r="G12" s="251">
        <v>1706</v>
      </c>
      <c r="H12" s="9">
        <v>28964</v>
      </c>
      <c r="I12" s="9">
        <v>19454</v>
      </c>
      <c r="J12" s="10">
        <v>0.67166099999999995</v>
      </c>
      <c r="L12" s="254">
        <f t="shared" si="2"/>
        <v>1706</v>
      </c>
      <c r="M12" s="254">
        <f t="shared" si="1"/>
        <v>28964</v>
      </c>
      <c r="N12" s="254">
        <f t="shared" si="1"/>
        <v>19454</v>
      </c>
      <c r="O12" s="255">
        <f t="shared" si="1"/>
        <v>0.67166099999999995</v>
      </c>
      <c r="P12">
        <v>1707</v>
      </c>
      <c r="Q12">
        <v>23629</v>
      </c>
      <c r="R12" s="173">
        <f t="shared" si="3"/>
        <v>-4175</v>
      </c>
      <c r="S12">
        <v>1610</v>
      </c>
      <c r="T12">
        <v>8</v>
      </c>
      <c r="U12">
        <v>545</v>
      </c>
      <c r="V12" s="206">
        <v>1706</v>
      </c>
      <c r="W12" s="207">
        <v>1465</v>
      </c>
      <c r="X12" s="207">
        <v>3603</v>
      </c>
      <c r="Y12" s="207">
        <v>3928</v>
      </c>
      <c r="Z12" s="207">
        <v>3789</v>
      </c>
      <c r="AA12" s="207">
        <v>3434</v>
      </c>
      <c r="AB12" s="207">
        <v>2777</v>
      </c>
      <c r="AC12" s="207">
        <v>2267</v>
      </c>
      <c r="AD12" s="207">
        <v>1674</v>
      </c>
      <c r="AE12" s="207">
        <v>1262</v>
      </c>
      <c r="AF12" s="207">
        <v>892</v>
      </c>
      <c r="AG12" s="207">
        <v>688</v>
      </c>
      <c r="AH12" s="207">
        <v>513</v>
      </c>
      <c r="AI12" s="207">
        <v>363</v>
      </c>
      <c r="AJ12" s="207">
        <v>298</v>
      </c>
      <c r="AK12" s="207">
        <v>191</v>
      </c>
      <c r="AL12" s="207">
        <v>121</v>
      </c>
      <c r="AM12" s="207">
        <v>86</v>
      </c>
      <c r="AN12" s="207">
        <v>41</v>
      </c>
      <c r="AO12" s="207">
        <v>34</v>
      </c>
      <c r="AP12" s="207">
        <v>19</v>
      </c>
      <c r="AQ12" s="207">
        <v>8</v>
      </c>
      <c r="AR12" s="207">
        <v>10</v>
      </c>
      <c r="AS12" s="207">
        <v>7</v>
      </c>
      <c r="AT12" s="207">
        <v>2</v>
      </c>
      <c r="AU12" s="207">
        <v>2</v>
      </c>
      <c r="AV12" s="207"/>
      <c r="AW12" s="207">
        <v>1</v>
      </c>
      <c r="AX12" s="207"/>
      <c r="AY12" s="207">
        <v>1</v>
      </c>
      <c r="AZ12" s="207"/>
      <c r="BA12" s="207">
        <v>1488</v>
      </c>
      <c r="BB12" s="207">
        <v>28964</v>
      </c>
    </row>
    <row r="13" spans="1:54" ht="14.25" thickBot="1" x14ac:dyDescent="0.2">
      <c r="A13" s="230">
        <v>1708</v>
      </c>
      <c r="B13" s="230">
        <v>26614</v>
      </c>
      <c r="C13" s="230">
        <v>0.71950899999999995</v>
      </c>
      <c r="D13" s="64">
        <f t="shared" si="0"/>
        <v>19149.012525999999</v>
      </c>
      <c r="G13" s="251">
        <v>1707</v>
      </c>
      <c r="H13" s="9">
        <v>24535</v>
      </c>
      <c r="I13" s="9">
        <v>17105</v>
      </c>
      <c r="J13" s="10">
        <v>0.69716699999999998</v>
      </c>
      <c r="L13" s="254">
        <f t="shared" si="2"/>
        <v>1707</v>
      </c>
      <c r="M13" s="254">
        <f t="shared" si="1"/>
        <v>24535</v>
      </c>
      <c r="N13" s="254">
        <f t="shared" si="1"/>
        <v>17105</v>
      </c>
      <c r="O13" s="255">
        <f t="shared" si="1"/>
        <v>0.69716699999999998</v>
      </c>
      <c r="P13">
        <v>1708</v>
      </c>
      <c r="Q13">
        <v>11457</v>
      </c>
      <c r="S13">
        <v>1610</v>
      </c>
      <c r="T13">
        <v>9</v>
      </c>
      <c r="U13">
        <v>368</v>
      </c>
      <c r="V13" s="206">
        <v>1707</v>
      </c>
      <c r="W13" s="207">
        <v>1270</v>
      </c>
      <c r="X13" s="207">
        <v>3029</v>
      </c>
      <c r="Y13" s="207">
        <v>3249</v>
      </c>
      <c r="Z13" s="207">
        <v>3235</v>
      </c>
      <c r="AA13" s="207">
        <v>2873</v>
      </c>
      <c r="AB13" s="207">
        <v>2419</v>
      </c>
      <c r="AC13" s="207">
        <v>1878</v>
      </c>
      <c r="AD13" s="207">
        <v>1467</v>
      </c>
      <c r="AE13" s="207">
        <v>1046</v>
      </c>
      <c r="AF13" s="207">
        <v>813</v>
      </c>
      <c r="AG13" s="207">
        <v>616</v>
      </c>
      <c r="AH13" s="207">
        <v>441</v>
      </c>
      <c r="AI13" s="207">
        <v>295</v>
      </c>
      <c r="AJ13" s="207">
        <v>252</v>
      </c>
      <c r="AK13" s="207">
        <v>176</v>
      </c>
      <c r="AL13" s="207">
        <v>116</v>
      </c>
      <c r="AM13" s="207">
        <v>65</v>
      </c>
      <c r="AN13" s="207">
        <v>43</v>
      </c>
      <c r="AO13" s="207">
        <v>31</v>
      </c>
      <c r="AP13" s="207">
        <v>36</v>
      </c>
      <c r="AQ13" s="207">
        <v>12</v>
      </c>
      <c r="AR13" s="207">
        <v>10</v>
      </c>
      <c r="AS13" s="207">
        <v>2</v>
      </c>
      <c r="AT13" s="207">
        <v>5</v>
      </c>
      <c r="AU13" s="207">
        <v>2</v>
      </c>
      <c r="AV13" s="207">
        <v>1</v>
      </c>
      <c r="AW13" s="207"/>
      <c r="AX13" s="207"/>
      <c r="AY13" s="207">
        <v>1</v>
      </c>
      <c r="AZ13" s="207"/>
      <c r="BA13" s="207">
        <v>1152</v>
      </c>
      <c r="BB13" s="207">
        <v>24535</v>
      </c>
    </row>
    <row r="14" spans="1:54" ht="14.25" thickBot="1" x14ac:dyDescent="0.2">
      <c r="G14" s="251">
        <v>1708</v>
      </c>
      <c r="H14" s="9">
        <v>28925</v>
      </c>
      <c r="I14" s="9">
        <v>21260</v>
      </c>
      <c r="J14" s="10">
        <v>0.73500399999999999</v>
      </c>
      <c r="L14" s="254">
        <f t="shared" si="2"/>
        <v>1708</v>
      </c>
      <c r="M14" s="254">
        <f t="shared" si="1"/>
        <v>28925</v>
      </c>
      <c r="N14" s="254">
        <f t="shared" si="1"/>
        <v>21260</v>
      </c>
      <c r="O14" s="255">
        <f t="shared" si="1"/>
        <v>0.73500399999999999</v>
      </c>
      <c r="S14">
        <v>1610</v>
      </c>
      <c r="T14">
        <v>10</v>
      </c>
      <c r="U14">
        <v>243</v>
      </c>
      <c r="V14" s="206">
        <v>1708</v>
      </c>
      <c r="W14" s="207">
        <v>1573</v>
      </c>
      <c r="X14" s="207">
        <v>3511</v>
      </c>
      <c r="Y14" s="207">
        <v>3650</v>
      </c>
      <c r="Z14" s="207">
        <v>3526</v>
      </c>
      <c r="AA14" s="207">
        <v>3050</v>
      </c>
      <c r="AB14" s="207">
        <v>2472</v>
      </c>
      <c r="AC14" s="207">
        <v>1934</v>
      </c>
      <c r="AD14" s="207">
        <v>1542</v>
      </c>
      <c r="AE14" s="207">
        <v>1097</v>
      </c>
      <c r="AF14" s="207">
        <v>792</v>
      </c>
      <c r="AG14" s="207">
        <v>620</v>
      </c>
      <c r="AH14" s="207">
        <v>425</v>
      </c>
      <c r="AI14" s="207">
        <v>320</v>
      </c>
      <c r="AJ14" s="207">
        <v>236</v>
      </c>
      <c r="AK14" s="207">
        <v>173</v>
      </c>
      <c r="AL14" s="207">
        <v>118</v>
      </c>
      <c r="AM14" s="207">
        <v>87</v>
      </c>
      <c r="AN14" s="207">
        <v>46</v>
      </c>
      <c r="AO14" s="207">
        <v>25</v>
      </c>
      <c r="AP14" s="207">
        <v>22</v>
      </c>
      <c r="AQ14" s="207">
        <v>15</v>
      </c>
      <c r="AR14" s="207">
        <v>4</v>
      </c>
      <c r="AS14" s="207">
        <v>4</v>
      </c>
      <c r="AT14" s="207">
        <v>2</v>
      </c>
      <c r="AU14" s="207">
        <v>3</v>
      </c>
      <c r="AV14" s="207">
        <v>1</v>
      </c>
      <c r="AW14" s="207"/>
      <c r="AX14" s="207">
        <v>1</v>
      </c>
      <c r="AY14" s="207"/>
      <c r="AZ14" s="207"/>
      <c r="BA14" s="207">
        <v>1365</v>
      </c>
      <c r="BB14" s="207">
        <v>26614</v>
      </c>
    </row>
    <row r="15" spans="1:54" ht="14.25" thickBot="1" x14ac:dyDescent="0.2">
      <c r="A15" s="43" t="s">
        <v>753</v>
      </c>
      <c r="B15" s="44">
        <v>1610</v>
      </c>
      <c r="C15" s="44">
        <v>1611</v>
      </c>
      <c r="D15" s="44">
        <v>1612</v>
      </c>
      <c r="E15" s="44">
        <v>1701</v>
      </c>
      <c r="F15" s="21">
        <v>1702</v>
      </c>
      <c r="G15" s="251">
        <v>1709</v>
      </c>
      <c r="H15" s="9">
        <v>30583</v>
      </c>
      <c r="I15" s="9">
        <v>22546</v>
      </c>
      <c r="J15" s="10">
        <v>0.73720699999999995</v>
      </c>
      <c r="L15" s="254">
        <f t="shared" si="2"/>
        <v>1709</v>
      </c>
      <c r="M15" s="254">
        <f t="shared" si="1"/>
        <v>30583</v>
      </c>
      <c r="N15" s="254">
        <f t="shared" si="1"/>
        <v>22546</v>
      </c>
      <c r="O15" s="255">
        <f t="shared" si="1"/>
        <v>0.73720699999999995</v>
      </c>
      <c r="S15">
        <v>1610</v>
      </c>
      <c r="T15">
        <v>11</v>
      </c>
      <c r="U15">
        <v>152</v>
      </c>
      <c r="V15" s="206" t="s">
        <v>1299</v>
      </c>
      <c r="W15" s="207">
        <v>15998</v>
      </c>
      <c r="X15" s="207">
        <v>39551</v>
      </c>
      <c r="Y15" s="207">
        <v>41190</v>
      </c>
      <c r="Z15" s="207">
        <v>38011</v>
      </c>
      <c r="AA15" s="207">
        <v>32907</v>
      </c>
      <c r="AB15" s="207">
        <v>26685</v>
      </c>
      <c r="AC15" s="207">
        <v>20620</v>
      </c>
      <c r="AD15" s="207">
        <v>15514</v>
      </c>
      <c r="AE15" s="207">
        <v>11348</v>
      </c>
      <c r="AF15" s="207">
        <v>8276</v>
      </c>
      <c r="AG15" s="207">
        <v>6134</v>
      </c>
      <c r="AH15" s="207">
        <v>4330</v>
      </c>
      <c r="AI15" s="207">
        <v>3088</v>
      </c>
      <c r="AJ15" s="207">
        <v>2203</v>
      </c>
      <c r="AK15" s="207">
        <v>1457</v>
      </c>
      <c r="AL15" s="207">
        <v>965</v>
      </c>
      <c r="AM15" s="207">
        <v>568</v>
      </c>
      <c r="AN15" s="207">
        <v>388</v>
      </c>
      <c r="AO15" s="207">
        <v>240</v>
      </c>
      <c r="AP15" s="207">
        <v>151</v>
      </c>
      <c r="AQ15" s="207">
        <v>87</v>
      </c>
      <c r="AR15" s="207">
        <v>47</v>
      </c>
      <c r="AS15" s="207">
        <v>30</v>
      </c>
      <c r="AT15" s="207">
        <v>20</v>
      </c>
      <c r="AU15" s="207">
        <v>11</v>
      </c>
      <c r="AV15" s="207">
        <v>4</v>
      </c>
      <c r="AW15" s="207">
        <v>2</v>
      </c>
      <c r="AX15" s="207">
        <v>2</v>
      </c>
      <c r="AY15" s="207">
        <v>4</v>
      </c>
      <c r="AZ15" s="207">
        <v>1</v>
      </c>
      <c r="BA15" s="207">
        <v>16189</v>
      </c>
      <c r="BB15" s="207">
        <v>286021</v>
      </c>
    </row>
    <row r="16" spans="1:54" x14ac:dyDescent="0.15">
      <c r="A16" s="46" t="s">
        <v>754</v>
      </c>
      <c r="B16" s="47">
        <v>1703</v>
      </c>
      <c r="C16" s="47">
        <v>1704</v>
      </c>
      <c r="D16" s="47"/>
      <c r="E16" s="47"/>
      <c r="F16" s="178"/>
      <c r="G16" s="252">
        <v>1710</v>
      </c>
      <c r="H16" s="1">
        <v>30576</v>
      </c>
      <c r="I16" s="1">
        <v>1</v>
      </c>
      <c r="J16" s="2">
        <v>3.3000000000000003E-5</v>
      </c>
      <c r="S16">
        <v>1610</v>
      </c>
      <c r="T16">
        <v>12</v>
      </c>
      <c r="U16">
        <v>87</v>
      </c>
    </row>
    <row r="17" spans="1:31" x14ac:dyDescent="0.15">
      <c r="A17" s="49" t="s">
        <v>755</v>
      </c>
      <c r="B17" s="50">
        <v>1705</v>
      </c>
      <c r="C17" s="50">
        <v>1706</v>
      </c>
      <c r="D17" s="50">
        <v>1707</v>
      </c>
      <c r="E17" s="50"/>
      <c r="F17" s="50"/>
      <c r="G17" s="40"/>
      <c r="S17">
        <v>1610</v>
      </c>
      <c r="T17">
        <v>13</v>
      </c>
      <c r="U17">
        <v>47</v>
      </c>
    </row>
    <row r="18" spans="1:31" x14ac:dyDescent="0.15">
      <c r="M18">
        <v>6508</v>
      </c>
      <c r="S18">
        <v>1610</v>
      </c>
      <c r="T18">
        <v>14</v>
      </c>
      <c r="U18">
        <v>25</v>
      </c>
    </row>
    <row r="19" spans="1:31" x14ac:dyDescent="0.15">
      <c r="S19">
        <v>1610</v>
      </c>
      <c r="T19">
        <v>15</v>
      </c>
      <c r="U19">
        <v>20</v>
      </c>
      <c r="V19" s="205" t="s">
        <v>1298</v>
      </c>
      <c r="W19" t="s">
        <v>1301</v>
      </c>
      <c r="Z19" t="s">
        <v>1292</v>
      </c>
      <c r="AA19" t="s">
        <v>1293</v>
      </c>
      <c r="AB19" t="s">
        <v>1302</v>
      </c>
      <c r="AC19" t="s">
        <v>1303</v>
      </c>
      <c r="AD19" t="s">
        <v>618</v>
      </c>
      <c r="AE19" t="s">
        <v>1291</v>
      </c>
    </row>
    <row r="20" spans="1:31" x14ac:dyDescent="0.15">
      <c r="A20" t="s">
        <v>1292</v>
      </c>
      <c r="B20" t="s">
        <v>1293</v>
      </c>
      <c r="C20" t="s">
        <v>1294</v>
      </c>
      <c r="D20" t="s">
        <v>1295</v>
      </c>
      <c r="E20" t="s">
        <v>1296</v>
      </c>
      <c r="S20">
        <v>1610</v>
      </c>
      <c r="T20">
        <v>16</v>
      </c>
      <c r="U20">
        <v>11</v>
      </c>
      <c r="V20" s="206">
        <v>1610</v>
      </c>
      <c r="W20" s="207">
        <v>18780</v>
      </c>
      <c r="Z20">
        <v>10500999002</v>
      </c>
      <c r="AA20" s="204">
        <v>42932</v>
      </c>
      <c r="AB20">
        <v>10500999</v>
      </c>
      <c r="AC20">
        <v>2016102900010060</v>
      </c>
      <c r="AD20">
        <v>17</v>
      </c>
      <c r="AE20">
        <v>9</v>
      </c>
    </row>
    <row r="21" spans="1:31" x14ac:dyDescent="0.15">
      <c r="A21">
        <v>10512241003</v>
      </c>
      <c r="B21" s="204">
        <v>42914</v>
      </c>
      <c r="C21">
        <v>0</v>
      </c>
      <c r="D21">
        <v>1</v>
      </c>
      <c r="E21">
        <v>0</v>
      </c>
      <c r="S21">
        <v>1610</v>
      </c>
      <c r="T21">
        <v>17</v>
      </c>
      <c r="U21">
        <v>11</v>
      </c>
      <c r="V21" s="208">
        <v>0</v>
      </c>
      <c r="W21" s="207">
        <v>1634</v>
      </c>
      <c r="Z21">
        <v>10501860002</v>
      </c>
      <c r="AA21" s="204">
        <v>42871</v>
      </c>
      <c r="AB21">
        <v>10501860</v>
      </c>
      <c r="AC21">
        <v>2016111000030660</v>
      </c>
      <c r="AD21">
        <v>11</v>
      </c>
      <c r="AE21">
        <v>9</v>
      </c>
    </row>
    <row r="22" spans="1:31" x14ac:dyDescent="0.15">
      <c r="A22">
        <v>10514860003</v>
      </c>
      <c r="B22" s="204">
        <v>42893</v>
      </c>
      <c r="C22">
        <v>0</v>
      </c>
      <c r="D22">
        <v>1</v>
      </c>
      <c r="E22">
        <v>0</v>
      </c>
      <c r="S22">
        <v>1610</v>
      </c>
      <c r="T22">
        <v>18</v>
      </c>
      <c r="U22">
        <v>2</v>
      </c>
      <c r="V22" s="208">
        <v>1</v>
      </c>
      <c r="W22" s="207">
        <v>3236</v>
      </c>
      <c r="Z22">
        <v>10502844002</v>
      </c>
      <c r="AA22" s="204">
        <v>42932</v>
      </c>
      <c r="AB22">
        <v>10502844</v>
      </c>
      <c r="AC22">
        <v>2016092700000030</v>
      </c>
      <c r="AD22">
        <v>23</v>
      </c>
      <c r="AE22">
        <v>10</v>
      </c>
    </row>
    <row r="23" spans="1:31" x14ac:dyDescent="0.15">
      <c r="A23">
        <v>10530779004</v>
      </c>
      <c r="B23" s="204">
        <v>42908</v>
      </c>
      <c r="C23">
        <v>0</v>
      </c>
      <c r="D23">
        <v>1</v>
      </c>
      <c r="E23">
        <v>0</v>
      </c>
      <c r="S23">
        <v>1610</v>
      </c>
      <c r="T23">
        <v>20</v>
      </c>
      <c r="U23">
        <v>2</v>
      </c>
      <c r="V23" s="208">
        <v>2</v>
      </c>
      <c r="W23" s="207">
        <v>3018</v>
      </c>
      <c r="Z23">
        <v>10503022002</v>
      </c>
      <c r="AA23" s="204">
        <v>42812</v>
      </c>
      <c r="AB23">
        <v>10503022</v>
      </c>
      <c r="AC23">
        <v>2016082000042440</v>
      </c>
      <c r="AD23">
        <v>11</v>
      </c>
      <c r="AE23">
        <v>8</v>
      </c>
    </row>
    <row r="24" spans="1:31" x14ac:dyDescent="0.15">
      <c r="A24">
        <v>10530933004</v>
      </c>
      <c r="B24" s="204">
        <v>42908</v>
      </c>
      <c r="C24">
        <v>0</v>
      </c>
      <c r="D24">
        <v>1</v>
      </c>
      <c r="E24">
        <v>0</v>
      </c>
      <c r="S24">
        <v>1610</v>
      </c>
      <c r="T24">
        <v>23</v>
      </c>
      <c r="U24">
        <v>1</v>
      </c>
      <c r="V24" s="208">
        <v>3</v>
      </c>
      <c r="W24" s="207">
        <v>2532</v>
      </c>
      <c r="Z24">
        <v>10503022002</v>
      </c>
      <c r="AA24" s="204">
        <v>42901</v>
      </c>
      <c r="AB24">
        <v>10503022</v>
      </c>
      <c r="AC24">
        <v>2016082000042440</v>
      </c>
      <c r="AD24">
        <v>15</v>
      </c>
      <c r="AE24">
        <v>8</v>
      </c>
    </row>
    <row r="25" spans="1:31" x14ac:dyDescent="0.15">
      <c r="A25">
        <v>10531835002</v>
      </c>
      <c r="B25" s="204">
        <v>42908</v>
      </c>
      <c r="C25">
        <v>0</v>
      </c>
      <c r="D25">
        <v>1</v>
      </c>
      <c r="E25">
        <v>0</v>
      </c>
      <c r="S25">
        <v>1611</v>
      </c>
      <c r="T25" t="s">
        <v>21</v>
      </c>
      <c r="U25">
        <v>1483</v>
      </c>
      <c r="V25" s="208">
        <v>4</v>
      </c>
      <c r="W25" s="207">
        <v>1998</v>
      </c>
      <c r="Z25">
        <v>10503202002</v>
      </c>
      <c r="AA25" s="204">
        <v>42932</v>
      </c>
      <c r="AB25">
        <v>10503202</v>
      </c>
      <c r="AC25">
        <v>2016092400008340</v>
      </c>
      <c r="AD25">
        <v>15</v>
      </c>
      <c r="AE25">
        <v>9</v>
      </c>
    </row>
    <row r="26" spans="1:31" x14ac:dyDescent="0.15">
      <c r="A26">
        <v>10532865002</v>
      </c>
      <c r="B26" s="204">
        <v>42908</v>
      </c>
      <c r="C26">
        <v>0</v>
      </c>
      <c r="D26">
        <v>1</v>
      </c>
      <c r="E26">
        <v>0</v>
      </c>
      <c r="S26">
        <v>1611</v>
      </c>
      <c r="T26">
        <v>0</v>
      </c>
      <c r="U26">
        <v>1872</v>
      </c>
      <c r="V26" s="208">
        <v>5</v>
      </c>
      <c r="W26" s="207">
        <v>1573</v>
      </c>
      <c r="Z26">
        <v>10503267002</v>
      </c>
      <c r="AA26" s="204">
        <v>42901</v>
      </c>
      <c r="AB26">
        <v>10503267</v>
      </c>
      <c r="AC26">
        <v>2016110100023830</v>
      </c>
      <c r="AD26">
        <v>13</v>
      </c>
      <c r="AE26">
        <v>9</v>
      </c>
    </row>
    <row r="27" spans="1:31" x14ac:dyDescent="0.15">
      <c r="A27">
        <v>10534619002</v>
      </c>
      <c r="B27" s="204">
        <v>42908</v>
      </c>
      <c r="C27">
        <v>0</v>
      </c>
      <c r="D27">
        <v>1</v>
      </c>
      <c r="E27">
        <v>0</v>
      </c>
      <c r="S27">
        <v>1611</v>
      </c>
      <c r="T27">
        <v>1</v>
      </c>
      <c r="U27">
        <v>3479</v>
      </c>
      <c r="V27" s="208">
        <v>6</v>
      </c>
      <c r="W27" s="207">
        <v>1097</v>
      </c>
      <c r="Z27">
        <v>10504896002</v>
      </c>
      <c r="AA27" s="204">
        <v>42962</v>
      </c>
      <c r="AB27">
        <v>10504896</v>
      </c>
      <c r="AC27">
        <v>2016102000030900</v>
      </c>
      <c r="AD27">
        <v>15</v>
      </c>
      <c r="AE27">
        <v>8</v>
      </c>
    </row>
    <row r="28" spans="1:31" x14ac:dyDescent="0.15">
      <c r="A28">
        <v>10536814002</v>
      </c>
      <c r="B28" s="204">
        <v>42908</v>
      </c>
      <c r="C28">
        <v>0</v>
      </c>
      <c r="D28">
        <v>1</v>
      </c>
      <c r="E28">
        <v>0</v>
      </c>
      <c r="S28">
        <v>1611</v>
      </c>
      <c r="T28">
        <v>2</v>
      </c>
      <c r="U28">
        <v>3297</v>
      </c>
      <c r="V28" s="208">
        <v>7</v>
      </c>
      <c r="W28" s="207">
        <v>819</v>
      </c>
      <c r="Z28">
        <v>10505611002</v>
      </c>
      <c r="AA28" s="204">
        <v>42871</v>
      </c>
      <c r="AB28">
        <v>10505611</v>
      </c>
      <c r="AC28">
        <v>2016122900026970</v>
      </c>
      <c r="AD28">
        <v>15</v>
      </c>
      <c r="AE28">
        <v>11</v>
      </c>
    </row>
    <row r="29" spans="1:31" x14ac:dyDescent="0.15">
      <c r="A29">
        <v>10539113003</v>
      </c>
      <c r="B29" s="204">
        <v>42908</v>
      </c>
      <c r="C29">
        <v>0</v>
      </c>
      <c r="D29">
        <v>1</v>
      </c>
      <c r="E29">
        <v>0</v>
      </c>
      <c r="S29">
        <v>1611</v>
      </c>
      <c r="T29">
        <v>3</v>
      </c>
      <c r="U29">
        <v>2753</v>
      </c>
      <c r="V29" s="208">
        <v>8</v>
      </c>
      <c r="W29" s="207">
        <v>545</v>
      </c>
      <c r="Z29">
        <v>10505611002</v>
      </c>
      <c r="AA29" s="204">
        <v>42932</v>
      </c>
      <c r="AB29">
        <v>10505611</v>
      </c>
      <c r="AC29">
        <v>2016122900026970</v>
      </c>
      <c r="AD29">
        <v>17</v>
      </c>
      <c r="AE29">
        <v>12</v>
      </c>
    </row>
    <row r="30" spans="1:31" x14ac:dyDescent="0.15">
      <c r="A30">
        <v>10541232002</v>
      </c>
      <c r="B30" s="204">
        <v>42908</v>
      </c>
      <c r="C30">
        <v>0</v>
      </c>
      <c r="D30" t="s">
        <v>21</v>
      </c>
      <c r="E30">
        <v>0</v>
      </c>
      <c r="S30">
        <v>1611</v>
      </c>
      <c r="T30">
        <v>4</v>
      </c>
      <c r="U30">
        <v>2283</v>
      </c>
      <c r="V30" s="208">
        <v>9</v>
      </c>
      <c r="W30" s="207">
        <v>368</v>
      </c>
      <c r="Z30">
        <v>10505948002</v>
      </c>
      <c r="AA30" s="204">
        <v>42932</v>
      </c>
      <c r="AB30">
        <v>10505948</v>
      </c>
      <c r="AC30">
        <v>2016092900001930</v>
      </c>
      <c r="AD30">
        <v>17</v>
      </c>
      <c r="AE30">
        <v>8</v>
      </c>
    </row>
    <row r="31" spans="1:31" x14ac:dyDescent="0.15">
      <c r="A31">
        <v>10541251002</v>
      </c>
      <c r="B31" s="204">
        <v>42908</v>
      </c>
      <c r="C31">
        <v>0</v>
      </c>
      <c r="D31">
        <v>1</v>
      </c>
      <c r="E31">
        <v>0</v>
      </c>
      <c r="S31">
        <v>1611</v>
      </c>
      <c r="T31">
        <v>5</v>
      </c>
      <c r="U31">
        <v>1793</v>
      </c>
      <c r="V31" s="208">
        <v>10</v>
      </c>
      <c r="W31" s="207">
        <v>243</v>
      </c>
      <c r="Z31">
        <v>10506295002</v>
      </c>
      <c r="AA31" s="204">
        <v>42871</v>
      </c>
      <c r="AB31">
        <v>10506295</v>
      </c>
      <c r="AC31">
        <v>2016082700015010</v>
      </c>
      <c r="AD31">
        <v>14</v>
      </c>
      <c r="AE31">
        <v>9</v>
      </c>
    </row>
    <row r="32" spans="1:31" x14ac:dyDescent="0.15">
      <c r="A32">
        <v>10541390003</v>
      </c>
      <c r="B32" s="204">
        <v>42908</v>
      </c>
      <c r="C32">
        <v>0</v>
      </c>
      <c r="D32">
        <v>1</v>
      </c>
      <c r="E32">
        <v>0</v>
      </c>
      <c r="S32">
        <v>1611</v>
      </c>
      <c r="T32">
        <v>6</v>
      </c>
      <c r="U32">
        <v>1362</v>
      </c>
      <c r="V32" s="208">
        <v>11</v>
      </c>
      <c r="W32" s="207">
        <v>152</v>
      </c>
      <c r="Z32">
        <v>10506933003</v>
      </c>
      <c r="AA32" s="204">
        <v>42767</v>
      </c>
      <c r="AB32">
        <v>10506933</v>
      </c>
      <c r="AC32">
        <v>2016102400009110</v>
      </c>
      <c r="AD32">
        <v>8</v>
      </c>
      <c r="AE32">
        <v>8</v>
      </c>
    </row>
    <row r="33" spans="1:31" x14ac:dyDescent="0.15">
      <c r="A33">
        <v>10541450002</v>
      </c>
      <c r="B33" s="204">
        <v>42908</v>
      </c>
      <c r="C33">
        <v>0</v>
      </c>
      <c r="D33">
        <v>1</v>
      </c>
      <c r="E33">
        <v>0</v>
      </c>
      <c r="S33">
        <v>1611</v>
      </c>
      <c r="T33">
        <v>7</v>
      </c>
      <c r="U33">
        <v>963</v>
      </c>
      <c r="V33" s="208">
        <v>12</v>
      </c>
      <c r="W33" s="207">
        <v>87</v>
      </c>
      <c r="Z33">
        <v>10507263002</v>
      </c>
      <c r="AA33" s="204">
        <v>42813</v>
      </c>
      <c r="AB33">
        <v>10507263</v>
      </c>
      <c r="AC33">
        <v>2017010500019070</v>
      </c>
      <c r="AD33">
        <v>9</v>
      </c>
      <c r="AE33">
        <v>10</v>
      </c>
    </row>
    <row r="34" spans="1:31" x14ac:dyDescent="0.15">
      <c r="A34">
        <v>10541545002</v>
      </c>
      <c r="B34" s="204">
        <v>42908</v>
      </c>
      <c r="C34">
        <v>0</v>
      </c>
      <c r="D34">
        <v>1</v>
      </c>
      <c r="E34">
        <v>0</v>
      </c>
      <c r="S34">
        <v>1611</v>
      </c>
      <c r="T34">
        <v>8</v>
      </c>
      <c r="U34">
        <v>611</v>
      </c>
      <c r="V34" s="208">
        <v>13</v>
      </c>
      <c r="W34" s="207">
        <v>47</v>
      </c>
      <c r="Z34">
        <v>10511347004</v>
      </c>
      <c r="AA34" s="204">
        <v>42962</v>
      </c>
      <c r="AB34">
        <v>10511347</v>
      </c>
      <c r="AC34">
        <v>2016122900022370</v>
      </c>
      <c r="AD34">
        <v>15</v>
      </c>
      <c r="AE34">
        <v>8</v>
      </c>
    </row>
    <row r="35" spans="1:31" x14ac:dyDescent="0.15">
      <c r="A35">
        <v>10541826003</v>
      </c>
      <c r="B35" s="204">
        <v>42908</v>
      </c>
      <c r="C35">
        <v>0</v>
      </c>
      <c r="D35" t="s">
        <v>21</v>
      </c>
      <c r="E35">
        <v>0</v>
      </c>
      <c r="S35">
        <v>1611</v>
      </c>
      <c r="T35">
        <v>9</v>
      </c>
      <c r="U35">
        <v>454</v>
      </c>
      <c r="V35" s="208">
        <v>14</v>
      </c>
      <c r="W35" s="207">
        <v>25</v>
      </c>
      <c r="Z35">
        <v>10511782002</v>
      </c>
      <c r="AA35" s="204">
        <v>42932</v>
      </c>
      <c r="AB35">
        <v>10511782</v>
      </c>
      <c r="AC35">
        <v>2016122300038840</v>
      </c>
      <c r="AD35">
        <v>14</v>
      </c>
      <c r="AE35">
        <v>9</v>
      </c>
    </row>
    <row r="36" spans="1:31" x14ac:dyDescent="0.15">
      <c r="A36">
        <v>10542128003</v>
      </c>
      <c r="B36" s="204">
        <v>42908</v>
      </c>
      <c r="C36">
        <v>0</v>
      </c>
      <c r="D36">
        <v>1</v>
      </c>
      <c r="E36">
        <v>0</v>
      </c>
      <c r="S36">
        <v>1611</v>
      </c>
      <c r="T36">
        <v>10</v>
      </c>
      <c r="U36">
        <v>307</v>
      </c>
      <c r="V36" s="208">
        <v>15</v>
      </c>
      <c r="W36" s="207">
        <v>20</v>
      </c>
      <c r="Z36">
        <v>10512924005</v>
      </c>
      <c r="AA36" s="204">
        <v>42736</v>
      </c>
      <c r="AB36">
        <v>10512924</v>
      </c>
      <c r="AC36">
        <v>2016060100033500</v>
      </c>
      <c r="AD36">
        <v>12</v>
      </c>
      <c r="AE36">
        <v>8</v>
      </c>
    </row>
    <row r="37" spans="1:31" x14ac:dyDescent="0.15">
      <c r="A37">
        <v>10542374002</v>
      </c>
      <c r="B37" s="204">
        <v>42908</v>
      </c>
      <c r="C37">
        <v>0</v>
      </c>
      <c r="D37">
        <v>1</v>
      </c>
      <c r="E37">
        <v>0</v>
      </c>
      <c r="S37">
        <v>1611</v>
      </c>
      <c r="T37">
        <v>11</v>
      </c>
      <c r="U37">
        <v>189</v>
      </c>
      <c r="V37" s="208">
        <v>16</v>
      </c>
      <c r="W37" s="207">
        <v>11</v>
      </c>
      <c r="Z37">
        <v>10512924005</v>
      </c>
      <c r="AA37" s="204">
        <v>42887</v>
      </c>
      <c r="AB37">
        <v>10512924</v>
      </c>
      <c r="AC37">
        <v>2016060100033500</v>
      </c>
      <c r="AD37">
        <v>15</v>
      </c>
      <c r="AE37">
        <v>8</v>
      </c>
    </row>
    <row r="38" spans="1:31" x14ac:dyDescent="0.15">
      <c r="A38">
        <v>10542911002</v>
      </c>
      <c r="B38" s="204">
        <v>42908</v>
      </c>
      <c r="C38">
        <v>0</v>
      </c>
      <c r="D38">
        <v>1</v>
      </c>
      <c r="E38">
        <v>0</v>
      </c>
      <c r="S38">
        <v>1611</v>
      </c>
      <c r="T38">
        <v>12</v>
      </c>
      <c r="U38">
        <v>130</v>
      </c>
      <c r="V38" s="208">
        <v>17</v>
      </c>
      <c r="W38" s="207">
        <v>11</v>
      </c>
      <c r="Z38">
        <v>10514424003</v>
      </c>
      <c r="AA38" s="204">
        <v>42872</v>
      </c>
      <c r="AB38">
        <v>10514424</v>
      </c>
      <c r="AC38">
        <v>2016112500001020</v>
      </c>
      <c r="AD38">
        <v>14</v>
      </c>
      <c r="AE38">
        <v>8</v>
      </c>
    </row>
    <row r="39" spans="1:31" x14ac:dyDescent="0.15">
      <c r="A39">
        <v>10543148002</v>
      </c>
      <c r="B39" s="204">
        <v>42908</v>
      </c>
      <c r="C39">
        <v>0</v>
      </c>
      <c r="D39">
        <v>1</v>
      </c>
      <c r="E39">
        <v>0</v>
      </c>
      <c r="S39">
        <v>1611</v>
      </c>
      <c r="T39">
        <v>13</v>
      </c>
      <c r="U39">
        <v>82</v>
      </c>
      <c r="V39" s="208">
        <v>18</v>
      </c>
      <c r="W39" s="207">
        <v>2</v>
      </c>
      <c r="Z39">
        <v>10514710003</v>
      </c>
      <c r="AA39" s="204">
        <v>42813</v>
      </c>
      <c r="AB39">
        <v>10514710</v>
      </c>
      <c r="AC39">
        <v>2017010200067800</v>
      </c>
      <c r="AD39">
        <v>12</v>
      </c>
      <c r="AE39">
        <v>9</v>
      </c>
    </row>
    <row r="40" spans="1:31" x14ac:dyDescent="0.15">
      <c r="A40">
        <v>10543205002</v>
      </c>
      <c r="B40" s="204">
        <v>42908</v>
      </c>
      <c r="C40">
        <v>0</v>
      </c>
      <c r="D40">
        <v>1</v>
      </c>
      <c r="E40">
        <v>0</v>
      </c>
      <c r="S40">
        <v>1611</v>
      </c>
      <c r="T40">
        <v>14</v>
      </c>
      <c r="U40">
        <v>35</v>
      </c>
      <c r="V40" s="208">
        <v>20</v>
      </c>
      <c r="W40" s="207">
        <v>2</v>
      </c>
      <c r="Z40">
        <v>10516707002</v>
      </c>
      <c r="AA40" s="204">
        <v>42934</v>
      </c>
      <c r="AB40">
        <v>10516707</v>
      </c>
      <c r="AC40">
        <v>2016102300037050</v>
      </c>
      <c r="AD40">
        <v>13</v>
      </c>
      <c r="AE40">
        <v>10</v>
      </c>
    </row>
    <row r="41" spans="1:31" x14ac:dyDescent="0.15">
      <c r="A41">
        <v>10544698003</v>
      </c>
      <c r="B41" s="204">
        <v>42908</v>
      </c>
      <c r="C41">
        <v>0</v>
      </c>
      <c r="D41">
        <v>1</v>
      </c>
      <c r="E41">
        <v>0</v>
      </c>
      <c r="S41">
        <v>1611</v>
      </c>
      <c r="T41">
        <v>15</v>
      </c>
      <c r="U41">
        <v>21</v>
      </c>
      <c r="V41" s="208">
        <v>23</v>
      </c>
      <c r="W41" s="207">
        <v>1</v>
      </c>
      <c r="Z41">
        <v>10517209002</v>
      </c>
      <c r="AA41" s="204">
        <v>42963</v>
      </c>
      <c r="AB41">
        <v>10517209</v>
      </c>
      <c r="AC41">
        <v>2016110700037680</v>
      </c>
      <c r="AD41">
        <v>16</v>
      </c>
      <c r="AE41">
        <v>8</v>
      </c>
    </row>
    <row r="42" spans="1:31" x14ac:dyDescent="0.15">
      <c r="A42">
        <v>10544734002</v>
      </c>
      <c r="B42" s="204">
        <v>42908</v>
      </c>
      <c r="C42">
        <v>0</v>
      </c>
      <c r="D42">
        <v>1</v>
      </c>
      <c r="E42">
        <v>0</v>
      </c>
      <c r="S42">
        <v>1611</v>
      </c>
      <c r="T42">
        <v>16</v>
      </c>
      <c r="U42">
        <v>9</v>
      </c>
      <c r="V42" s="208" t="s">
        <v>21</v>
      </c>
      <c r="W42" s="207">
        <v>1359</v>
      </c>
      <c r="Z42">
        <v>10518229002</v>
      </c>
      <c r="AA42" s="204">
        <v>42842</v>
      </c>
      <c r="AB42">
        <v>10518229</v>
      </c>
      <c r="AC42">
        <v>2016080700036250</v>
      </c>
      <c r="AD42">
        <v>15</v>
      </c>
      <c r="AE42">
        <v>8</v>
      </c>
    </row>
    <row r="43" spans="1:31" x14ac:dyDescent="0.15">
      <c r="A43">
        <v>10547991003</v>
      </c>
      <c r="B43" s="204">
        <v>42908</v>
      </c>
      <c r="C43">
        <v>0</v>
      </c>
      <c r="D43">
        <v>1</v>
      </c>
      <c r="E43">
        <v>0</v>
      </c>
      <c r="S43">
        <v>1611</v>
      </c>
      <c r="T43">
        <v>17</v>
      </c>
      <c r="U43">
        <v>14</v>
      </c>
      <c r="V43" s="206">
        <v>1611</v>
      </c>
      <c r="W43" s="207">
        <v>21148</v>
      </c>
      <c r="Z43">
        <v>10518229002</v>
      </c>
      <c r="AA43" s="204">
        <v>42964</v>
      </c>
      <c r="AB43">
        <v>10518229</v>
      </c>
      <c r="AC43">
        <v>2016080700036250</v>
      </c>
      <c r="AD43">
        <v>21</v>
      </c>
      <c r="AE43">
        <v>8</v>
      </c>
    </row>
    <row r="44" spans="1:31" x14ac:dyDescent="0.15">
      <c r="A44">
        <v>10549184002</v>
      </c>
      <c r="B44" s="204">
        <v>42908</v>
      </c>
      <c r="C44">
        <v>0</v>
      </c>
      <c r="D44">
        <v>1</v>
      </c>
      <c r="E44">
        <v>0</v>
      </c>
      <c r="S44">
        <v>1611</v>
      </c>
      <c r="T44">
        <v>18</v>
      </c>
      <c r="U44">
        <v>7</v>
      </c>
      <c r="V44" s="208">
        <v>0</v>
      </c>
      <c r="W44" s="207">
        <v>1872</v>
      </c>
      <c r="Z44">
        <v>10519105007</v>
      </c>
      <c r="AA44" s="204">
        <v>42872</v>
      </c>
      <c r="AB44">
        <v>10519105</v>
      </c>
      <c r="AC44">
        <v>2016090800021990</v>
      </c>
      <c r="AD44">
        <v>13</v>
      </c>
      <c r="AE44">
        <v>8</v>
      </c>
    </row>
    <row r="45" spans="1:31" x14ac:dyDescent="0.15">
      <c r="A45">
        <v>10549647006</v>
      </c>
      <c r="B45" s="204">
        <v>42908</v>
      </c>
      <c r="C45">
        <v>0</v>
      </c>
      <c r="D45">
        <v>1</v>
      </c>
      <c r="E45">
        <v>0</v>
      </c>
      <c r="S45">
        <v>1611</v>
      </c>
      <c r="T45">
        <v>20</v>
      </c>
      <c r="U45">
        <v>2</v>
      </c>
      <c r="V45" s="208">
        <v>1</v>
      </c>
      <c r="W45" s="207">
        <v>3479</v>
      </c>
      <c r="Z45">
        <v>10519136003</v>
      </c>
      <c r="AA45" s="204">
        <v>42902</v>
      </c>
      <c r="AB45">
        <v>10519136</v>
      </c>
      <c r="AC45">
        <v>2016072000037520</v>
      </c>
      <c r="AD45">
        <v>18</v>
      </c>
      <c r="AE45">
        <v>8</v>
      </c>
    </row>
    <row r="46" spans="1:31" x14ac:dyDescent="0.15">
      <c r="A46">
        <v>10550670002</v>
      </c>
      <c r="B46" s="204">
        <v>42908</v>
      </c>
      <c r="C46">
        <v>0</v>
      </c>
      <c r="D46">
        <v>1</v>
      </c>
      <c r="E46">
        <v>0</v>
      </c>
      <c r="S46">
        <v>1611</v>
      </c>
      <c r="T46">
        <v>23</v>
      </c>
      <c r="U46">
        <v>1</v>
      </c>
      <c r="V46" s="208">
        <v>2</v>
      </c>
      <c r="W46" s="207">
        <v>3297</v>
      </c>
      <c r="Z46">
        <v>10519861002</v>
      </c>
      <c r="AA46" s="204">
        <v>42964</v>
      </c>
      <c r="AB46">
        <v>10519861</v>
      </c>
      <c r="AC46">
        <v>2017010200010400</v>
      </c>
      <c r="AD46">
        <v>16</v>
      </c>
      <c r="AE46">
        <v>8</v>
      </c>
    </row>
    <row r="47" spans="1:31" x14ac:dyDescent="0.15">
      <c r="A47">
        <v>10550723003</v>
      </c>
      <c r="B47" s="204">
        <v>42908</v>
      </c>
      <c r="C47">
        <v>0</v>
      </c>
      <c r="D47">
        <v>1</v>
      </c>
      <c r="E47">
        <v>0</v>
      </c>
      <c r="S47">
        <v>1611</v>
      </c>
      <c r="T47">
        <v>24</v>
      </c>
      <c r="U47">
        <v>1</v>
      </c>
      <c r="V47" s="208">
        <v>3</v>
      </c>
      <c r="W47" s="207">
        <v>2753</v>
      </c>
      <c r="Z47">
        <v>10519904002</v>
      </c>
      <c r="AA47" s="204">
        <v>42783</v>
      </c>
      <c r="AB47">
        <v>10519904</v>
      </c>
      <c r="AC47">
        <v>2016081200020980</v>
      </c>
      <c r="AD47">
        <v>11</v>
      </c>
      <c r="AE47">
        <v>9</v>
      </c>
    </row>
    <row r="48" spans="1:31" x14ac:dyDescent="0.15">
      <c r="A48">
        <v>10550889002</v>
      </c>
      <c r="B48" s="204">
        <v>42908</v>
      </c>
      <c r="C48">
        <v>0</v>
      </c>
      <c r="D48">
        <v>1</v>
      </c>
      <c r="E48">
        <v>0</v>
      </c>
      <c r="S48">
        <v>1612</v>
      </c>
      <c r="T48" t="s">
        <v>21</v>
      </c>
      <c r="U48">
        <v>1236</v>
      </c>
      <c r="V48" s="208">
        <v>4</v>
      </c>
      <c r="W48" s="207">
        <v>2283</v>
      </c>
      <c r="Z48">
        <v>10520368003</v>
      </c>
      <c r="AA48" s="204">
        <v>42903</v>
      </c>
      <c r="AB48">
        <v>10520368</v>
      </c>
      <c r="AC48">
        <v>2016102600022090</v>
      </c>
      <c r="AD48">
        <v>16</v>
      </c>
      <c r="AE48">
        <v>8</v>
      </c>
    </row>
    <row r="49" spans="1:31" x14ac:dyDescent="0.15">
      <c r="A49">
        <v>10553363002</v>
      </c>
      <c r="B49" s="204">
        <v>42908</v>
      </c>
      <c r="C49">
        <v>0</v>
      </c>
      <c r="D49">
        <v>1</v>
      </c>
      <c r="E49">
        <v>0</v>
      </c>
      <c r="S49">
        <v>1612</v>
      </c>
      <c r="T49">
        <v>0</v>
      </c>
      <c r="U49">
        <v>1836</v>
      </c>
      <c r="V49" s="208">
        <v>5</v>
      </c>
      <c r="W49" s="207">
        <v>1793</v>
      </c>
      <c r="Z49">
        <v>10520428002</v>
      </c>
      <c r="AA49" s="204">
        <v>42934</v>
      </c>
      <c r="AB49">
        <v>10520428</v>
      </c>
      <c r="AC49">
        <v>2016112500004020</v>
      </c>
      <c r="AD49">
        <v>13</v>
      </c>
      <c r="AE49">
        <v>9</v>
      </c>
    </row>
    <row r="50" spans="1:31" x14ac:dyDescent="0.15">
      <c r="A50">
        <v>10567160005</v>
      </c>
      <c r="B50" s="204">
        <v>42908</v>
      </c>
      <c r="C50">
        <v>0</v>
      </c>
      <c r="D50">
        <v>1</v>
      </c>
      <c r="E50">
        <v>0</v>
      </c>
      <c r="S50">
        <v>1612</v>
      </c>
      <c r="T50">
        <v>1</v>
      </c>
      <c r="U50">
        <v>3458</v>
      </c>
      <c r="V50" s="208">
        <v>6</v>
      </c>
      <c r="W50" s="207">
        <v>1362</v>
      </c>
      <c r="Z50">
        <v>10521608002</v>
      </c>
      <c r="AA50" s="204">
        <v>42873</v>
      </c>
      <c r="AB50">
        <v>10521608</v>
      </c>
      <c r="AC50">
        <v>2016123000034400</v>
      </c>
      <c r="AD50">
        <v>14</v>
      </c>
      <c r="AE50">
        <v>8</v>
      </c>
    </row>
    <row r="51" spans="1:31" x14ac:dyDescent="0.15">
      <c r="A51">
        <v>10581604002</v>
      </c>
      <c r="B51" s="204">
        <v>42879</v>
      </c>
      <c r="C51">
        <v>0</v>
      </c>
      <c r="D51">
        <v>1</v>
      </c>
      <c r="E51">
        <v>0</v>
      </c>
      <c r="S51">
        <v>1612</v>
      </c>
      <c r="T51">
        <v>2</v>
      </c>
      <c r="U51">
        <v>3338</v>
      </c>
      <c r="V51" s="208">
        <v>7</v>
      </c>
      <c r="W51" s="207">
        <v>963</v>
      </c>
      <c r="Z51">
        <v>10521608002</v>
      </c>
      <c r="AA51" s="204">
        <v>42934</v>
      </c>
      <c r="AB51">
        <v>10521608</v>
      </c>
      <c r="AC51">
        <v>2016123000034400</v>
      </c>
      <c r="AD51">
        <v>15</v>
      </c>
      <c r="AE51">
        <v>10</v>
      </c>
    </row>
    <row r="52" spans="1:31" x14ac:dyDescent="0.15">
      <c r="A52">
        <v>10582182005</v>
      </c>
      <c r="B52" s="204">
        <v>42912</v>
      </c>
      <c r="C52">
        <v>0</v>
      </c>
      <c r="D52">
        <v>1</v>
      </c>
      <c r="E52">
        <v>0</v>
      </c>
      <c r="S52">
        <v>1612</v>
      </c>
      <c r="T52">
        <v>3</v>
      </c>
      <c r="U52">
        <v>2842</v>
      </c>
      <c r="V52" s="208">
        <v>8</v>
      </c>
      <c r="W52" s="207">
        <v>611</v>
      </c>
      <c r="Z52">
        <v>10522098002</v>
      </c>
      <c r="AA52" s="204">
        <v>42920</v>
      </c>
      <c r="AB52">
        <v>10522098</v>
      </c>
      <c r="AC52">
        <v>2015060700000000</v>
      </c>
      <c r="AD52">
        <v>23</v>
      </c>
      <c r="AE52">
        <v>9</v>
      </c>
    </row>
    <row r="53" spans="1:31" x14ac:dyDescent="0.15">
      <c r="A53">
        <v>10593841002</v>
      </c>
      <c r="B53" s="204">
        <v>42912</v>
      </c>
      <c r="C53">
        <v>0</v>
      </c>
      <c r="D53">
        <v>1</v>
      </c>
      <c r="E53">
        <v>0</v>
      </c>
      <c r="S53">
        <v>1612</v>
      </c>
      <c r="T53">
        <v>4</v>
      </c>
      <c r="U53">
        <v>2323</v>
      </c>
      <c r="V53" s="208">
        <v>9</v>
      </c>
      <c r="W53" s="207">
        <v>454</v>
      </c>
      <c r="Z53">
        <v>10522129002</v>
      </c>
      <c r="AA53" s="204">
        <v>42814</v>
      </c>
      <c r="AB53">
        <v>10522129</v>
      </c>
      <c r="AC53">
        <v>2016110900002460</v>
      </c>
      <c r="AD53">
        <v>11</v>
      </c>
      <c r="AE53">
        <v>10</v>
      </c>
    </row>
    <row r="54" spans="1:31" x14ac:dyDescent="0.15">
      <c r="A54">
        <v>10602353002</v>
      </c>
      <c r="B54" s="204">
        <v>42927</v>
      </c>
      <c r="C54">
        <v>1</v>
      </c>
      <c r="D54" t="s">
        <v>21</v>
      </c>
      <c r="E54">
        <v>0</v>
      </c>
      <c r="S54">
        <v>1612</v>
      </c>
      <c r="T54">
        <v>5</v>
      </c>
      <c r="U54">
        <v>1818</v>
      </c>
      <c r="V54" s="208">
        <v>10</v>
      </c>
      <c r="W54" s="207">
        <v>307</v>
      </c>
      <c r="Z54">
        <v>10522129002</v>
      </c>
      <c r="AA54" s="204">
        <v>42873</v>
      </c>
      <c r="AB54">
        <v>10522129</v>
      </c>
      <c r="AC54">
        <v>2016110900002460</v>
      </c>
      <c r="AD54">
        <v>13</v>
      </c>
      <c r="AE54">
        <v>9</v>
      </c>
    </row>
    <row r="55" spans="1:31" x14ac:dyDescent="0.15">
      <c r="A55">
        <v>10606992002</v>
      </c>
      <c r="B55" s="204">
        <v>42879</v>
      </c>
      <c r="C55">
        <v>0</v>
      </c>
      <c r="D55">
        <v>1</v>
      </c>
      <c r="E55">
        <v>0</v>
      </c>
      <c r="S55">
        <v>1612</v>
      </c>
      <c r="T55">
        <v>6</v>
      </c>
      <c r="U55">
        <v>1422</v>
      </c>
      <c r="V55" s="208">
        <v>11</v>
      </c>
      <c r="W55" s="207">
        <v>189</v>
      </c>
      <c r="Z55">
        <v>10523412007</v>
      </c>
      <c r="AA55" s="204">
        <v>42873</v>
      </c>
      <c r="AB55">
        <v>10523412</v>
      </c>
      <c r="AC55">
        <v>2017010900024760</v>
      </c>
      <c r="AD55">
        <v>8</v>
      </c>
      <c r="AE55">
        <v>8</v>
      </c>
    </row>
    <row r="56" spans="1:31" x14ac:dyDescent="0.15">
      <c r="A56">
        <v>10619623002</v>
      </c>
      <c r="B56" s="204">
        <v>42914</v>
      </c>
      <c r="C56">
        <v>0</v>
      </c>
      <c r="D56">
        <v>1</v>
      </c>
      <c r="E56">
        <v>0</v>
      </c>
      <c r="S56">
        <v>1612</v>
      </c>
      <c r="T56">
        <v>7</v>
      </c>
      <c r="U56">
        <v>1023</v>
      </c>
      <c r="V56" s="208">
        <v>12</v>
      </c>
      <c r="W56" s="207">
        <v>130</v>
      </c>
      <c r="Z56">
        <v>10523412007</v>
      </c>
      <c r="AA56" s="204">
        <v>42934</v>
      </c>
      <c r="AB56">
        <v>10523412</v>
      </c>
      <c r="AC56">
        <v>2017010900024760</v>
      </c>
      <c r="AD56">
        <v>9</v>
      </c>
      <c r="AE56">
        <v>8</v>
      </c>
    </row>
    <row r="57" spans="1:31" x14ac:dyDescent="0.15">
      <c r="A57">
        <v>10619704005</v>
      </c>
      <c r="B57" s="204">
        <v>42913</v>
      </c>
      <c r="C57">
        <v>0</v>
      </c>
      <c r="D57">
        <v>1</v>
      </c>
      <c r="E57">
        <v>0</v>
      </c>
      <c r="S57">
        <v>1612</v>
      </c>
      <c r="T57">
        <v>8</v>
      </c>
      <c r="U57">
        <v>716</v>
      </c>
      <c r="V57" s="208">
        <v>13</v>
      </c>
      <c r="W57" s="207">
        <v>82</v>
      </c>
      <c r="Z57">
        <v>10524052002</v>
      </c>
      <c r="AA57" s="204">
        <v>42903</v>
      </c>
      <c r="AB57">
        <v>10524052</v>
      </c>
      <c r="AC57">
        <v>2016111300047600</v>
      </c>
      <c r="AD57">
        <v>14</v>
      </c>
      <c r="AE57">
        <v>8</v>
      </c>
    </row>
    <row r="58" spans="1:31" x14ac:dyDescent="0.15">
      <c r="A58">
        <v>10621348003</v>
      </c>
      <c r="B58" s="204">
        <v>42880</v>
      </c>
      <c r="C58">
        <v>0</v>
      </c>
      <c r="D58">
        <v>1</v>
      </c>
      <c r="E58">
        <v>0</v>
      </c>
      <c r="S58">
        <v>1612</v>
      </c>
      <c r="T58">
        <v>9</v>
      </c>
      <c r="U58">
        <v>502</v>
      </c>
      <c r="V58" s="208">
        <v>14</v>
      </c>
      <c r="W58" s="207">
        <v>35</v>
      </c>
      <c r="Z58">
        <v>10524322003</v>
      </c>
      <c r="AA58" s="204">
        <v>42873</v>
      </c>
      <c r="AB58">
        <v>10524322</v>
      </c>
      <c r="AC58">
        <v>2017020500042630</v>
      </c>
      <c r="AD58">
        <v>8</v>
      </c>
      <c r="AE58">
        <v>8</v>
      </c>
    </row>
    <row r="59" spans="1:31" x14ac:dyDescent="0.15">
      <c r="A59">
        <v>10628440002</v>
      </c>
      <c r="B59" s="204">
        <v>42935</v>
      </c>
      <c r="C59">
        <v>0</v>
      </c>
      <c r="D59">
        <v>1</v>
      </c>
      <c r="E59">
        <v>0</v>
      </c>
      <c r="S59">
        <v>1612</v>
      </c>
      <c r="T59">
        <v>10</v>
      </c>
      <c r="U59">
        <v>367</v>
      </c>
      <c r="V59" s="208">
        <v>15</v>
      </c>
      <c r="W59" s="207">
        <v>21</v>
      </c>
      <c r="Z59">
        <v>10524675003</v>
      </c>
      <c r="AA59" s="204">
        <v>42842</v>
      </c>
      <c r="AB59">
        <v>10524675</v>
      </c>
      <c r="AC59">
        <v>2016110500036050</v>
      </c>
      <c r="AD59">
        <v>11</v>
      </c>
      <c r="AE59">
        <v>9</v>
      </c>
    </row>
    <row r="60" spans="1:31" x14ac:dyDescent="0.15">
      <c r="A60">
        <v>10630362002</v>
      </c>
      <c r="B60" s="204">
        <v>42912</v>
      </c>
      <c r="C60">
        <v>0</v>
      </c>
      <c r="D60">
        <v>1</v>
      </c>
      <c r="E60">
        <v>0</v>
      </c>
      <c r="S60">
        <v>1612</v>
      </c>
      <c r="T60">
        <v>11</v>
      </c>
      <c r="U60">
        <v>262</v>
      </c>
      <c r="V60" s="208">
        <v>16</v>
      </c>
      <c r="W60" s="207">
        <v>9</v>
      </c>
      <c r="Z60">
        <v>10524675003</v>
      </c>
      <c r="AA60" s="204">
        <v>42903</v>
      </c>
      <c r="AB60">
        <v>10524675</v>
      </c>
      <c r="AC60">
        <v>2016110500036050</v>
      </c>
      <c r="AD60">
        <v>13</v>
      </c>
      <c r="AE60">
        <v>9</v>
      </c>
    </row>
    <row r="61" spans="1:31" x14ac:dyDescent="0.15">
      <c r="A61">
        <v>10630695003</v>
      </c>
      <c r="B61" s="204">
        <v>42935</v>
      </c>
      <c r="C61">
        <v>0</v>
      </c>
      <c r="D61">
        <v>1</v>
      </c>
      <c r="E61">
        <v>0</v>
      </c>
      <c r="S61">
        <v>1612</v>
      </c>
      <c r="T61">
        <v>12</v>
      </c>
      <c r="U61">
        <v>157</v>
      </c>
      <c r="V61" s="208">
        <v>17</v>
      </c>
      <c r="W61" s="207">
        <v>14</v>
      </c>
      <c r="Z61">
        <v>10525047004</v>
      </c>
      <c r="AA61" s="204">
        <v>42873</v>
      </c>
      <c r="AB61">
        <v>10525047</v>
      </c>
      <c r="AC61">
        <v>2016091100029210</v>
      </c>
      <c r="AD61">
        <v>18</v>
      </c>
      <c r="AE61">
        <v>8</v>
      </c>
    </row>
    <row r="62" spans="1:31" x14ac:dyDescent="0.15">
      <c r="A62">
        <v>10630857003</v>
      </c>
      <c r="B62" s="204">
        <v>42935</v>
      </c>
      <c r="C62">
        <v>0</v>
      </c>
      <c r="D62">
        <v>1</v>
      </c>
      <c r="E62">
        <v>0</v>
      </c>
      <c r="S62">
        <v>1612</v>
      </c>
      <c r="T62">
        <v>13</v>
      </c>
      <c r="U62">
        <v>90</v>
      </c>
      <c r="V62" s="208">
        <v>18</v>
      </c>
      <c r="W62" s="207">
        <v>7</v>
      </c>
      <c r="Z62">
        <v>10525047004</v>
      </c>
      <c r="AA62" s="204">
        <v>42934</v>
      </c>
      <c r="AB62">
        <v>10525047</v>
      </c>
      <c r="AC62">
        <v>2016091100029210</v>
      </c>
      <c r="AD62">
        <v>20</v>
      </c>
      <c r="AE62">
        <v>8</v>
      </c>
    </row>
    <row r="63" spans="1:31" x14ac:dyDescent="0.15">
      <c r="A63">
        <v>10635242002</v>
      </c>
      <c r="B63" s="204">
        <v>42914</v>
      </c>
      <c r="C63">
        <v>0</v>
      </c>
      <c r="D63">
        <v>1</v>
      </c>
      <c r="E63">
        <v>0</v>
      </c>
      <c r="S63">
        <v>1612</v>
      </c>
      <c r="T63">
        <v>14</v>
      </c>
      <c r="U63">
        <v>56</v>
      </c>
      <c r="V63" s="208">
        <v>20</v>
      </c>
      <c r="W63" s="207">
        <v>2</v>
      </c>
      <c r="Z63">
        <v>10525191005</v>
      </c>
      <c r="AA63" s="204">
        <v>42873</v>
      </c>
      <c r="AB63">
        <v>10525191</v>
      </c>
      <c r="AC63">
        <v>2016091200025770</v>
      </c>
      <c r="AD63">
        <v>15</v>
      </c>
      <c r="AE63">
        <v>8</v>
      </c>
    </row>
    <row r="64" spans="1:31" x14ac:dyDescent="0.15">
      <c r="A64">
        <v>10635305002</v>
      </c>
      <c r="B64" s="204">
        <v>42935</v>
      </c>
      <c r="C64">
        <v>0</v>
      </c>
      <c r="D64">
        <v>1</v>
      </c>
      <c r="E64">
        <v>0</v>
      </c>
      <c r="S64">
        <v>1612</v>
      </c>
      <c r="T64">
        <v>15</v>
      </c>
      <c r="U64">
        <v>33</v>
      </c>
      <c r="V64" s="208">
        <v>23</v>
      </c>
      <c r="W64" s="207">
        <v>1</v>
      </c>
      <c r="Z64">
        <v>10526880002</v>
      </c>
      <c r="AA64" s="204">
        <v>42821</v>
      </c>
      <c r="AB64">
        <v>10526880</v>
      </c>
      <c r="AC64">
        <v>2016101900008210</v>
      </c>
      <c r="AD64">
        <v>14</v>
      </c>
      <c r="AE64">
        <v>8</v>
      </c>
    </row>
    <row r="65" spans="1:31" x14ac:dyDescent="0.15">
      <c r="A65">
        <v>10635305003</v>
      </c>
      <c r="B65" s="204">
        <v>42935</v>
      </c>
      <c r="C65">
        <v>0</v>
      </c>
      <c r="D65">
        <v>1</v>
      </c>
      <c r="E65">
        <v>0</v>
      </c>
      <c r="S65">
        <v>1612</v>
      </c>
      <c r="T65">
        <v>16</v>
      </c>
      <c r="U65">
        <v>11</v>
      </c>
      <c r="V65" s="208">
        <v>24</v>
      </c>
      <c r="W65" s="207">
        <v>1</v>
      </c>
      <c r="Z65">
        <v>10527090003</v>
      </c>
      <c r="AA65" s="204">
        <v>42873</v>
      </c>
      <c r="AB65">
        <v>10527090</v>
      </c>
      <c r="AC65">
        <v>2016103100036220</v>
      </c>
      <c r="AD65">
        <v>17</v>
      </c>
      <c r="AE65">
        <v>8</v>
      </c>
    </row>
    <row r="66" spans="1:31" x14ac:dyDescent="0.15">
      <c r="A66">
        <v>10637020002</v>
      </c>
      <c r="B66" s="204">
        <v>42935</v>
      </c>
      <c r="C66">
        <v>0</v>
      </c>
      <c r="D66" t="s">
        <v>21</v>
      </c>
      <c r="E66">
        <v>0</v>
      </c>
      <c r="S66">
        <v>1612</v>
      </c>
      <c r="T66">
        <v>17</v>
      </c>
      <c r="U66">
        <v>15</v>
      </c>
      <c r="V66" s="208" t="s">
        <v>21</v>
      </c>
      <c r="W66" s="207">
        <v>1483</v>
      </c>
      <c r="Z66">
        <v>10527090003</v>
      </c>
      <c r="AA66" s="204">
        <v>42934</v>
      </c>
      <c r="AB66">
        <v>10527090</v>
      </c>
      <c r="AC66">
        <v>2016103100036220</v>
      </c>
      <c r="AD66">
        <v>19</v>
      </c>
      <c r="AE66">
        <v>9</v>
      </c>
    </row>
    <row r="67" spans="1:31" x14ac:dyDescent="0.15">
      <c r="A67">
        <v>10642888002</v>
      </c>
      <c r="B67" s="204">
        <v>42935</v>
      </c>
      <c r="C67">
        <v>0</v>
      </c>
      <c r="D67">
        <v>1</v>
      </c>
      <c r="E67">
        <v>0</v>
      </c>
      <c r="S67">
        <v>1612</v>
      </c>
      <c r="T67">
        <v>18</v>
      </c>
      <c r="U67">
        <v>4</v>
      </c>
      <c r="V67" s="206">
        <v>1612</v>
      </c>
      <c r="W67" s="207">
        <v>21518</v>
      </c>
      <c r="Z67">
        <v>10527345002</v>
      </c>
      <c r="AA67" s="204">
        <v>42770</v>
      </c>
      <c r="AB67">
        <v>10527345</v>
      </c>
      <c r="AC67">
        <v>2015020200000500</v>
      </c>
      <c r="AD67">
        <v>28</v>
      </c>
      <c r="AE67">
        <v>9</v>
      </c>
    </row>
    <row r="68" spans="1:31" x14ac:dyDescent="0.15">
      <c r="A68">
        <v>10642896002</v>
      </c>
      <c r="B68" s="204">
        <v>42935</v>
      </c>
      <c r="C68">
        <v>0</v>
      </c>
      <c r="D68">
        <v>1</v>
      </c>
      <c r="E68">
        <v>0</v>
      </c>
      <c r="S68">
        <v>1612</v>
      </c>
      <c r="T68">
        <v>19</v>
      </c>
      <c r="U68">
        <v>3</v>
      </c>
      <c r="V68" s="208">
        <v>0</v>
      </c>
      <c r="W68" s="207">
        <v>1836</v>
      </c>
      <c r="Z68">
        <v>10527442002</v>
      </c>
      <c r="AA68" s="204">
        <v>42816</v>
      </c>
      <c r="AB68">
        <v>10527442</v>
      </c>
      <c r="AC68">
        <v>2016091600023140</v>
      </c>
      <c r="AD68">
        <v>14</v>
      </c>
      <c r="AE68">
        <v>9</v>
      </c>
    </row>
    <row r="69" spans="1:31" x14ac:dyDescent="0.15">
      <c r="A69">
        <v>10642953002</v>
      </c>
      <c r="B69" s="204">
        <v>42935</v>
      </c>
      <c r="C69">
        <v>0</v>
      </c>
      <c r="D69">
        <v>1</v>
      </c>
      <c r="E69">
        <v>0</v>
      </c>
      <c r="S69">
        <v>1612</v>
      </c>
      <c r="T69">
        <v>20</v>
      </c>
      <c r="U69">
        <v>3</v>
      </c>
      <c r="V69" s="208">
        <v>1</v>
      </c>
      <c r="W69" s="207">
        <v>3458</v>
      </c>
      <c r="Z69">
        <v>10527442002</v>
      </c>
      <c r="AA69" s="204">
        <v>42966</v>
      </c>
      <c r="AB69">
        <v>10527442</v>
      </c>
      <c r="AC69">
        <v>2016091600023140</v>
      </c>
      <c r="AD69">
        <v>20</v>
      </c>
      <c r="AE69">
        <v>9</v>
      </c>
    </row>
    <row r="70" spans="1:31" x14ac:dyDescent="0.15">
      <c r="A70">
        <v>10643145002</v>
      </c>
      <c r="B70" s="204">
        <v>42935</v>
      </c>
      <c r="C70">
        <v>0</v>
      </c>
      <c r="D70">
        <v>1</v>
      </c>
      <c r="E70">
        <v>0</v>
      </c>
      <c r="S70">
        <v>1612</v>
      </c>
      <c r="T70">
        <v>21</v>
      </c>
      <c r="U70">
        <v>1</v>
      </c>
      <c r="V70" s="208">
        <v>2</v>
      </c>
      <c r="W70" s="207">
        <v>3338</v>
      </c>
      <c r="Z70">
        <v>10527763004</v>
      </c>
      <c r="AA70" s="204">
        <v>42860</v>
      </c>
      <c r="AB70">
        <v>10527763</v>
      </c>
      <c r="AC70">
        <v>2015012100000000</v>
      </c>
      <c r="AD70">
        <v>53</v>
      </c>
      <c r="AE70">
        <v>15</v>
      </c>
    </row>
    <row r="71" spans="1:31" x14ac:dyDescent="0.15">
      <c r="A71">
        <v>10643537002</v>
      </c>
      <c r="B71" s="204">
        <v>42935</v>
      </c>
      <c r="C71">
        <v>0</v>
      </c>
      <c r="D71">
        <v>1</v>
      </c>
      <c r="E71">
        <v>0</v>
      </c>
      <c r="S71">
        <v>1612</v>
      </c>
      <c r="T71">
        <v>22</v>
      </c>
      <c r="U71">
        <v>1</v>
      </c>
      <c r="V71" s="208">
        <v>3</v>
      </c>
      <c r="W71" s="207">
        <v>2842</v>
      </c>
      <c r="Z71">
        <v>10527802003</v>
      </c>
      <c r="AA71" s="204">
        <v>42814</v>
      </c>
      <c r="AB71">
        <v>10527802</v>
      </c>
      <c r="AC71">
        <v>2016102100018370</v>
      </c>
      <c r="AD71">
        <v>11</v>
      </c>
      <c r="AE71">
        <v>8</v>
      </c>
    </row>
    <row r="72" spans="1:31" x14ac:dyDescent="0.15">
      <c r="A72">
        <v>10643577002</v>
      </c>
      <c r="B72" s="204">
        <v>42935</v>
      </c>
      <c r="C72">
        <v>0</v>
      </c>
      <c r="D72">
        <v>1</v>
      </c>
      <c r="E72">
        <v>0</v>
      </c>
      <c r="S72">
        <v>1612</v>
      </c>
      <c r="T72">
        <v>23</v>
      </c>
      <c r="U72">
        <v>1</v>
      </c>
      <c r="V72" s="208">
        <v>4</v>
      </c>
      <c r="W72" s="207">
        <v>2323</v>
      </c>
      <c r="Z72">
        <v>10527802003</v>
      </c>
      <c r="AA72" s="204">
        <v>42964</v>
      </c>
      <c r="AB72">
        <v>10527802</v>
      </c>
      <c r="AC72">
        <v>2016102100018370</v>
      </c>
      <c r="AD72">
        <v>19</v>
      </c>
      <c r="AE72">
        <v>8</v>
      </c>
    </row>
    <row r="73" spans="1:31" x14ac:dyDescent="0.15">
      <c r="A73">
        <v>10644340003</v>
      </c>
      <c r="B73" s="204">
        <v>42935</v>
      </c>
      <c r="C73">
        <v>0</v>
      </c>
      <c r="D73">
        <v>1</v>
      </c>
      <c r="E73">
        <v>0</v>
      </c>
      <c r="S73">
        <v>1701</v>
      </c>
      <c r="T73" t="s">
        <v>21</v>
      </c>
      <c r="U73">
        <v>1493</v>
      </c>
      <c r="V73" s="208">
        <v>5</v>
      </c>
      <c r="W73" s="207">
        <v>1818</v>
      </c>
      <c r="Z73">
        <v>10527902002</v>
      </c>
      <c r="AA73" s="204">
        <v>42873</v>
      </c>
      <c r="AB73">
        <v>10527902</v>
      </c>
      <c r="AC73">
        <v>2016102000002310</v>
      </c>
      <c r="AD73">
        <v>14</v>
      </c>
      <c r="AE73">
        <v>12</v>
      </c>
    </row>
    <row r="74" spans="1:31" x14ac:dyDescent="0.15">
      <c r="A74">
        <v>10645262002</v>
      </c>
      <c r="B74" s="204">
        <v>42935</v>
      </c>
      <c r="C74">
        <v>0</v>
      </c>
      <c r="D74">
        <v>1</v>
      </c>
      <c r="E74">
        <v>0</v>
      </c>
      <c r="S74">
        <v>1701</v>
      </c>
      <c r="T74">
        <v>0</v>
      </c>
      <c r="U74">
        <v>1441</v>
      </c>
      <c r="V74" s="208">
        <v>6</v>
      </c>
      <c r="W74" s="207">
        <v>1422</v>
      </c>
      <c r="Z74">
        <v>10528825003</v>
      </c>
      <c r="AA74" s="204">
        <v>42875</v>
      </c>
      <c r="AB74">
        <v>10528825</v>
      </c>
      <c r="AC74">
        <v>2016120900034840</v>
      </c>
      <c r="AD74">
        <v>10</v>
      </c>
      <c r="AE74">
        <v>9</v>
      </c>
    </row>
    <row r="75" spans="1:31" x14ac:dyDescent="0.15">
      <c r="A75">
        <v>10645465002</v>
      </c>
      <c r="B75" s="204">
        <v>42935</v>
      </c>
      <c r="C75">
        <v>0</v>
      </c>
      <c r="D75">
        <v>1</v>
      </c>
      <c r="E75">
        <v>0</v>
      </c>
      <c r="S75">
        <v>1701</v>
      </c>
      <c r="T75">
        <v>1</v>
      </c>
      <c r="U75">
        <v>3981</v>
      </c>
      <c r="V75" s="208">
        <v>7</v>
      </c>
      <c r="W75" s="207">
        <v>1023</v>
      </c>
      <c r="Z75">
        <v>10529280002</v>
      </c>
      <c r="AA75" s="204">
        <v>42873</v>
      </c>
      <c r="AB75">
        <v>10529280</v>
      </c>
      <c r="AC75">
        <v>2016110600026180</v>
      </c>
      <c r="AD75">
        <v>13</v>
      </c>
      <c r="AE75">
        <v>8</v>
      </c>
    </row>
    <row r="76" spans="1:31" x14ac:dyDescent="0.15">
      <c r="A76">
        <v>10652898002</v>
      </c>
      <c r="B76" s="204">
        <v>42935</v>
      </c>
      <c r="C76">
        <v>0</v>
      </c>
      <c r="D76">
        <v>1</v>
      </c>
      <c r="E76">
        <v>0</v>
      </c>
      <c r="S76">
        <v>1701</v>
      </c>
      <c r="T76">
        <v>2</v>
      </c>
      <c r="U76">
        <v>3926</v>
      </c>
      <c r="V76" s="208">
        <v>8</v>
      </c>
      <c r="W76" s="207">
        <v>716</v>
      </c>
      <c r="Z76">
        <v>10530360002</v>
      </c>
      <c r="AA76" s="204">
        <v>42966</v>
      </c>
      <c r="AB76">
        <v>10530360</v>
      </c>
      <c r="AC76">
        <v>2016080600041520</v>
      </c>
      <c r="AD76">
        <v>18</v>
      </c>
      <c r="AE76">
        <v>8</v>
      </c>
    </row>
    <row r="77" spans="1:31" x14ac:dyDescent="0.15">
      <c r="A77">
        <v>10652930002</v>
      </c>
      <c r="B77" s="204">
        <v>42880</v>
      </c>
      <c r="C77">
        <v>0</v>
      </c>
      <c r="D77">
        <v>1</v>
      </c>
      <c r="E77">
        <v>0</v>
      </c>
      <c r="S77">
        <v>1701</v>
      </c>
      <c r="T77">
        <v>3</v>
      </c>
      <c r="U77">
        <v>3347</v>
      </c>
      <c r="V77" s="208">
        <v>9</v>
      </c>
      <c r="W77" s="207">
        <v>502</v>
      </c>
      <c r="Z77">
        <v>10534116003</v>
      </c>
      <c r="AA77" s="204">
        <v>42785</v>
      </c>
      <c r="AB77">
        <v>10534116</v>
      </c>
      <c r="AC77">
        <v>2016080600041520</v>
      </c>
      <c r="AD77">
        <v>10</v>
      </c>
      <c r="AE77">
        <v>9</v>
      </c>
    </row>
    <row r="78" spans="1:31" x14ac:dyDescent="0.15">
      <c r="A78">
        <v>10655040003</v>
      </c>
      <c r="B78" s="204">
        <v>42935</v>
      </c>
      <c r="C78">
        <v>0</v>
      </c>
      <c r="D78">
        <v>1</v>
      </c>
      <c r="E78">
        <v>0</v>
      </c>
      <c r="S78">
        <v>1701</v>
      </c>
      <c r="T78">
        <v>4</v>
      </c>
      <c r="U78">
        <v>2781</v>
      </c>
      <c r="V78" s="208">
        <v>10</v>
      </c>
      <c r="W78" s="207">
        <v>367</v>
      </c>
      <c r="Z78">
        <v>10534116003</v>
      </c>
      <c r="AA78" s="204">
        <v>42936</v>
      </c>
      <c r="AB78">
        <v>10534116</v>
      </c>
      <c r="AC78">
        <v>2016080600041520</v>
      </c>
      <c r="AD78">
        <v>16</v>
      </c>
      <c r="AE78">
        <v>9</v>
      </c>
    </row>
    <row r="79" spans="1:31" x14ac:dyDescent="0.15">
      <c r="A79">
        <v>10655196002</v>
      </c>
      <c r="B79" s="204">
        <v>42935</v>
      </c>
      <c r="C79">
        <v>0</v>
      </c>
      <c r="D79">
        <v>1</v>
      </c>
      <c r="E79">
        <v>0</v>
      </c>
      <c r="S79">
        <v>1701</v>
      </c>
      <c r="T79">
        <v>5</v>
      </c>
      <c r="U79">
        <v>2098</v>
      </c>
      <c r="V79" s="208">
        <v>11</v>
      </c>
      <c r="W79" s="207">
        <v>262</v>
      </c>
      <c r="Z79">
        <v>10536395002</v>
      </c>
      <c r="AA79" s="204">
        <v>42859</v>
      </c>
      <c r="AB79">
        <v>10536395</v>
      </c>
      <c r="AC79">
        <v>2016102100025360</v>
      </c>
      <c r="AD79">
        <v>15</v>
      </c>
      <c r="AE79">
        <v>9</v>
      </c>
    </row>
    <row r="80" spans="1:31" x14ac:dyDescent="0.15">
      <c r="A80">
        <v>10655535002</v>
      </c>
      <c r="B80" s="204">
        <v>42935</v>
      </c>
      <c r="C80">
        <v>0</v>
      </c>
      <c r="D80">
        <v>1</v>
      </c>
      <c r="E80">
        <v>0</v>
      </c>
      <c r="S80">
        <v>1701</v>
      </c>
      <c r="T80">
        <v>6</v>
      </c>
      <c r="U80">
        <v>1547</v>
      </c>
      <c r="V80" s="208">
        <v>12</v>
      </c>
      <c r="W80" s="207">
        <v>157</v>
      </c>
      <c r="Z80">
        <v>10538722002</v>
      </c>
      <c r="AA80" s="204">
        <v>42905</v>
      </c>
      <c r="AB80">
        <v>10538722</v>
      </c>
      <c r="AC80">
        <v>2016090400008710</v>
      </c>
      <c r="AD80">
        <v>11</v>
      </c>
      <c r="AE80">
        <v>8</v>
      </c>
    </row>
    <row r="81" spans="1:31" x14ac:dyDescent="0.15">
      <c r="A81">
        <v>10655916003</v>
      </c>
      <c r="B81" s="204">
        <v>42935</v>
      </c>
      <c r="C81">
        <v>0</v>
      </c>
      <c r="D81">
        <v>1</v>
      </c>
      <c r="E81">
        <v>0</v>
      </c>
      <c r="S81">
        <v>1701</v>
      </c>
      <c r="T81">
        <v>7</v>
      </c>
      <c r="U81">
        <v>1228</v>
      </c>
      <c r="V81" s="208">
        <v>13</v>
      </c>
      <c r="W81" s="207">
        <v>90</v>
      </c>
      <c r="Z81">
        <v>10538722002</v>
      </c>
      <c r="AA81" s="204">
        <v>42966</v>
      </c>
      <c r="AB81">
        <v>10538722</v>
      </c>
      <c r="AC81">
        <v>2016090400008710</v>
      </c>
      <c r="AD81">
        <v>14</v>
      </c>
      <c r="AE81">
        <v>8</v>
      </c>
    </row>
    <row r="82" spans="1:31" x14ac:dyDescent="0.15">
      <c r="A82">
        <v>10656195002</v>
      </c>
      <c r="B82" s="204">
        <v>42935</v>
      </c>
      <c r="C82">
        <v>0</v>
      </c>
      <c r="D82">
        <v>1</v>
      </c>
      <c r="E82">
        <v>0</v>
      </c>
      <c r="S82">
        <v>1701</v>
      </c>
      <c r="T82">
        <v>8</v>
      </c>
      <c r="U82">
        <v>850</v>
      </c>
      <c r="V82" s="208">
        <v>14</v>
      </c>
      <c r="W82" s="207">
        <v>56</v>
      </c>
      <c r="Z82">
        <v>10539178002</v>
      </c>
      <c r="AA82" s="204">
        <v>42819</v>
      </c>
      <c r="AB82">
        <v>10539178</v>
      </c>
      <c r="AC82">
        <v>2016110500014800</v>
      </c>
      <c r="AD82">
        <v>12</v>
      </c>
      <c r="AE82">
        <v>9</v>
      </c>
    </row>
    <row r="83" spans="1:31" x14ac:dyDescent="0.15">
      <c r="A83">
        <v>10692890002</v>
      </c>
      <c r="B83" s="204">
        <v>42879</v>
      </c>
      <c r="C83">
        <v>0</v>
      </c>
      <c r="D83">
        <v>1</v>
      </c>
      <c r="E83">
        <v>0</v>
      </c>
      <c r="S83">
        <v>1701</v>
      </c>
      <c r="T83">
        <v>9</v>
      </c>
      <c r="U83">
        <v>578</v>
      </c>
      <c r="V83" s="208">
        <v>15</v>
      </c>
      <c r="W83" s="207">
        <v>33</v>
      </c>
      <c r="Z83">
        <v>10539657003</v>
      </c>
      <c r="AA83" s="204">
        <v>42971</v>
      </c>
      <c r="AB83">
        <v>10539657</v>
      </c>
      <c r="AC83">
        <v>2016121900031950</v>
      </c>
      <c r="AD83">
        <v>12</v>
      </c>
      <c r="AE83">
        <v>8</v>
      </c>
    </row>
    <row r="84" spans="1:31" x14ac:dyDescent="0.15">
      <c r="A84">
        <v>10692912002</v>
      </c>
      <c r="B84" s="204">
        <v>42879</v>
      </c>
      <c r="C84">
        <v>0</v>
      </c>
      <c r="D84">
        <v>1</v>
      </c>
      <c r="E84">
        <v>0</v>
      </c>
      <c r="S84">
        <v>1701</v>
      </c>
      <c r="T84">
        <v>10</v>
      </c>
      <c r="U84">
        <v>457</v>
      </c>
      <c r="V84" s="208">
        <v>16</v>
      </c>
      <c r="W84" s="207">
        <v>11</v>
      </c>
      <c r="Z84">
        <v>10539944002</v>
      </c>
      <c r="AA84" s="204">
        <v>42949</v>
      </c>
      <c r="AB84">
        <v>10539944</v>
      </c>
      <c r="AC84">
        <v>2016110300037050</v>
      </c>
      <c r="AD84">
        <v>17</v>
      </c>
      <c r="AE84">
        <v>10</v>
      </c>
    </row>
    <row r="85" spans="1:31" x14ac:dyDescent="0.15">
      <c r="A85">
        <v>10693062002</v>
      </c>
      <c r="B85" s="204">
        <v>42879</v>
      </c>
      <c r="C85">
        <v>0</v>
      </c>
      <c r="D85">
        <v>1</v>
      </c>
      <c r="E85">
        <v>0</v>
      </c>
      <c r="S85">
        <v>1701</v>
      </c>
      <c r="T85">
        <v>11</v>
      </c>
      <c r="U85">
        <v>307</v>
      </c>
      <c r="V85" s="208">
        <v>17</v>
      </c>
      <c r="W85" s="207">
        <v>15</v>
      </c>
      <c r="Z85">
        <v>10541474003</v>
      </c>
      <c r="AA85" s="204">
        <v>42789</v>
      </c>
      <c r="AB85">
        <v>10541474</v>
      </c>
      <c r="AC85">
        <v>2016110300008550</v>
      </c>
      <c r="AD85">
        <v>9</v>
      </c>
      <c r="AE85">
        <v>8</v>
      </c>
    </row>
    <row r="86" spans="1:31" x14ac:dyDescent="0.15">
      <c r="A86">
        <v>10693474002</v>
      </c>
      <c r="B86" s="204">
        <v>42880</v>
      </c>
      <c r="C86">
        <v>0</v>
      </c>
      <c r="D86">
        <v>1</v>
      </c>
      <c r="E86">
        <v>0</v>
      </c>
      <c r="S86">
        <v>1701</v>
      </c>
      <c r="T86">
        <v>12</v>
      </c>
      <c r="U86">
        <v>202</v>
      </c>
      <c r="V86" s="208">
        <v>18</v>
      </c>
      <c r="W86" s="207">
        <v>4</v>
      </c>
      <c r="Z86">
        <v>10542903002</v>
      </c>
      <c r="AA86" s="204">
        <v>42939</v>
      </c>
      <c r="AB86">
        <v>10542903</v>
      </c>
      <c r="AC86">
        <v>2016101000036330</v>
      </c>
      <c r="AD86">
        <v>15</v>
      </c>
      <c r="AE86">
        <v>10</v>
      </c>
    </row>
    <row r="87" spans="1:31" x14ac:dyDescent="0.15">
      <c r="A87">
        <v>10693691002</v>
      </c>
      <c r="B87" s="204">
        <v>42880</v>
      </c>
      <c r="C87">
        <v>0</v>
      </c>
      <c r="D87">
        <v>1</v>
      </c>
      <c r="E87">
        <v>0</v>
      </c>
      <c r="S87">
        <v>1701</v>
      </c>
      <c r="T87">
        <v>13</v>
      </c>
      <c r="U87">
        <v>126</v>
      </c>
      <c r="V87" s="208">
        <v>19</v>
      </c>
      <c r="W87" s="207">
        <v>3</v>
      </c>
      <c r="Z87">
        <v>10543031002</v>
      </c>
      <c r="AA87" s="204">
        <v>42772</v>
      </c>
      <c r="AB87">
        <v>10543031</v>
      </c>
      <c r="AC87">
        <v>2015012600000000</v>
      </c>
      <c r="AD87">
        <v>23</v>
      </c>
      <c r="AE87">
        <v>16</v>
      </c>
    </row>
    <row r="88" spans="1:31" x14ac:dyDescent="0.15">
      <c r="A88">
        <v>10693694002</v>
      </c>
      <c r="B88" s="204">
        <v>42880</v>
      </c>
      <c r="C88">
        <v>0</v>
      </c>
      <c r="D88">
        <v>1</v>
      </c>
      <c r="E88">
        <v>0</v>
      </c>
      <c r="S88">
        <v>1701</v>
      </c>
      <c r="T88">
        <v>14</v>
      </c>
      <c r="U88">
        <v>64</v>
      </c>
      <c r="V88" s="208">
        <v>20</v>
      </c>
      <c r="W88" s="207">
        <v>3</v>
      </c>
      <c r="Z88">
        <v>10543542002</v>
      </c>
      <c r="AA88" s="204">
        <v>42877</v>
      </c>
      <c r="AB88">
        <v>10543542</v>
      </c>
      <c r="AC88">
        <v>2016120900040870</v>
      </c>
      <c r="AD88">
        <v>10</v>
      </c>
      <c r="AE88">
        <v>8</v>
      </c>
    </row>
    <row r="89" spans="1:31" x14ac:dyDescent="0.15">
      <c r="A89">
        <v>10696258002</v>
      </c>
      <c r="B89" s="204">
        <v>42908</v>
      </c>
      <c r="C89">
        <v>0</v>
      </c>
      <c r="D89" t="s">
        <v>21</v>
      </c>
      <c r="E89">
        <v>0</v>
      </c>
      <c r="S89">
        <v>1701</v>
      </c>
      <c r="T89">
        <v>15</v>
      </c>
      <c r="U89">
        <v>44</v>
      </c>
      <c r="V89" s="208">
        <v>21</v>
      </c>
      <c r="W89" s="207">
        <v>1</v>
      </c>
      <c r="Z89">
        <v>10545110005</v>
      </c>
      <c r="AA89" s="204">
        <v>42650</v>
      </c>
      <c r="AB89">
        <v>10545110</v>
      </c>
      <c r="AC89">
        <v>2015030500001500</v>
      </c>
      <c r="AD89">
        <v>30</v>
      </c>
      <c r="AE89">
        <v>12</v>
      </c>
    </row>
    <row r="90" spans="1:31" x14ac:dyDescent="0.15">
      <c r="A90">
        <v>10696963005</v>
      </c>
      <c r="B90" s="204">
        <v>42908</v>
      </c>
      <c r="C90">
        <v>0</v>
      </c>
      <c r="D90">
        <v>1</v>
      </c>
      <c r="E90">
        <v>0</v>
      </c>
      <c r="S90">
        <v>1701</v>
      </c>
      <c r="T90">
        <v>16</v>
      </c>
      <c r="U90">
        <v>27</v>
      </c>
      <c r="V90" s="208">
        <v>22</v>
      </c>
      <c r="W90" s="207">
        <v>1</v>
      </c>
      <c r="Z90">
        <v>10546824002</v>
      </c>
      <c r="AA90" s="204">
        <v>42857</v>
      </c>
      <c r="AB90">
        <v>10546824</v>
      </c>
      <c r="AC90">
        <v>2016101800007360</v>
      </c>
      <c r="AD90">
        <v>13</v>
      </c>
      <c r="AE90">
        <v>8</v>
      </c>
    </row>
    <row r="91" spans="1:31" x14ac:dyDescent="0.15">
      <c r="A91">
        <v>10697105002</v>
      </c>
      <c r="B91" s="204">
        <v>42908</v>
      </c>
      <c r="C91">
        <v>0</v>
      </c>
      <c r="D91">
        <v>1</v>
      </c>
      <c r="E91">
        <v>0</v>
      </c>
      <c r="S91">
        <v>1701</v>
      </c>
      <c r="T91">
        <v>17</v>
      </c>
      <c r="U91">
        <v>19</v>
      </c>
      <c r="V91" s="208">
        <v>23</v>
      </c>
      <c r="W91" s="207">
        <v>1</v>
      </c>
      <c r="Z91">
        <v>10546864004</v>
      </c>
      <c r="AA91" s="204">
        <v>42857</v>
      </c>
      <c r="AB91">
        <v>10546864</v>
      </c>
      <c r="AC91">
        <v>2016102000034590</v>
      </c>
      <c r="AD91">
        <v>14</v>
      </c>
      <c r="AE91">
        <v>8</v>
      </c>
    </row>
    <row r="92" spans="1:31" x14ac:dyDescent="0.15">
      <c r="A92">
        <v>10697120002</v>
      </c>
      <c r="B92" s="204">
        <v>42908</v>
      </c>
      <c r="C92">
        <v>0</v>
      </c>
      <c r="D92">
        <v>1</v>
      </c>
      <c r="E92">
        <v>0</v>
      </c>
      <c r="S92">
        <v>1701</v>
      </c>
      <c r="T92">
        <v>18</v>
      </c>
      <c r="U92">
        <v>12</v>
      </c>
      <c r="V92" s="208" t="s">
        <v>21</v>
      </c>
      <c r="W92" s="207">
        <v>1236</v>
      </c>
      <c r="Z92">
        <v>10547472003</v>
      </c>
      <c r="AA92" s="204">
        <v>42918</v>
      </c>
      <c r="AB92">
        <v>10547472</v>
      </c>
      <c r="AC92">
        <v>2016092000013410</v>
      </c>
      <c r="AD92">
        <v>9</v>
      </c>
      <c r="AE92">
        <v>9</v>
      </c>
    </row>
    <row r="93" spans="1:31" x14ac:dyDescent="0.15">
      <c r="A93">
        <v>10697928002</v>
      </c>
      <c r="B93" s="204">
        <v>42879</v>
      </c>
      <c r="C93">
        <v>0</v>
      </c>
      <c r="D93">
        <v>1</v>
      </c>
      <c r="E93">
        <v>0</v>
      </c>
      <c r="S93">
        <v>1701</v>
      </c>
      <c r="T93">
        <v>19</v>
      </c>
      <c r="U93">
        <v>4</v>
      </c>
      <c r="V93" s="206">
        <v>1701</v>
      </c>
      <c r="W93" s="207">
        <v>24539</v>
      </c>
      <c r="Z93">
        <v>10549653003</v>
      </c>
      <c r="AA93" s="204">
        <v>42681</v>
      </c>
      <c r="AB93">
        <v>10549653</v>
      </c>
      <c r="AC93">
        <v>2015081600000500</v>
      </c>
      <c r="AD93">
        <v>13</v>
      </c>
      <c r="AE93">
        <v>9</v>
      </c>
    </row>
    <row r="94" spans="1:31" x14ac:dyDescent="0.15">
      <c r="A94">
        <v>10698677002</v>
      </c>
      <c r="B94" s="204">
        <v>42879</v>
      </c>
      <c r="C94">
        <v>0</v>
      </c>
      <c r="D94">
        <v>1</v>
      </c>
      <c r="E94">
        <v>0</v>
      </c>
      <c r="S94">
        <v>1701</v>
      </c>
      <c r="T94">
        <v>20</v>
      </c>
      <c r="U94">
        <v>3</v>
      </c>
      <c r="V94" s="208">
        <v>0</v>
      </c>
      <c r="W94" s="207">
        <v>1441</v>
      </c>
      <c r="Z94">
        <v>10549653003</v>
      </c>
      <c r="AA94" s="204">
        <v>42773</v>
      </c>
      <c r="AB94">
        <v>10549653</v>
      </c>
      <c r="AC94">
        <v>2015081600000500</v>
      </c>
      <c r="AD94">
        <v>15</v>
      </c>
      <c r="AE94">
        <v>11</v>
      </c>
    </row>
    <row r="95" spans="1:31" x14ac:dyDescent="0.15">
      <c r="A95">
        <v>10698927003</v>
      </c>
      <c r="B95" s="204">
        <v>42879</v>
      </c>
      <c r="C95">
        <v>0</v>
      </c>
      <c r="D95">
        <v>1</v>
      </c>
      <c r="E95">
        <v>0</v>
      </c>
      <c r="S95">
        <v>1701</v>
      </c>
      <c r="T95">
        <v>21</v>
      </c>
      <c r="U95">
        <v>3</v>
      </c>
      <c r="V95" s="208">
        <v>1</v>
      </c>
      <c r="W95" s="207">
        <v>3981</v>
      </c>
      <c r="Z95">
        <v>10549848002</v>
      </c>
      <c r="AA95" s="204">
        <v>42859</v>
      </c>
      <c r="AB95">
        <v>10549848</v>
      </c>
      <c r="AC95">
        <v>2016101200037630</v>
      </c>
      <c r="AD95">
        <v>8</v>
      </c>
      <c r="AE95">
        <v>8</v>
      </c>
    </row>
    <row r="96" spans="1:31" x14ac:dyDescent="0.15">
      <c r="A96">
        <v>10699960003</v>
      </c>
      <c r="B96" s="204">
        <v>42880</v>
      </c>
      <c r="C96">
        <v>0</v>
      </c>
      <c r="D96">
        <v>1</v>
      </c>
      <c r="E96">
        <v>0</v>
      </c>
      <c r="S96">
        <v>1701</v>
      </c>
      <c r="T96">
        <v>22</v>
      </c>
      <c r="U96">
        <v>1</v>
      </c>
      <c r="V96" s="208">
        <v>2</v>
      </c>
      <c r="W96" s="207">
        <v>3926</v>
      </c>
      <c r="Z96">
        <v>10553139002</v>
      </c>
      <c r="AA96" s="204">
        <v>42819</v>
      </c>
      <c r="AB96">
        <v>10553139</v>
      </c>
      <c r="AC96">
        <v>2017010900006030</v>
      </c>
      <c r="AD96">
        <v>11</v>
      </c>
      <c r="AE96">
        <v>11</v>
      </c>
    </row>
    <row r="97" spans="1:31" x14ac:dyDescent="0.15">
      <c r="A97">
        <v>10700358002</v>
      </c>
      <c r="B97" s="204">
        <v>42880</v>
      </c>
      <c r="C97">
        <v>0</v>
      </c>
      <c r="D97">
        <v>1</v>
      </c>
      <c r="E97">
        <v>0</v>
      </c>
      <c r="S97">
        <v>1702</v>
      </c>
      <c r="T97" t="s">
        <v>21</v>
      </c>
      <c r="U97">
        <v>1811</v>
      </c>
      <c r="V97" s="208">
        <v>3</v>
      </c>
      <c r="W97" s="207">
        <v>3347</v>
      </c>
      <c r="Z97">
        <v>10555497004</v>
      </c>
      <c r="AA97" s="204">
        <v>42828</v>
      </c>
      <c r="AB97">
        <v>10555497</v>
      </c>
      <c r="AC97">
        <v>2016090900018050</v>
      </c>
      <c r="AD97">
        <v>12</v>
      </c>
      <c r="AE97">
        <v>8</v>
      </c>
    </row>
    <row r="98" spans="1:31" x14ac:dyDescent="0.15">
      <c r="A98">
        <v>10700422002</v>
      </c>
      <c r="B98" s="204">
        <v>42880</v>
      </c>
      <c r="C98">
        <v>0</v>
      </c>
      <c r="D98">
        <v>1</v>
      </c>
      <c r="E98">
        <v>0</v>
      </c>
      <c r="S98">
        <v>1702</v>
      </c>
      <c r="T98">
        <v>0</v>
      </c>
      <c r="U98">
        <v>1134</v>
      </c>
      <c r="V98" s="208">
        <v>4</v>
      </c>
      <c r="W98" s="207">
        <v>2781</v>
      </c>
      <c r="Z98">
        <v>10555497004</v>
      </c>
      <c r="AA98" s="204">
        <v>42920</v>
      </c>
      <c r="AB98">
        <v>10555497</v>
      </c>
      <c r="AC98">
        <v>2016090900018050</v>
      </c>
      <c r="AD98">
        <v>13</v>
      </c>
      <c r="AE98">
        <v>8</v>
      </c>
    </row>
    <row r="99" spans="1:31" x14ac:dyDescent="0.15">
      <c r="A99">
        <v>10700734002</v>
      </c>
      <c r="B99" s="204">
        <v>42879</v>
      </c>
      <c r="C99">
        <v>0</v>
      </c>
      <c r="D99">
        <v>1</v>
      </c>
      <c r="E99">
        <v>0</v>
      </c>
      <c r="S99">
        <v>1702</v>
      </c>
      <c r="T99">
        <v>1</v>
      </c>
      <c r="U99">
        <v>4132</v>
      </c>
      <c r="V99" s="208">
        <v>5</v>
      </c>
      <c r="W99" s="207">
        <v>2098</v>
      </c>
      <c r="Z99">
        <v>10556166009</v>
      </c>
      <c r="AA99" s="204">
        <v>42948</v>
      </c>
      <c r="AB99">
        <v>10556166</v>
      </c>
      <c r="AC99">
        <v>2016111700035670</v>
      </c>
      <c r="AD99">
        <v>18</v>
      </c>
      <c r="AE99">
        <v>10</v>
      </c>
    </row>
    <row r="100" spans="1:31" x14ac:dyDescent="0.15">
      <c r="A100">
        <v>10701143002</v>
      </c>
      <c r="B100" s="204">
        <v>42879</v>
      </c>
      <c r="C100">
        <v>0</v>
      </c>
      <c r="D100">
        <v>1</v>
      </c>
      <c r="E100">
        <v>0</v>
      </c>
      <c r="S100">
        <v>1702</v>
      </c>
      <c r="T100">
        <v>2</v>
      </c>
      <c r="U100">
        <v>4470</v>
      </c>
      <c r="V100" s="208">
        <v>6</v>
      </c>
      <c r="W100" s="207">
        <v>1547</v>
      </c>
      <c r="Z100">
        <v>10557261002</v>
      </c>
      <c r="AA100" s="204">
        <v>42948</v>
      </c>
      <c r="AB100">
        <v>10557261</v>
      </c>
      <c r="AC100">
        <v>2017032200002070</v>
      </c>
      <c r="AD100">
        <v>14</v>
      </c>
      <c r="AE100">
        <v>9</v>
      </c>
    </row>
    <row r="101" spans="1:31" x14ac:dyDescent="0.15">
      <c r="A101">
        <v>10702623002</v>
      </c>
      <c r="B101" s="204">
        <v>42908</v>
      </c>
      <c r="C101">
        <v>0</v>
      </c>
      <c r="D101">
        <v>1</v>
      </c>
      <c r="E101">
        <v>0</v>
      </c>
      <c r="S101">
        <v>1702</v>
      </c>
      <c r="T101">
        <v>3</v>
      </c>
      <c r="U101">
        <v>4120</v>
      </c>
      <c r="V101" s="208">
        <v>7</v>
      </c>
      <c r="W101" s="207">
        <v>1228</v>
      </c>
      <c r="Z101">
        <v>10557611002</v>
      </c>
      <c r="AA101" s="204">
        <v>42918</v>
      </c>
      <c r="AB101">
        <v>10557611</v>
      </c>
      <c r="AC101">
        <v>2016102100024220</v>
      </c>
      <c r="AD101">
        <v>13</v>
      </c>
      <c r="AE101">
        <v>8</v>
      </c>
    </row>
    <row r="102" spans="1:31" x14ac:dyDescent="0.15">
      <c r="A102">
        <v>10704089002</v>
      </c>
      <c r="B102" s="204">
        <v>42879</v>
      </c>
      <c r="C102">
        <v>0</v>
      </c>
      <c r="D102">
        <v>1</v>
      </c>
      <c r="E102">
        <v>0</v>
      </c>
      <c r="S102">
        <v>1702</v>
      </c>
      <c r="T102">
        <v>4</v>
      </c>
      <c r="U102">
        <v>3361</v>
      </c>
      <c r="V102" s="208">
        <v>8</v>
      </c>
      <c r="W102" s="207">
        <v>850</v>
      </c>
      <c r="Z102">
        <v>10558748002</v>
      </c>
      <c r="AA102" s="204">
        <v>42918</v>
      </c>
      <c r="AB102">
        <v>10558748</v>
      </c>
      <c r="AC102">
        <v>2016081400043710</v>
      </c>
      <c r="AD102">
        <v>21</v>
      </c>
      <c r="AE102">
        <v>11</v>
      </c>
    </row>
    <row r="103" spans="1:31" x14ac:dyDescent="0.15">
      <c r="A103">
        <v>10704662002</v>
      </c>
      <c r="B103" s="204">
        <v>42879</v>
      </c>
      <c r="C103">
        <v>0</v>
      </c>
      <c r="D103">
        <v>1</v>
      </c>
      <c r="E103">
        <v>0</v>
      </c>
      <c r="S103">
        <v>1702</v>
      </c>
      <c r="T103">
        <v>5</v>
      </c>
      <c r="U103">
        <v>2766</v>
      </c>
      <c r="V103" s="208">
        <v>9</v>
      </c>
      <c r="W103" s="207">
        <v>578</v>
      </c>
      <c r="Z103">
        <v>10559017002</v>
      </c>
      <c r="AA103" s="204">
        <v>42857</v>
      </c>
      <c r="AB103">
        <v>10559017</v>
      </c>
      <c r="AC103">
        <v>2016091400003010</v>
      </c>
      <c r="AD103">
        <v>13</v>
      </c>
      <c r="AE103">
        <v>9</v>
      </c>
    </row>
    <row r="104" spans="1:31" x14ac:dyDescent="0.15">
      <c r="A104">
        <v>10704689002</v>
      </c>
      <c r="B104" s="204">
        <v>42879</v>
      </c>
      <c r="C104">
        <v>0</v>
      </c>
      <c r="D104">
        <v>1</v>
      </c>
      <c r="E104">
        <v>0</v>
      </c>
      <c r="S104">
        <v>1702</v>
      </c>
      <c r="T104">
        <v>6</v>
      </c>
      <c r="U104">
        <v>2140</v>
      </c>
      <c r="V104" s="208">
        <v>10</v>
      </c>
      <c r="W104" s="207">
        <v>457</v>
      </c>
      <c r="Z104">
        <v>10559501002</v>
      </c>
      <c r="AA104" s="204">
        <v>42948</v>
      </c>
      <c r="AB104">
        <v>10559501</v>
      </c>
      <c r="AC104">
        <v>2016102500027110</v>
      </c>
      <c r="AD104">
        <v>19</v>
      </c>
      <c r="AE104">
        <v>9</v>
      </c>
    </row>
    <row r="105" spans="1:31" x14ac:dyDescent="0.15">
      <c r="A105">
        <v>10704934002</v>
      </c>
      <c r="B105" s="204">
        <v>42879</v>
      </c>
      <c r="C105">
        <v>0</v>
      </c>
      <c r="D105">
        <v>1</v>
      </c>
      <c r="E105">
        <v>0</v>
      </c>
      <c r="S105">
        <v>1702</v>
      </c>
      <c r="T105">
        <v>7</v>
      </c>
      <c r="U105">
        <v>1588</v>
      </c>
      <c r="V105" s="208">
        <v>11</v>
      </c>
      <c r="W105" s="207">
        <v>307</v>
      </c>
      <c r="Z105">
        <v>10560529002</v>
      </c>
      <c r="AA105" s="204">
        <v>42826</v>
      </c>
      <c r="AB105">
        <v>10560529</v>
      </c>
      <c r="AC105">
        <v>2016102100029020</v>
      </c>
      <c r="AD105">
        <v>10</v>
      </c>
      <c r="AE105">
        <v>8</v>
      </c>
    </row>
    <row r="106" spans="1:31" x14ac:dyDescent="0.15">
      <c r="A106">
        <v>10705179002</v>
      </c>
      <c r="B106" s="204">
        <v>42879</v>
      </c>
      <c r="C106">
        <v>0</v>
      </c>
      <c r="D106">
        <v>1</v>
      </c>
      <c r="E106">
        <v>0</v>
      </c>
      <c r="S106">
        <v>1702</v>
      </c>
      <c r="T106">
        <v>8</v>
      </c>
      <c r="U106">
        <v>1246</v>
      </c>
      <c r="V106" s="208">
        <v>12</v>
      </c>
      <c r="W106" s="207">
        <v>202</v>
      </c>
      <c r="Z106">
        <v>10561808002</v>
      </c>
      <c r="AA106" s="204">
        <v>42894</v>
      </c>
      <c r="AB106">
        <v>10561808</v>
      </c>
      <c r="AC106">
        <v>2015051800000000</v>
      </c>
      <c r="AD106">
        <v>16</v>
      </c>
      <c r="AE106">
        <v>9</v>
      </c>
    </row>
    <row r="107" spans="1:31" x14ac:dyDescent="0.15">
      <c r="A107">
        <v>10706427002</v>
      </c>
      <c r="B107" s="204">
        <v>42879</v>
      </c>
      <c r="C107">
        <v>0</v>
      </c>
      <c r="D107" t="s">
        <v>21</v>
      </c>
      <c r="E107">
        <v>0</v>
      </c>
      <c r="S107">
        <v>1702</v>
      </c>
      <c r="T107">
        <v>9</v>
      </c>
      <c r="U107">
        <v>889</v>
      </c>
      <c r="V107" s="208">
        <v>13</v>
      </c>
      <c r="W107" s="207">
        <v>126</v>
      </c>
      <c r="Z107">
        <v>10561995003</v>
      </c>
      <c r="AA107" s="204">
        <v>42864</v>
      </c>
      <c r="AB107">
        <v>10561995</v>
      </c>
      <c r="AC107">
        <v>2015060900000000</v>
      </c>
      <c r="AD107">
        <v>20</v>
      </c>
      <c r="AE107">
        <v>13</v>
      </c>
    </row>
    <row r="108" spans="1:31" x14ac:dyDescent="0.15">
      <c r="A108">
        <v>10706685002</v>
      </c>
      <c r="B108" s="204">
        <v>42879</v>
      </c>
      <c r="C108">
        <v>0</v>
      </c>
      <c r="D108">
        <v>1</v>
      </c>
      <c r="E108">
        <v>0</v>
      </c>
      <c r="S108">
        <v>1702</v>
      </c>
      <c r="T108">
        <v>10</v>
      </c>
      <c r="U108">
        <v>613</v>
      </c>
      <c r="V108" s="208">
        <v>14</v>
      </c>
      <c r="W108" s="207">
        <v>64</v>
      </c>
      <c r="Z108">
        <v>10563315002</v>
      </c>
      <c r="AA108" s="204">
        <v>42652</v>
      </c>
      <c r="AB108">
        <v>10563315</v>
      </c>
      <c r="AC108">
        <v>2015081600000500</v>
      </c>
      <c r="AD108">
        <v>20</v>
      </c>
      <c r="AE108">
        <v>8</v>
      </c>
    </row>
    <row r="109" spans="1:31" x14ac:dyDescent="0.15">
      <c r="A109">
        <v>10707429002</v>
      </c>
      <c r="B109" s="204">
        <v>42879</v>
      </c>
      <c r="C109">
        <v>0</v>
      </c>
      <c r="D109">
        <v>1</v>
      </c>
      <c r="E109">
        <v>0</v>
      </c>
      <c r="S109">
        <v>1702</v>
      </c>
      <c r="T109">
        <v>11</v>
      </c>
      <c r="U109">
        <v>479</v>
      </c>
      <c r="V109" s="208">
        <v>15</v>
      </c>
      <c r="W109" s="207">
        <v>44</v>
      </c>
      <c r="Z109">
        <v>10563315002</v>
      </c>
      <c r="AA109" s="204">
        <v>42713</v>
      </c>
      <c r="AB109">
        <v>10563315</v>
      </c>
      <c r="AC109">
        <v>2015081600000500</v>
      </c>
      <c r="AD109">
        <v>21</v>
      </c>
      <c r="AE109">
        <v>9</v>
      </c>
    </row>
    <row r="110" spans="1:31" x14ac:dyDescent="0.15">
      <c r="A110">
        <v>10707447002</v>
      </c>
      <c r="B110" s="204">
        <v>42879</v>
      </c>
      <c r="C110">
        <v>0</v>
      </c>
      <c r="D110">
        <v>1</v>
      </c>
      <c r="E110">
        <v>0</v>
      </c>
      <c r="S110">
        <v>1702</v>
      </c>
      <c r="T110">
        <v>12</v>
      </c>
      <c r="U110">
        <v>339</v>
      </c>
      <c r="V110" s="208">
        <v>16</v>
      </c>
      <c r="W110" s="207">
        <v>27</v>
      </c>
      <c r="Z110">
        <v>10563315002</v>
      </c>
      <c r="AA110" s="204">
        <v>42774</v>
      </c>
      <c r="AB110">
        <v>10563315</v>
      </c>
      <c r="AC110">
        <v>2015081600000500</v>
      </c>
      <c r="AD110">
        <v>22</v>
      </c>
      <c r="AE110">
        <v>11</v>
      </c>
    </row>
    <row r="111" spans="1:31" x14ac:dyDescent="0.15">
      <c r="A111">
        <v>10707467005</v>
      </c>
      <c r="B111" s="204">
        <v>42879</v>
      </c>
      <c r="C111">
        <v>0</v>
      </c>
      <c r="D111">
        <v>1</v>
      </c>
      <c r="E111">
        <v>0</v>
      </c>
      <c r="S111">
        <v>1702</v>
      </c>
      <c r="T111">
        <v>13</v>
      </c>
      <c r="U111">
        <v>233</v>
      </c>
      <c r="V111" s="208">
        <v>17</v>
      </c>
      <c r="W111" s="207">
        <v>19</v>
      </c>
      <c r="Z111">
        <v>10563315002</v>
      </c>
      <c r="AA111" s="204">
        <v>42833</v>
      </c>
      <c r="AB111">
        <v>10563315</v>
      </c>
      <c r="AC111">
        <v>2015081600000500</v>
      </c>
      <c r="AD111">
        <v>23</v>
      </c>
      <c r="AE111">
        <v>9</v>
      </c>
    </row>
    <row r="112" spans="1:31" x14ac:dyDescent="0.15">
      <c r="A112">
        <v>10708103003</v>
      </c>
      <c r="B112" s="204">
        <v>42880</v>
      </c>
      <c r="C112">
        <v>0</v>
      </c>
      <c r="D112">
        <v>1</v>
      </c>
      <c r="E112">
        <v>0</v>
      </c>
      <c r="S112">
        <v>1702</v>
      </c>
      <c r="T112">
        <v>14</v>
      </c>
      <c r="U112">
        <v>134</v>
      </c>
      <c r="V112" s="208">
        <v>18</v>
      </c>
      <c r="W112" s="207">
        <v>12</v>
      </c>
      <c r="Z112">
        <v>10568408003</v>
      </c>
      <c r="AA112" s="204">
        <v>42967</v>
      </c>
      <c r="AB112">
        <v>10568408</v>
      </c>
      <c r="AC112">
        <v>2015072100000000</v>
      </c>
      <c r="AD112">
        <v>15</v>
      </c>
      <c r="AE112">
        <v>8</v>
      </c>
    </row>
    <row r="113" spans="1:31" x14ac:dyDescent="0.15">
      <c r="A113">
        <v>10709323002</v>
      </c>
      <c r="B113" s="204">
        <v>42879</v>
      </c>
      <c r="C113">
        <v>0</v>
      </c>
      <c r="D113">
        <v>1</v>
      </c>
      <c r="E113">
        <v>0</v>
      </c>
      <c r="S113">
        <v>1702</v>
      </c>
      <c r="T113">
        <v>15</v>
      </c>
      <c r="U113">
        <v>98</v>
      </c>
      <c r="V113" s="208">
        <v>19</v>
      </c>
      <c r="W113" s="207">
        <v>4</v>
      </c>
      <c r="Z113">
        <v>10571488003</v>
      </c>
      <c r="AA113" s="204">
        <v>42743</v>
      </c>
      <c r="AB113">
        <v>10571488</v>
      </c>
      <c r="AC113">
        <v>2015090900000000</v>
      </c>
      <c r="AD113">
        <v>14</v>
      </c>
      <c r="AE113">
        <v>10</v>
      </c>
    </row>
    <row r="114" spans="1:31" x14ac:dyDescent="0.15">
      <c r="A114">
        <v>10710529002</v>
      </c>
      <c r="B114" s="204">
        <v>42908</v>
      </c>
      <c r="C114">
        <v>0</v>
      </c>
      <c r="D114">
        <v>1</v>
      </c>
      <c r="E114">
        <v>0</v>
      </c>
      <c r="S114">
        <v>1702</v>
      </c>
      <c r="T114">
        <v>16</v>
      </c>
      <c r="U114">
        <v>47</v>
      </c>
      <c r="V114" s="208">
        <v>20</v>
      </c>
      <c r="W114" s="207">
        <v>3</v>
      </c>
      <c r="Z114">
        <v>10571488003</v>
      </c>
      <c r="AA114" s="204">
        <v>42864</v>
      </c>
      <c r="AB114">
        <v>10571488</v>
      </c>
      <c r="AC114">
        <v>2015090900000000</v>
      </c>
      <c r="AD114">
        <v>16</v>
      </c>
      <c r="AE114">
        <v>11</v>
      </c>
    </row>
    <row r="115" spans="1:31" x14ac:dyDescent="0.15">
      <c r="A115">
        <v>10712095002</v>
      </c>
      <c r="B115" s="204">
        <v>42879</v>
      </c>
      <c r="C115">
        <v>0</v>
      </c>
      <c r="D115">
        <v>1</v>
      </c>
      <c r="E115">
        <v>0</v>
      </c>
      <c r="S115">
        <v>1702</v>
      </c>
      <c r="T115">
        <v>17</v>
      </c>
      <c r="U115">
        <v>34</v>
      </c>
      <c r="V115" s="208">
        <v>21</v>
      </c>
      <c r="W115" s="207">
        <v>3</v>
      </c>
      <c r="Z115">
        <v>10574001003</v>
      </c>
      <c r="AA115" s="204">
        <v>42869</v>
      </c>
      <c r="AB115">
        <v>10574001</v>
      </c>
      <c r="AC115">
        <v>2016100500041880</v>
      </c>
      <c r="AD115">
        <v>15</v>
      </c>
      <c r="AE115">
        <v>9</v>
      </c>
    </row>
    <row r="116" spans="1:31" x14ac:dyDescent="0.15">
      <c r="A116">
        <v>10712657004</v>
      </c>
      <c r="B116" s="204">
        <v>42879</v>
      </c>
      <c r="C116">
        <v>0</v>
      </c>
      <c r="D116">
        <v>1</v>
      </c>
      <c r="E116">
        <v>0</v>
      </c>
      <c r="S116">
        <v>1702</v>
      </c>
      <c r="T116">
        <v>18</v>
      </c>
      <c r="U116">
        <v>29</v>
      </c>
      <c r="V116" s="208">
        <v>22</v>
      </c>
      <c r="W116" s="207">
        <v>1</v>
      </c>
      <c r="Z116">
        <v>10575987004</v>
      </c>
      <c r="AA116" s="204">
        <v>42866</v>
      </c>
      <c r="AB116">
        <v>10575987</v>
      </c>
      <c r="AC116">
        <v>2015041900000000</v>
      </c>
      <c r="AD116">
        <v>24</v>
      </c>
      <c r="AE116">
        <v>14</v>
      </c>
    </row>
    <row r="117" spans="1:31" x14ac:dyDescent="0.15">
      <c r="A117">
        <v>10712876002</v>
      </c>
      <c r="B117" s="204">
        <v>42879</v>
      </c>
      <c r="C117">
        <v>0</v>
      </c>
      <c r="D117" t="s">
        <v>21</v>
      </c>
      <c r="E117">
        <v>0</v>
      </c>
      <c r="S117">
        <v>1702</v>
      </c>
      <c r="T117">
        <v>19</v>
      </c>
      <c r="U117">
        <v>13</v>
      </c>
      <c r="V117" s="208" t="s">
        <v>21</v>
      </c>
      <c r="W117" s="207">
        <v>1493</v>
      </c>
      <c r="Z117">
        <v>10575987004</v>
      </c>
      <c r="AA117" s="204">
        <v>42927</v>
      </c>
      <c r="AB117">
        <v>10575987</v>
      </c>
      <c r="AC117">
        <v>2015041900000000</v>
      </c>
      <c r="AD117">
        <v>26</v>
      </c>
      <c r="AE117">
        <v>14</v>
      </c>
    </row>
    <row r="118" spans="1:31" x14ac:dyDescent="0.15">
      <c r="A118">
        <v>10713741002</v>
      </c>
      <c r="B118" s="204">
        <v>42880</v>
      </c>
      <c r="C118">
        <v>0</v>
      </c>
      <c r="D118">
        <v>1</v>
      </c>
      <c r="E118">
        <v>0</v>
      </c>
      <c r="S118">
        <v>1702</v>
      </c>
      <c r="T118">
        <v>20</v>
      </c>
      <c r="U118">
        <v>12</v>
      </c>
      <c r="V118" s="206">
        <v>1702</v>
      </c>
      <c r="W118" s="207">
        <v>29688</v>
      </c>
      <c r="Z118">
        <v>10577010003</v>
      </c>
      <c r="AA118" s="204">
        <v>42835</v>
      </c>
      <c r="AB118">
        <v>10577010</v>
      </c>
      <c r="AC118">
        <v>2015112400000500</v>
      </c>
      <c r="AD118">
        <v>50</v>
      </c>
      <c r="AE118">
        <v>28</v>
      </c>
    </row>
    <row r="119" spans="1:31" x14ac:dyDescent="0.15">
      <c r="A119">
        <v>10713769003</v>
      </c>
      <c r="B119" s="204">
        <v>42880</v>
      </c>
      <c r="C119">
        <v>0</v>
      </c>
      <c r="D119">
        <v>1</v>
      </c>
      <c r="E119">
        <v>0</v>
      </c>
      <c r="S119">
        <v>1703</v>
      </c>
      <c r="T119" t="s">
        <v>21</v>
      </c>
      <c r="U119">
        <v>1790</v>
      </c>
      <c r="V119" s="208">
        <v>0</v>
      </c>
      <c r="W119" s="207">
        <v>1134</v>
      </c>
      <c r="Z119">
        <v>10577010003</v>
      </c>
      <c r="AA119" s="204">
        <v>42896</v>
      </c>
      <c r="AB119">
        <v>10577010</v>
      </c>
      <c r="AC119">
        <v>2015112400000500</v>
      </c>
      <c r="AD119">
        <v>51</v>
      </c>
      <c r="AE119">
        <v>28</v>
      </c>
    </row>
    <row r="120" spans="1:31" x14ac:dyDescent="0.15">
      <c r="A120">
        <v>10713891002</v>
      </c>
      <c r="B120" s="204">
        <v>42880</v>
      </c>
      <c r="C120">
        <v>0</v>
      </c>
      <c r="D120">
        <v>1</v>
      </c>
      <c r="E120">
        <v>0</v>
      </c>
      <c r="S120">
        <v>1703</v>
      </c>
      <c r="T120">
        <v>0</v>
      </c>
      <c r="U120">
        <v>1038</v>
      </c>
      <c r="V120" s="208">
        <v>1</v>
      </c>
      <c r="W120" s="207">
        <v>4132</v>
      </c>
    </row>
    <row r="121" spans="1:31" x14ac:dyDescent="0.15">
      <c r="A121">
        <v>10714292002</v>
      </c>
      <c r="B121" s="204">
        <v>42879</v>
      </c>
      <c r="C121">
        <v>0</v>
      </c>
      <c r="D121">
        <v>1</v>
      </c>
      <c r="E121">
        <v>0</v>
      </c>
      <c r="S121">
        <v>1703</v>
      </c>
      <c r="T121">
        <v>1</v>
      </c>
      <c r="U121">
        <v>3906</v>
      </c>
      <c r="V121" s="208">
        <v>2</v>
      </c>
      <c r="W121" s="207">
        <v>4470</v>
      </c>
    </row>
    <row r="122" spans="1:31" x14ac:dyDescent="0.15">
      <c r="A122">
        <v>10714353002</v>
      </c>
      <c r="B122" s="204">
        <v>42879</v>
      </c>
      <c r="C122">
        <v>0</v>
      </c>
      <c r="D122">
        <v>1</v>
      </c>
      <c r="E122">
        <v>0</v>
      </c>
      <c r="S122">
        <v>1703</v>
      </c>
      <c r="T122">
        <v>2</v>
      </c>
      <c r="U122">
        <v>4257</v>
      </c>
      <c r="V122" s="208">
        <v>3</v>
      </c>
      <c r="W122" s="207">
        <v>4120</v>
      </c>
    </row>
    <row r="123" spans="1:31" x14ac:dyDescent="0.15">
      <c r="A123">
        <v>10715517002</v>
      </c>
      <c r="B123" s="204">
        <v>42880</v>
      </c>
      <c r="C123">
        <v>0</v>
      </c>
      <c r="D123">
        <v>1</v>
      </c>
      <c r="E123">
        <v>0</v>
      </c>
      <c r="S123">
        <v>1703</v>
      </c>
      <c r="T123">
        <v>3</v>
      </c>
      <c r="U123">
        <v>3941</v>
      </c>
      <c r="V123" s="208">
        <v>4</v>
      </c>
      <c r="W123" s="207">
        <v>3361</v>
      </c>
    </row>
    <row r="124" spans="1:31" x14ac:dyDescent="0.15">
      <c r="A124">
        <v>10715759002</v>
      </c>
      <c r="B124" s="204">
        <v>42880</v>
      </c>
      <c r="C124">
        <v>0</v>
      </c>
      <c r="D124">
        <v>1</v>
      </c>
      <c r="E124">
        <v>0</v>
      </c>
      <c r="S124">
        <v>1703</v>
      </c>
      <c r="T124">
        <v>4</v>
      </c>
      <c r="U124">
        <v>3497</v>
      </c>
      <c r="V124" s="208">
        <v>5</v>
      </c>
      <c r="W124" s="207">
        <v>2766</v>
      </c>
    </row>
    <row r="125" spans="1:31" x14ac:dyDescent="0.15">
      <c r="A125">
        <v>10716287004</v>
      </c>
      <c r="B125" s="204">
        <v>42879</v>
      </c>
      <c r="C125">
        <v>0</v>
      </c>
      <c r="D125">
        <v>1</v>
      </c>
      <c r="E125">
        <v>0</v>
      </c>
      <c r="S125">
        <v>1703</v>
      </c>
      <c r="T125">
        <v>5</v>
      </c>
      <c r="U125">
        <v>2884</v>
      </c>
      <c r="V125" s="208">
        <v>6</v>
      </c>
      <c r="W125" s="207">
        <v>2140</v>
      </c>
    </row>
    <row r="126" spans="1:31" x14ac:dyDescent="0.15">
      <c r="A126">
        <v>10716356003</v>
      </c>
      <c r="B126" s="204">
        <v>42879</v>
      </c>
      <c r="C126">
        <v>0</v>
      </c>
      <c r="D126">
        <v>1</v>
      </c>
      <c r="E126">
        <v>0</v>
      </c>
      <c r="S126">
        <v>1703</v>
      </c>
      <c r="T126">
        <v>6</v>
      </c>
      <c r="U126">
        <v>2206</v>
      </c>
      <c r="V126" s="208">
        <v>7</v>
      </c>
      <c r="W126" s="207">
        <v>1588</v>
      </c>
    </row>
    <row r="127" spans="1:31" x14ac:dyDescent="0.15">
      <c r="A127">
        <v>10716989002</v>
      </c>
      <c r="B127" s="204">
        <v>42879</v>
      </c>
      <c r="C127">
        <v>0</v>
      </c>
      <c r="D127">
        <v>1</v>
      </c>
      <c r="E127">
        <v>0</v>
      </c>
      <c r="S127">
        <v>1703</v>
      </c>
      <c r="T127">
        <v>7</v>
      </c>
      <c r="U127">
        <v>1626</v>
      </c>
      <c r="V127" s="208">
        <v>8</v>
      </c>
      <c r="W127" s="207">
        <v>1246</v>
      </c>
    </row>
    <row r="128" spans="1:31" x14ac:dyDescent="0.15">
      <c r="A128">
        <v>10717687003</v>
      </c>
      <c r="B128" s="204">
        <v>42879</v>
      </c>
      <c r="C128">
        <v>0</v>
      </c>
      <c r="D128">
        <v>1</v>
      </c>
      <c r="E128">
        <v>0</v>
      </c>
      <c r="S128">
        <v>1703</v>
      </c>
      <c r="T128">
        <v>8</v>
      </c>
      <c r="U128">
        <v>1302</v>
      </c>
      <c r="V128" s="208">
        <v>9</v>
      </c>
      <c r="W128" s="207">
        <v>889</v>
      </c>
    </row>
    <row r="129" spans="1:23" x14ac:dyDescent="0.15">
      <c r="A129">
        <v>10718292004</v>
      </c>
      <c r="B129" s="204">
        <v>42880</v>
      </c>
      <c r="C129">
        <v>0</v>
      </c>
      <c r="D129">
        <v>1</v>
      </c>
      <c r="E129">
        <v>0</v>
      </c>
      <c r="S129">
        <v>1703</v>
      </c>
      <c r="T129">
        <v>9</v>
      </c>
      <c r="U129">
        <v>994</v>
      </c>
      <c r="V129" s="208">
        <v>10</v>
      </c>
      <c r="W129" s="207">
        <v>613</v>
      </c>
    </row>
    <row r="130" spans="1:23" x14ac:dyDescent="0.15">
      <c r="A130">
        <v>10718312002</v>
      </c>
      <c r="B130" s="204">
        <v>42880</v>
      </c>
      <c r="C130">
        <v>0</v>
      </c>
      <c r="D130">
        <v>1</v>
      </c>
      <c r="E130">
        <v>0</v>
      </c>
      <c r="S130">
        <v>1703</v>
      </c>
      <c r="T130">
        <v>10</v>
      </c>
      <c r="U130">
        <v>776</v>
      </c>
      <c r="V130" s="208">
        <v>11</v>
      </c>
      <c r="W130" s="207">
        <v>479</v>
      </c>
    </row>
    <row r="131" spans="1:23" x14ac:dyDescent="0.15">
      <c r="A131">
        <v>10718479002</v>
      </c>
      <c r="B131" s="204">
        <v>42880</v>
      </c>
      <c r="C131">
        <v>0</v>
      </c>
      <c r="D131">
        <v>1</v>
      </c>
      <c r="E131">
        <v>0</v>
      </c>
      <c r="S131">
        <v>1703</v>
      </c>
      <c r="T131">
        <v>11</v>
      </c>
      <c r="U131">
        <v>501</v>
      </c>
      <c r="V131" s="208">
        <v>12</v>
      </c>
      <c r="W131" s="207">
        <v>339</v>
      </c>
    </row>
    <row r="132" spans="1:23" x14ac:dyDescent="0.15">
      <c r="A132">
        <v>10719290002</v>
      </c>
      <c r="B132" s="204">
        <v>42879</v>
      </c>
      <c r="C132">
        <v>0</v>
      </c>
      <c r="D132">
        <v>1</v>
      </c>
      <c r="E132">
        <v>0</v>
      </c>
      <c r="S132">
        <v>1703</v>
      </c>
      <c r="T132">
        <v>12</v>
      </c>
      <c r="U132">
        <v>399</v>
      </c>
      <c r="V132" s="208">
        <v>13</v>
      </c>
      <c r="W132" s="207">
        <v>233</v>
      </c>
    </row>
    <row r="133" spans="1:23" x14ac:dyDescent="0.15">
      <c r="A133">
        <v>10719395002</v>
      </c>
      <c r="B133" s="204">
        <v>42879</v>
      </c>
      <c r="C133">
        <v>0</v>
      </c>
      <c r="D133">
        <v>1</v>
      </c>
      <c r="E133">
        <v>0</v>
      </c>
      <c r="S133">
        <v>1703</v>
      </c>
      <c r="T133">
        <v>13</v>
      </c>
      <c r="U133">
        <v>267</v>
      </c>
      <c r="V133" s="208">
        <v>14</v>
      </c>
      <c r="W133" s="207">
        <v>134</v>
      </c>
    </row>
    <row r="134" spans="1:23" x14ac:dyDescent="0.15">
      <c r="A134">
        <v>10720161002</v>
      </c>
      <c r="B134" s="204">
        <v>42908</v>
      </c>
      <c r="C134">
        <v>0</v>
      </c>
      <c r="D134">
        <v>1</v>
      </c>
      <c r="E134">
        <v>0</v>
      </c>
      <c r="S134">
        <v>1703</v>
      </c>
      <c r="T134">
        <v>14</v>
      </c>
      <c r="U134">
        <v>217</v>
      </c>
      <c r="V134" s="208">
        <v>15</v>
      </c>
      <c r="W134" s="207">
        <v>98</v>
      </c>
    </row>
    <row r="135" spans="1:23" x14ac:dyDescent="0.15">
      <c r="A135">
        <v>10720173002</v>
      </c>
      <c r="B135" s="204">
        <v>42908</v>
      </c>
      <c r="C135">
        <v>0</v>
      </c>
      <c r="D135">
        <v>1</v>
      </c>
      <c r="E135">
        <v>0</v>
      </c>
      <c r="S135">
        <v>1703</v>
      </c>
      <c r="T135">
        <v>15</v>
      </c>
      <c r="U135">
        <v>118</v>
      </c>
      <c r="V135" s="208">
        <v>16</v>
      </c>
      <c r="W135" s="207">
        <v>47</v>
      </c>
    </row>
    <row r="136" spans="1:23" x14ac:dyDescent="0.15">
      <c r="A136">
        <v>10721853002</v>
      </c>
      <c r="B136" s="204">
        <v>42879</v>
      </c>
      <c r="C136">
        <v>0</v>
      </c>
      <c r="D136">
        <v>1</v>
      </c>
      <c r="E136">
        <v>0</v>
      </c>
      <c r="S136">
        <v>1703</v>
      </c>
      <c r="T136">
        <v>16</v>
      </c>
      <c r="U136">
        <v>84</v>
      </c>
      <c r="V136" s="208">
        <v>17</v>
      </c>
      <c r="W136" s="207">
        <v>34</v>
      </c>
    </row>
    <row r="137" spans="1:23" x14ac:dyDescent="0.15">
      <c r="A137">
        <v>10721948002</v>
      </c>
      <c r="B137" s="204">
        <v>42879</v>
      </c>
      <c r="C137">
        <v>0</v>
      </c>
      <c r="D137">
        <v>1</v>
      </c>
      <c r="E137">
        <v>0</v>
      </c>
      <c r="S137">
        <v>1703</v>
      </c>
      <c r="T137">
        <v>17</v>
      </c>
      <c r="U137">
        <v>51</v>
      </c>
      <c r="V137" s="208">
        <v>18</v>
      </c>
      <c r="W137" s="207">
        <v>29</v>
      </c>
    </row>
    <row r="138" spans="1:23" x14ac:dyDescent="0.15">
      <c r="A138">
        <v>10721960006</v>
      </c>
      <c r="B138" s="204">
        <v>42879</v>
      </c>
      <c r="C138">
        <v>0</v>
      </c>
      <c r="D138">
        <v>1</v>
      </c>
      <c r="E138">
        <v>0</v>
      </c>
      <c r="S138">
        <v>1703</v>
      </c>
      <c r="T138">
        <v>18</v>
      </c>
      <c r="U138">
        <v>25</v>
      </c>
      <c r="V138" s="208">
        <v>19</v>
      </c>
      <c r="W138" s="207">
        <v>13</v>
      </c>
    </row>
    <row r="139" spans="1:23" x14ac:dyDescent="0.15">
      <c r="A139">
        <v>10722582005</v>
      </c>
      <c r="B139" s="204">
        <v>42879</v>
      </c>
      <c r="C139">
        <v>0</v>
      </c>
      <c r="D139">
        <v>1</v>
      </c>
      <c r="E139">
        <v>0</v>
      </c>
      <c r="S139">
        <v>1703</v>
      </c>
      <c r="T139">
        <v>19</v>
      </c>
      <c r="U139">
        <v>19</v>
      </c>
      <c r="V139" s="208">
        <v>20</v>
      </c>
      <c r="W139" s="207">
        <v>12</v>
      </c>
    </row>
    <row r="140" spans="1:23" x14ac:dyDescent="0.15">
      <c r="A140">
        <v>10722773002</v>
      </c>
      <c r="B140" s="204">
        <v>42879</v>
      </c>
      <c r="C140">
        <v>0</v>
      </c>
      <c r="D140">
        <v>1</v>
      </c>
      <c r="E140">
        <v>0</v>
      </c>
      <c r="S140">
        <v>1703</v>
      </c>
      <c r="T140">
        <v>20</v>
      </c>
      <c r="U140">
        <v>13</v>
      </c>
      <c r="V140" s="208" t="s">
        <v>21</v>
      </c>
      <c r="W140" s="207">
        <v>1811</v>
      </c>
    </row>
    <row r="141" spans="1:23" x14ac:dyDescent="0.15">
      <c r="A141">
        <v>10722809002</v>
      </c>
      <c r="B141" s="204">
        <v>42879</v>
      </c>
      <c r="C141">
        <v>0</v>
      </c>
      <c r="D141">
        <v>1</v>
      </c>
      <c r="E141">
        <v>0</v>
      </c>
      <c r="S141">
        <v>1703</v>
      </c>
      <c r="T141">
        <v>21</v>
      </c>
      <c r="U141">
        <v>7</v>
      </c>
      <c r="V141" s="206">
        <v>1703</v>
      </c>
      <c r="W141" s="207">
        <v>29928</v>
      </c>
    </row>
    <row r="142" spans="1:23" x14ac:dyDescent="0.15">
      <c r="A142">
        <v>10722989002</v>
      </c>
      <c r="B142" s="204">
        <v>42879</v>
      </c>
      <c r="C142">
        <v>0</v>
      </c>
      <c r="D142">
        <v>1</v>
      </c>
      <c r="E142">
        <v>0</v>
      </c>
      <c r="S142">
        <v>1703</v>
      </c>
      <c r="T142">
        <v>22</v>
      </c>
      <c r="U142">
        <v>3</v>
      </c>
      <c r="V142" s="208">
        <v>0</v>
      </c>
      <c r="W142" s="207">
        <v>1038</v>
      </c>
    </row>
    <row r="143" spans="1:23" x14ac:dyDescent="0.15">
      <c r="A143">
        <v>10723679004</v>
      </c>
      <c r="B143" s="204">
        <v>42880</v>
      </c>
      <c r="C143">
        <v>0</v>
      </c>
      <c r="D143">
        <v>1</v>
      </c>
      <c r="E143">
        <v>0</v>
      </c>
      <c r="S143">
        <v>1703</v>
      </c>
      <c r="T143">
        <v>23</v>
      </c>
      <c r="U143">
        <v>3</v>
      </c>
      <c r="V143" s="208">
        <v>1</v>
      </c>
      <c r="W143" s="207">
        <v>3906</v>
      </c>
    </row>
    <row r="144" spans="1:23" x14ac:dyDescent="0.15">
      <c r="A144">
        <v>10724929003</v>
      </c>
      <c r="B144" s="204">
        <v>42879</v>
      </c>
      <c r="C144">
        <v>0</v>
      </c>
      <c r="D144">
        <v>1</v>
      </c>
      <c r="E144">
        <v>0</v>
      </c>
      <c r="S144">
        <v>1703</v>
      </c>
      <c r="T144">
        <v>24</v>
      </c>
      <c r="U144">
        <v>1</v>
      </c>
      <c r="V144" s="208">
        <v>2</v>
      </c>
      <c r="W144" s="207">
        <v>4257</v>
      </c>
    </row>
    <row r="145" spans="1:23" x14ac:dyDescent="0.15">
      <c r="A145">
        <v>10725149002</v>
      </c>
      <c r="B145" s="204">
        <v>42935</v>
      </c>
      <c r="C145">
        <v>0</v>
      </c>
      <c r="D145">
        <v>1</v>
      </c>
      <c r="E145">
        <v>0</v>
      </c>
      <c r="S145">
        <v>1703</v>
      </c>
      <c r="T145">
        <v>27</v>
      </c>
      <c r="U145">
        <v>1</v>
      </c>
      <c r="V145" s="208">
        <v>3</v>
      </c>
      <c r="W145" s="207">
        <v>3941</v>
      </c>
    </row>
    <row r="146" spans="1:23" x14ac:dyDescent="0.15">
      <c r="A146">
        <v>10726548002</v>
      </c>
      <c r="B146" s="204">
        <v>42879</v>
      </c>
      <c r="C146">
        <v>0</v>
      </c>
      <c r="D146">
        <v>1</v>
      </c>
      <c r="E146">
        <v>0</v>
      </c>
      <c r="S146">
        <v>1703</v>
      </c>
      <c r="T146">
        <v>28</v>
      </c>
      <c r="U146">
        <v>1</v>
      </c>
      <c r="V146" s="208">
        <v>4</v>
      </c>
      <c r="W146" s="207">
        <v>3497</v>
      </c>
    </row>
    <row r="147" spans="1:23" x14ac:dyDescent="0.15">
      <c r="A147">
        <v>10726677003</v>
      </c>
      <c r="B147" s="204">
        <v>42879</v>
      </c>
      <c r="C147">
        <v>0</v>
      </c>
      <c r="D147">
        <v>1</v>
      </c>
      <c r="E147">
        <v>0</v>
      </c>
      <c r="S147">
        <v>1703</v>
      </c>
      <c r="T147">
        <v>30</v>
      </c>
      <c r="U147">
        <v>1</v>
      </c>
      <c r="V147" s="208">
        <v>5</v>
      </c>
      <c r="W147" s="207">
        <v>2884</v>
      </c>
    </row>
    <row r="148" spans="1:23" x14ac:dyDescent="0.15">
      <c r="A148">
        <v>10726772002</v>
      </c>
      <c r="B148" s="204">
        <v>42879</v>
      </c>
      <c r="C148">
        <v>0</v>
      </c>
      <c r="D148">
        <v>1</v>
      </c>
      <c r="E148">
        <v>0</v>
      </c>
      <c r="S148">
        <v>1704</v>
      </c>
      <c r="T148" t="s">
        <v>21</v>
      </c>
      <c r="U148">
        <v>1510</v>
      </c>
      <c r="V148" s="208">
        <v>6</v>
      </c>
      <c r="W148" s="207">
        <v>2206</v>
      </c>
    </row>
    <row r="149" spans="1:23" x14ac:dyDescent="0.15">
      <c r="A149">
        <v>10727894002</v>
      </c>
      <c r="B149" s="204">
        <v>42880</v>
      </c>
      <c r="C149">
        <v>0</v>
      </c>
      <c r="D149">
        <v>1</v>
      </c>
      <c r="E149">
        <v>0</v>
      </c>
      <c r="S149">
        <v>1704</v>
      </c>
      <c r="T149">
        <v>0</v>
      </c>
      <c r="U149">
        <v>1296</v>
      </c>
      <c r="V149" s="208">
        <v>7</v>
      </c>
      <c r="W149" s="207">
        <v>1626</v>
      </c>
    </row>
    <row r="150" spans="1:23" x14ac:dyDescent="0.15">
      <c r="A150">
        <v>10727906002</v>
      </c>
      <c r="B150" s="204">
        <v>42880</v>
      </c>
      <c r="C150">
        <v>0</v>
      </c>
      <c r="D150">
        <v>1</v>
      </c>
      <c r="E150">
        <v>0</v>
      </c>
      <c r="S150">
        <v>1704</v>
      </c>
      <c r="T150">
        <v>1</v>
      </c>
      <c r="U150">
        <v>3456</v>
      </c>
      <c r="V150" s="208">
        <v>8</v>
      </c>
      <c r="W150" s="207">
        <v>1302</v>
      </c>
    </row>
    <row r="151" spans="1:23" x14ac:dyDescent="0.15">
      <c r="A151">
        <v>10728336002</v>
      </c>
      <c r="B151" s="204">
        <v>42908</v>
      </c>
      <c r="C151">
        <v>0</v>
      </c>
      <c r="D151" t="s">
        <v>21</v>
      </c>
      <c r="E151">
        <v>0</v>
      </c>
      <c r="S151">
        <v>1704</v>
      </c>
      <c r="T151">
        <v>2</v>
      </c>
      <c r="U151">
        <v>3860</v>
      </c>
      <c r="V151" s="208">
        <v>9</v>
      </c>
      <c r="W151" s="207">
        <v>994</v>
      </c>
    </row>
    <row r="152" spans="1:23" x14ac:dyDescent="0.15">
      <c r="A152">
        <v>10728396002</v>
      </c>
      <c r="B152" s="204">
        <v>42908</v>
      </c>
      <c r="C152">
        <v>0</v>
      </c>
      <c r="D152">
        <v>1</v>
      </c>
      <c r="E152">
        <v>0</v>
      </c>
      <c r="S152">
        <v>1704</v>
      </c>
      <c r="T152">
        <v>3</v>
      </c>
      <c r="U152">
        <v>3837</v>
      </c>
      <c r="V152" s="208">
        <v>10</v>
      </c>
      <c r="W152" s="207">
        <v>776</v>
      </c>
    </row>
    <row r="153" spans="1:23" x14ac:dyDescent="0.15">
      <c r="A153">
        <v>10729221003</v>
      </c>
      <c r="B153" s="204">
        <v>42880</v>
      </c>
      <c r="C153">
        <v>0</v>
      </c>
      <c r="D153">
        <v>1</v>
      </c>
      <c r="E153">
        <v>0</v>
      </c>
      <c r="S153">
        <v>1704</v>
      </c>
      <c r="T153">
        <v>4</v>
      </c>
      <c r="U153">
        <v>3408</v>
      </c>
      <c r="V153" s="208">
        <v>11</v>
      </c>
      <c r="W153" s="207">
        <v>501</v>
      </c>
    </row>
    <row r="154" spans="1:23" x14ac:dyDescent="0.15">
      <c r="A154">
        <v>10730792004</v>
      </c>
      <c r="B154" s="204">
        <v>42914</v>
      </c>
      <c r="C154">
        <v>0</v>
      </c>
      <c r="D154">
        <v>1</v>
      </c>
      <c r="E154">
        <v>0</v>
      </c>
      <c r="S154">
        <v>1704</v>
      </c>
      <c r="T154">
        <v>5</v>
      </c>
      <c r="U154">
        <v>2859</v>
      </c>
      <c r="V154" s="208">
        <v>12</v>
      </c>
      <c r="W154" s="207">
        <v>399</v>
      </c>
    </row>
    <row r="155" spans="1:23" x14ac:dyDescent="0.15">
      <c r="A155">
        <v>10731083003</v>
      </c>
      <c r="B155" s="204">
        <v>42935</v>
      </c>
      <c r="C155">
        <v>0</v>
      </c>
      <c r="D155">
        <v>1</v>
      </c>
      <c r="E155">
        <v>0</v>
      </c>
      <c r="S155">
        <v>1704</v>
      </c>
      <c r="T155">
        <v>6</v>
      </c>
      <c r="U155">
        <v>2270</v>
      </c>
      <c r="V155" s="208">
        <v>13</v>
      </c>
      <c r="W155" s="207">
        <v>267</v>
      </c>
    </row>
    <row r="156" spans="1:23" x14ac:dyDescent="0.15">
      <c r="A156">
        <v>10733673006</v>
      </c>
      <c r="B156" s="204">
        <v>42908</v>
      </c>
      <c r="C156">
        <v>0</v>
      </c>
      <c r="D156">
        <v>1</v>
      </c>
      <c r="E156">
        <v>0</v>
      </c>
      <c r="S156">
        <v>1704</v>
      </c>
      <c r="T156">
        <v>7</v>
      </c>
      <c r="U156">
        <v>1689</v>
      </c>
      <c r="V156" s="208">
        <v>14</v>
      </c>
      <c r="W156" s="207">
        <v>217</v>
      </c>
    </row>
    <row r="157" spans="1:23" x14ac:dyDescent="0.15">
      <c r="A157">
        <v>10734975002</v>
      </c>
      <c r="B157" s="204">
        <v>42879</v>
      </c>
      <c r="C157">
        <v>0</v>
      </c>
      <c r="D157">
        <v>1</v>
      </c>
      <c r="E157">
        <v>0</v>
      </c>
      <c r="S157">
        <v>1704</v>
      </c>
      <c r="T157">
        <v>8</v>
      </c>
      <c r="U157">
        <v>1296</v>
      </c>
      <c r="V157" s="208">
        <v>15</v>
      </c>
      <c r="W157" s="207">
        <v>118</v>
      </c>
    </row>
    <row r="158" spans="1:23" x14ac:dyDescent="0.15">
      <c r="A158">
        <v>10735642004</v>
      </c>
      <c r="B158" s="204">
        <v>42880</v>
      </c>
      <c r="C158">
        <v>0</v>
      </c>
      <c r="D158">
        <v>1</v>
      </c>
      <c r="E158">
        <v>0</v>
      </c>
      <c r="S158">
        <v>1704</v>
      </c>
      <c r="T158">
        <v>9</v>
      </c>
      <c r="U158">
        <v>933</v>
      </c>
      <c r="V158" s="208">
        <v>16</v>
      </c>
      <c r="W158" s="207">
        <v>84</v>
      </c>
    </row>
    <row r="159" spans="1:23" x14ac:dyDescent="0.15">
      <c r="A159">
        <v>10735954002</v>
      </c>
      <c r="B159" s="204">
        <v>42880</v>
      </c>
      <c r="C159">
        <v>0</v>
      </c>
      <c r="D159">
        <v>1</v>
      </c>
      <c r="E159">
        <v>0</v>
      </c>
      <c r="S159">
        <v>1704</v>
      </c>
      <c r="T159">
        <v>10</v>
      </c>
      <c r="U159">
        <v>650</v>
      </c>
      <c r="V159" s="208">
        <v>17</v>
      </c>
      <c r="W159" s="207">
        <v>51</v>
      </c>
    </row>
    <row r="160" spans="1:23" x14ac:dyDescent="0.15">
      <c r="A160">
        <v>10735966002</v>
      </c>
      <c r="B160" s="204">
        <v>42880</v>
      </c>
      <c r="C160">
        <v>0</v>
      </c>
      <c r="D160">
        <v>1</v>
      </c>
      <c r="E160">
        <v>0</v>
      </c>
      <c r="S160">
        <v>1704</v>
      </c>
      <c r="T160">
        <v>11</v>
      </c>
      <c r="U160">
        <v>473</v>
      </c>
      <c r="V160" s="208">
        <v>18</v>
      </c>
      <c r="W160" s="207">
        <v>25</v>
      </c>
    </row>
    <row r="161" spans="1:23" x14ac:dyDescent="0.15">
      <c r="A161">
        <v>10736563002</v>
      </c>
      <c r="B161" s="204">
        <v>42879</v>
      </c>
      <c r="C161">
        <v>0</v>
      </c>
      <c r="D161">
        <v>1</v>
      </c>
      <c r="E161">
        <v>0</v>
      </c>
      <c r="S161">
        <v>1704</v>
      </c>
      <c r="T161">
        <v>12</v>
      </c>
      <c r="U161">
        <v>370</v>
      </c>
      <c r="V161" s="208">
        <v>19</v>
      </c>
      <c r="W161" s="207">
        <v>19</v>
      </c>
    </row>
    <row r="162" spans="1:23" x14ac:dyDescent="0.15">
      <c r="A162">
        <v>10737848012</v>
      </c>
      <c r="B162" s="204">
        <v>42880</v>
      </c>
      <c r="C162">
        <v>0</v>
      </c>
      <c r="D162">
        <v>1</v>
      </c>
      <c r="E162">
        <v>0</v>
      </c>
      <c r="S162">
        <v>1704</v>
      </c>
      <c r="T162">
        <v>13</v>
      </c>
      <c r="U162">
        <v>252</v>
      </c>
      <c r="V162" s="208">
        <v>20</v>
      </c>
      <c r="W162" s="207">
        <v>13</v>
      </c>
    </row>
    <row r="163" spans="1:23" x14ac:dyDescent="0.15">
      <c r="A163">
        <v>10738231002</v>
      </c>
      <c r="B163" s="204">
        <v>42879</v>
      </c>
      <c r="C163">
        <v>0</v>
      </c>
      <c r="D163">
        <v>1</v>
      </c>
      <c r="E163">
        <v>0</v>
      </c>
      <c r="S163">
        <v>1704</v>
      </c>
      <c r="T163">
        <v>14</v>
      </c>
      <c r="U163">
        <v>173</v>
      </c>
      <c r="V163" s="208">
        <v>21</v>
      </c>
      <c r="W163" s="207">
        <v>7</v>
      </c>
    </row>
    <row r="164" spans="1:23" x14ac:dyDescent="0.15">
      <c r="A164">
        <v>10738827002</v>
      </c>
      <c r="B164" s="204">
        <v>42913</v>
      </c>
      <c r="C164">
        <v>0</v>
      </c>
      <c r="D164">
        <v>1</v>
      </c>
      <c r="E164">
        <v>0</v>
      </c>
      <c r="S164">
        <v>1704</v>
      </c>
      <c r="T164">
        <v>15</v>
      </c>
      <c r="U164">
        <v>128</v>
      </c>
      <c r="V164" s="208">
        <v>22</v>
      </c>
      <c r="W164" s="207">
        <v>3</v>
      </c>
    </row>
    <row r="165" spans="1:23" x14ac:dyDescent="0.15">
      <c r="A165">
        <v>10740617002</v>
      </c>
      <c r="B165" s="204">
        <v>42935</v>
      </c>
      <c r="C165">
        <v>0</v>
      </c>
      <c r="D165">
        <v>1</v>
      </c>
      <c r="E165">
        <v>0</v>
      </c>
      <c r="S165">
        <v>1704</v>
      </c>
      <c r="T165">
        <v>16</v>
      </c>
      <c r="U165">
        <v>65</v>
      </c>
      <c r="V165" s="208">
        <v>23</v>
      </c>
      <c r="W165" s="207">
        <v>3</v>
      </c>
    </row>
    <row r="166" spans="1:23" x14ac:dyDescent="0.15">
      <c r="A166">
        <v>10742024002</v>
      </c>
      <c r="B166" s="204">
        <v>42913</v>
      </c>
      <c r="C166">
        <v>0</v>
      </c>
      <c r="D166">
        <v>1</v>
      </c>
      <c r="E166">
        <v>0</v>
      </c>
      <c r="S166">
        <v>1704</v>
      </c>
      <c r="T166">
        <v>17</v>
      </c>
      <c r="U166">
        <v>43</v>
      </c>
      <c r="V166" s="208">
        <v>24</v>
      </c>
      <c r="W166" s="207">
        <v>1</v>
      </c>
    </row>
    <row r="167" spans="1:23" x14ac:dyDescent="0.15">
      <c r="A167">
        <v>10743163002</v>
      </c>
      <c r="B167" s="204">
        <v>42880</v>
      </c>
      <c r="C167">
        <v>0</v>
      </c>
      <c r="D167">
        <v>1</v>
      </c>
      <c r="E167">
        <v>0</v>
      </c>
      <c r="S167">
        <v>1704</v>
      </c>
      <c r="T167">
        <v>18</v>
      </c>
      <c r="U167">
        <v>30</v>
      </c>
      <c r="V167" s="208">
        <v>27</v>
      </c>
      <c r="W167" s="207">
        <v>1</v>
      </c>
    </row>
    <row r="168" spans="1:23" x14ac:dyDescent="0.15">
      <c r="A168">
        <v>10743909002</v>
      </c>
      <c r="B168" s="204">
        <v>42880</v>
      </c>
      <c r="C168">
        <v>0</v>
      </c>
      <c r="D168">
        <v>1</v>
      </c>
      <c r="E168">
        <v>0</v>
      </c>
      <c r="S168">
        <v>1704</v>
      </c>
      <c r="T168">
        <v>19</v>
      </c>
      <c r="U168">
        <v>8</v>
      </c>
      <c r="V168" s="208">
        <v>28</v>
      </c>
      <c r="W168" s="207">
        <v>1</v>
      </c>
    </row>
    <row r="169" spans="1:23" x14ac:dyDescent="0.15">
      <c r="A169">
        <v>10744043002</v>
      </c>
      <c r="B169" s="204">
        <v>42880</v>
      </c>
      <c r="C169">
        <v>0</v>
      </c>
      <c r="D169">
        <v>1</v>
      </c>
      <c r="E169">
        <v>0</v>
      </c>
      <c r="S169">
        <v>1704</v>
      </c>
      <c r="T169">
        <v>20</v>
      </c>
      <c r="U169">
        <v>7</v>
      </c>
      <c r="V169" s="208">
        <v>30</v>
      </c>
      <c r="W169" s="207">
        <v>1</v>
      </c>
    </row>
    <row r="170" spans="1:23" x14ac:dyDescent="0.15">
      <c r="A170">
        <v>10744215002</v>
      </c>
      <c r="B170" s="204">
        <v>42879</v>
      </c>
      <c r="C170">
        <v>0</v>
      </c>
      <c r="D170">
        <v>1</v>
      </c>
      <c r="E170">
        <v>0</v>
      </c>
      <c r="S170">
        <v>1704</v>
      </c>
      <c r="T170">
        <v>21</v>
      </c>
      <c r="U170">
        <v>5</v>
      </c>
      <c r="V170" s="208" t="s">
        <v>21</v>
      </c>
      <c r="W170" s="207">
        <v>1790</v>
      </c>
    </row>
    <row r="171" spans="1:23" x14ac:dyDescent="0.15">
      <c r="A171">
        <v>10744500003</v>
      </c>
      <c r="B171" s="204">
        <v>42879</v>
      </c>
      <c r="C171">
        <v>0</v>
      </c>
      <c r="D171">
        <v>1</v>
      </c>
      <c r="E171">
        <v>0</v>
      </c>
      <c r="S171">
        <v>1704</v>
      </c>
      <c r="T171">
        <v>22</v>
      </c>
      <c r="U171">
        <v>3</v>
      </c>
      <c r="V171" s="206">
        <v>1704</v>
      </c>
      <c r="W171" s="207">
        <v>28625</v>
      </c>
    </row>
    <row r="172" spans="1:23" x14ac:dyDescent="0.15">
      <c r="A172">
        <v>10744550003</v>
      </c>
      <c r="B172" s="204">
        <v>42879</v>
      </c>
      <c r="C172">
        <v>0</v>
      </c>
      <c r="D172">
        <v>1</v>
      </c>
      <c r="E172">
        <v>0</v>
      </c>
      <c r="S172">
        <v>1704</v>
      </c>
      <c r="T172">
        <v>23</v>
      </c>
      <c r="U172">
        <v>1</v>
      </c>
      <c r="V172" s="208">
        <v>0</v>
      </c>
      <c r="W172" s="207">
        <v>1296</v>
      </c>
    </row>
    <row r="173" spans="1:23" x14ac:dyDescent="0.15">
      <c r="A173">
        <v>10745066002</v>
      </c>
      <c r="B173" s="204">
        <v>42880</v>
      </c>
      <c r="C173">
        <v>0</v>
      </c>
      <c r="D173">
        <v>1</v>
      </c>
      <c r="E173">
        <v>0</v>
      </c>
      <c r="S173">
        <v>1704</v>
      </c>
      <c r="T173">
        <v>24</v>
      </c>
      <c r="U173">
        <v>2</v>
      </c>
      <c r="V173" s="208">
        <v>1</v>
      </c>
      <c r="W173" s="207">
        <v>3456</v>
      </c>
    </row>
    <row r="174" spans="1:23" x14ac:dyDescent="0.15">
      <c r="A174">
        <v>10745487002</v>
      </c>
      <c r="B174" s="204">
        <v>42880</v>
      </c>
      <c r="C174">
        <v>0</v>
      </c>
      <c r="D174">
        <v>1</v>
      </c>
      <c r="E174">
        <v>0</v>
      </c>
      <c r="S174">
        <v>1704</v>
      </c>
      <c r="T174">
        <v>28</v>
      </c>
      <c r="U174">
        <v>1</v>
      </c>
      <c r="V174" s="208">
        <v>2</v>
      </c>
      <c r="W174" s="207">
        <v>3860</v>
      </c>
    </row>
    <row r="175" spans="1:23" x14ac:dyDescent="0.15">
      <c r="A175">
        <v>10745722004</v>
      </c>
      <c r="B175" s="204">
        <v>42879</v>
      </c>
      <c r="C175">
        <v>0</v>
      </c>
      <c r="D175">
        <v>1</v>
      </c>
      <c r="E175">
        <v>0</v>
      </c>
      <c r="S175">
        <v>1705</v>
      </c>
      <c r="T175" t="s">
        <v>21</v>
      </c>
      <c r="U175">
        <v>1502</v>
      </c>
      <c r="V175" s="208">
        <v>3</v>
      </c>
      <c r="W175" s="207">
        <v>3837</v>
      </c>
    </row>
    <row r="176" spans="1:23" x14ac:dyDescent="0.15">
      <c r="A176">
        <v>10747167003</v>
      </c>
      <c r="B176" s="204">
        <v>42935</v>
      </c>
      <c r="C176">
        <v>0</v>
      </c>
      <c r="D176">
        <v>1</v>
      </c>
      <c r="E176">
        <v>0</v>
      </c>
      <c r="S176">
        <v>1705</v>
      </c>
      <c r="T176">
        <v>0</v>
      </c>
      <c r="U176">
        <v>1439</v>
      </c>
      <c r="V176" s="208">
        <v>4</v>
      </c>
      <c r="W176" s="207">
        <v>3408</v>
      </c>
    </row>
    <row r="177" spans="1:23" x14ac:dyDescent="0.15">
      <c r="A177">
        <v>10748706006</v>
      </c>
      <c r="B177" s="204">
        <v>42935</v>
      </c>
      <c r="C177">
        <v>0</v>
      </c>
      <c r="D177">
        <v>1</v>
      </c>
      <c r="E177">
        <v>0</v>
      </c>
      <c r="S177">
        <v>1705</v>
      </c>
      <c r="T177">
        <v>1</v>
      </c>
      <c r="U177">
        <v>3760</v>
      </c>
      <c r="V177" s="208">
        <v>5</v>
      </c>
      <c r="W177" s="207">
        <v>2859</v>
      </c>
    </row>
    <row r="178" spans="1:23" x14ac:dyDescent="0.15">
      <c r="A178">
        <v>10748807002</v>
      </c>
      <c r="B178" s="204">
        <v>42935</v>
      </c>
      <c r="C178">
        <v>0</v>
      </c>
      <c r="D178">
        <v>1</v>
      </c>
      <c r="E178">
        <v>0</v>
      </c>
      <c r="S178">
        <v>1705</v>
      </c>
      <c r="T178">
        <v>2</v>
      </c>
      <c r="U178">
        <v>4197</v>
      </c>
      <c r="V178" s="208">
        <v>6</v>
      </c>
      <c r="W178" s="207">
        <v>2270</v>
      </c>
    </row>
    <row r="179" spans="1:23" x14ac:dyDescent="0.15">
      <c r="A179">
        <v>10751306002</v>
      </c>
      <c r="B179" s="204">
        <v>42879</v>
      </c>
      <c r="C179">
        <v>0</v>
      </c>
      <c r="D179">
        <v>1</v>
      </c>
      <c r="E179">
        <v>0</v>
      </c>
      <c r="S179">
        <v>1705</v>
      </c>
      <c r="T179">
        <v>3</v>
      </c>
      <c r="U179">
        <v>4089</v>
      </c>
      <c r="V179" s="208">
        <v>7</v>
      </c>
      <c r="W179" s="207">
        <v>1689</v>
      </c>
    </row>
    <row r="180" spans="1:23" x14ac:dyDescent="0.15">
      <c r="A180">
        <v>10751543002</v>
      </c>
      <c r="B180" s="204">
        <v>42880</v>
      </c>
      <c r="C180">
        <v>0</v>
      </c>
      <c r="D180">
        <v>1</v>
      </c>
      <c r="E180">
        <v>0</v>
      </c>
      <c r="S180">
        <v>1705</v>
      </c>
      <c r="T180">
        <v>4</v>
      </c>
      <c r="U180">
        <v>3899</v>
      </c>
      <c r="V180" s="208">
        <v>8</v>
      </c>
      <c r="W180" s="207">
        <v>1296</v>
      </c>
    </row>
    <row r="181" spans="1:23" x14ac:dyDescent="0.15">
      <c r="A181">
        <v>10751554002</v>
      </c>
      <c r="B181" s="204">
        <v>42880</v>
      </c>
      <c r="C181">
        <v>0</v>
      </c>
      <c r="D181">
        <v>1</v>
      </c>
      <c r="E181">
        <v>0</v>
      </c>
      <c r="S181">
        <v>1705</v>
      </c>
      <c r="T181">
        <v>5</v>
      </c>
      <c r="U181">
        <v>3226</v>
      </c>
      <c r="V181" s="208">
        <v>9</v>
      </c>
      <c r="W181" s="207">
        <v>933</v>
      </c>
    </row>
    <row r="182" spans="1:23" x14ac:dyDescent="0.15">
      <c r="A182">
        <v>10752033002</v>
      </c>
      <c r="B182" s="204">
        <v>42880</v>
      </c>
      <c r="C182">
        <v>0</v>
      </c>
      <c r="D182">
        <v>1</v>
      </c>
      <c r="E182">
        <v>0</v>
      </c>
      <c r="S182">
        <v>1705</v>
      </c>
      <c r="T182">
        <v>6</v>
      </c>
      <c r="U182">
        <v>2497</v>
      </c>
      <c r="V182" s="208">
        <v>10</v>
      </c>
      <c r="W182" s="207">
        <v>650</v>
      </c>
    </row>
    <row r="183" spans="1:23" x14ac:dyDescent="0.15">
      <c r="A183">
        <v>10752378002</v>
      </c>
      <c r="B183" s="204">
        <v>42880</v>
      </c>
      <c r="C183">
        <v>0</v>
      </c>
      <c r="D183">
        <v>1</v>
      </c>
      <c r="E183">
        <v>0</v>
      </c>
      <c r="S183">
        <v>1705</v>
      </c>
      <c r="T183">
        <v>7</v>
      </c>
      <c r="U183">
        <v>1895</v>
      </c>
      <c r="V183" s="208">
        <v>11</v>
      </c>
      <c r="W183" s="207">
        <v>473</v>
      </c>
    </row>
    <row r="184" spans="1:23" x14ac:dyDescent="0.15">
      <c r="A184">
        <v>10752667002</v>
      </c>
      <c r="B184" s="204">
        <v>42879</v>
      </c>
      <c r="C184">
        <v>0</v>
      </c>
      <c r="D184">
        <v>1</v>
      </c>
      <c r="E184">
        <v>0</v>
      </c>
      <c r="S184">
        <v>1705</v>
      </c>
      <c r="T184">
        <v>8</v>
      </c>
      <c r="U184">
        <v>1377</v>
      </c>
      <c r="V184" s="208">
        <v>12</v>
      </c>
      <c r="W184" s="207">
        <v>370</v>
      </c>
    </row>
    <row r="185" spans="1:23" x14ac:dyDescent="0.15">
      <c r="A185">
        <v>10753350002</v>
      </c>
      <c r="B185" s="204">
        <v>42880</v>
      </c>
      <c r="C185">
        <v>0</v>
      </c>
      <c r="D185">
        <v>1</v>
      </c>
      <c r="E185">
        <v>0</v>
      </c>
      <c r="S185">
        <v>1705</v>
      </c>
      <c r="T185">
        <v>9</v>
      </c>
      <c r="U185">
        <v>1061</v>
      </c>
      <c r="V185" s="208">
        <v>13</v>
      </c>
      <c r="W185" s="207">
        <v>252</v>
      </c>
    </row>
    <row r="186" spans="1:23" x14ac:dyDescent="0.15">
      <c r="A186">
        <v>10753503003</v>
      </c>
      <c r="B186" s="204">
        <v>42880</v>
      </c>
      <c r="C186">
        <v>0</v>
      </c>
      <c r="D186">
        <v>1</v>
      </c>
      <c r="E186">
        <v>0</v>
      </c>
      <c r="S186">
        <v>1705</v>
      </c>
      <c r="T186">
        <v>10</v>
      </c>
      <c r="U186">
        <v>797</v>
      </c>
      <c r="V186" s="208">
        <v>14</v>
      </c>
      <c r="W186" s="207">
        <v>173</v>
      </c>
    </row>
    <row r="187" spans="1:23" x14ac:dyDescent="0.15">
      <c r="A187">
        <v>10753752002</v>
      </c>
      <c r="B187" s="204">
        <v>42880</v>
      </c>
      <c r="C187">
        <v>0</v>
      </c>
      <c r="D187">
        <v>1</v>
      </c>
      <c r="E187">
        <v>0</v>
      </c>
      <c r="S187">
        <v>1705</v>
      </c>
      <c r="T187">
        <v>11</v>
      </c>
      <c r="U187">
        <v>588</v>
      </c>
      <c r="V187" s="208">
        <v>15</v>
      </c>
      <c r="W187" s="207">
        <v>128</v>
      </c>
    </row>
    <row r="188" spans="1:23" x14ac:dyDescent="0.15">
      <c r="A188">
        <v>10755147003</v>
      </c>
      <c r="B188" s="204">
        <v>42935</v>
      </c>
      <c r="C188">
        <v>0</v>
      </c>
      <c r="D188">
        <v>1</v>
      </c>
      <c r="E188">
        <v>0</v>
      </c>
      <c r="S188">
        <v>1705</v>
      </c>
      <c r="T188">
        <v>12</v>
      </c>
      <c r="U188">
        <v>426</v>
      </c>
      <c r="V188" s="208">
        <v>16</v>
      </c>
      <c r="W188" s="207">
        <v>65</v>
      </c>
    </row>
    <row r="189" spans="1:23" x14ac:dyDescent="0.15">
      <c r="A189">
        <v>10756502002</v>
      </c>
      <c r="B189" s="204">
        <v>42935</v>
      </c>
      <c r="C189">
        <v>0</v>
      </c>
      <c r="D189">
        <v>1</v>
      </c>
      <c r="E189">
        <v>0</v>
      </c>
      <c r="S189">
        <v>1705</v>
      </c>
      <c r="T189">
        <v>13</v>
      </c>
      <c r="U189">
        <v>320</v>
      </c>
      <c r="V189" s="208">
        <v>17</v>
      </c>
      <c r="W189" s="207">
        <v>43</v>
      </c>
    </row>
    <row r="190" spans="1:23" x14ac:dyDescent="0.15">
      <c r="A190">
        <v>10757178002</v>
      </c>
      <c r="B190" s="204">
        <v>42914</v>
      </c>
      <c r="C190">
        <v>0</v>
      </c>
      <c r="D190">
        <v>1</v>
      </c>
      <c r="E190">
        <v>0</v>
      </c>
      <c r="S190">
        <v>1705</v>
      </c>
      <c r="T190">
        <v>14</v>
      </c>
      <c r="U190">
        <v>213</v>
      </c>
      <c r="V190" s="208">
        <v>18</v>
      </c>
      <c r="W190" s="207">
        <v>30</v>
      </c>
    </row>
    <row r="191" spans="1:23" x14ac:dyDescent="0.15">
      <c r="A191">
        <v>10757319002</v>
      </c>
      <c r="B191" s="204">
        <v>42913</v>
      </c>
      <c r="C191">
        <v>0</v>
      </c>
      <c r="D191">
        <v>1</v>
      </c>
      <c r="E191">
        <v>0</v>
      </c>
      <c r="S191">
        <v>1705</v>
      </c>
      <c r="T191">
        <v>15</v>
      </c>
      <c r="U191">
        <v>148</v>
      </c>
      <c r="V191" s="208">
        <v>19</v>
      </c>
      <c r="W191" s="207">
        <v>8</v>
      </c>
    </row>
    <row r="192" spans="1:23" x14ac:dyDescent="0.15">
      <c r="A192">
        <v>10757401002</v>
      </c>
      <c r="B192" s="204">
        <v>42913</v>
      </c>
      <c r="C192">
        <v>0</v>
      </c>
      <c r="D192">
        <v>1</v>
      </c>
      <c r="E192">
        <v>0</v>
      </c>
      <c r="S192">
        <v>1705</v>
      </c>
      <c r="T192">
        <v>16</v>
      </c>
      <c r="U192">
        <v>76</v>
      </c>
      <c r="V192" s="208">
        <v>20</v>
      </c>
      <c r="W192" s="207">
        <v>7</v>
      </c>
    </row>
    <row r="193" spans="1:23" x14ac:dyDescent="0.15">
      <c r="A193">
        <v>10757995002</v>
      </c>
      <c r="B193" s="204">
        <v>42913</v>
      </c>
      <c r="C193">
        <v>0</v>
      </c>
      <c r="D193">
        <v>1</v>
      </c>
      <c r="E193">
        <v>0</v>
      </c>
      <c r="S193">
        <v>1705</v>
      </c>
      <c r="T193">
        <v>17</v>
      </c>
      <c r="U193">
        <v>71</v>
      </c>
      <c r="V193" s="208">
        <v>21</v>
      </c>
      <c r="W193" s="207">
        <v>5</v>
      </c>
    </row>
    <row r="194" spans="1:23" x14ac:dyDescent="0.15">
      <c r="A194">
        <v>10758281002</v>
      </c>
      <c r="B194" s="204">
        <v>42912</v>
      </c>
      <c r="C194">
        <v>0</v>
      </c>
      <c r="D194">
        <v>1</v>
      </c>
      <c r="E194">
        <v>0</v>
      </c>
      <c r="S194">
        <v>1705</v>
      </c>
      <c r="T194">
        <v>18</v>
      </c>
      <c r="U194">
        <v>41</v>
      </c>
      <c r="V194" s="208">
        <v>22</v>
      </c>
      <c r="W194" s="207">
        <v>3</v>
      </c>
    </row>
    <row r="195" spans="1:23" x14ac:dyDescent="0.15">
      <c r="A195">
        <v>10758585002</v>
      </c>
      <c r="B195" s="204">
        <v>42912</v>
      </c>
      <c r="C195">
        <v>0</v>
      </c>
      <c r="D195">
        <v>1</v>
      </c>
      <c r="E195">
        <v>0</v>
      </c>
      <c r="S195">
        <v>1705</v>
      </c>
      <c r="T195">
        <v>19</v>
      </c>
      <c r="U195">
        <v>27</v>
      </c>
      <c r="V195" s="208">
        <v>23</v>
      </c>
      <c r="W195" s="207">
        <v>1</v>
      </c>
    </row>
    <row r="196" spans="1:23" x14ac:dyDescent="0.15">
      <c r="A196">
        <v>10758793002</v>
      </c>
      <c r="B196" s="204">
        <v>42912</v>
      </c>
      <c r="C196">
        <v>0</v>
      </c>
      <c r="D196">
        <v>1</v>
      </c>
      <c r="E196">
        <v>0</v>
      </c>
      <c r="S196">
        <v>1705</v>
      </c>
      <c r="T196">
        <v>20</v>
      </c>
      <c r="U196">
        <v>10</v>
      </c>
      <c r="V196" s="208">
        <v>24</v>
      </c>
      <c r="W196" s="207">
        <v>2</v>
      </c>
    </row>
    <row r="197" spans="1:23" x14ac:dyDescent="0.15">
      <c r="A197">
        <v>10759740002</v>
      </c>
      <c r="B197" s="204">
        <v>42912</v>
      </c>
      <c r="C197">
        <v>0</v>
      </c>
      <c r="D197">
        <v>1</v>
      </c>
      <c r="E197">
        <v>0</v>
      </c>
      <c r="S197">
        <v>1705</v>
      </c>
      <c r="T197">
        <v>21</v>
      </c>
      <c r="U197">
        <v>7</v>
      </c>
      <c r="V197" s="208">
        <v>28</v>
      </c>
      <c r="W197" s="207">
        <v>1</v>
      </c>
    </row>
    <row r="198" spans="1:23" x14ac:dyDescent="0.15">
      <c r="A198">
        <v>10759938002</v>
      </c>
      <c r="B198" s="204">
        <v>42912</v>
      </c>
      <c r="C198">
        <v>0</v>
      </c>
      <c r="D198" t="s">
        <v>21</v>
      </c>
      <c r="E198">
        <v>0</v>
      </c>
      <c r="S198">
        <v>1705</v>
      </c>
      <c r="T198">
        <v>22</v>
      </c>
      <c r="U198">
        <v>9</v>
      </c>
      <c r="V198" s="208" t="s">
        <v>21</v>
      </c>
      <c r="W198" s="207">
        <v>1510</v>
      </c>
    </row>
    <row r="199" spans="1:23" x14ac:dyDescent="0.15">
      <c r="A199">
        <v>10760133002</v>
      </c>
      <c r="B199" s="204">
        <v>42913</v>
      </c>
      <c r="C199">
        <v>0</v>
      </c>
      <c r="D199">
        <v>1</v>
      </c>
      <c r="E199">
        <v>0</v>
      </c>
      <c r="S199">
        <v>1705</v>
      </c>
      <c r="T199">
        <v>23</v>
      </c>
      <c r="U199">
        <v>4</v>
      </c>
      <c r="V199" s="206">
        <v>1705</v>
      </c>
      <c r="W199" s="207">
        <v>31682</v>
      </c>
    </row>
    <row r="200" spans="1:23" x14ac:dyDescent="0.15">
      <c r="A200">
        <v>10760192003</v>
      </c>
      <c r="B200" s="204">
        <v>42913</v>
      </c>
      <c r="C200">
        <v>0</v>
      </c>
      <c r="D200">
        <v>1</v>
      </c>
      <c r="E200">
        <v>0</v>
      </c>
      <c r="S200">
        <v>1705</v>
      </c>
      <c r="T200">
        <v>25</v>
      </c>
      <c r="U200">
        <v>2</v>
      </c>
      <c r="V200" s="208">
        <v>0</v>
      </c>
      <c r="W200" s="207">
        <v>1439</v>
      </c>
    </row>
    <row r="201" spans="1:23" x14ac:dyDescent="0.15">
      <c r="A201">
        <v>10760371002</v>
      </c>
      <c r="B201" s="204">
        <v>42913</v>
      </c>
      <c r="C201">
        <v>0</v>
      </c>
      <c r="D201">
        <v>1</v>
      </c>
      <c r="E201">
        <v>0</v>
      </c>
      <c r="S201">
        <v>1705</v>
      </c>
      <c r="T201">
        <v>26</v>
      </c>
      <c r="U201">
        <v>1</v>
      </c>
      <c r="V201" s="208">
        <v>1</v>
      </c>
      <c r="W201" s="207">
        <v>3760</v>
      </c>
    </row>
    <row r="202" spans="1:23" x14ac:dyDescent="0.15">
      <c r="A202">
        <v>10760426002</v>
      </c>
      <c r="B202" s="204">
        <v>42913</v>
      </c>
      <c r="C202">
        <v>0</v>
      </c>
      <c r="D202">
        <v>1</v>
      </c>
      <c r="E202">
        <v>0</v>
      </c>
      <c r="S202">
        <v>1706</v>
      </c>
      <c r="T202" t="s">
        <v>21</v>
      </c>
      <c r="U202">
        <v>1488</v>
      </c>
      <c r="V202" s="208">
        <v>2</v>
      </c>
      <c r="W202" s="207">
        <v>4197</v>
      </c>
    </row>
    <row r="203" spans="1:23" x14ac:dyDescent="0.15">
      <c r="A203">
        <v>10760506002</v>
      </c>
      <c r="B203" s="204">
        <v>42913</v>
      </c>
      <c r="C203">
        <v>0</v>
      </c>
      <c r="D203">
        <v>1</v>
      </c>
      <c r="E203">
        <v>0</v>
      </c>
      <c r="S203">
        <v>1706</v>
      </c>
      <c r="T203">
        <v>0</v>
      </c>
      <c r="U203">
        <v>1465</v>
      </c>
      <c r="V203" s="208">
        <v>3</v>
      </c>
      <c r="W203" s="207">
        <v>4089</v>
      </c>
    </row>
    <row r="204" spans="1:23" x14ac:dyDescent="0.15">
      <c r="A204">
        <v>10760543002</v>
      </c>
      <c r="B204" s="204">
        <v>42913</v>
      </c>
      <c r="C204">
        <v>0</v>
      </c>
      <c r="D204">
        <v>1</v>
      </c>
      <c r="E204">
        <v>0</v>
      </c>
      <c r="S204">
        <v>1706</v>
      </c>
      <c r="T204">
        <v>1</v>
      </c>
      <c r="U204">
        <v>3603</v>
      </c>
      <c r="V204" s="208">
        <v>4</v>
      </c>
      <c r="W204" s="207">
        <v>3899</v>
      </c>
    </row>
    <row r="205" spans="1:23" x14ac:dyDescent="0.15">
      <c r="A205">
        <v>10761004002</v>
      </c>
      <c r="B205" s="204">
        <v>42912</v>
      </c>
      <c r="C205">
        <v>0</v>
      </c>
      <c r="D205">
        <v>1</v>
      </c>
      <c r="E205">
        <v>0</v>
      </c>
      <c r="S205">
        <v>1706</v>
      </c>
      <c r="T205">
        <v>2</v>
      </c>
      <c r="U205">
        <v>3928</v>
      </c>
      <c r="V205" s="208">
        <v>5</v>
      </c>
      <c r="W205" s="207">
        <v>3226</v>
      </c>
    </row>
    <row r="206" spans="1:23" x14ac:dyDescent="0.15">
      <c r="A206">
        <v>10761114003</v>
      </c>
      <c r="B206" s="204">
        <v>42912</v>
      </c>
      <c r="C206">
        <v>0</v>
      </c>
      <c r="D206">
        <v>1</v>
      </c>
      <c r="E206">
        <v>0</v>
      </c>
      <c r="S206">
        <v>1706</v>
      </c>
      <c r="T206">
        <v>3</v>
      </c>
      <c r="U206">
        <v>3789</v>
      </c>
      <c r="V206" s="208">
        <v>6</v>
      </c>
      <c r="W206" s="207">
        <v>2497</v>
      </c>
    </row>
    <row r="207" spans="1:23" x14ac:dyDescent="0.15">
      <c r="A207">
        <v>10761283002</v>
      </c>
      <c r="B207" s="204">
        <v>42912</v>
      </c>
      <c r="C207">
        <v>0</v>
      </c>
      <c r="D207">
        <v>1</v>
      </c>
      <c r="E207">
        <v>0</v>
      </c>
      <c r="S207">
        <v>1706</v>
      </c>
      <c r="T207">
        <v>4</v>
      </c>
      <c r="U207">
        <v>3434</v>
      </c>
      <c r="V207" s="208">
        <v>7</v>
      </c>
      <c r="W207" s="207">
        <v>1895</v>
      </c>
    </row>
    <row r="208" spans="1:23" x14ac:dyDescent="0.15">
      <c r="A208">
        <v>10761527003</v>
      </c>
      <c r="B208" s="204">
        <v>42912</v>
      </c>
      <c r="C208">
        <v>0</v>
      </c>
      <c r="D208">
        <v>1</v>
      </c>
      <c r="E208">
        <v>0</v>
      </c>
      <c r="S208">
        <v>1706</v>
      </c>
      <c r="T208">
        <v>5</v>
      </c>
      <c r="U208">
        <v>2777</v>
      </c>
      <c r="V208" s="208">
        <v>8</v>
      </c>
      <c r="W208" s="207">
        <v>1377</v>
      </c>
    </row>
    <row r="209" spans="1:23" x14ac:dyDescent="0.15">
      <c r="A209">
        <v>10761541002</v>
      </c>
      <c r="B209" s="204">
        <v>42912</v>
      </c>
      <c r="C209">
        <v>0</v>
      </c>
      <c r="D209">
        <v>1</v>
      </c>
      <c r="E209">
        <v>0</v>
      </c>
      <c r="S209">
        <v>1706</v>
      </c>
      <c r="T209">
        <v>6</v>
      </c>
      <c r="U209">
        <v>2267</v>
      </c>
      <c r="V209" s="208">
        <v>9</v>
      </c>
      <c r="W209" s="207">
        <v>1061</v>
      </c>
    </row>
    <row r="210" spans="1:23" x14ac:dyDescent="0.15">
      <c r="A210">
        <v>10761668002</v>
      </c>
      <c r="B210" s="204">
        <v>42912</v>
      </c>
      <c r="C210">
        <v>0</v>
      </c>
      <c r="D210">
        <v>1</v>
      </c>
      <c r="E210">
        <v>0</v>
      </c>
      <c r="S210">
        <v>1706</v>
      </c>
      <c r="T210">
        <v>7</v>
      </c>
      <c r="U210">
        <v>1674</v>
      </c>
      <c r="V210" s="208">
        <v>10</v>
      </c>
      <c r="W210" s="207">
        <v>797</v>
      </c>
    </row>
    <row r="211" spans="1:23" x14ac:dyDescent="0.15">
      <c r="A211">
        <v>10761687002</v>
      </c>
      <c r="B211" s="204">
        <v>42912</v>
      </c>
      <c r="C211">
        <v>0</v>
      </c>
      <c r="D211">
        <v>1</v>
      </c>
      <c r="E211">
        <v>0</v>
      </c>
      <c r="S211">
        <v>1706</v>
      </c>
      <c r="T211">
        <v>8</v>
      </c>
      <c r="U211">
        <v>1262</v>
      </c>
      <c r="V211" s="208">
        <v>11</v>
      </c>
      <c r="W211" s="207">
        <v>588</v>
      </c>
    </row>
    <row r="212" spans="1:23" x14ac:dyDescent="0.15">
      <c r="A212">
        <v>10763979003</v>
      </c>
      <c r="B212" s="204">
        <v>42913</v>
      </c>
      <c r="C212">
        <v>0</v>
      </c>
      <c r="D212">
        <v>1</v>
      </c>
      <c r="E212">
        <v>0</v>
      </c>
      <c r="S212">
        <v>1706</v>
      </c>
      <c r="T212">
        <v>9</v>
      </c>
      <c r="U212">
        <v>892</v>
      </c>
      <c r="V212" s="208">
        <v>12</v>
      </c>
      <c r="W212" s="207">
        <v>426</v>
      </c>
    </row>
    <row r="213" spans="1:23" x14ac:dyDescent="0.15">
      <c r="A213">
        <v>10765081002</v>
      </c>
      <c r="B213" s="204">
        <v>42912</v>
      </c>
      <c r="C213">
        <v>0</v>
      </c>
      <c r="D213">
        <v>1</v>
      </c>
      <c r="E213">
        <v>0</v>
      </c>
      <c r="S213">
        <v>1706</v>
      </c>
      <c r="T213">
        <v>10</v>
      </c>
      <c r="U213">
        <v>688</v>
      </c>
      <c r="V213" s="208">
        <v>13</v>
      </c>
      <c r="W213" s="207">
        <v>320</v>
      </c>
    </row>
    <row r="214" spans="1:23" x14ac:dyDescent="0.15">
      <c r="A214">
        <v>10765412002</v>
      </c>
      <c r="B214" s="204">
        <v>42912</v>
      </c>
      <c r="C214">
        <v>0</v>
      </c>
      <c r="D214">
        <v>1</v>
      </c>
      <c r="E214">
        <v>0</v>
      </c>
      <c r="S214">
        <v>1706</v>
      </c>
      <c r="T214">
        <v>11</v>
      </c>
      <c r="U214">
        <v>513</v>
      </c>
      <c r="V214" s="208">
        <v>14</v>
      </c>
      <c r="W214" s="207">
        <v>213</v>
      </c>
    </row>
    <row r="215" spans="1:23" x14ac:dyDescent="0.15">
      <c r="A215">
        <v>10765530003</v>
      </c>
      <c r="B215" s="204">
        <v>42912</v>
      </c>
      <c r="C215">
        <v>0</v>
      </c>
      <c r="D215">
        <v>1</v>
      </c>
      <c r="E215">
        <v>0</v>
      </c>
      <c r="S215">
        <v>1706</v>
      </c>
      <c r="T215">
        <v>12</v>
      </c>
      <c r="U215">
        <v>363</v>
      </c>
      <c r="V215" s="208">
        <v>15</v>
      </c>
      <c r="W215" s="207">
        <v>148</v>
      </c>
    </row>
    <row r="216" spans="1:23" x14ac:dyDescent="0.15">
      <c r="A216">
        <v>10765871002</v>
      </c>
      <c r="B216" s="204">
        <v>42912</v>
      </c>
      <c r="C216">
        <v>0</v>
      </c>
      <c r="D216">
        <v>1</v>
      </c>
      <c r="E216">
        <v>0</v>
      </c>
      <c r="S216">
        <v>1706</v>
      </c>
      <c r="T216">
        <v>13</v>
      </c>
      <c r="U216">
        <v>298</v>
      </c>
      <c r="V216" s="208">
        <v>16</v>
      </c>
      <c r="W216" s="207">
        <v>76</v>
      </c>
    </row>
    <row r="217" spans="1:23" x14ac:dyDescent="0.15">
      <c r="A217">
        <v>10766163002</v>
      </c>
      <c r="B217" s="204">
        <v>42912</v>
      </c>
      <c r="C217">
        <v>0</v>
      </c>
      <c r="D217">
        <v>1</v>
      </c>
      <c r="E217">
        <v>0</v>
      </c>
      <c r="S217">
        <v>1706</v>
      </c>
      <c r="T217">
        <v>14</v>
      </c>
      <c r="U217">
        <v>191</v>
      </c>
      <c r="V217" s="208">
        <v>17</v>
      </c>
      <c r="W217" s="207">
        <v>71</v>
      </c>
    </row>
    <row r="218" spans="1:23" x14ac:dyDescent="0.15">
      <c r="A218">
        <v>10766761002</v>
      </c>
      <c r="B218" s="204">
        <v>42913</v>
      </c>
      <c r="C218">
        <v>0</v>
      </c>
      <c r="D218">
        <v>1</v>
      </c>
      <c r="E218">
        <v>0</v>
      </c>
      <c r="S218">
        <v>1706</v>
      </c>
      <c r="T218">
        <v>15</v>
      </c>
      <c r="U218">
        <v>121</v>
      </c>
      <c r="V218" s="208">
        <v>18</v>
      </c>
      <c r="W218" s="207">
        <v>41</v>
      </c>
    </row>
    <row r="219" spans="1:23" x14ac:dyDescent="0.15">
      <c r="A219">
        <v>10766867002</v>
      </c>
      <c r="B219" s="204">
        <v>42913</v>
      </c>
      <c r="C219">
        <v>0</v>
      </c>
      <c r="D219">
        <v>1</v>
      </c>
      <c r="E219">
        <v>0</v>
      </c>
      <c r="S219">
        <v>1706</v>
      </c>
      <c r="T219">
        <v>16</v>
      </c>
      <c r="U219">
        <v>86</v>
      </c>
      <c r="V219" s="208">
        <v>19</v>
      </c>
      <c r="W219" s="207">
        <v>27</v>
      </c>
    </row>
    <row r="220" spans="1:23" x14ac:dyDescent="0.15">
      <c r="A220">
        <v>10767106003</v>
      </c>
      <c r="B220" s="204">
        <v>42914</v>
      </c>
      <c r="C220">
        <v>0</v>
      </c>
      <c r="D220">
        <v>1</v>
      </c>
      <c r="E220">
        <v>0</v>
      </c>
      <c r="S220">
        <v>1706</v>
      </c>
      <c r="T220">
        <v>17</v>
      </c>
      <c r="U220">
        <v>41</v>
      </c>
      <c r="V220" s="208">
        <v>20</v>
      </c>
      <c r="W220" s="207">
        <v>10</v>
      </c>
    </row>
    <row r="221" spans="1:23" x14ac:dyDescent="0.15">
      <c r="A221">
        <v>10767239002</v>
      </c>
      <c r="B221" s="204">
        <v>42913</v>
      </c>
      <c r="C221">
        <v>0</v>
      </c>
      <c r="D221">
        <v>1</v>
      </c>
      <c r="E221">
        <v>0</v>
      </c>
      <c r="S221">
        <v>1706</v>
      </c>
      <c r="T221">
        <v>18</v>
      </c>
      <c r="U221">
        <v>34</v>
      </c>
      <c r="V221" s="208">
        <v>21</v>
      </c>
      <c r="W221" s="207">
        <v>7</v>
      </c>
    </row>
    <row r="222" spans="1:23" x14ac:dyDescent="0.15">
      <c r="A222">
        <v>10767605002</v>
      </c>
      <c r="B222" s="204">
        <v>42912</v>
      </c>
      <c r="C222">
        <v>0</v>
      </c>
      <c r="D222">
        <v>1</v>
      </c>
      <c r="E222">
        <v>0</v>
      </c>
      <c r="S222">
        <v>1706</v>
      </c>
      <c r="T222">
        <v>19</v>
      </c>
      <c r="U222">
        <v>19</v>
      </c>
      <c r="V222" s="208">
        <v>22</v>
      </c>
      <c r="W222" s="207">
        <v>9</v>
      </c>
    </row>
    <row r="223" spans="1:23" x14ac:dyDescent="0.15">
      <c r="A223">
        <v>10767946003</v>
      </c>
      <c r="B223" s="204">
        <v>42912</v>
      </c>
      <c r="C223">
        <v>0</v>
      </c>
      <c r="D223">
        <v>1</v>
      </c>
      <c r="E223">
        <v>0</v>
      </c>
      <c r="S223">
        <v>1706</v>
      </c>
      <c r="T223">
        <v>20</v>
      </c>
      <c r="U223">
        <v>8</v>
      </c>
      <c r="V223" s="208">
        <v>23</v>
      </c>
      <c r="W223" s="207">
        <v>4</v>
      </c>
    </row>
    <row r="224" spans="1:23" x14ac:dyDescent="0.15">
      <c r="A224">
        <v>10768985002</v>
      </c>
      <c r="B224" s="204">
        <v>42912</v>
      </c>
      <c r="C224">
        <v>0</v>
      </c>
      <c r="D224">
        <v>1</v>
      </c>
      <c r="E224">
        <v>0</v>
      </c>
      <c r="S224">
        <v>1706</v>
      </c>
      <c r="T224">
        <v>21</v>
      </c>
      <c r="U224">
        <v>10</v>
      </c>
      <c r="V224" s="208">
        <v>25</v>
      </c>
      <c r="W224" s="207">
        <v>2</v>
      </c>
    </row>
    <row r="225" spans="1:23" x14ac:dyDescent="0.15">
      <c r="A225">
        <v>10769200004</v>
      </c>
      <c r="B225" s="204">
        <v>42912</v>
      </c>
      <c r="C225">
        <v>0</v>
      </c>
      <c r="D225">
        <v>1</v>
      </c>
      <c r="E225">
        <v>0</v>
      </c>
      <c r="S225">
        <v>1706</v>
      </c>
      <c r="T225">
        <v>22</v>
      </c>
      <c r="U225">
        <v>7</v>
      </c>
      <c r="V225" s="208">
        <v>26</v>
      </c>
      <c r="W225" s="207">
        <v>1</v>
      </c>
    </row>
    <row r="226" spans="1:23" x14ac:dyDescent="0.15">
      <c r="A226">
        <v>10769237002</v>
      </c>
      <c r="B226" s="204">
        <v>42912</v>
      </c>
      <c r="C226">
        <v>0</v>
      </c>
      <c r="D226">
        <v>1</v>
      </c>
      <c r="E226">
        <v>0</v>
      </c>
      <c r="S226">
        <v>1706</v>
      </c>
      <c r="T226">
        <v>23</v>
      </c>
      <c r="U226">
        <v>2</v>
      </c>
      <c r="V226" s="208" t="s">
        <v>21</v>
      </c>
      <c r="W226" s="207">
        <v>1502</v>
      </c>
    </row>
    <row r="227" spans="1:23" x14ac:dyDescent="0.15">
      <c r="A227">
        <v>10769326002</v>
      </c>
      <c r="B227" s="204">
        <v>42912</v>
      </c>
      <c r="C227">
        <v>0</v>
      </c>
      <c r="D227">
        <v>1</v>
      </c>
      <c r="E227">
        <v>0</v>
      </c>
      <c r="S227">
        <v>1706</v>
      </c>
      <c r="T227">
        <v>24</v>
      </c>
      <c r="U227">
        <v>2</v>
      </c>
      <c r="V227" s="206">
        <v>1706</v>
      </c>
      <c r="W227" s="207">
        <v>28964</v>
      </c>
    </row>
    <row r="228" spans="1:23" x14ac:dyDescent="0.15">
      <c r="A228">
        <v>10769460002</v>
      </c>
      <c r="B228" s="204">
        <v>42912</v>
      </c>
      <c r="C228">
        <v>0</v>
      </c>
      <c r="D228">
        <v>1</v>
      </c>
      <c r="E228">
        <v>0</v>
      </c>
      <c r="S228">
        <v>1706</v>
      </c>
      <c r="T228">
        <v>26</v>
      </c>
      <c r="U228">
        <v>1</v>
      </c>
      <c r="V228" s="208">
        <v>0</v>
      </c>
      <c r="W228" s="207">
        <v>1465</v>
      </c>
    </row>
    <row r="229" spans="1:23" x14ac:dyDescent="0.15">
      <c r="A229">
        <v>10769705002</v>
      </c>
      <c r="B229" s="204">
        <v>42913</v>
      </c>
      <c r="C229">
        <v>0</v>
      </c>
      <c r="D229">
        <v>1</v>
      </c>
      <c r="E229">
        <v>0</v>
      </c>
      <c r="S229">
        <v>1706</v>
      </c>
      <c r="T229">
        <v>28</v>
      </c>
      <c r="U229">
        <v>1</v>
      </c>
      <c r="V229" s="208">
        <v>1</v>
      </c>
      <c r="W229" s="207">
        <v>3603</v>
      </c>
    </row>
    <row r="230" spans="1:23" x14ac:dyDescent="0.15">
      <c r="A230">
        <v>10769714006</v>
      </c>
      <c r="B230" s="204">
        <v>42913</v>
      </c>
      <c r="C230">
        <v>0</v>
      </c>
      <c r="D230">
        <v>1</v>
      </c>
      <c r="E230">
        <v>0</v>
      </c>
      <c r="S230">
        <v>1707</v>
      </c>
      <c r="T230" t="s">
        <v>21</v>
      </c>
      <c r="U230">
        <v>1152</v>
      </c>
      <c r="V230" s="208">
        <v>2</v>
      </c>
      <c r="W230" s="207">
        <v>3928</v>
      </c>
    </row>
    <row r="231" spans="1:23" x14ac:dyDescent="0.15">
      <c r="A231">
        <v>10770843002</v>
      </c>
      <c r="B231" s="204">
        <v>42912</v>
      </c>
      <c r="C231">
        <v>0</v>
      </c>
      <c r="D231">
        <v>1</v>
      </c>
      <c r="E231">
        <v>0</v>
      </c>
      <c r="S231">
        <v>1707</v>
      </c>
      <c r="T231">
        <v>0</v>
      </c>
      <c r="U231">
        <v>1270</v>
      </c>
      <c r="V231" s="208">
        <v>3</v>
      </c>
      <c r="W231" s="207">
        <v>3789</v>
      </c>
    </row>
    <row r="232" spans="1:23" x14ac:dyDescent="0.15">
      <c r="A232">
        <v>10771413002</v>
      </c>
      <c r="B232" s="204">
        <v>42912</v>
      </c>
      <c r="C232">
        <v>0</v>
      </c>
      <c r="D232">
        <v>1</v>
      </c>
      <c r="E232">
        <v>0</v>
      </c>
      <c r="S232">
        <v>1707</v>
      </c>
      <c r="T232">
        <v>1</v>
      </c>
      <c r="U232">
        <v>3029</v>
      </c>
      <c r="V232" s="208">
        <v>4</v>
      </c>
      <c r="W232" s="207">
        <v>3434</v>
      </c>
    </row>
    <row r="233" spans="1:23" x14ac:dyDescent="0.15">
      <c r="A233">
        <v>10771713002</v>
      </c>
      <c r="B233" s="204">
        <v>42913</v>
      </c>
      <c r="C233">
        <v>0</v>
      </c>
      <c r="D233">
        <v>1</v>
      </c>
      <c r="E233">
        <v>0</v>
      </c>
      <c r="S233">
        <v>1707</v>
      </c>
      <c r="T233">
        <v>2</v>
      </c>
      <c r="U233">
        <v>3249</v>
      </c>
      <c r="V233" s="208">
        <v>5</v>
      </c>
      <c r="W233" s="207">
        <v>2777</v>
      </c>
    </row>
    <row r="234" spans="1:23" x14ac:dyDescent="0.15">
      <c r="A234">
        <v>10771729002</v>
      </c>
      <c r="B234" s="204">
        <v>42913</v>
      </c>
      <c r="C234">
        <v>0</v>
      </c>
      <c r="D234">
        <v>1</v>
      </c>
      <c r="E234">
        <v>0</v>
      </c>
      <c r="S234">
        <v>1707</v>
      </c>
      <c r="T234">
        <v>3</v>
      </c>
      <c r="U234">
        <v>3235</v>
      </c>
      <c r="V234" s="208">
        <v>6</v>
      </c>
      <c r="W234" s="207">
        <v>2267</v>
      </c>
    </row>
    <row r="235" spans="1:23" x14ac:dyDescent="0.15">
      <c r="A235">
        <v>10772537002</v>
      </c>
      <c r="B235" s="204">
        <v>42913</v>
      </c>
      <c r="C235">
        <v>0</v>
      </c>
      <c r="D235">
        <v>1</v>
      </c>
      <c r="E235">
        <v>0</v>
      </c>
      <c r="S235">
        <v>1707</v>
      </c>
      <c r="T235">
        <v>4</v>
      </c>
      <c r="U235">
        <v>2873</v>
      </c>
      <c r="V235" s="208">
        <v>7</v>
      </c>
      <c r="W235" s="207">
        <v>1674</v>
      </c>
    </row>
    <row r="236" spans="1:23" x14ac:dyDescent="0.15">
      <c r="A236">
        <v>10773964002</v>
      </c>
      <c r="B236" s="204">
        <v>42912</v>
      </c>
      <c r="C236">
        <v>0</v>
      </c>
      <c r="D236">
        <v>1</v>
      </c>
      <c r="E236">
        <v>0</v>
      </c>
      <c r="S236">
        <v>1707</v>
      </c>
      <c r="T236">
        <v>5</v>
      </c>
      <c r="U236">
        <v>2419</v>
      </c>
      <c r="V236" s="208">
        <v>8</v>
      </c>
      <c r="W236" s="207">
        <v>1262</v>
      </c>
    </row>
    <row r="237" spans="1:23" x14ac:dyDescent="0.15">
      <c r="A237">
        <v>10773969002</v>
      </c>
      <c r="B237" s="204">
        <v>42912</v>
      </c>
      <c r="C237">
        <v>0</v>
      </c>
      <c r="D237">
        <v>1</v>
      </c>
      <c r="E237">
        <v>0</v>
      </c>
      <c r="S237">
        <v>1707</v>
      </c>
      <c r="T237">
        <v>6</v>
      </c>
      <c r="U237">
        <v>1878</v>
      </c>
      <c r="V237" s="208">
        <v>9</v>
      </c>
      <c r="W237" s="207">
        <v>892</v>
      </c>
    </row>
    <row r="238" spans="1:23" x14ac:dyDescent="0.15">
      <c r="A238">
        <v>10774231002</v>
      </c>
      <c r="B238" s="204">
        <v>42912</v>
      </c>
      <c r="C238">
        <v>0</v>
      </c>
      <c r="D238">
        <v>1</v>
      </c>
      <c r="E238">
        <v>0</v>
      </c>
      <c r="S238">
        <v>1707</v>
      </c>
      <c r="T238">
        <v>7</v>
      </c>
      <c r="U238">
        <v>1467</v>
      </c>
      <c r="V238" s="208">
        <v>10</v>
      </c>
      <c r="W238" s="207">
        <v>688</v>
      </c>
    </row>
    <row r="239" spans="1:23" x14ac:dyDescent="0.15">
      <c r="A239">
        <v>10774353002</v>
      </c>
      <c r="B239" s="204">
        <v>42912</v>
      </c>
      <c r="C239">
        <v>0</v>
      </c>
      <c r="D239">
        <v>1</v>
      </c>
      <c r="E239">
        <v>0</v>
      </c>
      <c r="S239">
        <v>1707</v>
      </c>
      <c r="T239">
        <v>8</v>
      </c>
      <c r="U239">
        <v>1046</v>
      </c>
      <c r="V239" s="208">
        <v>11</v>
      </c>
      <c r="W239" s="207">
        <v>513</v>
      </c>
    </row>
    <row r="240" spans="1:23" x14ac:dyDescent="0.15">
      <c r="A240">
        <v>10774518002</v>
      </c>
      <c r="B240" s="204">
        <v>42912</v>
      </c>
      <c r="C240">
        <v>0</v>
      </c>
      <c r="D240" t="s">
        <v>21</v>
      </c>
      <c r="E240">
        <v>0</v>
      </c>
      <c r="S240">
        <v>1707</v>
      </c>
      <c r="T240">
        <v>9</v>
      </c>
      <c r="U240">
        <v>813</v>
      </c>
      <c r="V240" s="208">
        <v>12</v>
      </c>
      <c r="W240" s="207">
        <v>363</v>
      </c>
    </row>
    <row r="241" spans="1:23" x14ac:dyDescent="0.15">
      <c r="A241">
        <v>10775205003</v>
      </c>
      <c r="B241" s="204">
        <v>42913</v>
      </c>
      <c r="C241">
        <v>0</v>
      </c>
      <c r="D241">
        <v>1</v>
      </c>
      <c r="E241">
        <v>0</v>
      </c>
      <c r="S241">
        <v>1707</v>
      </c>
      <c r="T241">
        <v>10</v>
      </c>
      <c r="U241">
        <v>616</v>
      </c>
      <c r="V241" s="208">
        <v>13</v>
      </c>
      <c r="W241" s="207">
        <v>298</v>
      </c>
    </row>
    <row r="242" spans="1:23" x14ac:dyDescent="0.15">
      <c r="A242">
        <v>10775319002</v>
      </c>
      <c r="B242" s="204">
        <v>42913</v>
      </c>
      <c r="C242">
        <v>0</v>
      </c>
      <c r="D242">
        <v>1</v>
      </c>
      <c r="E242">
        <v>0</v>
      </c>
      <c r="S242">
        <v>1707</v>
      </c>
      <c r="T242">
        <v>11</v>
      </c>
      <c r="U242">
        <v>441</v>
      </c>
      <c r="V242" s="208">
        <v>14</v>
      </c>
      <c r="W242" s="207">
        <v>191</v>
      </c>
    </row>
    <row r="243" spans="1:23" x14ac:dyDescent="0.15">
      <c r="A243">
        <v>10775850002</v>
      </c>
      <c r="B243" s="204">
        <v>42912</v>
      </c>
      <c r="C243">
        <v>0</v>
      </c>
      <c r="D243">
        <v>1</v>
      </c>
      <c r="E243">
        <v>0</v>
      </c>
      <c r="S243">
        <v>1707</v>
      </c>
      <c r="T243">
        <v>12</v>
      </c>
      <c r="U243">
        <v>295</v>
      </c>
      <c r="V243" s="208">
        <v>15</v>
      </c>
      <c r="W243" s="207">
        <v>121</v>
      </c>
    </row>
    <row r="244" spans="1:23" x14ac:dyDescent="0.15">
      <c r="A244">
        <v>10775936002</v>
      </c>
      <c r="B244" s="204">
        <v>42912</v>
      </c>
      <c r="C244">
        <v>0</v>
      </c>
      <c r="D244">
        <v>1</v>
      </c>
      <c r="E244">
        <v>0</v>
      </c>
      <c r="S244">
        <v>1707</v>
      </c>
      <c r="T244">
        <v>13</v>
      </c>
      <c r="U244">
        <v>252</v>
      </c>
      <c r="V244" s="208">
        <v>16</v>
      </c>
      <c r="W244" s="207">
        <v>86</v>
      </c>
    </row>
    <row r="245" spans="1:23" x14ac:dyDescent="0.15">
      <c r="A245">
        <v>10775965002</v>
      </c>
      <c r="B245" s="204">
        <v>42912</v>
      </c>
      <c r="C245">
        <v>0</v>
      </c>
      <c r="D245">
        <v>1</v>
      </c>
      <c r="E245">
        <v>0</v>
      </c>
      <c r="S245">
        <v>1707</v>
      </c>
      <c r="T245">
        <v>14</v>
      </c>
      <c r="U245">
        <v>176</v>
      </c>
      <c r="V245" s="208">
        <v>17</v>
      </c>
      <c r="W245" s="207">
        <v>41</v>
      </c>
    </row>
    <row r="246" spans="1:23" x14ac:dyDescent="0.15">
      <c r="A246">
        <v>10776210002</v>
      </c>
      <c r="B246" s="204">
        <v>42912</v>
      </c>
      <c r="C246">
        <v>0</v>
      </c>
      <c r="D246">
        <v>1</v>
      </c>
      <c r="E246">
        <v>0</v>
      </c>
      <c r="S246">
        <v>1707</v>
      </c>
      <c r="T246">
        <v>15</v>
      </c>
      <c r="U246">
        <v>116</v>
      </c>
      <c r="V246" s="208">
        <v>18</v>
      </c>
      <c r="W246" s="207">
        <v>34</v>
      </c>
    </row>
    <row r="247" spans="1:23" x14ac:dyDescent="0.15">
      <c r="A247">
        <v>10777420002</v>
      </c>
      <c r="B247" s="204">
        <v>42912</v>
      </c>
      <c r="C247">
        <v>0</v>
      </c>
      <c r="D247">
        <v>1</v>
      </c>
      <c r="E247">
        <v>0</v>
      </c>
      <c r="S247">
        <v>1707</v>
      </c>
      <c r="T247">
        <v>16</v>
      </c>
      <c r="U247">
        <v>65</v>
      </c>
      <c r="V247" s="208">
        <v>19</v>
      </c>
      <c r="W247" s="207">
        <v>19</v>
      </c>
    </row>
    <row r="248" spans="1:23" x14ac:dyDescent="0.15">
      <c r="A248">
        <v>10778443003</v>
      </c>
      <c r="B248" s="204">
        <v>42913</v>
      </c>
      <c r="C248">
        <v>0</v>
      </c>
      <c r="D248" t="s">
        <v>21</v>
      </c>
      <c r="E248">
        <v>0</v>
      </c>
      <c r="S248">
        <v>1707</v>
      </c>
      <c r="T248">
        <v>17</v>
      </c>
      <c r="U248">
        <v>43</v>
      </c>
      <c r="V248" s="208">
        <v>20</v>
      </c>
      <c r="W248" s="207">
        <v>8</v>
      </c>
    </row>
    <row r="249" spans="1:23" x14ac:dyDescent="0.15">
      <c r="A249">
        <v>10778500003</v>
      </c>
      <c r="B249" s="204">
        <v>42913</v>
      </c>
      <c r="C249">
        <v>0</v>
      </c>
      <c r="D249">
        <v>1</v>
      </c>
      <c r="E249">
        <v>0</v>
      </c>
      <c r="S249">
        <v>1707</v>
      </c>
      <c r="T249">
        <v>18</v>
      </c>
      <c r="U249">
        <v>31</v>
      </c>
      <c r="V249" s="208">
        <v>21</v>
      </c>
      <c r="W249" s="207">
        <v>10</v>
      </c>
    </row>
    <row r="250" spans="1:23" x14ac:dyDescent="0.15">
      <c r="A250">
        <v>10778745002</v>
      </c>
      <c r="B250" s="204">
        <v>42913</v>
      </c>
      <c r="C250">
        <v>0</v>
      </c>
      <c r="D250">
        <v>1</v>
      </c>
      <c r="E250">
        <v>0</v>
      </c>
      <c r="S250">
        <v>1707</v>
      </c>
      <c r="T250">
        <v>19</v>
      </c>
      <c r="U250">
        <v>36</v>
      </c>
      <c r="V250" s="208">
        <v>22</v>
      </c>
      <c r="W250" s="207">
        <v>7</v>
      </c>
    </row>
    <row r="251" spans="1:23" x14ac:dyDescent="0.15">
      <c r="A251">
        <v>10779264002</v>
      </c>
      <c r="B251" s="204">
        <v>42912</v>
      </c>
      <c r="C251">
        <v>0</v>
      </c>
      <c r="D251">
        <v>1</v>
      </c>
      <c r="E251">
        <v>0</v>
      </c>
      <c r="S251">
        <v>1707</v>
      </c>
      <c r="T251">
        <v>20</v>
      </c>
      <c r="U251">
        <v>12</v>
      </c>
      <c r="V251" s="208">
        <v>23</v>
      </c>
      <c r="W251" s="207">
        <v>2</v>
      </c>
    </row>
    <row r="252" spans="1:23" x14ac:dyDescent="0.15">
      <c r="A252">
        <v>10779893003</v>
      </c>
      <c r="B252" s="204">
        <v>42913</v>
      </c>
      <c r="C252">
        <v>0</v>
      </c>
      <c r="D252">
        <v>1</v>
      </c>
      <c r="E252">
        <v>0</v>
      </c>
      <c r="S252">
        <v>1707</v>
      </c>
      <c r="T252">
        <v>21</v>
      </c>
      <c r="U252">
        <v>10</v>
      </c>
      <c r="V252" s="208">
        <v>24</v>
      </c>
      <c r="W252" s="207">
        <v>2</v>
      </c>
    </row>
    <row r="253" spans="1:23" x14ac:dyDescent="0.15">
      <c r="A253">
        <v>10780384002</v>
      </c>
      <c r="B253" s="204">
        <v>42913</v>
      </c>
      <c r="C253">
        <v>0</v>
      </c>
      <c r="D253">
        <v>1</v>
      </c>
      <c r="E253">
        <v>0</v>
      </c>
      <c r="S253">
        <v>1707</v>
      </c>
      <c r="T253">
        <v>22</v>
      </c>
      <c r="U253">
        <v>2</v>
      </c>
      <c r="V253" s="208">
        <v>26</v>
      </c>
      <c r="W253" s="207">
        <v>1</v>
      </c>
    </row>
    <row r="254" spans="1:23" x14ac:dyDescent="0.15">
      <c r="A254">
        <v>10781332003</v>
      </c>
      <c r="B254" s="204">
        <v>42912</v>
      </c>
      <c r="C254">
        <v>0</v>
      </c>
      <c r="D254">
        <v>1</v>
      </c>
      <c r="E254">
        <v>0</v>
      </c>
      <c r="S254">
        <v>1707</v>
      </c>
      <c r="T254">
        <v>23</v>
      </c>
      <c r="U254">
        <v>5</v>
      </c>
      <c r="V254" s="208">
        <v>28</v>
      </c>
      <c r="W254" s="207">
        <v>1</v>
      </c>
    </row>
    <row r="255" spans="1:23" x14ac:dyDescent="0.15">
      <c r="A255">
        <v>10782057002</v>
      </c>
      <c r="B255" s="204">
        <v>42913</v>
      </c>
      <c r="C255">
        <v>0</v>
      </c>
      <c r="D255">
        <v>1</v>
      </c>
      <c r="E255">
        <v>0</v>
      </c>
      <c r="S255">
        <v>1707</v>
      </c>
      <c r="T255">
        <v>24</v>
      </c>
      <c r="U255">
        <v>2</v>
      </c>
      <c r="V255" s="208" t="s">
        <v>21</v>
      </c>
      <c r="W255" s="207">
        <v>1488</v>
      </c>
    </row>
    <row r="256" spans="1:23" x14ac:dyDescent="0.15">
      <c r="A256">
        <v>10782584002</v>
      </c>
      <c r="B256" s="204">
        <v>42913</v>
      </c>
      <c r="C256">
        <v>0</v>
      </c>
      <c r="D256">
        <v>1</v>
      </c>
      <c r="E256">
        <v>0</v>
      </c>
      <c r="S256">
        <v>1707</v>
      </c>
      <c r="T256">
        <v>25</v>
      </c>
      <c r="U256">
        <v>1</v>
      </c>
      <c r="V256" s="206">
        <v>1707</v>
      </c>
      <c r="W256" s="207">
        <v>24535</v>
      </c>
    </row>
    <row r="257" spans="1:23" x14ac:dyDescent="0.15">
      <c r="A257">
        <v>10782638004</v>
      </c>
      <c r="B257" s="204">
        <v>42913</v>
      </c>
      <c r="C257">
        <v>0</v>
      </c>
      <c r="D257">
        <v>1</v>
      </c>
      <c r="E257">
        <v>0</v>
      </c>
      <c r="S257">
        <v>1707</v>
      </c>
      <c r="T257">
        <v>28</v>
      </c>
      <c r="U257">
        <v>1</v>
      </c>
      <c r="V257" s="208">
        <v>0</v>
      </c>
      <c r="W257" s="207">
        <v>1270</v>
      </c>
    </row>
    <row r="258" spans="1:23" x14ac:dyDescent="0.15">
      <c r="A258">
        <v>10783041003</v>
      </c>
      <c r="B258" s="204">
        <v>42912</v>
      </c>
      <c r="C258">
        <v>0</v>
      </c>
      <c r="D258">
        <v>1</v>
      </c>
      <c r="E258">
        <v>0</v>
      </c>
      <c r="S258">
        <v>1708</v>
      </c>
      <c r="T258" t="s">
        <v>21</v>
      </c>
      <c r="U258">
        <v>1365</v>
      </c>
      <c r="V258" s="208">
        <v>1</v>
      </c>
      <c r="W258" s="207">
        <v>3029</v>
      </c>
    </row>
    <row r="259" spans="1:23" x14ac:dyDescent="0.15">
      <c r="A259">
        <v>10783591002</v>
      </c>
      <c r="B259" s="204">
        <v>42912</v>
      </c>
      <c r="C259">
        <v>0</v>
      </c>
      <c r="D259">
        <v>1</v>
      </c>
      <c r="E259">
        <v>0</v>
      </c>
      <c r="S259">
        <v>1708</v>
      </c>
      <c r="T259">
        <v>0</v>
      </c>
      <c r="U259">
        <v>1573</v>
      </c>
      <c r="V259" s="208">
        <v>2</v>
      </c>
      <c r="W259" s="207">
        <v>3249</v>
      </c>
    </row>
    <row r="260" spans="1:23" x14ac:dyDescent="0.15">
      <c r="A260">
        <v>10784201002</v>
      </c>
      <c r="B260" s="204">
        <v>42912</v>
      </c>
      <c r="C260">
        <v>0</v>
      </c>
      <c r="D260">
        <v>1</v>
      </c>
      <c r="E260">
        <v>0</v>
      </c>
      <c r="S260">
        <v>1708</v>
      </c>
      <c r="T260">
        <v>1</v>
      </c>
      <c r="U260">
        <v>3511</v>
      </c>
      <c r="V260" s="208">
        <v>3</v>
      </c>
      <c r="W260" s="207">
        <v>3235</v>
      </c>
    </row>
    <row r="261" spans="1:23" x14ac:dyDescent="0.15">
      <c r="A261">
        <v>10784351002</v>
      </c>
      <c r="B261" s="204">
        <v>42912</v>
      </c>
      <c r="C261">
        <v>0</v>
      </c>
      <c r="D261">
        <v>1</v>
      </c>
      <c r="E261">
        <v>0</v>
      </c>
      <c r="S261">
        <v>1708</v>
      </c>
      <c r="T261">
        <v>2</v>
      </c>
      <c r="U261">
        <v>3650</v>
      </c>
      <c r="V261" s="208">
        <v>4</v>
      </c>
      <c r="W261" s="207">
        <v>2873</v>
      </c>
    </row>
    <row r="262" spans="1:23" x14ac:dyDescent="0.15">
      <c r="A262">
        <v>10784390004</v>
      </c>
      <c r="B262" s="204">
        <v>42912</v>
      </c>
      <c r="C262">
        <v>0</v>
      </c>
      <c r="D262">
        <v>1</v>
      </c>
      <c r="E262">
        <v>0</v>
      </c>
      <c r="S262">
        <v>1708</v>
      </c>
      <c r="T262">
        <v>3</v>
      </c>
      <c r="U262">
        <v>3526</v>
      </c>
      <c r="V262" s="208">
        <v>5</v>
      </c>
      <c r="W262" s="207">
        <v>2419</v>
      </c>
    </row>
    <row r="263" spans="1:23" x14ac:dyDescent="0.15">
      <c r="A263">
        <v>10784600002</v>
      </c>
      <c r="B263" s="204">
        <v>42913</v>
      </c>
      <c r="C263">
        <v>0</v>
      </c>
      <c r="D263">
        <v>1</v>
      </c>
      <c r="E263">
        <v>0</v>
      </c>
      <c r="S263">
        <v>1708</v>
      </c>
      <c r="T263">
        <v>4</v>
      </c>
      <c r="U263">
        <v>3050</v>
      </c>
      <c r="V263" s="208">
        <v>6</v>
      </c>
      <c r="W263" s="207">
        <v>1878</v>
      </c>
    </row>
    <row r="264" spans="1:23" x14ac:dyDescent="0.15">
      <c r="A264">
        <v>10784946002</v>
      </c>
      <c r="B264" s="204">
        <v>42913</v>
      </c>
      <c r="C264">
        <v>0</v>
      </c>
      <c r="D264">
        <v>1</v>
      </c>
      <c r="E264">
        <v>0</v>
      </c>
      <c r="S264">
        <v>1708</v>
      </c>
      <c r="T264">
        <v>5</v>
      </c>
      <c r="U264">
        <v>2472</v>
      </c>
      <c r="V264" s="208">
        <v>7</v>
      </c>
      <c r="W264" s="207">
        <v>1467</v>
      </c>
    </row>
    <row r="265" spans="1:23" x14ac:dyDescent="0.15">
      <c r="A265">
        <v>10785255002</v>
      </c>
      <c r="B265" s="204">
        <v>42913</v>
      </c>
      <c r="C265">
        <v>0</v>
      </c>
      <c r="D265">
        <v>1</v>
      </c>
      <c r="E265">
        <v>0</v>
      </c>
      <c r="S265">
        <v>1708</v>
      </c>
      <c r="T265">
        <v>6</v>
      </c>
      <c r="U265">
        <v>1934</v>
      </c>
      <c r="V265" s="208">
        <v>8</v>
      </c>
      <c r="W265" s="207">
        <v>1046</v>
      </c>
    </row>
    <row r="266" spans="1:23" x14ac:dyDescent="0.15">
      <c r="A266">
        <v>10785984002</v>
      </c>
      <c r="B266" s="204">
        <v>42912</v>
      </c>
      <c r="C266">
        <v>0</v>
      </c>
      <c r="D266">
        <v>1</v>
      </c>
      <c r="E266">
        <v>0</v>
      </c>
      <c r="S266">
        <v>1708</v>
      </c>
      <c r="T266">
        <v>7</v>
      </c>
      <c r="U266">
        <v>1542</v>
      </c>
      <c r="V266" s="208">
        <v>9</v>
      </c>
      <c r="W266" s="207">
        <v>813</v>
      </c>
    </row>
    <row r="267" spans="1:23" x14ac:dyDescent="0.15">
      <c r="A267">
        <v>10785990003</v>
      </c>
      <c r="B267" s="204">
        <v>42912</v>
      </c>
      <c r="C267">
        <v>0</v>
      </c>
      <c r="D267">
        <v>1</v>
      </c>
      <c r="E267">
        <v>0</v>
      </c>
      <c r="S267">
        <v>1708</v>
      </c>
      <c r="T267">
        <v>8</v>
      </c>
      <c r="U267">
        <v>1097</v>
      </c>
      <c r="V267" s="208">
        <v>10</v>
      </c>
      <c r="W267" s="207">
        <v>616</v>
      </c>
    </row>
    <row r="268" spans="1:23" x14ac:dyDescent="0.15">
      <c r="A268">
        <v>10786030002</v>
      </c>
      <c r="B268" s="204">
        <v>42912</v>
      </c>
      <c r="C268">
        <v>0</v>
      </c>
      <c r="D268">
        <v>1</v>
      </c>
      <c r="E268">
        <v>0</v>
      </c>
      <c r="S268">
        <v>1708</v>
      </c>
      <c r="T268">
        <v>9</v>
      </c>
      <c r="U268">
        <v>792</v>
      </c>
      <c r="V268" s="208">
        <v>11</v>
      </c>
      <c r="W268" s="207">
        <v>441</v>
      </c>
    </row>
    <row r="269" spans="1:23" x14ac:dyDescent="0.15">
      <c r="A269">
        <v>10786044004</v>
      </c>
      <c r="B269" s="204">
        <v>42912</v>
      </c>
      <c r="C269">
        <v>0</v>
      </c>
      <c r="D269">
        <v>1</v>
      </c>
      <c r="E269">
        <v>0</v>
      </c>
      <c r="S269">
        <v>1708</v>
      </c>
      <c r="T269">
        <v>10</v>
      </c>
      <c r="U269">
        <v>620</v>
      </c>
      <c r="V269" s="208">
        <v>12</v>
      </c>
      <c r="W269" s="207">
        <v>295</v>
      </c>
    </row>
    <row r="270" spans="1:23" x14ac:dyDescent="0.15">
      <c r="A270">
        <v>10786159003</v>
      </c>
      <c r="B270" s="204">
        <v>42912</v>
      </c>
      <c r="C270">
        <v>0</v>
      </c>
      <c r="D270">
        <v>1</v>
      </c>
      <c r="E270">
        <v>0</v>
      </c>
      <c r="S270">
        <v>1708</v>
      </c>
      <c r="T270">
        <v>11</v>
      </c>
      <c r="U270">
        <v>425</v>
      </c>
      <c r="V270" s="208">
        <v>13</v>
      </c>
      <c r="W270" s="207">
        <v>252</v>
      </c>
    </row>
    <row r="271" spans="1:23" x14ac:dyDescent="0.15">
      <c r="A271">
        <v>10786289002</v>
      </c>
      <c r="B271" s="204">
        <v>42912</v>
      </c>
      <c r="C271">
        <v>0</v>
      </c>
      <c r="D271">
        <v>1</v>
      </c>
      <c r="E271">
        <v>0</v>
      </c>
      <c r="S271">
        <v>1708</v>
      </c>
      <c r="T271">
        <v>12</v>
      </c>
      <c r="U271">
        <v>320</v>
      </c>
      <c r="V271" s="208">
        <v>14</v>
      </c>
      <c r="W271" s="207">
        <v>176</v>
      </c>
    </row>
    <row r="272" spans="1:23" x14ac:dyDescent="0.15">
      <c r="A272">
        <v>10787302002</v>
      </c>
      <c r="B272" s="204">
        <v>42912</v>
      </c>
      <c r="C272">
        <v>0</v>
      </c>
      <c r="D272">
        <v>1</v>
      </c>
      <c r="E272">
        <v>0</v>
      </c>
      <c r="S272">
        <v>1708</v>
      </c>
      <c r="T272">
        <v>13</v>
      </c>
      <c r="U272">
        <v>236</v>
      </c>
      <c r="V272" s="208">
        <v>15</v>
      </c>
      <c r="W272" s="207">
        <v>116</v>
      </c>
    </row>
    <row r="273" spans="1:23" x14ac:dyDescent="0.15">
      <c r="A273">
        <v>10787799004</v>
      </c>
      <c r="B273" s="204">
        <v>42913</v>
      </c>
      <c r="C273">
        <v>0</v>
      </c>
      <c r="D273">
        <v>1</v>
      </c>
      <c r="E273">
        <v>0</v>
      </c>
      <c r="S273">
        <v>1708</v>
      </c>
      <c r="T273">
        <v>14</v>
      </c>
      <c r="U273">
        <v>173</v>
      </c>
      <c r="V273" s="208">
        <v>16</v>
      </c>
      <c r="W273" s="207">
        <v>65</v>
      </c>
    </row>
    <row r="274" spans="1:23" x14ac:dyDescent="0.15">
      <c r="A274">
        <v>10787928002</v>
      </c>
      <c r="B274" s="204">
        <v>42913</v>
      </c>
      <c r="C274">
        <v>0</v>
      </c>
      <c r="D274">
        <v>1</v>
      </c>
      <c r="E274">
        <v>0</v>
      </c>
      <c r="S274">
        <v>1708</v>
      </c>
      <c r="T274">
        <v>15</v>
      </c>
      <c r="U274">
        <v>118</v>
      </c>
      <c r="V274" s="208">
        <v>17</v>
      </c>
      <c r="W274" s="207">
        <v>43</v>
      </c>
    </row>
    <row r="275" spans="1:23" x14ac:dyDescent="0.15">
      <c r="A275">
        <v>10788634006</v>
      </c>
      <c r="B275" s="204">
        <v>42913</v>
      </c>
      <c r="C275">
        <v>0</v>
      </c>
      <c r="D275">
        <v>1</v>
      </c>
      <c r="E275">
        <v>0</v>
      </c>
      <c r="S275">
        <v>1708</v>
      </c>
      <c r="T275">
        <v>16</v>
      </c>
      <c r="U275">
        <v>87</v>
      </c>
      <c r="V275" s="208">
        <v>18</v>
      </c>
      <c r="W275" s="207">
        <v>31</v>
      </c>
    </row>
    <row r="276" spans="1:23" x14ac:dyDescent="0.15">
      <c r="A276">
        <v>10788838002</v>
      </c>
      <c r="B276" s="204">
        <v>42912</v>
      </c>
      <c r="C276">
        <v>0</v>
      </c>
      <c r="D276">
        <v>1</v>
      </c>
      <c r="E276">
        <v>0</v>
      </c>
      <c r="S276">
        <v>1708</v>
      </c>
      <c r="T276">
        <v>17</v>
      </c>
      <c r="U276">
        <v>46</v>
      </c>
      <c r="V276" s="208">
        <v>19</v>
      </c>
      <c r="W276" s="207">
        <v>36</v>
      </c>
    </row>
    <row r="277" spans="1:23" x14ac:dyDescent="0.15">
      <c r="A277">
        <v>10789077003</v>
      </c>
      <c r="B277" s="204">
        <v>42912</v>
      </c>
      <c r="C277">
        <v>0</v>
      </c>
      <c r="D277">
        <v>1</v>
      </c>
      <c r="E277">
        <v>0</v>
      </c>
      <c r="S277">
        <v>1708</v>
      </c>
      <c r="T277">
        <v>18</v>
      </c>
      <c r="U277">
        <v>25</v>
      </c>
      <c r="V277" s="208">
        <v>20</v>
      </c>
      <c r="W277" s="207">
        <v>12</v>
      </c>
    </row>
    <row r="278" spans="1:23" x14ac:dyDescent="0.15">
      <c r="A278">
        <v>10789133002</v>
      </c>
      <c r="B278" s="204">
        <v>42912</v>
      </c>
      <c r="C278">
        <v>0</v>
      </c>
      <c r="D278">
        <v>1</v>
      </c>
      <c r="E278">
        <v>0</v>
      </c>
      <c r="S278">
        <v>1708</v>
      </c>
      <c r="T278">
        <v>19</v>
      </c>
      <c r="U278">
        <v>22</v>
      </c>
      <c r="V278" s="208">
        <v>21</v>
      </c>
      <c r="W278" s="207">
        <v>10</v>
      </c>
    </row>
    <row r="279" spans="1:23" x14ac:dyDescent="0.15">
      <c r="A279">
        <v>10791388002</v>
      </c>
      <c r="B279" s="204">
        <v>42908</v>
      </c>
      <c r="C279">
        <v>0</v>
      </c>
      <c r="D279">
        <v>1</v>
      </c>
      <c r="E279">
        <v>0</v>
      </c>
      <c r="S279">
        <v>1708</v>
      </c>
      <c r="T279">
        <v>20</v>
      </c>
      <c r="U279">
        <v>15</v>
      </c>
      <c r="V279" s="208">
        <v>22</v>
      </c>
      <c r="W279" s="207">
        <v>2</v>
      </c>
    </row>
    <row r="280" spans="1:23" x14ac:dyDescent="0.15">
      <c r="A280">
        <v>10792388002</v>
      </c>
      <c r="B280" s="204">
        <v>42908</v>
      </c>
      <c r="C280">
        <v>0</v>
      </c>
      <c r="D280">
        <v>1</v>
      </c>
      <c r="E280">
        <v>0</v>
      </c>
      <c r="S280">
        <v>1708</v>
      </c>
      <c r="T280">
        <v>21</v>
      </c>
      <c r="U280">
        <v>4</v>
      </c>
      <c r="V280" s="208">
        <v>23</v>
      </c>
      <c r="W280" s="207">
        <v>5</v>
      </c>
    </row>
    <row r="281" spans="1:23" x14ac:dyDescent="0.15">
      <c r="A281">
        <v>10792748003</v>
      </c>
      <c r="B281" s="204">
        <v>42908</v>
      </c>
      <c r="C281">
        <v>0</v>
      </c>
      <c r="D281" t="s">
        <v>21</v>
      </c>
      <c r="E281">
        <v>0</v>
      </c>
      <c r="S281">
        <v>1708</v>
      </c>
      <c r="T281">
        <v>22</v>
      </c>
      <c r="U281">
        <v>4</v>
      </c>
      <c r="V281" s="208">
        <v>24</v>
      </c>
      <c r="W281" s="207">
        <v>2</v>
      </c>
    </row>
    <row r="282" spans="1:23" x14ac:dyDescent="0.15">
      <c r="A282">
        <v>10793757002</v>
      </c>
      <c r="B282" s="204">
        <v>42912</v>
      </c>
      <c r="C282">
        <v>0</v>
      </c>
      <c r="D282">
        <v>1</v>
      </c>
      <c r="E282">
        <v>0</v>
      </c>
      <c r="S282">
        <v>1708</v>
      </c>
      <c r="T282">
        <v>23</v>
      </c>
      <c r="U282">
        <v>2</v>
      </c>
      <c r="V282" s="208">
        <v>25</v>
      </c>
      <c r="W282" s="207">
        <v>1</v>
      </c>
    </row>
    <row r="283" spans="1:23" x14ac:dyDescent="0.15">
      <c r="A283">
        <v>10794294002</v>
      </c>
      <c r="B283" s="204">
        <v>42913</v>
      </c>
      <c r="C283">
        <v>0</v>
      </c>
      <c r="D283">
        <v>1</v>
      </c>
      <c r="E283">
        <v>0</v>
      </c>
      <c r="S283">
        <v>1708</v>
      </c>
      <c r="T283">
        <v>24</v>
      </c>
      <c r="U283">
        <v>3</v>
      </c>
      <c r="V283" s="208">
        <v>28</v>
      </c>
      <c r="W283" s="207">
        <v>1</v>
      </c>
    </row>
    <row r="284" spans="1:23" x14ac:dyDescent="0.15">
      <c r="A284">
        <v>10795608002</v>
      </c>
      <c r="B284" s="204">
        <v>42908</v>
      </c>
      <c r="C284">
        <v>0</v>
      </c>
      <c r="D284">
        <v>1</v>
      </c>
      <c r="E284">
        <v>0</v>
      </c>
      <c r="S284">
        <v>1708</v>
      </c>
      <c r="T284">
        <v>25</v>
      </c>
      <c r="U284">
        <v>1</v>
      </c>
      <c r="V284" s="208" t="s">
        <v>21</v>
      </c>
      <c r="W284" s="207">
        <v>1152</v>
      </c>
    </row>
    <row r="285" spans="1:23" x14ac:dyDescent="0.15">
      <c r="A285">
        <v>10796109003</v>
      </c>
      <c r="B285" s="204">
        <v>42908</v>
      </c>
      <c r="C285">
        <v>0</v>
      </c>
      <c r="D285">
        <v>1</v>
      </c>
      <c r="E285">
        <v>0</v>
      </c>
      <c r="S285">
        <v>1708</v>
      </c>
      <c r="T285">
        <v>27</v>
      </c>
      <c r="U285">
        <v>1</v>
      </c>
      <c r="V285" s="206">
        <v>1708</v>
      </c>
      <c r="W285" s="207">
        <v>26614</v>
      </c>
    </row>
    <row r="286" spans="1:23" x14ac:dyDescent="0.15">
      <c r="A286">
        <v>10796501002</v>
      </c>
      <c r="B286" s="204">
        <v>42914</v>
      </c>
      <c r="C286">
        <v>0</v>
      </c>
      <c r="D286">
        <v>1</v>
      </c>
      <c r="E286">
        <v>0</v>
      </c>
      <c r="V286" s="208">
        <v>0</v>
      </c>
      <c r="W286" s="207">
        <v>1573</v>
      </c>
    </row>
    <row r="287" spans="1:23" x14ac:dyDescent="0.15">
      <c r="A287">
        <v>10797389002</v>
      </c>
      <c r="B287" s="204">
        <v>42908</v>
      </c>
      <c r="C287">
        <v>0</v>
      </c>
      <c r="D287">
        <v>1</v>
      </c>
      <c r="E287">
        <v>0</v>
      </c>
      <c r="V287" s="208">
        <v>1</v>
      </c>
      <c r="W287" s="207">
        <v>3511</v>
      </c>
    </row>
    <row r="288" spans="1:23" x14ac:dyDescent="0.15">
      <c r="A288">
        <v>10799709002</v>
      </c>
      <c r="B288" s="204">
        <v>42908</v>
      </c>
      <c r="C288">
        <v>0</v>
      </c>
      <c r="D288">
        <v>1</v>
      </c>
      <c r="E288">
        <v>0</v>
      </c>
      <c r="V288" s="208">
        <v>2</v>
      </c>
      <c r="W288" s="207">
        <v>3650</v>
      </c>
    </row>
    <row r="289" spans="1:23" x14ac:dyDescent="0.15">
      <c r="A289">
        <v>10800116002</v>
      </c>
      <c r="B289" s="204">
        <v>42908</v>
      </c>
      <c r="C289">
        <v>0</v>
      </c>
      <c r="D289">
        <v>1</v>
      </c>
      <c r="E289">
        <v>0</v>
      </c>
      <c r="V289" s="208">
        <v>3</v>
      </c>
      <c r="W289" s="207">
        <v>3526</v>
      </c>
    </row>
    <row r="290" spans="1:23" x14ac:dyDescent="0.15">
      <c r="A290">
        <v>10800532002</v>
      </c>
      <c r="B290" s="204">
        <v>42908</v>
      </c>
      <c r="C290">
        <v>0</v>
      </c>
      <c r="D290">
        <v>1</v>
      </c>
      <c r="E290">
        <v>0</v>
      </c>
      <c r="V290" s="208">
        <v>4</v>
      </c>
      <c r="W290" s="207">
        <v>3050</v>
      </c>
    </row>
    <row r="291" spans="1:23" x14ac:dyDescent="0.15">
      <c r="A291">
        <v>10800593003</v>
      </c>
      <c r="B291" s="204">
        <v>42908</v>
      </c>
      <c r="C291">
        <v>0</v>
      </c>
      <c r="D291">
        <v>1</v>
      </c>
      <c r="E291">
        <v>0</v>
      </c>
      <c r="V291" s="208">
        <v>5</v>
      </c>
      <c r="W291" s="207">
        <v>2472</v>
      </c>
    </row>
    <row r="292" spans="1:23" x14ac:dyDescent="0.15">
      <c r="A292">
        <v>10800788002</v>
      </c>
      <c r="B292" s="204">
        <v>42908</v>
      </c>
      <c r="C292">
        <v>0</v>
      </c>
      <c r="D292">
        <v>1</v>
      </c>
      <c r="E292">
        <v>0</v>
      </c>
      <c r="V292" s="208">
        <v>6</v>
      </c>
      <c r="W292" s="207">
        <v>1934</v>
      </c>
    </row>
    <row r="293" spans="1:23" x14ac:dyDescent="0.15">
      <c r="A293">
        <v>10801786002</v>
      </c>
      <c r="B293" s="204">
        <v>42912</v>
      </c>
      <c r="C293">
        <v>0</v>
      </c>
      <c r="D293">
        <v>1</v>
      </c>
      <c r="E293">
        <v>0</v>
      </c>
      <c r="V293" s="208">
        <v>7</v>
      </c>
      <c r="W293" s="207">
        <v>1542</v>
      </c>
    </row>
    <row r="294" spans="1:23" x14ac:dyDescent="0.15">
      <c r="A294">
        <v>10803095005</v>
      </c>
      <c r="B294" s="204">
        <v>42913</v>
      </c>
      <c r="C294">
        <v>0</v>
      </c>
      <c r="D294">
        <v>1</v>
      </c>
      <c r="E294">
        <v>0</v>
      </c>
      <c r="V294" s="208">
        <v>8</v>
      </c>
      <c r="W294" s="207">
        <v>1097</v>
      </c>
    </row>
    <row r="295" spans="1:23" x14ac:dyDescent="0.15">
      <c r="A295">
        <v>10804847002</v>
      </c>
      <c r="B295" s="204">
        <v>42908</v>
      </c>
      <c r="C295">
        <v>0</v>
      </c>
      <c r="D295">
        <v>1</v>
      </c>
      <c r="E295">
        <v>0</v>
      </c>
      <c r="V295" s="208">
        <v>9</v>
      </c>
      <c r="W295" s="207">
        <v>792</v>
      </c>
    </row>
    <row r="296" spans="1:23" x14ac:dyDescent="0.15">
      <c r="A296">
        <v>10808038002</v>
      </c>
      <c r="B296" s="204">
        <v>42908</v>
      </c>
      <c r="C296">
        <v>0</v>
      </c>
      <c r="D296">
        <v>1</v>
      </c>
      <c r="E296">
        <v>0</v>
      </c>
      <c r="V296" s="208">
        <v>10</v>
      </c>
      <c r="W296" s="207">
        <v>620</v>
      </c>
    </row>
    <row r="297" spans="1:23" x14ac:dyDescent="0.15">
      <c r="A297">
        <v>10809687002</v>
      </c>
      <c r="B297" s="204">
        <v>42912</v>
      </c>
      <c r="C297">
        <v>0</v>
      </c>
      <c r="D297" t="s">
        <v>21</v>
      </c>
      <c r="E297">
        <v>0</v>
      </c>
      <c r="V297" s="208">
        <v>11</v>
      </c>
      <c r="W297" s="207">
        <v>425</v>
      </c>
    </row>
    <row r="298" spans="1:23" x14ac:dyDescent="0.15">
      <c r="A298">
        <v>10812034004</v>
      </c>
      <c r="B298" s="204">
        <v>42908</v>
      </c>
      <c r="C298">
        <v>0</v>
      </c>
      <c r="D298">
        <v>1</v>
      </c>
      <c r="E298">
        <v>0</v>
      </c>
      <c r="V298" s="208">
        <v>12</v>
      </c>
      <c r="W298" s="207">
        <v>320</v>
      </c>
    </row>
    <row r="299" spans="1:23" x14ac:dyDescent="0.15">
      <c r="A299">
        <v>10812380002</v>
      </c>
      <c r="B299" s="204">
        <v>42908</v>
      </c>
      <c r="C299">
        <v>0</v>
      </c>
      <c r="D299">
        <v>1</v>
      </c>
      <c r="E299">
        <v>0</v>
      </c>
      <c r="V299" s="208">
        <v>13</v>
      </c>
      <c r="W299" s="207">
        <v>236</v>
      </c>
    </row>
    <row r="300" spans="1:23" x14ac:dyDescent="0.15">
      <c r="A300">
        <v>10814053002</v>
      </c>
      <c r="B300" s="204">
        <v>42908</v>
      </c>
      <c r="C300">
        <v>0</v>
      </c>
      <c r="D300">
        <v>1</v>
      </c>
      <c r="E300">
        <v>0</v>
      </c>
      <c r="V300" s="208">
        <v>14</v>
      </c>
      <c r="W300" s="207">
        <v>173</v>
      </c>
    </row>
    <row r="301" spans="1:23" x14ac:dyDescent="0.15">
      <c r="A301">
        <v>10814337002</v>
      </c>
      <c r="B301" s="204">
        <v>42908</v>
      </c>
      <c r="C301">
        <v>0</v>
      </c>
      <c r="D301">
        <v>1</v>
      </c>
      <c r="E301">
        <v>0</v>
      </c>
      <c r="V301" s="208">
        <v>15</v>
      </c>
      <c r="W301" s="207">
        <v>118</v>
      </c>
    </row>
    <row r="302" spans="1:23" x14ac:dyDescent="0.15">
      <c r="A302">
        <v>10814419004</v>
      </c>
      <c r="B302" s="204">
        <v>42908</v>
      </c>
      <c r="C302">
        <v>0</v>
      </c>
      <c r="D302">
        <v>1</v>
      </c>
      <c r="E302">
        <v>0</v>
      </c>
      <c r="V302" s="208">
        <v>16</v>
      </c>
      <c r="W302" s="207">
        <v>87</v>
      </c>
    </row>
    <row r="303" spans="1:23" x14ac:dyDescent="0.15">
      <c r="A303">
        <v>10814516002</v>
      </c>
      <c r="B303" s="204">
        <v>42908</v>
      </c>
      <c r="C303">
        <v>0</v>
      </c>
      <c r="D303" t="s">
        <v>21</v>
      </c>
      <c r="E303">
        <v>0</v>
      </c>
      <c r="V303" s="208">
        <v>17</v>
      </c>
      <c r="W303" s="207">
        <v>46</v>
      </c>
    </row>
    <row r="304" spans="1:23" x14ac:dyDescent="0.15">
      <c r="A304">
        <v>10816492002</v>
      </c>
      <c r="B304" s="204">
        <v>42908</v>
      </c>
      <c r="C304">
        <v>0</v>
      </c>
      <c r="D304">
        <v>1</v>
      </c>
      <c r="E304">
        <v>0</v>
      </c>
      <c r="V304" s="208">
        <v>18</v>
      </c>
      <c r="W304" s="207">
        <v>25</v>
      </c>
    </row>
    <row r="305" spans="1:23" x14ac:dyDescent="0.15">
      <c r="A305">
        <v>10817731002</v>
      </c>
      <c r="B305" s="204">
        <v>42912</v>
      </c>
      <c r="C305">
        <v>0</v>
      </c>
      <c r="D305">
        <v>1</v>
      </c>
      <c r="E305">
        <v>0</v>
      </c>
      <c r="V305" s="208">
        <v>19</v>
      </c>
      <c r="W305" s="207">
        <v>22</v>
      </c>
    </row>
    <row r="306" spans="1:23" x14ac:dyDescent="0.15">
      <c r="A306">
        <v>10818131003</v>
      </c>
      <c r="B306" s="204">
        <v>42913</v>
      </c>
      <c r="C306">
        <v>0</v>
      </c>
      <c r="D306">
        <v>1</v>
      </c>
      <c r="E306">
        <v>0</v>
      </c>
      <c r="V306" s="208">
        <v>20</v>
      </c>
      <c r="W306" s="207">
        <v>15</v>
      </c>
    </row>
    <row r="307" spans="1:23" x14ac:dyDescent="0.15">
      <c r="A307">
        <v>10818429002</v>
      </c>
      <c r="B307" s="204">
        <v>42913</v>
      </c>
      <c r="C307">
        <v>0</v>
      </c>
      <c r="D307">
        <v>1</v>
      </c>
      <c r="E307">
        <v>0</v>
      </c>
      <c r="V307" s="208">
        <v>21</v>
      </c>
      <c r="W307" s="207">
        <v>4</v>
      </c>
    </row>
    <row r="308" spans="1:23" x14ac:dyDescent="0.15">
      <c r="A308">
        <v>10818527002</v>
      </c>
      <c r="B308" s="204">
        <v>42913</v>
      </c>
      <c r="C308">
        <v>0</v>
      </c>
      <c r="D308">
        <v>1</v>
      </c>
      <c r="E308">
        <v>0</v>
      </c>
      <c r="V308" s="208">
        <v>22</v>
      </c>
      <c r="W308" s="207">
        <v>4</v>
      </c>
    </row>
    <row r="309" spans="1:23" x14ac:dyDescent="0.15">
      <c r="A309">
        <v>10818571002</v>
      </c>
      <c r="B309" s="204">
        <v>42913</v>
      </c>
      <c r="C309">
        <v>0</v>
      </c>
      <c r="D309">
        <v>1</v>
      </c>
      <c r="E309">
        <v>0</v>
      </c>
      <c r="V309" s="208">
        <v>23</v>
      </c>
      <c r="W309" s="207">
        <v>2</v>
      </c>
    </row>
    <row r="310" spans="1:23" x14ac:dyDescent="0.15">
      <c r="A310">
        <v>10819212002</v>
      </c>
      <c r="B310" s="204">
        <v>42908</v>
      </c>
      <c r="C310">
        <v>0</v>
      </c>
      <c r="D310">
        <v>1</v>
      </c>
      <c r="E310">
        <v>0</v>
      </c>
      <c r="V310" s="208">
        <v>24</v>
      </c>
      <c r="W310" s="207">
        <v>3</v>
      </c>
    </row>
    <row r="311" spans="1:23" x14ac:dyDescent="0.15">
      <c r="A311">
        <v>10822240002</v>
      </c>
      <c r="B311" s="204">
        <v>42880</v>
      </c>
      <c r="C311">
        <v>0</v>
      </c>
      <c r="D311">
        <v>1</v>
      </c>
      <c r="E311">
        <v>0</v>
      </c>
      <c r="V311" s="208">
        <v>25</v>
      </c>
      <c r="W311" s="207">
        <v>1</v>
      </c>
    </row>
    <row r="312" spans="1:23" x14ac:dyDescent="0.15">
      <c r="A312">
        <v>10857031003</v>
      </c>
      <c r="B312" s="204">
        <v>42912</v>
      </c>
      <c r="C312">
        <v>0</v>
      </c>
      <c r="D312">
        <v>1</v>
      </c>
      <c r="E312">
        <v>0</v>
      </c>
      <c r="V312" s="208">
        <v>27</v>
      </c>
      <c r="W312" s="207">
        <v>1</v>
      </c>
    </row>
    <row r="313" spans="1:23" x14ac:dyDescent="0.15">
      <c r="A313">
        <v>10857131003</v>
      </c>
      <c r="B313" s="204">
        <v>42912</v>
      </c>
      <c r="C313">
        <v>0</v>
      </c>
      <c r="D313">
        <v>1</v>
      </c>
      <c r="E313">
        <v>0</v>
      </c>
      <c r="V313" s="208" t="s">
        <v>21</v>
      </c>
      <c r="W313" s="207">
        <v>1365</v>
      </c>
    </row>
    <row r="314" spans="1:23" x14ac:dyDescent="0.15">
      <c r="A314">
        <v>10857726002</v>
      </c>
      <c r="B314" s="204">
        <v>42880</v>
      </c>
      <c r="C314">
        <v>0</v>
      </c>
      <c r="D314">
        <v>1</v>
      </c>
      <c r="E314">
        <v>0</v>
      </c>
      <c r="V314" s="206" t="s">
        <v>1299</v>
      </c>
      <c r="W314" s="207">
        <v>286021</v>
      </c>
    </row>
    <row r="315" spans="1:23" x14ac:dyDescent="0.15">
      <c r="A315">
        <v>10857803002</v>
      </c>
      <c r="B315" s="204">
        <v>42880</v>
      </c>
      <c r="C315">
        <v>0</v>
      </c>
      <c r="D315">
        <v>1</v>
      </c>
      <c r="E315">
        <v>0</v>
      </c>
    </row>
    <row r="316" spans="1:23" x14ac:dyDescent="0.15">
      <c r="A316">
        <v>10861245002</v>
      </c>
      <c r="B316" s="204">
        <v>42880</v>
      </c>
      <c r="C316">
        <v>0</v>
      </c>
      <c r="D316">
        <v>1</v>
      </c>
      <c r="E316">
        <v>0</v>
      </c>
    </row>
    <row r="317" spans="1:23" x14ac:dyDescent="0.15">
      <c r="A317">
        <v>10861380003</v>
      </c>
      <c r="B317" s="204">
        <v>42880</v>
      </c>
      <c r="C317">
        <v>0</v>
      </c>
      <c r="D317">
        <v>1</v>
      </c>
      <c r="E317">
        <v>0</v>
      </c>
    </row>
    <row r="318" spans="1:23" x14ac:dyDescent="0.15">
      <c r="A318">
        <v>10863240003</v>
      </c>
      <c r="B318" s="204">
        <v>42893</v>
      </c>
      <c r="C318">
        <v>0</v>
      </c>
      <c r="D318">
        <v>1</v>
      </c>
      <c r="E318">
        <v>0</v>
      </c>
    </row>
    <row r="319" spans="1:23" x14ac:dyDescent="0.15">
      <c r="A319">
        <v>10863469002</v>
      </c>
      <c r="B319" s="204">
        <v>42880</v>
      </c>
      <c r="C319">
        <v>0</v>
      </c>
      <c r="D319">
        <v>1</v>
      </c>
      <c r="E319">
        <v>0</v>
      </c>
    </row>
    <row r="320" spans="1:23" x14ac:dyDescent="0.15">
      <c r="A320">
        <v>10865842002</v>
      </c>
      <c r="B320" s="204">
        <v>42880</v>
      </c>
      <c r="C320">
        <v>0</v>
      </c>
      <c r="D320">
        <v>1</v>
      </c>
      <c r="E320">
        <v>0</v>
      </c>
    </row>
    <row r="321" spans="1:5" x14ac:dyDescent="0.15">
      <c r="A321">
        <v>10867950002</v>
      </c>
      <c r="B321" s="204">
        <v>42880</v>
      </c>
      <c r="C321">
        <v>0</v>
      </c>
      <c r="D321">
        <v>1</v>
      </c>
      <c r="E321">
        <v>0</v>
      </c>
    </row>
    <row r="322" spans="1:5" x14ac:dyDescent="0.15">
      <c r="A322">
        <v>10868127002</v>
      </c>
      <c r="B322" s="204">
        <v>42880</v>
      </c>
      <c r="C322">
        <v>0</v>
      </c>
      <c r="D322">
        <v>1</v>
      </c>
      <c r="E322">
        <v>0</v>
      </c>
    </row>
    <row r="323" spans="1:5" x14ac:dyDescent="0.15">
      <c r="A323">
        <v>10875227006</v>
      </c>
      <c r="B323" s="204">
        <v>42912</v>
      </c>
      <c r="C323">
        <v>0</v>
      </c>
      <c r="D323">
        <v>1</v>
      </c>
      <c r="E323">
        <v>0</v>
      </c>
    </row>
    <row r="324" spans="1:5" x14ac:dyDescent="0.15">
      <c r="A324">
        <v>10875714002</v>
      </c>
      <c r="B324" s="204">
        <v>42880</v>
      </c>
      <c r="C324">
        <v>0</v>
      </c>
      <c r="D324">
        <v>1</v>
      </c>
      <c r="E324">
        <v>0</v>
      </c>
    </row>
    <row r="325" spans="1:5" x14ac:dyDescent="0.15">
      <c r="A325">
        <v>10875810002</v>
      </c>
      <c r="B325" s="204">
        <v>42880</v>
      </c>
      <c r="C325">
        <v>0</v>
      </c>
      <c r="D325">
        <v>1</v>
      </c>
      <c r="E325">
        <v>0</v>
      </c>
    </row>
    <row r="326" spans="1:5" x14ac:dyDescent="0.15">
      <c r="A326">
        <v>10878945002</v>
      </c>
      <c r="B326" s="204">
        <v>42899</v>
      </c>
      <c r="C326">
        <v>0</v>
      </c>
      <c r="D326">
        <v>1</v>
      </c>
      <c r="E326">
        <v>0</v>
      </c>
    </row>
    <row r="327" spans="1:5" x14ac:dyDescent="0.15">
      <c r="A327">
        <v>10879162002</v>
      </c>
      <c r="B327" s="204">
        <v>42912</v>
      </c>
      <c r="C327">
        <v>0</v>
      </c>
      <c r="D327">
        <v>1</v>
      </c>
      <c r="E327">
        <v>0</v>
      </c>
    </row>
    <row r="328" spans="1:5" x14ac:dyDescent="0.15">
      <c r="A328">
        <v>10893671002</v>
      </c>
      <c r="B328" s="204">
        <v>42914</v>
      </c>
      <c r="C328">
        <v>0</v>
      </c>
      <c r="D328">
        <v>1</v>
      </c>
      <c r="E328">
        <v>0</v>
      </c>
    </row>
    <row r="329" spans="1:5" x14ac:dyDescent="0.15">
      <c r="A329">
        <v>10893770003</v>
      </c>
      <c r="B329" s="204">
        <v>42914</v>
      </c>
      <c r="C329">
        <v>0</v>
      </c>
      <c r="D329">
        <v>1</v>
      </c>
      <c r="E329">
        <v>0</v>
      </c>
    </row>
    <row r="330" spans="1:5" x14ac:dyDescent="0.15">
      <c r="A330">
        <v>10900535003</v>
      </c>
      <c r="B330" s="204">
        <v>42914</v>
      </c>
      <c r="C330">
        <v>0</v>
      </c>
      <c r="D330">
        <v>1</v>
      </c>
      <c r="E330">
        <v>0</v>
      </c>
    </row>
    <row r="331" spans="1:5" x14ac:dyDescent="0.15">
      <c r="A331">
        <v>10908504003</v>
      </c>
      <c r="B331" s="204">
        <v>42913</v>
      </c>
      <c r="C331">
        <v>0</v>
      </c>
      <c r="D331">
        <v>1</v>
      </c>
      <c r="E331">
        <v>0</v>
      </c>
    </row>
    <row r="332" spans="1:5" x14ac:dyDescent="0.15">
      <c r="A332">
        <v>10909323008</v>
      </c>
      <c r="B332" s="204">
        <v>42914</v>
      </c>
      <c r="C332">
        <v>0</v>
      </c>
      <c r="D332">
        <v>1</v>
      </c>
      <c r="E332">
        <v>0</v>
      </c>
    </row>
    <row r="333" spans="1:5" x14ac:dyDescent="0.15">
      <c r="A333">
        <v>10910558002</v>
      </c>
      <c r="B333" s="204">
        <v>42913</v>
      </c>
      <c r="C333">
        <v>0</v>
      </c>
      <c r="D333">
        <v>1</v>
      </c>
      <c r="E333">
        <v>0</v>
      </c>
    </row>
    <row r="334" spans="1:5" x14ac:dyDescent="0.15">
      <c r="A334">
        <v>10911073004</v>
      </c>
      <c r="B334" s="204">
        <v>42914</v>
      </c>
      <c r="C334">
        <v>0</v>
      </c>
      <c r="D334">
        <v>1</v>
      </c>
      <c r="E334">
        <v>0</v>
      </c>
    </row>
    <row r="335" spans="1:5" x14ac:dyDescent="0.15">
      <c r="A335">
        <v>10917820002</v>
      </c>
      <c r="B335" s="204">
        <v>42914</v>
      </c>
      <c r="C335">
        <v>0</v>
      </c>
      <c r="D335">
        <v>1</v>
      </c>
      <c r="E335">
        <v>0</v>
      </c>
    </row>
    <row r="336" spans="1:5" x14ac:dyDescent="0.15">
      <c r="A336">
        <v>10917875003</v>
      </c>
      <c r="B336" s="204">
        <v>42914</v>
      </c>
      <c r="C336">
        <v>0</v>
      </c>
      <c r="D336">
        <v>1</v>
      </c>
      <c r="E336">
        <v>0</v>
      </c>
    </row>
    <row r="337" spans="1:5" x14ac:dyDescent="0.15">
      <c r="A337">
        <v>10918839002</v>
      </c>
      <c r="B337" s="204">
        <v>42935</v>
      </c>
      <c r="C337">
        <v>0</v>
      </c>
      <c r="D337">
        <v>1</v>
      </c>
      <c r="E337">
        <v>0</v>
      </c>
    </row>
    <row r="338" spans="1:5" x14ac:dyDescent="0.15">
      <c r="A338">
        <v>10920856002</v>
      </c>
      <c r="B338" s="204">
        <v>42914</v>
      </c>
      <c r="C338">
        <v>0</v>
      </c>
      <c r="D338">
        <v>1</v>
      </c>
      <c r="E338">
        <v>0</v>
      </c>
    </row>
    <row r="339" spans="1:5" x14ac:dyDescent="0.15">
      <c r="A339">
        <v>10921278002</v>
      </c>
      <c r="B339" s="204">
        <v>42914</v>
      </c>
      <c r="C339">
        <v>0</v>
      </c>
      <c r="D339">
        <v>1</v>
      </c>
      <c r="E339">
        <v>0</v>
      </c>
    </row>
    <row r="340" spans="1:5" x14ac:dyDescent="0.15">
      <c r="A340">
        <v>10921333004</v>
      </c>
      <c r="B340" s="204">
        <v>42914</v>
      </c>
      <c r="C340">
        <v>0</v>
      </c>
      <c r="D340">
        <v>1</v>
      </c>
      <c r="E340">
        <v>0</v>
      </c>
    </row>
    <row r="341" spans="1:5" x14ac:dyDescent="0.15">
      <c r="A341">
        <v>10921466002</v>
      </c>
      <c r="B341" s="204">
        <v>42914</v>
      </c>
      <c r="C341">
        <v>0</v>
      </c>
      <c r="D341">
        <v>1</v>
      </c>
      <c r="E341">
        <v>0</v>
      </c>
    </row>
    <row r="342" spans="1:5" x14ac:dyDescent="0.15">
      <c r="A342">
        <v>10922716003</v>
      </c>
      <c r="B342" s="204">
        <v>42914</v>
      </c>
      <c r="C342">
        <v>0</v>
      </c>
      <c r="D342">
        <v>1</v>
      </c>
      <c r="E342">
        <v>0</v>
      </c>
    </row>
    <row r="343" spans="1:5" x14ac:dyDescent="0.15">
      <c r="A343">
        <v>10922888003</v>
      </c>
      <c r="B343" s="204">
        <v>42914</v>
      </c>
      <c r="C343">
        <v>0</v>
      </c>
      <c r="D343">
        <v>1</v>
      </c>
      <c r="E343">
        <v>0</v>
      </c>
    </row>
    <row r="344" spans="1:5" x14ac:dyDescent="0.15">
      <c r="A344">
        <v>10923198002</v>
      </c>
      <c r="B344" s="204">
        <v>42914</v>
      </c>
      <c r="C344">
        <v>0</v>
      </c>
      <c r="D344">
        <v>1</v>
      </c>
      <c r="E344">
        <v>0</v>
      </c>
    </row>
    <row r="345" spans="1:5" x14ac:dyDescent="0.15">
      <c r="A345">
        <v>10924804003</v>
      </c>
      <c r="B345" s="204">
        <v>42914</v>
      </c>
      <c r="C345">
        <v>0</v>
      </c>
      <c r="D345">
        <v>1</v>
      </c>
      <c r="E345">
        <v>0</v>
      </c>
    </row>
    <row r="346" spans="1:5" x14ac:dyDescent="0.15">
      <c r="A346">
        <v>10925493004</v>
      </c>
      <c r="B346" s="204">
        <v>42914</v>
      </c>
      <c r="C346">
        <v>0</v>
      </c>
      <c r="D346">
        <v>1</v>
      </c>
      <c r="E346">
        <v>0</v>
      </c>
    </row>
    <row r="347" spans="1:5" x14ac:dyDescent="0.15">
      <c r="A347">
        <v>10926798002</v>
      </c>
      <c r="B347" s="204">
        <v>42914</v>
      </c>
      <c r="C347">
        <v>0</v>
      </c>
      <c r="D347">
        <v>1</v>
      </c>
      <c r="E347">
        <v>0</v>
      </c>
    </row>
    <row r="348" spans="1:5" x14ac:dyDescent="0.15">
      <c r="A348">
        <v>10928351003</v>
      </c>
      <c r="B348" s="204">
        <v>42913</v>
      </c>
      <c r="C348">
        <v>0</v>
      </c>
      <c r="D348">
        <v>1</v>
      </c>
      <c r="E348">
        <v>0</v>
      </c>
    </row>
    <row r="349" spans="1:5" x14ac:dyDescent="0.15">
      <c r="A349">
        <v>10928472002</v>
      </c>
      <c r="B349" s="204">
        <v>42913</v>
      </c>
      <c r="C349">
        <v>0</v>
      </c>
      <c r="D349">
        <v>1</v>
      </c>
      <c r="E349">
        <v>0</v>
      </c>
    </row>
    <row r="350" spans="1:5" x14ac:dyDescent="0.15">
      <c r="A350">
        <v>10928601002</v>
      </c>
      <c r="B350" s="204">
        <v>42914</v>
      </c>
      <c r="C350">
        <v>0</v>
      </c>
      <c r="D350">
        <v>1</v>
      </c>
      <c r="E350">
        <v>0</v>
      </c>
    </row>
    <row r="351" spans="1:5" x14ac:dyDescent="0.15">
      <c r="A351">
        <v>10928956003</v>
      </c>
      <c r="B351" s="204">
        <v>42914</v>
      </c>
      <c r="C351">
        <v>0</v>
      </c>
      <c r="D351">
        <v>1</v>
      </c>
      <c r="E351">
        <v>0</v>
      </c>
    </row>
    <row r="352" spans="1:5" x14ac:dyDescent="0.15">
      <c r="A352">
        <v>10929147002</v>
      </c>
      <c r="B352" s="204">
        <v>42914</v>
      </c>
      <c r="C352">
        <v>0</v>
      </c>
      <c r="D352">
        <v>1</v>
      </c>
      <c r="E352">
        <v>0</v>
      </c>
    </row>
    <row r="353" spans="1:5" x14ac:dyDescent="0.15">
      <c r="A353">
        <v>10930655002</v>
      </c>
      <c r="B353" s="204">
        <v>42914</v>
      </c>
      <c r="C353">
        <v>0</v>
      </c>
      <c r="D353">
        <v>1</v>
      </c>
      <c r="E353">
        <v>0</v>
      </c>
    </row>
    <row r="354" spans="1:5" x14ac:dyDescent="0.15">
      <c r="A354">
        <v>10931808002</v>
      </c>
      <c r="B354" s="204">
        <v>42914</v>
      </c>
      <c r="C354">
        <v>0</v>
      </c>
      <c r="D354">
        <v>1</v>
      </c>
      <c r="E354">
        <v>0</v>
      </c>
    </row>
    <row r="355" spans="1:5" x14ac:dyDescent="0.15">
      <c r="A355">
        <v>10931938003</v>
      </c>
      <c r="B355" s="204">
        <v>42914</v>
      </c>
      <c r="C355">
        <v>0</v>
      </c>
      <c r="D355">
        <v>1</v>
      </c>
      <c r="E355">
        <v>0</v>
      </c>
    </row>
    <row r="356" spans="1:5" x14ac:dyDescent="0.15">
      <c r="A356">
        <v>10933632002</v>
      </c>
      <c r="B356" s="204">
        <v>42914</v>
      </c>
      <c r="C356">
        <v>0</v>
      </c>
      <c r="D356">
        <v>1</v>
      </c>
      <c r="E356">
        <v>0</v>
      </c>
    </row>
    <row r="357" spans="1:5" x14ac:dyDescent="0.15">
      <c r="A357">
        <v>10935105003</v>
      </c>
      <c r="B357" s="204">
        <v>42914</v>
      </c>
      <c r="C357">
        <v>0</v>
      </c>
      <c r="D357">
        <v>1</v>
      </c>
      <c r="E357">
        <v>0</v>
      </c>
    </row>
    <row r="358" spans="1:5" x14ac:dyDescent="0.15">
      <c r="A358">
        <v>10939312002</v>
      </c>
      <c r="B358" s="204">
        <v>42914</v>
      </c>
      <c r="C358">
        <v>0</v>
      </c>
      <c r="D358">
        <v>1</v>
      </c>
      <c r="E358">
        <v>0</v>
      </c>
    </row>
    <row r="359" spans="1:5" x14ac:dyDescent="0.15">
      <c r="A359">
        <v>10940111002</v>
      </c>
      <c r="B359" s="204">
        <v>42913</v>
      </c>
      <c r="C359">
        <v>0</v>
      </c>
      <c r="D359">
        <v>1</v>
      </c>
      <c r="E359">
        <v>0</v>
      </c>
    </row>
    <row r="360" spans="1:5" x14ac:dyDescent="0.15">
      <c r="A360">
        <v>10940262003</v>
      </c>
      <c r="B360" s="204">
        <v>42913</v>
      </c>
      <c r="C360">
        <v>0</v>
      </c>
      <c r="D360">
        <v>1</v>
      </c>
      <c r="E360">
        <v>0</v>
      </c>
    </row>
    <row r="361" spans="1:5" x14ac:dyDescent="0.15">
      <c r="A361">
        <v>10940495002</v>
      </c>
      <c r="B361" s="204">
        <v>42914</v>
      </c>
      <c r="C361">
        <v>0</v>
      </c>
      <c r="D361">
        <v>1</v>
      </c>
      <c r="E361">
        <v>0</v>
      </c>
    </row>
    <row r="362" spans="1:5" x14ac:dyDescent="0.15">
      <c r="A362">
        <v>10941018004</v>
      </c>
      <c r="B362" s="204">
        <v>42914</v>
      </c>
      <c r="C362">
        <v>0</v>
      </c>
      <c r="D362">
        <v>1</v>
      </c>
      <c r="E362">
        <v>0</v>
      </c>
    </row>
    <row r="363" spans="1:5" x14ac:dyDescent="0.15">
      <c r="A363">
        <v>10941316002</v>
      </c>
      <c r="B363" s="204">
        <v>42914</v>
      </c>
      <c r="C363">
        <v>0</v>
      </c>
      <c r="D363">
        <v>1</v>
      </c>
      <c r="E363">
        <v>0</v>
      </c>
    </row>
    <row r="364" spans="1:5" x14ac:dyDescent="0.15">
      <c r="A364">
        <v>10942775002</v>
      </c>
      <c r="B364" s="204">
        <v>42914</v>
      </c>
      <c r="C364">
        <v>0</v>
      </c>
      <c r="D364">
        <v>1</v>
      </c>
      <c r="E364">
        <v>0</v>
      </c>
    </row>
    <row r="365" spans="1:5" x14ac:dyDescent="0.15">
      <c r="A365">
        <v>10943045003</v>
      </c>
      <c r="B365" s="204">
        <v>42914</v>
      </c>
      <c r="C365">
        <v>0</v>
      </c>
      <c r="D365">
        <v>1</v>
      </c>
      <c r="E365">
        <v>0</v>
      </c>
    </row>
    <row r="366" spans="1:5" x14ac:dyDescent="0.15">
      <c r="A366">
        <v>10943338002</v>
      </c>
      <c r="B366" s="204">
        <v>42914</v>
      </c>
      <c r="C366">
        <v>0</v>
      </c>
      <c r="D366">
        <v>1</v>
      </c>
      <c r="E366">
        <v>0</v>
      </c>
    </row>
    <row r="367" spans="1:5" x14ac:dyDescent="0.15">
      <c r="A367">
        <v>10943459002</v>
      </c>
      <c r="B367" s="204">
        <v>42914</v>
      </c>
      <c r="C367">
        <v>0</v>
      </c>
      <c r="D367">
        <v>1</v>
      </c>
      <c r="E367">
        <v>0</v>
      </c>
    </row>
    <row r="368" spans="1:5" x14ac:dyDescent="0.15">
      <c r="A368">
        <v>10943505002</v>
      </c>
      <c r="B368" s="204">
        <v>42914</v>
      </c>
      <c r="C368">
        <v>0</v>
      </c>
      <c r="D368">
        <v>1</v>
      </c>
      <c r="E368">
        <v>0</v>
      </c>
    </row>
    <row r="369" spans="1:5" x14ac:dyDescent="0.15">
      <c r="A369">
        <v>10944218002</v>
      </c>
      <c r="B369" s="204">
        <v>42914</v>
      </c>
      <c r="C369">
        <v>0</v>
      </c>
      <c r="D369" t="s">
        <v>21</v>
      </c>
      <c r="E369">
        <v>0</v>
      </c>
    </row>
    <row r="370" spans="1:5" x14ac:dyDescent="0.15">
      <c r="A370">
        <v>10944254002</v>
      </c>
      <c r="B370" s="204">
        <v>42914</v>
      </c>
      <c r="C370">
        <v>0</v>
      </c>
      <c r="D370">
        <v>1</v>
      </c>
      <c r="E370">
        <v>0</v>
      </c>
    </row>
    <row r="371" spans="1:5" x14ac:dyDescent="0.15">
      <c r="A371">
        <v>10944383002</v>
      </c>
      <c r="B371" s="204">
        <v>42914</v>
      </c>
      <c r="C371">
        <v>0</v>
      </c>
      <c r="D371">
        <v>1</v>
      </c>
      <c r="E371">
        <v>0</v>
      </c>
    </row>
    <row r="372" spans="1:5" x14ac:dyDescent="0.15">
      <c r="A372">
        <v>10944778002</v>
      </c>
      <c r="B372" s="204">
        <v>42914</v>
      </c>
      <c r="C372">
        <v>0</v>
      </c>
      <c r="D372">
        <v>1</v>
      </c>
      <c r="E372">
        <v>0</v>
      </c>
    </row>
    <row r="373" spans="1:5" x14ac:dyDescent="0.15">
      <c r="A373">
        <v>10945502004</v>
      </c>
      <c r="B373" s="204">
        <v>42914</v>
      </c>
      <c r="C373">
        <v>0</v>
      </c>
      <c r="D373">
        <v>1</v>
      </c>
      <c r="E373">
        <v>0</v>
      </c>
    </row>
    <row r="374" spans="1:5" x14ac:dyDescent="0.15">
      <c r="A374">
        <v>10946481003</v>
      </c>
      <c r="B374" s="204">
        <v>42914</v>
      </c>
      <c r="C374">
        <v>0</v>
      </c>
      <c r="D374">
        <v>1</v>
      </c>
      <c r="E374">
        <v>0</v>
      </c>
    </row>
    <row r="375" spans="1:5" x14ac:dyDescent="0.15">
      <c r="A375">
        <v>10946561002</v>
      </c>
      <c r="B375" s="204">
        <v>42914</v>
      </c>
      <c r="C375">
        <v>0</v>
      </c>
      <c r="D375">
        <v>1</v>
      </c>
      <c r="E375">
        <v>0</v>
      </c>
    </row>
    <row r="376" spans="1:5" x14ac:dyDescent="0.15">
      <c r="A376">
        <v>10947345003</v>
      </c>
      <c r="B376" s="204">
        <v>42914</v>
      </c>
      <c r="C376">
        <v>0</v>
      </c>
      <c r="D376">
        <v>1</v>
      </c>
      <c r="E376">
        <v>0</v>
      </c>
    </row>
    <row r="377" spans="1:5" x14ac:dyDescent="0.15">
      <c r="A377">
        <v>10947656002</v>
      </c>
      <c r="B377" s="204">
        <v>42914</v>
      </c>
      <c r="C377">
        <v>0</v>
      </c>
      <c r="D377">
        <v>1</v>
      </c>
      <c r="E377">
        <v>0</v>
      </c>
    </row>
    <row r="378" spans="1:5" x14ac:dyDescent="0.15">
      <c r="A378">
        <v>10948565002</v>
      </c>
      <c r="B378" s="204">
        <v>42913</v>
      </c>
      <c r="C378">
        <v>0</v>
      </c>
      <c r="D378">
        <v>1</v>
      </c>
      <c r="E378">
        <v>0</v>
      </c>
    </row>
    <row r="379" spans="1:5" x14ac:dyDescent="0.15">
      <c r="A379">
        <v>10948569002</v>
      </c>
      <c r="B379" s="204">
        <v>42913</v>
      </c>
      <c r="C379">
        <v>0</v>
      </c>
      <c r="D379">
        <v>1</v>
      </c>
      <c r="E379">
        <v>0</v>
      </c>
    </row>
    <row r="380" spans="1:5" x14ac:dyDescent="0.15">
      <c r="A380">
        <v>10948905002</v>
      </c>
      <c r="B380" s="204">
        <v>42914</v>
      </c>
      <c r="C380">
        <v>0</v>
      </c>
      <c r="D380">
        <v>1</v>
      </c>
      <c r="E380">
        <v>0</v>
      </c>
    </row>
    <row r="381" spans="1:5" x14ac:dyDescent="0.15">
      <c r="A381">
        <v>10950831002</v>
      </c>
      <c r="B381" s="204">
        <v>42914</v>
      </c>
      <c r="C381">
        <v>0</v>
      </c>
      <c r="D381">
        <v>1</v>
      </c>
      <c r="E381">
        <v>0</v>
      </c>
    </row>
    <row r="382" spans="1:5" x14ac:dyDescent="0.15">
      <c r="A382">
        <v>10986084002</v>
      </c>
      <c r="B382" s="204">
        <v>42914</v>
      </c>
      <c r="C382">
        <v>0</v>
      </c>
      <c r="D382">
        <v>1</v>
      </c>
      <c r="E382">
        <v>0</v>
      </c>
    </row>
    <row r="383" spans="1:5" x14ac:dyDescent="0.15">
      <c r="A383">
        <v>11002778002</v>
      </c>
      <c r="B383" s="204">
        <v>42893</v>
      </c>
      <c r="C383">
        <v>0</v>
      </c>
      <c r="D383">
        <v>1</v>
      </c>
      <c r="E383">
        <v>0</v>
      </c>
    </row>
    <row r="384" spans="1:5" x14ac:dyDescent="0.15">
      <c r="A384">
        <v>11002975002</v>
      </c>
      <c r="B384" s="204">
        <v>42899</v>
      </c>
      <c r="C384">
        <v>0</v>
      </c>
      <c r="D384">
        <v>1</v>
      </c>
      <c r="E384">
        <v>0</v>
      </c>
    </row>
    <row r="385" spans="1:5" x14ac:dyDescent="0.15">
      <c r="A385">
        <v>11020238003</v>
      </c>
      <c r="B385" s="204">
        <v>42893</v>
      </c>
      <c r="C385">
        <v>0</v>
      </c>
      <c r="D385">
        <v>1</v>
      </c>
      <c r="E385">
        <v>0</v>
      </c>
    </row>
    <row r="386" spans="1:5" x14ac:dyDescent="0.15">
      <c r="A386">
        <v>11020518002</v>
      </c>
      <c r="B386" s="204">
        <v>42893</v>
      </c>
      <c r="C386">
        <v>0</v>
      </c>
      <c r="D386">
        <v>1</v>
      </c>
      <c r="E386">
        <v>0</v>
      </c>
    </row>
    <row r="387" spans="1:5" x14ac:dyDescent="0.15">
      <c r="A387">
        <v>11020905004</v>
      </c>
      <c r="B387" s="204">
        <v>42893</v>
      </c>
      <c r="C387">
        <v>0</v>
      </c>
      <c r="D387">
        <v>1</v>
      </c>
      <c r="E387">
        <v>0</v>
      </c>
    </row>
    <row r="388" spans="1:5" x14ac:dyDescent="0.15">
      <c r="A388">
        <v>11021503002</v>
      </c>
      <c r="B388" s="204">
        <v>42893</v>
      </c>
      <c r="C388">
        <v>0</v>
      </c>
      <c r="D388">
        <v>1</v>
      </c>
      <c r="E388">
        <v>0</v>
      </c>
    </row>
    <row r="389" spans="1:5" x14ac:dyDescent="0.15">
      <c r="A389">
        <v>11021719002</v>
      </c>
      <c r="B389" s="204">
        <v>42893</v>
      </c>
      <c r="C389">
        <v>0</v>
      </c>
      <c r="D389">
        <v>1</v>
      </c>
      <c r="E389">
        <v>0</v>
      </c>
    </row>
    <row r="390" spans="1:5" x14ac:dyDescent="0.15">
      <c r="A390">
        <v>11022705003</v>
      </c>
      <c r="B390" s="204">
        <v>42893</v>
      </c>
      <c r="C390">
        <v>0</v>
      </c>
      <c r="D390">
        <v>1</v>
      </c>
      <c r="E390">
        <v>0</v>
      </c>
    </row>
    <row r="391" spans="1:5" x14ac:dyDescent="0.15">
      <c r="A391">
        <v>11022963002</v>
      </c>
      <c r="B391" s="204">
        <v>42893</v>
      </c>
      <c r="C391">
        <v>0</v>
      </c>
      <c r="D391">
        <v>1</v>
      </c>
      <c r="E391">
        <v>0</v>
      </c>
    </row>
    <row r="392" spans="1:5" x14ac:dyDescent="0.15">
      <c r="A392">
        <v>11022970002</v>
      </c>
      <c r="B392" s="204">
        <v>42893</v>
      </c>
      <c r="C392">
        <v>0</v>
      </c>
      <c r="D392">
        <v>1</v>
      </c>
      <c r="E392">
        <v>0</v>
      </c>
    </row>
    <row r="393" spans="1:5" x14ac:dyDescent="0.15">
      <c r="A393">
        <v>11023144003</v>
      </c>
      <c r="B393" s="204">
        <v>42893</v>
      </c>
      <c r="C393">
        <v>0</v>
      </c>
      <c r="D393" t="s">
        <v>21</v>
      </c>
      <c r="E393">
        <v>0</v>
      </c>
    </row>
    <row r="394" spans="1:5" x14ac:dyDescent="0.15">
      <c r="A394">
        <v>11028259002</v>
      </c>
      <c r="B394" s="204">
        <v>42893</v>
      </c>
      <c r="C394">
        <v>0</v>
      </c>
      <c r="D394">
        <v>1</v>
      </c>
      <c r="E394">
        <v>0</v>
      </c>
    </row>
    <row r="395" spans="1:5" x14ac:dyDescent="0.15">
      <c r="A395">
        <v>11028423003</v>
      </c>
      <c r="B395" s="204">
        <v>42893</v>
      </c>
      <c r="C395">
        <v>0</v>
      </c>
      <c r="D395">
        <v>1</v>
      </c>
      <c r="E395">
        <v>0</v>
      </c>
    </row>
    <row r="396" spans="1:5" x14ac:dyDescent="0.15">
      <c r="A396">
        <v>11028474002</v>
      </c>
      <c r="B396" s="204">
        <v>42893</v>
      </c>
      <c r="C396">
        <v>0</v>
      </c>
      <c r="D396">
        <v>1</v>
      </c>
      <c r="E396">
        <v>0</v>
      </c>
    </row>
    <row r="397" spans="1:5" x14ac:dyDescent="0.15">
      <c r="A397">
        <v>11028974002</v>
      </c>
      <c r="B397" s="204">
        <v>42893</v>
      </c>
      <c r="C397">
        <v>0</v>
      </c>
      <c r="D397">
        <v>1</v>
      </c>
      <c r="E397">
        <v>0</v>
      </c>
    </row>
    <row r="398" spans="1:5" x14ac:dyDescent="0.15">
      <c r="A398">
        <v>11029312002</v>
      </c>
      <c r="B398" s="204">
        <v>42893</v>
      </c>
      <c r="C398">
        <v>0</v>
      </c>
      <c r="D398" t="s">
        <v>21</v>
      </c>
      <c r="E398">
        <v>0</v>
      </c>
    </row>
    <row r="399" spans="1:5" x14ac:dyDescent="0.15">
      <c r="A399">
        <v>11029483002</v>
      </c>
      <c r="B399" s="204">
        <v>42893</v>
      </c>
      <c r="C399">
        <v>0</v>
      </c>
      <c r="D399">
        <v>1</v>
      </c>
      <c r="E399">
        <v>0</v>
      </c>
    </row>
    <row r="400" spans="1:5" x14ac:dyDescent="0.15">
      <c r="A400">
        <v>11035244002</v>
      </c>
      <c r="B400" s="204">
        <v>42893</v>
      </c>
      <c r="C400">
        <v>0</v>
      </c>
      <c r="D400">
        <v>1</v>
      </c>
      <c r="E400">
        <v>0</v>
      </c>
    </row>
    <row r="401" spans="1:5" x14ac:dyDescent="0.15">
      <c r="A401">
        <v>11035620002</v>
      </c>
      <c r="B401" s="204">
        <v>42893</v>
      </c>
      <c r="C401">
        <v>0</v>
      </c>
      <c r="D401">
        <v>1</v>
      </c>
      <c r="E401">
        <v>0</v>
      </c>
    </row>
    <row r="402" spans="1:5" x14ac:dyDescent="0.15">
      <c r="A402">
        <v>11035689002</v>
      </c>
      <c r="B402" s="204">
        <v>42893</v>
      </c>
      <c r="C402">
        <v>0</v>
      </c>
      <c r="D402">
        <v>1</v>
      </c>
      <c r="E402">
        <v>0</v>
      </c>
    </row>
    <row r="403" spans="1:5" x14ac:dyDescent="0.15">
      <c r="A403">
        <v>11036871002</v>
      </c>
      <c r="B403" s="204">
        <v>42893</v>
      </c>
      <c r="C403">
        <v>0</v>
      </c>
      <c r="D403">
        <v>1</v>
      </c>
      <c r="E403">
        <v>0</v>
      </c>
    </row>
    <row r="404" spans="1:5" x14ac:dyDescent="0.15">
      <c r="A404">
        <v>11038153002</v>
      </c>
      <c r="B404" s="204">
        <v>42893</v>
      </c>
      <c r="C404">
        <v>0</v>
      </c>
      <c r="D404">
        <v>1</v>
      </c>
      <c r="E404">
        <v>0</v>
      </c>
    </row>
    <row r="405" spans="1:5" x14ac:dyDescent="0.15">
      <c r="A405">
        <v>11045900002</v>
      </c>
      <c r="B405" s="204">
        <v>42893</v>
      </c>
      <c r="C405">
        <v>0</v>
      </c>
      <c r="D405">
        <v>1</v>
      </c>
      <c r="E405">
        <v>0</v>
      </c>
    </row>
    <row r="406" spans="1:5" x14ac:dyDescent="0.15">
      <c r="A406">
        <v>11046080002</v>
      </c>
      <c r="B406" s="204">
        <v>42893</v>
      </c>
      <c r="C406">
        <v>0</v>
      </c>
      <c r="D406">
        <v>1</v>
      </c>
      <c r="E406">
        <v>0</v>
      </c>
    </row>
    <row r="407" spans="1:5" x14ac:dyDescent="0.15">
      <c r="A407">
        <v>11046136002</v>
      </c>
      <c r="B407" s="204">
        <v>42893</v>
      </c>
      <c r="C407">
        <v>0</v>
      </c>
      <c r="D407">
        <v>1</v>
      </c>
      <c r="E407">
        <v>0</v>
      </c>
    </row>
    <row r="408" spans="1:5" x14ac:dyDescent="0.15">
      <c r="A408">
        <v>11047116002</v>
      </c>
      <c r="B408" s="204">
        <v>42893</v>
      </c>
      <c r="C408">
        <v>0</v>
      </c>
      <c r="D408">
        <v>1</v>
      </c>
      <c r="E408">
        <v>0</v>
      </c>
    </row>
    <row r="409" spans="1:5" x14ac:dyDescent="0.15">
      <c r="A409">
        <v>11048132003</v>
      </c>
      <c r="B409" s="204">
        <v>42893</v>
      </c>
      <c r="C409">
        <v>0</v>
      </c>
      <c r="D409">
        <v>1</v>
      </c>
      <c r="E409">
        <v>0</v>
      </c>
    </row>
    <row r="410" spans="1:5" x14ac:dyDescent="0.15">
      <c r="A410">
        <v>11060735004</v>
      </c>
      <c r="B410" s="204">
        <v>42899</v>
      </c>
      <c r="C410">
        <v>0</v>
      </c>
      <c r="D410">
        <v>1</v>
      </c>
      <c r="E410">
        <v>0</v>
      </c>
    </row>
    <row r="411" spans="1:5" x14ac:dyDescent="0.15">
      <c r="A411">
        <v>11061120002</v>
      </c>
      <c r="B411" s="204">
        <v>42899</v>
      </c>
      <c r="C411">
        <v>0</v>
      </c>
      <c r="D411">
        <v>1</v>
      </c>
      <c r="E411">
        <v>0</v>
      </c>
    </row>
    <row r="412" spans="1:5" x14ac:dyDescent="0.15">
      <c r="A412">
        <v>11076895002</v>
      </c>
      <c r="B412" s="204">
        <v>42912</v>
      </c>
      <c r="C412">
        <v>0</v>
      </c>
      <c r="D412">
        <v>1</v>
      </c>
      <c r="E412">
        <v>0</v>
      </c>
    </row>
    <row r="413" spans="1:5" x14ac:dyDescent="0.15">
      <c r="A413">
        <v>11081386002</v>
      </c>
      <c r="B413" s="204">
        <v>42908</v>
      </c>
      <c r="C413">
        <v>0</v>
      </c>
      <c r="D413">
        <v>1</v>
      </c>
      <c r="E413">
        <v>0</v>
      </c>
    </row>
    <row r="414" spans="1:5" x14ac:dyDescent="0.15">
      <c r="A414">
        <v>11081572002</v>
      </c>
      <c r="B414" s="204">
        <v>42908</v>
      </c>
      <c r="C414">
        <v>0</v>
      </c>
      <c r="D414">
        <v>1</v>
      </c>
      <c r="E414">
        <v>0</v>
      </c>
    </row>
    <row r="415" spans="1:5" x14ac:dyDescent="0.15">
      <c r="A415">
        <v>11108526002</v>
      </c>
      <c r="B415" s="204">
        <v>42914</v>
      </c>
      <c r="C415">
        <v>0</v>
      </c>
      <c r="D415">
        <v>1</v>
      </c>
      <c r="E415">
        <v>0</v>
      </c>
    </row>
    <row r="416" spans="1:5" x14ac:dyDescent="0.15">
      <c r="A416">
        <v>11111744002</v>
      </c>
      <c r="B416" s="204">
        <v>42935</v>
      </c>
      <c r="C416">
        <v>0</v>
      </c>
      <c r="D416">
        <v>1</v>
      </c>
      <c r="E416">
        <v>0</v>
      </c>
    </row>
    <row r="417" spans="1:5" x14ac:dyDescent="0.15">
      <c r="A417">
        <v>11116350002</v>
      </c>
      <c r="B417" s="204">
        <v>42912</v>
      </c>
      <c r="C417">
        <v>0</v>
      </c>
      <c r="D417">
        <v>1</v>
      </c>
      <c r="E417">
        <v>0</v>
      </c>
    </row>
    <row r="418" spans="1:5" x14ac:dyDescent="0.15">
      <c r="A418">
        <v>11117284003</v>
      </c>
      <c r="B418" s="204">
        <v>42893</v>
      </c>
      <c r="C418">
        <v>0</v>
      </c>
      <c r="D418">
        <v>1</v>
      </c>
      <c r="E418">
        <v>0</v>
      </c>
    </row>
    <row r="419" spans="1:5" x14ac:dyDescent="0.15">
      <c r="A419">
        <v>11117465002</v>
      </c>
      <c r="B419" s="204">
        <v>42893</v>
      </c>
      <c r="C419">
        <v>0</v>
      </c>
      <c r="D419">
        <v>1</v>
      </c>
      <c r="E419">
        <v>0</v>
      </c>
    </row>
    <row r="420" spans="1:5" x14ac:dyDescent="0.15">
      <c r="A420">
        <v>11117606002</v>
      </c>
      <c r="B420" s="204">
        <v>42893</v>
      </c>
      <c r="C420">
        <v>0</v>
      </c>
      <c r="D420">
        <v>1</v>
      </c>
      <c r="E420">
        <v>0</v>
      </c>
    </row>
    <row r="421" spans="1:5" x14ac:dyDescent="0.15">
      <c r="A421">
        <v>11117607004</v>
      </c>
      <c r="B421" s="204">
        <v>42893</v>
      </c>
      <c r="C421">
        <v>0</v>
      </c>
      <c r="D421">
        <v>1</v>
      </c>
      <c r="E421">
        <v>0</v>
      </c>
    </row>
    <row r="422" spans="1:5" x14ac:dyDescent="0.15">
      <c r="A422">
        <v>11117965002</v>
      </c>
      <c r="B422" s="204">
        <v>42893</v>
      </c>
      <c r="C422">
        <v>0</v>
      </c>
      <c r="D422">
        <v>1</v>
      </c>
      <c r="E422">
        <v>0</v>
      </c>
    </row>
    <row r="423" spans="1:5" x14ac:dyDescent="0.15">
      <c r="A423">
        <v>11118388004</v>
      </c>
      <c r="B423" s="204">
        <v>42893</v>
      </c>
      <c r="C423">
        <v>0</v>
      </c>
      <c r="D423">
        <v>1</v>
      </c>
      <c r="E423">
        <v>0</v>
      </c>
    </row>
    <row r="424" spans="1:5" x14ac:dyDescent="0.15">
      <c r="A424">
        <v>11118390002</v>
      </c>
      <c r="B424" s="204">
        <v>42893</v>
      </c>
      <c r="C424">
        <v>0</v>
      </c>
      <c r="D424">
        <v>1</v>
      </c>
      <c r="E424">
        <v>0</v>
      </c>
    </row>
    <row r="425" spans="1:5" x14ac:dyDescent="0.15">
      <c r="A425">
        <v>11118449002</v>
      </c>
      <c r="B425" s="204">
        <v>42893</v>
      </c>
      <c r="C425">
        <v>0</v>
      </c>
      <c r="D425">
        <v>1</v>
      </c>
      <c r="E425">
        <v>0</v>
      </c>
    </row>
    <row r="426" spans="1:5" x14ac:dyDescent="0.15">
      <c r="A426">
        <v>11122317003</v>
      </c>
      <c r="B426" s="204">
        <v>42893</v>
      </c>
      <c r="C426">
        <v>0</v>
      </c>
      <c r="D426">
        <v>1</v>
      </c>
      <c r="E426">
        <v>0</v>
      </c>
    </row>
    <row r="427" spans="1:5" x14ac:dyDescent="0.15">
      <c r="A427">
        <v>11122837003</v>
      </c>
      <c r="B427" s="204">
        <v>42893</v>
      </c>
      <c r="C427">
        <v>0</v>
      </c>
      <c r="D427">
        <v>1</v>
      </c>
      <c r="E427">
        <v>0</v>
      </c>
    </row>
    <row r="428" spans="1:5" x14ac:dyDescent="0.15">
      <c r="A428">
        <v>11122917002</v>
      </c>
      <c r="B428" s="204">
        <v>42893</v>
      </c>
      <c r="C428">
        <v>0</v>
      </c>
      <c r="D428">
        <v>1</v>
      </c>
      <c r="E428">
        <v>0</v>
      </c>
    </row>
    <row r="429" spans="1:5" x14ac:dyDescent="0.15">
      <c r="A429">
        <v>11123148002</v>
      </c>
      <c r="B429" s="204">
        <v>42893</v>
      </c>
      <c r="C429">
        <v>0</v>
      </c>
      <c r="D429">
        <v>1</v>
      </c>
      <c r="E429">
        <v>0</v>
      </c>
    </row>
    <row r="430" spans="1:5" x14ac:dyDescent="0.15">
      <c r="A430">
        <v>11125276002</v>
      </c>
      <c r="B430" s="204">
        <v>42935</v>
      </c>
      <c r="C430">
        <v>0</v>
      </c>
      <c r="D430">
        <v>1</v>
      </c>
      <c r="E430">
        <v>0</v>
      </c>
    </row>
    <row r="431" spans="1:5" x14ac:dyDescent="0.15">
      <c r="A431">
        <v>11125817002</v>
      </c>
      <c r="B431" s="204">
        <v>42893</v>
      </c>
      <c r="C431">
        <v>0</v>
      </c>
      <c r="D431">
        <v>1</v>
      </c>
      <c r="E431">
        <v>0</v>
      </c>
    </row>
    <row r="432" spans="1:5" x14ac:dyDescent="0.15">
      <c r="A432">
        <v>11125825002</v>
      </c>
      <c r="B432" s="204">
        <v>42893</v>
      </c>
      <c r="C432">
        <v>0</v>
      </c>
      <c r="D432">
        <v>1</v>
      </c>
      <c r="E432">
        <v>0</v>
      </c>
    </row>
    <row r="433" spans="1:5" x14ac:dyDescent="0.15">
      <c r="A433">
        <v>11130471003</v>
      </c>
      <c r="B433" s="204">
        <v>42893</v>
      </c>
      <c r="C433">
        <v>0</v>
      </c>
      <c r="D433">
        <v>1</v>
      </c>
      <c r="E433">
        <v>0</v>
      </c>
    </row>
    <row r="434" spans="1:5" x14ac:dyDescent="0.15">
      <c r="A434">
        <v>11130588002</v>
      </c>
      <c r="B434" s="204">
        <v>42893</v>
      </c>
      <c r="C434">
        <v>0</v>
      </c>
      <c r="D434">
        <v>1</v>
      </c>
      <c r="E434">
        <v>0</v>
      </c>
    </row>
    <row r="435" spans="1:5" x14ac:dyDescent="0.15">
      <c r="A435">
        <v>11131076002</v>
      </c>
      <c r="B435" s="204">
        <v>42893</v>
      </c>
      <c r="C435">
        <v>0</v>
      </c>
      <c r="D435">
        <v>1</v>
      </c>
      <c r="E435">
        <v>0</v>
      </c>
    </row>
    <row r="436" spans="1:5" x14ac:dyDescent="0.15">
      <c r="A436">
        <v>11131481002</v>
      </c>
      <c r="B436" s="204">
        <v>42893</v>
      </c>
      <c r="C436">
        <v>0</v>
      </c>
      <c r="D436">
        <v>1</v>
      </c>
      <c r="E436">
        <v>0</v>
      </c>
    </row>
    <row r="437" spans="1:5" x14ac:dyDescent="0.15">
      <c r="A437">
        <v>11132882002</v>
      </c>
      <c r="B437" s="204">
        <v>42913</v>
      </c>
      <c r="C437">
        <v>0</v>
      </c>
      <c r="D437">
        <v>1</v>
      </c>
      <c r="E437">
        <v>0</v>
      </c>
    </row>
    <row r="438" spans="1:5" x14ac:dyDescent="0.15">
      <c r="A438">
        <v>11134045002</v>
      </c>
      <c r="B438" s="204">
        <v>42893</v>
      </c>
      <c r="C438">
        <v>0</v>
      </c>
      <c r="D438">
        <v>1</v>
      </c>
      <c r="E438">
        <v>0</v>
      </c>
    </row>
    <row r="439" spans="1:5" x14ac:dyDescent="0.15">
      <c r="A439">
        <v>11134151005</v>
      </c>
      <c r="B439" s="204">
        <v>42893</v>
      </c>
      <c r="C439">
        <v>0</v>
      </c>
      <c r="D439">
        <v>1</v>
      </c>
      <c r="E439">
        <v>0</v>
      </c>
    </row>
    <row r="440" spans="1:5" x14ac:dyDescent="0.15">
      <c r="A440">
        <v>11138697002</v>
      </c>
      <c r="B440" s="204">
        <v>42893</v>
      </c>
      <c r="C440">
        <v>0</v>
      </c>
      <c r="D440">
        <v>1</v>
      </c>
      <c r="E440">
        <v>0</v>
      </c>
    </row>
    <row r="441" spans="1:5" x14ac:dyDescent="0.15">
      <c r="A441">
        <v>11138888002</v>
      </c>
      <c r="B441" s="204">
        <v>42893</v>
      </c>
      <c r="C441">
        <v>0</v>
      </c>
      <c r="D441">
        <v>1</v>
      </c>
      <c r="E441">
        <v>0</v>
      </c>
    </row>
    <row r="442" spans="1:5" x14ac:dyDescent="0.15">
      <c r="A442">
        <v>11139542002</v>
      </c>
      <c r="B442" s="204">
        <v>42893</v>
      </c>
      <c r="C442">
        <v>0</v>
      </c>
      <c r="D442">
        <v>1</v>
      </c>
      <c r="E442">
        <v>0</v>
      </c>
    </row>
    <row r="443" spans="1:5" x14ac:dyDescent="0.15">
      <c r="A443">
        <v>11141477003</v>
      </c>
      <c r="B443" s="204">
        <v>42893</v>
      </c>
      <c r="C443">
        <v>0</v>
      </c>
      <c r="D443" t="s">
        <v>21</v>
      </c>
      <c r="E443">
        <v>0</v>
      </c>
    </row>
    <row r="444" spans="1:5" x14ac:dyDescent="0.15">
      <c r="A444">
        <v>11142105002</v>
      </c>
      <c r="B444" s="204">
        <v>42893</v>
      </c>
      <c r="C444">
        <v>0</v>
      </c>
      <c r="D444">
        <v>1</v>
      </c>
      <c r="E444">
        <v>0</v>
      </c>
    </row>
    <row r="445" spans="1:5" x14ac:dyDescent="0.15">
      <c r="A445">
        <v>11142137002</v>
      </c>
      <c r="B445" s="204">
        <v>42893</v>
      </c>
      <c r="C445">
        <v>0</v>
      </c>
      <c r="D445">
        <v>1</v>
      </c>
      <c r="E445">
        <v>0</v>
      </c>
    </row>
    <row r="446" spans="1:5" x14ac:dyDescent="0.15">
      <c r="A446">
        <v>11142158003</v>
      </c>
      <c r="B446" s="204">
        <v>42893</v>
      </c>
      <c r="C446">
        <v>0</v>
      </c>
      <c r="D446">
        <v>1</v>
      </c>
      <c r="E446">
        <v>0</v>
      </c>
    </row>
    <row r="447" spans="1:5" x14ac:dyDescent="0.15">
      <c r="A447">
        <v>11146563002</v>
      </c>
      <c r="B447" s="204">
        <v>42893</v>
      </c>
      <c r="C447">
        <v>0</v>
      </c>
      <c r="D447">
        <v>1</v>
      </c>
      <c r="E447">
        <v>0</v>
      </c>
    </row>
    <row r="448" spans="1:5" x14ac:dyDescent="0.15">
      <c r="A448">
        <v>11146768002</v>
      </c>
      <c r="B448" s="204">
        <v>42893</v>
      </c>
      <c r="C448">
        <v>0</v>
      </c>
      <c r="D448">
        <v>1</v>
      </c>
      <c r="E448">
        <v>0</v>
      </c>
    </row>
    <row r="449" spans="1:5" x14ac:dyDescent="0.15">
      <c r="A449">
        <v>11151169002</v>
      </c>
      <c r="B449" s="204">
        <v>42893</v>
      </c>
      <c r="C449">
        <v>0</v>
      </c>
      <c r="D449">
        <v>1</v>
      </c>
      <c r="E449">
        <v>0</v>
      </c>
    </row>
    <row r="450" spans="1:5" x14ac:dyDescent="0.15">
      <c r="A450">
        <v>11153953002</v>
      </c>
      <c r="B450" s="204">
        <v>42899</v>
      </c>
      <c r="C450">
        <v>0</v>
      </c>
      <c r="D450">
        <v>1</v>
      </c>
      <c r="E450">
        <v>0</v>
      </c>
    </row>
    <row r="451" spans="1:5" x14ac:dyDescent="0.15">
      <c r="A451">
        <v>11159782003</v>
      </c>
      <c r="B451" s="204">
        <v>42893</v>
      </c>
      <c r="C451">
        <v>0</v>
      </c>
      <c r="D451">
        <v>1</v>
      </c>
      <c r="E451">
        <v>0</v>
      </c>
    </row>
    <row r="452" spans="1:5" x14ac:dyDescent="0.15">
      <c r="A452">
        <v>11162797003</v>
      </c>
      <c r="B452" s="204">
        <v>42912</v>
      </c>
      <c r="C452">
        <v>0</v>
      </c>
      <c r="D452">
        <v>1</v>
      </c>
      <c r="E452">
        <v>0</v>
      </c>
    </row>
    <row r="453" spans="1:5" x14ac:dyDescent="0.15">
      <c r="A453">
        <v>11164509003</v>
      </c>
      <c r="B453" s="204">
        <v>42893</v>
      </c>
      <c r="C453">
        <v>0</v>
      </c>
      <c r="D453">
        <v>1</v>
      </c>
      <c r="E453">
        <v>0</v>
      </c>
    </row>
    <row r="454" spans="1:5" x14ac:dyDescent="0.15">
      <c r="A454">
        <v>11178150002</v>
      </c>
      <c r="B454" s="204">
        <v>42893</v>
      </c>
      <c r="C454">
        <v>0</v>
      </c>
      <c r="D454">
        <v>1</v>
      </c>
      <c r="E454">
        <v>0</v>
      </c>
    </row>
    <row r="455" spans="1:5" x14ac:dyDescent="0.15">
      <c r="A455">
        <v>11189698002</v>
      </c>
      <c r="B455" s="204">
        <v>42927</v>
      </c>
      <c r="C455">
        <v>1</v>
      </c>
      <c r="D455" t="s">
        <v>21</v>
      </c>
      <c r="E455">
        <v>0</v>
      </c>
    </row>
    <row r="456" spans="1:5" x14ac:dyDescent="0.15">
      <c r="A456">
        <v>11223506003</v>
      </c>
      <c r="B456" s="204">
        <v>42893</v>
      </c>
      <c r="C456">
        <v>0</v>
      </c>
      <c r="D456" t="s">
        <v>21</v>
      </c>
      <c r="E456">
        <v>0</v>
      </c>
    </row>
    <row r="457" spans="1:5" x14ac:dyDescent="0.15">
      <c r="A457">
        <v>11226696002</v>
      </c>
      <c r="B457" s="204">
        <v>42899</v>
      </c>
      <c r="C457">
        <v>0</v>
      </c>
      <c r="D457">
        <v>1</v>
      </c>
      <c r="E457">
        <v>0</v>
      </c>
    </row>
    <row r="458" spans="1:5" x14ac:dyDescent="0.15">
      <c r="A458">
        <v>11226768002</v>
      </c>
      <c r="B458" s="204">
        <v>42899</v>
      </c>
      <c r="C458">
        <v>0</v>
      </c>
      <c r="D458">
        <v>1</v>
      </c>
      <c r="E458">
        <v>0</v>
      </c>
    </row>
    <row r="459" spans="1:5" x14ac:dyDescent="0.15">
      <c r="A459">
        <v>11234869003</v>
      </c>
      <c r="B459" s="204">
        <v>42935</v>
      </c>
      <c r="C459">
        <v>0</v>
      </c>
      <c r="D459">
        <v>1</v>
      </c>
      <c r="E459">
        <v>0</v>
      </c>
    </row>
    <row r="460" spans="1:5" x14ac:dyDescent="0.15">
      <c r="A460">
        <v>11237747002</v>
      </c>
      <c r="B460" s="204">
        <v>42908</v>
      </c>
      <c r="C460">
        <v>0</v>
      </c>
      <c r="D460" t="s">
        <v>21</v>
      </c>
      <c r="E460">
        <v>0</v>
      </c>
    </row>
    <row r="461" spans="1:5" x14ac:dyDescent="0.15">
      <c r="A461">
        <v>11247082002</v>
      </c>
      <c r="B461" s="204">
        <v>42899</v>
      </c>
      <c r="C461">
        <v>0</v>
      </c>
      <c r="D461">
        <v>1</v>
      </c>
      <c r="E461">
        <v>0</v>
      </c>
    </row>
    <row r="462" spans="1:5" x14ac:dyDescent="0.15">
      <c r="A462">
        <v>11248229002</v>
      </c>
      <c r="B462" s="204">
        <v>42899</v>
      </c>
      <c r="C462">
        <v>0</v>
      </c>
      <c r="D462">
        <v>1</v>
      </c>
      <c r="E462">
        <v>0</v>
      </c>
    </row>
    <row r="463" spans="1:5" x14ac:dyDescent="0.15">
      <c r="A463">
        <v>11249014002</v>
      </c>
      <c r="B463" s="204">
        <v>42899</v>
      </c>
      <c r="C463">
        <v>0</v>
      </c>
      <c r="D463">
        <v>1</v>
      </c>
      <c r="E463">
        <v>0</v>
      </c>
    </row>
    <row r="464" spans="1:5" x14ac:dyDescent="0.15">
      <c r="A464">
        <v>11249887003</v>
      </c>
      <c r="B464" s="204">
        <v>42914</v>
      </c>
      <c r="C464">
        <v>0</v>
      </c>
      <c r="D464">
        <v>1</v>
      </c>
      <c r="E464">
        <v>0</v>
      </c>
    </row>
    <row r="465" spans="1:5" x14ac:dyDescent="0.15">
      <c r="A465">
        <v>11251377002</v>
      </c>
      <c r="B465" s="204">
        <v>42899</v>
      </c>
      <c r="C465">
        <v>0</v>
      </c>
      <c r="D465">
        <v>1</v>
      </c>
      <c r="E465">
        <v>0</v>
      </c>
    </row>
    <row r="466" spans="1:5" x14ac:dyDescent="0.15">
      <c r="A466">
        <v>11252439002</v>
      </c>
      <c r="B466" s="204">
        <v>42899</v>
      </c>
      <c r="C466">
        <v>0</v>
      </c>
      <c r="D466">
        <v>1</v>
      </c>
      <c r="E466">
        <v>0</v>
      </c>
    </row>
    <row r="467" spans="1:5" x14ac:dyDescent="0.15">
      <c r="A467">
        <v>11253120002</v>
      </c>
      <c r="B467" s="204">
        <v>42899</v>
      </c>
      <c r="C467">
        <v>0</v>
      </c>
      <c r="D467">
        <v>1</v>
      </c>
      <c r="E467">
        <v>0</v>
      </c>
    </row>
    <row r="468" spans="1:5" x14ac:dyDescent="0.15">
      <c r="A468">
        <v>11254321002</v>
      </c>
      <c r="B468" s="204">
        <v>42899</v>
      </c>
      <c r="C468">
        <v>0</v>
      </c>
      <c r="D468">
        <v>1</v>
      </c>
      <c r="E468">
        <v>0</v>
      </c>
    </row>
    <row r="469" spans="1:5" x14ac:dyDescent="0.15">
      <c r="A469">
        <v>11254806002</v>
      </c>
      <c r="B469" s="204">
        <v>42899</v>
      </c>
      <c r="C469">
        <v>0</v>
      </c>
      <c r="D469" t="s">
        <v>21</v>
      </c>
      <c r="E469">
        <v>0</v>
      </c>
    </row>
    <row r="470" spans="1:5" x14ac:dyDescent="0.15">
      <c r="A470">
        <v>11254891002</v>
      </c>
      <c r="B470" s="204">
        <v>42899</v>
      </c>
      <c r="C470">
        <v>0</v>
      </c>
      <c r="D470">
        <v>1</v>
      </c>
      <c r="E470">
        <v>0</v>
      </c>
    </row>
    <row r="471" spans="1:5" x14ac:dyDescent="0.15">
      <c r="A471">
        <v>11255294002</v>
      </c>
      <c r="B471" s="204">
        <v>42913</v>
      </c>
      <c r="C471">
        <v>0</v>
      </c>
      <c r="D471">
        <v>1</v>
      </c>
      <c r="E471">
        <v>0</v>
      </c>
    </row>
    <row r="472" spans="1:5" x14ac:dyDescent="0.15">
      <c r="A472">
        <v>11256253002</v>
      </c>
      <c r="B472" s="204">
        <v>42899</v>
      </c>
      <c r="C472">
        <v>0</v>
      </c>
      <c r="D472">
        <v>1</v>
      </c>
      <c r="E472">
        <v>0</v>
      </c>
    </row>
    <row r="473" spans="1:5" x14ac:dyDescent="0.15">
      <c r="A473">
        <v>11256363002</v>
      </c>
      <c r="B473" s="204">
        <v>42935</v>
      </c>
      <c r="C473">
        <v>0</v>
      </c>
      <c r="D473">
        <v>1</v>
      </c>
      <c r="E473">
        <v>0</v>
      </c>
    </row>
    <row r="474" spans="1:5" x14ac:dyDescent="0.15">
      <c r="A474">
        <v>11257066003</v>
      </c>
      <c r="B474" s="204">
        <v>42899</v>
      </c>
      <c r="C474">
        <v>0</v>
      </c>
      <c r="D474">
        <v>1</v>
      </c>
      <c r="E474">
        <v>0</v>
      </c>
    </row>
    <row r="475" spans="1:5" x14ac:dyDescent="0.15">
      <c r="A475">
        <v>11257186003</v>
      </c>
      <c r="B475" s="204">
        <v>42899</v>
      </c>
      <c r="C475">
        <v>0</v>
      </c>
      <c r="D475">
        <v>1</v>
      </c>
      <c r="E475">
        <v>0</v>
      </c>
    </row>
    <row r="476" spans="1:5" x14ac:dyDescent="0.15">
      <c r="A476">
        <v>11259457002</v>
      </c>
      <c r="B476" s="204">
        <v>42899</v>
      </c>
      <c r="C476">
        <v>0</v>
      </c>
      <c r="D476">
        <v>1</v>
      </c>
      <c r="E476">
        <v>0</v>
      </c>
    </row>
    <row r="477" spans="1:5" x14ac:dyDescent="0.15">
      <c r="A477">
        <v>11260306002</v>
      </c>
      <c r="B477" s="204">
        <v>42899</v>
      </c>
      <c r="C477">
        <v>0</v>
      </c>
      <c r="D477">
        <v>1</v>
      </c>
      <c r="E477">
        <v>0</v>
      </c>
    </row>
    <row r="478" spans="1:5" x14ac:dyDescent="0.15">
      <c r="A478">
        <v>11260529003</v>
      </c>
      <c r="B478" s="204">
        <v>42899</v>
      </c>
      <c r="C478">
        <v>0</v>
      </c>
      <c r="D478" t="s">
        <v>21</v>
      </c>
      <c r="E478">
        <v>0</v>
      </c>
    </row>
    <row r="479" spans="1:5" x14ac:dyDescent="0.15">
      <c r="A479">
        <v>11261835003</v>
      </c>
      <c r="B479" s="204">
        <v>42899</v>
      </c>
      <c r="C479">
        <v>0</v>
      </c>
      <c r="D479">
        <v>1</v>
      </c>
      <c r="E479">
        <v>0</v>
      </c>
    </row>
    <row r="480" spans="1:5" x14ac:dyDescent="0.15">
      <c r="A480">
        <v>11263980002</v>
      </c>
      <c r="B480" s="204">
        <v>42899</v>
      </c>
      <c r="C480">
        <v>0</v>
      </c>
      <c r="D480">
        <v>1</v>
      </c>
      <c r="E480">
        <v>0</v>
      </c>
    </row>
    <row r="481" spans="1:5" x14ac:dyDescent="0.15">
      <c r="A481">
        <v>11264348004</v>
      </c>
      <c r="B481" s="204">
        <v>42899</v>
      </c>
      <c r="C481">
        <v>0</v>
      </c>
      <c r="D481" t="s">
        <v>21</v>
      </c>
      <c r="E481">
        <v>0</v>
      </c>
    </row>
    <row r="482" spans="1:5" x14ac:dyDescent="0.15">
      <c r="A482">
        <v>11264533002</v>
      </c>
      <c r="B482" s="204">
        <v>42899</v>
      </c>
      <c r="C482">
        <v>0</v>
      </c>
      <c r="D482">
        <v>1</v>
      </c>
      <c r="E482">
        <v>0</v>
      </c>
    </row>
    <row r="483" spans="1:5" x14ac:dyDescent="0.15">
      <c r="A483">
        <v>11264988002</v>
      </c>
      <c r="B483" s="204">
        <v>42899</v>
      </c>
      <c r="C483">
        <v>0</v>
      </c>
      <c r="D483">
        <v>1</v>
      </c>
      <c r="E483">
        <v>0</v>
      </c>
    </row>
    <row r="484" spans="1:5" x14ac:dyDescent="0.15">
      <c r="A484">
        <v>11265026003</v>
      </c>
      <c r="B484" s="204">
        <v>42899</v>
      </c>
      <c r="C484">
        <v>0</v>
      </c>
      <c r="D484">
        <v>1</v>
      </c>
      <c r="E484">
        <v>0</v>
      </c>
    </row>
    <row r="485" spans="1:5" x14ac:dyDescent="0.15">
      <c r="A485">
        <v>11265750003</v>
      </c>
      <c r="B485" s="204">
        <v>42899</v>
      </c>
      <c r="C485">
        <v>0</v>
      </c>
      <c r="D485">
        <v>1</v>
      </c>
      <c r="E485">
        <v>0</v>
      </c>
    </row>
    <row r="486" spans="1:5" x14ac:dyDescent="0.15">
      <c r="A486">
        <v>11266317002</v>
      </c>
      <c r="B486" s="204">
        <v>42899</v>
      </c>
      <c r="C486">
        <v>0</v>
      </c>
      <c r="D486" t="s">
        <v>21</v>
      </c>
      <c r="E486">
        <v>0</v>
      </c>
    </row>
    <row r="487" spans="1:5" x14ac:dyDescent="0.15">
      <c r="A487">
        <v>11268205003</v>
      </c>
      <c r="B487" s="204">
        <v>42899</v>
      </c>
      <c r="C487">
        <v>0</v>
      </c>
      <c r="D487">
        <v>1</v>
      </c>
      <c r="E487">
        <v>0</v>
      </c>
    </row>
    <row r="488" spans="1:5" x14ac:dyDescent="0.15">
      <c r="A488">
        <v>11269096002</v>
      </c>
      <c r="B488" s="204">
        <v>42899</v>
      </c>
      <c r="C488">
        <v>0</v>
      </c>
      <c r="D488">
        <v>1</v>
      </c>
      <c r="E488">
        <v>0</v>
      </c>
    </row>
    <row r="489" spans="1:5" x14ac:dyDescent="0.15">
      <c r="A489">
        <v>11269877004</v>
      </c>
      <c r="B489" s="204">
        <v>42899</v>
      </c>
      <c r="C489">
        <v>0</v>
      </c>
      <c r="D489">
        <v>1</v>
      </c>
      <c r="E489">
        <v>0</v>
      </c>
    </row>
    <row r="490" spans="1:5" x14ac:dyDescent="0.15">
      <c r="A490">
        <v>11269967002</v>
      </c>
      <c r="B490" s="204">
        <v>42899</v>
      </c>
      <c r="C490">
        <v>0</v>
      </c>
      <c r="D490">
        <v>1</v>
      </c>
      <c r="E490">
        <v>0</v>
      </c>
    </row>
    <row r="491" spans="1:5" x14ac:dyDescent="0.15">
      <c r="A491">
        <v>11270105002</v>
      </c>
      <c r="B491" s="204">
        <v>42899</v>
      </c>
      <c r="C491">
        <v>0</v>
      </c>
      <c r="D491">
        <v>1</v>
      </c>
      <c r="E491">
        <v>0</v>
      </c>
    </row>
    <row r="492" spans="1:5" x14ac:dyDescent="0.15">
      <c r="A492">
        <v>11270387003</v>
      </c>
      <c r="B492" s="204">
        <v>42899</v>
      </c>
      <c r="C492">
        <v>0</v>
      </c>
      <c r="D492">
        <v>1</v>
      </c>
      <c r="E492">
        <v>0</v>
      </c>
    </row>
    <row r="493" spans="1:5" x14ac:dyDescent="0.15">
      <c r="A493">
        <v>11270666003</v>
      </c>
      <c r="B493" s="204">
        <v>42899</v>
      </c>
      <c r="C493">
        <v>0</v>
      </c>
      <c r="D493">
        <v>1</v>
      </c>
      <c r="E493">
        <v>0</v>
      </c>
    </row>
    <row r="494" spans="1:5" x14ac:dyDescent="0.15">
      <c r="A494">
        <v>11272234002</v>
      </c>
      <c r="B494" s="204">
        <v>42899</v>
      </c>
      <c r="C494">
        <v>0</v>
      </c>
      <c r="D494">
        <v>1</v>
      </c>
      <c r="E494">
        <v>0</v>
      </c>
    </row>
    <row r="495" spans="1:5" x14ac:dyDescent="0.15">
      <c r="A495">
        <v>11272257002</v>
      </c>
      <c r="B495" s="204">
        <v>42899</v>
      </c>
      <c r="C495">
        <v>0</v>
      </c>
      <c r="D495">
        <v>1</v>
      </c>
      <c r="E495">
        <v>0</v>
      </c>
    </row>
    <row r="496" spans="1:5" x14ac:dyDescent="0.15">
      <c r="A496">
        <v>11274600002</v>
      </c>
      <c r="B496" s="204">
        <v>42899</v>
      </c>
      <c r="C496">
        <v>0</v>
      </c>
      <c r="D496">
        <v>1</v>
      </c>
      <c r="E496">
        <v>0</v>
      </c>
    </row>
    <row r="497" spans="1:5" x14ac:dyDescent="0.15">
      <c r="A497">
        <v>11274914003</v>
      </c>
      <c r="B497" s="204">
        <v>42899</v>
      </c>
      <c r="C497">
        <v>0</v>
      </c>
      <c r="D497">
        <v>1</v>
      </c>
      <c r="E497">
        <v>0</v>
      </c>
    </row>
    <row r="498" spans="1:5" x14ac:dyDescent="0.15">
      <c r="A498">
        <v>11275865004</v>
      </c>
      <c r="B498" s="204">
        <v>42899</v>
      </c>
      <c r="C498">
        <v>0</v>
      </c>
      <c r="D498">
        <v>1</v>
      </c>
      <c r="E498">
        <v>0</v>
      </c>
    </row>
    <row r="499" spans="1:5" x14ac:dyDescent="0.15">
      <c r="A499">
        <v>11278548002</v>
      </c>
      <c r="B499" s="204">
        <v>42899</v>
      </c>
      <c r="C499">
        <v>0</v>
      </c>
      <c r="D499">
        <v>1</v>
      </c>
      <c r="E499">
        <v>0</v>
      </c>
    </row>
    <row r="500" spans="1:5" x14ac:dyDescent="0.15">
      <c r="A500">
        <v>11295078002</v>
      </c>
      <c r="B500" s="204">
        <v>42914</v>
      </c>
      <c r="C500">
        <v>0</v>
      </c>
      <c r="D500">
        <v>1</v>
      </c>
      <c r="E500">
        <v>0</v>
      </c>
    </row>
    <row r="501" spans="1:5" x14ac:dyDescent="0.15">
      <c r="A501">
        <v>11303320002</v>
      </c>
      <c r="B501" s="204">
        <v>42914</v>
      </c>
      <c r="C501">
        <v>0</v>
      </c>
      <c r="D501">
        <v>1</v>
      </c>
      <c r="E501">
        <v>0</v>
      </c>
    </row>
    <row r="502" spans="1:5" x14ac:dyDescent="0.15">
      <c r="A502">
        <v>11318453002</v>
      </c>
      <c r="B502" s="204">
        <v>42914</v>
      </c>
      <c r="C502">
        <v>0</v>
      </c>
      <c r="D502">
        <v>1</v>
      </c>
      <c r="E502">
        <v>0</v>
      </c>
    </row>
    <row r="503" spans="1:5" x14ac:dyDescent="0.15">
      <c r="A503">
        <v>11330488005</v>
      </c>
      <c r="B503" s="204">
        <v>42913</v>
      </c>
      <c r="C503">
        <v>0</v>
      </c>
      <c r="D503">
        <v>1</v>
      </c>
      <c r="E503">
        <v>0</v>
      </c>
    </row>
    <row r="504" spans="1:5" x14ac:dyDescent="0.15">
      <c r="A504">
        <v>11341585002</v>
      </c>
      <c r="B504" s="204">
        <v>42899</v>
      </c>
      <c r="C504">
        <v>0</v>
      </c>
      <c r="D504" t="s">
        <v>21</v>
      </c>
      <c r="E504">
        <v>0</v>
      </c>
    </row>
    <row r="505" spans="1:5" x14ac:dyDescent="0.15">
      <c r="A505">
        <v>11345807002</v>
      </c>
      <c r="B505" s="204">
        <v>42935</v>
      </c>
      <c r="C505">
        <v>0</v>
      </c>
      <c r="D505">
        <v>1</v>
      </c>
      <c r="E505">
        <v>0</v>
      </c>
    </row>
    <row r="506" spans="1:5" x14ac:dyDescent="0.15">
      <c r="A506">
        <v>11345923002</v>
      </c>
      <c r="B506" s="204">
        <v>42935</v>
      </c>
      <c r="C506">
        <v>0</v>
      </c>
      <c r="D506">
        <v>1</v>
      </c>
      <c r="E506">
        <v>0</v>
      </c>
    </row>
    <row r="507" spans="1:5" x14ac:dyDescent="0.15">
      <c r="A507">
        <v>11349228002</v>
      </c>
      <c r="B507" s="204">
        <v>42935</v>
      </c>
      <c r="C507">
        <v>0</v>
      </c>
      <c r="D507">
        <v>1</v>
      </c>
      <c r="E507">
        <v>0</v>
      </c>
    </row>
    <row r="508" spans="1:5" x14ac:dyDescent="0.15">
      <c r="A508">
        <v>11351799002</v>
      </c>
      <c r="B508" s="204">
        <v>42935</v>
      </c>
      <c r="C508">
        <v>0</v>
      </c>
      <c r="D508">
        <v>1</v>
      </c>
      <c r="E508">
        <v>0</v>
      </c>
    </row>
    <row r="509" spans="1:5" x14ac:dyDescent="0.15">
      <c r="A509">
        <v>11351865002</v>
      </c>
      <c r="B509" s="204">
        <v>42935</v>
      </c>
      <c r="C509">
        <v>0</v>
      </c>
      <c r="D509">
        <v>1</v>
      </c>
      <c r="E509">
        <v>0</v>
      </c>
    </row>
    <row r="510" spans="1:5" x14ac:dyDescent="0.15">
      <c r="A510">
        <v>11354544002</v>
      </c>
      <c r="B510" s="204">
        <v>42914</v>
      </c>
      <c r="C510">
        <v>0</v>
      </c>
      <c r="D510">
        <v>1</v>
      </c>
      <c r="E510">
        <v>0</v>
      </c>
    </row>
    <row r="511" spans="1:5" x14ac:dyDescent="0.15">
      <c r="A511">
        <v>11356912002</v>
      </c>
      <c r="B511" s="204">
        <v>42935</v>
      </c>
      <c r="C511">
        <v>0</v>
      </c>
      <c r="D511">
        <v>1</v>
      </c>
      <c r="E511">
        <v>0</v>
      </c>
    </row>
    <row r="512" spans="1:5" x14ac:dyDescent="0.15">
      <c r="A512">
        <v>11357127002</v>
      </c>
      <c r="B512" s="204">
        <v>42935</v>
      </c>
      <c r="C512">
        <v>0</v>
      </c>
      <c r="D512">
        <v>1</v>
      </c>
      <c r="E512">
        <v>0</v>
      </c>
    </row>
    <row r="513" spans="1:5" x14ac:dyDescent="0.15">
      <c r="A513">
        <v>11359429004</v>
      </c>
      <c r="B513" s="204">
        <v>42880</v>
      </c>
      <c r="C513">
        <v>0</v>
      </c>
      <c r="D513">
        <v>1</v>
      </c>
      <c r="E513">
        <v>0</v>
      </c>
    </row>
    <row r="514" spans="1:5" x14ac:dyDescent="0.15">
      <c r="A514">
        <v>11361678002</v>
      </c>
      <c r="B514" s="204">
        <v>42935</v>
      </c>
      <c r="C514">
        <v>0</v>
      </c>
      <c r="D514">
        <v>1</v>
      </c>
      <c r="E514">
        <v>0</v>
      </c>
    </row>
    <row r="515" spans="1:5" x14ac:dyDescent="0.15">
      <c r="A515">
        <v>11361680002</v>
      </c>
      <c r="B515" s="204">
        <v>42935</v>
      </c>
      <c r="C515">
        <v>0</v>
      </c>
      <c r="D515">
        <v>1</v>
      </c>
      <c r="E515">
        <v>0</v>
      </c>
    </row>
    <row r="516" spans="1:5" x14ac:dyDescent="0.15">
      <c r="A516">
        <v>11361841002</v>
      </c>
      <c r="B516" s="204">
        <v>42935</v>
      </c>
      <c r="C516">
        <v>0</v>
      </c>
      <c r="D516">
        <v>1</v>
      </c>
      <c r="E516">
        <v>0</v>
      </c>
    </row>
    <row r="517" spans="1:5" x14ac:dyDescent="0.15">
      <c r="A517">
        <v>11362013003</v>
      </c>
      <c r="B517" s="204">
        <v>42935</v>
      </c>
      <c r="C517">
        <v>0</v>
      </c>
      <c r="D517">
        <v>1</v>
      </c>
      <c r="E517">
        <v>0</v>
      </c>
    </row>
    <row r="518" spans="1:5" x14ac:dyDescent="0.15">
      <c r="A518">
        <v>11363969005</v>
      </c>
      <c r="B518" s="204">
        <v>42935</v>
      </c>
      <c r="C518">
        <v>0</v>
      </c>
      <c r="D518">
        <v>1</v>
      </c>
      <c r="E518">
        <v>0</v>
      </c>
    </row>
    <row r="519" spans="1:5" x14ac:dyDescent="0.15">
      <c r="A519">
        <v>11365538003</v>
      </c>
      <c r="B519" s="204">
        <v>42935</v>
      </c>
      <c r="C519">
        <v>0</v>
      </c>
      <c r="D519">
        <v>1</v>
      </c>
      <c r="E519">
        <v>0</v>
      </c>
    </row>
    <row r="520" spans="1:5" x14ac:dyDescent="0.15">
      <c r="A520">
        <v>11365719002</v>
      </c>
      <c r="B520" s="204">
        <v>42935</v>
      </c>
      <c r="C520">
        <v>0</v>
      </c>
      <c r="D520" t="s">
        <v>21</v>
      </c>
      <c r="E520">
        <v>0</v>
      </c>
    </row>
    <row r="521" spans="1:5" x14ac:dyDescent="0.15">
      <c r="A521">
        <v>11365991003</v>
      </c>
      <c r="B521" s="204">
        <v>42935</v>
      </c>
      <c r="C521">
        <v>0</v>
      </c>
      <c r="D521">
        <v>1</v>
      </c>
      <c r="E521">
        <v>0</v>
      </c>
    </row>
    <row r="522" spans="1:5" x14ac:dyDescent="0.15">
      <c r="A522">
        <v>11366045002</v>
      </c>
      <c r="B522" s="204">
        <v>42935</v>
      </c>
      <c r="C522">
        <v>0</v>
      </c>
      <c r="D522">
        <v>1</v>
      </c>
      <c r="E522">
        <v>0</v>
      </c>
    </row>
    <row r="523" spans="1:5" x14ac:dyDescent="0.15">
      <c r="A523">
        <v>11366196002</v>
      </c>
      <c r="B523" s="204">
        <v>42935</v>
      </c>
      <c r="C523">
        <v>0</v>
      </c>
      <c r="D523">
        <v>1</v>
      </c>
      <c r="E523">
        <v>0</v>
      </c>
    </row>
    <row r="524" spans="1:5" x14ac:dyDescent="0.15">
      <c r="A524">
        <v>11366226002</v>
      </c>
      <c r="B524" s="204">
        <v>42935</v>
      </c>
      <c r="C524">
        <v>0</v>
      </c>
      <c r="D524">
        <v>1</v>
      </c>
      <c r="E524">
        <v>0</v>
      </c>
    </row>
    <row r="525" spans="1:5" x14ac:dyDescent="0.15">
      <c r="A525">
        <v>11367489002</v>
      </c>
      <c r="B525" s="204">
        <v>42935</v>
      </c>
      <c r="C525">
        <v>0</v>
      </c>
      <c r="D525">
        <v>1</v>
      </c>
      <c r="E525">
        <v>0</v>
      </c>
    </row>
    <row r="526" spans="1:5" x14ac:dyDescent="0.15">
      <c r="A526">
        <v>11369392002</v>
      </c>
      <c r="B526" s="204">
        <v>42908</v>
      </c>
      <c r="C526">
        <v>0</v>
      </c>
      <c r="D526">
        <v>1</v>
      </c>
      <c r="E526">
        <v>0</v>
      </c>
    </row>
    <row r="527" spans="1:5" x14ac:dyDescent="0.15">
      <c r="A527">
        <v>11370092002</v>
      </c>
      <c r="B527" s="204">
        <v>42935</v>
      </c>
      <c r="C527">
        <v>0</v>
      </c>
      <c r="D527">
        <v>1</v>
      </c>
      <c r="E527">
        <v>0</v>
      </c>
    </row>
    <row r="528" spans="1:5" x14ac:dyDescent="0.15">
      <c r="A528">
        <v>11371693002</v>
      </c>
      <c r="B528" s="204">
        <v>42935</v>
      </c>
      <c r="C528">
        <v>0</v>
      </c>
      <c r="D528">
        <v>1</v>
      </c>
      <c r="E528">
        <v>0</v>
      </c>
    </row>
    <row r="529" spans="1:5" x14ac:dyDescent="0.15">
      <c r="A529">
        <v>11371719004</v>
      </c>
      <c r="B529" s="204">
        <v>42935</v>
      </c>
      <c r="C529">
        <v>0</v>
      </c>
      <c r="D529">
        <v>1</v>
      </c>
      <c r="E529">
        <v>0</v>
      </c>
    </row>
    <row r="530" spans="1:5" x14ac:dyDescent="0.15">
      <c r="A530">
        <v>11373714003</v>
      </c>
      <c r="B530" s="204">
        <v>42935</v>
      </c>
      <c r="C530">
        <v>0</v>
      </c>
      <c r="D530">
        <v>1</v>
      </c>
      <c r="E530">
        <v>0</v>
      </c>
    </row>
    <row r="531" spans="1:5" x14ac:dyDescent="0.15">
      <c r="A531">
        <v>11375350002</v>
      </c>
      <c r="B531" s="204">
        <v>42935</v>
      </c>
      <c r="C531">
        <v>0</v>
      </c>
      <c r="D531">
        <v>1</v>
      </c>
      <c r="E531">
        <v>0</v>
      </c>
    </row>
    <row r="532" spans="1:5" x14ac:dyDescent="0.15">
      <c r="A532">
        <v>11375428002</v>
      </c>
      <c r="B532" s="204">
        <v>42935</v>
      </c>
      <c r="C532">
        <v>0</v>
      </c>
      <c r="D532">
        <v>1</v>
      </c>
      <c r="E532">
        <v>0</v>
      </c>
    </row>
    <row r="533" spans="1:5" x14ac:dyDescent="0.15">
      <c r="A533">
        <v>11375759003</v>
      </c>
      <c r="B533" s="204">
        <v>42935</v>
      </c>
      <c r="C533">
        <v>0</v>
      </c>
      <c r="D533">
        <v>1</v>
      </c>
      <c r="E533">
        <v>0</v>
      </c>
    </row>
    <row r="534" spans="1:5" x14ac:dyDescent="0.15">
      <c r="A534">
        <v>11376425006</v>
      </c>
      <c r="B534" s="204">
        <v>42935</v>
      </c>
      <c r="C534">
        <v>0</v>
      </c>
      <c r="D534">
        <v>1</v>
      </c>
      <c r="E534">
        <v>0</v>
      </c>
    </row>
    <row r="535" spans="1:5" x14ac:dyDescent="0.15">
      <c r="A535">
        <v>11377820003</v>
      </c>
      <c r="B535" s="204">
        <v>42908</v>
      </c>
      <c r="C535">
        <v>0</v>
      </c>
      <c r="D535">
        <v>1</v>
      </c>
      <c r="E535">
        <v>0</v>
      </c>
    </row>
    <row r="536" spans="1:5" x14ac:dyDescent="0.15">
      <c r="A536">
        <v>11379272004</v>
      </c>
      <c r="B536" s="204">
        <v>42912</v>
      </c>
      <c r="C536">
        <v>0</v>
      </c>
      <c r="D536">
        <v>1</v>
      </c>
      <c r="E536">
        <v>0</v>
      </c>
    </row>
    <row r="537" spans="1:5" x14ac:dyDescent="0.15">
      <c r="A537">
        <v>11379437002</v>
      </c>
      <c r="B537" s="204">
        <v>42935</v>
      </c>
      <c r="C537">
        <v>0</v>
      </c>
      <c r="D537">
        <v>1</v>
      </c>
      <c r="E537">
        <v>0</v>
      </c>
    </row>
    <row r="538" spans="1:5" x14ac:dyDescent="0.15">
      <c r="A538">
        <v>11381043003</v>
      </c>
      <c r="B538" s="204">
        <v>42935</v>
      </c>
      <c r="C538">
        <v>0</v>
      </c>
      <c r="D538">
        <v>1</v>
      </c>
      <c r="E538">
        <v>0</v>
      </c>
    </row>
    <row r="539" spans="1:5" x14ac:dyDescent="0.15">
      <c r="A539">
        <v>11387455002</v>
      </c>
      <c r="B539" s="204">
        <v>42935</v>
      </c>
      <c r="C539">
        <v>0</v>
      </c>
      <c r="D539">
        <v>1</v>
      </c>
      <c r="E539">
        <v>0</v>
      </c>
    </row>
    <row r="540" spans="1:5" x14ac:dyDescent="0.15">
      <c r="A540">
        <v>11388371004</v>
      </c>
      <c r="B540" s="204">
        <v>42935</v>
      </c>
      <c r="C540">
        <v>0</v>
      </c>
      <c r="D540">
        <v>1</v>
      </c>
      <c r="E540">
        <v>0</v>
      </c>
    </row>
    <row r="541" spans="1:5" x14ac:dyDescent="0.15">
      <c r="A541">
        <v>11389452002</v>
      </c>
      <c r="B541" s="204">
        <v>42935</v>
      </c>
      <c r="C541">
        <v>0</v>
      </c>
      <c r="D541">
        <v>1</v>
      </c>
      <c r="E541">
        <v>0</v>
      </c>
    </row>
    <row r="542" spans="1:5" x14ac:dyDescent="0.15">
      <c r="A542">
        <v>11389590002</v>
      </c>
      <c r="B542" s="204">
        <v>42935</v>
      </c>
      <c r="C542">
        <v>0</v>
      </c>
      <c r="D542">
        <v>1</v>
      </c>
      <c r="E542">
        <v>0</v>
      </c>
    </row>
    <row r="543" spans="1:5" x14ac:dyDescent="0.15">
      <c r="A543">
        <v>11389609002</v>
      </c>
      <c r="B543" s="204">
        <v>42935</v>
      </c>
      <c r="C543">
        <v>0</v>
      </c>
      <c r="D543">
        <v>1</v>
      </c>
      <c r="E543">
        <v>0</v>
      </c>
    </row>
    <row r="544" spans="1:5" x14ac:dyDescent="0.15">
      <c r="A544">
        <v>11389614002</v>
      </c>
      <c r="B544" s="204">
        <v>42935</v>
      </c>
      <c r="C544">
        <v>0</v>
      </c>
      <c r="D544">
        <v>1</v>
      </c>
      <c r="E544">
        <v>0</v>
      </c>
    </row>
    <row r="545" spans="1:5" x14ac:dyDescent="0.15">
      <c r="A545">
        <v>11389620002</v>
      </c>
      <c r="B545" s="204">
        <v>42935</v>
      </c>
      <c r="C545">
        <v>0</v>
      </c>
      <c r="D545">
        <v>1</v>
      </c>
      <c r="E545">
        <v>0</v>
      </c>
    </row>
    <row r="546" spans="1:5" x14ac:dyDescent="0.15">
      <c r="A546">
        <v>11389727002</v>
      </c>
      <c r="B546" s="204">
        <v>42935</v>
      </c>
      <c r="C546">
        <v>0</v>
      </c>
      <c r="D546">
        <v>1</v>
      </c>
      <c r="E546">
        <v>0</v>
      </c>
    </row>
    <row r="547" spans="1:5" x14ac:dyDescent="0.15">
      <c r="A547">
        <v>11395325002</v>
      </c>
      <c r="B547" s="204">
        <v>42935</v>
      </c>
      <c r="C547">
        <v>0</v>
      </c>
      <c r="D547">
        <v>1</v>
      </c>
      <c r="E547">
        <v>0</v>
      </c>
    </row>
    <row r="548" spans="1:5" x14ac:dyDescent="0.15">
      <c r="A548">
        <v>11395422002</v>
      </c>
      <c r="B548" s="204">
        <v>42935</v>
      </c>
      <c r="C548">
        <v>0</v>
      </c>
      <c r="D548">
        <v>1</v>
      </c>
      <c r="E548">
        <v>0</v>
      </c>
    </row>
    <row r="549" spans="1:5" x14ac:dyDescent="0.15">
      <c r="A549">
        <v>11395702002</v>
      </c>
      <c r="B549" s="204">
        <v>42914</v>
      </c>
      <c r="C549">
        <v>0</v>
      </c>
      <c r="D549">
        <v>1</v>
      </c>
      <c r="E549">
        <v>0</v>
      </c>
    </row>
    <row r="550" spans="1:5" x14ac:dyDescent="0.15">
      <c r="A550">
        <v>11396866002</v>
      </c>
      <c r="B550" s="204">
        <v>42935</v>
      </c>
      <c r="C550">
        <v>0</v>
      </c>
      <c r="D550">
        <v>1</v>
      </c>
      <c r="E550">
        <v>0</v>
      </c>
    </row>
    <row r="551" spans="1:5" x14ac:dyDescent="0.15">
      <c r="A551">
        <v>11401797004</v>
      </c>
      <c r="B551" s="204">
        <v>42935</v>
      </c>
      <c r="C551">
        <v>0</v>
      </c>
      <c r="D551">
        <v>1</v>
      </c>
      <c r="E551">
        <v>0</v>
      </c>
    </row>
    <row r="552" spans="1:5" x14ac:dyDescent="0.15">
      <c r="A552">
        <v>11403118004</v>
      </c>
      <c r="B552" s="204">
        <v>42935</v>
      </c>
      <c r="C552">
        <v>0</v>
      </c>
      <c r="D552">
        <v>1</v>
      </c>
      <c r="E552">
        <v>0</v>
      </c>
    </row>
    <row r="553" spans="1:5" x14ac:dyDescent="0.15">
      <c r="A553">
        <v>11405161003</v>
      </c>
      <c r="B553" s="204">
        <v>42935</v>
      </c>
      <c r="C553">
        <v>0</v>
      </c>
      <c r="D553">
        <v>1</v>
      </c>
      <c r="E553">
        <v>0</v>
      </c>
    </row>
    <row r="554" spans="1:5" x14ac:dyDescent="0.15">
      <c r="A554">
        <v>11405164002</v>
      </c>
      <c r="B554" s="204">
        <v>42935</v>
      </c>
      <c r="C554">
        <v>0</v>
      </c>
      <c r="D554">
        <v>1</v>
      </c>
      <c r="E554">
        <v>0</v>
      </c>
    </row>
    <row r="555" spans="1:5" x14ac:dyDescent="0.15">
      <c r="A555">
        <v>11405371003</v>
      </c>
      <c r="B555" s="204">
        <v>42935</v>
      </c>
      <c r="C555">
        <v>0</v>
      </c>
      <c r="D555">
        <v>1</v>
      </c>
      <c r="E555">
        <v>0</v>
      </c>
    </row>
    <row r="556" spans="1:5" x14ac:dyDescent="0.15">
      <c r="A556">
        <v>11405696002</v>
      </c>
      <c r="B556" s="204">
        <v>42935</v>
      </c>
      <c r="C556">
        <v>0</v>
      </c>
      <c r="D556">
        <v>1</v>
      </c>
      <c r="E556">
        <v>0</v>
      </c>
    </row>
    <row r="557" spans="1:5" x14ac:dyDescent="0.15">
      <c r="A557">
        <v>11410773004</v>
      </c>
      <c r="B557" s="204">
        <v>42908</v>
      </c>
      <c r="C557">
        <v>0</v>
      </c>
      <c r="D557">
        <v>1</v>
      </c>
      <c r="E557">
        <v>0</v>
      </c>
    </row>
    <row r="558" spans="1:5" x14ac:dyDescent="0.15">
      <c r="A558">
        <v>11411055002</v>
      </c>
      <c r="B558" s="204">
        <v>42908</v>
      </c>
      <c r="C558">
        <v>0</v>
      </c>
      <c r="D558">
        <v>1</v>
      </c>
      <c r="E558">
        <v>0</v>
      </c>
    </row>
    <row r="559" spans="1:5" x14ac:dyDescent="0.15">
      <c r="A559">
        <v>11411079002</v>
      </c>
      <c r="B559" s="204">
        <v>42908</v>
      </c>
      <c r="C559">
        <v>0</v>
      </c>
      <c r="D559">
        <v>1</v>
      </c>
      <c r="E559">
        <v>0</v>
      </c>
    </row>
    <row r="560" spans="1:5" x14ac:dyDescent="0.15">
      <c r="A560">
        <v>11411722002</v>
      </c>
      <c r="B560" s="204">
        <v>42908</v>
      </c>
      <c r="C560">
        <v>0</v>
      </c>
      <c r="D560">
        <v>1</v>
      </c>
      <c r="E560">
        <v>0</v>
      </c>
    </row>
    <row r="561" spans="1:5" x14ac:dyDescent="0.15">
      <c r="A561">
        <v>11411730002</v>
      </c>
      <c r="B561" s="204">
        <v>42908</v>
      </c>
      <c r="C561">
        <v>0</v>
      </c>
      <c r="D561">
        <v>1</v>
      </c>
      <c r="E561">
        <v>0</v>
      </c>
    </row>
    <row r="562" spans="1:5" x14ac:dyDescent="0.15">
      <c r="A562">
        <v>11416848003</v>
      </c>
      <c r="B562" s="204">
        <v>42899</v>
      </c>
      <c r="C562">
        <v>0</v>
      </c>
      <c r="D562">
        <v>1</v>
      </c>
      <c r="E562">
        <v>0</v>
      </c>
    </row>
    <row r="563" spans="1:5" x14ac:dyDescent="0.15">
      <c r="A563">
        <v>11417684003</v>
      </c>
      <c r="B563" s="204">
        <v>42908</v>
      </c>
      <c r="C563">
        <v>0</v>
      </c>
      <c r="D563">
        <v>1</v>
      </c>
      <c r="E563">
        <v>0</v>
      </c>
    </row>
    <row r="564" spans="1:5" x14ac:dyDescent="0.15">
      <c r="A564">
        <v>11418013002</v>
      </c>
      <c r="B564" s="204">
        <v>42908</v>
      </c>
      <c r="C564">
        <v>0</v>
      </c>
      <c r="D564">
        <v>1</v>
      </c>
      <c r="E564">
        <v>0</v>
      </c>
    </row>
    <row r="565" spans="1:5" x14ac:dyDescent="0.15">
      <c r="A565">
        <v>11418360002</v>
      </c>
      <c r="B565" s="204">
        <v>42908</v>
      </c>
      <c r="C565">
        <v>0</v>
      </c>
      <c r="D565">
        <v>1</v>
      </c>
      <c r="E565">
        <v>0</v>
      </c>
    </row>
    <row r="566" spans="1:5" x14ac:dyDescent="0.15">
      <c r="A566">
        <v>11422856002</v>
      </c>
      <c r="B566" s="204">
        <v>42908</v>
      </c>
      <c r="C566">
        <v>0</v>
      </c>
      <c r="D566">
        <v>1</v>
      </c>
      <c r="E566">
        <v>0</v>
      </c>
    </row>
    <row r="567" spans="1:5" x14ac:dyDescent="0.15">
      <c r="A567">
        <v>11423410002</v>
      </c>
      <c r="B567" s="204">
        <v>42908</v>
      </c>
      <c r="C567">
        <v>0</v>
      </c>
      <c r="D567">
        <v>1</v>
      </c>
      <c r="E567">
        <v>0</v>
      </c>
    </row>
    <row r="568" spans="1:5" x14ac:dyDescent="0.15">
      <c r="A568">
        <v>11425043003</v>
      </c>
      <c r="B568" s="204">
        <v>42908</v>
      </c>
      <c r="C568">
        <v>0</v>
      </c>
      <c r="D568">
        <v>1</v>
      </c>
      <c r="E568">
        <v>0</v>
      </c>
    </row>
    <row r="569" spans="1:5" x14ac:dyDescent="0.15">
      <c r="A569">
        <v>11425399002</v>
      </c>
      <c r="B569" s="204">
        <v>42908</v>
      </c>
      <c r="C569">
        <v>0</v>
      </c>
      <c r="D569">
        <v>1</v>
      </c>
      <c r="E569">
        <v>0</v>
      </c>
    </row>
    <row r="570" spans="1:5" x14ac:dyDescent="0.15">
      <c r="A570">
        <v>11425454002</v>
      </c>
      <c r="B570" s="204">
        <v>42908</v>
      </c>
      <c r="C570">
        <v>0</v>
      </c>
      <c r="D570">
        <v>1</v>
      </c>
      <c r="E570">
        <v>0</v>
      </c>
    </row>
    <row r="571" spans="1:5" x14ac:dyDescent="0.15">
      <c r="A571">
        <v>11425919002</v>
      </c>
      <c r="B571" s="204">
        <v>42908</v>
      </c>
      <c r="C571">
        <v>0</v>
      </c>
      <c r="D571">
        <v>1</v>
      </c>
      <c r="E571">
        <v>0</v>
      </c>
    </row>
    <row r="572" spans="1:5" x14ac:dyDescent="0.15">
      <c r="A572">
        <v>11431406002</v>
      </c>
      <c r="B572" s="204">
        <v>42908</v>
      </c>
      <c r="C572">
        <v>0</v>
      </c>
      <c r="D572">
        <v>1</v>
      </c>
      <c r="E572">
        <v>0</v>
      </c>
    </row>
    <row r="573" spans="1:5" x14ac:dyDescent="0.15">
      <c r="A573">
        <v>11431475004</v>
      </c>
      <c r="B573" s="204">
        <v>42908</v>
      </c>
      <c r="C573">
        <v>0</v>
      </c>
      <c r="D573">
        <v>1</v>
      </c>
      <c r="E573">
        <v>0</v>
      </c>
    </row>
    <row r="574" spans="1:5" x14ac:dyDescent="0.15">
      <c r="A574">
        <v>11431586002</v>
      </c>
      <c r="B574" s="204">
        <v>42908</v>
      </c>
      <c r="C574">
        <v>0</v>
      </c>
      <c r="D574">
        <v>1</v>
      </c>
      <c r="E574">
        <v>0</v>
      </c>
    </row>
    <row r="575" spans="1:5" x14ac:dyDescent="0.15">
      <c r="A575">
        <v>11431806002</v>
      </c>
      <c r="B575" s="204">
        <v>42908</v>
      </c>
      <c r="C575">
        <v>0</v>
      </c>
      <c r="D575">
        <v>1</v>
      </c>
      <c r="E575">
        <v>0</v>
      </c>
    </row>
    <row r="576" spans="1:5" x14ac:dyDescent="0.15">
      <c r="A576">
        <v>11433699002</v>
      </c>
      <c r="B576" s="204">
        <v>42908</v>
      </c>
      <c r="C576">
        <v>0</v>
      </c>
      <c r="D576">
        <v>1</v>
      </c>
      <c r="E576">
        <v>0</v>
      </c>
    </row>
    <row r="577" spans="1:5" x14ac:dyDescent="0.15">
      <c r="A577">
        <v>11433809004</v>
      </c>
      <c r="B577" s="204">
        <v>42908</v>
      </c>
      <c r="C577">
        <v>0</v>
      </c>
      <c r="D577">
        <v>1</v>
      </c>
      <c r="E577">
        <v>0</v>
      </c>
    </row>
    <row r="578" spans="1:5" x14ac:dyDescent="0.15">
      <c r="A578">
        <v>11435876002</v>
      </c>
      <c r="B578" s="204">
        <v>42908</v>
      </c>
      <c r="C578">
        <v>0</v>
      </c>
      <c r="D578">
        <v>1</v>
      </c>
      <c r="E578">
        <v>0</v>
      </c>
    </row>
    <row r="579" spans="1:5" x14ac:dyDescent="0.15">
      <c r="A579">
        <v>11436292002</v>
      </c>
      <c r="B579" s="204">
        <v>42908</v>
      </c>
      <c r="C579">
        <v>0</v>
      </c>
      <c r="D579">
        <v>1</v>
      </c>
      <c r="E579">
        <v>0</v>
      </c>
    </row>
    <row r="580" spans="1:5" x14ac:dyDescent="0.15">
      <c r="A580">
        <v>11441689002</v>
      </c>
      <c r="B580" s="204">
        <v>42908</v>
      </c>
      <c r="C580">
        <v>0</v>
      </c>
      <c r="D580">
        <v>1</v>
      </c>
      <c r="E580">
        <v>0</v>
      </c>
    </row>
    <row r="581" spans="1:5" x14ac:dyDescent="0.15">
      <c r="A581">
        <v>11441692003</v>
      </c>
      <c r="B581" s="204">
        <v>42908</v>
      </c>
      <c r="C581">
        <v>0</v>
      </c>
      <c r="D581">
        <v>1</v>
      </c>
      <c r="E581">
        <v>0</v>
      </c>
    </row>
    <row r="582" spans="1:5" x14ac:dyDescent="0.15">
      <c r="A582">
        <v>11441868002</v>
      </c>
      <c r="B582" s="204">
        <v>42908</v>
      </c>
      <c r="C582">
        <v>0</v>
      </c>
      <c r="D582">
        <v>1</v>
      </c>
      <c r="E582">
        <v>0</v>
      </c>
    </row>
    <row r="583" spans="1:5" x14ac:dyDescent="0.15">
      <c r="A583">
        <v>11441961002</v>
      </c>
      <c r="B583" s="204">
        <v>42908</v>
      </c>
      <c r="C583">
        <v>0</v>
      </c>
      <c r="D583">
        <v>1</v>
      </c>
      <c r="E583">
        <v>0</v>
      </c>
    </row>
    <row r="584" spans="1:5" x14ac:dyDescent="0.15">
      <c r="A584">
        <v>11443287002</v>
      </c>
      <c r="B584" s="204">
        <v>42935</v>
      </c>
      <c r="C584">
        <v>0</v>
      </c>
      <c r="D584" t="s">
        <v>21</v>
      </c>
      <c r="E584">
        <v>0</v>
      </c>
    </row>
    <row r="585" spans="1:5" x14ac:dyDescent="0.15">
      <c r="A585">
        <v>11444984003</v>
      </c>
      <c r="B585" s="204">
        <v>42908</v>
      </c>
      <c r="C585">
        <v>0</v>
      </c>
      <c r="D585">
        <v>1</v>
      </c>
      <c r="E585">
        <v>0</v>
      </c>
    </row>
    <row r="586" spans="1:5" x14ac:dyDescent="0.15">
      <c r="A586">
        <v>11445851002</v>
      </c>
      <c r="B586" s="204">
        <v>42908</v>
      </c>
      <c r="C586">
        <v>0</v>
      </c>
      <c r="D586">
        <v>1</v>
      </c>
      <c r="E586">
        <v>0</v>
      </c>
    </row>
    <row r="587" spans="1:5" x14ac:dyDescent="0.15">
      <c r="A587">
        <v>11447150002</v>
      </c>
      <c r="B587" s="204">
        <v>42908</v>
      </c>
      <c r="C587">
        <v>0</v>
      </c>
      <c r="D587">
        <v>1</v>
      </c>
      <c r="E587">
        <v>0</v>
      </c>
    </row>
    <row r="588" spans="1:5" x14ac:dyDescent="0.15">
      <c r="A588">
        <v>11451332002</v>
      </c>
      <c r="B588" s="204">
        <v>42935</v>
      </c>
      <c r="C588">
        <v>0</v>
      </c>
      <c r="D588">
        <v>1</v>
      </c>
      <c r="E588">
        <v>0</v>
      </c>
    </row>
    <row r="589" spans="1:5" x14ac:dyDescent="0.15">
      <c r="A589">
        <v>11453313003</v>
      </c>
      <c r="B589" s="204">
        <v>42908</v>
      </c>
      <c r="C589">
        <v>0</v>
      </c>
      <c r="D589">
        <v>1</v>
      </c>
      <c r="E589">
        <v>0</v>
      </c>
    </row>
    <row r="590" spans="1:5" x14ac:dyDescent="0.15">
      <c r="A590">
        <v>11453474002</v>
      </c>
      <c r="B590" s="204">
        <v>42908</v>
      </c>
      <c r="C590">
        <v>0</v>
      </c>
      <c r="D590">
        <v>1</v>
      </c>
      <c r="E590">
        <v>0</v>
      </c>
    </row>
    <row r="591" spans="1:5" x14ac:dyDescent="0.15">
      <c r="A591">
        <v>11453550002</v>
      </c>
      <c r="B591" s="204">
        <v>42908</v>
      </c>
      <c r="C591">
        <v>0</v>
      </c>
      <c r="D591">
        <v>1</v>
      </c>
      <c r="E591">
        <v>0</v>
      </c>
    </row>
    <row r="592" spans="1:5" x14ac:dyDescent="0.15">
      <c r="A592">
        <v>11453750002</v>
      </c>
      <c r="B592" s="204">
        <v>42908</v>
      </c>
      <c r="C592">
        <v>0</v>
      </c>
      <c r="D592">
        <v>1</v>
      </c>
      <c r="E592">
        <v>0</v>
      </c>
    </row>
    <row r="593" spans="1:5" x14ac:dyDescent="0.15">
      <c r="A593">
        <v>11454175002</v>
      </c>
      <c r="B593" s="204">
        <v>42908</v>
      </c>
      <c r="C593">
        <v>0</v>
      </c>
      <c r="D593">
        <v>1</v>
      </c>
      <c r="E593">
        <v>0</v>
      </c>
    </row>
    <row r="594" spans="1:5" x14ac:dyDescent="0.15">
      <c r="A594">
        <v>11455203002</v>
      </c>
      <c r="B594" s="204">
        <v>42908</v>
      </c>
      <c r="C594">
        <v>0</v>
      </c>
      <c r="D594">
        <v>1</v>
      </c>
      <c r="E594">
        <v>0</v>
      </c>
    </row>
    <row r="595" spans="1:5" x14ac:dyDescent="0.15">
      <c r="A595">
        <v>11455356002</v>
      </c>
      <c r="B595" s="204">
        <v>42908</v>
      </c>
      <c r="C595">
        <v>0</v>
      </c>
      <c r="D595">
        <v>1</v>
      </c>
      <c r="E595">
        <v>0</v>
      </c>
    </row>
    <row r="596" spans="1:5" x14ac:dyDescent="0.15">
      <c r="A596">
        <v>11455453002</v>
      </c>
      <c r="B596" s="204">
        <v>42908</v>
      </c>
      <c r="C596">
        <v>0</v>
      </c>
      <c r="D596">
        <v>1</v>
      </c>
      <c r="E596">
        <v>0</v>
      </c>
    </row>
    <row r="597" spans="1:5" x14ac:dyDescent="0.15">
      <c r="A597">
        <v>11457223003</v>
      </c>
      <c r="B597" s="204">
        <v>42935</v>
      </c>
      <c r="C597">
        <v>0</v>
      </c>
      <c r="D597">
        <v>1</v>
      </c>
      <c r="E597">
        <v>0</v>
      </c>
    </row>
    <row r="598" spans="1:5" x14ac:dyDescent="0.15">
      <c r="A598">
        <v>11459382002</v>
      </c>
      <c r="B598" s="204">
        <v>42935</v>
      </c>
      <c r="C598">
        <v>0</v>
      </c>
      <c r="D598">
        <v>1</v>
      </c>
      <c r="E598">
        <v>0</v>
      </c>
    </row>
    <row r="599" spans="1:5" x14ac:dyDescent="0.15">
      <c r="A599">
        <v>11461249002</v>
      </c>
      <c r="B599" s="204">
        <v>42908</v>
      </c>
      <c r="C599">
        <v>0</v>
      </c>
      <c r="D599">
        <v>1</v>
      </c>
      <c r="E599">
        <v>0</v>
      </c>
    </row>
    <row r="600" spans="1:5" x14ac:dyDescent="0.15">
      <c r="A600">
        <v>11462913002</v>
      </c>
      <c r="B600" s="204">
        <v>42908</v>
      </c>
      <c r="C600">
        <v>0</v>
      </c>
      <c r="D600">
        <v>1</v>
      </c>
      <c r="E600">
        <v>0</v>
      </c>
    </row>
    <row r="601" spans="1:5" x14ac:dyDescent="0.15">
      <c r="A601">
        <v>11463084003</v>
      </c>
      <c r="B601" s="204">
        <v>42908</v>
      </c>
      <c r="C601">
        <v>0</v>
      </c>
      <c r="D601">
        <v>1</v>
      </c>
      <c r="E601">
        <v>0</v>
      </c>
    </row>
    <row r="602" spans="1:5" x14ac:dyDescent="0.15">
      <c r="A602">
        <v>11463461002</v>
      </c>
      <c r="B602" s="204">
        <v>42908</v>
      </c>
      <c r="C602">
        <v>0</v>
      </c>
      <c r="D602">
        <v>1</v>
      </c>
      <c r="E602">
        <v>0</v>
      </c>
    </row>
    <row r="603" spans="1:5" x14ac:dyDescent="0.15">
      <c r="A603">
        <v>11464667002</v>
      </c>
      <c r="B603" s="204">
        <v>42935</v>
      </c>
      <c r="C603">
        <v>0</v>
      </c>
      <c r="D603" t="s">
        <v>21</v>
      </c>
      <c r="E603">
        <v>0</v>
      </c>
    </row>
    <row r="604" spans="1:5" x14ac:dyDescent="0.15">
      <c r="A604">
        <v>11467103002</v>
      </c>
      <c r="B604" s="204">
        <v>42912</v>
      </c>
      <c r="C604">
        <v>0</v>
      </c>
      <c r="D604">
        <v>1</v>
      </c>
      <c r="E604">
        <v>0</v>
      </c>
    </row>
    <row r="605" spans="1:5" x14ac:dyDescent="0.15">
      <c r="A605">
        <v>11467532002</v>
      </c>
      <c r="B605" s="204">
        <v>42935</v>
      </c>
      <c r="C605">
        <v>0</v>
      </c>
      <c r="D605" t="s">
        <v>21</v>
      </c>
      <c r="E605">
        <v>0</v>
      </c>
    </row>
    <row r="606" spans="1:5" x14ac:dyDescent="0.15">
      <c r="A606">
        <v>11468602002</v>
      </c>
      <c r="B606" s="204">
        <v>42908</v>
      </c>
      <c r="C606">
        <v>0</v>
      </c>
      <c r="D606">
        <v>1</v>
      </c>
      <c r="E606">
        <v>0</v>
      </c>
    </row>
    <row r="607" spans="1:5" x14ac:dyDescent="0.15">
      <c r="A607">
        <v>11468726002</v>
      </c>
      <c r="B607" s="204">
        <v>42908</v>
      </c>
      <c r="C607">
        <v>0</v>
      </c>
      <c r="D607">
        <v>1</v>
      </c>
      <c r="E607">
        <v>0</v>
      </c>
    </row>
    <row r="608" spans="1:5" x14ac:dyDescent="0.15">
      <c r="A608">
        <v>11468863003</v>
      </c>
      <c r="B608" s="204">
        <v>42908</v>
      </c>
      <c r="C608">
        <v>0</v>
      </c>
      <c r="D608">
        <v>1</v>
      </c>
      <c r="E608">
        <v>0</v>
      </c>
    </row>
    <row r="609" spans="1:5" x14ac:dyDescent="0.15">
      <c r="A609">
        <v>11469244003</v>
      </c>
      <c r="B609" s="204">
        <v>42908</v>
      </c>
      <c r="C609">
        <v>0</v>
      </c>
      <c r="D609">
        <v>1</v>
      </c>
      <c r="E609">
        <v>0</v>
      </c>
    </row>
    <row r="610" spans="1:5" x14ac:dyDescent="0.15">
      <c r="A610">
        <v>11469637002</v>
      </c>
      <c r="B610" s="204">
        <v>42908</v>
      </c>
      <c r="C610">
        <v>0</v>
      </c>
      <c r="D610">
        <v>1</v>
      </c>
      <c r="E610">
        <v>0</v>
      </c>
    </row>
    <row r="611" spans="1:5" x14ac:dyDescent="0.15">
      <c r="A611">
        <v>11469655003</v>
      </c>
      <c r="B611" s="204">
        <v>42908</v>
      </c>
      <c r="C611">
        <v>0</v>
      </c>
      <c r="D611">
        <v>1</v>
      </c>
      <c r="E611">
        <v>0</v>
      </c>
    </row>
    <row r="612" spans="1:5" x14ac:dyDescent="0.15">
      <c r="A612">
        <v>11470003004</v>
      </c>
      <c r="B612" s="204">
        <v>42908</v>
      </c>
      <c r="C612">
        <v>0</v>
      </c>
      <c r="D612">
        <v>1</v>
      </c>
      <c r="E612">
        <v>0</v>
      </c>
    </row>
    <row r="613" spans="1:5" x14ac:dyDescent="0.15">
      <c r="A613">
        <v>11470094002</v>
      </c>
      <c r="B613" s="204">
        <v>42908</v>
      </c>
      <c r="C613">
        <v>0</v>
      </c>
      <c r="D613">
        <v>1</v>
      </c>
      <c r="E613">
        <v>0</v>
      </c>
    </row>
    <row r="614" spans="1:5" x14ac:dyDescent="0.15">
      <c r="A614">
        <v>11471495002</v>
      </c>
      <c r="B614" s="204">
        <v>42908</v>
      </c>
      <c r="C614">
        <v>0</v>
      </c>
      <c r="D614">
        <v>1</v>
      </c>
      <c r="E614">
        <v>0</v>
      </c>
    </row>
    <row r="615" spans="1:5" x14ac:dyDescent="0.15">
      <c r="A615">
        <v>11471553002</v>
      </c>
      <c r="B615" s="204">
        <v>42908</v>
      </c>
      <c r="C615">
        <v>0</v>
      </c>
      <c r="D615">
        <v>1</v>
      </c>
      <c r="E615">
        <v>0</v>
      </c>
    </row>
    <row r="616" spans="1:5" x14ac:dyDescent="0.15">
      <c r="A616">
        <v>11476116002</v>
      </c>
      <c r="B616" s="204">
        <v>42880</v>
      </c>
      <c r="C616">
        <v>0</v>
      </c>
      <c r="D616">
        <v>1</v>
      </c>
      <c r="E616">
        <v>0</v>
      </c>
    </row>
    <row r="617" spans="1:5" x14ac:dyDescent="0.15">
      <c r="A617">
        <v>11477476003</v>
      </c>
      <c r="B617" s="204">
        <v>42880</v>
      </c>
      <c r="C617">
        <v>0</v>
      </c>
      <c r="D617">
        <v>1</v>
      </c>
      <c r="E617">
        <v>0</v>
      </c>
    </row>
    <row r="618" spans="1:5" x14ac:dyDescent="0.15">
      <c r="A618">
        <v>11477492004</v>
      </c>
      <c r="B618" s="204">
        <v>42935</v>
      </c>
      <c r="C618">
        <v>0</v>
      </c>
      <c r="D618">
        <v>1</v>
      </c>
      <c r="E618">
        <v>0</v>
      </c>
    </row>
    <row r="619" spans="1:5" x14ac:dyDescent="0.15">
      <c r="A619">
        <v>11479823002</v>
      </c>
      <c r="B619" s="204">
        <v>42879</v>
      </c>
      <c r="C619">
        <v>0</v>
      </c>
      <c r="D619">
        <v>1</v>
      </c>
      <c r="E619">
        <v>0</v>
      </c>
    </row>
    <row r="620" spans="1:5" x14ac:dyDescent="0.15">
      <c r="A620">
        <v>11480065002</v>
      </c>
      <c r="B620" s="204">
        <v>42879</v>
      </c>
      <c r="C620">
        <v>0</v>
      </c>
      <c r="D620">
        <v>1</v>
      </c>
      <c r="E620">
        <v>0</v>
      </c>
    </row>
    <row r="621" spans="1:5" x14ac:dyDescent="0.15">
      <c r="A621">
        <v>11480491002</v>
      </c>
      <c r="B621" s="204">
        <v>42879</v>
      </c>
      <c r="C621">
        <v>0</v>
      </c>
      <c r="D621">
        <v>1</v>
      </c>
      <c r="E621">
        <v>0</v>
      </c>
    </row>
    <row r="622" spans="1:5" x14ac:dyDescent="0.15">
      <c r="A622">
        <v>11480613002</v>
      </c>
      <c r="B622" s="204">
        <v>42879</v>
      </c>
      <c r="C622">
        <v>0</v>
      </c>
      <c r="D622">
        <v>1</v>
      </c>
      <c r="E622">
        <v>0</v>
      </c>
    </row>
    <row r="623" spans="1:5" x14ac:dyDescent="0.15">
      <c r="A623">
        <v>11482966002</v>
      </c>
      <c r="B623" s="204">
        <v>42880</v>
      </c>
      <c r="C623">
        <v>0</v>
      </c>
      <c r="D623">
        <v>1</v>
      </c>
      <c r="E623">
        <v>0</v>
      </c>
    </row>
    <row r="624" spans="1:5" x14ac:dyDescent="0.15">
      <c r="A624">
        <v>11485415002</v>
      </c>
      <c r="B624" s="204">
        <v>42880</v>
      </c>
      <c r="C624">
        <v>0</v>
      </c>
      <c r="D624">
        <v>1</v>
      </c>
      <c r="E624">
        <v>0</v>
      </c>
    </row>
    <row r="625" spans="1:5" x14ac:dyDescent="0.15">
      <c r="A625">
        <v>11485725002</v>
      </c>
      <c r="B625" s="204">
        <v>42880</v>
      </c>
      <c r="C625">
        <v>0</v>
      </c>
      <c r="D625">
        <v>1</v>
      </c>
      <c r="E625">
        <v>0</v>
      </c>
    </row>
    <row r="626" spans="1:5" x14ac:dyDescent="0.15">
      <c r="A626">
        <v>11486905002</v>
      </c>
      <c r="B626" s="204">
        <v>42879</v>
      </c>
      <c r="C626">
        <v>0</v>
      </c>
      <c r="D626">
        <v>1</v>
      </c>
      <c r="E626">
        <v>0</v>
      </c>
    </row>
    <row r="627" spans="1:5" x14ac:dyDescent="0.15">
      <c r="A627">
        <v>11487233002</v>
      </c>
      <c r="B627" s="204">
        <v>42880</v>
      </c>
      <c r="C627">
        <v>0</v>
      </c>
      <c r="D627">
        <v>1</v>
      </c>
      <c r="E627">
        <v>0</v>
      </c>
    </row>
    <row r="628" spans="1:5" x14ac:dyDescent="0.15">
      <c r="A628">
        <v>11487349003</v>
      </c>
      <c r="B628" s="204">
        <v>42880</v>
      </c>
      <c r="C628">
        <v>0</v>
      </c>
      <c r="D628">
        <v>1</v>
      </c>
      <c r="E628">
        <v>0</v>
      </c>
    </row>
    <row r="629" spans="1:5" x14ac:dyDescent="0.15">
      <c r="A629">
        <v>11488478002</v>
      </c>
      <c r="B629" s="204">
        <v>42880</v>
      </c>
      <c r="C629">
        <v>0</v>
      </c>
      <c r="D629">
        <v>1</v>
      </c>
      <c r="E629">
        <v>0</v>
      </c>
    </row>
    <row r="630" spans="1:5" x14ac:dyDescent="0.15">
      <c r="A630">
        <v>11488881002</v>
      </c>
      <c r="B630" s="204">
        <v>42880</v>
      </c>
      <c r="C630">
        <v>0</v>
      </c>
      <c r="D630">
        <v>1</v>
      </c>
      <c r="E630">
        <v>0</v>
      </c>
    </row>
    <row r="631" spans="1:5" x14ac:dyDescent="0.15">
      <c r="A631">
        <v>11490536002</v>
      </c>
      <c r="B631" s="204">
        <v>42880</v>
      </c>
      <c r="C631">
        <v>0</v>
      </c>
      <c r="D631">
        <v>1</v>
      </c>
      <c r="E631">
        <v>0</v>
      </c>
    </row>
    <row r="632" spans="1:5" x14ac:dyDescent="0.15">
      <c r="A632">
        <v>11490607002</v>
      </c>
      <c r="B632" s="204">
        <v>42880</v>
      </c>
      <c r="C632">
        <v>0</v>
      </c>
      <c r="D632">
        <v>1</v>
      </c>
      <c r="E632">
        <v>0</v>
      </c>
    </row>
    <row r="633" spans="1:5" x14ac:dyDescent="0.15">
      <c r="A633">
        <v>11490968002</v>
      </c>
      <c r="B633" s="204">
        <v>42880</v>
      </c>
      <c r="C633">
        <v>0</v>
      </c>
      <c r="D633">
        <v>1</v>
      </c>
      <c r="E633">
        <v>0</v>
      </c>
    </row>
    <row r="634" spans="1:5" x14ac:dyDescent="0.15">
      <c r="A634">
        <v>11491351003</v>
      </c>
      <c r="B634" s="204">
        <v>42880</v>
      </c>
      <c r="C634">
        <v>0</v>
      </c>
      <c r="D634">
        <v>1</v>
      </c>
      <c r="E634">
        <v>0</v>
      </c>
    </row>
    <row r="635" spans="1:5" x14ac:dyDescent="0.15">
      <c r="A635">
        <v>11491791002</v>
      </c>
      <c r="B635" s="204">
        <v>42880</v>
      </c>
      <c r="C635">
        <v>0</v>
      </c>
      <c r="D635">
        <v>1</v>
      </c>
      <c r="E635">
        <v>0</v>
      </c>
    </row>
    <row r="636" spans="1:5" x14ac:dyDescent="0.15">
      <c r="A636">
        <v>11492046002</v>
      </c>
      <c r="B636" s="204">
        <v>42880</v>
      </c>
      <c r="C636">
        <v>0</v>
      </c>
      <c r="D636">
        <v>1</v>
      </c>
      <c r="E636">
        <v>0</v>
      </c>
    </row>
    <row r="637" spans="1:5" x14ac:dyDescent="0.15">
      <c r="A637">
        <v>11492575002</v>
      </c>
      <c r="B637" s="204">
        <v>42880</v>
      </c>
      <c r="C637">
        <v>0</v>
      </c>
      <c r="D637">
        <v>1</v>
      </c>
      <c r="E637">
        <v>0</v>
      </c>
    </row>
    <row r="638" spans="1:5" x14ac:dyDescent="0.15">
      <c r="A638">
        <v>11493708003</v>
      </c>
      <c r="B638" s="204">
        <v>42880</v>
      </c>
      <c r="C638">
        <v>0</v>
      </c>
      <c r="D638">
        <v>1</v>
      </c>
      <c r="E638">
        <v>0</v>
      </c>
    </row>
    <row r="639" spans="1:5" x14ac:dyDescent="0.15">
      <c r="A639">
        <v>11494983002</v>
      </c>
      <c r="B639" s="204">
        <v>42879</v>
      </c>
      <c r="C639">
        <v>0</v>
      </c>
      <c r="D639">
        <v>1</v>
      </c>
      <c r="E639">
        <v>0</v>
      </c>
    </row>
    <row r="640" spans="1:5" x14ac:dyDescent="0.15">
      <c r="A640">
        <v>11495021002</v>
      </c>
      <c r="B640" s="204">
        <v>42880</v>
      </c>
      <c r="C640">
        <v>0</v>
      </c>
      <c r="D640">
        <v>1</v>
      </c>
      <c r="E640">
        <v>0</v>
      </c>
    </row>
    <row r="641" spans="1:5" x14ac:dyDescent="0.15">
      <c r="A641">
        <v>11495074002</v>
      </c>
      <c r="B641" s="204">
        <v>42879</v>
      </c>
      <c r="C641">
        <v>0</v>
      </c>
      <c r="D641">
        <v>1</v>
      </c>
      <c r="E641">
        <v>0</v>
      </c>
    </row>
    <row r="642" spans="1:5" x14ac:dyDescent="0.15">
      <c r="A642">
        <v>11495346002</v>
      </c>
      <c r="B642" s="204">
        <v>42879</v>
      </c>
      <c r="C642">
        <v>0</v>
      </c>
      <c r="D642">
        <v>1</v>
      </c>
      <c r="E642">
        <v>0</v>
      </c>
    </row>
    <row r="643" spans="1:5" x14ac:dyDescent="0.15">
      <c r="A643">
        <v>11496914002</v>
      </c>
      <c r="B643" s="204">
        <v>42880</v>
      </c>
      <c r="C643">
        <v>0</v>
      </c>
      <c r="D643">
        <v>1</v>
      </c>
      <c r="E643">
        <v>0</v>
      </c>
    </row>
    <row r="644" spans="1:5" x14ac:dyDescent="0.15">
      <c r="A644">
        <v>11497280002</v>
      </c>
      <c r="B644" s="204">
        <v>42880</v>
      </c>
      <c r="C644">
        <v>0</v>
      </c>
      <c r="D644">
        <v>1</v>
      </c>
      <c r="E644">
        <v>0</v>
      </c>
    </row>
    <row r="645" spans="1:5" x14ac:dyDescent="0.15">
      <c r="A645">
        <v>11497340002</v>
      </c>
      <c r="B645" s="204">
        <v>42880</v>
      </c>
      <c r="C645">
        <v>0</v>
      </c>
      <c r="D645">
        <v>1</v>
      </c>
      <c r="E645">
        <v>0</v>
      </c>
    </row>
    <row r="646" spans="1:5" x14ac:dyDescent="0.15">
      <c r="A646">
        <v>11497571002</v>
      </c>
      <c r="B646" s="204">
        <v>42880</v>
      </c>
      <c r="C646">
        <v>0</v>
      </c>
      <c r="D646">
        <v>1</v>
      </c>
      <c r="E646">
        <v>0</v>
      </c>
    </row>
    <row r="647" spans="1:5" x14ac:dyDescent="0.15">
      <c r="A647">
        <v>11497599002</v>
      </c>
      <c r="B647" s="204">
        <v>42880</v>
      </c>
      <c r="C647">
        <v>0</v>
      </c>
      <c r="D647">
        <v>1</v>
      </c>
      <c r="E647">
        <v>0</v>
      </c>
    </row>
    <row r="648" spans="1:5" x14ac:dyDescent="0.15">
      <c r="A648">
        <v>11497768003</v>
      </c>
      <c r="B648" s="204">
        <v>42880</v>
      </c>
      <c r="C648">
        <v>0</v>
      </c>
      <c r="D648">
        <v>1</v>
      </c>
      <c r="E648">
        <v>0</v>
      </c>
    </row>
    <row r="649" spans="1:5" x14ac:dyDescent="0.15">
      <c r="A649">
        <v>11499298002</v>
      </c>
      <c r="B649" s="204">
        <v>42880</v>
      </c>
      <c r="C649">
        <v>0</v>
      </c>
      <c r="D649">
        <v>1</v>
      </c>
      <c r="E649">
        <v>0</v>
      </c>
    </row>
    <row r="650" spans="1:5" x14ac:dyDescent="0.15">
      <c r="A650">
        <v>11499815004</v>
      </c>
      <c r="B650" s="204">
        <v>42880</v>
      </c>
      <c r="C650">
        <v>0</v>
      </c>
      <c r="D650">
        <v>1</v>
      </c>
      <c r="E650">
        <v>0</v>
      </c>
    </row>
    <row r="651" spans="1:5" x14ac:dyDescent="0.15">
      <c r="A651">
        <v>11501118002</v>
      </c>
      <c r="B651" s="204">
        <v>42880</v>
      </c>
      <c r="C651">
        <v>0</v>
      </c>
      <c r="D651">
        <v>1</v>
      </c>
      <c r="E651">
        <v>0</v>
      </c>
    </row>
    <row r="652" spans="1:5" x14ac:dyDescent="0.15">
      <c r="A652">
        <v>11502037002</v>
      </c>
      <c r="B652" s="204">
        <v>42880</v>
      </c>
      <c r="C652">
        <v>0</v>
      </c>
      <c r="D652">
        <v>1</v>
      </c>
      <c r="E652">
        <v>0</v>
      </c>
    </row>
    <row r="653" spans="1:5" x14ac:dyDescent="0.15">
      <c r="A653">
        <v>11502124002</v>
      </c>
      <c r="B653" s="204">
        <v>42880</v>
      </c>
      <c r="C653">
        <v>0</v>
      </c>
      <c r="D653">
        <v>1</v>
      </c>
      <c r="E653">
        <v>0</v>
      </c>
    </row>
    <row r="654" spans="1:5" x14ac:dyDescent="0.15">
      <c r="A654">
        <v>11503500002</v>
      </c>
      <c r="B654" s="204">
        <v>42880</v>
      </c>
      <c r="C654">
        <v>0</v>
      </c>
      <c r="D654">
        <v>1</v>
      </c>
      <c r="E654">
        <v>0</v>
      </c>
    </row>
    <row r="655" spans="1:5" x14ac:dyDescent="0.15">
      <c r="A655">
        <v>11504263002</v>
      </c>
      <c r="B655" s="204">
        <v>42880</v>
      </c>
      <c r="C655">
        <v>0</v>
      </c>
      <c r="D655">
        <v>1</v>
      </c>
      <c r="E655">
        <v>0</v>
      </c>
    </row>
    <row r="656" spans="1:5" x14ac:dyDescent="0.15">
      <c r="A656">
        <v>11504351004</v>
      </c>
      <c r="B656" s="204">
        <v>42880</v>
      </c>
      <c r="C656">
        <v>0</v>
      </c>
      <c r="D656">
        <v>1</v>
      </c>
      <c r="E656">
        <v>0</v>
      </c>
    </row>
    <row r="657" spans="1:5" x14ac:dyDescent="0.15">
      <c r="A657">
        <v>11504404004</v>
      </c>
      <c r="B657" s="204">
        <v>42880</v>
      </c>
      <c r="C657">
        <v>0</v>
      </c>
      <c r="D657">
        <v>1</v>
      </c>
      <c r="E657">
        <v>0</v>
      </c>
    </row>
    <row r="658" spans="1:5" x14ac:dyDescent="0.15">
      <c r="A658">
        <v>11504667003</v>
      </c>
      <c r="B658" s="204">
        <v>42879</v>
      </c>
      <c r="C658">
        <v>0</v>
      </c>
      <c r="D658">
        <v>1</v>
      </c>
      <c r="E658">
        <v>0</v>
      </c>
    </row>
    <row r="659" spans="1:5" x14ac:dyDescent="0.15">
      <c r="A659">
        <v>11504693002</v>
      </c>
      <c r="B659" s="204">
        <v>42879</v>
      </c>
      <c r="C659">
        <v>0</v>
      </c>
      <c r="D659">
        <v>1</v>
      </c>
      <c r="E659">
        <v>0</v>
      </c>
    </row>
    <row r="660" spans="1:5" x14ac:dyDescent="0.15">
      <c r="A660">
        <v>11504892002</v>
      </c>
      <c r="B660" s="204">
        <v>42879</v>
      </c>
      <c r="C660">
        <v>0</v>
      </c>
      <c r="D660">
        <v>1</v>
      </c>
      <c r="E660">
        <v>0</v>
      </c>
    </row>
    <row r="661" spans="1:5" x14ac:dyDescent="0.15">
      <c r="A661">
        <v>11504927004</v>
      </c>
      <c r="B661" s="204">
        <v>42879</v>
      </c>
      <c r="C661">
        <v>0</v>
      </c>
      <c r="D661">
        <v>1</v>
      </c>
      <c r="E661">
        <v>0</v>
      </c>
    </row>
    <row r="662" spans="1:5" x14ac:dyDescent="0.15">
      <c r="A662">
        <v>11505114002</v>
      </c>
      <c r="B662" s="204">
        <v>42880</v>
      </c>
      <c r="C662">
        <v>0</v>
      </c>
      <c r="D662">
        <v>1</v>
      </c>
      <c r="E662">
        <v>0</v>
      </c>
    </row>
    <row r="663" spans="1:5" x14ac:dyDescent="0.15">
      <c r="A663">
        <v>11505541002</v>
      </c>
      <c r="B663" s="204">
        <v>42880</v>
      </c>
      <c r="C663">
        <v>0</v>
      </c>
      <c r="D663">
        <v>1</v>
      </c>
      <c r="E663">
        <v>0</v>
      </c>
    </row>
    <row r="664" spans="1:5" x14ac:dyDescent="0.15">
      <c r="A664">
        <v>11514690002</v>
      </c>
      <c r="B664" s="204">
        <v>42914</v>
      </c>
      <c r="C664">
        <v>0</v>
      </c>
      <c r="D664">
        <v>1</v>
      </c>
      <c r="E664">
        <v>0</v>
      </c>
    </row>
    <row r="665" spans="1:5" x14ac:dyDescent="0.15">
      <c r="A665">
        <v>11519584002</v>
      </c>
      <c r="B665" s="204">
        <v>42880</v>
      </c>
      <c r="C665">
        <v>0</v>
      </c>
      <c r="D665">
        <v>1</v>
      </c>
      <c r="E665">
        <v>0</v>
      </c>
    </row>
    <row r="666" spans="1:5" x14ac:dyDescent="0.15">
      <c r="A666">
        <v>11519769002</v>
      </c>
      <c r="B666" s="204">
        <v>42880</v>
      </c>
      <c r="C666">
        <v>0</v>
      </c>
      <c r="D666">
        <v>1</v>
      </c>
      <c r="E666">
        <v>0</v>
      </c>
    </row>
    <row r="667" spans="1:5" x14ac:dyDescent="0.15">
      <c r="A667">
        <v>11527471002</v>
      </c>
      <c r="B667" s="204">
        <v>42880</v>
      </c>
      <c r="C667">
        <v>0</v>
      </c>
      <c r="D667">
        <v>1</v>
      </c>
      <c r="E667">
        <v>0</v>
      </c>
    </row>
    <row r="668" spans="1:5" x14ac:dyDescent="0.15">
      <c r="A668">
        <v>11527668002</v>
      </c>
      <c r="B668" s="204">
        <v>42880</v>
      </c>
      <c r="C668">
        <v>0</v>
      </c>
      <c r="D668">
        <v>1</v>
      </c>
      <c r="E668">
        <v>0</v>
      </c>
    </row>
    <row r="669" spans="1:5" x14ac:dyDescent="0.15">
      <c r="A669">
        <v>11540331002</v>
      </c>
      <c r="B669" s="204">
        <v>42914</v>
      </c>
      <c r="C669">
        <v>0</v>
      </c>
      <c r="D669">
        <v>1</v>
      </c>
      <c r="E669">
        <v>0</v>
      </c>
    </row>
    <row r="670" spans="1:5" x14ac:dyDescent="0.15">
      <c r="A670">
        <v>11540624002</v>
      </c>
      <c r="B670" s="204">
        <v>42914</v>
      </c>
      <c r="C670">
        <v>0</v>
      </c>
      <c r="D670">
        <v>1</v>
      </c>
      <c r="E670">
        <v>0</v>
      </c>
    </row>
    <row r="671" spans="1:5" x14ac:dyDescent="0.15">
      <c r="A671">
        <v>11541130003</v>
      </c>
      <c r="B671" s="204">
        <v>42913</v>
      </c>
      <c r="C671">
        <v>0</v>
      </c>
      <c r="D671">
        <v>1</v>
      </c>
      <c r="E671">
        <v>0</v>
      </c>
    </row>
    <row r="672" spans="1:5" x14ac:dyDescent="0.15">
      <c r="A672">
        <v>11542441003</v>
      </c>
      <c r="B672" s="204">
        <v>42914</v>
      </c>
      <c r="C672">
        <v>0</v>
      </c>
      <c r="D672">
        <v>1</v>
      </c>
      <c r="E672">
        <v>0</v>
      </c>
    </row>
    <row r="673" spans="1:5" x14ac:dyDescent="0.15">
      <c r="A673">
        <v>11542653002</v>
      </c>
      <c r="B673" s="204">
        <v>42914</v>
      </c>
      <c r="C673">
        <v>0</v>
      </c>
      <c r="D673" t="s">
        <v>21</v>
      </c>
      <c r="E673">
        <v>0</v>
      </c>
    </row>
    <row r="674" spans="1:5" x14ac:dyDescent="0.15">
      <c r="A674">
        <v>11542749002</v>
      </c>
      <c r="B674" s="204">
        <v>42914</v>
      </c>
      <c r="C674">
        <v>0</v>
      </c>
      <c r="D674">
        <v>1</v>
      </c>
      <c r="E674">
        <v>0</v>
      </c>
    </row>
    <row r="675" spans="1:5" x14ac:dyDescent="0.15">
      <c r="A675">
        <v>11543744002</v>
      </c>
      <c r="B675" s="204">
        <v>42913</v>
      </c>
      <c r="C675">
        <v>0</v>
      </c>
      <c r="D675">
        <v>1</v>
      </c>
      <c r="E675">
        <v>0</v>
      </c>
    </row>
    <row r="676" spans="1:5" x14ac:dyDescent="0.15">
      <c r="A676">
        <v>11544000002</v>
      </c>
      <c r="B676" s="204">
        <v>42913</v>
      </c>
      <c r="C676">
        <v>0</v>
      </c>
      <c r="D676">
        <v>1</v>
      </c>
      <c r="E676">
        <v>0</v>
      </c>
    </row>
    <row r="677" spans="1:5" x14ac:dyDescent="0.15">
      <c r="A677">
        <v>11544197002</v>
      </c>
      <c r="B677" s="204">
        <v>42913</v>
      </c>
      <c r="C677">
        <v>0</v>
      </c>
      <c r="D677">
        <v>1</v>
      </c>
      <c r="E677">
        <v>0</v>
      </c>
    </row>
    <row r="678" spans="1:5" x14ac:dyDescent="0.15">
      <c r="A678">
        <v>11545386002</v>
      </c>
      <c r="B678" s="204">
        <v>42914</v>
      </c>
      <c r="C678">
        <v>0</v>
      </c>
      <c r="D678">
        <v>1</v>
      </c>
      <c r="E678">
        <v>0</v>
      </c>
    </row>
    <row r="679" spans="1:5" x14ac:dyDescent="0.15">
      <c r="A679">
        <v>11545488002</v>
      </c>
      <c r="B679" s="204">
        <v>42914</v>
      </c>
      <c r="C679">
        <v>0</v>
      </c>
      <c r="D679">
        <v>1</v>
      </c>
      <c r="E679">
        <v>0</v>
      </c>
    </row>
    <row r="680" spans="1:5" x14ac:dyDescent="0.15">
      <c r="A680">
        <v>11546311002</v>
      </c>
      <c r="B680" s="204">
        <v>42913</v>
      </c>
      <c r="C680">
        <v>0</v>
      </c>
      <c r="D680">
        <v>1</v>
      </c>
      <c r="E680">
        <v>0</v>
      </c>
    </row>
    <row r="681" spans="1:5" x14ac:dyDescent="0.15">
      <c r="A681">
        <v>11547757003</v>
      </c>
      <c r="B681" s="204">
        <v>42913</v>
      </c>
      <c r="C681">
        <v>0</v>
      </c>
      <c r="D681">
        <v>1</v>
      </c>
      <c r="E681">
        <v>0</v>
      </c>
    </row>
    <row r="682" spans="1:5" x14ac:dyDescent="0.15">
      <c r="A682">
        <v>11547827002</v>
      </c>
      <c r="B682" s="204">
        <v>42913</v>
      </c>
      <c r="C682">
        <v>0</v>
      </c>
      <c r="D682">
        <v>1</v>
      </c>
      <c r="E682">
        <v>0</v>
      </c>
    </row>
    <row r="683" spans="1:5" x14ac:dyDescent="0.15">
      <c r="A683">
        <v>11548062002</v>
      </c>
      <c r="B683" s="204">
        <v>42914</v>
      </c>
      <c r="C683">
        <v>0</v>
      </c>
      <c r="D683">
        <v>1</v>
      </c>
      <c r="E683">
        <v>0</v>
      </c>
    </row>
    <row r="684" spans="1:5" x14ac:dyDescent="0.15">
      <c r="A684">
        <v>11548191002</v>
      </c>
      <c r="B684" s="204">
        <v>42914</v>
      </c>
      <c r="C684">
        <v>0</v>
      </c>
      <c r="D684">
        <v>1</v>
      </c>
      <c r="E684">
        <v>0</v>
      </c>
    </row>
    <row r="685" spans="1:5" x14ac:dyDescent="0.15">
      <c r="A685">
        <v>11548341002</v>
      </c>
      <c r="B685" s="204">
        <v>42914</v>
      </c>
      <c r="C685">
        <v>0</v>
      </c>
      <c r="D685">
        <v>1</v>
      </c>
      <c r="E685">
        <v>0</v>
      </c>
    </row>
    <row r="686" spans="1:5" x14ac:dyDescent="0.15">
      <c r="A686">
        <v>11549345002</v>
      </c>
      <c r="B686" s="204">
        <v>42914</v>
      </c>
      <c r="C686">
        <v>0</v>
      </c>
      <c r="D686">
        <v>1</v>
      </c>
      <c r="E686">
        <v>0</v>
      </c>
    </row>
    <row r="687" spans="1:5" x14ac:dyDescent="0.15">
      <c r="A687">
        <v>11550089002</v>
      </c>
      <c r="B687" s="204">
        <v>42913</v>
      </c>
      <c r="C687">
        <v>0</v>
      </c>
      <c r="D687">
        <v>1</v>
      </c>
      <c r="E687">
        <v>0</v>
      </c>
    </row>
    <row r="688" spans="1:5" x14ac:dyDescent="0.15">
      <c r="A688">
        <v>11550252002</v>
      </c>
      <c r="B688" s="204">
        <v>42913</v>
      </c>
      <c r="C688">
        <v>0</v>
      </c>
      <c r="D688" t="s">
        <v>21</v>
      </c>
      <c r="E688">
        <v>0</v>
      </c>
    </row>
    <row r="689" spans="1:5" x14ac:dyDescent="0.15">
      <c r="A689">
        <v>11550766002</v>
      </c>
      <c r="B689" s="204">
        <v>42913</v>
      </c>
      <c r="C689">
        <v>0</v>
      </c>
      <c r="D689">
        <v>1</v>
      </c>
      <c r="E689">
        <v>0</v>
      </c>
    </row>
    <row r="690" spans="1:5" x14ac:dyDescent="0.15">
      <c r="A690">
        <v>11551162002</v>
      </c>
      <c r="B690" s="204">
        <v>42914</v>
      </c>
      <c r="C690">
        <v>0</v>
      </c>
      <c r="D690">
        <v>1</v>
      </c>
      <c r="E690">
        <v>0</v>
      </c>
    </row>
    <row r="691" spans="1:5" x14ac:dyDescent="0.15">
      <c r="A691">
        <v>11552491002</v>
      </c>
      <c r="B691" s="204">
        <v>42914</v>
      </c>
      <c r="C691">
        <v>0</v>
      </c>
      <c r="D691">
        <v>1</v>
      </c>
      <c r="E691">
        <v>0</v>
      </c>
    </row>
    <row r="692" spans="1:5" x14ac:dyDescent="0.15">
      <c r="A692">
        <v>11553063002</v>
      </c>
      <c r="B692" s="204">
        <v>42914</v>
      </c>
      <c r="C692">
        <v>0</v>
      </c>
      <c r="D692">
        <v>1</v>
      </c>
      <c r="E692">
        <v>0</v>
      </c>
    </row>
    <row r="693" spans="1:5" x14ac:dyDescent="0.15">
      <c r="A693">
        <v>11553362002</v>
      </c>
      <c r="B693" s="204">
        <v>42914</v>
      </c>
      <c r="C693">
        <v>0</v>
      </c>
      <c r="D693">
        <v>1</v>
      </c>
      <c r="E693">
        <v>0</v>
      </c>
    </row>
    <row r="694" spans="1:5" x14ac:dyDescent="0.15">
      <c r="A694">
        <v>11554095002</v>
      </c>
      <c r="B694" s="204">
        <v>42908</v>
      </c>
      <c r="C694">
        <v>0</v>
      </c>
      <c r="D694">
        <v>1</v>
      </c>
      <c r="E694">
        <v>0</v>
      </c>
    </row>
    <row r="695" spans="1:5" x14ac:dyDescent="0.15">
      <c r="A695">
        <v>11554738002</v>
      </c>
      <c r="B695" s="204">
        <v>42914</v>
      </c>
      <c r="C695">
        <v>0</v>
      </c>
      <c r="D695">
        <v>1</v>
      </c>
      <c r="E695">
        <v>0</v>
      </c>
    </row>
    <row r="696" spans="1:5" x14ac:dyDescent="0.15">
      <c r="A696">
        <v>11555138002</v>
      </c>
      <c r="B696" s="204">
        <v>42914</v>
      </c>
      <c r="C696">
        <v>0</v>
      </c>
      <c r="D696">
        <v>1</v>
      </c>
      <c r="E696">
        <v>0</v>
      </c>
    </row>
    <row r="697" spans="1:5" x14ac:dyDescent="0.15">
      <c r="A697">
        <v>11555321002</v>
      </c>
      <c r="B697" s="204">
        <v>42913</v>
      </c>
      <c r="C697">
        <v>0</v>
      </c>
      <c r="D697">
        <v>1</v>
      </c>
      <c r="E697">
        <v>0</v>
      </c>
    </row>
    <row r="698" spans="1:5" x14ac:dyDescent="0.15">
      <c r="A698">
        <v>11555756002</v>
      </c>
      <c r="B698" s="204">
        <v>42913</v>
      </c>
      <c r="C698">
        <v>0</v>
      </c>
      <c r="D698">
        <v>1</v>
      </c>
      <c r="E698">
        <v>0</v>
      </c>
    </row>
    <row r="699" spans="1:5" x14ac:dyDescent="0.15">
      <c r="A699">
        <v>11556526002</v>
      </c>
      <c r="B699" s="204">
        <v>42914</v>
      </c>
      <c r="C699">
        <v>0</v>
      </c>
      <c r="D699">
        <v>1</v>
      </c>
      <c r="E699">
        <v>0</v>
      </c>
    </row>
    <row r="700" spans="1:5" x14ac:dyDescent="0.15">
      <c r="A700">
        <v>11557449003</v>
      </c>
      <c r="B700" s="204">
        <v>42914</v>
      </c>
      <c r="C700">
        <v>0</v>
      </c>
      <c r="D700">
        <v>1</v>
      </c>
      <c r="E700">
        <v>0</v>
      </c>
    </row>
    <row r="701" spans="1:5" x14ac:dyDescent="0.15">
      <c r="A701">
        <v>11557530002</v>
      </c>
      <c r="B701" s="204">
        <v>42914</v>
      </c>
      <c r="C701">
        <v>0</v>
      </c>
      <c r="D701">
        <v>1</v>
      </c>
      <c r="E701">
        <v>0</v>
      </c>
    </row>
    <row r="702" spans="1:5" x14ac:dyDescent="0.15">
      <c r="A702">
        <v>11557829002</v>
      </c>
      <c r="B702" s="204">
        <v>42913</v>
      </c>
      <c r="C702">
        <v>0</v>
      </c>
      <c r="D702">
        <v>1</v>
      </c>
      <c r="E702">
        <v>0</v>
      </c>
    </row>
    <row r="703" spans="1:5" x14ac:dyDescent="0.15">
      <c r="A703">
        <v>11558159004</v>
      </c>
      <c r="B703" s="204">
        <v>42913</v>
      </c>
      <c r="C703">
        <v>0</v>
      </c>
      <c r="D703">
        <v>1</v>
      </c>
      <c r="E703">
        <v>0</v>
      </c>
    </row>
    <row r="704" spans="1:5" x14ac:dyDescent="0.15">
      <c r="A704">
        <v>11558281002</v>
      </c>
      <c r="B704" s="204">
        <v>42913</v>
      </c>
      <c r="C704">
        <v>0</v>
      </c>
      <c r="D704">
        <v>1</v>
      </c>
      <c r="E704">
        <v>0</v>
      </c>
    </row>
    <row r="705" spans="1:5" x14ac:dyDescent="0.15">
      <c r="A705">
        <v>11558337002</v>
      </c>
      <c r="B705" s="204">
        <v>42913</v>
      </c>
      <c r="C705">
        <v>0</v>
      </c>
      <c r="D705">
        <v>1</v>
      </c>
      <c r="E705">
        <v>0</v>
      </c>
    </row>
    <row r="706" spans="1:5" x14ac:dyDescent="0.15">
      <c r="A706">
        <v>11558845002</v>
      </c>
      <c r="B706" s="204">
        <v>42913</v>
      </c>
      <c r="C706">
        <v>0</v>
      </c>
      <c r="D706">
        <v>1</v>
      </c>
      <c r="E706">
        <v>0</v>
      </c>
    </row>
    <row r="707" spans="1:5" x14ac:dyDescent="0.15">
      <c r="A707">
        <v>11559186002</v>
      </c>
      <c r="B707" s="204">
        <v>42914</v>
      </c>
      <c r="C707">
        <v>0</v>
      </c>
      <c r="D707">
        <v>1</v>
      </c>
      <c r="E707">
        <v>0</v>
      </c>
    </row>
    <row r="708" spans="1:5" x14ac:dyDescent="0.15">
      <c r="A708">
        <v>11559363002</v>
      </c>
      <c r="B708" s="204">
        <v>42914</v>
      </c>
      <c r="C708">
        <v>0</v>
      </c>
      <c r="D708">
        <v>1</v>
      </c>
      <c r="E708">
        <v>0</v>
      </c>
    </row>
    <row r="709" spans="1:5" x14ac:dyDescent="0.15">
      <c r="A709">
        <v>11559875003</v>
      </c>
      <c r="B709" s="204">
        <v>42914</v>
      </c>
      <c r="C709">
        <v>0</v>
      </c>
      <c r="D709">
        <v>1</v>
      </c>
      <c r="E709">
        <v>0</v>
      </c>
    </row>
    <row r="710" spans="1:5" x14ac:dyDescent="0.15">
      <c r="A710">
        <v>11560634002</v>
      </c>
      <c r="B710" s="204">
        <v>42914</v>
      </c>
      <c r="C710">
        <v>0</v>
      </c>
      <c r="D710">
        <v>1</v>
      </c>
      <c r="E710">
        <v>0</v>
      </c>
    </row>
    <row r="711" spans="1:5" x14ac:dyDescent="0.15">
      <c r="A711">
        <v>11561271005</v>
      </c>
      <c r="B711" s="204">
        <v>42914</v>
      </c>
      <c r="C711">
        <v>0</v>
      </c>
      <c r="D711">
        <v>1</v>
      </c>
      <c r="E711">
        <v>0</v>
      </c>
    </row>
    <row r="712" spans="1:5" x14ac:dyDescent="0.15">
      <c r="A712">
        <v>11561696002</v>
      </c>
      <c r="B712" s="204">
        <v>42914</v>
      </c>
      <c r="C712">
        <v>0</v>
      </c>
      <c r="D712">
        <v>1</v>
      </c>
      <c r="E712">
        <v>0</v>
      </c>
    </row>
    <row r="713" spans="1:5" x14ac:dyDescent="0.15">
      <c r="A713">
        <v>11561738003</v>
      </c>
      <c r="B713" s="204">
        <v>42914</v>
      </c>
      <c r="C713">
        <v>0</v>
      </c>
      <c r="D713">
        <v>1</v>
      </c>
      <c r="E713">
        <v>0</v>
      </c>
    </row>
    <row r="714" spans="1:5" x14ac:dyDescent="0.15">
      <c r="A714">
        <v>11562297002</v>
      </c>
      <c r="B714" s="204">
        <v>42914</v>
      </c>
      <c r="C714">
        <v>0</v>
      </c>
      <c r="D714">
        <v>1</v>
      </c>
      <c r="E714">
        <v>0</v>
      </c>
    </row>
    <row r="715" spans="1:5" x14ac:dyDescent="0.15">
      <c r="A715">
        <v>11562394002</v>
      </c>
      <c r="B715" s="204">
        <v>42914</v>
      </c>
      <c r="C715">
        <v>0</v>
      </c>
      <c r="D715">
        <v>1</v>
      </c>
      <c r="E715">
        <v>0</v>
      </c>
    </row>
    <row r="716" spans="1:5" x14ac:dyDescent="0.15">
      <c r="A716">
        <v>11562650002</v>
      </c>
      <c r="B716" s="204">
        <v>42914</v>
      </c>
      <c r="C716">
        <v>0</v>
      </c>
      <c r="D716">
        <v>1</v>
      </c>
      <c r="E716">
        <v>0</v>
      </c>
    </row>
    <row r="717" spans="1:5" x14ac:dyDescent="0.15">
      <c r="A717">
        <v>11562707002</v>
      </c>
      <c r="B717" s="204">
        <v>42914</v>
      </c>
      <c r="C717">
        <v>0</v>
      </c>
      <c r="D717">
        <v>1</v>
      </c>
      <c r="E717">
        <v>0</v>
      </c>
    </row>
    <row r="718" spans="1:5" x14ac:dyDescent="0.15">
      <c r="A718">
        <v>11562845002</v>
      </c>
      <c r="B718" s="204">
        <v>42914</v>
      </c>
      <c r="C718">
        <v>0</v>
      </c>
      <c r="D718">
        <v>1</v>
      </c>
      <c r="E718">
        <v>0</v>
      </c>
    </row>
    <row r="719" spans="1:5" x14ac:dyDescent="0.15">
      <c r="A719">
        <v>11563206005</v>
      </c>
      <c r="B719" s="204">
        <v>42914</v>
      </c>
      <c r="C719">
        <v>0</v>
      </c>
      <c r="D719">
        <v>1</v>
      </c>
      <c r="E719">
        <v>0</v>
      </c>
    </row>
    <row r="720" spans="1:5" x14ac:dyDescent="0.15">
      <c r="A720">
        <v>11563783002</v>
      </c>
      <c r="B720" s="204">
        <v>42913</v>
      </c>
      <c r="C720">
        <v>0</v>
      </c>
      <c r="D720">
        <v>1</v>
      </c>
      <c r="E720">
        <v>0</v>
      </c>
    </row>
    <row r="721" spans="1:5" x14ac:dyDescent="0.15">
      <c r="A721">
        <v>11564389002</v>
      </c>
      <c r="B721" s="204">
        <v>42914</v>
      </c>
      <c r="C721">
        <v>0</v>
      </c>
      <c r="D721">
        <v>1</v>
      </c>
      <c r="E721">
        <v>0</v>
      </c>
    </row>
    <row r="722" spans="1:5" x14ac:dyDescent="0.15">
      <c r="A722">
        <v>11564418002</v>
      </c>
      <c r="B722" s="204">
        <v>42914</v>
      </c>
      <c r="C722">
        <v>0</v>
      </c>
      <c r="D722">
        <v>1</v>
      </c>
      <c r="E722">
        <v>0</v>
      </c>
    </row>
    <row r="723" spans="1:5" x14ac:dyDescent="0.15">
      <c r="A723">
        <v>11565810002</v>
      </c>
      <c r="B723" s="204">
        <v>42913</v>
      </c>
      <c r="C723">
        <v>0</v>
      </c>
      <c r="D723">
        <v>1</v>
      </c>
      <c r="E723">
        <v>0</v>
      </c>
    </row>
    <row r="724" spans="1:5" x14ac:dyDescent="0.15">
      <c r="A724">
        <v>11566076003</v>
      </c>
      <c r="B724" s="204">
        <v>42913</v>
      </c>
      <c r="C724">
        <v>0</v>
      </c>
      <c r="D724">
        <v>1</v>
      </c>
      <c r="E724">
        <v>0</v>
      </c>
    </row>
    <row r="725" spans="1:5" x14ac:dyDescent="0.15">
      <c r="A725">
        <v>11567108002</v>
      </c>
      <c r="B725" s="204">
        <v>42914</v>
      </c>
      <c r="C725">
        <v>0</v>
      </c>
      <c r="D725">
        <v>1</v>
      </c>
      <c r="E725">
        <v>0</v>
      </c>
    </row>
    <row r="726" spans="1:5" x14ac:dyDescent="0.15">
      <c r="A726">
        <v>11567308003</v>
      </c>
      <c r="B726" s="204">
        <v>42914</v>
      </c>
      <c r="C726">
        <v>0</v>
      </c>
      <c r="D726">
        <v>1</v>
      </c>
      <c r="E726">
        <v>0</v>
      </c>
    </row>
    <row r="727" spans="1:5" x14ac:dyDescent="0.15">
      <c r="A727">
        <v>11567515003</v>
      </c>
      <c r="B727" s="204">
        <v>42914</v>
      </c>
      <c r="C727">
        <v>0</v>
      </c>
      <c r="D727">
        <v>1</v>
      </c>
      <c r="E727">
        <v>0</v>
      </c>
    </row>
    <row r="728" spans="1:5" x14ac:dyDescent="0.15">
      <c r="A728">
        <v>11567594002</v>
      </c>
      <c r="B728" s="204">
        <v>42914</v>
      </c>
      <c r="C728">
        <v>0</v>
      </c>
      <c r="D728">
        <v>1</v>
      </c>
      <c r="E728">
        <v>0</v>
      </c>
    </row>
    <row r="729" spans="1:5" x14ac:dyDescent="0.15">
      <c r="A729">
        <v>11567988002</v>
      </c>
      <c r="B729" s="204">
        <v>42913</v>
      </c>
      <c r="C729">
        <v>0</v>
      </c>
      <c r="D729">
        <v>1</v>
      </c>
      <c r="E729">
        <v>0</v>
      </c>
    </row>
    <row r="730" spans="1:5" x14ac:dyDescent="0.15">
      <c r="A730">
        <v>11568228002</v>
      </c>
      <c r="B730" s="204">
        <v>42913</v>
      </c>
      <c r="C730">
        <v>0</v>
      </c>
      <c r="D730">
        <v>1</v>
      </c>
      <c r="E730">
        <v>0</v>
      </c>
    </row>
    <row r="731" spans="1:5" x14ac:dyDescent="0.15">
      <c r="A731">
        <v>11568334002</v>
      </c>
      <c r="B731" s="204">
        <v>42913</v>
      </c>
      <c r="C731">
        <v>0</v>
      </c>
      <c r="D731">
        <v>1</v>
      </c>
      <c r="E731">
        <v>0</v>
      </c>
    </row>
    <row r="732" spans="1:5" x14ac:dyDescent="0.15">
      <c r="A732">
        <v>11568763002</v>
      </c>
      <c r="B732" s="204">
        <v>42913</v>
      </c>
      <c r="C732">
        <v>0</v>
      </c>
      <c r="D732">
        <v>1</v>
      </c>
      <c r="E732">
        <v>0</v>
      </c>
    </row>
    <row r="733" spans="1:5" x14ac:dyDescent="0.15">
      <c r="A733">
        <v>11569927002</v>
      </c>
      <c r="B733" s="204">
        <v>42914</v>
      </c>
      <c r="C733">
        <v>0</v>
      </c>
      <c r="D733">
        <v>1</v>
      </c>
      <c r="E733">
        <v>0</v>
      </c>
    </row>
    <row r="734" spans="1:5" x14ac:dyDescent="0.15">
      <c r="A734">
        <v>11571733002</v>
      </c>
      <c r="B734" s="204">
        <v>42914</v>
      </c>
      <c r="C734">
        <v>0</v>
      </c>
      <c r="D734">
        <v>1</v>
      </c>
      <c r="E734">
        <v>0</v>
      </c>
    </row>
    <row r="735" spans="1:5" x14ac:dyDescent="0.15">
      <c r="A735">
        <v>11571876002</v>
      </c>
      <c r="B735" s="204">
        <v>42913</v>
      </c>
      <c r="C735">
        <v>0</v>
      </c>
      <c r="D735">
        <v>1</v>
      </c>
      <c r="E735">
        <v>0</v>
      </c>
    </row>
    <row r="736" spans="1:5" x14ac:dyDescent="0.15">
      <c r="A736">
        <v>11572705005</v>
      </c>
      <c r="B736" s="204">
        <v>42914</v>
      </c>
      <c r="C736">
        <v>0</v>
      </c>
      <c r="D736">
        <v>1</v>
      </c>
      <c r="E736">
        <v>0</v>
      </c>
    </row>
    <row r="737" spans="1:5" x14ac:dyDescent="0.15">
      <c r="A737">
        <v>11572761003</v>
      </c>
      <c r="B737" s="204">
        <v>42914</v>
      </c>
      <c r="C737">
        <v>0</v>
      </c>
      <c r="D737">
        <v>1</v>
      </c>
      <c r="E737">
        <v>0</v>
      </c>
    </row>
    <row r="738" spans="1:5" x14ac:dyDescent="0.15">
      <c r="A738">
        <v>11572827002</v>
      </c>
      <c r="B738" s="204">
        <v>42914</v>
      </c>
      <c r="C738">
        <v>0</v>
      </c>
      <c r="D738">
        <v>1</v>
      </c>
      <c r="E738">
        <v>0</v>
      </c>
    </row>
    <row r="739" spans="1:5" x14ac:dyDescent="0.15">
      <c r="A739">
        <v>11572856002</v>
      </c>
      <c r="B739" s="204">
        <v>42914</v>
      </c>
      <c r="C739">
        <v>0</v>
      </c>
      <c r="D739">
        <v>1</v>
      </c>
      <c r="E739">
        <v>0</v>
      </c>
    </row>
    <row r="740" spans="1:5" x14ac:dyDescent="0.15">
      <c r="A740">
        <v>11572962002</v>
      </c>
      <c r="B740" s="204">
        <v>42913</v>
      </c>
      <c r="C740">
        <v>0</v>
      </c>
      <c r="D740">
        <v>1</v>
      </c>
      <c r="E740">
        <v>0</v>
      </c>
    </row>
    <row r="741" spans="1:5" x14ac:dyDescent="0.15">
      <c r="A741">
        <v>11573542002</v>
      </c>
      <c r="B741" s="204">
        <v>42879</v>
      </c>
      <c r="C741">
        <v>0</v>
      </c>
      <c r="D741">
        <v>1</v>
      </c>
      <c r="E741">
        <v>0</v>
      </c>
    </row>
    <row r="742" spans="1:5" x14ac:dyDescent="0.15">
      <c r="A742">
        <v>11575044002</v>
      </c>
      <c r="B742" s="204">
        <v>42880</v>
      </c>
      <c r="C742">
        <v>0</v>
      </c>
      <c r="D742">
        <v>1</v>
      </c>
      <c r="E742">
        <v>0</v>
      </c>
    </row>
    <row r="743" spans="1:5" x14ac:dyDescent="0.15">
      <c r="A743">
        <v>11575078003</v>
      </c>
      <c r="B743" s="204">
        <v>42880</v>
      </c>
      <c r="C743">
        <v>0</v>
      </c>
      <c r="D743">
        <v>1</v>
      </c>
      <c r="E743">
        <v>0</v>
      </c>
    </row>
    <row r="744" spans="1:5" x14ac:dyDescent="0.15">
      <c r="A744">
        <v>11575343002</v>
      </c>
      <c r="B744" s="204">
        <v>42908</v>
      </c>
      <c r="C744">
        <v>0</v>
      </c>
      <c r="D744">
        <v>1</v>
      </c>
      <c r="E744">
        <v>0</v>
      </c>
    </row>
    <row r="745" spans="1:5" x14ac:dyDescent="0.15">
      <c r="A745">
        <v>11576254003</v>
      </c>
      <c r="B745" s="204">
        <v>42879</v>
      </c>
      <c r="C745">
        <v>0</v>
      </c>
      <c r="D745">
        <v>1</v>
      </c>
      <c r="E745">
        <v>0</v>
      </c>
    </row>
    <row r="746" spans="1:5" x14ac:dyDescent="0.15">
      <c r="A746">
        <v>11576260002</v>
      </c>
      <c r="B746" s="204">
        <v>42879</v>
      </c>
      <c r="C746">
        <v>0</v>
      </c>
      <c r="D746">
        <v>1</v>
      </c>
      <c r="E746">
        <v>0</v>
      </c>
    </row>
    <row r="747" spans="1:5" x14ac:dyDescent="0.15">
      <c r="A747">
        <v>11576386002</v>
      </c>
      <c r="B747" s="204">
        <v>42879</v>
      </c>
      <c r="C747">
        <v>0</v>
      </c>
      <c r="D747">
        <v>1</v>
      </c>
      <c r="E747">
        <v>0</v>
      </c>
    </row>
    <row r="748" spans="1:5" x14ac:dyDescent="0.15">
      <c r="A748">
        <v>11576409002</v>
      </c>
      <c r="B748" s="204">
        <v>42880</v>
      </c>
      <c r="C748">
        <v>0</v>
      </c>
      <c r="D748">
        <v>1</v>
      </c>
      <c r="E748">
        <v>0</v>
      </c>
    </row>
    <row r="749" spans="1:5" x14ac:dyDescent="0.15">
      <c r="A749">
        <v>11576820003</v>
      </c>
      <c r="B749" s="204">
        <v>42879</v>
      </c>
      <c r="C749">
        <v>0</v>
      </c>
      <c r="D749">
        <v>1</v>
      </c>
      <c r="E749">
        <v>0</v>
      </c>
    </row>
    <row r="750" spans="1:5" x14ac:dyDescent="0.15">
      <c r="A750">
        <v>11576874002</v>
      </c>
      <c r="B750" s="204">
        <v>42879</v>
      </c>
      <c r="C750">
        <v>0</v>
      </c>
      <c r="D750">
        <v>1</v>
      </c>
      <c r="E750">
        <v>0</v>
      </c>
    </row>
    <row r="751" spans="1:5" x14ac:dyDescent="0.15">
      <c r="A751">
        <v>11577558002</v>
      </c>
      <c r="B751" s="204">
        <v>42880</v>
      </c>
      <c r="C751">
        <v>0</v>
      </c>
      <c r="D751">
        <v>1</v>
      </c>
      <c r="E751">
        <v>0</v>
      </c>
    </row>
    <row r="752" spans="1:5" x14ac:dyDescent="0.15">
      <c r="A752">
        <v>11578037002</v>
      </c>
      <c r="B752" s="204">
        <v>42899</v>
      </c>
      <c r="C752">
        <v>0</v>
      </c>
      <c r="D752">
        <v>1</v>
      </c>
      <c r="E752">
        <v>0</v>
      </c>
    </row>
    <row r="753" spans="1:5" x14ac:dyDescent="0.15">
      <c r="A753">
        <v>11578951002</v>
      </c>
      <c r="B753" s="204">
        <v>42880</v>
      </c>
      <c r="C753">
        <v>0</v>
      </c>
      <c r="D753">
        <v>1</v>
      </c>
      <c r="E753">
        <v>0</v>
      </c>
    </row>
    <row r="754" spans="1:5" x14ac:dyDescent="0.15">
      <c r="A754">
        <v>11579840002</v>
      </c>
      <c r="B754" s="204">
        <v>42879</v>
      </c>
      <c r="C754">
        <v>0</v>
      </c>
      <c r="D754">
        <v>1</v>
      </c>
      <c r="E754">
        <v>0</v>
      </c>
    </row>
    <row r="755" spans="1:5" x14ac:dyDescent="0.15">
      <c r="A755">
        <v>11580126002</v>
      </c>
      <c r="B755" s="204">
        <v>42879</v>
      </c>
      <c r="C755">
        <v>0</v>
      </c>
      <c r="D755">
        <v>1</v>
      </c>
      <c r="E755">
        <v>0</v>
      </c>
    </row>
    <row r="756" spans="1:5" x14ac:dyDescent="0.15">
      <c r="A756">
        <v>11581267002</v>
      </c>
      <c r="B756" s="204">
        <v>42908</v>
      </c>
      <c r="C756">
        <v>0</v>
      </c>
      <c r="D756">
        <v>1</v>
      </c>
      <c r="E756">
        <v>0</v>
      </c>
    </row>
    <row r="757" spans="1:5" x14ac:dyDescent="0.15">
      <c r="A757">
        <v>11581990003</v>
      </c>
      <c r="B757" s="204">
        <v>42935</v>
      </c>
      <c r="C757">
        <v>0</v>
      </c>
      <c r="D757">
        <v>1</v>
      </c>
      <c r="E757">
        <v>0</v>
      </c>
    </row>
    <row r="758" spans="1:5" x14ac:dyDescent="0.15">
      <c r="A758">
        <v>11582041002</v>
      </c>
      <c r="B758" s="204">
        <v>42879</v>
      </c>
      <c r="C758">
        <v>0</v>
      </c>
      <c r="D758">
        <v>1</v>
      </c>
      <c r="E758">
        <v>0</v>
      </c>
    </row>
    <row r="759" spans="1:5" x14ac:dyDescent="0.15">
      <c r="A759">
        <v>11582705002</v>
      </c>
      <c r="B759" s="204">
        <v>42879</v>
      </c>
      <c r="C759">
        <v>0</v>
      </c>
      <c r="D759">
        <v>1</v>
      </c>
      <c r="E759">
        <v>0</v>
      </c>
    </row>
    <row r="760" spans="1:5" x14ac:dyDescent="0.15">
      <c r="A760">
        <v>11582813003</v>
      </c>
      <c r="B760" s="204">
        <v>42879</v>
      </c>
      <c r="C760">
        <v>0</v>
      </c>
      <c r="D760">
        <v>1</v>
      </c>
      <c r="E760">
        <v>0</v>
      </c>
    </row>
    <row r="761" spans="1:5" x14ac:dyDescent="0.15">
      <c r="A761">
        <v>11583705003</v>
      </c>
      <c r="B761" s="204">
        <v>42908</v>
      </c>
      <c r="C761">
        <v>0</v>
      </c>
      <c r="D761">
        <v>1</v>
      </c>
      <c r="E761">
        <v>0</v>
      </c>
    </row>
    <row r="762" spans="1:5" x14ac:dyDescent="0.15">
      <c r="A762">
        <v>11583723003</v>
      </c>
      <c r="B762" s="204">
        <v>42908</v>
      </c>
      <c r="C762">
        <v>0</v>
      </c>
      <c r="D762">
        <v>1</v>
      </c>
      <c r="E762">
        <v>0</v>
      </c>
    </row>
    <row r="763" spans="1:5" x14ac:dyDescent="0.15">
      <c r="A763">
        <v>11583989002</v>
      </c>
      <c r="B763" s="204">
        <v>42879</v>
      </c>
      <c r="C763">
        <v>0</v>
      </c>
      <c r="D763">
        <v>1</v>
      </c>
      <c r="E763">
        <v>0</v>
      </c>
    </row>
    <row r="764" spans="1:5" x14ac:dyDescent="0.15">
      <c r="A764">
        <v>11584154002</v>
      </c>
      <c r="B764" s="204">
        <v>42879</v>
      </c>
      <c r="C764">
        <v>0</v>
      </c>
      <c r="D764">
        <v>1</v>
      </c>
      <c r="E764">
        <v>0</v>
      </c>
    </row>
    <row r="765" spans="1:5" x14ac:dyDescent="0.15">
      <c r="A765">
        <v>11584983002</v>
      </c>
      <c r="B765" s="204">
        <v>42879</v>
      </c>
      <c r="C765">
        <v>0</v>
      </c>
      <c r="D765">
        <v>1</v>
      </c>
      <c r="E765">
        <v>0</v>
      </c>
    </row>
    <row r="766" spans="1:5" x14ac:dyDescent="0.15">
      <c r="A766">
        <v>11585599002</v>
      </c>
      <c r="B766" s="204">
        <v>42880</v>
      </c>
      <c r="C766">
        <v>0</v>
      </c>
      <c r="D766">
        <v>1</v>
      </c>
      <c r="E766">
        <v>0</v>
      </c>
    </row>
    <row r="767" spans="1:5" x14ac:dyDescent="0.15">
      <c r="A767">
        <v>11585684003</v>
      </c>
      <c r="B767" s="204">
        <v>42880</v>
      </c>
      <c r="C767">
        <v>0</v>
      </c>
      <c r="D767">
        <v>1</v>
      </c>
      <c r="E767">
        <v>0</v>
      </c>
    </row>
    <row r="768" spans="1:5" x14ac:dyDescent="0.15">
      <c r="A768">
        <v>11588931003</v>
      </c>
      <c r="B768" s="204">
        <v>42880</v>
      </c>
      <c r="C768">
        <v>0</v>
      </c>
      <c r="D768">
        <v>1</v>
      </c>
      <c r="E768">
        <v>0</v>
      </c>
    </row>
    <row r="769" spans="1:5" x14ac:dyDescent="0.15">
      <c r="A769">
        <v>11589409002</v>
      </c>
      <c r="B769" s="204">
        <v>42879</v>
      </c>
      <c r="C769">
        <v>0</v>
      </c>
      <c r="D769">
        <v>1</v>
      </c>
      <c r="E769">
        <v>0</v>
      </c>
    </row>
    <row r="770" spans="1:5" x14ac:dyDescent="0.15">
      <c r="A770">
        <v>11589452002</v>
      </c>
      <c r="B770" s="204">
        <v>42879</v>
      </c>
      <c r="C770">
        <v>0</v>
      </c>
      <c r="D770">
        <v>1</v>
      </c>
      <c r="E770">
        <v>0</v>
      </c>
    </row>
    <row r="771" spans="1:5" x14ac:dyDescent="0.15">
      <c r="A771">
        <v>11589939002</v>
      </c>
      <c r="B771" s="204">
        <v>42879</v>
      </c>
      <c r="C771">
        <v>0</v>
      </c>
      <c r="D771">
        <v>1</v>
      </c>
      <c r="E771">
        <v>0</v>
      </c>
    </row>
    <row r="772" spans="1:5" x14ac:dyDescent="0.15">
      <c r="A772">
        <v>11590331002</v>
      </c>
      <c r="B772" s="204">
        <v>42879</v>
      </c>
      <c r="C772">
        <v>0</v>
      </c>
      <c r="D772">
        <v>1</v>
      </c>
      <c r="E772">
        <v>0</v>
      </c>
    </row>
    <row r="773" spans="1:5" x14ac:dyDescent="0.15">
      <c r="A773">
        <v>11592076002</v>
      </c>
      <c r="B773" s="204">
        <v>42879</v>
      </c>
      <c r="C773">
        <v>0</v>
      </c>
      <c r="D773">
        <v>1</v>
      </c>
      <c r="E773">
        <v>0</v>
      </c>
    </row>
    <row r="774" spans="1:5" x14ac:dyDescent="0.15">
      <c r="A774">
        <v>11592408003</v>
      </c>
      <c r="B774" s="204">
        <v>42879</v>
      </c>
      <c r="C774">
        <v>0</v>
      </c>
      <c r="D774">
        <v>1</v>
      </c>
      <c r="E774">
        <v>0</v>
      </c>
    </row>
    <row r="775" spans="1:5" x14ac:dyDescent="0.15">
      <c r="A775">
        <v>11593018002</v>
      </c>
      <c r="B775" s="204">
        <v>42879</v>
      </c>
      <c r="C775">
        <v>0</v>
      </c>
      <c r="D775">
        <v>1</v>
      </c>
      <c r="E775">
        <v>0</v>
      </c>
    </row>
    <row r="776" spans="1:5" x14ac:dyDescent="0.15">
      <c r="A776">
        <v>11593083003</v>
      </c>
      <c r="B776" s="204">
        <v>42879</v>
      </c>
      <c r="C776">
        <v>0</v>
      </c>
      <c r="D776">
        <v>1</v>
      </c>
      <c r="E776">
        <v>0</v>
      </c>
    </row>
    <row r="777" spans="1:5" x14ac:dyDescent="0.15">
      <c r="A777">
        <v>11593788002</v>
      </c>
      <c r="B777" s="204">
        <v>42879</v>
      </c>
      <c r="C777">
        <v>0</v>
      </c>
      <c r="D777">
        <v>1</v>
      </c>
      <c r="E777">
        <v>0</v>
      </c>
    </row>
    <row r="778" spans="1:5" x14ac:dyDescent="0.15">
      <c r="A778">
        <v>11593842002</v>
      </c>
      <c r="B778" s="204">
        <v>42879</v>
      </c>
      <c r="C778">
        <v>0</v>
      </c>
      <c r="D778">
        <v>1</v>
      </c>
      <c r="E778">
        <v>0</v>
      </c>
    </row>
    <row r="779" spans="1:5" x14ac:dyDescent="0.15">
      <c r="A779">
        <v>11594035002</v>
      </c>
      <c r="B779" s="204">
        <v>42879</v>
      </c>
      <c r="C779">
        <v>0</v>
      </c>
      <c r="D779">
        <v>1</v>
      </c>
      <c r="E779">
        <v>0</v>
      </c>
    </row>
    <row r="780" spans="1:5" x14ac:dyDescent="0.15">
      <c r="A780">
        <v>11594183002</v>
      </c>
      <c r="B780" s="204">
        <v>42879</v>
      </c>
      <c r="C780">
        <v>0</v>
      </c>
      <c r="D780">
        <v>1</v>
      </c>
      <c r="E780">
        <v>0</v>
      </c>
    </row>
    <row r="781" spans="1:5" x14ac:dyDescent="0.15">
      <c r="A781">
        <v>11594340002</v>
      </c>
      <c r="B781" s="204">
        <v>42879</v>
      </c>
      <c r="C781">
        <v>0</v>
      </c>
      <c r="D781" t="s">
        <v>21</v>
      </c>
      <c r="E781">
        <v>0</v>
      </c>
    </row>
    <row r="782" spans="1:5" x14ac:dyDescent="0.15">
      <c r="A782">
        <v>11594563003</v>
      </c>
      <c r="B782" s="204">
        <v>42879</v>
      </c>
      <c r="C782">
        <v>0</v>
      </c>
      <c r="D782">
        <v>1</v>
      </c>
      <c r="E782">
        <v>0</v>
      </c>
    </row>
    <row r="783" spans="1:5" x14ac:dyDescent="0.15">
      <c r="A783">
        <v>11594613002</v>
      </c>
      <c r="B783" s="204">
        <v>42879</v>
      </c>
      <c r="C783">
        <v>0</v>
      </c>
      <c r="D783">
        <v>1</v>
      </c>
      <c r="E783">
        <v>0</v>
      </c>
    </row>
    <row r="784" spans="1:5" x14ac:dyDescent="0.15">
      <c r="A784">
        <v>11594841004</v>
      </c>
      <c r="B784" s="204">
        <v>42880</v>
      </c>
      <c r="C784">
        <v>0</v>
      </c>
      <c r="D784">
        <v>1</v>
      </c>
      <c r="E784">
        <v>0</v>
      </c>
    </row>
    <row r="785" spans="1:5" x14ac:dyDescent="0.15">
      <c r="A785">
        <v>11595169003</v>
      </c>
      <c r="B785" s="204">
        <v>42908</v>
      </c>
      <c r="C785">
        <v>0</v>
      </c>
      <c r="D785">
        <v>1</v>
      </c>
      <c r="E785">
        <v>0</v>
      </c>
    </row>
    <row r="786" spans="1:5" x14ac:dyDescent="0.15">
      <c r="A786">
        <v>11596407004</v>
      </c>
      <c r="B786" s="204">
        <v>42879</v>
      </c>
      <c r="C786">
        <v>0</v>
      </c>
      <c r="D786">
        <v>1</v>
      </c>
      <c r="E786">
        <v>0</v>
      </c>
    </row>
    <row r="787" spans="1:5" x14ac:dyDescent="0.15">
      <c r="A787">
        <v>11597207002</v>
      </c>
      <c r="B787" s="204">
        <v>42880</v>
      </c>
      <c r="C787">
        <v>0</v>
      </c>
      <c r="D787">
        <v>1</v>
      </c>
      <c r="E787">
        <v>0</v>
      </c>
    </row>
    <row r="788" spans="1:5" x14ac:dyDescent="0.15">
      <c r="A788">
        <v>11597445002</v>
      </c>
      <c r="B788" s="204">
        <v>42879</v>
      </c>
      <c r="C788">
        <v>0</v>
      </c>
      <c r="D788">
        <v>1</v>
      </c>
      <c r="E788">
        <v>0</v>
      </c>
    </row>
    <row r="789" spans="1:5" x14ac:dyDescent="0.15">
      <c r="A789">
        <v>11598336003</v>
      </c>
      <c r="B789" s="204">
        <v>42879</v>
      </c>
      <c r="C789">
        <v>0</v>
      </c>
      <c r="D789">
        <v>1</v>
      </c>
      <c r="E789">
        <v>0</v>
      </c>
    </row>
    <row r="790" spans="1:5" x14ac:dyDescent="0.15">
      <c r="A790">
        <v>11598462003</v>
      </c>
      <c r="B790" s="204">
        <v>42879</v>
      </c>
      <c r="C790">
        <v>0</v>
      </c>
      <c r="D790">
        <v>1</v>
      </c>
      <c r="E790">
        <v>0</v>
      </c>
    </row>
    <row r="791" spans="1:5" x14ac:dyDescent="0.15">
      <c r="A791">
        <v>11598650002</v>
      </c>
      <c r="B791" s="204">
        <v>42879</v>
      </c>
      <c r="C791">
        <v>0</v>
      </c>
      <c r="D791">
        <v>1</v>
      </c>
      <c r="E791">
        <v>0</v>
      </c>
    </row>
    <row r="792" spans="1:5" x14ac:dyDescent="0.15">
      <c r="A792">
        <v>11599228002</v>
      </c>
      <c r="B792" s="204">
        <v>42880</v>
      </c>
      <c r="C792">
        <v>0</v>
      </c>
      <c r="D792">
        <v>1</v>
      </c>
      <c r="E792">
        <v>0</v>
      </c>
    </row>
    <row r="793" spans="1:5" x14ac:dyDescent="0.15">
      <c r="A793">
        <v>11599441002</v>
      </c>
      <c r="B793" s="204">
        <v>42908</v>
      </c>
      <c r="C793">
        <v>0</v>
      </c>
      <c r="D793">
        <v>1</v>
      </c>
      <c r="E793">
        <v>0</v>
      </c>
    </row>
    <row r="794" spans="1:5" x14ac:dyDescent="0.15">
      <c r="A794">
        <v>11599973002</v>
      </c>
      <c r="B794" s="204">
        <v>42879</v>
      </c>
      <c r="C794">
        <v>0</v>
      </c>
      <c r="D794">
        <v>1</v>
      </c>
      <c r="E794">
        <v>0</v>
      </c>
    </row>
    <row r="795" spans="1:5" x14ac:dyDescent="0.15">
      <c r="A795">
        <v>11600170003</v>
      </c>
      <c r="B795" s="204">
        <v>42879</v>
      </c>
      <c r="C795">
        <v>0</v>
      </c>
      <c r="D795">
        <v>1</v>
      </c>
      <c r="E795">
        <v>0</v>
      </c>
    </row>
    <row r="796" spans="1:5" x14ac:dyDescent="0.15">
      <c r="A796">
        <v>11600635002</v>
      </c>
      <c r="B796" s="204">
        <v>42879</v>
      </c>
      <c r="C796">
        <v>0</v>
      </c>
      <c r="D796">
        <v>1</v>
      </c>
      <c r="E796">
        <v>0</v>
      </c>
    </row>
    <row r="797" spans="1:5" x14ac:dyDescent="0.15">
      <c r="A797">
        <v>11601439002</v>
      </c>
      <c r="B797" s="204">
        <v>42908</v>
      </c>
      <c r="C797">
        <v>0</v>
      </c>
      <c r="D797">
        <v>1</v>
      </c>
      <c r="E797">
        <v>0</v>
      </c>
    </row>
    <row r="798" spans="1:5" x14ac:dyDescent="0.15">
      <c r="A798">
        <v>11601727002</v>
      </c>
      <c r="B798" s="204">
        <v>42908</v>
      </c>
      <c r="C798">
        <v>0</v>
      </c>
      <c r="D798">
        <v>1</v>
      </c>
      <c r="E798">
        <v>0</v>
      </c>
    </row>
    <row r="799" spans="1:5" x14ac:dyDescent="0.15">
      <c r="A799">
        <v>11601800004</v>
      </c>
      <c r="B799" s="204">
        <v>42908</v>
      </c>
      <c r="C799">
        <v>0</v>
      </c>
      <c r="D799">
        <v>1</v>
      </c>
      <c r="E799">
        <v>0</v>
      </c>
    </row>
    <row r="800" spans="1:5" x14ac:dyDescent="0.15">
      <c r="A800">
        <v>11602550002</v>
      </c>
      <c r="B800" s="204">
        <v>42879</v>
      </c>
      <c r="C800">
        <v>0</v>
      </c>
      <c r="D800">
        <v>1</v>
      </c>
      <c r="E800">
        <v>0</v>
      </c>
    </row>
    <row r="801" spans="1:5" x14ac:dyDescent="0.15">
      <c r="A801">
        <v>11602599002</v>
      </c>
      <c r="B801" s="204">
        <v>42879</v>
      </c>
      <c r="C801">
        <v>0</v>
      </c>
      <c r="D801">
        <v>1</v>
      </c>
      <c r="E801">
        <v>0</v>
      </c>
    </row>
    <row r="802" spans="1:5" x14ac:dyDescent="0.15">
      <c r="A802">
        <v>11603373002</v>
      </c>
      <c r="B802" s="204">
        <v>42908</v>
      </c>
      <c r="C802">
        <v>0</v>
      </c>
      <c r="D802">
        <v>1</v>
      </c>
      <c r="E802">
        <v>0</v>
      </c>
    </row>
    <row r="803" spans="1:5" x14ac:dyDescent="0.15">
      <c r="A803">
        <v>11611805002</v>
      </c>
      <c r="B803" s="204">
        <v>42913</v>
      </c>
      <c r="C803">
        <v>0</v>
      </c>
      <c r="D803">
        <v>1</v>
      </c>
      <c r="E803">
        <v>0</v>
      </c>
    </row>
    <row r="804" spans="1:5" x14ac:dyDescent="0.15">
      <c r="A804">
        <v>11615970003</v>
      </c>
      <c r="B804" s="204">
        <v>42893</v>
      </c>
      <c r="C804">
        <v>0</v>
      </c>
      <c r="D804">
        <v>1</v>
      </c>
      <c r="E804">
        <v>0</v>
      </c>
    </row>
    <row r="805" spans="1:5" x14ac:dyDescent="0.15">
      <c r="A805">
        <v>11616324003</v>
      </c>
      <c r="B805" s="204">
        <v>42935</v>
      </c>
      <c r="C805">
        <v>0</v>
      </c>
      <c r="D805">
        <v>1</v>
      </c>
      <c r="E805">
        <v>0</v>
      </c>
    </row>
    <row r="806" spans="1:5" x14ac:dyDescent="0.15">
      <c r="A806">
        <v>11617813004</v>
      </c>
      <c r="B806" s="204">
        <v>42913</v>
      </c>
      <c r="C806">
        <v>0</v>
      </c>
      <c r="D806">
        <v>1</v>
      </c>
      <c r="E806">
        <v>0</v>
      </c>
    </row>
    <row r="807" spans="1:5" x14ac:dyDescent="0.15">
      <c r="A807">
        <v>11638890002</v>
      </c>
      <c r="B807" s="204">
        <v>42912</v>
      </c>
      <c r="C807">
        <v>0</v>
      </c>
      <c r="D807">
        <v>1</v>
      </c>
      <c r="E807">
        <v>0</v>
      </c>
    </row>
    <row r="808" spans="1:5" x14ac:dyDescent="0.15">
      <c r="A808">
        <v>11639169002</v>
      </c>
      <c r="B808" s="204">
        <v>42912</v>
      </c>
      <c r="C808">
        <v>0</v>
      </c>
      <c r="D808">
        <v>1</v>
      </c>
      <c r="E808">
        <v>0</v>
      </c>
    </row>
    <row r="809" spans="1:5" x14ac:dyDescent="0.15">
      <c r="A809">
        <v>11639199006</v>
      </c>
      <c r="B809" s="204">
        <v>42912</v>
      </c>
      <c r="C809">
        <v>0</v>
      </c>
      <c r="D809">
        <v>1</v>
      </c>
      <c r="E809">
        <v>0</v>
      </c>
    </row>
    <row r="810" spans="1:5" x14ac:dyDescent="0.15">
      <c r="A810">
        <v>11639242005</v>
      </c>
      <c r="B810" s="204">
        <v>42912</v>
      </c>
      <c r="C810">
        <v>0</v>
      </c>
      <c r="D810">
        <v>1</v>
      </c>
      <c r="E810">
        <v>0</v>
      </c>
    </row>
    <row r="811" spans="1:5" x14ac:dyDescent="0.15">
      <c r="A811">
        <v>11639697003</v>
      </c>
      <c r="B811" s="204">
        <v>42912</v>
      </c>
      <c r="C811">
        <v>0</v>
      </c>
      <c r="D811">
        <v>1</v>
      </c>
      <c r="E811">
        <v>0</v>
      </c>
    </row>
    <row r="812" spans="1:5" x14ac:dyDescent="0.15">
      <c r="A812">
        <v>11639825002</v>
      </c>
      <c r="B812" s="204">
        <v>42913</v>
      </c>
      <c r="C812">
        <v>0</v>
      </c>
      <c r="D812" t="s">
        <v>21</v>
      </c>
      <c r="E812">
        <v>0</v>
      </c>
    </row>
    <row r="813" spans="1:5" x14ac:dyDescent="0.15">
      <c r="A813">
        <v>11640694003</v>
      </c>
      <c r="B813" s="204">
        <v>42912</v>
      </c>
      <c r="C813">
        <v>0</v>
      </c>
      <c r="D813">
        <v>1</v>
      </c>
      <c r="E813">
        <v>0</v>
      </c>
    </row>
    <row r="814" spans="1:5" x14ac:dyDescent="0.15">
      <c r="A814">
        <v>11641097003</v>
      </c>
      <c r="B814" s="204">
        <v>42912</v>
      </c>
      <c r="C814">
        <v>0</v>
      </c>
      <c r="D814">
        <v>1</v>
      </c>
      <c r="E814">
        <v>0</v>
      </c>
    </row>
    <row r="815" spans="1:5" x14ac:dyDescent="0.15">
      <c r="A815">
        <v>11641292002</v>
      </c>
      <c r="B815" s="204">
        <v>42912</v>
      </c>
      <c r="C815">
        <v>0</v>
      </c>
      <c r="D815">
        <v>1</v>
      </c>
      <c r="E815">
        <v>0</v>
      </c>
    </row>
    <row r="816" spans="1:5" x14ac:dyDescent="0.15">
      <c r="A816">
        <v>11642137002</v>
      </c>
      <c r="B816" s="204">
        <v>42913</v>
      </c>
      <c r="C816">
        <v>0</v>
      </c>
      <c r="D816">
        <v>1</v>
      </c>
      <c r="E816">
        <v>0</v>
      </c>
    </row>
    <row r="817" spans="1:5" x14ac:dyDescent="0.15">
      <c r="A817">
        <v>11642925003</v>
      </c>
      <c r="B817" s="204">
        <v>42912</v>
      </c>
      <c r="C817">
        <v>0</v>
      </c>
      <c r="D817">
        <v>1</v>
      </c>
      <c r="E817">
        <v>0</v>
      </c>
    </row>
    <row r="818" spans="1:5" x14ac:dyDescent="0.15">
      <c r="A818">
        <v>11643326002</v>
      </c>
      <c r="B818" s="204">
        <v>42912</v>
      </c>
      <c r="C818">
        <v>0</v>
      </c>
      <c r="D818">
        <v>1</v>
      </c>
      <c r="E818">
        <v>0</v>
      </c>
    </row>
    <row r="819" spans="1:5" x14ac:dyDescent="0.15">
      <c r="A819">
        <v>11643882002</v>
      </c>
      <c r="B819" s="204">
        <v>42913</v>
      </c>
      <c r="C819">
        <v>0</v>
      </c>
      <c r="D819" t="s">
        <v>21</v>
      </c>
      <c r="E819">
        <v>0</v>
      </c>
    </row>
    <row r="820" spans="1:5" x14ac:dyDescent="0.15">
      <c r="A820">
        <v>11643948002</v>
      </c>
      <c r="B820" s="204">
        <v>42913</v>
      </c>
      <c r="C820">
        <v>0</v>
      </c>
      <c r="D820">
        <v>1</v>
      </c>
      <c r="E820">
        <v>0</v>
      </c>
    </row>
    <row r="821" spans="1:5" x14ac:dyDescent="0.15">
      <c r="A821">
        <v>11644034002</v>
      </c>
      <c r="B821" s="204">
        <v>42913</v>
      </c>
      <c r="C821">
        <v>0</v>
      </c>
      <c r="D821">
        <v>1</v>
      </c>
      <c r="E821">
        <v>0</v>
      </c>
    </row>
    <row r="822" spans="1:5" x14ac:dyDescent="0.15">
      <c r="A822">
        <v>11644102002</v>
      </c>
      <c r="B822" s="204">
        <v>42913</v>
      </c>
      <c r="C822">
        <v>0</v>
      </c>
      <c r="D822">
        <v>1</v>
      </c>
      <c r="E822">
        <v>0</v>
      </c>
    </row>
    <row r="823" spans="1:5" x14ac:dyDescent="0.15">
      <c r="A823">
        <v>11644504004</v>
      </c>
      <c r="B823" s="204">
        <v>42912</v>
      </c>
      <c r="C823">
        <v>0</v>
      </c>
      <c r="D823">
        <v>1</v>
      </c>
      <c r="E823">
        <v>0</v>
      </c>
    </row>
    <row r="824" spans="1:5" x14ac:dyDescent="0.15">
      <c r="A824">
        <v>11644798002</v>
      </c>
      <c r="B824" s="204">
        <v>42912</v>
      </c>
      <c r="C824">
        <v>0</v>
      </c>
      <c r="D824">
        <v>1</v>
      </c>
      <c r="E824">
        <v>0</v>
      </c>
    </row>
    <row r="825" spans="1:5" x14ac:dyDescent="0.15">
      <c r="A825">
        <v>11645416005</v>
      </c>
      <c r="B825" s="204">
        <v>42912</v>
      </c>
      <c r="C825">
        <v>0</v>
      </c>
      <c r="D825">
        <v>1</v>
      </c>
      <c r="E825">
        <v>0</v>
      </c>
    </row>
    <row r="826" spans="1:5" x14ac:dyDescent="0.15">
      <c r="A826">
        <v>11645540002</v>
      </c>
      <c r="B826" s="204">
        <v>42913</v>
      </c>
      <c r="C826">
        <v>0</v>
      </c>
      <c r="D826">
        <v>1</v>
      </c>
      <c r="E826">
        <v>0</v>
      </c>
    </row>
    <row r="827" spans="1:5" x14ac:dyDescent="0.15">
      <c r="A827">
        <v>11647173002</v>
      </c>
      <c r="B827" s="204">
        <v>42912</v>
      </c>
      <c r="C827">
        <v>0</v>
      </c>
      <c r="D827">
        <v>1</v>
      </c>
      <c r="E827">
        <v>0</v>
      </c>
    </row>
    <row r="828" spans="1:5" x14ac:dyDescent="0.15">
      <c r="A828">
        <v>11648809002</v>
      </c>
      <c r="B828" s="204">
        <v>42912</v>
      </c>
      <c r="C828">
        <v>0</v>
      </c>
      <c r="D828">
        <v>1</v>
      </c>
      <c r="E828">
        <v>0</v>
      </c>
    </row>
    <row r="829" spans="1:5" x14ac:dyDescent="0.15">
      <c r="A829">
        <v>11648863003</v>
      </c>
      <c r="B829" s="204">
        <v>42912</v>
      </c>
      <c r="C829">
        <v>0</v>
      </c>
      <c r="D829">
        <v>1</v>
      </c>
      <c r="E829">
        <v>0</v>
      </c>
    </row>
    <row r="830" spans="1:5" x14ac:dyDescent="0.15">
      <c r="A830">
        <v>11648939002</v>
      </c>
      <c r="B830" s="204">
        <v>42912</v>
      </c>
      <c r="C830">
        <v>0</v>
      </c>
      <c r="D830">
        <v>1</v>
      </c>
      <c r="E830">
        <v>0</v>
      </c>
    </row>
    <row r="831" spans="1:5" x14ac:dyDescent="0.15">
      <c r="A831">
        <v>11649074002</v>
      </c>
      <c r="B831" s="204">
        <v>42912</v>
      </c>
      <c r="C831">
        <v>0</v>
      </c>
      <c r="D831">
        <v>1</v>
      </c>
      <c r="E831">
        <v>0</v>
      </c>
    </row>
    <row r="832" spans="1:5" x14ac:dyDescent="0.15">
      <c r="A832">
        <v>11649142002</v>
      </c>
      <c r="B832" s="204">
        <v>42912</v>
      </c>
      <c r="C832">
        <v>0</v>
      </c>
      <c r="D832">
        <v>1</v>
      </c>
      <c r="E832">
        <v>0</v>
      </c>
    </row>
    <row r="833" spans="1:5" x14ac:dyDescent="0.15">
      <c r="A833">
        <v>11649238002</v>
      </c>
      <c r="B833" s="204">
        <v>42912</v>
      </c>
      <c r="C833">
        <v>0</v>
      </c>
      <c r="D833">
        <v>1</v>
      </c>
      <c r="E833">
        <v>0</v>
      </c>
    </row>
    <row r="834" spans="1:5" x14ac:dyDescent="0.15">
      <c r="A834">
        <v>11649353002</v>
      </c>
      <c r="B834" s="204">
        <v>42912</v>
      </c>
      <c r="C834">
        <v>0</v>
      </c>
      <c r="D834">
        <v>1</v>
      </c>
      <c r="E834">
        <v>0</v>
      </c>
    </row>
    <row r="835" spans="1:5" x14ac:dyDescent="0.15">
      <c r="A835">
        <v>11649773004</v>
      </c>
      <c r="B835" s="204">
        <v>42912</v>
      </c>
      <c r="C835">
        <v>0</v>
      </c>
      <c r="D835">
        <v>1</v>
      </c>
      <c r="E835">
        <v>0</v>
      </c>
    </row>
    <row r="836" spans="1:5" x14ac:dyDescent="0.15">
      <c r="A836">
        <v>11650677002</v>
      </c>
      <c r="B836" s="204">
        <v>42912</v>
      </c>
      <c r="C836">
        <v>0</v>
      </c>
      <c r="D836">
        <v>1</v>
      </c>
      <c r="E836">
        <v>0</v>
      </c>
    </row>
    <row r="837" spans="1:5" x14ac:dyDescent="0.15">
      <c r="A837">
        <v>11650833002</v>
      </c>
      <c r="B837" s="204">
        <v>42912</v>
      </c>
      <c r="C837">
        <v>0</v>
      </c>
      <c r="D837">
        <v>1</v>
      </c>
      <c r="E837">
        <v>0</v>
      </c>
    </row>
    <row r="838" spans="1:5" x14ac:dyDescent="0.15">
      <c r="A838">
        <v>11650875004</v>
      </c>
      <c r="B838" s="204">
        <v>42912</v>
      </c>
      <c r="C838">
        <v>0</v>
      </c>
      <c r="D838">
        <v>1</v>
      </c>
      <c r="E838">
        <v>0</v>
      </c>
    </row>
    <row r="839" spans="1:5" x14ac:dyDescent="0.15">
      <c r="A839">
        <v>11651678004</v>
      </c>
      <c r="B839" s="204">
        <v>42913</v>
      </c>
      <c r="C839">
        <v>0</v>
      </c>
      <c r="D839">
        <v>1</v>
      </c>
      <c r="E839">
        <v>0</v>
      </c>
    </row>
    <row r="840" spans="1:5" x14ac:dyDescent="0.15">
      <c r="A840">
        <v>11652107002</v>
      </c>
      <c r="B840" s="204">
        <v>42914</v>
      </c>
      <c r="C840">
        <v>0</v>
      </c>
      <c r="D840">
        <v>1</v>
      </c>
      <c r="E840">
        <v>0</v>
      </c>
    </row>
    <row r="841" spans="1:5" x14ac:dyDescent="0.15">
      <c r="A841">
        <v>11652666003</v>
      </c>
      <c r="B841" s="204">
        <v>42912</v>
      </c>
      <c r="C841">
        <v>0</v>
      </c>
      <c r="D841">
        <v>1</v>
      </c>
      <c r="E841">
        <v>0</v>
      </c>
    </row>
    <row r="842" spans="1:5" x14ac:dyDescent="0.15">
      <c r="A842">
        <v>11652943002</v>
      </c>
      <c r="B842" s="204">
        <v>42912</v>
      </c>
      <c r="C842">
        <v>0</v>
      </c>
      <c r="D842">
        <v>1</v>
      </c>
      <c r="E842">
        <v>0</v>
      </c>
    </row>
    <row r="843" spans="1:5" x14ac:dyDescent="0.15">
      <c r="A843">
        <v>11653055002</v>
      </c>
      <c r="B843" s="204">
        <v>42912</v>
      </c>
      <c r="C843">
        <v>0</v>
      </c>
      <c r="D843">
        <v>1</v>
      </c>
      <c r="E843">
        <v>0</v>
      </c>
    </row>
    <row r="844" spans="1:5" x14ac:dyDescent="0.15">
      <c r="A844">
        <v>11653079002</v>
      </c>
      <c r="B844" s="204">
        <v>42912</v>
      </c>
      <c r="C844">
        <v>0</v>
      </c>
      <c r="D844">
        <v>1</v>
      </c>
      <c r="E844">
        <v>0</v>
      </c>
    </row>
    <row r="845" spans="1:5" x14ac:dyDescent="0.15">
      <c r="A845">
        <v>11653329002</v>
      </c>
      <c r="B845" s="204">
        <v>42913</v>
      </c>
      <c r="C845">
        <v>0</v>
      </c>
      <c r="D845">
        <v>1</v>
      </c>
      <c r="E845">
        <v>0</v>
      </c>
    </row>
    <row r="846" spans="1:5" x14ac:dyDescent="0.15">
      <c r="A846">
        <v>11653545002</v>
      </c>
      <c r="B846" s="204">
        <v>42913</v>
      </c>
      <c r="C846">
        <v>0</v>
      </c>
      <c r="D846">
        <v>1</v>
      </c>
      <c r="E846">
        <v>0</v>
      </c>
    </row>
    <row r="847" spans="1:5" x14ac:dyDescent="0.15">
      <c r="A847">
        <v>11654274002</v>
      </c>
      <c r="B847" s="204">
        <v>42912</v>
      </c>
      <c r="C847">
        <v>0</v>
      </c>
      <c r="D847">
        <v>1</v>
      </c>
      <c r="E847">
        <v>0</v>
      </c>
    </row>
    <row r="848" spans="1:5" x14ac:dyDescent="0.15">
      <c r="A848">
        <v>11655597002</v>
      </c>
      <c r="B848" s="204">
        <v>42913</v>
      </c>
      <c r="C848">
        <v>0</v>
      </c>
      <c r="D848">
        <v>1</v>
      </c>
      <c r="E848">
        <v>0</v>
      </c>
    </row>
    <row r="849" spans="1:5" x14ac:dyDescent="0.15">
      <c r="A849">
        <v>11655617002</v>
      </c>
      <c r="B849" s="204">
        <v>42913</v>
      </c>
      <c r="C849">
        <v>0</v>
      </c>
      <c r="D849">
        <v>1</v>
      </c>
      <c r="E849">
        <v>0</v>
      </c>
    </row>
    <row r="850" spans="1:5" x14ac:dyDescent="0.15">
      <c r="A850">
        <v>11655680002</v>
      </c>
      <c r="B850" s="204">
        <v>42913</v>
      </c>
      <c r="C850">
        <v>0</v>
      </c>
      <c r="D850">
        <v>1</v>
      </c>
      <c r="E850">
        <v>0</v>
      </c>
    </row>
    <row r="851" spans="1:5" x14ac:dyDescent="0.15">
      <c r="A851">
        <v>11655738002</v>
      </c>
      <c r="B851" s="204">
        <v>42913</v>
      </c>
      <c r="C851">
        <v>0</v>
      </c>
      <c r="D851">
        <v>1</v>
      </c>
      <c r="E851">
        <v>0</v>
      </c>
    </row>
    <row r="852" spans="1:5" x14ac:dyDescent="0.15">
      <c r="A852">
        <v>11655764003</v>
      </c>
      <c r="B852" s="204">
        <v>42913</v>
      </c>
      <c r="C852">
        <v>0</v>
      </c>
      <c r="D852">
        <v>1</v>
      </c>
      <c r="E852">
        <v>0</v>
      </c>
    </row>
    <row r="853" spans="1:5" x14ac:dyDescent="0.15">
      <c r="A853">
        <v>11656402002</v>
      </c>
      <c r="B853" s="204">
        <v>42912</v>
      </c>
      <c r="C853">
        <v>0</v>
      </c>
      <c r="D853">
        <v>1</v>
      </c>
      <c r="E853">
        <v>0</v>
      </c>
    </row>
    <row r="854" spans="1:5" x14ac:dyDescent="0.15">
      <c r="A854">
        <v>11656434002</v>
      </c>
      <c r="B854" s="204">
        <v>42912</v>
      </c>
      <c r="C854">
        <v>0</v>
      </c>
      <c r="D854">
        <v>1</v>
      </c>
      <c r="E854">
        <v>0</v>
      </c>
    </row>
    <row r="855" spans="1:5" x14ac:dyDescent="0.15">
      <c r="A855">
        <v>11656488003</v>
      </c>
      <c r="B855" s="204">
        <v>42912</v>
      </c>
      <c r="C855">
        <v>0</v>
      </c>
      <c r="D855">
        <v>1</v>
      </c>
      <c r="E855">
        <v>0</v>
      </c>
    </row>
    <row r="856" spans="1:5" x14ac:dyDescent="0.15">
      <c r="A856">
        <v>11658454002</v>
      </c>
      <c r="B856" s="204">
        <v>42912</v>
      </c>
      <c r="C856">
        <v>0</v>
      </c>
      <c r="D856">
        <v>1</v>
      </c>
      <c r="E856">
        <v>0</v>
      </c>
    </row>
    <row r="857" spans="1:5" x14ac:dyDescent="0.15">
      <c r="A857">
        <v>11658646002</v>
      </c>
      <c r="B857" s="204">
        <v>42912</v>
      </c>
      <c r="C857">
        <v>0</v>
      </c>
      <c r="D857">
        <v>1</v>
      </c>
      <c r="E857">
        <v>0</v>
      </c>
    </row>
    <row r="858" spans="1:5" x14ac:dyDescent="0.15">
      <c r="A858">
        <v>11658657002</v>
      </c>
      <c r="B858" s="204">
        <v>42912</v>
      </c>
      <c r="C858">
        <v>0</v>
      </c>
      <c r="D858">
        <v>1</v>
      </c>
      <c r="E858">
        <v>0</v>
      </c>
    </row>
    <row r="859" spans="1:5" x14ac:dyDescent="0.15">
      <c r="A859">
        <v>11658824002</v>
      </c>
      <c r="B859" s="204">
        <v>42912</v>
      </c>
      <c r="C859">
        <v>0</v>
      </c>
      <c r="D859">
        <v>1</v>
      </c>
      <c r="E859">
        <v>0</v>
      </c>
    </row>
    <row r="860" spans="1:5" x14ac:dyDescent="0.15">
      <c r="A860">
        <v>11658917002</v>
      </c>
      <c r="B860" s="204">
        <v>42912</v>
      </c>
      <c r="C860">
        <v>0</v>
      </c>
      <c r="D860">
        <v>1</v>
      </c>
      <c r="E860">
        <v>0</v>
      </c>
    </row>
    <row r="861" spans="1:5" x14ac:dyDescent="0.15">
      <c r="A861">
        <v>11658941002</v>
      </c>
      <c r="B861" s="204">
        <v>42912</v>
      </c>
      <c r="C861">
        <v>0</v>
      </c>
      <c r="D861">
        <v>1</v>
      </c>
      <c r="E861">
        <v>0</v>
      </c>
    </row>
    <row r="862" spans="1:5" x14ac:dyDescent="0.15">
      <c r="A862">
        <v>11659990003</v>
      </c>
      <c r="B862" s="204">
        <v>42913</v>
      </c>
      <c r="C862">
        <v>0</v>
      </c>
      <c r="D862">
        <v>1</v>
      </c>
      <c r="E862">
        <v>0</v>
      </c>
    </row>
    <row r="863" spans="1:5" x14ac:dyDescent="0.15">
      <c r="A863">
        <v>11660188004</v>
      </c>
      <c r="B863" s="204">
        <v>42913</v>
      </c>
      <c r="C863">
        <v>0</v>
      </c>
      <c r="D863">
        <v>1</v>
      </c>
      <c r="E863">
        <v>0</v>
      </c>
    </row>
    <row r="864" spans="1:5" x14ac:dyDescent="0.15">
      <c r="A864">
        <v>11660238002</v>
      </c>
      <c r="B864" s="204">
        <v>42913</v>
      </c>
      <c r="C864">
        <v>0</v>
      </c>
      <c r="D864">
        <v>1</v>
      </c>
      <c r="E864">
        <v>0</v>
      </c>
    </row>
    <row r="865" spans="1:5" x14ac:dyDescent="0.15">
      <c r="A865">
        <v>11660821002</v>
      </c>
      <c r="B865" s="204">
        <v>42912</v>
      </c>
      <c r="C865">
        <v>0</v>
      </c>
      <c r="D865">
        <v>1</v>
      </c>
      <c r="E865">
        <v>0</v>
      </c>
    </row>
    <row r="866" spans="1:5" x14ac:dyDescent="0.15">
      <c r="A866">
        <v>11661282002</v>
      </c>
      <c r="B866" s="204">
        <v>42912</v>
      </c>
      <c r="C866">
        <v>0</v>
      </c>
      <c r="D866">
        <v>1</v>
      </c>
      <c r="E866">
        <v>0</v>
      </c>
    </row>
    <row r="867" spans="1:5" x14ac:dyDescent="0.15">
      <c r="A867">
        <v>11661656003</v>
      </c>
      <c r="B867" s="204">
        <v>42913</v>
      </c>
      <c r="C867">
        <v>0</v>
      </c>
      <c r="D867">
        <v>1</v>
      </c>
      <c r="E867">
        <v>0</v>
      </c>
    </row>
    <row r="868" spans="1:5" x14ac:dyDescent="0.15">
      <c r="A868">
        <v>11662022002</v>
      </c>
      <c r="B868" s="204">
        <v>42912</v>
      </c>
      <c r="C868">
        <v>0</v>
      </c>
      <c r="D868">
        <v>1</v>
      </c>
      <c r="E868">
        <v>0</v>
      </c>
    </row>
    <row r="869" spans="1:5" x14ac:dyDescent="0.15">
      <c r="A869">
        <v>11662129002</v>
      </c>
      <c r="B869" s="204">
        <v>42912</v>
      </c>
      <c r="C869">
        <v>0</v>
      </c>
      <c r="D869">
        <v>1</v>
      </c>
      <c r="E869">
        <v>0</v>
      </c>
    </row>
    <row r="870" spans="1:5" x14ac:dyDescent="0.15">
      <c r="A870">
        <v>11662328003</v>
      </c>
      <c r="B870" s="204">
        <v>42912</v>
      </c>
      <c r="C870">
        <v>0</v>
      </c>
      <c r="D870">
        <v>1</v>
      </c>
      <c r="E870">
        <v>0</v>
      </c>
    </row>
    <row r="871" spans="1:5" x14ac:dyDescent="0.15">
      <c r="A871">
        <v>11662492003</v>
      </c>
      <c r="B871" s="204">
        <v>42912</v>
      </c>
      <c r="C871">
        <v>0</v>
      </c>
      <c r="D871">
        <v>1</v>
      </c>
      <c r="E871">
        <v>0</v>
      </c>
    </row>
    <row r="872" spans="1:5" x14ac:dyDescent="0.15">
      <c r="A872">
        <v>11663419002</v>
      </c>
      <c r="B872" s="204">
        <v>42912</v>
      </c>
      <c r="C872">
        <v>0</v>
      </c>
      <c r="D872">
        <v>1</v>
      </c>
      <c r="E872">
        <v>0</v>
      </c>
    </row>
    <row r="873" spans="1:5" x14ac:dyDescent="0.15">
      <c r="A873">
        <v>11664121003</v>
      </c>
      <c r="B873" s="204">
        <v>42912</v>
      </c>
      <c r="C873">
        <v>0</v>
      </c>
      <c r="D873">
        <v>1</v>
      </c>
      <c r="E873">
        <v>0</v>
      </c>
    </row>
    <row r="874" spans="1:5" x14ac:dyDescent="0.15">
      <c r="A874">
        <v>11664323003</v>
      </c>
      <c r="B874" s="204">
        <v>42912</v>
      </c>
      <c r="C874">
        <v>0</v>
      </c>
      <c r="D874">
        <v>1</v>
      </c>
      <c r="E874">
        <v>0</v>
      </c>
    </row>
    <row r="875" spans="1:5" x14ac:dyDescent="0.15">
      <c r="A875">
        <v>11664449002</v>
      </c>
      <c r="B875" s="204">
        <v>42912</v>
      </c>
      <c r="C875">
        <v>0</v>
      </c>
      <c r="D875">
        <v>1</v>
      </c>
      <c r="E875">
        <v>0</v>
      </c>
    </row>
    <row r="876" spans="1:5" x14ac:dyDescent="0.15">
      <c r="A876">
        <v>11664604002</v>
      </c>
      <c r="B876" s="204">
        <v>42912</v>
      </c>
      <c r="C876">
        <v>0</v>
      </c>
      <c r="D876">
        <v>1</v>
      </c>
      <c r="E876">
        <v>0</v>
      </c>
    </row>
    <row r="877" spans="1:5" x14ac:dyDescent="0.15">
      <c r="A877">
        <v>11665266002</v>
      </c>
      <c r="B877" s="204">
        <v>42912</v>
      </c>
      <c r="C877">
        <v>0</v>
      </c>
      <c r="D877">
        <v>1</v>
      </c>
      <c r="E877">
        <v>0</v>
      </c>
    </row>
    <row r="878" spans="1:5" x14ac:dyDescent="0.15">
      <c r="A878">
        <v>11665529002</v>
      </c>
      <c r="B878" s="204">
        <v>42912</v>
      </c>
      <c r="C878">
        <v>0</v>
      </c>
      <c r="D878">
        <v>1</v>
      </c>
      <c r="E878">
        <v>0</v>
      </c>
    </row>
    <row r="879" spans="1:5" x14ac:dyDescent="0.15">
      <c r="A879">
        <v>11666985003</v>
      </c>
      <c r="B879" s="204">
        <v>42912</v>
      </c>
      <c r="C879">
        <v>0</v>
      </c>
      <c r="D879">
        <v>1</v>
      </c>
      <c r="E879">
        <v>0</v>
      </c>
    </row>
    <row r="880" spans="1:5" x14ac:dyDescent="0.15">
      <c r="A880">
        <v>11667015002</v>
      </c>
      <c r="B880" s="204">
        <v>42912</v>
      </c>
      <c r="C880">
        <v>0</v>
      </c>
      <c r="D880">
        <v>1</v>
      </c>
      <c r="E880">
        <v>0</v>
      </c>
    </row>
    <row r="881" spans="1:5" x14ac:dyDescent="0.15">
      <c r="A881">
        <v>11667215003</v>
      </c>
      <c r="B881" s="204">
        <v>42912</v>
      </c>
      <c r="C881">
        <v>0</v>
      </c>
      <c r="D881">
        <v>1</v>
      </c>
      <c r="E881">
        <v>0</v>
      </c>
    </row>
    <row r="882" spans="1:5" x14ac:dyDescent="0.15">
      <c r="A882">
        <v>11667416004</v>
      </c>
      <c r="B882" s="204">
        <v>42912</v>
      </c>
      <c r="C882">
        <v>0</v>
      </c>
      <c r="D882">
        <v>1</v>
      </c>
      <c r="E882">
        <v>0</v>
      </c>
    </row>
    <row r="883" spans="1:5" x14ac:dyDescent="0.15">
      <c r="A883">
        <v>11667657002</v>
      </c>
      <c r="B883" s="204">
        <v>42912</v>
      </c>
      <c r="C883">
        <v>0</v>
      </c>
      <c r="D883">
        <v>1</v>
      </c>
      <c r="E883">
        <v>0</v>
      </c>
    </row>
    <row r="884" spans="1:5" x14ac:dyDescent="0.15">
      <c r="A884">
        <v>11667994002</v>
      </c>
      <c r="B884" s="204">
        <v>42913</v>
      </c>
      <c r="C884">
        <v>0</v>
      </c>
      <c r="D884">
        <v>1</v>
      </c>
      <c r="E884">
        <v>0</v>
      </c>
    </row>
    <row r="885" spans="1:5" x14ac:dyDescent="0.15">
      <c r="A885">
        <v>11668082002</v>
      </c>
      <c r="B885" s="204">
        <v>42913</v>
      </c>
      <c r="C885">
        <v>0</v>
      </c>
      <c r="D885">
        <v>1</v>
      </c>
      <c r="E885">
        <v>0</v>
      </c>
    </row>
    <row r="886" spans="1:5" x14ac:dyDescent="0.15">
      <c r="A886">
        <v>11668834002</v>
      </c>
      <c r="B886" s="204">
        <v>42912</v>
      </c>
      <c r="C886">
        <v>0</v>
      </c>
      <c r="D886">
        <v>1</v>
      </c>
      <c r="E886">
        <v>0</v>
      </c>
    </row>
    <row r="887" spans="1:5" x14ac:dyDescent="0.15">
      <c r="A887">
        <v>11668855002</v>
      </c>
      <c r="B887" s="204">
        <v>42912</v>
      </c>
      <c r="C887">
        <v>0</v>
      </c>
      <c r="D887">
        <v>1</v>
      </c>
      <c r="E887">
        <v>0</v>
      </c>
    </row>
    <row r="888" spans="1:5" x14ac:dyDescent="0.15">
      <c r="A888">
        <v>11673402002</v>
      </c>
      <c r="B888" s="204">
        <v>42899</v>
      </c>
      <c r="C888">
        <v>0</v>
      </c>
      <c r="D888">
        <v>1</v>
      </c>
      <c r="E888">
        <v>0</v>
      </c>
    </row>
    <row r="889" spans="1:5" x14ac:dyDescent="0.15">
      <c r="A889">
        <v>11741918002</v>
      </c>
      <c r="B889" s="204">
        <v>42914</v>
      </c>
      <c r="C889">
        <v>0</v>
      </c>
      <c r="D889">
        <v>1</v>
      </c>
      <c r="E889">
        <v>0</v>
      </c>
    </row>
    <row r="890" spans="1:5" x14ac:dyDescent="0.15">
      <c r="A890">
        <v>11750986002</v>
      </c>
      <c r="B890" s="204">
        <v>42893</v>
      </c>
      <c r="C890">
        <v>0</v>
      </c>
      <c r="D890" t="s">
        <v>21</v>
      </c>
      <c r="E890">
        <v>0</v>
      </c>
    </row>
    <row r="891" spans="1:5" x14ac:dyDescent="0.15">
      <c r="A891">
        <v>11777262002</v>
      </c>
      <c r="B891" s="204">
        <v>42899</v>
      </c>
      <c r="C891">
        <v>0</v>
      </c>
      <c r="D891">
        <v>1</v>
      </c>
      <c r="E891">
        <v>0</v>
      </c>
    </row>
    <row r="892" spans="1:5" x14ac:dyDescent="0.15">
      <c r="A892">
        <v>11784809002</v>
      </c>
      <c r="B892" s="204">
        <v>42899</v>
      </c>
      <c r="C892">
        <v>0</v>
      </c>
      <c r="D892">
        <v>1</v>
      </c>
      <c r="E892">
        <v>0</v>
      </c>
    </row>
    <row r="893" spans="1:5" x14ac:dyDescent="0.15">
      <c r="A893">
        <v>11788419002</v>
      </c>
      <c r="B893" s="204">
        <v>42893</v>
      </c>
      <c r="C893">
        <v>0</v>
      </c>
      <c r="D893">
        <v>1</v>
      </c>
      <c r="E893">
        <v>0</v>
      </c>
    </row>
    <row r="894" spans="1:5" x14ac:dyDescent="0.15">
      <c r="A894">
        <v>11800501002</v>
      </c>
      <c r="B894" s="204">
        <v>42935</v>
      </c>
      <c r="C894">
        <v>0</v>
      </c>
      <c r="D894">
        <v>1</v>
      </c>
      <c r="E894">
        <v>0</v>
      </c>
    </row>
    <row r="895" spans="1:5" x14ac:dyDescent="0.15">
      <c r="A895">
        <v>11813028002</v>
      </c>
      <c r="B895" s="204">
        <v>42927</v>
      </c>
      <c r="C895">
        <v>1</v>
      </c>
      <c r="D895" t="s">
        <v>21</v>
      </c>
      <c r="E895">
        <v>0</v>
      </c>
    </row>
    <row r="896" spans="1:5" x14ac:dyDescent="0.15">
      <c r="A896">
        <v>11840558003</v>
      </c>
      <c r="B896" s="204">
        <v>42914</v>
      </c>
      <c r="C896">
        <v>0</v>
      </c>
      <c r="D896">
        <v>1</v>
      </c>
      <c r="E896">
        <v>0</v>
      </c>
    </row>
    <row r="897" spans="1:5" x14ac:dyDescent="0.15">
      <c r="A897">
        <v>11843646002</v>
      </c>
      <c r="B897" s="204">
        <v>42914</v>
      </c>
      <c r="C897">
        <v>0</v>
      </c>
      <c r="D897">
        <v>1</v>
      </c>
      <c r="E897">
        <v>0</v>
      </c>
    </row>
    <row r="898" spans="1:5" x14ac:dyDescent="0.15">
      <c r="A898">
        <v>11845424002</v>
      </c>
      <c r="B898" s="204">
        <v>42899</v>
      </c>
      <c r="C898">
        <v>0</v>
      </c>
      <c r="D898">
        <v>1</v>
      </c>
      <c r="E898">
        <v>0</v>
      </c>
    </row>
    <row r="899" spans="1:5" x14ac:dyDescent="0.15">
      <c r="A899">
        <v>11852006003</v>
      </c>
      <c r="B899" s="204">
        <v>42879</v>
      </c>
      <c r="C899">
        <v>0</v>
      </c>
      <c r="D899">
        <v>1</v>
      </c>
      <c r="E899">
        <v>0</v>
      </c>
    </row>
    <row r="900" spans="1:5" x14ac:dyDescent="0.15">
      <c r="A900">
        <v>11859964002</v>
      </c>
      <c r="B900" s="204">
        <v>42893</v>
      </c>
      <c r="C900">
        <v>0</v>
      </c>
      <c r="D900">
        <v>1</v>
      </c>
      <c r="E900">
        <v>0</v>
      </c>
    </row>
    <row r="901" spans="1:5" x14ac:dyDescent="0.15">
      <c r="A901">
        <v>11860090002</v>
      </c>
      <c r="B901" s="204">
        <v>42893</v>
      </c>
      <c r="C901">
        <v>0</v>
      </c>
      <c r="D901">
        <v>1</v>
      </c>
      <c r="E901">
        <v>0</v>
      </c>
    </row>
    <row r="902" spans="1:5" x14ac:dyDescent="0.15">
      <c r="A902">
        <v>11868711002</v>
      </c>
      <c r="B902" s="204">
        <v>42893</v>
      </c>
      <c r="C902">
        <v>0</v>
      </c>
      <c r="D902">
        <v>1</v>
      </c>
      <c r="E902">
        <v>0</v>
      </c>
    </row>
    <row r="903" spans="1:5" x14ac:dyDescent="0.15">
      <c r="A903">
        <v>11868936003</v>
      </c>
      <c r="B903" s="204">
        <v>42893</v>
      </c>
      <c r="C903">
        <v>0</v>
      </c>
      <c r="D903">
        <v>1</v>
      </c>
      <c r="E903">
        <v>0</v>
      </c>
    </row>
    <row r="904" spans="1:5" x14ac:dyDescent="0.15">
      <c r="A904">
        <v>11869270002</v>
      </c>
      <c r="B904" s="204">
        <v>42893</v>
      </c>
      <c r="C904">
        <v>0</v>
      </c>
      <c r="D904">
        <v>1</v>
      </c>
      <c r="E904">
        <v>0</v>
      </c>
    </row>
    <row r="905" spans="1:5" x14ac:dyDescent="0.15">
      <c r="A905">
        <v>11870147003</v>
      </c>
      <c r="B905" s="204">
        <v>42893</v>
      </c>
      <c r="C905">
        <v>0</v>
      </c>
      <c r="D905" t="s">
        <v>21</v>
      </c>
      <c r="E905">
        <v>0</v>
      </c>
    </row>
    <row r="906" spans="1:5" x14ac:dyDescent="0.15">
      <c r="A906">
        <v>11871208002</v>
      </c>
      <c r="B906" s="204">
        <v>42893</v>
      </c>
      <c r="C906">
        <v>0</v>
      </c>
      <c r="D906">
        <v>1</v>
      </c>
      <c r="E906">
        <v>0</v>
      </c>
    </row>
    <row r="907" spans="1:5" x14ac:dyDescent="0.15">
      <c r="A907">
        <v>11871296003</v>
      </c>
      <c r="B907" s="204">
        <v>42893</v>
      </c>
      <c r="C907">
        <v>0</v>
      </c>
      <c r="D907">
        <v>1</v>
      </c>
      <c r="E907">
        <v>0</v>
      </c>
    </row>
    <row r="908" spans="1:5" x14ac:dyDescent="0.15">
      <c r="A908">
        <v>11871596002</v>
      </c>
      <c r="B908" s="204">
        <v>42893</v>
      </c>
      <c r="C908">
        <v>0</v>
      </c>
      <c r="D908">
        <v>1</v>
      </c>
      <c r="E908">
        <v>0</v>
      </c>
    </row>
    <row r="909" spans="1:5" x14ac:dyDescent="0.15">
      <c r="A909">
        <v>11873312002</v>
      </c>
      <c r="B909" s="204">
        <v>42880</v>
      </c>
      <c r="C909">
        <v>0</v>
      </c>
      <c r="D909">
        <v>1</v>
      </c>
      <c r="E909">
        <v>0</v>
      </c>
    </row>
    <row r="910" spans="1:5" x14ac:dyDescent="0.15">
      <c r="A910">
        <v>11874179002</v>
      </c>
      <c r="B910" s="204">
        <v>42893</v>
      </c>
      <c r="C910">
        <v>0</v>
      </c>
      <c r="D910">
        <v>1</v>
      </c>
      <c r="E910">
        <v>0</v>
      </c>
    </row>
    <row r="911" spans="1:5" x14ac:dyDescent="0.15">
      <c r="A911">
        <v>11875466002</v>
      </c>
      <c r="B911" s="204">
        <v>42893</v>
      </c>
      <c r="C911">
        <v>0</v>
      </c>
      <c r="D911">
        <v>1</v>
      </c>
      <c r="E911">
        <v>0</v>
      </c>
    </row>
    <row r="912" spans="1:5" x14ac:dyDescent="0.15">
      <c r="A912">
        <v>11875693002</v>
      </c>
      <c r="B912" s="204">
        <v>42893</v>
      </c>
      <c r="C912">
        <v>0</v>
      </c>
      <c r="D912">
        <v>1</v>
      </c>
      <c r="E912">
        <v>0</v>
      </c>
    </row>
    <row r="913" spans="1:5" x14ac:dyDescent="0.15">
      <c r="A913">
        <v>11876086002</v>
      </c>
      <c r="B913" s="204">
        <v>42893</v>
      </c>
      <c r="C913">
        <v>0</v>
      </c>
      <c r="D913" t="s">
        <v>21</v>
      </c>
      <c r="E913">
        <v>0</v>
      </c>
    </row>
    <row r="914" spans="1:5" x14ac:dyDescent="0.15">
      <c r="A914">
        <v>11876138002</v>
      </c>
      <c r="B914" s="204">
        <v>42893</v>
      </c>
      <c r="C914">
        <v>0</v>
      </c>
      <c r="D914">
        <v>1</v>
      </c>
      <c r="E914">
        <v>0</v>
      </c>
    </row>
    <row r="915" spans="1:5" x14ac:dyDescent="0.15">
      <c r="A915">
        <v>11878026003</v>
      </c>
      <c r="B915" s="204">
        <v>42893</v>
      </c>
      <c r="C915">
        <v>0</v>
      </c>
      <c r="D915">
        <v>1</v>
      </c>
      <c r="E915">
        <v>0</v>
      </c>
    </row>
    <row r="916" spans="1:5" x14ac:dyDescent="0.15">
      <c r="A916">
        <v>11879842002</v>
      </c>
      <c r="B916" s="204">
        <v>42893</v>
      </c>
      <c r="C916">
        <v>0</v>
      </c>
      <c r="D916">
        <v>1</v>
      </c>
      <c r="E916">
        <v>0</v>
      </c>
    </row>
    <row r="917" spans="1:5" x14ac:dyDescent="0.15">
      <c r="A917">
        <v>11881525002</v>
      </c>
      <c r="B917" s="204">
        <v>42893</v>
      </c>
      <c r="C917">
        <v>0</v>
      </c>
      <c r="D917">
        <v>1</v>
      </c>
      <c r="E917">
        <v>0</v>
      </c>
    </row>
    <row r="918" spans="1:5" x14ac:dyDescent="0.15">
      <c r="A918">
        <v>11882027002</v>
      </c>
      <c r="B918" s="204">
        <v>42893</v>
      </c>
      <c r="C918">
        <v>0</v>
      </c>
      <c r="D918">
        <v>1</v>
      </c>
      <c r="E918">
        <v>0</v>
      </c>
    </row>
    <row r="919" spans="1:5" x14ac:dyDescent="0.15">
      <c r="A919">
        <v>11884021002</v>
      </c>
      <c r="B919" s="204">
        <v>42893</v>
      </c>
      <c r="C919">
        <v>0</v>
      </c>
      <c r="D919">
        <v>1</v>
      </c>
      <c r="E919">
        <v>0</v>
      </c>
    </row>
    <row r="920" spans="1:5" x14ac:dyDescent="0.15">
      <c r="A920">
        <v>11887508002</v>
      </c>
      <c r="B920" s="204">
        <v>42893</v>
      </c>
      <c r="C920">
        <v>0</v>
      </c>
      <c r="D920">
        <v>1</v>
      </c>
      <c r="E920">
        <v>0</v>
      </c>
    </row>
    <row r="921" spans="1:5" x14ac:dyDescent="0.15">
      <c r="A921">
        <v>11887581002</v>
      </c>
      <c r="B921" s="204">
        <v>42893</v>
      </c>
      <c r="C921">
        <v>0</v>
      </c>
      <c r="D921">
        <v>1</v>
      </c>
      <c r="E921">
        <v>0</v>
      </c>
    </row>
    <row r="922" spans="1:5" x14ac:dyDescent="0.15">
      <c r="A922">
        <v>11887639002</v>
      </c>
      <c r="B922" s="204">
        <v>42893</v>
      </c>
      <c r="C922">
        <v>0</v>
      </c>
      <c r="D922">
        <v>1</v>
      </c>
      <c r="E922">
        <v>0</v>
      </c>
    </row>
    <row r="923" spans="1:5" x14ac:dyDescent="0.15">
      <c r="A923">
        <v>11889414002</v>
      </c>
      <c r="B923" s="204">
        <v>42893</v>
      </c>
      <c r="C923">
        <v>0</v>
      </c>
      <c r="D923">
        <v>1</v>
      </c>
      <c r="E923">
        <v>0</v>
      </c>
    </row>
    <row r="924" spans="1:5" x14ac:dyDescent="0.15">
      <c r="A924">
        <v>11889477002</v>
      </c>
      <c r="B924" s="204">
        <v>42893</v>
      </c>
      <c r="C924">
        <v>0</v>
      </c>
      <c r="D924">
        <v>1</v>
      </c>
      <c r="E924">
        <v>0</v>
      </c>
    </row>
    <row r="925" spans="1:5" x14ac:dyDescent="0.15">
      <c r="A925">
        <v>11892174002</v>
      </c>
      <c r="B925" s="204">
        <v>42893</v>
      </c>
      <c r="C925">
        <v>0</v>
      </c>
      <c r="D925">
        <v>1</v>
      </c>
      <c r="E925">
        <v>0</v>
      </c>
    </row>
    <row r="926" spans="1:5" x14ac:dyDescent="0.15">
      <c r="A926">
        <v>11893705002</v>
      </c>
      <c r="B926" s="204">
        <v>42893</v>
      </c>
      <c r="C926">
        <v>0</v>
      </c>
      <c r="D926">
        <v>1</v>
      </c>
      <c r="E926">
        <v>0</v>
      </c>
    </row>
    <row r="927" spans="1:5" x14ac:dyDescent="0.15">
      <c r="A927">
        <v>11894136002</v>
      </c>
      <c r="B927" s="204">
        <v>42893</v>
      </c>
      <c r="C927">
        <v>0</v>
      </c>
      <c r="D927">
        <v>1</v>
      </c>
      <c r="E927">
        <v>0</v>
      </c>
    </row>
    <row r="928" spans="1:5" x14ac:dyDescent="0.15">
      <c r="A928">
        <v>11894350002</v>
      </c>
      <c r="B928" s="204">
        <v>42893</v>
      </c>
      <c r="C928">
        <v>0</v>
      </c>
      <c r="D928">
        <v>1</v>
      </c>
      <c r="E928">
        <v>0</v>
      </c>
    </row>
    <row r="929" spans="1:5" x14ac:dyDescent="0.15">
      <c r="A929">
        <v>11895853003</v>
      </c>
      <c r="B929" s="204">
        <v>42893</v>
      </c>
      <c r="C929">
        <v>0</v>
      </c>
      <c r="D929">
        <v>1</v>
      </c>
      <c r="E929">
        <v>0</v>
      </c>
    </row>
    <row r="930" spans="1:5" x14ac:dyDescent="0.15">
      <c r="A930">
        <v>11896014002</v>
      </c>
      <c r="B930" s="204">
        <v>42893</v>
      </c>
      <c r="C930">
        <v>0</v>
      </c>
      <c r="D930">
        <v>1</v>
      </c>
      <c r="E930">
        <v>0</v>
      </c>
    </row>
    <row r="931" spans="1:5" x14ac:dyDescent="0.15">
      <c r="A931">
        <v>11897424005</v>
      </c>
      <c r="B931" s="204">
        <v>42893</v>
      </c>
      <c r="C931">
        <v>0</v>
      </c>
      <c r="D931" t="s">
        <v>21</v>
      </c>
      <c r="E931">
        <v>0</v>
      </c>
    </row>
    <row r="932" spans="1:5" x14ac:dyDescent="0.15">
      <c r="A932">
        <v>11898015005</v>
      </c>
      <c r="B932" s="204">
        <v>42893</v>
      </c>
      <c r="C932">
        <v>0</v>
      </c>
      <c r="D932">
        <v>1</v>
      </c>
      <c r="E932">
        <v>0</v>
      </c>
    </row>
    <row r="933" spans="1:5" x14ac:dyDescent="0.15">
      <c r="A933">
        <v>11898178005</v>
      </c>
      <c r="B933" s="204">
        <v>42893</v>
      </c>
      <c r="C933">
        <v>0</v>
      </c>
      <c r="D933">
        <v>1</v>
      </c>
      <c r="E933">
        <v>0</v>
      </c>
    </row>
    <row r="934" spans="1:5" x14ac:dyDescent="0.15">
      <c r="A934">
        <v>11899648002</v>
      </c>
      <c r="B934" s="204">
        <v>42893</v>
      </c>
      <c r="C934">
        <v>0</v>
      </c>
      <c r="D934">
        <v>1</v>
      </c>
      <c r="E934">
        <v>0</v>
      </c>
    </row>
    <row r="935" spans="1:5" x14ac:dyDescent="0.15">
      <c r="A935">
        <v>11900177002</v>
      </c>
      <c r="B935" s="204">
        <v>42914</v>
      </c>
      <c r="C935">
        <v>0</v>
      </c>
      <c r="D935">
        <v>1</v>
      </c>
      <c r="E935">
        <v>0</v>
      </c>
    </row>
    <row r="936" spans="1:5" x14ac:dyDescent="0.15">
      <c r="A936">
        <v>11904169002</v>
      </c>
      <c r="B936" s="204">
        <v>42893</v>
      </c>
      <c r="C936">
        <v>0</v>
      </c>
      <c r="D936">
        <v>1</v>
      </c>
      <c r="E936">
        <v>0</v>
      </c>
    </row>
    <row r="937" spans="1:5" x14ac:dyDescent="0.15">
      <c r="A937">
        <v>11915605003</v>
      </c>
      <c r="B937" s="204">
        <v>42914</v>
      </c>
      <c r="C937">
        <v>0</v>
      </c>
      <c r="D937">
        <v>1</v>
      </c>
      <c r="E937">
        <v>0</v>
      </c>
    </row>
    <row r="938" spans="1:5" x14ac:dyDescent="0.15">
      <c r="A938">
        <v>11926717004</v>
      </c>
      <c r="B938" s="204">
        <v>42908</v>
      </c>
      <c r="C938">
        <v>0</v>
      </c>
      <c r="D938">
        <v>1</v>
      </c>
      <c r="E938">
        <v>0</v>
      </c>
    </row>
    <row r="939" spans="1:5" x14ac:dyDescent="0.15">
      <c r="A939">
        <v>11928000002</v>
      </c>
      <c r="B939" s="204">
        <v>42893</v>
      </c>
      <c r="C939">
        <v>0</v>
      </c>
      <c r="D939">
        <v>1</v>
      </c>
      <c r="E939">
        <v>0</v>
      </c>
    </row>
    <row r="940" spans="1:5" x14ac:dyDescent="0.15">
      <c r="A940">
        <v>11929831002</v>
      </c>
      <c r="B940" s="204">
        <v>42879</v>
      </c>
      <c r="C940">
        <v>0</v>
      </c>
      <c r="D940">
        <v>1</v>
      </c>
      <c r="E940">
        <v>0</v>
      </c>
    </row>
    <row r="941" spans="1:5" x14ac:dyDescent="0.15">
      <c r="A941">
        <v>11930093002</v>
      </c>
      <c r="B941" s="204">
        <v>42899</v>
      </c>
      <c r="C941">
        <v>0</v>
      </c>
      <c r="D941">
        <v>1</v>
      </c>
      <c r="E941">
        <v>0</v>
      </c>
    </row>
    <row r="942" spans="1:5" x14ac:dyDescent="0.15">
      <c r="A942">
        <v>11933358002</v>
      </c>
      <c r="B942" s="204">
        <v>42899</v>
      </c>
      <c r="C942">
        <v>0</v>
      </c>
      <c r="D942">
        <v>1</v>
      </c>
      <c r="E942">
        <v>0</v>
      </c>
    </row>
    <row r="943" spans="1:5" x14ac:dyDescent="0.15">
      <c r="A943">
        <v>11934907002</v>
      </c>
      <c r="B943" s="204">
        <v>42914</v>
      </c>
      <c r="C943">
        <v>0</v>
      </c>
      <c r="D943">
        <v>1</v>
      </c>
      <c r="E943">
        <v>0</v>
      </c>
    </row>
    <row r="944" spans="1:5" x14ac:dyDescent="0.15">
      <c r="A944">
        <v>11941512002</v>
      </c>
      <c r="B944" s="204">
        <v>42927</v>
      </c>
      <c r="C944">
        <v>1</v>
      </c>
      <c r="D944" t="s">
        <v>21</v>
      </c>
      <c r="E944">
        <v>0</v>
      </c>
    </row>
    <row r="945" spans="1:5" x14ac:dyDescent="0.15">
      <c r="A945">
        <v>11953962003</v>
      </c>
      <c r="B945" s="204">
        <v>42880</v>
      </c>
      <c r="C945">
        <v>0</v>
      </c>
      <c r="D945">
        <v>1</v>
      </c>
      <c r="E945">
        <v>0</v>
      </c>
    </row>
    <row r="946" spans="1:5" x14ac:dyDescent="0.15">
      <c r="A946">
        <v>11954100004</v>
      </c>
      <c r="B946" s="204">
        <v>42880</v>
      </c>
      <c r="C946">
        <v>0</v>
      </c>
      <c r="D946">
        <v>1</v>
      </c>
      <c r="E946">
        <v>0</v>
      </c>
    </row>
    <row r="947" spans="1:5" x14ac:dyDescent="0.15">
      <c r="A947">
        <v>11955246003</v>
      </c>
      <c r="B947" s="204">
        <v>42927</v>
      </c>
      <c r="C947">
        <v>1</v>
      </c>
      <c r="D947" t="s">
        <v>21</v>
      </c>
      <c r="E947">
        <v>0</v>
      </c>
    </row>
    <row r="948" spans="1:5" x14ac:dyDescent="0.15">
      <c r="A948">
        <v>11959389003</v>
      </c>
      <c r="B948" s="204">
        <v>42879</v>
      </c>
      <c r="C948">
        <v>0</v>
      </c>
      <c r="D948">
        <v>1</v>
      </c>
      <c r="E948">
        <v>0</v>
      </c>
    </row>
    <row r="949" spans="1:5" x14ac:dyDescent="0.15">
      <c r="A949">
        <v>11961097003</v>
      </c>
      <c r="B949" s="204">
        <v>42927</v>
      </c>
      <c r="C949">
        <v>1</v>
      </c>
      <c r="D949" t="s">
        <v>21</v>
      </c>
      <c r="E949">
        <v>0</v>
      </c>
    </row>
    <row r="950" spans="1:5" x14ac:dyDescent="0.15">
      <c r="A950">
        <v>11984813003</v>
      </c>
      <c r="B950" s="204">
        <v>42914</v>
      </c>
      <c r="C950">
        <v>0</v>
      </c>
      <c r="D950">
        <v>1</v>
      </c>
      <c r="E950">
        <v>0</v>
      </c>
    </row>
    <row r="951" spans="1:5" x14ac:dyDescent="0.15">
      <c r="A951">
        <v>11991929003</v>
      </c>
      <c r="B951" s="204">
        <v>42912</v>
      </c>
      <c r="C951">
        <v>0</v>
      </c>
      <c r="D951" t="s">
        <v>21</v>
      </c>
      <c r="E951">
        <v>0</v>
      </c>
    </row>
    <row r="952" spans="1:5" x14ac:dyDescent="0.15">
      <c r="A952">
        <v>11997911002</v>
      </c>
      <c r="B952" s="204">
        <v>42899</v>
      </c>
      <c r="C952">
        <v>0</v>
      </c>
      <c r="D952">
        <v>1</v>
      </c>
      <c r="E952">
        <v>0</v>
      </c>
    </row>
    <row r="953" spans="1:5" x14ac:dyDescent="0.15">
      <c r="A953">
        <v>12000210002</v>
      </c>
      <c r="B953" s="204">
        <v>42899</v>
      </c>
      <c r="C953">
        <v>0</v>
      </c>
      <c r="D953">
        <v>1</v>
      </c>
      <c r="E953">
        <v>0</v>
      </c>
    </row>
    <row r="954" spans="1:5" x14ac:dyDescent="0.15">
      <c r="A954">
        <v>12001415002</v>
      </c>
      <c r="B954" s="204">
        <v>42899</v>
      </c>
      <c r="C954">
        <v>0</v>
      </c>
      <c r="D954">
        <v>1</v>
      </c>
      <c r="E954">
        <v>0</v>
      </c>
    </row>
    <row r="955" spans="1:5" x14ac:dyDescent="0.15">
      <c r="A955">
        <v>12001570002</v>
      </c>
      <c r="B955" s="204">
        <v>42899</v>
      </c>
      <c r="C955">
        <v>0</v>
      </c>
      <c r="D955">
        <v>1</v>
      </c>
      <c r="E955">
        <v>0</v>
      </c>
    </row>
    <row r="956" spans="1:5" x14ac:dyDescent="0.15">
      <c r="A956">
        <v>12001973002</v>
      </c>
      <c r="B956" s="204">
        <v>42899</v>
      </c>
      <c r="C956">
        <v>0</v>
      </c>
      <c r="D956">
        <v>1</v>
      </c>
      <c r="E956">
        <v>0</v>
      </c>
    </row>
    <row r="957" spans="1:5" x14ac:dyDescent="0.15">
      <c r="A957">
        <v>12003934004</v>
      </c>
      <c r="B957" s="204">
        <v>42899</v>
      </c>
      <c r="C957">
        <v>0</v>
      </c>
      <c r="D957">
        <v>1</v>
      </c>
      <c r="E957">
        <v>0</v>
      </c>
    </row>
    <row r="958" spans="1:5" x14ac:dyDescent="0.15">
      <c r="A958">
        <v>12005021002</v>
      </c>
      <c r="B958" s="204">
        <v>42914</v>
      </c>
      <c r="C958">
        <v>0</v>
      </c>
      <c r="D958">
        <v>1</v>
      </c>
      <c r="E958">
        <v>0</v>
      </c>
    </row>
    <row r="959" spans="1:5" x14ac:dyDescent="0.15">
      <c r="A959">
        <v>12005180002</v>
      </c>
      <c r="B959" s="204">
        <v>42914</v>
      </c>
      <c r="C959">
        <v>0</v>
      </c>
      <c r="D959">
        <v>1</v>
      </c>
      <c r="E959">
        <v>0</v>
      </c>
    </row>
    <row r="960" spans="1:5" x14ac:dyDescent="0.15">
      <c r="A960">
        <v>12005499002</v>
      </c>
      <c r="B960" s="204">
        <v>42899</v>
      </c>
      <c r="C960">
        <v>0</v>
      </c>
      <c r="D960">
        <v>1</v>
      </c>
      <c r="E960">
        <v>0</v>
      </c>
    </row>
    <row r="961" spans="1:5" x14ac:dyDescent="0.15">
      <c r="A961">
        <v>12005618002</v>
      </c>
      <c r="B961" s="204">
        <v>42899</v>
      </c>
      <c r="C961">
        <v>0</v>
      </c>
      <c r="D961">
        <v>1</v>
      </c>
      <c r="E961">
        <v>0</v>
      </c>
    </row>
    <row r="962" spans="1:5" x14ac:dyDescent="0.15">
      <c r="A962">
        <v>12006347003</v>
      </c>
      <c r="B962" s="204">
        <v>42899</v>
      </c>
      <c r="C962">
        <v>0</v>
      </c>
      <c r="D962">
        <v>1</v>
      </c>
      <c r="E962">
        <v>0</v>
      </c>
    </row>
    <row r="963" spans="1:5" x14ac:dyDescent="0.15">
      <c r="A963">
        <v>12006519002</v>
      </c>
      <c r="B963" s="204">
        <v>42899</v>
      </c>
      <c r="C963">
        <v>0</v>
      </c>
      <c r="D963">
        <v>1</v>
      </c>
      <c r="E963">
        <v>0</v>
      </c>
    </row>
    <row r="964" spans="1:5" x14ac:dyDescent="0.15">
      <c r="A964">
        <v>12006763002</v>
      </c>
      <c r="B964" s="204">
        <v>42899</v>
      </c>
      <c r="C964">
        <v>0</v>
      </c>
      <c r="D964">
        <v>1</v>
      </c>
      <c r="E964">
        <v>0</v>
      </c>
    </row>
    <row r="965" spans="1:5" x14ac:dyDescent="0.15">
      <c r="A965">
        <v>12007544002</v>
      </c>
      <c r="B965" s="204">
        <v>42899</v>
      </c>
      <c r="C965">
        <v>0</v>
      </c>
      <c r="D965">
        <v>1</v>
      </c>
      <c r="E965">
        <v>0</v>
      </c>
    </row>
    <row r="966" spans="1:5" x14ac:dyDescent="0.15">
      <c r="A966">
        <v>12008400002</v>
      </c>
      <c r="B966" s="204">
        <v>42899</v>
      </c>
      <c r="C966">
        <v>0</v>
      </c>
      <c r="D966">
        <v>1</v>
      </c>
      <c r="E966">
        <v>0</v>
      </c>
    </row>
    <row r="967" spans="1:5" x14ac:dyDescent="0.15">
      <c r="A967">
        <v>12008470002</v>
      </c>
      <c r="B967" s="204">
        <v>42899</v>
      </c>
      <c r="C967">
        <v>0</v>
      </c>
      <c r="D967">
        <v>1</v>
      </c>
      <c r="E967">
        <v>0</v>
      </c>
    </row>
    <row r="968" spans="1:5" x14ac:dyDescent="0.15">
      <c r="A968">
        <v>12008858003</v>
      </c>
      <c r="B968" s="204">
        <v>42913</v>
      </c>
      <c r="C968">
        <v>0</v>
      </c>
      <c r="D968">
        <v>1</v>
      </c>
      <c r="E968">
        <v>0</v>
      </c>
    </row>
    <row r="969" spans="1:5" x14ac:dyDescent="0.15">
      <c r="A969">
        <v>12013653003</v>
      </c>
      <c r="B969" s="204">
        <v>42899</v>
      </c>
      <c r="C969">
        <v>0</v>
      </c>
      <c r="D969">
        <v>1</v>
      </c>
      <c r="E969">
        <v>0</v>
      </c>
    </row>
    <row r="970" spans="1:5" x14ac:dyDescent="0.15">
      <c r="A970">
        <v>12014023002</v>
      </c>
      <c r="B970" s="204">
        <v>42899</v>
      </c>
      <c r="C970">
        <v>0</v>
      </c>
      <c r="D970">
        <v>1</v>
      </c>
      <c r="E970">
        <v>0</v>
      </c>
    </row>
    <row r="971" spans="1:5" x14ac:dyDescent="0.15">
      <c r="A971">
        <v>12014091002</v>
      </c>
      <c r="B971" s="204">
        <v>42899</v>
      </c>
      <c r="C971">
        <v>0</v>
      </c>
      <c r="D971">
        <v>1</v>
      </c>
      <c r="E971">
        <v>0</v>
      </c>
    </row>
    <row r="972" spans="1:5" x14ac:dyDescent="0.15">
      <c r="A972">
        <v>12016471004</v>
      </c>
      <c r="B972" s="204">
        <v>42899</v>
      </c>
      <c r="C972">
        <v>0</v>
      </c>
      <c r="D972">
        <v>1</v>
      </c>
      <c r="E972">
        <v>0</v>
      </c>
    </row>
    <row r="973" spans="1:5" x14ac:dyDescent="0.15">
      <c r="A973">
        <v>12016533003</v>
      </c>
      <c r="B973" s="204">
        <v>42899</v>
      </c>
      <c r="C973">
        <v>0</v>
      </c>
      <c r="D973">
        <v>1</v>
      </c>
      <c r="E973">
        <v>0</v>
      </c>
    </row>
    <row r="974" spans="1:5" x14ac:dyDescent="0.15">
      <c r="A974">
        <v>12016916002</v>
      </c>
      <c r="B974" s="204">
        <v>42899</v>
      </c>
      <c r="C974">
        <v>0</v>
      </c>
      <c r="D974">
        <v>1</v>
      </c>
      <c r="E974">
        <v>0</v>
      </c>
    </row>
    <row r="975" spans="1:5" x14ac:dyDescent="0.15">
      <c r="A975">
        <v>12021939002</v>
      </c>
      <c r="B975" s="204">
        <v>42899</v>
      </c>
      <c r="C975">
        <v>0</v>
      </c>
      <c r="D975">
        <v>1</v>
      </c>
      <c r="E975">
        <v>0</v>
      </c>
    </row>
    <row r="976" spans="1:5" x14ac:dyDescent="0.15">
      <c r="A976">
        <v>12021991002</v>
      </c>
      <c r="B976" s="204">
        <v>42899</v>
      </c>
      <c r="C976">
        <v>0</v>
      </c>
      <c r="D976">
        <v>1</v>
      </c>
      <c r="E976">
        <v>0</v>
      </c>
    </row>
    <row r="977" spans="1:5" x14ac:dyDescent="0.15">
      <c r="A977">
        <v>12022276003</v>
      </c>
      <c r="B977" s="204">
        <v>42899</v>
      </c>
      <c r="C977">
        <v>0</v>
      </c>
      <c r="D977">
        <v>1</v>
      </c>
      <c r="E977">
        <v>0</v>
      </c>
    </row>
    <row r="978" spans="1:5" x14ac:dyDescent="0.15">
      <c r="A978">
        <v>12022324002</v>
      </c>
      <c r="B978" s="204">
        <v>42899</v>
      </c>
      <c r="C978">
        <v>0</v>
      </c>
      <c r="D978">
        <v>1</v>
      </c>
      <c r="E978">
        <v>0</v>
      </c>
    </row>
    <row r="979" spans="1:5" x14ac:dyDescent="0.15">
      <c r="A979">
        <v>12022904002</v>
      </c>
      <c r="B979" s="204">
        <v>42899</v>
      </c>
      <c r="C979">
        <v>0</v>
      </c>
      <c r="D979" t="s">
        <v>21</v>
      </c>
      <c r="E979">
        <v>0</v>
      </c>
    </row>
    <row r="980" spans="1:5" x14ac:dyDescent="0.15">
      <c r="A980">
        <v>12023855002</v>
      </c>
      <c r="B980" s="204">
        <v>42899</v>
      </c>
      <c r="C980">
        <v>0</v>
      </c>
      <c r="D980">
        <v>1</v>
      </c>
      <c r="E980">
        <v>0</v>
      </c>
    </row>
    <row r="981" spans="1:5" x14ac:dyDescent="0.15">
      <c r="A981">
        <v>12023891002</v>
      </c>
      <c r="B981" s="204">
        <v>42899</v>
      </c>
      <c r="C981">
        <v>0</v>
      </c>
      <c r="D981">
        <v>1</v>
      </c>
      <c r="E981">
        <v>0</v>
      </c>
    </row>
    <row r="982" spans="1:5" x14ac:dyDescent="0.15">
      <c r="A982">
        <v>12025978002</v>
      </c>
      <c r="B982" s="204">
        <v>42899</v>
      </c>
      <c r="C982">
        <v>0</v>
      </c>
      <c r="D982">
        <v>1</v>
      </c>
      <c r="E982">
        <v>0</v>
      </c>
    </row>
    <row r="983" spans="1:5" x14ac:dyDescent="0.15">
      <c r="A983">
        <v>12030120002</v>
      </c>
      <c r="B983" s="204">
        <v>42899</v>
      </c>
      <c r="C983">
        <v>0</v>
      </c>
      <c r="D983">
        <v>1</v>
      </c>
      <c r="E983">
        <v>0</v>
      </c>
    </row>
    <row r="984" spans="1:5" x14ac:dyDescent="0.15">
      <c r="A984">
        <v>12037868003</v>
      </c>
      <c r="B984" s="204">
        <v>42914</v>
      </c>
      <c r="C984">
        <v>0</v>
      </c>
      <c r="D984">
        <v>1</v>
      </c>
      <c r="E984">
        <v>0</v>
      </c>
    </row>
    <row r="985" spans="1:5" x14ac:dyDescent="0.15">
      <c r="A985">
        <v>12066242002</v>
      </c>
      <c r="B985" s="204">
        <v>42914</v>
      </c>
      <c r="C985">
        <v>0</v>
      </c>
      <c r="D985">
        <v>1</v>
      </c>
      <c r="E985">
        <v>0</v>
      </c>
    </row>
    <row r="986" spans="1:5" x14ac:dyDescent="0.15">
      <c r="A986">
        <v>12072257002</v>
      </c>
      <c r="B986" s="204">
        <v>42912</v>
      </c>
      <c r="C986">
        <v>0</v>
      </c>
      <c r="D986">
        <v>1</v>
      </c>
      <c r="E986">
        <v>0</v>
      </c>
    </row>
    <row r="987" spans="1:5" x14ac:dyDescent="0.15">
      <c r="A987">
        <v>12077946002</v>
      </c>
      <c r="B987" s="204">
        <v>42908</v>
      </c>
      <c r="C987">
        <v>0</v>
      </c>
      <c r="D987">
        <v>1</v>
      </c>
      <c r="E987">
        <v>0</v>
      </c>
    </row>
    <row r="988" spans="1:5" x14ac:dyDescent="0.15">
      <c r="A988">
        <v>12082741002</v>
      </c>
      <c r="B988" s="204">
        <v>42935</v>
      </c>
      <c r="C988">
        <v>0</v>
      </c>
      <c r="D988">
        <v>1</v>
      </c>
      <c r="E988">
        <v>0</v>
      </c>
    </row>
    <row r="989" spans="1:5" x14ac:dyDescent="0.15">
      <c r="A989">
        <v>12082867002</v>
      </c>
      <c r="B989" s="204">
        <v>42935</v>
      </c>
      <c r="C989">
        <v>0</v>
      </c>
      <c r="D989">
        <v>1</v>
      </c>
      <c r="E989">
        <v>0</v>
      </c>
    </row>
    <row r="990" spans="1:5" x14ac:dyDescent="0.15">
      <c r="A990">
        <v>12082889002</v>
      </c>
      <c r="B990" s="204">
        <v>42935</v>
      </c>
      <c r="C990">
        <v>0</v>
      </c>
      <c r="D990">
        <v>1</v>
      </c>
      <c r="E990">
        <v>0</v>
      </c>
    </row>
    <row r="991" spans="1:5" x14ac:dyDescent="0.15">
      <c r="A991">
        <v>12087693002</v>
      </c>
      <c r="B991" s="204">
        <v>42935</v>
      </c>
      <c r="C991">
        <v>0</v>
      </c>
      <c r="D991">
        <v>1</v>
      </c>
      <c r="E991">
        <v>0</v>
      </c>
    </row>
    <row r="992" spans="1:5" x14ac:dyDescent="0.15">
      <c r="A992">
        <v>12087707002</v>
      </c>
      <c r="B992" s="204">
        <v>42935</v>
      </c>
      <c r="C992">
        <v>0</v>
      </c>
      <c r="D992">
        <v>1</v>
      </c>
      <c r="E992">
        <v>0</v>
      </c>
    </row>
    <row r="993" spans="1:5" x14ac:dyDescent="0.15">
      <c r="A993">
        <v>12087931002</v>
      </c>
      <c r="B993" s="204">
        <v>42914</v>
      </c>
      <c r="C993">
        <v>0</v>
      </c>
      <c r="D993">
        <v>1</v>
      </c>
      <c r="E993">
        <v>0</v>
      </c>
    </row>
    <row r="994" spans="1:5" x14ac:dyDescent="0.15">
      <c r="A994">
        <v>12097376002</v>
      </c>
      <c r="B994" s="204">
        <v>42908</v>
      </c>
      <c r="C994">
        <v>0</v>
      </c>
      <c r="D994">
        <v>1</v>
      </c>
      <c r="E994">
        <v>0</v>
      </c>
    </row>
    <row r="995" spans="1:5" x14ac:dyDescent="0.15">
      <c r="A995">
        <v>12101289002</v>
      </c>
      <c r="B995" s="204">
        <v>42899</v>
      </c>
      <c r="C995">
        <v>0</v>
      </c>
      <c r="D995">
        <v>1</v>
      </c>
      <c r="E995">
        <v>0</v>
      </c>
    </row>
    <row r="996" spans="1:5" x14ac:dyDescent="0.15">
      <c r="A996">
        <v>12101442002</v>
      </c>
      <c r="B996" s="204">
        <v>42899</v>
      </c>
      <c r="C996">
        <v>0</v>
      </c>
      <c r="D996">
        <v>1</v>
      </c>
      <c r="E996">
        <v>0</v>
      </c>
    </row>
    <row r="997" spans="1:5" x14ac:dyDescent="0.15">
      <c r="A997">
        <v>12101824002</v>
      </c>
      <c r="B997" s="204">
        <v>42899</v>
      </c>
      <c r="C997">
        <v>0</v>
      </c>
      <c r="D997">
        <v>1</v>
      </c>
      <c r="E997">
        <v>0</v>
      </c>
    </row>
    <row r="998" spans="1:5" x14ac:dyDescent="0.15">
      <c r="A998">
        <v>12102236002</v>
      </c>
      <c r="B998" s="204">
        <v>42899</v>
      </c>
      <c r="C998">
        <v>0</v>
      </c>
      <c r="D998">
        <v>1</v>
      </c>
      <c r="E998">
        <v>0</v>
      </c>
    </row>
    <row r="999" spans="1:5" x14ac:dyDescent="0.15">
      <c r="A999">
        <v>12102240002</v>
      </c>
      <c r="B999" s="204">
        <v>42899</v>
      </c>
      <c r="C999">
        <v>0</v>
      </c>
      <c r="D999">
        <v>1</v>
      </c>
      <c r="E999">
        <v>0</v>
      </c>
    </row>
    <row r="1000" spans="1:5" x14ac:dyDescent="0.15">
      <c r="A1000">
        <v>12102700002</v>
      </c>
      <c r="B1000" s="204">
        <v>42899</v>
      </c>
      <c r="C1000">
        <v>0</v>
      </c>
      <c r="D1000">
        <v>1</v>
      </c>
      <c r="E1000">
        <v>0</v>
      </c>
    </row>
    <row r="1001" spans="1:5" x14ac:dyDescent="0.15">
      <c r="A1001">
        <v>12102755002</v>
      </c>
      <c r="B1001" s="204">
        <v>42899</v>
      </c>
      <c r="C1001">
        <v>0</v>
      </c>
      <c r="D1001">
        <v>1</v>
      </c>
      <c r="E1001">
        <v>0</v>
      </c>
    </row>
    <row r="1002" spans="1:5" x14ac:dyDescent="0.15">
      <c r="A1002">
        <v>12108496003</v>
      </c>
      <c r="B1002" s="204">
        <v>42899</v>
      </c>
      <c r="C1002">
        <v>0</v>
      </c>
      <c r="D1002">
        <v>1</v>
      </c>
      <c r="E1002">
        <v>0</v>
      </c>
    </row>
    <row r="1003" spans="1:5" x14ac:dyDescent="0.15">
      <c r="A1003">
        <v>12109571002</v>
      </c>
      <c r="B1003" s="204">
        <v>42899</v>
      </c>
      <c r="C1003">
        <v>0</v>
      </c>
      <c r="D1003">
        <v>1</v>
      </c>
      <c r="E1003">
        <v>0</v>
      </c>
    </row>
    <row r="1004" spans="1:5" x14ac:dyDescent="0.15">
      <c r="A1004">
        <v>12109771003</v>
      </c>
      <c r="B1004" s="204">
        <v>42899</v>
      </c>
      <c r="C1004">
        <v>0</v>
      </c>
      <c r="D1004">
        <v>1</v>
      </c>
      <c r="E1004">
        <v>0</v>
      </c>
    </row>
    <row r="1005" spans="1:5" x14ac:dyDescent="0.15">
      <c r="A1005">
        <v>12110176002</v>
      </c>
      <c r="B1005" s="204">
        <v>42899</v>
      </c>
      <c r="C1005">
        <v>0</v>
      </c>
      <c r="D1005">
        <v>1</v>
      </c>
      <c r="E1005">
        <v>0</v>
      </c>
    </row>
    <row r="1006" spans="1:5" x14ac:dyDescent="0.15">
      <c r="A1006">
        <v>12110303005</v>
      </c>
      <c r="B1006" s="204">
        <v>42899</v>
      </c>
      <c r="C1006">
        <v>0</v>
      </c>
      <c r="D1006">
        <v>1</v>
      </c>
      <c r="E1006">
        <v>0</v>
      </c>
    </row>
    <row r="1007" spans="1:5" x14ac:dyDescent="0.15">
      <c r="A1007">
        <v>12112902002</v>
      </c>
      <c r="B1007" s="204">
        <v>42935</v>
      </c>
      <c r="C1007">
        <v>0</v>
      </c>
      <c r="D1007">
        <v>1</v>
      </c>
      <c r="E1007">
        <v>0</v>
      </c>
    </row>
    <row r="1008" spans="1:5" x14ac:dyDescent="0.15">
      <c r="A1008">
        <v>12117561002</v>
      </c>
      <c r="B1008" s="204">
        <v>42899</v>
      </c>
      <c r="C1008">
        <v>0</v>
      </c>
      <c r="D1008">
        <v>1</v>
      </c>
      <c r="E1008">
        <v>0</v>
      </c>
    </row>
    <row r="1009" spans="1:5" x14ac:dyDescent="0.15">
      <c r="A1009">
        <v>12122251002</v>
      </c>
      <c r="B1009" s="204">
        <v>42893</v>
      </c>
      <c r="C1009">
        <v>0</v>
      </c>
      <c r="D1009">
        <v>1</v>
      </c>
      <c r="E1009">
        <v>0</v>
      </c>
    </row>
    <row r="1010" spans="1:5" x14ac:dyDescent="0.15">
      <c r="A1010">
        <v>12125177002</v>
      </c>
      <c r="B1010" s="204">
        <v>42899</v>
      </c>
      <c r="C1010">
        <v>0</v>
      </c>
      <c r="D1010">
        <v>1</v>
      </c>
      <c r="E1010">
        <v>0</v>
      </c>
    </row>
    <row r="1011" spans="1:5" x14ac:dyDescent="0.15">
      <c r="A1011">
        <v>12125794002</v>
      </c>
      <c r="B1011" s="204">
        <v>42899</v>
      </c>
      <c r="C1011">
        <v>0</v>
      </c>
      <c r="D1011">
        <v>1</v>
      </c>
      <c r="E1011">
        <v>0</v>
      </c>
    </row>
    <row r="1012" spans="1:5" x14ac:dyDescent="0.15">
      <c r="A1012">
        <v>12126026002</v>
      </c>
      <c r="B1012" s="204">
        <v>42899</v>
      </c>
      <c r="C1012">
        <v>0</v>
      </c>
      <c r="D1012">
        <v>1</v>
      </c>
      <c r="E1012">
        <v>0</v>
      </c>
    </row>
    <row r="1013" spans="1:5" x14ac:dyDescent="0.15">
      <c r="A1013">
        <v>12126396002</v>
      </c>
      <c r="B1013" s="204">
        <v>42899</v>
      </c>
      <c r="C1013">
        <v>0</v>
      </c>
      <c r="D1013">
        <v>1</v>
      </c>
      <c r="E1013">
        <v>0</v>
      </c>
    </row>
    <row r="1014" spans="1:5" x14ac:dyDescent="0.15">
      <c r="A1014">
        <v>12132593002</v>
      </c>
      <c r="B1014" s="204">
        <v>42935</v>
      </c>
      <c r="C1014">
        <v>0</v>
      </c>
      <c r="D1014">
        <v>1</v>
      </c>
      <c r="E1014">
        <v>0</v>
      </c>
    </row>
    <row r="1015" spans="1:5" x14ac:dyDescent="0.15">
      <c r="A1015">
        <v>12132964003</v>
      </c>
      <c r="B1015" s="204">
        <v>42935</v>
      </c>
      <c r="C1015">
        <v>0</v>
      </c>
      <c r="D1015">
        <v>1</v>
      </c>
      <c r="E1015">
        <v>0</v>
      </c>
    </row>
    <row r="1016" spans="1:5" x14ac:dyDescent="0.15">
      <c r="A1016">
        <v>12132969002</v>
      </c>
      <c r="B1016" s="204">
        <v>42935</v>
      </c>
      <c r="C1016">
        <v>0</v>
      </c>
      <c r="D1016">
        <v>1</v>
      </c>
      <c r="E1016">
        <v>0</v>
      </c>
    </row>
    <row r="1017" spans="1:5" x14ac:dyDescent="0.15">
      <c r="A1017">
        <v>12133199002</v>
      </c>
      <c r="B1017" s="204">
        <v>42935</v>
      </c>
      <c r="C1017">
        <v>0</v>
      </c>
      <c r="D1017">
        <v>1</v>
      </c>
      <c r="E1017">
        <v>0</v>
      </c>
    </row>
    <row r="1018" spans="1:5" x14ac:dyDescent="0.15">
      <c r="A1018">
        <v>12133317003</v>
      </c>
      <c r="B1018" s="204">
        <v>42935</v>
      </c>
      <c r="C1018">
        <v>0</v>
      </c>
      <c r="D1018">
        <v>1</v>
      </c>
      <c r="E1018">
        <v>0</v>
      </c>
    </row>
    <row r="1019" spans="1:5" x14ac:dyDescent="0.15">
      <c r="A1019">
        <v>12136825002</v>
      </c>
      <c r="B1019" s="204">
        <v>42914</v>
      </c>
      <c r="C1019">
        <v>0</v>
      </c>
      <c r="D1019">
        <v>1</v>
      </c>
      <c r="E1019">
        <v>0</v>
      </c>
    </row>
    <row r="1020" spans="1:5" x14ac:dyDescent="0.15">
      <c r="A1020">
        <v>12137128002</v>
      </c>
      <c r="B1020" s="204">
        <v>42935</v>
      </c>
      <c r="C1020">
        <v>0</v>
      </c>
      <c r="D1020">
        <v>1</v>
      </c>
      <c r="E1020">
        <v>0</v>
      </c>
    </row>
    <row r="1021" spans="1:5" x14ac:dyDescent="0.15">
      <c r="A1021">
        <v>12137158002</v>
      </c>
      <c r="B1021" s="204">
        <v>42935</v>
      </c>
      <c r="C1021">
        <v>0</v>
      </c>
      <c r="D1021">
        <v>1</v>
      </c>
      <c r="E1021">
        <v>0</v>
      </c>
    </row>
    <row r="1022" spans="1:5" x14ac:dyDescent="0.15">
      <c r="A1022">
        <v>12148066002</v>
      </c>
      <c r="B1022" s="204">
        <v>42914</v>
      </c>
      <c r="C1022">
        <v>0</v>
      </c>
      <c r="D1022">
        <v>1</v>
      </c>
      <c r="E1022">
        <v>0</v>
      </c>
    </row>
    <row r="1023" spans="1:5" x14ac:dyDescent="0.15">
      <c r="A1023">
        <v>12155585002</v>
      </c>
      <c r="B1023" s="204">
        <v>42935</v>
      </c>
      <c r="C1023">
        <v>0</v>
      </c>
      <c r="D1023">
        <v>1</v>
      </c>
      <c r="E1023">
        <v>0</v>
      </c>
    </row>
    <row r="1024" spans="1:5" x14ac:dyDescent="0.15">
      <c r="A1024">
        <v>12158608002</v>
      </c>
      <c r="B1024" s="204">
        <v>42880</v>
      </c>
      <c r="C1024">
        <v>0</v>
      </c>
      <c r="D1024">
        <v>1</v>
      </c>
      <c r="E1024">
        <v>0</v>
      </c>
    </row>
    <row r="1025" spans="1:5" x14ac:dyDescent="0.15">
      <c r="A1025">
        <v>12163629003</v>
      </c>
      <c r="B1025" s="204">
        <v>42935</v>
      </c>
      <c r="C1025">
        <v>0</v>
      </c>
      <c r="D1025">
        <v>1</v>
      </c>
      <c r="E1025">
        <v>0</v>
      </c>
    </row>
    <row r="1026" spans="1:5" x14ac:dyDescent="0.15">
      <c r="A1026">
        <v>12173001004</v>
      </c>
      <c r="B1026" s="204">
        <v>42893</v>
      </c>
      <c r="C1026">
        <v>0</v>
      </c>
      <c r="D1026">
        <v>1</v>
      </c>
      <c r="E1026">
        <v>0</v>
      </c>
    </row>
    <row r="1027" spans="1:5" x14ac:dyDescent="0.15">
      <c r="A1027">
        <v>12173027002</v>
      </c>
      <c r="B1027" s="204">
        <v>42893</v>
      </c>
      <c r="C1027">
        <v>0</v>
      </c>
      <c r="D1027">
        <v>1</v>
      </c>
      <c r="E1027">
        <v>0</v>
      </c>
    </row>
    <row r="1028" spans="1:5" x14ac:dyDescent="0.15">
      <c r="A1028">
        <v>12173049002</v>
      </c>
      <c r="B1028" s="204">
        <v>42893</v>
      </c>
      <c r="C1028">
        <v>0</v>
      </c>
      <c r="D1028">
        <v>1</v>
      </c>
      <c r="E1028">
        <v>0</v>
      </c>
    </row>
    <row r="1029" spans="1:5" x14ac:dyDescent="0.15">
      <c r="A1029">
        <v>12173069002</v>
      </c>
      <c r="B1029" s="204">
        <v>42893</v>
      </c>
      <c r="C1029">
        <v>0</v>
      </c>
      <c r="D1029">
        <v>1</v>
      </c>
      <c r="E1029">
        <v>0</v>
      </c>
    </row>
    <row r="1030" spans="1:5" x14ac:dyDescent="0.15">
      <c r="A1030">
        <v>12177984002</v>
      </c>
      <c r="B1030" s="204">
        <v>42935</v>
      </c>
      <c r="C1030">
        <v>0</v>
      </c>
      <c r="D1030">
        <v>1</v>
      </c>
      <c r="E1030">
        <v>0</v>
      </c>
    </row>
    <row r="1031" spans="1:5" x14ac:dyDescent="0.15">
      <c r="A1031">
        <v>12181563002</v>
      </c>
      <c r="B1031" s="204">
        <v>42935</v>
      </c>
      <c r="C1031">
        <v>0</v>
      </c>
      <c r="D1031" t="s">
        <v>21</v>
      </c>
      <c r="E1031">
        <v>0</v>
      </c>
    </row>
    <row r="1032" spans="1:5" x14ac:dyDescent="0.15">
      <c r="A1032">
        <v>12192665004</v>
      </c>
      <c r="B1032" s="204">
        <v>42893</v>
      </c>
      <c r="C1032">
        <v>0</v>
      </c>
      <c r="D1032">
        <v>1</v>
      </c>
      <c r="E1032">
        <v>0</v>
      </c>
    </row>
    <row r="1033" spans="1:5" x14ac:dyDescent="0.15">
      <c r="A1033">
        <v>12195106005</v>
      </c>
      <c r="B1033" s="204">
        <v>42908</v>
      </c>
      <c r="C1033">
        <v>0</v>
      </c>
      <c r="D1033">
        <v>1</v>
      </c>
      <c r="E1033">
        <v>0</v>
      </c>
    </row>
    <row r="1034" spans="1:5" x14ac:dyDescent="0.15">
      <c r="A1034">
        <v>12195310002</v>
      </c>
      <c r="B1034" s="204">
        <v>42908</v>
      </c>
      <c r="C1034">
        <v>0</v>
      </c>
      <c r="D1034">
        <v>1</v>
      </c>
      <c r="E1034">
        <v>0</v>
      </c>
    </row>
    <row r="1035" spans="1:5" x14ac:dyDescent="0.15">
      <c r="A1035">
        <v>12195951002</v>
      </c>
      <c r="B1035" s="204">
        <v>42879</v>
      </c>
      <c r="C1035">
        <v>0</v>
      </c>
      <c r="D1035">
        <v>1</v>
      </c>
      <c r="E1035">
        <v>0</v>
      </c>
    </row>
    <row r="1036" spans="1:5" x14ac:dyDescent="0.15">
      <c r="A1036">
        <v>12196997002</v>
      </c>
      <c r="B1036" s="204">
        <v>42908</v>
      </c>
      <c r="C1036">
        <v>0</v>
      </c>
      <c r="D1036">
        <v>1</v>
      </c>
      <c r="E1036">
        <v>0</v>
      </c>
    </row>
    <row r="1037" spans="1:5" x14ac:dyDescent="0.15">
      <c r="A1037">
        <v>12198821005</v>
      </c>
      <c r="B1037" s="204">
        <v>42908</v>
      </c>
      <c r="C1037">
        <v>0</v>
      </c>
      <c r="D1037">
        <v>1</v>
      </c>
      <c r="E1037">
        <v>0</v>
      </c>
    </row>
    <row r="1038" spans="1:5" x14ac:dyDescent="0.15">
      <c r="A1038">
        <v>12199052002</v>
      </c>
      <c r="B1038" s="204">
        <v>42908</v>
      </c>
      <c r="C1038">
        <v>0</v>
      </c>
      <c r="D1038">
        <v>1</v>
      </c>
      <c r="E1038">
        <v>0</v>
      </c>
    </row>
    <row r="1039" spans="1:5" x14ac:dyDescent="0.15">
      <c r="A1039">
        <v>12200011002</v>
      </c>
      <c r="B1039" s="204">
        <v>42879</v>
      </c>
      <c r="C1039">
        <v>0</v>
      </c>
      <c r="D1039">
        <v>1</v>
      </c>
      <c r="E1039">
        <v>0</v>
      </c>
    </row>
    <row r="1040" spans="1:5" x14ac:dyDescent="0.15">
      <c r="A1040">
        <v>12200218002</v>
      </c>
      <c r="B1040" s="204">
        <v>42879</v>
      </c>
      <c r="C1040">
        <v>0</v>
      </c>
      <c r="D1040">
        <v>1</v>
      </c>
      <c r="E1040">
        <v>0</v>
      </c>
    </row>
    <row r="1041" spans="1:5" x14ac:dyDescent="0.15">
      <c r="A1041">
        <v>12200504002</v>
      </c>
      <c r="B1041" s="204">
        <v>42908</v>
      </c>
      <c r="C1041">
        <v>0</v>
      </c>
      <c r="D1041">
        <v>1</v>
      </c>
      <c r="E1041">
        <v>0</v>
      </c>
    </row>
    <row r="1042" spans="1:5" x14ac:dyDescent="0.15">
      <c r="A1042">
        <v>12200939003</v>
      </c>
      <c r="B1042" s="204">
        <v>42908</v>
      </c>
      <c r="C1042">
        <v>0</v>
      </c>
      <c r="D1042">
        <v>1</v>
      </c>
      <c r="E1042">
        <v>0</v>
      </c>
    </row>
    <row r="1043" spans="1:5" x14ac:dyDescent="0.15">
      <c r="A1043">
        <v>12202274002</v>
      </c>
      <c r="B1043" s="204">
        <v>42879</v>
      </c>
      <c r="C1043">
        <v>0</v>
      </c>
      <c r="D1043">
        <v>1</v>
      </c>
      <c r="E1043">
        <v>0</v>
      </c>
    </row>
    <row r="1044" spans="1:5" x14ac:dyDescent="0.15">
      <c r="A1044">
        <v>12202669003</v>
      </c>
      <c r="B1044" s="204">
        <v>42879</v>
      </c>
      <c r="C1044">
        <v>0</v>
      </c>
      <c r="D1044">
        <v>1</v>
      </c>
      <c r="E1044">
        <v>0</v>
      </c>
    </row>
    <row r="1045" spans="1:5" x14ac:dyDescent="0.15">
      <c r="A1045">
        <v>12202861002</v>
      </c>
      <c r="B1045" s="204">
        <v>42879</v>
      </c>
      <c r="C1045">
        <v>0</v>
      </c>
      <c r="D1045">
        <v>1</v>
      </c>
      <c r="E1045">
        <v>0</v>
      </c>
    </row>
    <row r="1046" spans="1:5" x14ac:dyDescent="0.15">
      <c r="A1046">
        <v>12203435002</v>
      </c>
      <c r="B1046" s="204">
        <v>42908</v>
      </c>
      <c r="C1046">
        <v>0</v>
      </c>
      <c r="D1046">
        <v>1</v>
      </c>
      <c r="E1046">
        <v>0</v>
      </c>
    </row>
    <row r="1047" spans="1:5" x14ac:dyDescent="0.15">
      <c r="A1047">
        <v>12205141002</v>
      </c>
      <c r="B1047" s="204">
        <v>42908</v>
      </c>
      <c r="C1047">
        <v>0</v>
      </c>
      <c r="D1047">
        <v>1</v>
      </c>
      <c r="E1047">
        <v>0</v>
      </c>
    </row>
    <row r="1048" spans="1:5" x14ac:dyDescent="0.15">
      <c r="A1048">
        <v>12205473002</v>
      </c>
      <c r="B1048" s="204">
        <v>42879</v>
      </c>
      <c r="C1048">
        <v>0</v>
      </c>
      <c r="D1048">
        <v>1</v>
      </c>
      <c r="E1048">
        <v>0</v>
      </c>
    </row>
    <row r="1049" spans="1:5" x14ac:dyDescent="0.15">
      <c r="A1049">
        <v>12205491002</v>
      </c>
      <c r="B1049" s="204">
        <v>42879</v>
      </c>
      <c r="C1049">
        <v>0</v>
      </c>
      <c r="D1049">
        <v>1</v>
      </c>
      <c r="E1049">
        <v>0</v>
      </c>
    </row>
    <row r="1050" spans="1:5" x14ac:dyDescent="0.15">
      <c r="A1050">
        <v>12205502002</v>
      </c>
      <c r="B1050" s="204">
        <v>42879</v>
      </c>
      <c r="C1050">
        <v>0</v>
      </c>
      <c r="D1050">
        <v>1</v>
      </c>
      <c r="E1050">
        <v>0</v>
      </c>
    </row>
    <row r="1051" spans="1:5" x14ac:dyDescent="0.15">
      <c r="A1051">
        <v>12205916002</v>
      </c>
      <c r="B1051" s="204">
        <v>42879</v>
      </c>
      <c r="C1051">
        <v>0</v>
      </c>
      <c r="D1051">
        <v>1</v>
      </c>
      <c r="E1051">
        <v>0</v>
      </c>
    </row>
    <row r="1052" spans="1:5" x14ac:dyDescent="0.15">
      <c r="A1052">
        <v>12206068002</v>
      </c>
      <c r="B1052" s="204">
        <v>42879</v>
      </c>
      <c r="C1052">
        <v>0</v>
      </c>
      <c r="D1052">
        <v>1</v>
      </c>
      <c r="E1052">
        <v>0</v>
      </c>
    </row>
    <row r="1053" spans="1:5" x14ac:dyDescent="0.15">
      <c r="A1053">
        <v>12207138003</v>
      </c>
      <c r="B1053" s="204">
        <v>42908</v>
      </c>
      <c r="C1053">
        <v>0</v>
      </c>
      <c r="D1053">
        <v>1</v>
      </c>
      <c r="E1053">
        <v>0</v>
      </c>
    </row>
    <row r="1054" spans="1:5" x14ac:dyDescent="0.15">
      <c r="A1054">
        <v>12207418002</v>
      </c>
      <c r="B1054" s="204">
        <v>42908</v>
      </c>
      <c r="C1054">
        <v>0</v>
      </c>
      <c r="D1054">
        <v>1</v>
      </c>
      <c r="E1054">
        <v>0</v>
      </c>
    </row>
    <row r="1055" spans="1:5" x14ac:dyDescent="0.15">
      <c r="A1055">
        <v>12207556006</v>
      </c>
      <c r="B1055" s="204">
        <v>42880</v>
      </c>
      <c r="C1055">
        <v>0</v>
      </c>
      <c r="D1055">
        <v>1</v>
      </c>
      <c r="E1055">
        <v>0</v>
      </c>
    </row>
    <row r="1056" spans="1:5" x14ac:dyDescent="0.15">
      <c r="A1056">
        <v>12208009002</v>
      </c>
      <c r="B1056" s="204">
        <v>42879</v>
      </c>
      <c r="C1056">
        <v>0</v>
      </c>
      <c r="D1056">
        <v>1</v>
      </c>
      <c r="E1056">
        <v>0</v>
      </c>
    </row>
    <row r="1057" spans="1:5" x14ac:dyDescent="0.15">
      <c r="A1057">
        <v>12208295002</v>
      </c>
      <c r="B1057" s="204">
        <v>42879</v>
      </c>
      <c r="C1057">
        <v>0</v>
      </c>
      <c r="D1057">
        <v>1</v>
      </c>
      <c r="E1057">
        <v>0</v>
      </c>
    </row>
    <row r="1058" spans="1:5" x14ac:dyDescent="0.15">
      <c r="A1058">
        <v>12208844003</v>
      </c>
      <c r="B1058" s="204">
        <v>42908</v>
      </c>
      <c r="C1058">
        <v>0</v>
      </c>
      <c r="D1058">
        <v>1</v>
      </c>
      <c r="E1058">
        <v>0</v>
      </c>
    </row>
    <row r="1059" spans="1:5" x14ac:dyDescent="0.15">
      <c r="A1059">
        <v>12208991002</v>
      </c>
      <c r="B1059" s="204">
        <v>42908</v>
      </c>
      <c r="C1059">
        <v>0</v>
      </c>
      <c r="D1059">
        <v>1</v>
      </c>
      <c r="E1059">
        <v>0</v>
      </c>
    </row>
    <row r="1060" spans="1:5" x14ac:dyDescent="0.15">
      <c r="A1060">
        <v>12209327002</v>
      </c>
      <c r="B1060" s="204">
        <v>42908</v>
      </c>
      <c r="C1060">
        <v>0</v>
      </c>
      <c r="D1060" t="s">
        <v>21</v>
      </c>
      <c r="E1060">
        <v>0</v>
      </c>
    </row>
    <row r="1061" spans="1:5" x14ac:dyDescent="0.15">
      <c r="A1061">
        <v>12210813002</v>
      </c>
      <c r="B1061" s="204">
        <v>42879</v>
      </c>
      <c r="C1061">
        <v>0</v>
      </c>
      <c r="D1061">
        <v>1</v>
      </c>
      <c r="E1061">
        <v>0</v>
      </c>
    </row>
    <row r="1062" spans="1:5" x14ac:dyDescent="0.15">
      <c r="A1062">
        <v>12211334003</v>
      </c>
      <c r="B1062" s="204">
        <v>42908</v>
      </c>
      <c r="C1062">
        <v>0</v>
      </c>
      <c r="D1062">
        <v>1</v>
      </c>
      <c r="E1062">
        <v>0</v>
      </c>
    </row>
    <row r="1063" spans="1:5" x14ac:dyDescent="0.15">
      <c r="A1063">
        <v>12211381002</v>
      </c>
      <c r="B1063" s="204">
        <v>42908</v>
      </c>
      <c r="C1063">
        <v>0</v>
      </c>
      <c r="D1063">
        <v>1</v>
      </c>
      <c r="E1063">
        <v>0</v>
      </c>
    </row>
    <row r="1064" spans="1:5" x14ac:dyDescent="0.15">
      <c r="A1064">
        <v>12212077004</v>
      </c>
      <c r="B1064" s="204">
        <v>42908</v>
      </c>
      <c r="C1064">
        <v>0</v>
      </c>
      <c r="D1064">
        <v>1</v>
      </c>
      <c r="E1064">
        <v>0</v>
      </c>
    </row>
    <row r="1065" spans="1:5" x14ac:dyDescent="0.15">
      <c r="A1065">
        <v>12213264002</v>
      </c>
      <c r="B1065" s="204">
        <v>42880</v>
      </c>
      <c r="C1065">
        <v>0</v>
      </c>
      <c r="D1065">
        <v>1</v>
      </c>
      <c r="E1065">
        <v>0</v>
      </c>
    </row>
    <row r="1066" spans="1:5" x14ac:dyDescent="0.15">
      <c r="A1066">
        <v>12213651004</v>
      </c>
      <c r="B1066" s="204">
        <v>42908</v>
      </c>
      <c r="C1066">
        <v>0</v>
      </c>
      <c r="D1066">
        <v>1</v>
      </c>
      <c r="E1066">
        <v>0</v>
      </c>
    </row>
    <row r="1067" spans="1:5" x14ac:dyDescent="0.15">
      <c r="A1067">
        <v>12214304002</v>
      </c>
      <c r="B1067" s="204">
        <v>42879</v>
      </c>
      <c r="C1067">
        <v>0</v>
      </c>
      <c r="D1067" t="s">
        <v>21</v>
      </c>
      <c r="E1067">
        <v>0</v>
      </c>
    </row>
    <row r="1068" spans="1:5" x14ac:dyDescent="0.15">
      <c r="A1068">
        <v>12214650002</v>
      </c>
      <c r="B1068" s="204">
        <v>42908</v>
      </c>
      <c r="C1068">
        <v>0</v>
      </c>
      <c r="D1068">
        <v>1</v>
      </c>
      <c r="E1068">
        <v>0</v>
      </c>
    </row>
    <row r="1069" spans="1:5" x14ac:dyDescent="0.15">
      <c r="A1069">
        <v>12216512002</v>
      </c>
      <c r="B1069" s="204">
        <v>42908</v>
      </c>
      <c r="C1069">
        <v>0</v>
      </c>
      <c r="D1069">
        <v>1</v>
      </c>
      <c r="E1069">
        <v>0</v>
      </c>
    </row>
    <row r="1070" spans="1:5" x14ac:dyDescent="0.15">
      <c r="A1070">
        <v>12216874002</v>
      </c>
      <c r="B1070" s="204">
        <v>42908</v>
      </c>
      <c r="C1070">
        <v>0</v>
      </c>
      <c r="D1070">
        <v>1</v>
      </c>
      <c r="E1070">
        <v>0</v>
      </c>
    </row>
    <row r="1071" spans="1:5" x14ac:dyDescent="0.15">
      <c r="A1071">
        <v>12217224002</v>
      </c>
      <c r="B1071" s="204">
        <v>42908</v>
      </c>
      <c r="C1071">
        <v>0</v>
      </c>
      <c r="D1071">
        <v>1</v>
      </c>
      <c r="E1071">
        <v>0</v>
      </c>
    </row>
    <row r="1072" spans="1:5" x14ac:dyDescent="0.15">
      <c r="A1072">
        <v>12217709002</v>
      </c>
      <c r="B1072" s="204">
        <v>42899</v>
      </c>
      <c r="C1072">
        <v>0</v>
      </c>
      <c r="D1072">
        <v>1</v>
      </c>
      <c r="E1072">
        <v>0</v>
      </c>
    </row>
    <row r="1073" spans="1:5" x14ac:dyDescent="0.15">
      <c r="A1073">
        <v>12219271005</v>
      </c>
      <c r="B1073" s="204">
        <v>42908</v>
      </c>
      <c r="C1073">
        <v>0</v>
      </c>
      <c r="D1073">
        <v>1</v>
      </c>
      <c r="E1073">
        <v>0</v>
      </c>
    </row>
    <row r="1074" spans="1:5" x14ac:dyDescent="0.15">
      <c r="A1074">
        <v>12220159002</v>
      </c>
      <c r="B1074" s="204">
        <v>42908</v>
      </c>
      <c r="C1074">
        <v>0</v>
      </c>
      <c r="D1074">
        <v>1</v>
      </c>
      <c r="E1074">
        <v>0</v>
      </c>
    </row>
    <row r="1075" spans="1:5" x14ac:dyDescent="0.15">
      <c r="A1075">
        <v>12220746002</v>
      </c>
      <c r="B1075" s="204">
        <v>42879</v>
      </c>
      <c r="C1075">
        <v>0</v>
      </c>
      <c r="D1075">
        <v>1</v>
      </c>
      <c r="E1075">
        <v>0</v>
      </c>
    </row>
    <row r="1076" spans="1:5" x14ac:dyDescent="0.15">
      <c r="A1076">
        <v>12221087002</v>
      </c>
      <c r="B1076" s="204">
        <v>42879</v>
      </c>
      <c r="C1076">
        <v>0</v>
      </c>
      <c r="D1076">
        <v>1</v>
      </c>
      <c r="E1076">
        <v>0</v>
      </c>
    </row>
    <row r="1077" spans="1:5" x14ac:dyDescent="0.15">
      <c r="A1077">
        <v>12221395002</v>
      </c>
      <c r="B1077" s="204">
        <v>42879</v>
      </c>
      <c r="C1077">
        <v>0</v>
      </c>
      <c r="D1077">
        <v>1</v>
      </c>
      <c r="E1077">
        <v>0</v>
      </c>
    </row>
    <row r="1078" spans="1:5" x14ac:dyDescent="0.15">
      <c r="A1078">
        <v>12221506002</v>
      </c>
      <c r="B1078" s="204">
        <v>42908</v>
      </c>
      <c r="C1078">
        <v>0</v>
      </c>
      <c r="D1078">
        <v>1</v>
      </c>
      <c r="E1078">
        <v>0</v>
      </c>
    </row>
    <row r="1079" spans="1:5" x14ac:dyDescent="0.15">
      <c r="A1079">
        <v>12221520003</v>
      </c>
      <c r="B1079" s="204">
        <v>42908</v>
      </c>
      <c r="C1079">
        <v>0</v>
      </c>
      <c r="D1079">
        <v>1</v>
      </c>
      <c r="E1079">
        <v>0</v>
      </c>
    </row>
    <row r="1080" spans="1:5" x14ac:dyDescent="0.15">
      <c r="A1080">
        <v>12221997002</v>
      </c>
      <c r="B1080" s="204">
        <v>42908</v>
      </c>
      <c r="C1080">
        <v>0</v>
      </c>
      <c r="D1080">
        <v>1</v>
      </c>
      <c r="E1080">
        <v>0</v>
      </c>
    </row>
    <row r="1081" spans="1:5" x14ac:dyDescent="0.15">
      <c r="A1081">
        <v>12223676002</v>
      </c>
      <c r="B1081" s="204">
        <v>42879</v>
      </c>
      <c r="C1081">
        <v>0</v>
      </c>
      <c r="D1081">
        <v>1</v>
      </c>
      <c r="E1081">
        <v>0</v>
      </c>
    </row>
    <row r="1082" spans="1:5" x14ac:dyDescent="0.15">
      <c r="A1082">
        <v>12224267003</v>
      </c>
      <c r="B1082" s="204">
        <v>42879</v>
      </c>
      <c r="C1082">
        <v>0</v>
      </c>
      <c r="D1082" t="s">
        <v>21</v>
      </c>
      <c r="E1082">
        <v>0</v>
      </c>
    </row>
    <row r="1083" spans="1:5" x14ac:dyDescent="0.15">
      <c r="A1083">
        <v>12224774005</v>
      </c>
      <c r="B1083" s="204">
        <v>42908</v>
      </c>
      <c r="C1083">
        <v>0</v>
      </c>
      <c r="D1083">
        <v>1</v>
      </c>
      <c r="E1083">
        <v>0</v>
      </c>
    </row>
    <row r="1084" spans="1:5" x14ac:dyDescent="0.15">
      <c r="A1084">
        <v>12225312002</v>
      </c>
      <c r="B1084" s="204">
        <v>42908</v>
      </c>
      <c r="C1084">
        <v>0</v>
      </c>
      <c r="D1084">
        <v>1</v>
      </c>
      <c r="E1084">
        <v>0</v>
      </c>
    </row>
    <row r="1085" spans="1:5" x14ac:dyDescent="0.15">
      <c r="A1085">
        <v>12227113002</v>
      </c>
      <c r="B1085" s="204">
        <v>42935</v>
      </c>
      <c r="C1085">
        <v>0</v>
      </c>
      <c r="D1085">
        <v>1</v>
      </c>
      <c r="E1085">
        <v>0</v>
      </c>
    </row>
    <row r="1086" spans="1:5" x14ac:dyDescent="0.15">
      <c r="A1086">
        <v>12227137002</v>
      </c>
      <c r="B1086" s="204">
        <v>42935</v>
      </c>
      <c r="C1086">
        <v>0</v>
      </c>
      <c r="D1086">
        <v>1</v>
      </c>
      <c r="E1086">
        <v>0</v>
      </c>
    </row>
    <row r="1087" spans="1:5" x14ac:dyDescent="0.15">
      <c r="A1087">
        <v>12229136003</v>
      </c>
      <c r="B1087" s="204">
        <v>42935</v>
      </c>
      <c r="C1087">
        <v>0</v>
      </c>
      <c r="D1087">
        <v>1</v>
      </c>
      <c r="E1087">
        <v>0</v>
      </c>
    </row>
    <row r="1088" spans="1:5" x14ac:dyDescent="0.15">
      <c r="A1088">
        <v>12229458002</v>
      </c>
      <c r="B1088" s="204">
        <v>42908</v>
      </c>
      <c r="C1088">
        <v>0</v>
      </c>
      <c r="D1088" t="s">
        <v>21</v>
      </c>
      <c r="E1088">
        <v>0</v>
      </c>
    </row>
    <row r="1089" spans="1:5" x14ac:dyDescent="0.15">
      <c r="A1089">
        <v>12229499002</v>
      </c>
      <c r="B1089" s="204">
        <v>42908</v>
      </c>
      <c r="C1089">
        <v>0</v>
      </c>
      <c r="D1089">
        <v>1</v>
      </c>
      <c r="E1089">
        <v>0</v>
      </c>
    </row>
    <row r="1090" spans="1:5" x14ac:dyDescent="0.15">
      <c r="A1090">
        <v>12230322002</v>
      </c>
      <c r="B1090" s="204">
        <v>42879</v>
      </c>
      <c r="C1090">
        <v>0</v>
      </c>
      <c r="D1090">
        <v>1</v>
      </c>
      <c r="E1090">
        <v>0</v>
      </c>
    </row>
    <row r="1091" spans="1:5" x14ac:dyDescent="0.15">
      <c r="A1091">
        <v>12230568002</v>
      </c>
      <c r="B1091" s="204">
        <v>42879</v>
      </c>
      <c r="C1091">
        <v>0</v>
      </c>
      <c r="D1091">
        <v>1</v>
      </c>
      <c r="E1091">
        <v>0</v>
      </c>
    </row>
    <row r="1092" spans="1:5" x14ac:dyDescent="0.15">
      <c r="A1092">
        <v>12230945002</v>
      </c>
      <c r="B1092" s="204">
        <v>42908</v>
      </c>
      <c r="C1092">
        <v>0</v>
      </c>
      <c r="D1092">
        <v>1</v>
      </c>
      <c r="E1092">
        <v>0</v>
      </c>
    </row>
    <row r="1093" spans="1:5" x14ac:dyDescent="0.15">
      <c r="A1093">
        <v>12231042002</v>
      </c>
      <c r="B1093" s="204">
        <v>42908</v>
      </c>
      <c r="C1093">
        <v>0</v>
      </c>
      <c r="D1093">
        <v>1</v>
      </c>
      <c r="E1093">
        <v>0</v>
      </c>
    </row>
    <row r="1094" spans="1:5" x14ac:dyDescent="0.15">
      <c r="A1094">
        <v>12231233002</v>
      </c>
      <c r="B1094" s="204">
        <v>42908</v>
      </c>
      <c r="C1094">
        <v>0</v>
      </c>
      <c r="D1094">
        <v>1</v>
      </c>
      <c r="E1094">
        <v>0</v>
      </c>
    </row>
    <row r="1095" spans="1:5" x14ac:dyDescent="0.15">
      <c r="A1095">
        <v>12233131002</v>
      </c>
      <c r="B1095" s="204">
        <v>42935</v>
      </c>
      <c r="C1095">
        <v>0</v>
      </c>
      <c r="D1095">
        <v>1</v>
      </c>
      <c r="E1095">
        <v>0</v>
      </c>
    </row>
    <row r="1096" spans="1:5" x14ac:dyDescent="0.15">
      <c r="A1096">
        <v>12233410004</v>
      </c>
      <c r="B1096" s="204">
        <v>42935</v>
      </c>
      <c r="C1096">
        <v>0</v>
      </c>
      <c r="D1096">
        <v>1</v>
      </c>
      <c r="E1096">
        <v>0</v>
      </c>
    </row>
    <row r="1097" spans="1:5" x14ac:dyDescent="0.15">
      <c r="A1097">
        <v>12234386002</v>
      </c>
      <c r="B1097" s="204">
        <v>42935</v>
      </c>
      <c r="C1097">
        <v>0</v>
      </c>
      <c r="D1097">
        <v>1</v>
      </c>
      <c r="E1097">
        <v>0</v>
      </c>
    </row>
    <row r="1098" spans="1:5" x14ac:dyDescent="0.15">
      <c r="A1098">
        <v>12235074003</v>
      </c>
      <c r="B1098" s="204">
        <v>42935</v>
      </c>
      <c r="C1098">
        <v>0</v>
      </c>
      <c r="D1098">
        <v>1</v>
      </c>
      <c r="E1098">
        <v>0</v>
      </c>
    </row>
    <row r="1099" spans="1:5" x14ac:dyDescent="0.15">
      <c r="A1099">
        <v>12235355002</v>
      </c>
      <c r="B1099" s="204">
        <v>42935</v>
      </c>
      <c r="C1099">
        <v>0</v>
      </c>
      <c r="D1099">
        <v>1</v>
      </c>
      <c r="E1099">
        <v>0</v>
      </c>
    </row>
    <row r="1100" spans="1:5" x14ac:dyDescent="0.15">
      <c r="A1100">
        <v>12235478003</v>
      </c>
      <c r="B1100" s="204">
        <v>42935</v>
      </c>
      <c r="C1100">
        <v>0</v>
      </c>
      <c r="D1100">
        <v>1</v>
      </c>
      <c r="E1100">
        <v>0</v>
      </c>
    </row>
    <row r="1101" spans="1:5" x14ac:dyDescent="0.15">
      <c r="A1101">
        <v>12235588002</v>
      </c>
      <c r="B1101" s="204">
        <v>42935</v>
      </c>
      <c r="C1101">
        <v>0</v>
      </c>
      <c r="D1101">
        <v>1</v>
      </c>
      <c r="E1101">
        <v>0</v>
      </c>
    </row>
    <row r="1102" spans="1:5" x14ac:dyDescent="0.15">
      <c r="A1102">
        <v>12235684002</v>
      </c>
      <c r="B1102" s="204">
        <v>42935</v>
      </c>
      <c r="C1102">
        <v>0</v>
      </c>
      <c r="D1102">
        <v>1</v>
      </c>
      <c r="E1102">
        <v>0</v>
      </c>
    </row>
    <row r="1103" spans="1:5" x14ac:dyDescent="0.15">
      <c r="A1103">
        <v>12236813003</v>
      </c>
      <c r="B1103" s="204">
        <v>42935</v>
      </c>
      <c r="C1103">
        <v>0</v>
      </c>
      <c r="D1103">
        <v>1</v>
      </c>
      <c r="E1103">
        <v>0</v>
      </c>
    </row>
    <row r="1104" spans="1:5" x14ac:dyDescent="0.15">
      <c r="A1104">
        <v>12237476002</v>
      </c>
      <c r="B1104" s="204">
        <v>42935</v>
      </c>
      <c r="C1104">
        <v>0</v>
      </c>
      <c r="D1104">
        <v>1</v>
      </c>
      <c r="E1104">
        <v>0</v>
      </c>
    </row>
    <row r="1105" spans="1:5" x14ac:dyDescent="0.15">
      <c r="A1105">
        <v>12238127002</v>
      </c>
      <c r="B1105" s="204">
        <v>42880</v>
      </c>
      <c r="C1105">
        <v>0</v>
      </c>
      <c r="D1105">
        <v>1</v>
      </c>
      <c r="E1105">
        <v>0</v>
      </c>
    </row>
    <row r="1106" spans="1:5" x14ac:dyDescent="0.15">
      <c r="A1106">
        <v>12238708002</v>
      </c>
      <c r="B1106" s="204">
        <v>42879</v>
      </c>
      <c r="C1106">
        <v>0</v>
      </c>
      <c r="D1106">
        <v>1</v>
      </c>
      <c r="E1106">
        <v>0</v>
      </c>
    </row>
    <row r="1107" spans="1:5" x14ac:dyDescent="0.15">
      <c r="A1107">
        <v>12240875003</v>
      </c>
      <c r="B1107" s="204">
        <v>42935</v>
      </c>
      <c r="C1107">
        <v>0</v>
      </c>
      <c r="D1107">
        <v>1</v>
      </c>
      <c r="E1107">
        <v>0</v>
      </c>
    </row>
    <row r="1108" spans="1:5" x14ac:dyDescent="0.15">
      <c r="A1108">
        <v>12240942005</v>
      </c>
      <c r="B1108" s="204">
        <v>42935</v>
      </c>
      <c r="C1108">
        <v>0</v>
      </c>
      <c r="D1108">
        <v>1</v>
      </c>
      <c r="E1108">
        <v>0</v>
      </c>
    </row>
    <row r="1109" spans="1:5" x14ac:dyDescent="0.15">
      <c r="A1109">
        <v>12243122002</v>
      </c>
      <c r="B1109" s="204">
        <v>42935</v>
      </c>
      <c r="C1109">
        <v>0</v>
      </c>
      <c r="D1109">
        <v>1</v>
      </c>
      <c r="E1109">
        <v>0</v>
      </c>
    </row>
    <row r="1110" spans="1:5" x14ac:dyDescent="0.15">
      <c r="A1110">
        <v>12243210002</v>
      </c>
      <c r="B1110" s="204">
        <v>42908</v>
      </c>
      <c r="C1110">
        <v>0</v>
      </c>
      <c r="D1110">
        <v>1</v>
      </c>
      <c r="E1110">
        <v>0</v>
      </c>
    </row>
    <row r="1111" spans="1:5" x14ac:dyDescent="0.15">
      <c r="A1111">
        <v>12244289002</v>
      </c>
      <c r="B1111" s="204">
        <v>42935</v>
      </c>
      <c r="C1111">
        <v>0</v>
      </c>
      <c r="D1111">
        <v>1</v>
      </c>
      <c r="E1111">
        <v>0</v>
      </c>
    </row>
    <row r="1112" spans="1:5" x14ac:dyDescent="0.15">
      <c r="A1112">
        <v>12244590002</v>
      </c>
      <c r="B1112" s="204">
        <v>42935</v>
      </c>
      <c r="C1112">
        <v>0</v>
      </c>
      <c r="D1112">
        <v>1</v>
      </c>
      <c r="E1112">
        <v>0</v>
      </c>
    </row>
    <row r="1113" spans="1:5" x14ac:dyDescent="0.15">
      <c r="A1113">
        <v>12246004003</v>
      </c>
      <c r="B1113" s="204">
        <v>42879</v>
      </c>
      <c r="C1113">
        <v>0</v>
      </c>
      <c r="D1113">
        <v>1</v>
      </c>
      <c r="E1113">
        <v>0</v>
      </c>
    </row>
    <row r="1114" spans="1:5" x14ac:dyDescent="0.15">
      <c r="A1114">
        <v>12246105004</v>
      </c>
      <c r="B1114" s="204">
        <v>42879</v>
      </c>
      <c r="C1114">
        <v>0</v>
      </c>
      <c r="D1114">
        <v>1</v>
      </c>
      <c r="E1114">
        <v>0</v>
      </c>
    </row>
    <row r="1115" spans="1:5" x14ac:dyDescent="0.15">
      <c r="A1115">
        <v>12246598004</v>
      </c>
      <c r="B1115" s="204">
        <v>42879</v>
      </c>
      <c r="C1115">
        <v>0</v>
      </c>
      <c r="D1115">
        <v>1</v>
      </c>
      <c r="E1115">
        <v>0</v>
      </c>
    </row>
    <row r="1116" spans="1:5" x14ac:dyDescent="0.15">
      <c r="A1116">
        <v>12248123003</v>
      </c>
      <c r="B1116" s="204">
        <v>42935</v>
      </c>
      <c r="C1116">
        <v>0</v>
      </c>
      <c r="D1116">
        <v>1</v>
      </c>
      <c r="E1116">
        <v>0</v>
      </c>
    </row>
    <row r="1117" spans="1:5" x14ac:dyDescent="0.15">
      <c r="A1117">
        <v>12248439002</v>
      </c>
      <c r="B1117" s="204">
        <v>42935</v>
      </c>
      <c r="C1117">
        <v>0</v>
      </c>
      <c r="D1117">
        <v>1</v>
      </c>
      <c r="E1117">
        <v>0</v>
      </c>
    </row>
    <row r="1118" spans="1:5" x14ac:dyDescent="0.15">
      <c r="A1118">
        <v>12250384002</v>
      </c>
      <c r="B1118" s="204">
        <v>42935</v>
      </c>
      <c r="C1118">
        <v>0</v>
      </c>
      <c r="D1118">
        <v>1</v>
      </c>
      <c r="E1118">
        <v>0</v>
      </c>
    </row>
    <row r="1119" spans="1:5" x14ac:dyDescent="0.15">
      <c r="A1119">
        <v>12250537002</v>
      </c>
      <c r="B1119" s="204">
        <v>42935</v>
      </c>
      <c r="C1119">
        <v>0</v>
      </c>
      <c r="D1119">
        <v>1</v>
      </c>
      <c r="E1119">
        <v>0</v>
      </c>
    </row>
    <row r="1120" spans="1:5" x14ac:dyDescent="0.15">
      <c r="A1120">
        <v>12250854002</v>
      </c>
      <c r="B1120" s="204">
        <v>42935</v>
      </c>
      <c r="C1120">
        <v>0</v>
      </c>
      <c r="D1120">
        <v>1</v>
      </c>
      <c r="E1120">
        <v>0</v>
      </c>
    </row>
    <row r="1121" spans="1:5" x14ac:dyDescent="0.15">
      <c r="A1121">
        <v>12251201002</v>
      </c>
      <c r="B1121" s="204">
        <v>42935</v>
      </c>
      <c r="C1121">
        <v>0</v>
      </c>
      <c r="D1121">
        <v>1</v>
      </c>
      <c r="E1121">
        <v>0</v>
      </c>
    </row>
    <row r="1122" spans="1:5" x14ac:dyDescent="0.15">
      <c r="A1122">
        <v>12254035002</v>
      </c>
      <c r="B1122" s="204">
        <v>42912</v>
      </c>
      <c r="C1122">
        <v>0</v>
      </c>
      <c r="D1122">
        <v>1</v>
      </c>
      <c r="E1122">
        <v>0</v>
      </c>
    </row>
    <row r="1123" spans="1:5" x14ac:dyDescent="0.15">
      <c r="A1123">
        <v>12254259002</v>
      </c>
      <c r="B1123" s="204">
        <v>42879</v>
      </c>
      <c r="C1123">
        <v>0</v>
      </c>
      <c r="D1123">
        <v>1</v>
      </c>
      <c r="E1123">
        <v>0</v>
      </c>
    </row>
    <row r="1124" spans="1:5" x14ac:dyDescent="0.15">
      <c r="A1124">
        <v>12254542002</v>
      </c>
      <c r="B1124" s="204">
        <v>42879</v>
      </c>
      <c r="C1124">
        <v>0</v>
      </c>
      <c r="D1124">
        <v>1</v>
      </c>
      <c r="E1124">
        <v>0</v>
      </c>
    </row>
    <row r="1125" spans="1:5" x14ac:dyDescent="0.15">
      <c r="A1125">
        <v>12255574003</v>
      </c>
      <c r="B1125" s="204">
        <v>42879</v>
      </c>
      <c r="C1125">
        <v>0</v>
      </c>
      <c r="D1125">
        <v>1</v>
      </c>
      <c r="E1125">
        <v>0</v>
      </c>
    </row>
    <row r="1126" spans="1:5" x14ac:dyDescent="0.15">
      <c r="A1126">
        <v>12257492002</v>
      </c>
      <c r="B1126" s="204">
        <v>42935</v>
      </c>
      <c r="C1126">
        <v>0</v>
      </c>
      <c r="D1126">
        <v>1</v>
      </c>
      <c r="E1126">
        <v>0</v>
      </c>
    </row>
    <row r="1127" spans="1:5" x14ac:dyDescent="0.15">
      <c r="A1127">
        <v>12257595002</v>
      </c>
      <c r="B1127" s="204">
        <v>42913</v>
      </c>
      <c r="C1127">
        <v>0</v>
      </c>
      <c r="D1127">
        <v>1</v>
      </c>
      <c r="E1127">
        <v>0</v>
      </c>
    </row>
    <row r="1128" spans="1:5" x14ac:dyDescent="0.15">
      <c r="A1128">
        <v>12260137005</v>
      </c>
      <c r="B1128" s="204">
        <v>42912</v>
      </c>
      <c r="C1128">
        <v>0</v>
      </c>
      <c r="D1128">
        <v>1</v>
      </c>
      <c r="E1128">
        <v>0</v>
      </c>
    </row>
    <row r="1129" spans="1:5" x14ac:dyDescent="0.15">
      <c r="A1129">
        <v>12260409003</v>
      </c>
      <c r="B1129" s="204">
        <v>42912</v>
      </c>
      <c r="C1129">
        <v>0</v>
      </c>
      <c r="D1129">
        <v>1</v>
      </c>
      <c r="E1129">
        <v>0</v>
      </c>
    </row>
    <row r="1130" spans="1:5" x14ac:dyDescent="0.15">
      <c r="A1130">
        <v>12260702004</v>
      </c>
      <c r="B1130" s="204">
        <v>42912</v>
      </c>
      <c r="C1130">
        <v>0</v>
      </c>
      <c r="D1130" t="s">
        <v>21</v>
      </c>
      <c r="E1130">
        <v>0</v>
      </c>
    </row>
    <row r="1131" spans="1:5" x14ac:dyDescent="0.15">
      <c r="A1131">
        <v>12267331004</v>
      </c>
      <c r="B1131" s="204">
        <v>42912</v>
      </c>
      <c r="C1131">
        <v>0</v>
      </c>
      <c r="D1131">
        <v>1</v>
      </c>
      <c r="E1131">
        <v>0</v>
      </c>
    </row>
    <row r="1132" spans="1:5" x14ac:dyDescent="0.15">
      <c r="A1132">
        <v>12272334002</v>
      </c>
      <c r="B1132" s="204">
        <v>42912</v>
      </c>
      <c r="C1132">
        <v>0</v>
      </c>
      <c r="D1132">
        <v>1</v>
      </c>
      <c r="E1132">
        <v>0</v>
      </c>
    </row>
    <row r="1133" spans="1:5" x14ac:dyDescent="0.15">
      <c r="A1133">
        <v>12272934002</v>
      </c>
      <c r="B1133" s="204">
        <v>42912</v>
      </c>
      <c r="C1133">
        <v>0</v>
      </c>
      <c r="D1133">
        <v>1</v>
      </c>
      <c r="E1133">
        <v>0</v>
      </c>
    </row>
    <row r="1134" spans="1:5" x14ac:dyDescent="0.15">
      <c r="A1134">
        <v>12272954002</v>
      </c>
      <c r="B1134" s="204">
        <v>42912</v>
      </c>
      <c r="C1134">
        <v>0</v>
      </c>
      <c r="D1134">
        <v>1</v>
      </c>
      <c r="E1134">
        <v>0</v>
      </c>
    </row>
    <row r="1135" spans="1:5" x14ac:dyDescent="0.15">
      <c r="A1135">
        <v>12274946002</v>
      </c>
      <c r="B1135" s="204">
        <v>42912</v>
      </c>
      <c r="C1135">
        <v>0</v>
      </c>
      <c r="D1135">
        <v>1</v>
      </c>
      <c r="E1135">
        <v>0</v>
      </c>
    </row>
    <row r="1136" spans="1:5" x14ac:dyDescent="0.15">
      <c r="A1136">
        <v>12275248002</v>
      </c>
      <c r="B1136" s="204">
        <v>42912</v>
      </c>
      <c r="C1136">
        <v>0</v>
      </c>
      <c r="D1136">
        <v>1</v>
      </c>
      <c r="E1136">
        <v>0</v>
      </c>
    </row>
    <row r="1137" spans="1:5" x14ac:dyDescent="0.15">
      <c r="A1137">
        <v>12277912002</v>
      </c>
      <c r="B1137" s="204">
        <v>42912</v>
      </c>
      <c r="C1137">
        <v>0</v>
      </c>
      <c r="D1137">
        <v>1</v>
      </c>
      <c r="E1137">
        <v>0</v>
      </c>
    </row>
    <row r="1138" spans="1:5" x14ac:dyDescent="0.15">
      <c r="A1138">
        <v>12277921002</v>
      </c>
      <c r="B1138" s="204">
        <v>42912</v>
      </c>
      <c r="C1138">
        <v>0</v>
      </c>
      <c r="D1138">
        <v>1</v>
      </c>
      <c r="E1138">
        <v>0</v>
      </c>
    </row>
    <row r="1139" spans="1:5" x14ac:dyDescent="0.15">
      <c r="A1139">
        <v>12277961002</v>
      </c>
      <c r="B1139" s="204">
        <v>42912</v>
      </c>
      <c r="C1139">
        <v>0</v>
      </c>
      <c r="D1139">
        <v>1</v>
      </c>
      <c r="E1139">
        <v>0</v>
      </c>
    </row>
    <row r="1140" spans="1:5" x14ac:dyDescent="0.15">
      <c r="A1140">
        <v>12278118003</v>
      </c>
      <c r="B1140" s="204">
        <v>42912</v>
      </c>
      <c r="C1140">
        <v>0</v>
      </c>
      <c r="D1140">
        <v>1</v>
      </c>
      <c r="E1140">
        <v>0</v>
      </c>
    </row>
    <row r="1141" spans="1:5" x14ac:dyDescent="0.15">
      <c r="A1141">
        <v>12278157002</v>
      </c>
      <c r="B1141" s="204">
        <v>42912</v>
      </c>
      <c r="C1141">
        <v>0</v>
      </c>
      <c r="D1141">
        <v>1</v>
      </c>
      <c r="E1141">
        <v>0</v>
      </c>
    </row>
    <row r="1142" spans="1:5" x14ac:dyDescent="0.15">
      <c r="A1142">
        <v>12278255002</v>
      </c>
      <c r="B1142" s="204">
        <v>42912</v>
      </c>
      <c r="C1142">
        <v>0</v>
      </c>
      <c r="D1142">
        <v>1</v>
      </c>
      <c r="E1142">
        <v>0</v>
      </c>
    </row>
    <row r="1143" spans="1:5" x14ac:dyDescent="0.15">
      <c r="A1143">
        <v>12278559002</v>
      </c>
      <c r="B1143" s="204">
        <v>42914</v>
      </c>
      <c r="C1143">
        <v>0</v>
      </c>
      <c r="D1143" t="s">
        <v>21</v>
      </c>
      <c r="E1143">
        <v>0</v>
      </c>
    </row>
    <row r="1144" spans="1:5" x14ac:dyDescent="0.15">
      <c r="A1144">
        <v>12278862002</v>
      </c>
      <c r="B1144" s="204">
        <v>42913</v>
      </c>
      <c r="C1144">
        <v>0</v>
      </c>
      <c r="D1144">
        <v>1</v>
      </c>
      <c r="E1144">
        <v>0</v>
      </c>
    </row>
    <row r="1145" spans="1:5" x14ac:dyDescent="0.15">
      <c r="A1145">
        <v>12281126002</v>
      </c>
      <c r="B1145" s="204">
        <v>42912</v>
      </c>
      <c r="C1145">
        <v>0</v>
      </c>
      <c r="D1145">
        <v>1</v>
      </c>
      <c r="E1145">
        <v>0</v>
      </c>
    </row>
    <row r="1146" spans="1:5" x14ac:dyDescent="0.15">
      <c r="A1146">
        <v>12282515002</v>
      </c>
      <c r="B1146" s="204">
        <v>42913</v>
      </c>
      <c r="C1146">
        <v>0</v>
      </c>
      <c r="D1146">
        <v>1</v>
      </c>
      <c r="E1146">
        <v>0</v>
      </c>
    </row>
    <row r="1147" spans="1:5" x14ac:dyDescent="0.15">
      <c r="A1147">
        <v>12288162002</v>
      </c>
      <c r="B1147" s="204">
        <v>42912</v>
      </c>
      <c r="C1147">
        <v>0</v>
      </c>
      <c r="D1147">
        <v>1</v>
      </c>
      <c r="E1147">
        <v>0</v>
      </c>
    </row>
    <row r="1148" spans="1:5" x14ac:dyDescent="0.15">
      <c r="A1148">
        <v>12289035002</v>
      </c>
      <c r="B1148" s="204">
        <v>42912</v>
      </c>
      <c r="C1148">
        <v>0</v>
      </c>
      <c r="D1148" t="s">
        <v>21</v>
      </c>
      <c r="E1148">
        <v>0</v>
      </c>
    </row>
    <row r="1149" spans="1:5" x14ac:dyDescent="0.15">
      <c r="A1149">
        <v>12289455002</v>
      </c>
      <c r="B1149" s="204">
        <v>42912</v>
      </c>
      <c r="C1149">
        <v>0</v>
      </c>
      <c r="D1149">
        <v>1</v>
      </c>
      <c r="E1149">
        <v>0</v>
      </c>
    </row>
    <row r="1150" spans="1:5" x14ac:dyDescent="0.15">
      <c r="A1150">
        <v>12289756002</v>
      </c>
      <c r="B1150" s="204">
        <v>42912</v>
      </c>
      <c r="C1150">
        <v>0</v>
      </c>
      <c r="D1150">
        <v>1</v>
      </c>
      <c r="E1150">
        <v>0</v>
      </c>
    </row>
    <row r="1151" spans="1:5" x14ac:dyDescent="0.15">
      <c r="A1151">
        <v>12295074002</v>
      </c>
      <c r="B1151" s="204">
        <v>42908</v>
      </c>
      <c r="C1151">
        <v>0</v>
      </c>
      <c r="D1151">
        <v>1</v>
      </c>
      <c r="E1151">
        <v>0</v>
      </c>
    </row>
    <row r="1152" spans="1:5" x14ac:dyDescent="0.15">
      <c r="A1152">
        <v>12295461003</v>
      </c>
      <c r="B1152" s="204">
        <v>42908</v>
      </c>
      <c r="C1152">
        <v>0</v>
      </c>
      <c r="D1152">
        <v>1</v>
      </c>
      <c r="E1152">
        <v>0</v>
      </c>
    </row>
    <row r="1153" spans="1:5" x14ac:dyDescent="0.15">
      <c r="A1153">
        <v>12297006002</v>
      </c>
      <c r="B1153" s="204">
        <v>42908</v>
      </c>
      <c r="C1153">
        <v>0</v>
      </c>
      <c r="D1153">
        <v>1</v>
      </c>
      <c r="E1153">
        <v>0</v>
      </c>
    </row>
    <row r="1154" spans="1:5" x14ac:dyDescent="0.15">
      <c r="A1154">
        <v>12297298002</v>
      </c>
      <c r="B1154" s="204">
        <v>42880</v>
      </c>
      <c r="C1154">
        <v>0</v>
      </c>
      <c r="D1154">
        <v>1</v>
      </c>
      <c r="E1154">
        <v>0</v>
      </c>
    </row>
    <row r="1155" spans="1:5" x14ac:dyDescent="0.15">
      <c r="A1155">
        <v>12298683002</v>
      </c>
      <c r="B1155" s="204">
        <v>42880</v>
      </c>
      <c r="C1155">
        <v>0</v>
      </c>
      <c r="D1155">
        <v>1</v>
      </c>
      <c r="E1155">
        <v>0</v>
      </c>
    </row>
    <row r="1156" spans="1:5" x14ac:dyDescent="0.15">
      <c r="A1156">
        <v>12299308002</v>
      </c>
      <c r="B1156" s="204">
        <v>42908</v>
      </c>
      <c r="C1156">
        <v>0</v>
      </c>
      <c r="D1156">
        <v>1</v>
      </c>
      <c r="E1156">
        <v>0</v>
      </c>
    </row>
    <row r="1157" spans="1:5" x14ac:dyDescent="0.15">
      <c r="A1157">
        <v>12300761003</v>
      </c>
      <c r="B1157" s="204">
        <v>42912</v>
      </c>
      <c r="C1157">
        <v>0</v>
      </c>
      <c r="D1157">
        <v>1</v>
      </c>
      <c r="E1157">
        <v>0</v>
      </c>
    </row>
    <row r="1158" spans="1:5" x14ac:dyDescent="0.15">
      <c r="A1158">
        <v>12304599002</v>
      </c>
      <c r="B1158" s="204">
        <v>42908</v>
      </c>
      <c r="C1158">
        <v>0</v>
      </c>
      <c r="D1158">
        <v>1</v>
      </c>
      <c r="E1158">
        <v>0</v>
      </c>
    </row>
    <row r="1159" spans="1:5" x14ac:dyDescent="0.15">
      <c r="A1159">
        <v>12306723002</v>
      </c>
      <c r="B1159" s="204">
        <v>42908</v>
      </c>
      <c r="C1159">
        <v>0</v>
      </c>
      <c r="D1159">
        <v>1</v>
      </c>
      <c r="E1159">
        <v>0</v>
      </c>
    </row>
    <row r="1160" spans="1:5" x14ac:dyDescent="0.15">
      <c r="A1160">
        <v>12306791002</v>
      </c>
      <c r="B1160" s="204">
        <v>42908</v>
      </c>
      <c r="C1160">
        <v>0</v>
      </c>
      <c r="D1160">
        <v>1</v>
      </c>
      <c r="E1160">
        <v>0</v>
      </c>
    </row>
    <row r="1161" spans="1:5" x14ac:dyDescent="0.15">
      <c r="A1161">
        <v>12306807002</v>
      </c>
      <c r="B1161" s="204">
        <v>42908</v>
      </c>
      <c r="C1161">
        <v>0</v>
      </c>
      <c r="D1161">
        <v>1</v>
      </c>
      <c r="E1161">
        <v>0</v>
      </c>
    </row>
    <row r="1162" spans="1:5" x14ac:dyDescent="0.15">
      <c r="A1162">
        <v>12310431002</v>
      </c>
      <c r="B1162" s="204">
        <v>42908</v>
      </c>
      <c r="C1162">
        <v>0</v>
      </c>
      <c r="D1162">
        <v>1</v>
      </c>
      <c r="E1162">
        <v>0</v>
      </c>
    </row>
    <row r="1163" spans="1:5" x14ac:dyDescent="0.15">
      <c r="A1163">
        <v>12310627002</v>
      </c>
      <c r="B1163" s="204">
        <v>42912</v>
      </c>
      <c r="C1163">
        <v>0</v>
      </c>
      <c r="D1163">
        <v>1</v>
      </c>
      <c r="E1163">
        <v>0</v>
      </c>
    </row>
    <row r="1164" spans="1:5" x14ac:dyDescent="0.15">
      <c r="A1164">
        <v>12317036005</v>
      </c>
      <c r="B1164" s="204">
        <v>42908</v>
      </c>
      <c r="C1164">
        <v>0</v>
      </c>
      <c r="D1164">
        <v>1</v>
      </c>
      <c r="E1164">
        <v>0</v>
      </c>
    </row>
    <row r="1165" spans="1:5" x14ac:dyDescent="0.15">
      <c r="A1165">
        <v>12317091002</v>
      </c>
      <c r="B1165" s="204">
        <v>42908</v>
      </c>
      <c r="C1165">
        <v>0</v>
      </c>
      <c r="D1165">
        <v>1</v>
      </c>
      <c r="E1165">
        <v>0</v>
      </c>
    </row>
    <row r="1166" spans="1:5" x14ac:dyDescent="0.15">
      <c r="A1166">
        <v>12319009002</v>
      </c>
      <c r="B1166" s="204">
        <v>42914</v>
      </c>
      <c r="C1166">
        <v>0</v>
      </c>
      <c r="D1166">
        <v>1</v>
      </c>
      <c r="E1166">
        <v>0</v>
      </c>
    </row>
    <row r="1167" spans="1:5" x14ac:dyDescent="0.15">
      <c r="A1167">
        <v>12319286002</v>
      </c>
      <c r="B1167" s="204">
        <v>42908</v>
      </c>
      <c r="C1167">
        <v>0</v>
      </c>
      <c r="D1167">
        <v>1</v>
      </c>
      <c r="E1167">
        <v>0</v>
      </c>
    </row>
    <row r="1168" spans="1:5" x14ac:dyDescent="0.15">
      <c r="A1168">
        <v>12323404002</v>
      </c>
      <c r="B1168" s="204">
        <v>42880</v>
      </c>
      <c r="C1168">
        <v>0</v>
      </c>
      <c r="D1168">
        <v>1</v>
      </c>
      <c r="E1168">
        <v>0</v>
      </c>
    </row>
    <row r="1169" spans="1:5" x14ac:dyDescent="0.15">
      <c r="A1169">
        <v>12324199002</v>
      </c>
      <c r="B1169" s="204">
        <v>42914</v>
      </c>
      <c r="C1169">
        <v>0</v>
      </c>
      <c r="D1169">
        <v>1</v>
      </c>
      <c r="E1169">
        <v>0</v>
      </c>
    </row>
    <row r="1170" spans="1:5" x14ac:dyDescent="0.15">
      <c r="A1170">
        <v>12324813002</v>
      </c>
      <c r="B1170" s="204">
        <v>42914</v>
      </c>
      <c r="C1170">
        <v>0</v>
      </c>
      <c r="D1170">
        <v>1</v>
      </c>
      <c r="E1170">
        <v>0</v>
      </c>
    </row>
    <row r="1171" spans="1:5" x14ac:dyDescent="0.15">
      <c r="A1171">
        <v>12326444002</v>
      </c>
      <c r="B1171" s="204">
        <v>42914</v>
      </c>
      <c r="C1171">
        <v>0</v>
      </c>
      <c r="D1171">
        <v>1</v>
      </c>
      <c r="E1171">
        <v>0</v>
      </c>
    </row>
    <row r="1172" spans="1:5" x14ac:dyDescent="0.15">
      <c r="A1172">
        <v>12326858002</v>
      </c>
      <c r="B1172" s="204">
        <v>42914</v>
      </c>
      <c r="C1172">
        <v>0</v>
      </c>
      <c r="D1172">
        <v>1</v>
      </c>
      <c r="E1172">
        <v>0</v>
      </c>
    </row>
    <row r="1173" spans="1:5" x14ac:dyDescent="0.15">
      <c r="A1173">
        <v>12326932003</v>
      </c>
      <c r="B1173" s="204">
        <v>42914</v>
      </c>
      <c r="C1173">
        <v>0</v>
      </c>
      <c r="D1173">
        <v>1</v>
      </c>
      <c r="E1173">
        <v>0</v>
      </c>
    </row>
    <row r="1174" spans="1:5" x14ac:dyDescent="0.15">
      <c r="A1174">
        <v>12327921002</v>
      </c>
      <c r="B1174" s="204">
        <v>42913</v>
      </c>
      <c r="C1174">
        <v>0</v>
      </c>
      <c r="D1174">
        <v>1</v>
      </c>
      <c r="E1174">
        <v>0</v>
      </c>
    </row>
    <row r="1175" spans="1:5" x14ac:dyDescent="0.15">
      <c r="A1175">
        <v>12328378002</v>
      </c>
      <c r="B1175" s="204">
        <v>42914</v>
      </c>
      <c r="C1175">
        <v>0</v>
      </c>
      <c r="D1175">
        <v>1</v>
      </c>
      <c r="E1175">
        <v>0</v>
      </c>
    </row>
    <row r="1176" spans="1:5" x14ac:dyDescent="0.15">
      <c r="A1176">
        <v>12332362005</v>
      </c>
      <c r="B1176" s="204">
        <v>42914</v>
      </c>
      <c r="C1176">
        <v>0</v>
      </c>
      <c r="D1176">
        <v>1</v>
      </c>
      <c r="E1176">
        <v>0</v>
      </c>
    </row>
    <row r="1177" spans="1:5" x14ac:dyDescent="0.15">
      <c r="A1177">
        <v>12333806002</v>
      </c>
      <c r="B1177" s="204">
        <v>42914</v>
      </c>
      <c r="C1177">
        <v>0</v>
      </c>
      <c r="D1177">
        <v>1</v>
      </c>
      <c r="E1177">
        <v>0</v>
      </c>
    </row>
    <row r="1178" spans="1:5" x14ac:dyDescent="0.15">
      <c r="A1178">
        <v>12334362003</v>
      </c>
      <c r="B1178" s="204">
        <v>42914</v>
      </c>
      <c r="C1178">
        <v>0</v>
      </c>
      <c r="D1178">
        <v>1</v>
      </c>
      <c r="E1178">
        <v>0</v>
      </c>
    </row>
    <row r="1179" spans="1:5" x14ac:dyDescent="0.15">
      <c r="A1179">
        <v>12334519004</v>
      </c>
      <c r="B1179" s="204">
        <v>42914</v>
      </c>
      <c r="C1179">
        <v>0</v>
      </c>
      <c r="D1179">
        <v>1</v>
      </c>
      <c r="E1179">
        <v>0</v>
      </c>
    </row>
    <row r="1180" spans="1:5" x14ac:dyDescent="0.15">
      <c r="A1180">
        <v>12334529002</v>
      </c>
      <c r="B1180" s="204">
        <v>42914</v>
      </c>
      <c r="C1180">
        <v>0</v>
      </c>
      <c r="D1180">
        <v>1</v>
      </c>
      <c r="E1180">
        <v>0</v>
      </c>
    </row>
    <row r="1181" spans="1:5" x14ac:dyDescent="0.15">
      <c r="A1181">
        <v>12335794002</v>
      </c>
      <c r="B1181" s="204">
        <v>42880</v>
      </c>
      <c r="C1181">
        <v>0</v>
      </c>
      <c r="D1181">
        <v>1</v>
      </c>
      <c r="E1181">
        <v>0</v>
      </c>
    </row>
    <row r="1182" spans="1:5" x14ac:dyDescent="0.15">
      <c r="A1182">
        <v>12336136002</v>
      </c>
      <c r="B1182" s="204">
        <v>42879</v>
      </c>
      <c r="C1182">
        <v>0</v>
      </c>
      <c r="D1182">
        <v>1</v>
      </c>
      <c r="E1182">
        <v>0</v>
      </c>
    </row>
    <row r="1183" spans="1:5" x14ac:dyDescent="0.15">
      <c r="A1183">
        <v>12336247003</v>
      </c>
      <c r="B1183" s="204">
        <v>42879</v>
      </c>
      <c r="C1183">
        <v>0</v>
      </c>
      <c r="D1183">
        <v>1</v>
      </c>
      <c r="E1183">
        <v>0</v>
      </c>
    </row>
    <row r="1184" spans="1:5" x14ac:dyDescent="0.15">
      <c r="A1184">
        <v>12336442003</v>
      </c>
      <c r="B1184" s="204">
        <v>42880</v>
      </c>
      <c r="C1184">
        <v>0</v>
      </c>
      <c r="D1184">
        <v>1</v>
      </c>
      <c r="E1184">
        <v>0</v>
      </c>
    </row>
    <row r="1185" spans="1:5" x14ac:dyDescent="0.15">
      <c r="A1185">
        <v>12337189002</v>
      </c>
      <c r="B1185" s="204">
        <v>42914</v>
      </c>
      <c r="C1185">
        <v>0</v>
      </c>
      <c r="D1185">
        <v>1</v>
      </c>
      <c r="E1185">
        <v>0</v>
      </c>
    </row>
    <row r="1186" spans="1:5" x14ac:dyDescent="0.15">
      <c r="A1186">
        <v>12338731002</v>
      </c>
      <c r="B1186" s="204">
        <v>42914</v>
      </c>
      <c r="C1186">
        <v>0</v>
      </c>
      <c r="D1186">
        <v>1</v>
      </c>
      <c r="E1186">
        <v>0</v>
      </c>
    </row>
    <row r="1187" spans="1:5" x14ac:dyDescent="0.15">
      <c r="A1187">
        <v>12338760005</v>
      </c>
      <c r="B1187" s="204">
        <v>42914</v>
      </c>
      <c r="C1187">
        <v>0</v>
      </c>
      <c r="D1187" t="s">
        <v>21</v>
      </c>
      <c r="E1187">
        <v>0</v>
      </c>
    </row>
    <row r="1188" spans="1:5" x14ac:dyDescent="0.15">
      <c r="A1188">
        <v>12339423002</v>
      </c>
      <c r="B1188" s="204">
        <v>42914</v>
      </c>
      <c r="C1188">
        <v>0</v>
      </c>
      <c r="D1188">
        <v>1</v>
      </c>
      <c r="E1188">
        <v>0</v>
      </c>
    </row>
    <row r="1189" spans="1:5" x14ac:dyDescent="0.15">
      <c r="A1189">
        <v>12340616002</v>
      </c>
      <c r="B1189" s="204">
        <v>42914</v>
      </c>
      <c r="C1189">
        <v>0</v>
      </c>
      <c r="D1189">
        <v>1</v>
      </c>
      <c r="E1189">
        <v>0</v>
      </c>
    </row>
    <row r="1190" spans="1:5" x14ac:dyDescent="0.15">
      <c r="A1190">
        <v>12343879002</v>
      </c>
      <c r="B1190" s="204">
        <v>42912</v>
      </c>
      <c r="C1190">
        <v>0</v>
      </c>
      <c r="D1190">
        <v>1</v>
      </c>
      <c r="E1190">
        <v>0</v>
      </c>
    </row>
    <row r="1191" spans="1:5" x14ac:dyDescent="0.15">
      <c r="A1191">
        <v>12343901002</v>
      </c>
      <c r="B1191" s="204">
        <v>42880</v>
      </c>
      <c r="C1191">
        <v>0</v>
      </c>
      <c r="D1191">
        <v>1</v>
      </c>
      <c r="E1191">
        <v>0</v>
      </c>
    </row>
    <row r="1192" spans="1:5" x14ac:dyDescent="0.15">
      <c r="A1192">
        <v>12344366002</v>
      </c>
      <c r="B1192" s="204">
        <v>42879</v>
      </c>
      <c r="C1192">
        <v>0</v>
      </c>
      <c r="D1192">
        <v>1</v>
      </c>
      <c r="E1192">
        <v>0</v>
      </c>
    </row>
    <row r="1193" spans="1:5" x14ac:dyDescent="0.15">
      <c r="A1193">
        <v>12346261008</v>
      </c>
      <c r="B1193" s="204">
        <v>42893</v>
      </c>
      <c r="C1193">
        <v>0</v>
      </c>
      <c r="D1193">
        <v>1</v>
      </c>
      <c r="E1193">
        <v>0</v>
      </c>
    </row>
    <row r="1194" spans="1:5" x14ac:dyDescent="0.15">
      <c r="A1194">
        <v>12347538004</v>
      </c>
      <c r="B1194" s="204">
        <v>42914</v>
      </c>
      <c r="C1194">
        <v>0</v>
      </c>
      <c r="D1194">
        <v>1</v>
      </c>
      <c r="E1194">
        <v>0</v>
      </c>
    </row>
    <row r="1195" spans="1:5" x14ac:dyDescent="0.15">
      <c r="A1195">
        <v>12347710003</v>
      </c>
      <c r="B1195" s="204">
        <v>42914</v>
      </c>
      <c r="C1195">
        <v>0</v>
      </c>
      <c r="D1195">
        <v>1</v>
      </c>
      <c r="E1195">
        <v>0</v>
      </c>
    </row>
    <row r="1196" spans="1:5" x14ac:dyDescent="0.15">
      <c r="A1196">
        <v>12347717002</v>
      </c>
      <c r="B1196" s="204">
        <v>42914</v>
      </c>
      <c r="C1196">
        <v>0</v>
      </c>
      <c r="D1196">
        <v>1</v>
      </c>
      <c r="E1196">
        <v>0</v>
      </c>
    </row>
    <row r="1197" spans="1:5" x14ac:dyDescent="0.15">
      <c r="A1197">
        <v>12348915002</v>
      </c>
      <c r="B1197" s="204">
        <v>42914</v>
      </c>
      <c r="C1197">
        <v>0</v>
      </c>
      <c r="D1197">
        <v>1</v>
      </c>
      <c r="E1197">
        <v>0</v>
      </c>
    </row>
    <row r="1198" spans="1:5" x14ac:dyDescent="0.15">
      <c r="A1198">
        <v>12349231006</v>
      </c>
      <c r="B1198" s="204">
        <v>42893</v>
      </c>
      <c r="C1198">
        <v>0</v>
      </c>
      <c r="D1198">
        <v>1</v>
      </c>
      <c r="E1198">
        <v>0</v>
      </c>
    </row>
    <row r="1199" spans="1:5" x14ac:dyDescent="0.15">
      <c r="A1199">
        <v>12350522002</v>
      </c>
      <c r="B1199" s="204">
        <v>42914</v>
      </c>
      <c r="C1199">
        <v>0</v>
      </c>
      <c r="D1199">
        <v>1</v>
      </c>
      <c r="E1199">
        <v>0</v>
      </c>
    </row>
    <row r="1200" spans="1:5" x14ac:dyDescent="0.15">
      <c r="A1200">
        <v>12350990002</v>
      </c>
      <c r="B1200" s="204">
        <v>42914</v>
      </c>
      <c r="C1200">
        <v>0</v>
      </c>
      <c r="D1200">
        <v>1</v>
      </c>
      <c r="E1200">
        <v>0</v>
      </c>
    </row>
    <row r="1201" spans="1:5" x14ac:dyDescent="0.15">
      <c r="A1201">
        <v>12351025002</v>
      </c>
      <c r="B1201" s="204">
        <v>42914</v>
      </c>
      <c r="C1201">
        <v>0</v>
      </c>
      <c r="D1201">
        <v>1</v>
      </c>
      <c r="E1201">
        <v>0</v>
      </c>
    </row>
    <row r="1202" spans="1:5" x14ac:dyDescent="0.15">
      <c r="A1202">
        <v>12351476002</v>
      </c>
      <c r="B1202" s="204">
        <v>42914</v>
      </c>
      <c r="C1202">
        <v>0</v>
      </c>
      <c r="D1202">
        <v>1</v>
      </c>
      <c r="E1202">
        <v>0</v>
      </c>
    </row>
    <row r="1203" spans="1:5" x14ac:dyDescent="0.15">
      <c r="A1203">
        <v>12351790002</v>
      </c>
      <c r="B1203" s="204">
        <v>42914</v>
      </c>
      <c r="C1203">
        <v>0</v>
      </c>
      <c r="D1203">
        <v>1</v>
      </c>
      <c r="E1203">
        <v>0</v>
      </c>
    </row>
    <row r="1204" spans="1:5" x14ac:dyDescent="0.15">
      <c r="A1204">
        <v>12354556004</v>
      </c>
      <c r="B1204" s="204">
        <v>42879</v>
      </c>
      <c r="C1204">
        <v>0</v>
      </c>
      <c r="D1204">
        <v>1</v>
      </c>
      <c r="E1204">
        <v>0</v>
      </c>
    </row>
    <row r="1205" spans="1:5" x14ac:dyDescent="0.15">
      <c r="A1205">
        <v>12355638003</v>
      </c>
      <c r="B1205" s="204">
        <v>42914</v>
      </c>
      <c r="C1205">
        <v>0</v>
      </c>
      <c r="D1205" t="s">
        <v>21</v>
      </c>
      <c r="E1205">
        <v>0</v>
      </c>
    </row>
    <row r="1206" spans="1:5" x14ac:dyDescent="0.15">
      <c r="A1206">
        <v>12356641002</v>
      </c>
      <c r="B1206" s="204">
        <v>42880</v>
      </c>
      <c r="C1206">
        <v>0</v>
      </c>
      <c r="D1206">
        <v>1</v>
      </c>
      <c r="E1206">
        <v>0</v>
      </c>
    </row>
    <row r="1207" spans="1:5" x14ac:dyDescent="0.15">
      <c r="A1207">
        <v>12356913002</v>
      </c>
      <c r="B1207" s="204">
        <v>42880</v>
      </c>
      <c r="C1207">
        <v>0</v>
      </c>
      <c r="D1207">
        <v>1</v>
      </c>
      <c r="E1207">
        <v>0</v>
      </c>
    </row>
    <row r="1208" spans="1:5" x14ac:dyDescent="0.15">
      <c r="A1208">
        <v>12357100002</v>
      </c>
      <c r="B1208" s="204">
        <v>42880</v>
      </c>
      <c r="C1208">
        <v>0</v>
      </c>
      <c r="D1208">
        <v>1</v>
      </c>
      <c r="E1208">
        <v>0</v>
      </c>
    </row>
    <row r="1209" spans="1:5" x14ac:dyDescent="0.15">
      <c r="A1209">
        <v>12357122002</v>
      </c>
      <c r="B1209" s="204">
        <v>42880</v>
      </c>
      <c r="C1209">
        <v>0</v>
      </c>
      <c r="D1209">
        <v>1</v>
      </c>
      <c r="E1209">
        <v>0</v>
      </c>
    </row>
    <row r="1210" spans="1:5" x14ac:dyDescent="0.15">
      <c r="A1210">
        <v>12357421003</v>
      </c>
      <c r="B1210" s="204">
        <v>42880</v>
      </c>
      <c r="C1210">
        <v>0</v>
      </c>
      <c r="D1210">
        <v>1</v>
      </c>
      <c r="E1210">
        <v>0</v>
      </c>
    </row>
    <row r="1211" spans="1:5" x14ac:dyDescent="0.15">
      <c r="A1211">
        <v>12357506003</v>
      </c>
      <c r="B1211" s="204">
        <v>42880</v>
      </c>
      <c r="C1211">
        <v>0</v>
      </c>
      <c r="D1211">
        <v>1</v>
      </c>
      <c r="E1211">
        <v>0</v>
      </c>
    </row>
    <row r="1212" spans="1:5" x14ac:dyDescent="0.15">
      <c r="A1212">
        <v>12358674002</v>
      </c>
      <c r="B1212" s="204">
        <v>42880</v>
      </c>
      <c r="C1212">
        <v>0</v>
      </c>
      <c r="D1212">
        <v>1</v>
      </c>
      <c r="E1212">
        <v>0</v>
      </c>
    </row>
    <row r="1213" spans="1:5" x14ac:dyDescent="0.15">
      <c r="A1213">
        <v>12358678002</v>
      </c>
      <c r="B1213" s="204">
        <v>42880</v>
      </c>
      <c r="C1213">
        <v>0</v>
      </c>
      <c r="D1213">
        <v>1</v>
      </c>
      <c r="E1213">
        <v>0</v>
      </c>
    </row>
    <row r="1214" spans="1:5" x14ac:dyDescent="0.15">
      <c r="A1214">
        <v>12358884002</v>
      </c>
      <c r="B1214" s="204">
        <v>42880</v>
      </c>
      <c r="C1214">
        <v>0</v>
      </c>
      <c r="D1214">
        <v>1</v>
      </c>
      <c r="E1214">
        <v>0</v>
      </c>
    </row>
    <row r="1215" spans="1:5" x14ac:dyDescent="0.15">
      <c r="A1215">
        <v>12359715002</v>
      </c>
      <c r="B1215" s="204">
        <v>42880</v>
      </c>
      <c r="C1215">
        <v>0</v>
      </c>
      <c r="D1215">
        <v>1</v>
      </c>
      <c r="E1215">
        <v>0</v>
      </c>
    </row>
    <row r="1216" spans="1:5" x14ac:dyDescent="0.15">
      <c r="A1216">
        <v>12360277003</v>
      </c>
      <c r="B1216" s="204">
        <v>42879</v>
      </c>
      <c r="C1216">
        <v>0</v>
      </c>
      <c r="D1216">
        <v>1</v>
      </c>
      <c r="E1216">
        <v>0</v>
      </c>
    </row>
    <row r="1217" spans="1:5" x14ac:dyDescent="0.15">
      <c r="A1217">
        <v>12360458002</v>
      </c>
      <c r="B1217" s="204">
        <v>42879</v>
      </c>
      <c r="C1217">
        <v>0</v>
      </c>
      <c r="D1217">
        <v>1</v>
      </c>
      <c r="E1217">
        <v>0</v>
      </c>
    </row>
    <row r="1218" spans="1:5" x14ac:dyDescent="0.15">
      <c r="A1218">
        <v>12360756002</v>
      </c>
      <c r="B1218" s="204">
        <v>42912</v>
      </c>
      <c r="C1218">
        <v>0</v>
      </c>
      <c r="D1218">
        <v>1</v>
      </c>
      <c r="E1218">
        <v>0</v>
      </c>
    </row>
    <row r="1219" spans="1:5" x14ac:dyDescent="0.15">
      <c r="A1219">
        <v>12361165002</v>
      </c>
      <c r="B1219" s="204">
        <v>42880</v>
      </c>
      <c r="C1219">
        <v>0</v>
      </c>
      <c r="D1219">
        <v>1</v>
      </c>
      <c r="E1219">
        <v>0</v>
      </c>
    </row>
    <row r="1220" spans="1:5" x14ac:dyDescent="0.15">
      <c r="A1220">
        <v>12361346002</v>
      </c>
      <c r="B1220" s="204">
        <v>42880</v>
      </c>
      <c r="C1220">
        <v>0</v>
      </c>
      <c r="D1220">
        <v>1</v>
      </c>
      <c r="E1220">
        <v>0</v>
      </c>
    </row>
    <row r="1221" spans="1:5" x14ac:dyDescent="0.15">
      <c r="A1221">
        <v>12361586002</v>
      </c>
      <c r="B1221" s="204">
        <v>42880</v>
      </c>
      <c r="C1221">
        <v>0</v>
      </c>
      <c r="D1221">
        <v>1</v>
      </c>
      <c r="E1221">
        <v>0</v>
      </c>
    </row>
    <row r="1222" spans="1:5" x14ac:dyDescent="0.15">
      <c r="A1222">
        <v>12362364002</v>
      </c>
      <c r="B1222" s="204">
        <v>42880</v>
      </c>
      <c r="C1222">
        <v>0</v>
      </c>
      <c r="D1222">
        <v>1</v>
      </c>
      <c r="E1222">
        <v>0</v>
      </c>
    </row>
    <row r="1223" spans="1:5" x14ac:dyDescent="0.15">
      <c r="A1223">
        <v>12362506002</v>
      </c>
      <c r="B1223" s="204">
        <v>42880</v>
      </c>
      <c r="C1223">
        <v>0</v>
      </c>
      <c r="D1223">
        <v>1</v>
      </c>
      <c r="E1223">
        <v>0</v>
      </c>
    </row>
    <row r="1224" spans="1:5" x14ac:dyDescent="0.15">
      <c r="A1224">
        <v>12364490002</v>
      </c>
      <c r="B1224" s="204">
        <v>42880</v>
      </c>
      <c r="C1224">
        <v>0</v>
      </c>
      <c r="D1224">
        <v>1</v>
      </c>
      <c r="E1224">
        <v>0</v>
      </c>
    </row>
    <row r="1225" spans="1:5" x14ac:dyDescent="0.15">
      <c r="A1225">
        <v>12365014002</v>
      </c>
      <c r="B1225" s="204">
        <v>42880</v>
      </c>
      <c r="C1225">
        <v>0</v>
      </c>
      <c r="D1225">
        <v>1</v>
      </c>
      <c r="E1225">
        <v>0</v>
      </c>
    </row>
    <row r="1226" spans="1:5" x14ac:dyDescent="0.15">
      <c r="A1226">
        <v>12365329002</v>
      </c>
      <c r="B1226" s="204">
        <v>42880</v>
      </c>
      <c r="C1226">
        <v>0</v>
      </c>
      <c r="D1226">
        <v>1</v>
      </c>
      <c r="E1226">
        <v>0</v>
      </c>
    </row>
    <row r="1227" spans="1:5" x14ac:dyDescent="0.15">
      <c r="A1227">
        <v>12366731002</v>
      </c>
      <c r="B1227" s="204">
        <v>42880</v>
      </c>
      <c r="C1227">
        <v>0</v>
      </c>
      <c r="D1227">
        <v>1</v>
      </c>
      <c r="E1227">
        <v>0</v>
      </c>
    </row>
    <row r="1228" spans="1:5" x14ac:dyDescent="0.15">
      <c r="A1228">
        <v>12367391002</v>
      </c>
      <c r="B1228" s="204">
        <v>42880</v>
      </c>
      <c r="C1228">
        <v>0</v>
      </c>
      <c r="D1228">
        <v>1</v>
      </c>
      <c r="E1228">
        <v>0</v>
      </c>
    </row>
    <row r="1229" spans="1:5" x14ac:dyDescent="0.15">
      <c r="A1229">
        <v>12367750002</v>
      </c>
      <c r="B1229" s="204">
        <v>42880</v>
      </c>
      <c r="C1229">
        <v>0</v>
      </c>
      <c r="D1229" t="s">
        <v>21</v>
      </c>
      <c r="E1229">
        <v>0</v>
      </c>
    </row>
    <row r="1230" spans="1:5" x14ac:dyDescent="0.15">
      <c r="A1230">
        <v>12367965002</v>
      </c>
      <c r="B1230" s="204">
        <v>42880</v>
      </c>
      <c r="C1230">
        <v>0</v>
      </c>
      <c r="D1230">
        <v>1</v>
      </c>
      <c r="E1230">
        <v>0</v>
      </c>
    </row>
    <row r="1231" spans="1:5" x14ac:dyDescent="0.15">
      <c r="A1231">
        <v>12368037002</v>
      </c>
      <c r="B1231" s="204">
        <v>42879</v>
      </c>
      <c r="C1231">
        <v>0</v>
      </c>
      <c r="D1231">
        <v>1</v>
      </c>
      <c r="E1231">
        <v>0</v>
      </c>
    </row>
    <row r="1232" spans="1:5" x14ac:dyDescent="0.15">
      <c r="A1232">
        <v>12368765003</v>
      </c>
      <c r="B1232" s="204">
        <v>42913</v>
      </c>
      <c r="C1232">
        <v>0</v>
      </c>
      <c r="D1232">
        <v>1</v>
      </c>
      <c r="E1232">
        <v>0</v>
      </c>
    </row>
    <row r="1233" spans="1:5" x14ac:dyDescent="0.15">
      <c r="A1233">
        <v>12369257002</v>
      </c>
      <c r="B1233" s="204">
        <v>42880</v>
      </c>
      <c r="C1233">
        <v>0</v>
      </c>
      <c r="D1233">
        <v>1</v>
      </c>
      <c r="E1233">
        <v>0</v>
      </c>
    </row>
    <row r="1234" spans="1:5" x14ac:dyDescent="0.15">
      <c r="A1234">
        <v>12371771004</v>
      </c>
      <c r="B1234" s="204">
        <v>42879</v>
      </c>
      <c r="C1234">
        <v>0</v>
      </c>
      <c r="D1234">
        <v>1</v>
      </c>
      <c r="E1234">
        <v>0</v>
      </c>
    </row>
    <row r="1235" spans="1:5" x14ac:dyDescent="0.15">
      <c r="A1235">
        <v>12371956002</v>
      </c>
      <c r="B1235" s="204">
        <v>42879</v>
      </c>
      <c r="C1235">
        <v>0</v>
      </c>
      <c r="D1235">
        <v>1</v>
      </c>
      <c r="E1235">
        <v>0</v>
      </c>
    </row>
    <row r="1236" spans="1:5" x14ac:dyDescent="0.15">
      <c r="A1236">
        <v>12372181002</v>
      </c>
      <c r="B1236" s="204">
        <v>42880</v>
      </c>
      <c r="C1236">
        <v>0</v>
      </c>
      <c r="D1236">
        <v>1</v>
      </c>
      <c r="E1236">
        <v>0</v>
      </c>
    </row>
    <row r="1237" spans="1:5" x14ac:dyDescent="0.15">
      <c r="A1237">
        <v>12372845002</v>
      </c>
      <c r="B1237" s="204">
        <v>42880</v>
      </c>
      <c r="C1237">
        <v>0</v>
      </c>
      <c r="D1237">
        <v>1</v>
      </c>
      <c r="E1237">
        <v>0</v>
      </c>
    </row>
    <row r="1238" spans="1:5" x14ac:dyDescent="0.15">
      <c r="A1238">
        <v>12373304002</v>
      </c>
      <c r="B1238" s="204">
        <v>42893</v>
      </c>
      <c r="C1238">
        <v>0</v>
      </c>
      <c r="D1238">
        <v>1</v>
      </c>
      <c r="E1238">
        <v>0</v>
      </c>
    </row>
    <row r="1239" spans="1:5" x14ac:dyDescent="0.15">
      <c r="A1239">
        <v>12374062002</v>
      </c>
      <c r="B1239" s="204">
        <v>42879</v>
      </c>
      <c r="C1239">
        <v>0</v>
      </c>
      <c r="D1239">
        <v>1</v>
      </c>
      <c r="E1239">
        <v>0</v>
      </c>
    </row>
    <row r="1240" spans="1:5" x14ac:dyDescent="0.15">
      <c r="A1240">
        <v>12374565003</v>
      </c>
      <c r="B1240" s="204">
        <v>42913</v>
      </c>
      <c r="C1240">
        <v>0</v>
      </c>
      <c r="D1240">
        <v>1</v>
      </c>
      <c r="E1240">
        <v>0</v>
      </c>
    </row>
    <row r="1241" spans="1:5" x14ac:dyDescent="0.15">
      <c r="A1241">
        <v>12375935002</v>
      </c>
      <c r="B1241" s="204">
        <v>42879</v>
      </c>
      <c r="C1241">
        <v>0</v>
      </c>
      <c r="D1241">
        <v>1</v>
      </c>
      <c r="E1241">
        <v>0</v>
      </c>
    </row>
    <row r="1242" spans="1:5" x14ac:dyDescent="0.15">
      <c r="A1242">
        <v>12378704002</v>
      </c>
      <c r="B1242" s="204">
        <v>42880</v>
      </c>
      <c r="C1242">
        <v>0</v>
      </c>
      <c r="D1242">
        <v>1</v>
      </c>
      <c r="E1242">
        <v>0</v>
      </c>
    </row>
    <row r="1243" spans="1:5" x14ac:dyDescent="0.15">
      <c r="A1243">
        <v>12379321002</v>
      </c>
      <c r="B1243" s="204">
        <v>42880</v>
      </c>
      <c r="C1243">
        <v>0</v>
      </c>
      <c r="D1243">
        <v>1</v>
      </c>
      <c r="E1243">
        <v>0</v>
      </c>
    </row>
    <row r="1244" spans="1:5" x14ac:dyDescent="0.15">
      <c r="A1244">
        <v>12381267003</v>
      </c>
      <c r="B1244" s="204">
        <v>42880</v>
      </c>
      <c r="C1244">
        <v>0</v>
      </c>
      <c r="D1244">
        <v>1</v>
      </c>
      <c r="E1244">
        <v>0</v>
      </c>
    </row>
    <row r="1245" spans="1:5" x14ac:dyDescent="0.15">
      <c r="A1245">
        <v>12381338002</v>
      </c>
      <c r="B1245" s="204">
        <v>42880</v>
      </c>
      <c r="C1245">
        <v>0</v>
      </c>
      <c r="D1245">
        <v>1</v>
      </c>
      <c r="E1245">
        <v>0</v>
      </c>
    </row>
    <row r="1246" spans="1:5" x14ac:dyDescent="0.15">
      <c r="A1246">
        <v>12382002002</v>
      </c>
      <c r="B1246" s="204">
        <v>42912</v>
      </c>
      <c r="C1246">
        <v>0</v>
      </c>
      <c r="D1246">
        <v>1</v>
      </c>
      <c r="E1246">
        <v>0</v>
      </c>
    </row>
    <row r="1247" spans="1:5" x14ac:dyDescent="0.15">
      <c r="A1247">
        <v>12382068002</v>
      </c>
      <c r="B1247" s="204">
        <v>42879</v>
      </c>
      <c r="C1247">
        <v>0</v>
      </c>
      <c r="D1247">
        <v>1</v>
      </c>
      <c r="E1247">
        <v>0</v>
      </c>
    </row>
    <row r="1248" spans="1:5" x14ac:dyDescent="0.15">
      <c r="A1248">
        <v>12383293003</v>
      </c>
      <c r="B1248" s="204">
        <v>42880</v>
      </c>
      <c r="C1248">
        <v>0</v>
      </c>
      <c r="D1248">
        <v>1</v>
      </c>
      <c r="E1248">
        <v>0</v>
      </c>
    </row>
    <row r="1249" spans="1:5" x14ac:dyDescent="0.15">
      <c r="A1249">
        <v>12383371002</v>
      </c>
      <c r="B1249" s="204">
        <v>42880</v>
      </c>
      <c r="C1249">
        <v>0</v>
      </c>
      <c r="D1249">
        <v>1</v>
      </c>
      <c r="E1249">
        <v>0</v>
      </c>
    </row>
    <row r="1250" spans="1:5" x14ac:dyDescent="0.15">
      <c r="A1250">
        <v>12384872002</v>
      </c>
      <c r="B1250" s="204">
        <v>42880</v>
      </c>
      <c r="C1250">
        <v>0</v>
      </c>
      <c r="D1250">
        <v>1</v>
      </c>
      <c r="E1250">
        <v>0</v>
      </c>
    </row>
    <row r="1251" spans="1:5" x14ac:dyDescent="0.15">
      <c r="A1251">
        <v>12385456002</v>
      </c>
      <c r="B1251" s="204">
        <v>42880</v>
      </c>
      <c r="C1251">
        <v>0</v>
      </c>
      <c r="D1251">
        <v>1</v>
      </c>
      <c r="E1251">
        <v>0</v>
      </c>
    </row>
    <row r="1252" spans="1:5" x14ac:dyDescent="0.15">
      <c r="A1252">
        <v>12385462002</v>
      </c>
      <c r="B1252" s="204">
        <v>42880</v>
      </c>
      <c r="C1252">
        <v>0</v>
      </c>
      <c r="D1252">
        <v>1</v>
      </c>
      <c r="E1252">
        <v>0</v>
      </c>
    </row>
    <row r="1253" spans="1:5" x14ac:dyDescent="0.15">
      <c r="A1253">
        <v>12386744002</v>
      </c>
      <c r="B1253" s="204">
        <v>42880</v>
      </c>
      <c r="C1253">
        <v>0</v>
      </c>
      <c r="D1253">
        <v>1</v>
      </c>
      <c r="E1253">
        <v>0</v>
      </c>
    </row>
    <row r="1254" spans="1:5" x14ac:dyDescent="0.15">
      <c r="A1254">
        <v>12387766002</v>
      </c>
      <c r="B1254" s="204">
        <v>42879</v>
      </c>
      <c r="C1254">
        <v>0</v>
      </c>
      <c r="D1254">
        <v>1</v>
      </c>
      <c r="E1254">
        <v>0</v>
      </c>
    </row>
    <row r="1255" spans="1:5" x14ac:dyDescent="0.15">
      <c r="A1255">
        <v>12387789003</v>
      </c>
      <c r="B1255" s="204">
        <v>42880</v>
      </c>
      <c r="C1255">
        <v>0</v>
      </c>
      <c r="D1255">
        <v>1</v>
      </c>
      <c r="E1255">
        <v>0</v>
      </c>
    </row>
    <row r="1256" spans="1:5" x14ac:dyDescent="0.15">
      <c r="A1256">
        <v>12388332002</v>
      </c>
      <c r="B1256" s="204">
        <v>42914</v>
      </c>
      <c r="C1256">
        <v>0</v>
      </c>
      <c r="D1256">
        <v>1</v>
      </c>
      <c r="E1256">
        <v>0</v>
      </c>
    </row>
    <row r="1257" spans="1:5" x14ac:dyDescent="0.15">
      <c r="A1257">
        <v>12388343002</v>
      </c>
      <c r="B1257" s="204">
        <v>42880</v>
      </c>
      <c r="C1257">
        <v>0</v>
      </c>
      <c r="D1257">
        <v>1</v>
      </c>
      <c r="E1257">
        <v>0</v>
      </c>
    </row>
    <row r="1258" spans="1:5" x14ac:dyDescent="0.15">
      <c r="A1258">
        <v>12388643002</v>
      </c>
      <c r="B1258" s="204">
        <v>42880</v>
      </c>
      <c r="C1258">
        <v>0</v>
      </c>
      <c r="D1258">
        <v>1</v>
      </c>
      <c r="E1258">
        <v>0</v>
      </c>
    </row>
    <row r="1259" spans="1:5" x14ac:dyDescent="0.15">
      <c r="A1259">
        <v>12394737002</v>
      </c>
      <c r="B1259" s="204">
        <v>42912</v>
      </c>
      <c r="C1259">
        <v>0</v>
      </c>
      <c r="D1259">
        <v>1</v>
      </c>
      <c r="E1259">
        <v>0</v>
      </c>
    </row>
    <row r="1260" spans="1:5" x14ac:dyDescent="0.15">
      <c r="A1260">
        <v>12398273002</v>
      </c>
      <c r="B1260" s="204">
        <v>42893</v>
      </c>
      <c r="C1260">
        <v>0</v>
      </c>
      <c r="D1260">
        <v>1</v>
      </c>
      <c r="E1260">
        <v>0</v>
      </c>
    </row>
    <row r="1261" spans="1:5" x14ac:dyDescent="0.15">
      <c r="A1261">
        <v>12400779002</v>
      </c>
      <c r="B1261" s="204">
        <v>42912</v>
      </c>
      <c r="C1261">
        <v>0</v>
      </c>
      <c r="D1261">
        <v>1</v>
      </c>
      <c r="E1261">
        <v>0</v>
      </c>
    </row>
    <row r="1262" spans="1:5" x14ac:dyDescent="0.15">
      <c r="A1262">
        <v>12400780002</v>
      </c>
      <c r="B1262" s="204">
        <v>42912</v>
      </c>
      <c r="C1262">
        <v>0</v>
      </c>
      <c r="D1262">
        <v>1</v>
      </c>
      <c r="E1262">
        <v>0</v>
      </c>
    </row>
    <row r="1263" spans="1:5" x14ac:dyDescent="0.15">
      <c r="A1263">
        <v>12401039002</v>
      </c>
      <c r="B1263" s="204">
        <v>42912</v>
      </c>
      <c r="C1263">
        <v>0</v>
      </c>
      <c r="D1263">
        <v>1</v>
      </c>
      <c r="E1263">
        <v>0</v>
      </c>
    </row>
    <row r="1264" spans="1:5" x14ac:dyDescent="0.15">
      <c r="A1264">
        <v>12401565003</v>
      </c>
      <c r="B1264" s="204">
        <v>42912</v>
      </c>
      <c r="C1264">
        <v>0</v>
      </c>
      <c r="D1264">
        <v>1</v>
      </c>
      <c r="E1264">
        <v>0</v>
      </c>
    </row>
    <row r="1265" spans="1:5" x14ac:dyDescent="0.15">
      <c r="A1265">
        <v>12401675002</v>
      </c>
      <c r="B1265" s="204">
        <v>42914</v>
      </c>
      <c r="C1265">
        <v>0</v>
      </c>
      <c r="D1265">
        <v>1</v>
      </c>
      <c r="E1265">
        <v>0</v>
      </c>
    </row>
    <row r="1266" spans="1:5" x14ac:dyDescent="0.15">
      <c r="A1266">
        <v>12401727003</v>
      </c>
      <c r="B1266" s="204">
        <v>42914</v>
      </c>
      <c r="C1266">
        <v>0</v>
      </c>
      <c r="D1266">
        <v>1</v>
      </c>
      <c r="E1266">
        <v>0</v>
      </c>
    </row>
    <row r="1267" spans="1:5" x14ac:dyDescent="0.15">
      <c r="A1267">
        <v>12401864002</v>
      </c>
      <c r="B1267" s="204">
        <v>42914</v>
      </c>
      <c r="C1267">
        <v>0</v>
      </c>
      <c r="D1267">
        <v>1</v>
      </c>
      <c r="E1267">
        <v>0</v>
      </c>
    </row>
    <row r="1268" spans="1:5" x14ac:dyDescent="0.15">
      <c r="A1268">
        <v>12402161002</v>
      </c>
      <c r="B1268" s="204">
        <v>42913</v>
      </c>
      <c r="C1268">
        <v>0</v>
      </c>
      <c r="D1268">
        <v>1</v>
      </c>
      <c r="E1268">
        <v>0</v>
      </c>
    </row>
    <row r="1269" spans="1:5" x14ac:dyDescent="0.15">
      <c r="A1269">
        <v>12403570002</v>
      </c>
      <c r="B1269" s="204">
        <v>42912</v>
      </c>
      <c r="C1269">
        <v>0</v>
      </c>
      <c r="D1269">
        <v>1</v>
      </c>
      <c r="E1269">
        <v>0</v>
      </c>
    </row>
    <row r="1270" spans="1:5" x14ac:dyDescent="0.15">
      <c r="A1270">
        <v>12409215002</v>
      </c>
      <c r="B1270" s="204">
        <v>42912</v>
      </c>
      <c r="C1270">
        <v>0</v>
      </c>
      <c r="D1270">
        <v>1</v>
      </c>
      <c r="E1270">
        <v>0</v>
      </c>
    </row>
    <row r="1271" spans="1:5" x14ac:dyDescent="0.15">
      <c r="A1271">
        <v>12409975003</v>
      </c>
      <c r="B1271" s="204">
        <v>42913</v>
      </c>
      <c r="C1271">
        <v>0</v>
      </c>
      <c r="D1271">
        <v>1</v>
      </c>
      <c r="E1271">
        <v>0</v>
      </c>
    </row>
    <row r="1272" spans="1:5" x14ac:dyDescent="0.15">
      <c r="A1272">
        <v>12410374002</v>
      </c>
      <c r="B1272" s="204">
        <v>42913</v>
      </c>
      <c r="C1272">
        <v>0</v>
      </c>
      <c r="D1272">
        <v>1</v>
      </c>
      <c r="E1272">
        <v>0</v>
      </c>
    </row>
    <row r="1273" spans="1:5" x14ac:dyDescent="0.15">
      <c r="A1273">
        <v>12411037002</v>
      </c>
      <c r="B1273" s="204">
        <v>42912</v>
      </c>
      <c r="C1273">
        <v>0</v>
      </c>
      <c r="D1273">
        <v>1</v>
      </c>
      <c r="E1273">
        <v>0</v>
      </c>
    </row>
    <row r="1274" spans="1:5" x14ac:dyDescent="0.15">
      <c r="A1274">
        <v>12411220002</v>
      </c>
      <c r="B1274" s="204">
        <v>42914</v>
      </c>
      <c r="C1274">
        <v>0</v>
      </c>
      <c r="D1274">
        <v>1</v>
      </c>
      <c r="E1274">
        <v>0</v>
      </c>
    </row>
    <row r="1275" spans="1:5" x14ac:dyDescent="0.15">
      <c r="A1275">
        <v>12411765002</v>
      </c>
      <c r="B1275" s="204">
        <v>42913</v>
      </c>
      <c r="C1275">
        <v>0</v>
      </c>
      <c r="D1275">
        <v>1</v>
      </c>
      <c r="E1275">
        <v>0</v>
      </c>
    </row>
    <row r="1276" spans="1:5" x14ac:dyDescent="0.15">
      <c r="A1276">
        <v>12411859002</v>
      </c>
      <c r="B1276" s="204">
        <v>42913</v>
      </c>
      <c r="C1276">
        <v>0</v>
      </c>
      <c r="D1276">
        <v>1</v>
      </c>
      <c r="E1276">
        <v>0</v>
      </c>
    </row>
    <row r="1277" spans="1:5" x14ac:dyDescent="0.15">
      <c r="A1277">
        <v>12412139002</v>
      </c>
      <c r="B1277" s="204">
        <v>42913</v>
      </c>
      <c r="C1277">
        <v>0</v>
      </c>
      <c r="D1277">
        <v>1</v>
      </c>
      <c r="E1277">
        <v>0</v>
      </c>
    </row>
    <row r="1278" spans="1:5" x14ac:dyDescent="0.15">
      <c r="A1278">
        <v>12412211002</v>
      </c>
      <c r="B1278" s="204">
        <v>42913</v>
      </c>
      <c r="C1278">
        <v>0</v>
      </c>
      <c r="D1278">
        <v>1</v>
      </c>
      <c r="E1278">
        <v>0</v>
      </c>
    </row>
    <row r="1279" spans="1:5" x14ac:dyDescent="0.15">
      <c r="A1279">
        <v>12412213002</v>
      </c>
      <c r="B1279" s="204">
        <v>42913</v>
      </c>
      <c r="C1279">
        <v>0</v>
      </c>
      <c r="D1279">
        <v>1</v>
      </c>
      <c r="E1279">
        <v>0</v>
      </c>
    </row>
    <row r="1280" spans="1:5" x14ac:dyDescent="0.15">
      <c r="A1280">
        <v>12412544003</v>
      </c>
      <c r="B1280" s="204">
        <v>42913</v>
      </c>
      <c r="C1280">
        <v>0</v>
      </c>
      <c r="D1280">
        <v>1</v>
      </c>
      <c r="E1280">
        <v>0</v>
      </c>
    </row>
    <row r="1281" spans="1:5" x14ac:dyDescent="0.15">
      <c r="A1281">
        <v>12412970002</v>
      </c>
      <c r="B1281" s="204">
        <v>42913</v>
      </c>
      <c r="C1281">
        <v>0</v>
      </c>
      <c r="D1281">
        <v>1</v>
      </c>
      <c r="E1281">
        <v>0</v>
      </c>
    </row>
    <row r="1282" spans="1:5" x14ac:dyDescent="0.15">
      <c r="A1282">
        <v>12419153002</v>
      </c>
      <c r="B1282" s="204">
        <v>42912</v>
      </c>
      <c r="C1282">
        <v>0</v>
      </c>
      <c r="D1282">
        <v>1</v>
      </c>
      <c r="E1282">
        <v>0</v>
      </c>
    </row>
    <row r="1283" spans="1:5" x14ac:dyDescent="0.15">
      <c r="A1283">
        <v>12420156002</v>
      </c>
      <c r="B1283" s="204">
        <v>42914</v>
      </c>
      <c r="C1283">
        <v>0</v>
      </c>
      <c r="D1283">
        <v>1</v>
      </c>
      <c r="E1283">
        <v>0</v>
      </c>
    </row>
    <row r="1284" spans="1:5" x14ac:dyDescent="0.15">
      <c r="A1284">
        <v>12420244002</v>
      </c>
      <c r="B1284" s="204">
        <v>42914</v>
      </c>
      <c r="C1284">
        <v>0</v>
      </c>
      <c r="D1284">
        <v>1</v>
      </c>
      <c r="E1284">
        <v>0</v>
      </c>
    </row>
    <row r="1285" spans="1:5" x14ac:dyDescent="0.15">
      <c r="A1285">
        <v>12421058002</v>
      </c>
      <c r="B1285" s="204">
        <v>42913</v>
      </c>
      <c r="C1285">
        <v>0</v>
      </c>
      <c r="D1285">
        <v>1</v>
      </c>
      <c r="E1285">
        <v>0</v>
      </c>
    </row>
    <row r="1286" spans="1:5" x14ac:dyDescent="0.15">
      <c r="A1286">
        <v>12421885002</v>
      </c>
      <c r="B1286" s="204">
        <v>42912</v>
      </c>
      <c r="C1286">
        <v>0</v>
      </c>
      <c r="D1286">
        <v>1</v>
      </c>
      <c r="E1286">
        <v>0</v>
      </c>
    </row>
    <row r="1287" spans="1:5" x14ac:dyDescent="0.15">
      <c r="A1287">
        <v>12421990002</v>
      </c>
      <c r="B1287" s="204">
        <v>42913</v>
      </c>
      <c r="C1287">
        <v>0</v>
      </c>
      <c r="D1287">
        <v>1</v>
      </c>
      <c r="E1287">
        <v>0</v>
      </c>
    </row>
    <row r="1288" spans="1:5" x14ac:dyDescent="0.15">
      <c r="A1288">
        <v>12422034002</v>
      </c>
      <c r="B1288" s="204">
        <v>42913</v>
      </c>
      <c r="C1288">
        <v>0</v>
      </c>
      <c r="D1288">
        <v>1</v>
      </c>
      <c r="E1288">
        <v>0</v>
      </c>
    </row>
    <row r="1289" spans="1:5" x14ac:dyDescent="0.15">
      <c r="A1289">
        <v>12423457002</v>
      </c>
      <c r="B1289" s="204">
        <v>42913</v>
      </c>
      <c r="C1289">
        <v>0</v>
      </c>
      <c r="D1289">
        <v>1</v>
      </c>
      <c r="E1289">
        <v>0</v>
      </c>
    </row>
    <row r="1290" spans="1:5" x14ac:dyDescent="0.15">
      <c r="A1290">
        <v>12423621003</v>
      </c>
      <c r="B1290" s="204">
        <v>42913</v>
      </c>
      <c r="C1290">
        <v>0</v>
      </c>
      <c r="D1290">
        <v>1</v>
      </c>
      <c r="E1290">
        <v>0</v>
      </c>
    </row>
    <row r="1291" spans="1:5" x14ac:dyDescent="0.15">
      <c r="A1291">
        <v>12423742002</v>
      </c>
      <c r="B1291" s="204">
        <v>42913</v>
      </c>
      <c r="C1291">
        <v>0</v>
      </c>
      <c r="D1291">
        <v>1</v>
      </c>
      <c r="E1291">
        <v>0</v>
      </c>
    </row>
    <row r="1292" spans="1:5" x14ac:dyDescent="0.15">
      <c r="A1292">
        <v>12424043003</v>
      </c>
      <c r="B1292" s="204">
        <v>42913</v>
      </c>
      <c r="C1292">
        <v>0</v>
      </c>
      <c r="D1292">
        <v>1</v>
      </c>
      <c r="E1292">
        <v>0</v>
      </c>
    </row>
    <row r="1293" spans="1:5" x14ac:dyDescent="0.15">
      <c r="A1293">
        <v>12424126002</v>
      </c>
      <c r="B1293" s="204">
        <v>42913</v>
      </c>
      <c r="C1293">
        <v>0</v>
      </c>
      <c r="D1293">
        <v>1</v>
      </c>
      <c r="E1293">
        <v>0</v>
      </c>
    </row>
    <row r="1294" spans="1:5" x14ac:dyDescent="0.15">
      <c r="A1294">
        <v>12424807003</v>
      </c>
      <c r="B1294" s="204">
        <v>42913</v>
      </c>
      <c r="C1294">
        <v>0</v>
      </c>
      <c r="D1294" t="s">
        <v>21</v>
      </c>
      <c r="E1294">
        <v>0</v>
      </c>
    </row>
    <row r="1295" spans="1:5" x14ac:dyDescent="0.15">
      <c r="A1295">
        <v>12425105002</v>
      </c>
      <c r="B1295" s="204">
        <v>42912</v>
      </c>
      <c r="C1295">
        <v>0</v>
      </c>
      <c r="D1295">
        <v>1</v>
      </c>
      <c r="E1295">
        <v>0</v>
      </c>
    </row>
    <row r="1296" spans="1:5" x14ac:dyDescent="0.15">
      <c r="A1296">
        <v>12425931002</v>
      </c>
      <c r="B1296" s="204">
        <v>42913</v>
      </c>
      <c r="C1296">
        <v>0</v>
      </c>
      <c r="D1296">
        <v>1</v>
      </c>
      <c r="E1296">
        <v>0</v>
      </c>
    </row>
    <row r="1297" spans="1:5" x14ac:dyDescent="0.15">
      <c r="A1297">
        <v>12426339003</v>
      </c>
      <c r="B1297" s="204">
        <v>42913</v>
      </c>
      <c r="C1297">
        <v>0</v>
      </c>
      <c r="D1297">
        <v>1</v>
      </c>
      <c r="E1297">
        <v>0</v>
      </c>
    </row>
    <row r="1298" spans="1:5" x14ac:dyDescent="0.15">
      <c r="A1298">
        <v>12426810003</v>
      </c>
      <c r="B1298" s="204">
        <v>42913</v>
      </c>
      <c r="C1298">
        <v>0</v>
      </c>
      <c r="D1298">
        <v>1</v>
      </c>
      <c r="E1298">
        <v>0</v>
      </c>
    </row>
    <row r="1299" spans="1:5" x14ac:dyDescent="0.15">
      <c r="A1299">
        <v>12429376002</v>
      </c>
      <c r="B1299" s="204">
        <v>42913</v>
      </c>
      <c r="C1299">
        <v>0</v>
      </c>
      <c r="D1299" t="s">
        <v>21</v>
      </c>
      <c r="E1299">
        <v>0</v>
      </c>
    </row>
    <row r="1300" spans="1:5" x14ac:dyDescent="0.15">
      <c r="A1300">
        <v>12429434003</v>
      </c>
      <c r="B1300" s="204">
        <v>42913</v>
      </c>
      <c r="C1300">
        <v>0</v>
      </c>
      <c r="D1300">
        <v>1</v>
      </c>
      <c r="E1300">
        <v>0</v>
      </c>
    </row>
    <row r="1301" spans="1:5" x14ac:dyDescent="0.15">
      <c r="A1301">
        <v>12430277002</v>
      </c>
      <c r="B1301" s="204">
        <v>42913</v>
      </c>
      <c r="C1301">
        <v>0</v>
      </c>
      <c r="D1301">
        <v>1</v>
      </c>
      <c r="E1301">
        <v>0</v>
      </c>
    </row>
    <row r="1302" spans="1:5" x14ac:dyDescent="0.15">
      <c r="A1302">
        <v>12432311002</v>
      </c>
      <c r="B1302" s="204">
        <v>42913</v>
      </c>
      <c r="C1302">
        <v>0</v>
      </c>
      <c r="D1302">
        <v>1</v>
      </c>
      <c r="E1302">
        <v>0</v>
      </c>
    </row>
    <row r="1303" spans="1:5" x14ac:dyDescent="0.15">
      <c r="A1303">
        <v>12432524002</v>
      </c>
      <c r="B1303" s="204">
        <v>42913</v>
      </c>
      <c r="C1303">
        <v>0</v>
      </c>
      <c r="D1303">
        <v>1</v>
      </c>
      <c r="E1303">
        <v>0</v>
      </c>
    </row>
    <row r="1304" spans="1:5" x14ac:dyDescent="0.15">
      <c r="A1304">
        <v>12432791002</v>
      </c>
      <c r="B1304" s="204">
        <v>42912</v>
      </c>
      <c r="C1304">
        <v>0</v>
      </c>
      <c r="D1304">
        <v>1</v>
      </c>
      <c r="E1304">
        <v>0</v>
      </c>
    </row>
    <row r="1305" spans="1:5" x14ac:dyDescent="0.15">
      <c r="A1305">
        <v>12433389002</v>
      </c>
      <c r="B1305" s="204">
        <v>42893</v>
      </c>
      <c r="C1305">
        <v>0</v>
      </c>
      <c r="D1305">
        <v>1</v>
      </c>
      <c r="E1305">
        <v>0</v>
      </c>
    </row>
    <row r="1306" spans="1:5" x14ac:dyDescent="0.15">
      <c r="A1306">
        <v>12433597002</v>
      </c>
      <c r="B1306" s="204">
        <v>42893</v>
      </c>
      <c r="C1306">
        <v>0</v>
      </c>
      <c r="D1306">
        <v>1</v>
      </c>
      <c r="E1306">
        <v>0</v>
      </c>
    </row>
    <row r="1307" spans="1:5" x14ac:dyDescent="0.15">
      <c r="A1307">
        <v>12433707004</v>
      </c>
      <c r="B1307" s="204">
        <v>42912</v>
      </c>
      <c r="C1307">
        <v>0</v>
      </c>
      <c r="D1307">
        <v>1</v>
      </c>
      <c r="E1307">
        <v>0</v>
      </c>
    </row>
    <row r="1308" spans="1:5" x14ac:dyDescent="0.15">
      <c r="A1308">
        <v>12434255002</v>
      </c>
      <c r="B1308" s="204">
        <v>42913</v>
      </c>
      <c r="C1308">
        <v>0</v>
      </c>
      <c r="D1308">
        <v>1</v>
      </c>
      <c r="E1308">
        <v>0</v>
      </c>
    </row>
    <row r="1309" spans="1:5" x14ac:dyDescent="0.15">
      <c r="A1309">
        <v>12435303002</v>
      </c>
      <c r="B1309" s="204">
        <v>42914</v>
      </c>
      <c r="C1309">
        <v>0</v>
      </c>
      <c r="D1309">
        <v>1</v>
      </c>
      <c r="E1309">
        <v>0</v>
      </c>
    </row>
    <row r="1310" spans="1:5" x14ac:dyDescent="0.15">
      <c r="A1310">
        <v>12436775002</v>
      </c>
      <c r="B1310" s="204">
        <v>42914</v>
      </c>
      <c r="C1310">
        <v>0</v>
      </c>
      <c r="D1310">
        <v>1</v>
      </c>
      <c r="E1310">
        <v>0</v>
      </c>
    </row>
    <row r="1311" spans="1:5" x14ac:dyDescent="0.15">
      <c r="A1311">
        <v>12437562002</v>
      </c>
      <c r="B1311" s="204">
        <v>42913</v>
      </c>
      <c r="C1311">
        <v>0</v>
      </c>
      <c r="D1311">
        <v>1</v>
      </c>
      <c r="E1311">
        <v>0</v>
      </c>
    </row>
    <row r="1312" spans="1:5" x14ac:dyDescent="0.15">
      <c r="A1312">
        <v>12437867003</v>
      </c>
      <c r="B1312" s="204">
        <v>42913</v>
      </c>
      <c r="C1312">
        <v>0</v>
      </c>
      <c r="D1312">
        <v>1</v>
      </c>
      <c r="E1312">
        <v>0</v>
      </c>
    </row>
    <row r="1313" spans="1:5" x14ac:dyDescent="0.15">
      <c r="A1313">
        <v>12438073002</v>
      </c>
      <c r="B1313" s="204">
        <v>42913</v>
      </c>
      <c r="C1313">
        <v>0</v>
      </c>
      <c r="D1313">
        <v>1</v>
      </c>
      <c r="E1313">
        <v>0</v>
      </c>
    </row>
    <row r="1314" spans="1:5" x14ac:dyDescent="0.15">
      <c r="A1314">
        <v>12438889004</v>
      </c>
      <c r="B1314" s="204">
        <v>42912</v>
      </c>
      <c r="C1314">
        <v>0</v>
      </c>
      <c r="D1314">
        <v>1</v>
      </c>
      <c r="E1314">
        <v>0</v>
      </c>
    </row>
    <row r="1315" spans="1:5" x14ac:dyDescent="0.15">
      <c r="A1315">
        <v>12439427003</v>
      </c>
      <c r="B1315" s="204">
        <v>42913</v>
      </c>
      <c r="C1315">
        <v>0</v>
      </c>
      <c r="D1315">
        <v>1</v>
      </c>
      <c r="E1315">
        <v>0</v>
      </c>
    </row>
    <row r="1316" spans="1:5" x14ac:dyDescent="0.15">
      <c r="A1316">
        <v>12440721002</v>
      </c>
      <c r="B1316" s="204">
        <v>42912</v>
      </c>
      <c r="C1316">
        <v>0</v>
      </c>
      <c r="D1316">
        <v>1</v>
      </c>
      <c r="E1316">
        <v>0</v>
      </c>
    </row>
    <row r="1317" spans="1:5" x14ac:dyDescent="0.15">
      <c r="A1317">
        <v>12441373004</v>
      </c>
      <c r="B1317" s="204">
        <v>42914</v>
      </c>
      <c r="C1317">
        <v>0</v>
      </c>
      <c r="D1317">
        <v>1</v>
      </c>
      <c r="E1317">
        <v>0</v>
      </c>
    </row>
    <row r="1318" spans="1:5" x14ac:dyDescent="0.15">
      <c r="A1318">
        <v>12441925002</v>
      </c>
      <c r="B1318" s="204">
        <v>42913</v>
      </c>
      <c r="C1318">
        <v>0</v>
      </c>
      <c r="D1318">
        <v>1</v>
      </c>
      <c r="E1318">
        <v>0</v>
      </c>
    </row>
    <row r="1319" spans="1:5" x14ac:dyDescent="0.15">
      <c r="A1319">
        <v>12441991002</v>
      </c>
      <c r="B1319" s="204">
        <v>42913</v>
      </c>
      <c r="C1319">
        <v>0</v>
      </c>
      <c r="D1319">
        <v>1</v>
      </c>
      <c r="E1319">
        <v>0</v>
      </c>
    </row>
    <row r="1320" spans="1:5" x14ac:dyDescent="0.15">
      <c r="A1320">
        <v>12442205002</v>
      </c>
      <c r="B1320" s="204">
        <v>42913</v>
      </c>
      <c r="C1320">
        <v>0</v>
      </c>
      <c r="D1320">
        <v>1</v>
      </c>
      <c r="E1320">
        <v>0</v>
      </c>
    </row>
    <row r="1321" spans="1:5" x14ac:dyDescent="0.15">
      <c r="A1321">
        <v>12442497002</v>
      </c>
      <c r="B1321" s="204">
        <v>42913</v>
      </c>
      <c r="C1321">
        <v>0</v>
      </c>
      <c r="D1321">
        <v>1</v>
      </c>
      <c r="E1321">
        <v>0</v>
      </c>
    </row>
    <row r="1322" spans="1:5" x14ac:dyDescent="0.15">
      <c r="A1322">
        <v>12442934002</v>
      </c>
      <c r="B1322" s="204">
        <v>42914</v>
      </c>
      <c r="C1322">
        <v>0</v>
      </c>
      <c r="D1322">
        <v>1</v>
      </c>
      <c r="E1322">
        <v>0</v>
      </c>
    </row>
    <row r="1323" spans="1:5" x14ac:dyDescent="0.15">
      <c r="A1323">
        <v>12444025002</v>
      </c>
      <c r="B1323" s="204">
        <v>42913</v>
      </c>
      <c r="C1323">
        <v>0</v>
      </c>
      <c r="D1323">
        <v>1</v>
      </c>
      <c r="E1323">
        <v>0</v>
      </c>
    </row>
    <row r="1324" spans="1:5" x14ac:dyDescent="0.15">
      <c r="A1324">
        <v>12445046002</v>
      </c>
      <c r="B1324" s="204">
        <v>42914</v>
      </c>
      <c r="C1324">
        <v>0</v>
      </c>
      <c r="D1324">
        <v>1</v>
      </c>
      <c r="E1324">
        <v>0</v>
      </c>
    </row>
    <row r="1325" spans="1:5" x14ac:dyDescent="0.15">
      <c r="A1325">
        <v>12445374002</v>
      </c>
      <c r="B1325" s="204">
        <v>42913</v>
      </c>
      <c r="C1325">
        <v>0</v>
      </c>
      <c r="D1325">
        <v>1</v>
      </c>
      <c r="E1325">
        <v>0</v>
      </c>
    </row>
    <row r="1326" spans="1:5" x14ac:dyDescent="0.15">
      <c r="A1326">
        <v>12445402002</v>
      </c>
      <c r="B1326" s="204">
        <v>42913</v>
      </c>
      <c r="C1326">
        <v>0</v>
      </c>
      <c r="D1326">
        <v>1</v>
      </c>
      <c r="E1326">
        <v>0</v>
      </c>
    </row>
    <row r="1327" spans="1:5" x14ac:dyDescent="0.15">
      <c r="A1327">
        <v>12445752002</v>
      </c>
      <c r="B1327" s="204">
        <v>42913</v>
      </c>
      <c r="C1327">
        <v>0</v>
      </c>
      <c r="D1327">
        <v>1</v>
      </c>
      <c r="E1327">
        <v>0</v>
      </c>
    </row>
    <row r="1328" spans="1:5" x14ac:dyDescent="0.15">
      <c r="A1328">
        <v>12446194002</v>
      </c>
      <c r="B1328" s="204">
        <v>42913</v>
      </c>
      <c r="C1328">
        <v>0</v>
      </c>
      <c r="D1328">
        <v>1</v>
      </c>
      <c r="E1328">
        <v>0</v>
      </c>
    </row>
    <row r="1329" spans="1:5" x14ac:dyDescent="0.15">
      <c r="A1329">
        <v>12447533002</v>
      </c>
      <c r="B1329" s="204">
        <v>42913</v>
      </c>
      <c r="C1329">
        <v>0</v>
      </c>
      <c r="D1329">
        <v>1</v>
      </c>
      <c r="E1329">
        <v>0</v>
      </c>
    </row>
    <row r="1330" spans="1:5" x14ac:dyDescent="0.15">
      <c r="A1330">
        <v>12447739002</v>
      </c>
      <c r="B1330" s="204">
        <v>42913</v>
      </c>
      <c r="C1330">
        <v>0</v>
      </c>
      <c r="D1330">
        <v>1</v>
      </c>
      <c r="E1330">
        <v>0</v>
      </c>
    </row>
    <row r="1331" spans="1:5" x14ac:dyDescent="0.15">
      <c r="A1331">
        <v>12447751003</v>
      </c>
      <c r="B1331" s="204">
        <v>42913</v>
      </c>
      <c r="C1331">
        <v>0</v>
      </c>
      <c r="D1331">
        <v>1</v>
      </c>
      <c r="E1331">
        <v>0</v>
      </c>
    </row>
    <row r="1332" spans="1:5" x14ac:dyDescent="0.15">
      <c r="A1332">
        <v>12448030003</v>
      </c>
      <c r="B1332" s="204">
        <v>42913</v>
      </c>
      <c r="C1332">
        <v>0</v>
      </c>
      <c r="D1332">
        <v>1</v>
      </c>
      <c r="E1332">
        <v>0</v>
      </c>
    </row>
    <row r="1333" spans="1:5" x14ac:dyDescent="0.15">
      <c r="A1333">
        <v>12449264002</v>
      </c>
      <c r="B1333" s="204">
        <v>42912</v>
      </c>
      <c r="C1333">
        <v>0</v>
      </c>
      <c r="D1333">
        <v>1</v>
      </c>
      <c r="E1333">
        <v>0</v>
      </c>
    </row>
    <row r="1334" spans="1:5" x14ac:dyDescent="0.15">
      <c r="A1334">
        <v>12450919002</v>
      </c>
      <c r="B1334" s="204">
        <v>42914</v>
      </c>
      <c r="C1334">
        <v>0</v>
      </c>
      <c r="D1334">
        <v>1</v>
      </c>
      <c r="E1334">
        <v>0</v>
      </c>
    </row>
    <row r="1335" spans="1:5" x14ac:dyDescent="0.15">
      <c r="A1335">
        <v>12450975002</v>
      </c>
      <c r="B1335" s="204">
        <v>42914</v>
      </c>
      <c r="C1335">
        <v>0</v>
      </c>
      <c r="D1335">
        <v>1</v>
      </c>
      <c r="E1335">
        <v>0</v>
      </c>
    </row>
    <row r="1336" spans="1:5" x14ac:dyDescent="0.15">
      <c r="A1336">
        <v>12451128002</v>
      </c>
      <c r="B1336" s="204">
        <v>42914</v>
      </c>
      <c r="C1336">
        <v>0</v>
      </c>
      <c r="D1336">
        <v>1</v>
      </c>
      <c r="E1336">
        <v>0</v>
      </c>
    </row>
    <row r="1337" spans="1:5" x14ac:dyDescent="0.15">
      <c r="A1337">
        <v>12451566002</v>
      </c>
      <c r="B1337" s="204">
        <v>42914</v>
      </c>
      <c r="C1337">
        <v>0</v>
      </c>
      <c r="D1337">
        <v>1</v>
      </c>
      <c r="E1337">
        <v>0</v>
      </c>
    </row>
    <row r="1338" spans="1:5" x14ac:dyDescent="0.15">
      <c r="A1338">
        <v>12500944003</v>
      </c>
      <c r="B1338" s="204">
        <v>42914</v>
      </c>
      <c r="C1338">
        <v>0</v>
      </c>
      <c r="D1338">
        <v>1</v>
      </c>
      <c r="E1338">
        <v>0</v>
      </c>
    </row>
    <row r="1339" spans="1:5" x14ac:dyDescent="0.15">
      <c r="A1339">
        <v>12523380002</v>
      </c>
      <c r="B1339" s="204">
        <v>42893</v>
      </c>
      <c r="C1339">
        <v>0</v>
      </c>
      <c r="D1339">
        <v>1</v>
      </c>
      <c r="E1339">
        <v>0</v>
      </c>
    </row>
    <row r="1340" spans="1:5" x14ac:dyDescent="0.15">
      <c r="A1340">
        <v>12523414002</v>
      </c>
      <c r="B1340" s="204">
        <v>42893</v>
      </c>
      <c r="C1340">
        <v>0</v>
      </c>
      <c r="D1340">
        <v>1</v>
      </c>
      <c r="E1340">
        <v>0</v>
      </c>
    </row>
    <row r="1341" spans="1:5" x14ac:dyDescent="0.15">
      <c r="A1341">
        <v>12523700002</v>
      </c>
      <c r="B1341" s="204">
        <v>42893</v>
      </c>
      <c r="C1341">
        <v>0</v>
      </c>
      <c r="D1341" t="s">
        <v>21</v>
      </c>
      <c r="E1341">
        <v>0</v>
      </c>
    </row>
    <row r="1342" spans="1:5" x14ac:dyDescent="0.15">
      <c r="A1342">
        <v>12530161004</v>
      </c>
      <c r="B1342" s="204">
        <v>42893</v>
      </c>
      <c r="C1342">
        <v>0</v>
      </c>
      <c r="D1342">
        <v>1</v>
      </c>
      <c r="E1342">
        <v>0</v>
      </c>
    </row>
    <row r="1343" spans="1:5" x14ac:dyDescent="0.15">
      <c r="A1343">
        <v>12530568002</v>
      </c>
      <c r="B1343" s="204">
        <v>42893</v>
      </c>
      <c r="C1343">
        <v>0</v>
      </c>
      <c r="D1343">
        <v>1</v>
      </c>
      <c r="E1343">
        <v>0</v>
      </c>
    </row>
    <row r="1344" spans="1:5" x14ac:dyDescent="0.15">
      <c r="A1344">
        <v>12530601003</v>
      </c>
      <c r="B1344" s="204">
        <v>42908</v>
      </c>
      <c r="C1344">
        <v>0</v>
      </c>
      <c r="D1344">
        <v>1</v>
      </c>
      <c r="E1344">
        <v>0</v>
      </c>
    </row>
    <row r="1345" spans="1:5" x14ac:dyDescent="0.15">
      <c r="A1345">
        <v>12530910002</v>
      </c>
      <c r="B1345" s="204">
        <v>42893</v>
      </c>
      <c r="C1345">
        <v>0</v>
      </c>
      <c r="D1345">
        <v>1</v>
      </c>
      <c r="E1345">
        <v>0</v>
      </c>
    </row>
    <row r="1346" spans="1:5" x14ac:dyDescent="0.15">
      <c r="A1346">
        <v>12535588002</v>
      </c>
      <c r="B1346" s="204">
        <v>42899</v>
      </c>
      <c r="C1346">
        <v>0</v>
      </c>
      <c r="D1346">
        <v>1</v>
      </c>
      <c r="E1346">
        <v>0</v>
      </c>
    </row>
    <row r="1347" spans="1:5" x14ac:dyDescent="0.15">
      <c r="A1347">
        <v>12538599003</v>
      </c>
      <c r="B1347" s="204">
        <v>42880</v>
      </c>
      <c r="C1347">
        <v>0</v>
      </c>
      <c r="D1347">
        <v>1</v>
      </c>
      <c r="E1347">
        <v>0</v>
      </c>
    </row>
    <row r="1348" spans="1:5" x14ac:dyDescent="0.15">
      <c r="A1348">
        <v>12543307002</v>
      </c>
      <c r="B1348" s="204">
        <v>42893</v>
      </c>
      <c r="C1348">
        <v>0</v>
      </c>
      <c r="D1348">
        <v>1</v>
      </c>
      <c r="E1348">
        <v>0</v>
      </c>
    </row>
    <row r="1349" spans="1:5" x14ac:dyDescent="0.15">
      <c r="A1349">
        <v>12548981002</v>
      </c>
      <c r="B1349" s="204">
        <v>42893</v>
      </c>
      <c r="C1349">
        <v>0</v>
      </c>
      <c r="D1349">
        <v>1</v>
      </c>
      <c r="E1349">
        <v>0</v>
      </c>
    </row>
    <row r="1350" spans="1:5" x14ac:dyDescent="0.15">
      <c r="A1350">
        <v>12549206011</v>
      </c>
      <c r="B1350" s="204">
        <v>42893</v>
      </c>
      <c r="C1350">
        <v>0</v>
      </c>
      <c r="D1350">
        <v>1</v>
      </c>
      <c r="E1350">
        <v>0</v>
      </c>
    </row>
    <row r="1351" spans="1:5" x14ac:dyDescent="0.15">
      <c r="A1351">
        <v>12564833002</v>
      </c>
      <c r="B1351" s="204">
        <v>42912</v>
      </c>
      <c r="C1351">
        <v>0</v>
      </c>
      <c r="D1351">
        <v>1</v>
      </c>
      <c r="E1351">
        <v>0</v>
      </c>
    </row>
    <row r="1352" spans="1:5" x14ac:dyDescent="0.15">
      <c r="A1352">
        <v>12568369002</v>
      </c>
      <c r="B1352" s="204">
        <v>42899</v>
      </c>
      <c r="C1352">
        <v>0</v>
      </c>
      <c r="D1352">
        <v>1</v>
      </c>
      <c r="E1352">
        <v>0</v>
      </c>
    </row>
    <row r="1353" spans="1:5" x14ac:dyDescent="0.15">
      <c r="A1353">
        <v>12570787002</v>
      </c>
      <c r="B1353" s="204">
        <v>42899</v>
      </c>
      <c r="C1353">
        <v>0</v>
      </c>
      <c r="D1353">
        <v>1</v>
      </c>
      <c r="E1353">
        <v>0</v>
      </c>
    </row>
    <row r="1354" spans="1:5" x14ac:dyDescent="0.15">
      <c r="A1354">
        <v>12581788002</v>
      </c>
      <c r="B1354" s="204">
        <v>42913</v>
      </c>
      <c r="C1354">
        <v>0</v>
      </c>
      <c r="D1354">
        <v>1</v>
      </c>
      <c r="E1354">
        <v>0</v>
      </c>
    </row>
    <row r="1355" spans="1:5" x14ac:dyDescent="0.15">
      <c r="A1355">
        <v>12592596002</v>
      </c>
      <c r="B1355" s="204">
        <v>42927</v>
      </c>
      <c r="C1355">
        <v>1</v>
      </c>
      <c r="D1355" t="s">
        <v>21</v>
      </c>
      <c r="E1355">
        <v>0</v>
      </c>
    </row>
    <row r="1356" spans="1:5" x14ac:dyDescent="0.15">
      <c r="A1356">
        <v>12599262003</v>
      </c>
      <c r="B1356" s="204">
        <v>42914</v>
      </c>
      <c r="C1356">
        <v>0</v>
      </c>
      <c r="D1356">
        <v>1</v>
      </c>
      <c r="E1356">
        <v>0</v>
      </c>
    </row>
    <row r="1357" spans="1:5" x14ac:dyDescent="0.15">
      <c r="A1357">
        <v>12610861002</v>
      </c>
      <c r="B1357" s="204">
        <v>42893</v>
      </c>
      <c r="C1357">
        <v>0</v>
      </c>
      <c r="D1357">
        <v>1</v>
      </c>
      <c r="E1357">
        <v>0</v>
      </c>
    </row>
    <row r="1358" spans="1:5" x14ac:dyDescent="0.15">
      <c r="A1358">
        <v>12619815002</v>
      </c>
      <c r="B1358" s="204">
        <v>42893</v>
      </c>
      <c r="C1358">
        <v>0</v>
      </c>
      <c r="D1358">
        <v>1</v>
      </c>
      <c r="E1358">
        <v>0</v>
      </c>
    </row>
    <row r="1359" spans="1:5" x14ac:dyDescent="0.15">
      <c r="A1359">
        <v>12620719002</v>
      </c>
      <c r="B1359" s="204">
        <v>42893</v>
      </c>
      <c r="C1359">
        <v>0</v>
      </c>
      <c r="D1359">
        <v>1</v>
      </c>
      <c r="E1359">
        <v>0</v>
      </c>
    </row>
    <row r="1360" spans="1:5" x14ac:dyDescent="0.15">
      <c r="A1360">
        <v>12620756002</v>
      </c>
      <c r="B1360" s="204">
        <v>42893</v>
      </c>
      <c r="C1360">
        <v>0</v>
      </c>
      <c r="D1360">
        <v>1</v>
      </c>
      <c r="E1360">
        <v>0</v>
      </c>
    </row>
    <row r="1361" spans="1:5" x14ac:dyDescent="0.15">
      <c r="A1361">
        <v>12621403002</v>
      </c>
      <c r="B1361" s="204">
        <v>42893</v>
      </c>
      <c r="C1361">
        <v>0</v>
      </c>
      <c r="D1361">
        <v>1</v>
      </c>
      <c r="E1361">
        <v>0</v>
      </c>
    </row>
    <row r="1362" spans="1:5" x14ac:dyDescent="0.15">
      <c r="A1362">
        <v>12622982002</v>
      </c>
      <c r="B1362" s="204">
        <v>42893</v>
      </c>
      <c r="C1362">
        <v>0</v>
      </c>
      <c r="D1362">
        <v>1</v>
      </c>
      <c r="E1362">
        <v>0</v>
      </c>
    </row>
    <row r="1363" spans="1:5" x14ac:dyDescent="0.15">
      <c r="A1363">
        <v>12626023002</v>
      </c>
      <c r="B1363" s="204">
        <v>42893</v>
      </c>
      <c r="C1363">
        <v>0</v>
      </c>
      <c r="D1363">
        <v>1</v>
      </c>
      <c r="E1363">
        <v>0</v>
      </c>
    </row>
    <row r="1364" spans="1:5" x14ac:dyDescent="0.15">
      <c r="A1364">
        <v>12630698003</v>
      </c>
      <c r="B1364" s="204">
        <v>42893</v>
      </c>
      <c r="C1364">
        <v>0</v>
      </c>
      <c r="D1364">
        <v>1</v>
      </c>
      <c r="E1364">
        <v>0</v>
      </c>
    </row>
    <row r="1365" spans="1:5" x14ac:dyDescent="0.15">
      <c r="A1365">
        <v>12630758002</v>
      </c>
      <c r="B1365" s="204">
        <v>42893</v>
      </c>
      <c r="C1365">
        <v>0</v>
      </c>
      <c r="D1365">
        <v>1</v>
      </c>
      <c r="E1365">
        <v>0</v>
      </c>
    </row>
    <row r="1366" spans="1:5" x14ac:dyDescent="0.15">
      <c r="A1366">
        <v>12632733002</v>
      </c>
      <c r="B1366" s="204">
        <v>42893</v>
      </c>
      <c r="C1366">
        <v>0</v>
      </c>
      <c r="D1366">
        <v>1</v>
      </c>
      <c r="E1366">
        <v>0</v>
      </c>
    </row>
    <row r="1367" spans="1:5" x14ac:dyDescent="0.15">
      <c r="A1367">
        <v>12633544002</v>
      </c>
      <c r="B1367" s="204">
        <v>42893</v>
      </c>
      <c r="C1367">
        <v>0</v>
      </c>
      <c r="D1367">
        <v>1</v>
      </c>
      <c r="E1367">
        <v>0</v>
      </c>
    </row>
    <row r="1368" spans="1:5" x14ac:dyDescent="0.15">
      <c r="A1368">
        <v>12634221003</v>
      </c>
      <c r="B1368" s="204">
        <v>42893</v>
      </c>
      <c r="C1368">
        <v>0</v>
      </c>
      <c r="D1368" t="s">
        <v>21</v>
      </c>
      <c r="E1368">
        <v>0</v>
      </c>
    </row>
    <row r="1369" spans="1:5" x14ac:dyDescent="0.15">
      <c r="A1369">
        <v>12636839003</v>
      </c>
      <c r="B1369" s="204">
        <v>42893</v>
      </c>
      <c r="C1369">
        <v>0</v>
      </c>
      <c r="D1369">
        <v>1</v>
      </c>
      <c r="E1369">
        <v>0</v>
      </c>
    </row>
    <row r="1370" spans="1:5" x14ac:dyDescent="0.15">
      <c r="A1370">
        <v>12638441002</v>
      </c>
      <c r="B1370" s="204">
        <v>42893</v>
      </c>
      <c r="C1370">
        <v>0</v>
      </c>
      <c r="D1370">
        <v>1</v>
      </c>
      <c r="E1370">
        <v>0</v>
      </c>
    </row>
    <row r="1371" spans="1:5" x14ac:dyDescent="0.15">
      <c r="A1371">
        <v>12639006003</v>
      </c>
      <c r="B1371" s="204">
        <v>42893</v>
      </c>
      <c r="C1371">
        <v>0</v>
      </c>
      <c r="D1371">
        <v>1</v>
      </c>
      <c r="E1371">
        <v>0</v>
      </c>
    </row>
    <row r="1372" spans="1:5" x14ac:dyDescent="0.15">
      <c r="A1372">
        <v>12639726004</v>
      </c>
      <c r="B1372" s="204">
        <v>42893</v>
      </c>
      <c r="C1372">
        <v>0</v>
      </c>
      <c r="D1372">
        <v>1</v>
      </c>
      <c r="E1372">
        <v>0</v>
      </c>
    </row>
    <row r="1373" spans="1:5" x14ac:dyDescent="0.15">
      <c r="A1373">
        <v>12641102002</v>
      </c>
      <c r="B1373" s="204">
        <v>42893</v>
      </c>
      <c r="C1373">
        <v>0</v>
      </c>
      <c r="D1373">
        <v>1</v>
      </c>
      <c r="E1373">
        <v>0</v>
      </c>
    </row>
    <row r="1374" spans="1:5" x14ac:dyDescent="0.15">
      <c r="A1374">
        <v>12641992002</v>
      </c>
      <c r="B1374" s="204">
        <v>42893</v>
      </c>
      <c r="C1374">
        <v>0</v>
      </c>
      <c r="D1374">
        <v>1</v>
      </c>
      <c r="E1374">
        <v>0</v>
      </c>
    </row>
    <row r="1375" spans="1:5" x14ac:dyDescent="0.15">
      <c r="A1375">
        <v>12642145002</v>
      </c>
      <c r="B1375" s="204">
        <v>42893</v>
      </c>
      <c r="C1375">
        <v>0</v>
      </c>
      <c r="D1375">
        <v>1</v>
      </c>
      <c r="E1375">
        <v>0</v>
      </c>
    </row>
    <row r="1376" spans="1:5" x14ac:dyDescent="0.15">
      <c r="A1376">
        <v>12644846002</v>
      </c>
      <c r="B1376" s="204">
        <v>42893</v>
      </c>
      <c r="C1376">
        <v>0</v>
      </c>
      <c r="D1376">
        <v>1</v>
      </c>
      <c r="E1376">
        <v>0</v>
      </c>
    </row>
    <row r="1377" spans="1:5" x14ac:dyDescent="0.15">
      <c r="A1377">
        <v>12646956002</v>
      </c>
      <c r="B1377" s="204">
        <v>42893</v>
      </c>
      <c r="C1377">
        <v>0</v>
      </c>
      <c r="D1377">
        <v>1</v>
      </c>
      <c r="E1377">
        <v>0</v>
      </c>
    </row>
    <row r="1378" spans="1:5" x14ac:dyDescent="0.15">
      <c r="A1378">
        <v>12647330002</v>
      </c>
      <c r="B1378" s="204">
        <v>42893</v>
      </c>
      <c r="C1378">
        <v>0</v>
      </c>
      <c r="D1378">
        <v>1</v>
      </c>
      <c r="E1378">
        <v>0</v>
      </c>
    </row>
    <row r="1379" spans="1:5" x14ac:dyDescent="0.15">
      <c r="A1379">
        <v>12647699002</v>
      </c>
      <c r="B1379" s="204">
        <v>42893</v>
      </c>
      <c r="C1379">
        <v>0</v>
      </c>
      <c r="D1379">
        <v>1</v>
      </c>
      <c r="E1379">
        <v>0</v>
      </c>
    </row>
    <row r="1380" spans="1:5" x14ac:dyDescent="0.15">
      <c r="A1380">
        <v>12648082002</v>
      </c>
      <c r="B1380" s="204">
        <v>42893</v>
      </c>
      <c r="C1380">
        <v>0</v>
      </c>
      <c r="D1380">
        <v>1</v>
      </c>
      <c r="E1380">
        <v>0</v>
      </c>
    </row>
    <row r="1381" spans="1:5" x14ac:dyDescent="0.15">
      <c r="A1381">
        <v>12649320002</v>
      </c>
      <c r="B1381" s="204">
        <v>42893</v>
      </c>
      <c r="C1381">
        <v>0</v>
      </c>
      <c r="D1381">
        <v>1</v>
      </c>
      <c r="E1381">
        <v>0</v>
      </c>
    </row>
    <row r="1382" spans="1:5" x14ac:dyDescent="0.15">
      <c r="A1382">
        <v>12649776005</v>
      </c>
      <c r="B1382" s="204">
        <v>42893</v>
      </c>
      <c r="C1382">
        <v>0</v>
      </c>
      <c r="D1382">
        <v>1</v>
      </c>
      <c r="E1382">
        <v>0</v>
      </c>
    </row>
    <row r="1383" spans="1:5" x14ac:dyDescent="0.15">
      <c r="A1383">
        <v>12651584002</v>
      </c>
      <c r="B1383" s="204">
        <v>42893</v>
      </c>
      <c r="C1383">
        <v>0</v>
      </c>
      <c r="D1383">
        <v>1</v>
      </c>
      <c r="E1383">
        <v>0</v>
      </c>
    </row>
    <row r="1384" spans="1:5" x14ac:dyDescent="0.15">
      <c r="A1384">
        <v>12653639002</v>
      </c>
      <c r="B1384" s="204">
        <v>42914</v>
      </c>
      <c r="C1384">
        <v>0</v>
      </c>
      <c r="D1384">
        <v>1</v>
      </c>
      <c r="E1384">
        <v>0</v>
      </c>
    </row>
    <row r="1385" spans="1:5" x14ac:dyDescent="0.15">
      <c r="A1385">
        <v>12653859003</v>
      </c>
      <c r="B1385" s="204">
        <v>42899</v>
      </c>
      <c r="C1385">
        <v>0</v>
      </c>
      <c r="D1385">
        <v>1</v>
      </c>
      <c r="E1385">
        <v>0</v>
      </c>
    </row>
    <row r="1386" spans="1:5" x14ac:dyDescent="0.15">
      <c r="A1386">
        <v>12664070002</v>
      </c>
      <c r="B1386" s="204">
        <v>42893</v>
      </c>
      <c r="C1386">
        <v>0</v>
      </c>
      <c r="D1386">
        <v>1</v>
      </c>
      <c r="E1386">
        <v>0</v>
      </c>
    </row>
    <row r="1387" spans="1:5" x14ac:dyDescent="0.15">
      <c r="A1387">
        <v>12668376007</v>
      </c>
      <c r="B1387" s="204">
        <v>42893</v>
      </c>
      <c r="C1387">
        <v>0</v>
      </c>
      <c r="D1387">
        <v>1</v>
      </c>
      <c r="E1387">
        <v>0</v>
      </c>
    </row>
    <row r="1388" spans="1:5" x14ac:dyDescent="0.15">
      <c r="A1388">
        <v>12668459003</v>
      </c>
      <c r="B1388" s="204">
        <v>42893</v>
      </c>
      <c r="C1388">
        <v>0</v>
      </c>
      <c r="D1388">
        <v>1</v>
      </c>
      <c r="E1388">
        <v>0</v>
      </c>
    </row>
    <row r="1389" spans="1:5" x14ac:dyDescent="0.15">
      <c r="A1389">
        <v>12673621003</v>
      </c>
      <c r="B1389" s="204">
        <v>42935</v>
      </c>
      <c r="C1389">
        <v>0</v>
      </c>
      <c r="D1389" t="s">
        <v>21</v>
      </c>
      <c r="E1389">
        <v>0</v>
      </c>
    </row>
    <row r="1390" spans="1:5" x14ac:dyDescent="0.15">
      <c r="A1390">
        <v>12676998002</v>
      </c>
      <c r="B1390" s="204">
        <v>42935</v>
      </c>
      <c r="C1390">
        <v>0</v>
      </c>
      <c r="D1390">
        <v>1</v>
      </c>
      <c r="E1390">
        <v>0</v>
      </c>
    </row>
    <row r="1391" spans="1:5" x14ac:dyDescent="0.15">
      <c r="A1391">
        <v>12678810002</v>
      </c>
      <c r="B1391" s="204">
        <v>42893</v>
      </c>
      <c r="C1391">
        <v>0</v>
      </c>
      <c r="D1391">
        <v>1</v>
      </c>
      <c r="E1391">
        <v>0</v>
      </c>
    </row>
    <row r="1392" spans="1:5" x14ac:dyDescent="0.15">
      <c r="A1392">
        <v>12685517003</v>
      </c>
      <c r="B1392" s="204">
        <v>42914</v>
      </c>
      <c r="C1392">
        <v>0</v>
      </c>
      <c r="D1392">
        <v>1</v>
      </c>
      <c r="E1392">
        <v>0</v>
      </c>
    </row>
    <row r="1393" spans="1:5" x14ac:dyDescent="0.15">
      <c r="A1393">
        <v>12687897002</v>
      </c>
      <c r="B1393" s="204">
        <v>42927</v>
      </c>
      <c r="C1393">
        <v>1</v>
      </c>
      <c r="D1393" t="s">
        <v>21</v>
      </c>
      <c r="E1393">
        <v>0</v>
      </c>
    </row>
    <row r="1394" spans="1:5" x14ac:dyDescent="0.15">
      <c r="A1394">
        <v>12689494003</v>
      </c>
      <c r="B1394" s="204">
        <v>42913</v>
      </c>
      <c r="C1394">
        <v>0</v>
      </c>
      <c r="D1394">
        <v>1</v>
      </c>
      <c r="E1394">
        <v>0</v>
      </c>
    </row>
    <row r="1395" spans="1:5" x14ac:dyDescent="0.15">
      <c r="A1395">
        <v>12716385002</v>
      </c>
      <c r="B1395" s="204">
        <v>42927</v>
      </c>
      <c r="C1395">
        <v>1</v>
      </c>
      <c r="D1395" t="s">
        <v>21</v>
      </c>
      <c r="E1395">
        <v>0</v>
      </c>
    </row>
    <row r="1396" spans="1:5" x14ac:dyDescent="0.15">
      <c r="A1396">
        <v>12731194002</v>
      </c>
      <c r="B1396" s="204">
        <v>42927</v>
      </c>
      <c r="C1396">
        <v>1</v>
      </c>
      <c r="D1396" t="s">
        <v>21</v>
      </c>
      <c r="E1396">
        <v>0</v>
      </c>
    </row>
    <row r="1397" spans="1:5" x14ac:dyDescent="0.15">
      <c r="A1397">
        <v>12731770002</v>
      </c>
      <c r="B1397" s="204">
        <v>42899</v>
      </c>
      <c r="C1397">
        <v>0</v>
      </c>
      <c r="D1397">
        <v>1</v>
      </c>
      <c r="E1397">
        <v>0</v>
      </c>
    </row>
    <row r="1398" spans="1:5" x14ac:dyDescent="0.15">
      <c r="A1398">
        <v>12731794002</v>
      </c>
      <c r="B1398" s="204">
        <v>42899</v>
      </c>
      <c r="C1398">
        <v>0</v>
      </c>
      <c r="D1398">
        <v>1</v>
      </c>
      <c r="E1398">
        <v>0</v>
      </c>
    </row>
    <row r="1399" spans="1:5" x14ac:dyDescent="0.15">
      <c r="A1399">
        <v>12737481002</v>
      </c>
      <c r="B1399" s="204">
        <v>42899</v>
      </c>
      <c r="C1399">
        <v>0</v>
      </c>
      <c r="D1399">
        <v>1</v>
      </c>
      <c r="E1399">
        <v>0</v>
      </c>
    </row>
    <row r="1400" spans="1:5" x14ac:dyDescent="0.15">
      <c r="A1400">
        <v>12742848002</v>
      </c>
      <c r="B1400" s="204">
        <v>42914</v>
      </c>
      <c r="C1400">
        <v>0</v>
      </c>
      <c r="D1400">
        <v>1</v>
      </c>
      <c r="E1400">
        <v>0</v>
      </c>
    </row>
    <row r="1401" spans="1:5" x14ac:dyDescent="0.15">
      <c r="A1401">
        <v>12747505002</v>
      </c>
      <c r="B1401" s="204">
        <v>42899</v>
      </c>
      <c r="C1401">
        <v>0</v>
      </c>
      <c r="D1401">
        <v>1</v>
      </c>
      <c r="E1401">
        <v>0</v>
      </c>
    </row>
    <row r="1402" spans="1:5" x14ac:dyDescent="0.15">
      <c r="A1402">
        <v>12750582002</v>
      </c>
      <c r="B1402" s="204">
        <v>42899</v>
      </c>
      <c r="C1402">
        <v>0</v>
      </c>
      <c r="D1402">
        <v>1</v>
      </c>
      <c r="E1402">
        <v>0</v>
      </c>
    </row>
    <row r="1403" spans="1:5" x14ac:dyDescent="0.15">
      <c r="A1403">
        <v>12761107002</v>
      </c>
      <c r="B1403" s="204">
        <v>42935</v>
      </c>
      <c r="C1403">
        <v>0</v>
      </c>
      <c r="D1403">
        <v>1</v>
      </c>
      <c r="E1403">
        <v>0</v>
      </c>
    </row>
    <row r="1404" spans="1:5" x14ac:dyDescent="0.15">
      <c r="A1404">
        <v>12782049004</v>
      </c>
      <c r="B1404" s="204">
        <v>42899</v>
      </c>
      <c r="C1404">
        <v>0</v>
      </c>
      <c r="D1404" t="s">
        <v>21</v>
      </c>
      <c r="E1404">
        <v>0</v>
      </c>
    </row>
    <row r="1405" spans="1:5" x14ac:dyDescent="0.15">
      <c r="A1405">
        <v>12782208002</v>
      </c>
      <c r="B1405" s="204">
        <v>42899</v>
      </c>
      <c r="C1405">
        <v>0</v>
      </c>
      <c r="D1405">
        <v>1</v>
      </c>
      <c r="E1405">
        <v>0</v>
      </c>
    </row>
    <row r="1406" spans="1:5" x14ac:dyDescent="0.15">
      <c r="A1406">
        <v>12782670002</v>
      </c>
      <c r="B1406" s="204">
        <v>42879</v>
      </c>
      <c r="C1406">
        <v>0</v>
      </c>
      <c r="D1406">
        <v>1</v>
      </c>
      <c r="E1406">
        <v>0</v>
      </c>
    </row>
    <row r="1407" spans="1:5" x14ac:dyDescent="0.15">
      <c r="A1407">
        <v>12783820002</v>
      </c>
      <c r="B1407" s="204">
        <v>42899</v>
      </c>
      <c r="C1407">
        <v>0</v>
      </c>
      <c r="D1407">
        <v>1</v>
      </c>
      <c r="E1407">
        <v>0</v>
      </c>
    </row>
    <row r="1408" spans="1:5" x14ac:dyDescent="0.15">
      <c r="A1408">
        <v>12788141002</v>
      </c>
      <c r="B1408" s="204">
        <v>42899</v>
      </c>
      <c r="C1408">
        <v>0</v>
      </c>
      <c r="D1408">
        <v>1</v>
      </c>
      <c r="E1408">
        <v>0</v>
      </c>
    </row>
    <row r="1409" spans="1:5" x14ac:dyDescent="0.15">
      <c r="A1409">
        <v>12788173002</v>
      </c>
      <c r="B1409" s="204">
        <v>42899</v>
      </c>
      <c r="C1409">
        <v>0</v>
      </c>
      <c r="D1409">
        <v>1</v>
      </c>
      <c r="E1409">
        <v>0</v>
      </c>
    </row>
    <row r="1410" spans="1:5" x14ac:dyDescent="0.15">
      <c r="A1410">
        <v>12788191002</v>
      </c>
      <c r="B1410" s="204">
        <v>42899</v>
      </c>
      <c r="C1410">
        <v>0</v>
      </c>
      <c r="D1410">
        <v>1</v>
      </c>
      <c r="E1410">
        <v>0</v>
      </c>
    </row>
    <row r="1411" spans="1:5" x14ac:dyDescent="0.15">
      <c r="A1411">
        <v>12790017002</v>
      </c>
      <c r="B1411" s="204">
        <v>42899</v>
      </c>
      <c r="C1411">
        <v>0</v>
      </c>
      <c r="D1411">
        <v>1</v>
      </c>
      <c r="E1411">
        <v>0</v>
      </c>
    </row>
    <row r="1412" spans="1:5" x14ac:dyDescent="0.15">
      <c r="A1412">
        <v>12790145002</v>
      </c>
      <c r="B1412" s="204">
        <v>42899</v>
      </c>
      <c r="C1412">
        <v>0</v>
      </c>
      <c r="D1412">
        <v>1</v>
      </c>
      <c r="E1412">
        <v>0</v>
      </c>
    </row>
    <row r="1413" spans="1:5" x14ac:dyDescent="0.15">
      <c r="A1413">
        <v>12791931002</v>
      </c>
      <c r="B1413" s="204">
        <v>42899</v>
      </c>
      <c r="C1413">
        <v>0</v>
      </c>
      <c r="D1413">
        <v>1</v>
      </c>
      <c r="E1413">
        <v>0</v>
      </c>
    </row>
    <row r="1414" spans="1:5" x14ac:dyDescent="0.15">
      <c r="A1414">
        <v>12796738002</v>
      </c>
      <c r="B1414" s="204">
        <v>42899</v>
      </c>
      <c r="C1414">
        <v>0</v>
      </c>
      <c r="D1414">
        <v>1</v>
      </c>
      <c r="E1414">
        <v>0</v>
      </c>
    </row>
    <row r="1415" spans="1:5" x14ac:dyDescent="0.15">
      <c r="A1415">
        <v>12798049002</v>
      </c>
      <c r="B1415" s="204">
        <v>42899</v>
      </c>
      <c r="C1415">
        <v>0</v>
      </c>
      <c r="D1415">
        <v>1</v>
      </c>
      <c r="E1415">
        <v>0</v>
      </c>
    </row>
    <row r="1416" spans="1:5" x14ac:dyDescent="0.15">
      <c r="A1416">
        <v>12798457002</v>
      </c>
      <c r="B1416" s="204">
        <v>42899</v>
      </c>
      <c r="C1416">
        <v>0</v>
      </c>
      <c r="D1416">
        <v>1</v>
      </c>
      <c r="E1416">
        <v>0</v>
      </c>
    </row>
    <row r="1417" spans="1:5" x14ac:dyDescent="0.15">
      <c r="A1417">
        <v>12798772002</v>
      </c>
      <c r="B1417" s="204">
        <v>42899</v>
      </c>
      <c r="C1417">
        <v>0</v>
      </c>
      <c r="D1417">
        <v>1</v>
      </c>
      <c r="E1417">
        <v>0</v>
      </c>
    </row>
    <row r="1418" spans="1:5" x14ac:dyDescent="0.15">
      <c r="A1418">
        <v>12799179003</v>
      </c>
      <c r="B1418" s="204">
        <v>42899</v>
      </c>
      <c r="C1418">
        <v>0</v>
      </c>
      <c r="D1418">
        <v>1</v>
      </c>
      <c r="E1418">
        <v>0</v>
      </c>
    </row>
    <row r="1419" spans="1:5" x14ac:dyDescent="0.15">
      <c r="A1419">
        <v>12799211002</v>
      </c>
      <c r="B1419" s="204">
        <v>42899</v>
      </c>
      <c r="C1419">
        <v>0</v>
      </c>
      <c r="D1419">
        <v>1</v>
      </c>
      <c r="E1419">
        <v>0</v>
      </c>
    </row>
    <row r="1420" spans="1:5" x14ac:dyDescent="0.15">
      <c r="A1420">
        <v>12799243002</v>
      </c>
      <c r="B1420" s="204">
        <v>42899</v>
      </c>
      <c r="C1420">
        <v>0</v>
      </c>
      <c r="D1420">
        <v>1</v>
      </c>
      <c r="E1420">
        <v>0</v>
      </c>
    </row>
    <row r="1421" spans="1:5" x14ac:dyDescent="0.15">
      <c r="A1421">
        <v>12800084003</v>
      </c>
      <c r="B1421" s="204">
        <v>42899</v>
      </c>
      <c r="C1421">
        <v>0</v>
      </c>
      <c r="D1421">
        <v>1</v>
      </c>
      <c r="E1421">
        <v>0</v>
      </c>
    </row>
    <row r="1422" spans="1:5" x14ac:dyDescent="0.15">
      <c r="A1422">
        <v>12800471002</v>
      </c>
      <c r="B1422" s="204">
        <v>42899</v>
      </c>
      <c r="C1422">
        <v>0</v>
      </c>
      <c r="D1422">
        <v>1</v>
      </c>
      <c r="E1422">
        <v>0</v>
      </c>
    </row>
    <row r="1423" spans="1:5" x14ac:dyDescent="0.15">
      <c r="A1423">
        <v>12808343002</v>
      </c>
      <c r="B1423" s="204">
        <v>42899</v>
      </c>
      <c r="C1423">
        <v>0</v>
      </c>
      <c r="D1423">
        <v>1</v>
      </c>
      <c r="E1423">
        <v>0</v>
      </c>
    </row>
    <row r="1424" spans="1:5" x14ac:dyDescent="0.15">
      <c r="A1424">
        <v>12808592002</v>
      </c>
      <c r="B1424" s="204">
        <v>42899</v>
      </c>
      <c r="C1424">
        <v>0</v>
      </c>
      <c r="D1424">
        <v>1</v>
      </c>
      <c r="E1424">
        <v>0</v>
      </c>
    </row>
    <row r="1425" spans="1:5" x14ac:dyDescent="0.15">
      <c r="A1425">
        <v>12808926002</v>
      </c>
      <c r="B1425" s="204">
        <v>42912</v>
      </c>
      <c r="C1425">
        <v>0</v>
      </c>
      <c r="D1425">
        <v>1</v>
      </c>
      <c r="E1425">
        <v>0</v>
      </c>
    </row>
    <row r="1426" spans="1:5" x14ac:dyDescent="0.15">
      <c r="A1426">
        <v>12809279002</v>
      </c>
      <c r="B1426" s="204">
        <v>42899</v>
      </c>
      <c r="C1426">
        <v>0</v>
      </c>
      <c r="D1426">
        <v>1</v>
      </c>
      <c r="E1426">
        <v>0</v>
      </c>
    </row>
    <row r="1427" spans="1:5" x14ac:dyDescent="0.15">
      <c r="A1427">
        <v>12809360004</v>
      </c>
      <c r="B1427" s="204">
        <v>42899</v>
      </c>
      <c r="C1427">
        <v>0</v>
      </c>
      <c r="D1427">
        <v>1</v>
      </c>
      <c r="E1427">
        <v>0</v>
      </c>
    </row>
    <row r="1428" spans="1:5" x14ac:dyDescent="0.15">
      <c r="A1428">
        <v>12811437002</v>
      </c>
      <c r="B1428" s="204">
        <v>42935</v>
      </c>
      <c r="C1428">
        <v>0</v>
      </c>
      <c r="D1428" t="s">
        <v>21</v>
      </c>
      <c r="E1428">
        <v>0</v>
      </c>
    </row>
    <row r="1429" spans="1:5" x14ac:dyDescent="0.15">
      <c r="A1429">
        <v>12813662002</v>
      </c>
      <c r="B1429" s="204">
        <v>42935</v>
      </c>
      <c r="C1429">
        <v>0</v>
      </c>
      <c r="D1429">
        <v>1</v>
      </c>
      <c r="E1429">
        <v>0</v>
      </c>
    </row>
    <row r="1430" spans="1:5" x14ac:dyDescent="0.15">
      <c r="A1430">
        <v>12821660002</v>
      </c>
      <c r="B1430" s="204">
        <v>42927</v>
      </c>
      <c r="C1430">
        <v>1</v>
      </c>
      <c r="D1430" t="s">
        <v>21</v>
      </c>
      <c r="E1430">
        <v>0</v>
      </c>
    </row>
    <row r="1431" spans="1:5" x14ac:dyDescent="0.15">
      <c r="A1431">
        <v>12828607002</v>
      </c>
      <c r="B1431" s="204">
        <v>42914</v>
      </c>
      <c r="C1431">
        <v>0</v>
      </c>
      <c r="D1431">
        <v>1</v>
      </c>
      <c r="E1431">
        <v>0</v>
      </c>
    </row>
    <row r="1432" spans="1:5" x14ac:dyDescent="0.15">
      <c r="A1432">
        <v>12829238004</v>
      </c>
      <c r="B1432" s="204">
        <v>42908</v>
      </c>
      <c r="C1432">
        <v>0</v>
      </c>
      <c r="D1432">
        <v>1</v>
      </c>
      <c r="E1432">
        <v>0</v>
      </c>
    </row>
    <row r="1433" spans="1:5" x14ac:dyDescent="0.15">
      <c r="A1433">
        <v>12834715003</v>
      </c>
      <c r="B1433" s="204">
        <v>42927</v>
      </c>
      <c r="C1433">
        <v>1</v>
      </c>
      <c r="D1433" t="s">
        <v>21</v>
      </c>
      <c r="E1433">
        <v>0</v>
      </c>
    </row>
    <row r="1434" spans="1:5" x14ac:dyDescent="0.15">
      <c r="A1434">
        <v>12845365002</v>
      </c>
      <c r="B1434" s="204">
        <v>42927</v>
      </c>
      <c r="C1434">
        <v>1</v>
      </c>
      <c r="D1434" t="s">
        <v>21</v>
      </c>
      <c r="E1434">
        <v>0</v>
      </c>
    </row>
    <row r="1435" spans="1:5" x14ac:dyDescent="0.15">
      <c r="A1435">
        <v>12874830002</v>
      </c>
      <c r="B1435" s="204">
        <v>42914</v>
      </c>
      <c r="C1435">
        <v>0</v>
      </c>
      <c r="D1435">
        <v>1</v>
      </c>
      <c r="E1435">
        <v>0</v>
      </c>
    </row>
    <row r="1436" spans="1:5" x14ac:dyDescent="0.15">
      <c r="A1436">
        <v>12877473002</v>
      </c>
      <c r="B1436" s="204">
        <v>42879</v>
      </c>
      <c r="C1436">
        <v>0</v>
      </c>
      <c r="D1436">
        <v>1</v>
      </c>
      <c r="E1436">
        <v>0</v>
      </c>
    </row>
    <row r="1437" spans="1:5" x14ac:dyDescent="0.15">
      <c r="A1437">
        <v>12879818003</v>
      </c>
      <c r="B1437" s="204">
        <v>42899</v>
      </c>
      <c r="C1437">
        <v>0</v>
      </c>
      <c r="D1437">
        <v>1</v>
      </c>
      <c r="E1437">
        <v>0</v>
      </c>
    </row>
    <row r="1438" spans="1:5" x14ac:dyDescent="0.15">
      <c r="A1438">
        <v>12879837002</v>
      </c>
      <c r="B1438" s="204">
        <v>42899</v>
      </c>
      <c r="C1438">
        <v>0</v>
      </c>
      <c r="D1438">
        <v>1</v>
      </c>
      <c r="E1438">
        <v>0</v>
      </c>
    </row>
    <row r="1439" spans="1:5" x14ac:dyDescent="0.15">
      <c r="A1439">
        <v>12879950002</v>
      </c>
      <c r="B1439" s="204">
        <v>42899</v>
      </c>
      <c r="C1439">
        <v>0</v>
      </c>
      <c r="D1439">
        <v>1</v>
      </c>
      <c r="E1439">
        <v>0</v>
      </c>
    </row>
    <row r="1440" spans="1:5" x14ac:dyDescent="0.15">
      <c r="A1440">
        <v>12879977002</v>
      </c>
      <c r="B1440" s="204">
        <v>42899</v>
      </c>
      <c r="C1440">
        <v>0</v>
      </c>
      <c r="D1440">
        <v>1</v>
      </c>
      <c r="E1440">
        <v>0</v>
      </c>
    </row>
    <row r="1441" spans="1:5" x14ac:dyDescent="0.15">
      <c r="A1441">
        <v>12880072002</v>
      </c>
      <c r="B1441" s="204">
        <v>42899</v>
      </c>
      <c r="C1441">
        <v>0</v>
      </c>
      <c r="D1441">
        <v>1</v>
      </c>
      <c r="E1441">
        <v>0</v>
      </c>
    </row>
    <row r="1442" spans="1:5" x14ac:dyDescent="0.15">
      <c r="A1442">
        <v>12880174002</v>
      </c>
      <c r="B1442" s="204">
        <v>42899</v>
      </c>
      <c r="C1442">
        <v>0</v>
      </c>
      <c r="D1442">
        <v>1</v>
      </c>
      <c r="E1442">
        <v>0</v>
      </c>
    </row>
    <row r="1443" spans="1:5" x14ac:dyDescent="0.15">
      <c r="A1443">
        <v>12885887002</v>
      </c>
      <c r="B1443" s="204">
        <v>42899</v>
      </c>
      <c r="C1443">
        <v>0</v>
      </c>
      <c r="D1443">
        <v>1</v>
      </c>
      <c r="E1443">
        <v>0</v>
      </c>
    </row>
    <row r="1444" spans="1:5" x14ac:dyDescent="0.15">
      <c r="A1444">
        <v>12888442002</v>
      </c>
      <c r="B1444" s="204">
        <v>42899</v>
      </c>
      <c r="C1444">
        <v>0</v>
      </c>
      <c r="D1444">
        <v>1</v>
      </c>
      <c r="E1444">
        <v>0</v>
      </c>
    </row>
    <row r="1445" spans="1:5" x14ac:dyDescent="0.15">
      <c r="A1445">
        <v>12888503002</v>
      </c>
      <c r="B1445" s="204">
        <v>42899</v>
      </c>
      <c r="C1445">
        <v>0</v>
      </c>
      <c r="D1445">
        <v>1</v>
      </c>
      <c r="E1445">
        <v>0</v>
      </c>
    </row>
    <row r="1446" spans="1:5" x14ac:dyDescent="0.15">
      <c r="A1446">
        <v>12893410002</v>
      </c>
      <c r="B1446" s="204">
        <v>42899</v>
      </c>
      <c r="C1446">
        <v>0</v>
      </c>
      <c r="D1446">
        <v>1</v>
      </c>
      <c r="E1446">
        <v>0</v>
      </c>
    </row>
    <row r="1447" spans="1:5" x14ac:dyDescent="0.15">
      <c r="A1447">
        <v>12893530002</v>
      </c>
      <c r="B1447" s="204">
        <v>42899</v>
      </c>
      <c r="C1447">
        <v>0</v>
      </c>
      <c r="D1447">
        <v>1</v>
      </c>
      <c r="E1447">
        <v>0</v>
      </c>
    </row>
    <row r="1448" spans="1:5" x14ac:dyDescent="0.15">
      <c r="A1448">
        <v>12893607002</v>
      </c>
      <c r="B1448" s="204">
        <v>42899</v>
      </c>
      <c r="C1448">
        <v>0</v>
      </c>
      <c r="D1448">
        <v>1</v>
      </c>
      <c r="E1448">
        <v>0</v>
      </c>
    </row>
    <row r="1449" spans="1:5" x14ac:dyDescent="0.15">
      <c r="A1449">
        <v>12894241002</v>
      </c>
      <c r="B1449" s="204">
        <v>42899</v>
      </c>
      <c r="C1449">
        <v>0</v>
      </c>
      <c r="D1449">
        <v>1</v>
      </c>
      <c r="E1449">
        <v>0</v>
      </c>
    </row>
    <row r="1450" spans="1:5" x14ac:dyDescent="0.15">
      <c r="A1450">
        <v>12894249005</v>
      </c>
      <c r="B1450" s="204">
        <v>42899</v>
      </c>
      <c r="C1450">
        <v>0</v>
      </c>
      <c r="D1450">
        <v>1</v>
      </c>
      <c r="E1450">
        <v>0</v>
      </c>
    </row>
    <row r="1451" spans="1:5" x14ac:dyDescent="0.15">
      <c r="A1451">
        <v>12894695002</v>
      </c>
      <c r="B1451" s="204">
        <v>42899</v>
      </c>
      <c r="C1451">
        <v>0</v>
      </c>
      <c r="D1451">
        <v>1</v>
      </c>
      <c r="E1451">
        <v>0</v>
      </c>
    </row>
    <row r="1452" spans="1:5" x14ac:dyDescent="0.15">
      <c r="A1452">
        <v>12895944004</v>
      </c>
      <c r="B1452" s="204">
        <v>42899</v>
      </c>
      <c r="C1452">
        <v>0</v>
      </c>
      <c r="D1452">
        <v>1</v>
      </c>
      <c r="E1452">
        <v>0</v>
      </c>
    </row>
    <row r="1453" spans="1:5" x14ac:dyDescent="0.15">
      <c r="A1453">
        <v>12895998003</v>
      </c>
      <c r="B1453" s="204">
        <v>42899</v>
      </c>
      <c r="C1453">
        <v>0</v>
      </c>
      <c r="D1453">
        <v>1</v>
      </c>
      <c r="E1453">
        <v>0</v>
      </c>
    </row>
    <row r="1454" spans="1:5" x14ac:dyDescent="0.15">
      <c r="A1454">
        <v>12896010002</v>
      </c>
      <c r="B1454" s="204">
        <v>42899</v>
      </c>
      <c r="C1454">
        <v>0</v>
      </c>
      <c r="D1454">
        <v>1</v>
      </c>
      <c r="E1454">
        <v>0</v>
      </c>
    </row>
    <row r="1455" spans="1:5" x14ac:dyDescent="0.15">
      <c r="A1455">
        <v>12899659002</v>
      </c>
      <c r="B1455" s="204">
        <v>42899</v>
      </c>
      <c r="C1455">
        <v>0</v>
      </c>
      <c r="D1455">
        <v>1</v>
      </c>
      <c r="E1455">
        <v>0</v>
      </c>
    </row>
    <row r="1456" spans="1:5" x14ac:dyDescent="0.15">
      <c r="A1456">
        <v>12900917002</v>
      </c>
      <c r="B1456" s="204">
        <v>42879</v>
      </c>
      <c r="C1456">
        <v>0</v>
      </c>
      <c r="D1456">
        <v>1</v>
      </c>
      <c r="E1456">
        <v>0</v>
      </c>
    </row>
    <row r="1457" spans="1:5" x14ac:dyDescent="0.15">
      <c r="A1457">
        <v>12901841002</v>
      </c>
      <c r="B1457" s="204">
        <v>42899</v>
      </c>
      <c r="C1457">
        <v>0</v>
      </c>
      <c r="D1457">
        <v>1</v>
      </c>
      <c r="E1457">
        <v>0</v>
      </c>
    </row>
    <row r="1458" spans="1:5" x14ac:dyDescent="0.15">
      <c r="A1458">
        <v>12902327003</v>
      </c>
      <c r="B1458" s="204">
        <v>42899</v>
      </c>
      <c r="C1458">
        <v>0</v>
      </c>
      <c r="D1458">
        <v>1</v>
      </c>
      <c r="E1458">
        <v>0</v>
      </c>
    </row>
    <row r="1459" spans="1:5" x14ac:dyDescent="0.15">
      <c r="A1459">
        <v>12902556002</v>
      </c>
      <c r="B1459" s="204">
        <v>42899</v>
      </c>
      <c r="C1459">
        <v>0</v>
      </c>
      <c r="D1459">
        <v>1</v>
      </c>
      <c r="E1459">
        <v>0</v>
      </c>
    </row>
    <row r="1460" spans="1:5" x14ac:dyDescent="0.15">
      <c r="A1460">
        <v>12902609002</v>
      </c>
      <c r="B1460" s="204">
        <v>42899</v>
      </c>
      <c r="C1460">
        <v>0</v>
      </c>
      <c r="D1460">
        <v>1</v>
      </c>
      <c r="E1460">
        <v>0</v>
      </c>
    </row>
    <row r="1461" spans="1:5" x14ac:dyDescent="0.15">
      <c r="A1461">
        <v>12904018002</v>
      </c>
      <c r="B1461" s="204">
        <v>42899</v>
      </c>
      <c r="C1461">
        <v>0</v>
      </c>
      <c r="D1461">
        <v>1</v>
      </c>
      <c r="E1461">
        <v>0</v>
      </c>
    </row>
    <row r="1462" spans="1:5" x14ac:dyDescent="0.15">
      <c r="A1462">
        <v>12908043003</v>
      </c>
      <c r="B1462" s="204">
        <v>42899</v>
      </c>
      <c r="C1462">
        <v>0</v>
      </c>
      <c r="D1462">
        <v>1</v>
      </c>
      <c r="E1462">
        <v>0</v>
      </c>
    </row>
    <row r="1463" spans="1:5" x14ac:dyDescent="0.15">
      <c r="A1463">
        <v>12908129004</v>
      </c>
      <c r="B1463" s="204">
        <v>42899</v>
      </c>
      <c r="C1463">
        <v>0</v>
      </c>
      <c r="D1463">
        <v>1</v>
      </c>
      <c r="E1463">
        <v>0</v>
      </c>
    </row>
    <row r="1464" spans="1:5" x14ac:dyDescent="0.15">
      <c r="A1464">
        <v>12908237002</v>
      </c>
      <c r="B1464" s="204">
        <v>42899</v>
      </c>
      <c r="C1464">
        <v>0</v>
      </c>
      <c r="D1464">
        <v>1</v>
      </c>
      <c r="E1464">
        <v>0</v>
      </c>
    </row>
    <row r="1465" spans="1:5" x14ac:dyDescent="0.15">
      <c r="A1465">
        <v>12910101003</v>
      </c>
      <c r="B1465" s="204">
        <v>42899</v>
      </c>
      <c r="C1465">
        <v>0</v>
      </c>
      <c r="D1465">
        <v>1</v>
      </c>
      <c r="E1465">
        <v>0</v>
      </c>
    </row>
    <row r="1466" spans="1:5" x14ac:dyDescent="0.15">
      <c r="A1466">
        <v>12910717002</v>
      </c>
      <c r="B1466" s="204">
        <v>42899</v>
      </c>
      <c r="C1466">
        <v>0</v>
      </c>
      <c r="D1466">
        <v>1</v>
      </c>
      <c r="E1466">
        <v>0</v>
      </c>
    </row>
    <row r="1467" spans="1:5" x14ac:dyDescent="0.15">
      <c r="A1467">
        <v>12950552002</v>
      </c>
      <c r="B1467" s="204">
        <v>42908</v>
      </c>
      <c r="C1467">
        <v>0</v>
      </c>
      <c r="D1467">
        <v>1</v>
      </c>
      <c r="E1467">
        <v>0</v>
      </c>
    </row>
    <row r="1468" spans="1:5" x14ac:dyDescent="0.15">
      <c r="A1468">
        <v>12956310004</v>
      </c>
      <c r="B1468" s="204">
        <v>42912</v>
      </c>
      <c r="C1468">
        <v>0</v>
      </c>
      <c r="D1468">
        <v>1</v>
      </c>
      <c r="E1468">
        <v>0</v>
      </c>
    </row>
    <row r="1469" spans="1:5" x14ac:dyDescent="0.15">
      <c r="A1469">
        <v>12976713002</v>
      </c>
      <c r="B1469" s="204">
        <v>42935</v>
      </c>
      <c r="C1469">
        <v>0</v>
      </c>
      <c r="D1469">
        <v>1</v>
      </c>
      <c r="E1469">
        <v>0</v>
      </c>
    </row>
    <row r="1470" spans="1:5" x14ac:dyDescent="0.15">
      <c r="A1470">
        <v>12976981002</v>
      </c>
      <c r="B1470" s="204">
        <v>42935</v>
      </c>
      <c r="C1470">
        <v>0</v>
      </c>
      <c r="D1470">
        <v>1</v>
      </c>
      <c r="E1470">
        <v>0</v>
      </c>
    </row>
    <row r="1471" spans="1:5" x14ac:dyDescent="0.15">
      <c r="A1471">
        <v>12977495002</v>
      </c>
      <c r="B1471" s="204">
        <v>42935</v>
      </c>
      <c r="C1471">
        <v>0</v>
      </c>
      <c r="D1471">
        <v>1</v>
      </c>
      <c r="E1471">
        <v>0</v>
      </c>
    </row>
    <row r="1472" spans="1:5" x14ac:dyDescent="0.15">
      <c r="A1472">
        <v>12977656005</v>
      </c>
      <c r="B1472" s="204">
        <v>42935</v>
      </c>
      <c r="C1472">
        <v>0</v>
      </c>
      <c r="D1472">
        <v>1</v>
      </c>
      <c r="E1472">
        <v>0</v>
      </c>
    </row>
    <row r="1473" spans="1:5" x14ac:dyDescent="0.15">
      <c r="A1473">
        <v>12979012002</v>
      </c>
      <c r="B1473" s="204">
        <v>42935</v>
      </c>
      <c r="C1473">
        <v>0</v>
      </c>
      <c r="D1473">
        <v>1</v>
      </c>
      <c r="E1473">
        <v>0</v>
      </c>
    </row>
    <row r="1474" spans="1:5" x14ac:dyDescent="0.15">
      <c r="A1474">
        <v>12979588003</v>
      </c>
      <c r="B1474" s="204">
        <v>42935</v>
      </c>
      <c r="C1474">
        <v>0</v>
      </c>
      <c r="D1474">
        <v>1</v>
      </c>
      <c r="E1474">
        <v>0</v>
      </c>
    </row>
    <row r="1475" spans="1:5" x14ac:dyDescent="0.15">
      <c r="A1475">
        <v>12980634002</v>
      </c>
      <c r="B1475" s="204">
        <v>42935</v>
      </c>
      <c r="C1475">
        <v>0</v>
      </c>
      <c r="D1475">
        <v>1</v>
      </c>
      <c r="E1475">
        <v>0</v>
      </c>
    </row>
    <row r="1476" spans="1:5" x14ac:dyDescent="0.15">
      <c r="A1476">
        <v>12980692003</v>
      </c>
      <c r="B1476" s="204">
        <v>42935</v>
      </c>
      <c r="C1476">
        <v>0</v>
      </c>
      <c r="D1476">
        <v>1</v>
      </c>
      <c r="E1476">
        <v>0</v>
      </c>
    </row>
    <row r="1477" spans="1:5" x14ac:dyDescent="0.15">
      <c r="A1477">
        <v>12980713002</v>
      </c>
      <c r="B1477" s="204">
        <v>42935</v>
      </c>
      <c r="C1477">
        <v>0</v>
      </c>
      <c r="D1477">
        <v>1</v>
      </c>
      <c r="E1477">
        <v>0</v>
      </c>
    </row>
    <row r="1478" spans="1:5" x14ac:dyDescent="0.15">
      <c r="A1478">
        <v>12981770002</v>
      </c>
      <c r="B1478" s="204">
        <v>42935</v>
      </c>
      <c r="C1478">
        <v>0</v>
      </c>
      <c r="D1478">
        <v>1</v>
      </c>
      <c r="E1478">
        <v>0</v>
      </c>
    </row>
    <row r="1479" spans="1:5" x14ac:dyDescent="0.15">
      <c r="A1479">
        <v>12982306002</v>
      </c>
      <c r="B1479" s="204">
        <v>42935</v>
      </c>
      <c r="C1479">
        <v>0</v>
      </c>
      <c r="D1479">
        <v>1</v>
      </c>
      <c r="E1479">
        <v>0</v>
      </c>
    </row>
    <row r="1480" spans="1:5" x14ac:dyDescent="0.15">
      <c r="A1480">
        <v>12982797002</v>
      </c>
      <c r="B1480" s="204">
        <v>42935</v>
      </c>
      <c r="C1480">
        <v>0</v>
      </c>
      <c r="D1480">
        <v>1</v>
      </c>
      <c r="E1480">
        <v>0</v>
      </c>
    </row>
    <row r="1481" spans="1:5" x14ac:dyDescent="0.15">
      <c r="A1481">
        <v>12983122002</v>
      </c>
      <c r="B1481" s="204">
        <v>42935</v>
      </c>
      <c r="C1481">
        <v>0</v>
      </c>
      <c r="D1481">
        <v>1</v>
      </c>
      <c r="E1481">
        <v>0</v>
      </c>
    </row>
    <row r="1482" spans="1:5" x14ac:dyDescent="0.15">
      <c r="A1482">
        <v>12983695002</v>
      </c>
      <c r="B1482" s="204">
        <v>42935</v>
      </c>
      <c r="C1482">
        <v>0</v>
      </c>
      <c r="D1482">
        <v>1</v>
      </c>
      <c r="E1482">
        <v>0</v>
      </c>
    </row>
    <row r="1483" spans="1:5" x14ac:dyDescent="0.15">
      <c r="A1483">
        <v>12983933002</v>
      </c>
      <c r="B1483" s="204">
        <v>42935</v>
      </c>
      <c r="C1483">
        <v>0</v>
      </c>
      <c r="D1483">
        <v>1</v>
      </c>
      <c r="E1483">
        <v>0</v>
      </c>
    </row>
    <row r="1484" spans="1:5" x14ac:dyDescent="0.15">
      <c r="A1484">
        <v>12986372002</v>
      </c>
      <c r="B1484" s="204">
        <v>42935</v>
      </c>
      <c r="C1484">
        <v>0</v>
      </c>
      <c r="D1484">
        <v>1</v>
      </c>
      <c r="E1484">
        <v>0</v>
      </c>
    </row>
    <row r="1485" spans="1:5" x14ac:dyDescent="0.15">
      <c r="A1485">
        <v>12986406003</v>
      </c>
      <c r="B1485" s="204">
        <v>42912</v>
      </c>
      <c r="C1485">
        <v>0</v>
      </c>
      <c r="D1485">
        <v>1</v>
      </c>
      <c r="E1485">
        <v>0</v>
      </c>
    </row>
    <row r="1486" spans="1:5" x14ac:dyDescent="0.15">
      <c r="A1486">
        <v>12986564005</v>
      </c>
      <c r="B1486" s="204">
        <v>42935</v>
      </c>
      <c r="C1486">
        <v>0</v>
      </c>
      <c r="D1486">
        <v>1</v>
      </c>
      <c r="E1486">
        <v>0</v>
      </c>
    </row>
    <row r="1487" spans="1:5" x14ac:dyDescent="0.15">
      <c r="A1487">
        <v>12987246002</v>
      </c>
      <c r="B1487" s="204">
        <v>42935</v>
      </c>
      <c r="C1487">
        <v>0</v>
      </c>
      <c r="D1487">
        <v>1</v>
      </c>
      <c r="E1487">
        <v>0</v>
      </c>
    </row>
    <row r="1488" spans="1:5" x14ac:dyDescent="0.15">
      <c r="A1488">
        <v>12987332002</v>
      </c>
      <c r="B1488" s="204">
        <v>42935</v>
      </c>
      <c r="C1488">
        <v>0</v>
      </c>
      <c r="D1488">
        <v>1</v>
      </c>
      <c r="E1488">
        <v>0</v>
      </c>
    </row>
    <row r="1489" spans="1:5" x14ac:dyDescent="0.15">
      <c r="A1489">
        <v>12988823003</v>
      </c>
      <c r="B1489" s="204">
        <v>42912</v>
      </c>
      <c r="C1489">
        <v>0</v>
      </c>
      <c r="D1489">
        <v>1</v>
      </c>
      <c r="E1489">
        <v>0</v>
      </c>
    </row>
    <row r="1490" spans="1:5" x14ac:dyDescent="0.15">
      <c r="A1490">
        <v>12990518002</v>
      </c>
      <c r="B1490" s="204">
        <v>42935</v>
      </c>
      <c r="C1490">
        <v>0</v>
      </c>
      <c r="D1490">
        <v>1</v>
      </c>
      <c r="E1490">
        <v>0</v>
      </c>
    </row>
    <row r="1491" spans="1:5" x14ac:dyDescent="0.15">
      <c r="A1491">
        <v>12991413002</v>
      </c>
      <c r="B1491" s="204">
        <v>42935</v>
      </c>
      <c r="C1491">
        <v>0</v>
      </c>
      <c r="D1491">
        <v>1</v>
      </c>
      <c r="E1491">
        <v>0</v>
      </c>
    </row>
    <row r="1492" spans="1:5" x14ac:dyDescent="0.15">
      <c r="A1492">
        <v>12992182002</v>
      </c>
      <c r="B1492" s="204">
        <v>42935</v>
      </c>
      <c r="C1492">
        <v>0</v>
      </c>
      <c r="D1492">
        <v>1</v>
      </c>
      <c r="E1492">
        <v>0</v>
      </c>
    </row>
    <row r="1493" spans="1:5" x14ac:dyDescent="0.15">
      <c r="A1493">
        <v>12993488002</v>
      </c>
      <c r="B1493" s="204">
        <v>42935</v>
      </c>
      <c r="C1493">
        <v>0</v>
      </c>
      <c r="D1493">
        <v>1</v>
      </c>
      <c r="E1493">
        <v>0</v>
      </c>
    </row>
    <row r="1494" spans="1:5" x14ac:dyDescent="0.15">
      <c r="A1494">
        <v>12994170004</v>
      </c>
      <c r="B1494" s="204">
        <v>42935</v>
      </c>
      <c r="C1494">
        <v>0</v>
      </c>
      <c r="D1494">
        <v>1</v>
      </c>
      <c r="E1494">
        <v>0</v>
      </c>
    </row>
    <row r="1495" spans="1:5" x14ac:dyDescent="0.15">
      <c r="A1495">
        <v>12994209002</v>
      </c>
      <c r="B1495" s="204">
        <v>42935</v>
      </c>
      <c r="C1495">
        <v>0</v>
      </c>
      <c r="D1495">
        <v>1</v>
      </c>
      <c r="E1495">
        <v>0</v>
      </c>
    </row>
    <row r="1496" spans="1:5" x14ac:dyDescent="0.15">
      <c r="A1496">
        <v>12994530002</v>
      </c>
      <c r="B1496" s="204">
        <v>42935</v>
      </c>
      <c r="C1496">
        <v>0</v>
      </c>
      <c r="D1496">
        <v>1</v>
      </c>
      <c r="E1496">
        <v>0</v>
      </c>
    </row>
    <row r="1497" spans="1:5" x14ac:dyDescent="0.15">
      <c r="A1497">
        <v>12994946002</v>
      </c>
      <c r="B1497" s="204">
        <v>42935</v>
      </c>
      <c r="C1497">
        <v>0</v>
      </c>
      <c r="D1497">
        <v>1</v>
      </c>
      <c r="E1497">
        <v>0</v>
      </c>
    </row>
    <row r="1498" spans="1:5" x14ac:dyDescent="0.15">
      <c r="A1498">
        <v>12995347002</v>
      </c>
      <c r="B1498" s="204">
        <v>42935</v>
      </c>
      <c r="C1498">
        <v>0</v>
      </c>
      <c r="D1498">
        <v>1</v>
      </c>
      <c r="E1498">
        <v>0</v>
      </c>
    </row>
    <row r="1499" spans="1:5" x14ac:dyDescent="0.15">
      <c r="A1499">
        <v>12997553003</v>
      </c>
      <c r="B1499" s="204">
        <v>42935</v>
      </c>
      <c r="C1499">
        <v>0</v>
      </c>
      <c r="D1499">
        <v>1</v>
      </c>
      <c r="E1499">
        <v>0</v>
      </c>
    </row>
    <row r="1500" spans="1:5" x14ac:dyDescent="0.15">
      <c r="A1500">
        <v>12998307002</v>
      </c>
      <c r="B1500" s="204">
        <v>42935</v>
      </c>
      <c r="C1500">
        <v>0</v>
      </c>
      <c r="D1500" t="s">
        <v>21</v>
      </c>
      <c r="E1500">
        <v>0</v>
      </c>
    </row>
    <row r="1501" spans="1:5" x14ac:dyDescent="0.15">
      <c r="A1501">
        <v>12999543002</v>
      </c>
      <c r="B1501" s="204">
        <v>42935</v>
      </c>
      <c r="C1501">
        <v>0</v>
      </c>
      <c r="D1501">
        <v>1</v>
      </c>
      <c r="E1501">
        <v>0</v>
      </c>
    </row>
    <row r="1502" spans="1:5" x14ac:dyDescent="0.15">
      <c r="A1502">
        <v>12999657002</v>
      </c>
      <c r="B1502" s="204">
        <v>42935</v>
      </c>
      <c r="C1502">
        <v>0</v>
      </c>
      <c r="D1502">
        <v>1</v>
      </c>
      <c r="E1502">
        <v>0</v>
      </c>
    </row>
    <row r="1503" spans="1:5" x14ac:dyDescent="0.15">
      <c r="A1503">
        <v>13000176002</v>
      </c>
      <c r="B1503" s="204">
        <v>42935</v>
      </c>
      <c r="C1503">
        <v>0</v>
      </c>
      <c r="D1503">
        <v>1</v>
      </c>
      <c r="E1503">
        <v>0</v>
      </c>
    </row>
    <row r="1504" spans="1:5" x14ac:dyDescent="0.15">
      <c r="A1504">
        <v>13000481003</v>
      </c>
      <c r="B1504" s="204">
        <v>42935</v>
      </c>
      <c r="C1504">
        <v>0</v>
      </c>
      <c r="D1504">
        <v>1</v>
      </c>
      <c r="E1504">
        <v>0</v>
      </c>
    </row>
    <row r="1505" spans="1:5" x14ac:dyDescent="0.15">
      <c r="A1505">
        <v>13001482006</v>
      </c>
      <c r="B1505" s="204">
        <v>42935</v>
      </c>
      <c r="C1505">
        <v>0</v>
      </c>
      <c r="D1505">
        <v>1</v>
      </c>
      <c r="E1505">
        <v>0</v>
      </c>
    </row>
    <row r="1506" spans="1:5" x14ac:dyDescent="0.15">
      <c r="A1506">
        <v>13002020002</v>
      </c>
      <c r="B1506" s="204">
        <v>42935</v>
      </c>
      <c r="C1506">
        <v>0</v>
      </c>
      <c r="D1506">
        <v>1</v>
      </c>
      <c r="E1506">
        <v>0</v>
      </c>
    </row>
    <row r="1507" spans="1:5" x14ac:dyDescent="0.15">
      <c r="A1507">
        <v>13002066002</v>
      </c>
      <c r="B1507" s="204">
        <v>42935</v>
      </c>
      <c r="C1507">
        <v>0</v>
      </c>
      <c r="D1507">
        <v>1</v>
      </c>
      <c r="E1507">
        <v>0</v>
      </c>
    </row>
    <row r="1508" spans="1:5" x14ac:dyDescent="0.15">
      <c r="A1508">
        <v>13002187002</v>
      </c>
      <c r="B1508" s="204">
        <v>42935</v>
      </c>
      <c r="C1508">
        <v>0</v>
      </c>
      <c r="D1508">
        <v>1</v>
      </c>
      <c r="E1508">
        <v>0</v>
      </c>
    </row>
    <row r="1509" spans="1:5" x14ac:dyDescent="0.15">
      <c r="A1509">
        <v>13002511003</v>
      </c>
      <c r="B1509" s="204">
        <v>42935</v>
      </c>
      <c r="C1509">
        <v>0</v>
      </c>
      <c r="D1509">
        <v>1</v>
      </c>
      <c r="E1509">
        <v>0</v>
      </c>
    </row>
    <row r="1510" spans="1:5" x14ac:dyDescent="0.15">
      <c r="A1510">
        <v>13002534002</v>
      </c>
      <c r="B1510" s="204">
        <v>42935</v>
      </c>
      <c r="C1510">
        <v>0</v>
      </c>
      <c r="D1510">
        <v>1</v>
      </c>
      <c r="E1510">
        <v>0</v>
      </c>
    </row>
    <row r="1511" spans="1:5" x14ac:dyDescent="0.15">
      <c r="A1511">
        <v>13002696002</v>
      </c>
      <c r="B1511" s="204">
        <v>42935</v>
      </c>
      <c r="C1511">
        <v>0</v>
      </c>
      <c r="D1511">
        <v>1</v>
      </c>
      <c r="E1511">
        <v>0</v>
      </c>
    </row>
    <row r="1512" spans="1:5" x14ac:dyDescent="0.15">
      <c r="A1512">
        <v>13002753002</v>
      </c>
      <c r="B1512" s="204">
        <v>42935</v>
      </c>
      <c r="C1512">
        <v>0</v>
      </c>
      <c r="D1512">
        <v>1</v>
      </c>
      <c r="E1512">
        <v>0</v>
      </c>
    </row>
    <row r="1513" spans="1:5" x14ac:dyDescent="0.15">
      <c r="A1513">
        <v>13003842002</v>
      </c>
      <c r="B1513" s="204">
        <v>42935</v>
      </c>
      <c r="C1513">
        <v>0</v>
      </c>
      <c r="D1513">
        <v>1</v>
      </c>
      <c r="E1513">
        <v>0</v>
      </c>
    </row>
    <row r="1514" spans="1:5" x14ac:dyDescent="0.15">
      <c r="A1514">
        <v>13003981003</v>
      </c>
      <c r="B1514" s="204">
        <v>42935</v>
      </c>
      <c r="C1514">
        <v>0</v>
      </c>
      <c r="D1514">
        <v>1</v>
      </c>
      <c r="E1514">
        <v>0</v>
      </c>
    </row>
    <row r="1515" spans="1:5" x14ac:dyDescent="0.15">
      <c r="A1515">
        <v>13005511002</v>
      </c>
      <c r="B1515" s="204">
        <v>42935</v>
      </c>
      <c r="C1515">
        <v>0</v>
      </c>
      <c r="D1515">
        <v>1</v>
      </c>
      <c r="E1515">
        <v>0</v>
      </c>
    </row>
    <row r="1516" spans="1:5" x14ac:dyDescent="0.15">
      <c r="A1516">
        <v>13008132002</v>
      </c>
      <c r="B1516" s="204">
        <v>42935</v>
      </c>
      <c r="C1516">
        <v>0</v>
      </c>
      <c r="D1516">
        <v>1</v>
      </c>
      <c r="E1516">
        <v>0</v>
      </c>
    </row>
    <row r="1517" spans="1:5" x14ac:dyDescent="0.15">
      <c r="A1517">
        <v>13008479002</v>
      </c>
      <c r="B1517" s="204">
        <v>42935</v>
      </c>
      <c r="C1517">
        <v>0</v>
      </c>
      <c r="D1517">
        <v>1</v>
      </c>
      <c r="E1517">
        <v>0</v>
      </c>
    </row>
    <row r="1518" spans="1:5" x14ac:dyDescent="0.15">
      <c r="A1518">
        <v>13008498002</v>
      </c>
      <c r="B1518" s="204">
        <v>42935</v>
      </c>
      <c r="C1518">
        <v>0</v>
      </c>
      <c r="D1518">
        <v>1</v>
      </c>
      <c r="E1518">
        <v>0</v>
      </c>
    </row>
    <row r="1519" spans="1:5" x14ac:dyDescent="0.15">
      <c r="A1519">
        <v>13014316002</v>
      </c>
      <c r="B1519" s="204">
        <v>42935</v>
      </c>
      <c r="C1519">
        <v>0</v>
      </c>
      <c r="D1519">
        <v>1</v>
      </c>
      <c r="E1519">
        <v>0</v>
      </c>
    </row>
    <row r="1520" spans="1:5" x14ac:dyDescent="0.15">
      <c r="A1520">
        <v>13014376002</v>
      </c>
      <c r="B1520" s="204">
        <v>42935</v>
      </c>
      <c r="C1520">
        <v>0</v>
      </c>
      <c r="D1520">
        <v>1</v>
      </c>
      <c r="E1520">
        <v>0</v>
      </c>
    </row>
    <row r="1521" spans="1:5" x14ac:dyDescent="0.15">
      <c r="A1521">
        <v>13024807004</v>
      </c>
      <c r="B1521" s="204">
        <v>42914</v>
      </c>
      <c r="C1521">
        <v>0</v>
      </c>
      <c r="D1521">
        <v>1</v>
      </c>
      <c r="E1521">
        <v>0</v>
      </c>
    </row>
    <row r="1522" spans="1:5" x14ac:dyDescent="0.15">
      <c r="A1522">
        <v>13027304002</v>
      </c>
      <c r="B1522" s="204">
        <v>42914</v>
      </c>
      <c r="C1522">
        <v>0</v>
      </c>
      <c r="D1522">
        <v>1</v>
      </c>
      <c r="E1522">
        <v>0</v>
      </c>
    </row>
    <row r="1523" spans="1:5" x14ac:dyDescent="0.15">
      <c r="A1523">
        <v>13044178006</v>
      </c>
      <c r="B1523" s="204">
        <v>42914</v>
      </c>
      <c r="C1523">
        <v>0</v>
      </c>
      <c r="D1523">
        <v>1</v>
      </c>
      <c r="E1523">
        <v>0</v>
      </c>
    </row>
    <row r="1524" spans="1:5" x14ac:dyDescent="0.15">
      <c r="A1524">
        <v>13046054003</v>
      </c>
      <c r="B1524" s="204">
        <v>42935</v>
      </c>
      <c r="C1524">
        <v>0</v>
      </c>
      <c r="D1524">
        <v>1</v>
      </c>
      <c r="E1524">
        <v>0</v>
      </c>
    </row>
    <row r="1525" spans="1:5" x14ac:dyDescent="0.15">
      <c r="A1525">
        <v>13046508002</v>
      </c>
      <c r="B1525" s="204">
        <v>42880</v>
      </c>
      <c r="C1525">
        <v>0</v>
      </c>
      <c r="D1525">
        <v>1</v>
      </c>
      <c r="E1525">
        <v>0</v>
      </c>
    </row>
    <row r="1526" spans="1:5" x14ac:dyDescent="0.15">
      <c r="A1526">
        <v>13046840002</v>
      </c>
      <c r="B1526" s="204">
        <v>42914</v>
      </c>
      <c r="C1526">
        <v>0</v>
      </c>
      <c r="D1526">
        <v>1</v>
      </c>
      <c r="E1526">
        <v>0</v>
      </c>
    </row>
    <row r="1527" spans="1:5" x14ac:dyDescent="0.15">
      <c r="A1527">
        <v>13046918002</v>
      </c>
      <c r="B1527" s="204">
        <v>42908</v>
      </c>
      <c r="C1527">
        <v>0</v>
      </c>
      <c r="D1527">
        <v>1</v>
      </c>
      <c r="E1527">
        <v>0</v>
      </c>
    </row>
    <row r="1528" spans="1:5" x14ac:dyDescent="0.15">
      <c r="A1528">
        <v>13047116002</v>
      </c>
      <c r="B1528" s="204">
        <v>42908</v>
      </c>
      <c r="C1528">
        <v>0</v>
      </c>
      <c r="D1528" t="s">
        <v>21</v>
      </c>
      <c r="E1528">
        <v>0</v>
      </c>
    </row>
    <row r="1529" spans="1:5" x14ac:dyDescent="0.15">
      <c r="A1529">
        <v>13047745002</v>
      </c>
      <c r="B1529" s="204">
        <v>42935</v>
      </c>
      <c r="C1529">
        <v>0</v>
      </c>
      <c r="D1529">
        <v>1</v>
      </c>
      <c r="E1529">
        <v>0</v>
      </c>
    </row>
    <row r="1530" spans="1:5" x14ac:dyDescent="0.15">
      <c r="A1530">
        <v>13056642002</v>
      </c>
      <c r="B1530" s="204">
        <v>42912</v>
      </c>
      <c r="C1530">
        <v>0</v>
      </c>
      <c r="D1530">
        <v>1</v>
      </c>
      <c r="E1530">
        <v>0</v>
      </c>
    </row>
    <row r="1531" spans="1:5" x14ac:dyDescent="0.15">
      <c r="A1531">
        <v>13061992002</v>
      </c>
      <c r="B1531" s="204">
        <v>42935</v>
      </c>
      <c r="C1531">
        <v>0</v>
      </c>
      <c r="D1531">
        <v>1</v>
      </c>
      <c r="E1531">
        <v>0</v>
      </c>
    </row>
    <row r="1532" spans="1:5" x14ac:dyDescent="0.15">
      <c r="A1532">
        <v>13068992003</v>
      </c>
      <c r="B1532" s="204">
        <v>42879</v>
      </c>
      <c r="C1532">
        <v>0</v>
      </c>
      <c r="D1532">
        <v>1</v>
      </c>
      <c r="E1532">
        <v>0</v>
      </c>
    </row>
    <row r="1533" spans="1:5" x14ac:dyDescent="0.15">
      <c r="A1533">
        <v>13072447002</v>
      </c>
      <c r="B1533" s="204">
        <v>42908</v>
      </c>
      <c r="C1533">
        <v>0</v>
      </c>
      <c r="D1533">
        <v>1</v>
      </c>
      <c r="E1533">
        <v>0</v>
      </c>
    </row>
    <row r="1534" spans="1:5" x14ac:dyDescent="0.15">
      <c r="A1534">
        <v>13077751002</v>
      </c>
      <c r="B1534" s="204">
        <v>42935</v>
      </c>
      <c r="C1534">
        <v>0</v>
      </c>
      <c r="D1534">
        <v>1</v>
      </c>
      <c r="E1534">
        <v>0</v>
      </c>
    </row>
    <row r="1535" spans="1:5" x14ac:dyDescent="0.15">
      <c r="A1535">
        <v>13077759002</v>
      </c>
      <c r="B1535" s="204">
        <v>42914</v>
      </c>
      <c r="C1535">
        <v>0</v>
      </c>
      <c r="D1535">
        <v>1</v>
      </c>
      <c r="E1535">
        <v>0</v>
      </c>
    </row>
    <row r="1536" spans="1:5" x14ac:dyDescent="0.15">
      <c r="A1536">
        <v>13077853002</v>
      </c>
      <c r="B1536" s="204">
        <v>42879</v>
      </c>
      <c r="C1536">
        <v>0</v>
      </c>
      <c r="D1536">
        <v>1</v>
      </c>
      <c r="E1536">
        <v>0</v>
      </c>
    </row>
    <row r="1537" spans="1:5" x14ac:dyDescent="0.15">
      <c r="A1537">
        <v>13080076002</v>
      </c>
      <c r="B1537" s="204">
        <v>42935</v>
      </c>
      <c r="C1537">
        <v>0</v>
      </c>
      <c r="D1537">
        <v>1</v>
      </c>
      <c r="E1537">
        <v>0</v>
      </c>
    </row>
    <row r="1538" spans="1:5" x14ac:dyDescent="0.15">
      <c r="A1538">
        <v>13091417002</v>
      </c>
      <c r="B1538" s="204">
        <v>42880</v>
      </c>
      <c r="C1538">
        <v>0</v>
      </c>
      <c r="D1538">
        <v>1</v>
      </c>
      <c r="E1538">
        <v>0</v>
      </c>
    </row>
    <row r="1539" spans="1:5" x14ac:dyDescent="0.15">
      <c r="A1539">
        <v>13095446002</v>
      </c>
      <c r="B1539" s="204">
        <v>42935</v>
      </c>
      <c r="C1539">
        <v>0</v>
      </c>
      <c r="D1539">
        <v>1</v>
      </c>
      <c r="E1539">
        <v>0</v>
      </c>
    </row>
    <row r="1540" spans="1:5" x14ac:dyDescent="0.15">
      <c r="A1540">
        <v>13095936003</v>
      </c>
      <c r="B1540" s="204">
        <v>42935</v>
      </c>
      <c r="C1540">
        <v>0</v>
      </c>
      <c r="D1540">
        <v>1</v>
      </c>
      <c r="E1540">
        <v>0</v>
      </c>
    </row>
    <row r="1541" spans="1:5" x14ac:dyDescent="0.15">
      <c r="A1541">
        <v>13097832002</v>
      </c>
      <c r="B1541" s="204">
        <v>42879</v>
      </c>
      <c r="C1541">
        <v>0</v>
      </c>
      <c r="D1541">
        <v>1</v>
      </c>
      <c r="E1541">
        <v>0</v>
      </c>
    </row>
    <row r="1542" spans="1:5" x14ac:dyDescent="0.15">
      <c r="A1542">
        <v>13101715002</v>
      </c>
      <c r="B1542" s="204">
        <v>42935</v>
      </c>
      <c r="C1542">
        <v>0</v>
      </c>
      <c r="D1542">
        <v>1</v>
      </c>
      <c r="E1542">
        <v>0</v>
      </c>
    </row>
    <row r="1543" spans="1:5" x14ac:dyDescent="0.15">
      <c r="A1543">
        <v>13104265002</v>
      </c>
      <c r="B1543" s="204">
        <v>42935</v>
      </c>
      <c r="C1543">
        <v>0</v>
      </c>
      <c r="D1543">
        <v>1</v>
      </c>
      <c r="E1543">
        <v>0</v>
      </c>
    </row>
    <row r="1544" spans="1:5" x14ac:dyDescent="0.15">
      <c r="A1544">
        <v>13104313002</v>
      </c>
      <c r="B1544" s="204">
        <v>42935</v>
      </c>
      <c r="C1544">
        <v>0</v>
      </c>
      <c r="D1544">
        <v>1</v>
      </c>
      <c r="E1544">
        <v>0</v>
      </c>
    </row>
    <row r="1545" spans="1:5" x14ac:dyDescent="0.15">
      <c r="A1545">
        <v>13105764002</v>
      </c>
      <c r="B1545" s="204">
        <v>42913</v>
      </c>
      <c r="C1545">
        <v>0</v>
      </c>
      <c r="D1545">
        <v>1</v>
      </c>
      <c r="E1545">
        <v>0</v>
      </c>
    </row>
    <row r="1546" spans="1:5" x14ac:dyDescent="0.15">
      <c r="A1546">
        <v>13108611002</v>
      </c>
      <c r="B1546" s="204">
        <v>42880</v>
      </c>
      <c r="C1546">
        <v>0</v>
      </c>
      <c r="D1546">
        <v>1</v>
      </c>
      <c r="E1546">
        <v>0</v>
      </c>
    </row>
    <row r="1547" spans="1:5" x14ac:dyDescent="0.15">
      <c r="A1547">
        <v>13110224003</v>
      </c>
      <c r="B1547" s="204">
        <v>42880</v>
      </c>
      <c r="C1547">
        <v>0</v>
      </c>
      <c r="D1547">
        <v>1</v>
      </c>
      <c r="E1547">
        <v>0</v>
      </c>
    </row>
    <row r="1548" spans="1:5" x14ac:dyDescent="0.15">
      <c r="A1548">
        <v>13111004002</v>
      </c>
      <c r="B1548" s="204">
        <v>42879</v>
      </c>
      <c r="C1548">
        <v>0</v>
      </c>
      <c r="D1548">
        <v>1</v>
      </c>
      <c r="E1548">
        <v>0</v>
      </c>
    </row>
    <row r="1549" spans="1:5" x14ac:dyDescent="0.15">
      <c r="A1549">
        <v>13111057002</v>
      </c>
      <c r="B1549" s="204">
        <v>42879</v>
      </c>
      <c r="C1549">
        <v>0</v>
      </c>
      <c r="D1549">
        <v>1</v>
      </c>
      <c r="E1549">
        <v>0</v>
      </c>
    </row>
    <row r="1550" spans="1:5" x14ac:dyDescent="0.15">
      <c r="A1550">
        <v>13111251002</v>
      </c>
      <c r="B1550" s="204">
        <v>42879</v>
      </c>
      <c r="C1550">
        <v>0</v>
      </c>
      <c r="D1550">
        <v>1</v>
      </c>
      <c r="E1550">
        <v>0</v>
      </c>
    </row>
    <row r="1551" spans="1:5" x14ac:dyDescent="0.15">
      <c r="A1551">
        <v>13111502002</v>
      </c>
      <c r="B1551" s="204">
        <v>42880</v>
      </c>
      <c r="C1551">
        <v>0</v>
      </c>
      <c r="D1551" t="s">
        <v>21</v>
      </c>
      <c r="E1551">
        <v>0</v>
      </c>
    </row>
    <row r="1552" spans="1:5" x14ac:dyDescent="0.15">
      <c r="A1552">
        <v>13112102003</v>
      </c>
      <c r="B1552" s="204">
        <v>42880</v>
      </c>
      <c r="C1552">
        <v>0</v>
      </c>
      <c r="D1552">
        <v>1</v>
      </c>
      <c r="E1552">
        <v>0</v>
      </c>
    </row>
    <row r="1553" spans="1:5" x14ac:dyDescent="0.15">
      <c r="A1553">
        <v>13114383002</v>
      </c>
      <c r="B1553" s="204">
        <v>42879</v>
      </c>
      <c r="C1553">
        <v>0</v>
      </c>
      <c r="D1553">
        <v>1</v>
      </c>
      <c r="E1553">
        <v>0</v>
      </c>
    </row>
    <row r="1554" spans="1:5" x14ac:dyDescent="0.15">
      <c r="A1554">
        <v>13115137002</v>
      </c>
      <c r="B1554" s="204">
        <v>42879</v>
      </c>
      <c r="C1554">
        <v>0</v>
      </c>
      <c r="D1554">
        <v>1</v>
      </c>
      <c r="E1554">
        <v>0</v>
      </c>
    </row>
    <row r="1555" spans="1:5" x14ac:dyDescent="0.15">
      <c r="A1555">
        <v>13115479002</v>
      </c>
      <c r="B1555" s="204">
        <v>42879</v>
      </c>
      <c r="C1555">
        <v>0</v>
      </c>
      <c r="D1555">
        <v>1</v>
      </c>
      <c r="E1555">
        <v>0</v>
      </c>
    </row>
    <row r="1556" spans="1:5" x14ac:dyDescent="0.15">
      <c r="A1556">
        <v>13115614002</v>
      </c>
      <c r="B1556" s="204">
        <v>42879</v>
      </c>
      <c r="C1556">
        <v>0</v>
      </c>
      <c r="D1556">
        <v>1</v>
      </c>
      <c r="E1556">
        <v>0</v>
      </c>
    </row>
    <row r="1557" spans="1:5" x14ac:dyDescent="0.15">
      <c r="A1557">
        <v>13116488002</v>
      </c>
      <c r="B1557" s="204">
        <v>42880</v>
      </c>
      <c r="C1557">
        <v>0</v>
      </c>
      <c r="D1557">
        <v>1</v>
      </c>
      <c r="E1557">
        <v>0</v>
      </c>
    </row>
    <row r="1558" spans="1:5" x14ac:dyDescent="0.15">
      <c r="A1558">
        <v>13116791002</v>
      </c>
      <c r="B1558" s="204">
        <v>42880</v>
      </c>
      <c r="C1558">
        <v>0</v>
      </c>
      <c r="D1558">
        <v>1</v>
      </c>
      <c r="E1558">
        <v>0</v>
      </c>
    </row>
    <row r="1559" spans="1:5" x14ac:dyDescent="0.15">
      <c r="A1559">
        <v>13116974002</v>
      </c>
      <c r="B1559" s="204">
        <v>42879</v>
      </c>
      <c r="C1559">
        <v>0</v>
      </c>
      <c r="D1559">
        <v>1</v>
      </c>
      <c r="E1559">
        <v>0</v>
      </c>
    </row>
    <row r="1560" spans="1:5" x14ac:dyDescent="0.15">
      <c r="A1560">
        <v>13117429003</v>
      </c>
      <c r="B1560" s="204">
        <v>42879</v>
      </c>
      <c r="C1560">
        <v>0</v>
      </c>
      <c r="D1560">
        <v>1</v>
      </c>
      <c r="E1560">
        <v>0</v>
      </c>
    </row>
    <row r="1561" spans="1:5" x14ac:dyDescent="0.15">
      <c r="A1561">
        <v>13118255003</v>
      </c>
      <c r="B1561" s="204">
        <v>42913</v>
      </c>
      <c r="C1561">
        <v>0</v>
      </c>
      <c r="D1561">
        <v>1</v>
      </c>
      <c r="E1561">
        <v>0</v>
      </c>
    </row>
    <row r="1562" spans="1:5" x14ac:dyDescent="0.15">
      <c r="A1562">
        <v>13119963002</v>
      </c>
      <c r="B1562" s="204">
        <v>42908</v>
      </c>
      <c r="C1562">
        <v>0</v>
      </c>
      <c r="D1562">
        <v>1</v>
      </c>
      <c r="E1562">
        <v>0</v>
      </c>
    </row>
    <row r="1563" spans="1:5" x14ac:dyDescent="0.15">
      <c r="A1563">
        <v>13121083002</v>
      </c>
      <c r="B1563" s="204">
        <v>42879</v>
      </c>
      <c r="C1563">
        <v>0</v>
      </c>
      <c r="D1563">
        <v>1</v>
      </c>
      <c r="E1563">
        <v>0</v>
      </c>
    </row>
    <row r="1564" spans="1:5" x14ac:dyDescent="0.15">
      <c r="A1564">
        <v>13122114004</v>
      </c>
      <c r="B1564" s="204">
        <v>42879</v>
      </c>
      <c r="C1564">
        <v>0</v>
      </c>
      <c r="D1564" t="s">
        <v>21</v>
      </c>
      <c r="E1564">
        <v>0</v>
      </c>
    </row>
    <row r="1565" spans="1:5" x14ac:dyDescent="0.15">
      <c r="A1565">
        <v>13122195002</v>
      </c>
      <c r="B1565" s="204">
        <v>42879</v>
      </c>
      <c r="C1565">
        <v>0</v>
      </c>
      <c r="D1565" t="s">
        <v>21</v>
      </c>
      <c r="E1565">
        <v>0</v>
      </c>
    </row>
    <row r="1566" spans="1:5" x14ac:dyDescent="0.15">
      <c r="A1566">
        <v>13122198003</v>
      </c>
      <c r="B1566" s="204">
        <v>42879</v>
      </c>
      <c r="C1566">
        <v>0</v>
      </c>
      <c r="D1566">
        <v>1</v>
      </c>
      <c r="E1566">
        <v>0</v>
      </c>
    </row>
    <row r="1567" spans="1:5" x14ac:dyDescent="0.15">
      <c r="A1567">
        <v>13122343003</v>
      </c>
      <c r="B1567" s="204">
        <v>42913</v>
      </c>
      <c r="C1567">
        <v>0</v>
      </c>
      <c r="D1567">
        <v>1</v>
      </c>
      <c r="E1567">
        <v>0</v>
      </c>
    </row>
    <row r="1568" spans="1:5" x14ac:dyDescent="0.15">
      <c r="A1568">
        <v>13122869002</v>
      </c>
      <c r="B1568" s="204">
        <v>42880</v>
      </c>
      <c r="C1568">
        <v>0</v>
      </c>
      <c r="D1568">
        <v>1</v>
      </c>
      <c r="E1568">
        <v>0</v>
      </c>
    </row>
    <row r="1569" spans="1:5" x14ac:dyDescent="0.15">
      <c r="A1569">
        <v>13123338003</v>
      </c>
      <c r="B1569" s="204">
        <v>42879</v>
      </c>
      <c r="C1569">
        <v>0</v>
      </c>
      <c r="D1569">
        <v>1</v>
      </c>
      <c r="E1569">
        <v>0</v>
      </c>
    </row>
    <row r="1570" spans="1:5" x14ac:dyDescent="0.15">
      <c r="A1570">
        <v>13125026004</v>
      </c>
      <c r="B1570" s="204">
        <v>42879</v>
      </c>
      <c r="C1570">
        <v>0</v>
      </c>
      <c r="D1570">
        <v>1</v>
      </c>
      <c r="E1570">
        <v>0</v>
      </c>
    </row>
    <row r="1571" spans="1:5" x14ac:dyDescent="0.15">
      <c r="A1571">
        <v>13125139002</v>
      </c>
      <c r="B1571" s="204">
        <v>42879</v>
      </c>
      <c r="C1571">
        <v>0</v>
      </c>
      <c r="D1571">
        <v>1</v>
      </c>
      <c r="E1571">
        <v>0</v>
      </c>
    </row>
    <row r="1572" spans="1:5" x14ac:dyDescent="0.15">
      <c r="A1572">
        <v>13125143002</v>
      </c>
      <c r="B1572" s="204">
        <v>42879</v>
      </c>
      <c r="C1572">
        <v>0</v>
      </c>
      <c r="D1572">
        <v>1</v>
      </c>
      <c r="E1572">
        <v>0</v>
      </c>
    </row>
    <row r="1573" spans="1:5" x14ac:dyDescent="0.15">
      <c r="A1573">
        <v>13125517003</v>
      </c>
      <c r="B1573" s="204">
        <v>42879</v>
      </c>
      <c r="C1573">
        <v>0</v>
      </c>
      <c r="D1573">
        <v>1</v>
      </c>
      <c r="E1573">
        <v>0</v>
      </c>
    </row>
    <row r="1574" spans="1:5" x14ac:dyDescent="0.15">
      <c r="A1574">
        <v>13125546002</v>
      </c>
      <c r="B1574" s="204">
        <v>42879</v>
      </c>
      <c r="C1574">
        <v>0</v>
      </c>
      <c r="D1574">
        <v>1</v>
      </c>
      <c r="E1574">
        <v>0</v>
      </c>
    </row>
    <row r="1575" spans="1:5" x14ac:dyDescent="0.15">
      <c r="A1575">
        <v>13125956002</v>
      </c>
      <c r="B1575" s="204">
        <v>42879</v>
      </c>
      <c r="C1575">
        <v>0</v>
      </c>
      <c r="D1575" t="s">
        <v>21</v>
      </c>
      <c r="E1575">
        <v>0</v>
      </c>
    </row>
    <row r="1576" spans="1:5" x14ac:dyDescent="0.15">
      <c r="A1576">
        <v>13126184002</v>
      </c>
      <c r="B1576" s="204">
        <v>42879</v>
      </c>
      <c r="C1576">
        <v>0</v>
      </c>
      <c r="D1576">
        <v>1</v>
      </c>
      <c r="E1576">
        <v>0</v>
      </c>
    </row>
    <row r="1577" spans="1:5" x14ac:dyDescent="0.15">
      <c r="A1577">
        <v>13127738004</v>
      </c>
      <c r="B1577" s="204">
        <v>42880</v>
      </c>
      <c r="C1577">
        <v>0</v>
      </c>
      <c r="D1577">
        <v>1</v>
      </c>
      <c r="E1577">
        <v>0</v>
      </c>
    </row>
    <row r="1578" spans="1:5" x14ac:dyDescent="0.15">
      <c r="A1578">
        <v>13130071002</v>
      </c>
      <c r="B1578" s="204">
        <v>42879</v>
      </c>
      <c r="C1578">
        <v>0</v>
      </c>
      <c r="D1578">
        <v>1</v>
      </c>
      <c r="E1578">
        <v>0</v>
      </c>
    </row>
    <row r="1579" spans="1:5" x14ac:dyDescent="0.15">
      <c r="A1579">
        <v>13133726002</v>
      </c>
      <c r="B1579" s="204">
        <v>42879</v>
      </c>
      <c r="C1579">
        <v>0</v>
      </c>
      <c r="D1579">
        <v>1</v>
      </c>
      <c r="E1579">
        <v>0</v>
      </c>
    </row>
    <row r="1580" spans="1:5" x14ac:dyDescent="0.15">
      <c r="A1580">
        <v>13133772003</v>
      </c>
      <c r="B1580" s="204">
        <v>42879</v>
      </c>
      <c r="C1580">
        <v>0</v>
      </c>
      <c r="D1580">
        <v>1</v>
      </c>
      <c r="E1580">
        <v>0</v>
      </c>
    </row>
    <row r="1581" spans="1:5" x14ac:dyDescent="0.15">
      <c r="A1581">
        <v>13134091002</v>
      </c>
      <c r="B1581" s="204">
        <v>42879</v>
      </c>
      <c r="C1581">
        <v>0</v>
      </c>
      <c r="D1581">
        <v>1</v>
      </c>
      <c r="E1581">
        <v>0</v>
      </c>
    </row>
    <row r="1582" spans="1:5" x14ac:dyDescent="0.15">
      <c r="A1582">
        <v>13134171002</v>
      </c>
      <c r="B1582" s="204">
        <v>42912</v>
      </c>
      <c r="C1582">
        <v>0</v>
      </c>
      <c r="D1582">
        <v>1</v>
      </c>
      <c r="E1582">
        <v>0</v>
      </c>
    </row>
    <row r="1583" spans="1:5" x14ac:dyDescent="0.15">
      <c r="A1583">
        <v>13134780002</v>
      </c>
      <c r="B1583" s="204">
        <v>42880</v>
      </c>
      <c r="C1583">
        <v>0</v>
      </c>
      <c r="D1583">
        <v>1</v>
      </c>
      <c r="E1583">
        <v>0</v>
      </c>
    </row>
    <row r="1584" spans="1:5" x14ac:dyDescent="0.15">
      <c r="A1584">
        <v>13135569003</v>
      </c>
      <c r="B1584" s="204">
        <v>42879</v>
      </c>
      <c r="C1584">
        <v>0</v>
      </c>
      <c r="D1584">
        <v>1</v>
      </c>
      <c r="E1584">
        <v>0</v>
      </c>
    </row>
    <row r="1585" spans="1:5" x14ac:dyDescent="0.15">
      <c r="A1585">
        <v>13135572002</v>
      </c>
      <c r="B1585" s="204">
        <v>42879</v>
      </c>
      <c r="C1585">
        <v>0</v>
      </c>
      <c r="D1585">
        <v>1</v>
      </c>
      <c r="E1585">
        <v>0</v>
      </c>
    </row>
    <row r="1586" spans="1:5" x14ac:dyDescent="0.15">
      <c r="A1586">
        <v>13135816002</v>
      </c>
      <c r="B1586" s="204">
        <v>42879</v>
      </c>
      <c r="C1586">
        <v>0</v>
      </c>
      <c r="D1586">
        <v>1</v>
      </c>
      <c r="E1586">
        <v>0</v>
      </c>
    </row>
    <row r="1587" spans="1:5" x14ac:dyDescent="0.15">
      <c r="A1587">
        <v>13136114002</v>
      </c>
      <c r="B1587" s="204">
        <v>42879</v>
      </c>
      <c r="C1587">
        <v>0</v>
      </c>
      <c r="D1587">
        <v>1</v>
      </c>
      <c r="E1587">
        <v>0</v>
      </c>
    </row>
    <row r="1588" spans="1:5" x14ac:dyDescent="0.15">
      <c r="A1588">
        <v>13136183004</v>
      </c>
      <c r="B1588" s="204">
        <v>42879</v>
      </c>
      <c r="C1588">
        <v>0</v>
      </c>
      <c r="D1588">
        <v>1</v>
      </c>
      <c r="E1588">
        <v>0</v>
      </c>
    </row>
    <row r="1589" spans="1:5" x14ac:dyDescent="0.15">
      <c r="A1589">
        <v>13138965004</v>
      </c>
      <c r="B1589" s="204">
        <v>42935</v>
      </c>
      <c r="C1589">
        <v>0</v>
      </c>
      <c r="D1589">
        <v>1</v>
      </c>
      <c r="E1589">
        <v>0</v>
      </c>
    </row>
    <row r="1590" spans="1:5" x14ac:dyDescent="0.15">
      <c r="A1590">
        <v>13141272002</v>
      </c>
      <c r="B1590" s="204">
        <v>42879</v>
      </c>
      <c r="C1590">
        <v>0</v>
      </c>
      <c r="D1590">
        <v>1</v>
      </c>
      <c r="E1590">
        <v>0</v>
      </c>
    </row>
    <row r="1591" spans="1:5" x14ac:dyDescent="0.15">
      <c r="A1591">
        <v>13160960004</v>
      </c>
      <c r="B1591" s="204">
        <v>42879</v>
      </c>
      <c r="C1591">
        <v>0</v>
      </c>
      <c r="D1591">
        <v>1</v>
      </c>
      <c r="E1591">
        <v>0</v>
      </c>
    </row>
    <row r="1592" spans="1:5" x14ac:dyDescent="0.15">
      <c r="A1592">
        <v>13163291003</v>
      </c>
      <c r="B1592" s="204">
        <v>42879</v>
      </c>
      <c r="C1592">
        <v>0</v>
      </c>
      <c r="D1592">
        <v>1</v>
      </c>
      <c r="E1592">
        <v>0</v>
      </c>
    </row>
    <row r="1593" spans="1:5" x14ac:dyDescent="0.15">
      <c r="A1593">
        <v>13171331002</v>
      </c>
      <c r="B1593" s="204">
        <v>42908</v>
      </c>
      <c r="C1593">
        <v>0</v>
      </c>
      <c r="D1593">
        <v>1</v>
      </c>
      <c r="E1593">
        <v>0</v>
      </c>
    </row>
    <row r="1594" spans="1:5" x14ac:dyDescent="0.15">
      <c r="A1594">
        <v>13172415002</v>
      </c>
      <c r="B1594" s="204">
        <v>42908</v>
      </c>
      <c r="C1594">
        <v>0</v>
      </c>
      <c r="D1594">
        <v>1</v>
      </c>
      <c r="E1594">
        <v>0</v>
      </c>
    </row>
    <row r="1595" spans="1:5" x14ac:dyDescent="0.15">
      <c r="A1595">
        <v>13173741002</v>
      </c>
      <c r="B1595" s="204">
        <v>42908</v>
      </c>
      <c r="C1595">
        <v>0</v>
      </c>
      <c r="D1595">
        <v>1</v>
      </c>
      <c r="E1595">
        <v>0</v>
      </c>
    </row>
    <row r="1596" spans="1:5" x14ac:dyDescent="0.15">
      <c r="A1596">
        <v>13173783002</v>
      </c>
      <c r="B1596" s="204">
        <v>42908</v>
      </c>
      <c r="C1596">
        <v>0</v>
      </c>
      <c r="D1596">
        <v>1</v>
      </c>
      <c r="E1596">
        <v>0</v>
      </c>
    </row>
    <row r="1597" spans="1:5" x14ac:dyDescent="0.15">
      <c r="A1597">
        <v>13173851002</v>
      </c>
      <c r="B1597" s="204">
        <v>42908</v>
      </c>
      <c r="C1597">
        <v>0</v>
      </c>
      <c r="D1597">
        <v>1</v>
      </c>
      <c r="E1597">
        <v>0</v>
      </c>
    </row>
    <row r="1598" spans="1:5" x14ac:dyDescent="0.15">
      <c r="A1598">
        <v>13174852003</v>
      </c>
      <c r="B1598" s="204">
        <v>42912</v>
      </c>
      <c r="C1598">
        <v>0</v>
      </c>
      <c r="D1598">
        <v>1</v>
      </c>
      <c r="E1598">
        <v>0</v>
      </c>
    </row>
    <row r="1599" spans="1:5" x14ac:dyDescent="0.15">
      <c r="A1599">
        <v>13174911002</v>
      </c>
      <c r="B1599" s="204">
        <v>42912</v>
      </c>
      <c r="C1599">
        <v>0</v>
      </c>
      <c r="D1599">
        <v>1</v>
      </c>
      <c r="E1599">
        <v>0</v>
      </c>
    </row>
    <row r="1600" spans="1:5" x14ac:dyDescent="0.15">
      <c r="A1600">
        <v>13175013003</v>
      </c>
      <c r="B1600" s="204">
        <v>42912</v>
      </c>
      <c r="C1600">
        <v>0</v>
      </c>
      <c r="D1600">
        <v>1</v>
      </c>
      <c r="E1600">
        <v>0</v>
      </c>
    </row>
    <row r="1601" spans="1:5" x14ac:dyDescent="0.15">
      <c r="A1601">
        <v>13176912007</v>
      </c>
      <c r="B1601" s="204">
        <v>42912</v>
      </c>
      <c r="C1601">
        <v>0</v>
      </c>
      <c r="D1601">
        <v>1</v>
      </c>
      <c r="E1601">
        <v>0</v>
      </c>
    </row>
    <row r="1602" spans="1:5" x14ac:dyDescent="0.15">
      <c r="A1602">
        <v>13176938002</v>
      </c>
      <c r="B1602" s="204">
        <v>42912</v>
      </c>
      <c r="C1602">
        <v>0</v>
      </c>
      <c r="D1602">
        <v>1</v>
      </c>
      <c r="E1602">
        <v>0</v>
      </c>
    </row>
    <row r="1603" spans="1:5" x14ac:dyDescent="0.15">
      <c r="A1603">
        <v>13177775002</v>
      </c>
      <c r="B1603" s="204">
        <v>42908</v>
      </c>
      <c r="C1603">
        <v>0</v>
      </c>
      <c r="D1603">
        <v>1</v>
      </c>
      <c r="E1603">
        <v>0</v>
      </c>
    </row>
    <row r="1604" spans="1:5" x14ac:dyDescent="0.15">
      <c r="A1604">
        <v>13177816003</v>
      </c>
      <c r="B1604" s="204">
        <v>42908</v>
      </c>
      <c r="C1604">
        <v>0</v>
      </c>
      <c r="D1604">
        <v>1</v>
      </c>
      <c r="E1604">
        <v>0</v>
      </c>
    </row>
    <row r="1605" spans="1:5" x14ac:dyDescent="0.15">
      <c r="A1605">
        <v>13177951002</v>
      </c>
      <c r="B1605" s="204">
        <v>42908</v>
      </c>
      <c r="C1605">
        <v>0</v>
      </c>
      <c r="D1605">
        <v>1</v>
      </c>
      <c r="E1605">
        <v>0</v>
      </c>
    </row>
    <row r="1606" spans="1:5" x14ac:dyDescent="0.15">
      <c r="A1606">
        <v>13178006002</v>
      </c>
      <c r="B1606" s="204">
        <v>42908</v>
      </c>
      <c r="C1606">
        <v>0</v>
      </c>
      <c r="D1606">
        <v>1</v>
      </c>
      <c r="E1606">
        <v>0</v>
      </c>
    </row>
    <row r="1607" spans="1:5" x14ac:dyDescent="0.15">
      <c r="A1607">
        <v>13178975002</v>
      </c>
      <c r="B1607" s="204">
        <v>42908</v>
      </c>
      <c r="C1607">
        <v>0</v>
      </c>
      <c r="D1607">
        <v>1</v>
      </c>
      <c r="E1607">
        <v>0</v>
      </c>
    </row>
    <row r="1608" spans="1:5" x14ac:dyDescent="0.15">
      <c r="A1608">
        <v>13179007003</v>
      </c>
      <c r="B1608" s="204">
        <v>42908</v>
      </c>
      <c r="C1608">
        <v>0</v>
      </c>
      <c r="D1608">
        <v>1</v>
      </c>
      <c r="E1608">
        <v>0</v>
      </c>
    </row>
    <row r="1609" spans="1:5" x14ac:dyDescent="0.15">
      <c r="A1609">
        <v>13179177004</v>
      </c>
      <c r="B1609" s="204">
        <v>42908</v>
      </c>
      <c r="C1609">
        <v>0</v>
      </c>
      <c r="D1609">
        <v>1</v>
      </c>
      <c r="E1609">
        <v>0</v>
      </c>
    </row>
    <row r="1610" spans="1:5" x14ac:dyDescent="0.15">
      <c r="A1610">
        <v>13179477002</v>
      </c>
      <c r="B1610" s="204">
        <v>42879</v>
      </c>
      <c r="C1610">
        <v>0</v>
      </c>
      <c r="D1610">
        <v>1</v>
      </c>
      <c r="E1610">
        <v>0</v>
      </c>
    </row>
    <row r="1611" spans="1:5" x14ac:dyDescent="0.15">
      <c r="A1611">
        <v>13180162002</v>
      </c>
      <c r="B1611" s="204">
        <v>42908</v>
      </c>
      <c r="C1611">
        <v>0</v>
      </c>
      <c r="D1611">
        <v>1</v>
      </c>
      <c r="E1611">
        <v>0</v>
      </c>
    </row>
    <row r="1612" spans="1:5" x14ac:dyDescent="0.15">
      <c r="A1612">
        <v>13181096003</v>
      </c>
      <c r="B1612" s="204">
        <v>42912</v>
      </c>
      <c r="C1612">
        <v>0</v>
      </c>
      <c r="D1612">
        <v>1</v>
      </c>
      <c r="E1612">
        <v>0</v>
      </c>
    </row>
    <row r="1613" spans="1:5" x14ac:dyDescent="0.15">
      <c r="A1613">
        <v>13183231002</v>
      </c>
      <c r="B1613" s="204">
        <v>42912</v>
      </c>
      <c r="C1613">
        <v>0</v>
      </c>
      <c r="D1613">
        <v>1</v>
      </c>
      <c r="E1613">
        <v>0</v>
      </c>
    </row>
    <row r="1614" spans="1:5" x14ac:dyDescent="0.15">
      <c r="A1614">
        <v>13183334002</v>
      </c>
      <c r="B1614" s="204">
        <v>42912</v>
      </c>
      <c r="C1614">
        <v>0</v>
      </c>
      <c r="D1614">
        <v>1</v>
      </c>
      <c r="E1614">
        <v>0</v>
      </c>
    </row>
    <row r="1615" spans="1:5" x14ac:dyDescent="0.15">
      <c r="A1615">
        <v>13183879004</v>
      </c>
      <c r="B1615" s="204">
        <v>42908</v>
      </c>
      <c r="C1615">
        <v>0</v>
      </c>
      <c r="D1615">
        <v>1</v>
      </c>
      <c r="E1615">
        <v>0</v>
      </c>
    </row>
    <row r="1616" spans="1:5" x14ac:dyDescent="0.15">
      <c r="A1616">
        <v>13183943002</v>
      </c>
      <c r="B1616" s="204">
        <v>42908</v>
      </c>
      <c r="C1616">
        <v>0</v>
      </c>
      <c r="D1616">
        <v>1</v>
      </c>
      <c r="E1616">
        <v>0</v>
      </c>
    </row>
    <row r="1617" spans="1:5" x14ac:dyDescent="0.15">
      <c r="A1617">
        <v>13186052002</v>
      </c>
      <c r="B1617" s="204">
        <v>42908</v>
      </c>
      <c r="C1617">
        <v>0</v>
      </c>
      <c r="D1617">
        <v>1</v>
      </c>
      <c r="E1617">
        <v>0</v>
      </c>
    </row>
    <row r="1618" spans="1:5" x14ac:dyDescent="0.15">
      <c r="A1618">
        <v>13186357002</v>
      </c>
      <c r="B1618" s="204">
        <v>42908</v>
      </c>
      <c r="C1618">
        <v>0</v>
      </c>
      <c r="D1618">
        <v>1</v>
      </c>
      <c r="E1618">
        <v>0</v>
      </c>
    </row>
    <row r="1619" spans="1:5" x14ac:dyDescent="0.15">
      <c r="A1619">
        <v>13186446002</v>
      </c>
      <c r="B1619" s="204">
        <v>42908</v>
      </c>
      <c r="C1619">
        <v>0</v>
      </c>
      <c r="D1619">
        <v>1</v>
      </c>
      <c r="E1619">
        <v>0</v>
      </c>
    </row>
    <row r="1620" spans="1:5" x14ac:dyDescent="0.15">
      <c r="A1620">
        <v>13186697002</v>
      </c>
      <c r="B1620" s="204">
        <v>42908</v>
      </c>
      <c r="C1620">
        <v>0</v>
      </c>
      <c r="D1620">
        <v>1</v>
      </c>
      <c r="E1620">
        <v>0</v>
      </c>
    </row>
    <row r="1621" spans="1:5" x14ac:dyDescent="0.15">
      <c r="A1621">
        <v>13187106003</v>
      </c>
      <c r="B1621" s="204">
        <v>42908</v>
      </c>
      <c r="C1621">
        <v>0</v>
      </c>
      <c r="D1621" t="s">
        <v>21</v>
      </c>
      <c r="E1621">
        <v>0</v>
      </c>
    </row>
    <row r="1622" spans="1:5" x14ac:dyDescent="0.15">
      <c r="A1622">
        <v>13188373002</v>
      </c>
      <c r="B1622" s="204">
        <v>42908</v>
      </c>
      <c r="C1622">
        <v>0</v>
      </c>
      <c r="D1622">
        <v>1</v>
      </c>
      <c r="E1622">
        <v>0</v>
      </c>
    </row>
    <row r="1623" spans="1:5" x14ac:dyDescent="0.15">
      <c r="A1623">
        <v>13188411002</v>
      </c>
      <c r="B1623" s="204">
        <v>42908</v>
      </c>
      <c r="C1623">
        <v>0</v>
      </c>
      <c r="D1623">
        <v>1</v>
      </c>
      <c r="E1623">
        <v>0</v>
      </c>
    </row>
    <row r="1624" spans="1:5" x14ac:dyDescent="0.15">
      <c r="A1624">
        <v>13189544002</v>
      </c>
      <c r="B1624" s="204">
        <v>42912</v>
      </c>
      <c r="C1624">
        <v>0</v>
      </c>
      <c r="D1624">
        <v>1</v>
      </c>
      <c r="E1624">
        <v>0</v>
      </c>
    </row>
    <row r="1625" spans="1:5" x14ac:dyDescent="0.15">
      <c r="A1625">
        <v>13190657002</v>
      </c>
      <c r="B1625" s="204">
        <v>42912</v>
      </c>
      <c r="C1625">
        <v>0</v>
      </c>
      <c r="D1625">
        <v>1</v>
      </c>
      <c r="E1625">
        <v>0</v>
      </c>
    </row>
    <row r="1626" spans="1:5" x14ac:dyDescent="0.15">
      <c r="A1626">
        <v>13190751003</v>
      </c>
      <c r="B1626" s="204">
        <v>42912</v>
      </c>
      <c r="C1626">
        <v>0</v>
      </c>
      <c r="D1626">
        <v>1</v>
      </c>
      <c r="E1626">
        <v>0</v>
      </c>
    </row>
    <row r="1627" spans="1:5" x14ac:dyDescent="0.15">
      <c r="A1627">
        <v>13192405003</v>
      </c>
      <c r="B1627" s="204">
        <v>42908</v>
      </c>
      <c r="C1627">
        <v>0</v>
      </c>
      <c r="D1627">
        <v>1</v>
      </c>
      <c r="E1627">
        <v>0</v>
      </c>
    </row>
    <row r="1628" spans="1:5" x14ac:dyDescent="0.15">
      <c r="A1628">
        <v>13193136002</v>
      </c>
      <c r="B1628" s="204">
        <v>42908</v>
      </c>
      <c r="C1628">
        <v>0</v>
      </c>
      <c r="D1628">
        <v>1</v>
      </c>
      <c r="E1628">
        <v>0</v>
      </c>
    </row>
    <row r="1629" spans="1:5" x14ac:dyDescent="0.15">
      <c r="A1629">
        <v>13193385003</v>
      </c>
      <c r="B1629" s="204">
        <v>42912</v>
      </c>
      <c r="C1629">
        <v>0</v>
      </c>
      <c r="D1629">
        <v>1</v>
      </c>
      <c r="E1629">
        <v>0</v>
      </c>
    </row>
    <row r="1630" spans="1:5" x14ac:dyDescent="0.15">
      <c r="A1630">
        <v>13194182002</v>
      </c>
      <c r="B1630" s="204">
        <v>42879</v>
      </c>
      <c r="C1630">
        <v>0</v>
      </c>
      <c r="D1630">
        <v>1</v>
      </c>
      <c r="E1630">
        <v>0</v>
      </c>
    </row>
    <row r="1631" spans="1:5" x14ac:dyDescent="0.15">
      <c r="A1631">
        <v>13194615002</v>
      </c>
      <c r="B1631" s="204">
        <v>42908</v>
      </c>
      <c r="C1631">
        <v>0</v>
      </c>
      <c r="D1631">
        <v>1</v>
      </c>
      <c r="E1631">
        <v>0</v>
      </c>
    </row>
    <row r="1632" spans="1:5" x14ac:dyDescent="0.15">
      <c r="A1632">
        <v>13194844002</v>
      </c>
      <c r="B1632" s="204">
        <v>42908</v>
      </c>
      <c r="C1632">
        <v>0</v>
      </c>
      <c r="D1632">
        <v>1</v>
      </c>
      <c r="E1632">
        <v>0</v>
      </c>
    </row>
    <row r="1633" spans="1:5" x14ac:dyDescent="0.15">
      <c r="A1633">
        <v>13196349002</v>
      </c>
      <c r="B1633" s="204">
        <v>42908</v>
      </c>
      <c r="C1633">
        <v>0</v>
      </c>
      <c r="D1633">
        <v>1</v>
      </c>
      <c r="E1633">
        <v>0</v>
      </c>
    </row>
    <row r="1634" spans="1:5" x14ac:dyDescent="0.15">
      <c r="A1634">
        <v>13196710003</v>
      </c>
      <c r="B1634" s="204">
        <v>42908</v>
      </c>
      <c r="C1634">
        <v>0</v>
      </c>
      <c r="D1634">
        <v>1</v>
      </c>
      <c r="E1634">
        <v>0</v>
      </c>
    </row>
    <row r="1635" spans="1:5" x14ac:dyDescent="0.15">
      <c r="A1635">
        <v>13196815002</v>
      </c>
      <c r="B1635" s="204">
        <v>42908</v>
      </c>
      <c r="C1635">
        <v>0</v>
      </c>
      <c r="D1635">
        <v>1</v>
      </c>
      <c r="E1635">
        <v>0</v>
      </c>
    </row>
    <row r="1636" spans="1:5" x14ac:dyDescent="0.15">
      <c r="A1636">
        <v>13198936002</v>
      </c>
      <c r="B1636" s="204">
        <v>42912</v>
      </c>
      <c r="C1636">
        <v>0</v>
      </c>
      <c r="D1636">
        <v>1</v>
      </c>
      <c r="E1636">
        <v>0</v>
      </c>
    </row>
    <row r="1637" spans="1:5" x14ac:dyDescent="0.15">
      <c r="A1637">
        <v>13199470002</v>
      </c>
      <c r="B1637" s="204">
        <v>42912</v>
      </c>
      <c r="C1637">
        <v>0</v>
      </c>
      <c r="D1637">
        <v>1</v>
      </c>
      <c r="E1637">
        <v>0</v>
      </c>
    </row>
    <row r="1638" spans="1:5" x14ac:dyDescent="0.15">
      <c r="A1638">
        <v>13199768003</v>
      </c>
      <c r="B1638" s="204">
        <v>42912</v>
      </c>
      <c r="C1638">
        <v>0</v>
      </c>
      <c r="D1638" t="s">
        <v>21</v>
      </c>
      <c r="E1638">
        <v>0</v>
      </c>
    </row>
    <row r="1639" spans="1:5" x14ac:dyDescent="0.15">
      <c r="A1639">
        <v>13199906002</v>
      </c>
      <c r="B1639" s="204">
        <v>42912</v>
      </c>
      <c r="C1639">
        <v>0</v>
      </c>
      <c r="D1639">
        <v>1</v>
      </c>
      <c r="E1639">
        <v>0</v>
      </c>
    </row>
    <row r="1640" spans="1:5" x14ac:dyDescent="0.15">
      <c r="A1640">
        <v>13199958005</v>
      </c>
      <c r="B1640" s="204">
        <v>42912</v>
      </c>
      <c r="C1640">
        <v>0</v>
      </c>
      <c r="D1640">
        <v>1</v>
      </c>
      <c r="E1640">
        <v>0</v>
      </c>
    </row>
    <row r="1641" spans="1:5" x14ac:dyDescent="0.15">
      <c r="A1641">
        <v>13200445003</v>
      </c>
      <c r="B1641" s="204">
        <v>42912</v>
      </c>
      <c r="C1641">
        <v>0</v>
      </c>
      <c r="D1641">
        <v>1</v>
      </c>
      <c r="E1641">
        <v>0</v>
      </c>
    </row>
    <row r="1642" spans="1:5" x14ac:dyDescent="0.15">
      <c r="A1642">
        <v>13200500002</v>
      </c>
      <c r="B1642" s="204">
        <v>42912</v>
      </c>
      <c r="C1642">
        <v>0</v>
      </c>
      <c r="D1642" t="s">
        <v>21</v>
      </c>
      <c r="E1642">
        <v>0</v>
      </c>
    </row>
    <row r="1643" spans="1:5" x14ac:dyDescent="0.15">
      <c r="A1643">
        <v>13200935002</v>
      </c>
      <c r="B1643" s="204">
        <v>42912</v>
      </c>
      <c r="C1643">
        <v>0</v>
      </c>
      <c r="D1643">
        <v>1</v>
      </c>
      <c r="E1643">
        <v>0</v>
      </c>
    </row>
    <row r="1644" spans="1:5" x14ac:dyDescent="0.15">
      <c r="A1644">
        <v>13201811002</v>
      </c>
      <c r="B1644" s="204">
        <v>42912</v>
      </c>
      <c r="C1644">
        <v>0</v>
      </c>
      <c r="D1644">
        <v>1</v>
      </c>
      <c r="E1644">
        <v>0</v>
      </c>
    </row>
    <row r="1645" spans="1:5" x14ac:dyDescent="0.15">
      <c r="A1645">
        <v>13201942002</v>
      </c>
      <c r="B1645" s="204">
        <v>42912</v>
      </c>
      <c r="C1645">
        <v>0</v>
      </c>
      <c r="D1645">
        <v>1</v>
      </c>
      <c r="E1645">
        <v>0</v>
      </c>
    </row>
    <row r="1646" spans="1:5" x14ac:dyDescent="0.15">
      <c r="A1646">
        <v>13203297002</v>
      </c>
      <c r="B1646" s="204">
        <v>42879</v>
      </c>
      <c r="C1646">
        <v>0</v>
      </c>
      <c r="D1646">
        <v>1</v>
      </c>
      <c r="E1646">
        <v>0</v>
      </c>
    </row>
    <row r="1647" spans="1:5" x14ac:dyDescent="0.15">
      <c r="A1647">
        <v>13204196002</v>
      </c>
      <c r="B1647" s="204">
        <v>42908</v>
      </c>
      <c r="C1647">
        <v>0</v>
      </c>
      <c r="D1647">
        <v>1</v>
      </c>
      <c r="E1647">
        <v>0</v>
      </c>
    </row>
    <row r="1648" spans="1:5" x14ac:dyDescent="0.15">
      <c r="A1648">
        <v>13204662002</v>
      </c>
      <c r="B1648" s="204">
        <v>42908</v>
      </c>
      <c r="C1648">
        <v>0</v>
      </c>
      <c r="D1648">
        <v>1</v>
      </c>
      <c r="E1648">
        <v>0</v>
      </c>
    </row>
    <row r="1649" spans="1:5" x14ac:dyDescent="0.15">
      <c r="A1649">
        <v>13204733002</v>
      </c>
      <c r="B1649" s="204">
        <v>42908</v>
      </c>
      <c r="C1649">
        <v>0</v>
      </c>
      <c r="D1649">
        <v>1</v>
      </c>
      <c r="E1649">
        <v>0</v>
      </c>
    </row>
    <row r="1650" spans="1:5" x14ac:dyDescent="0.15">
      <c r="A1650">
        <v>13204909002</v>
      </c>
      <c r="B1650" s="204">
        <v>42908</v>
      </c>
      <c r="C1650">
        <v>0</v>
      </c>
      <c r="D1650">
        <v>1</v>
      </c>
      <c r="E1650">
        <v>0</v>
      </c>
    </row>
    <row r="1651" spans="1:5" x14ac:dyDescent="0.15">
      <c r="A1651">
        <v>13206273002</v>
      </c>
      <c r="B1651" s="204">
        <v>42908</v>
      </c>
      <c r="C1651">
        <v>0</v>
      </c>
      <c r="D1651">
        <v>1</v>
      </c>
      <c r="E1651">
        <v>0</v>
      </c>
    </row>
    <row r="1652" spans="1:5" x14ac:dyDescent="0.15">
      <c r="A1652">
        <v>13206739002</v>
      </c>
      <c r="B1652" s="204">
        <v>42908</v>
      </c>
      <c r="C1652">
        <v>0</v>
      </c>
      <c r="D1652">
        <v>1</v>
      </c>
      <c r="E1652">
        <v>0</v>
      </c>
    </row>
    <row r="1653" spans="1:5" x14ac:dyDescent="0.15">
      <c r="A1653">
        <v>13208222003</v>
      </c>
      <c r="B1653" s="204">
        <v>42908</v>
      </c>
      <c r="C1653">
        <v>0</v>
      </c>
      <c r="D1653">
        <v>1</v>
      </c>
      <c r="E1653">
        <v>0</v>
      </c>
    </row>
    <row r="1654" spans="1:5" x14ac:dyDescent="0.15">
      <c r="A1654">
        <v>13208389002</v>
      </c>
      <c r="B1654" s="204">
        <v>42908</v>
      </c>
      <c r="C1654">
        <v>0</v>
      </c>
      <c r="D1654">
        <v>1</v>
      </c>
      <c r="E1654">
        <v>0</v>
      </c>
    </row>
    <row r="1655" spans="1:5" x14ac:dyDescent="0.15">
      <c r="A1655">
        <v>13208487002</v>
      </c>
      <c r="B1655" s="204">
        <v>42908</v>
      </c>
      <c r="C1655">
        <v>0</v>
      </c>
      <c r="D1655">
        <v>1</v>
      </c>
      <c r="E1655">
        <v>0</v>
      </c>
    </row>
    <row r="1656" spans="1:5" x14ac:dyDescent="0.15">
      <c r="A1656">
        <v>13209958002</v>
      </c>
      <c r="B1656" s="204">
        <v>42908</v>
      </c>
      <c r="C1656">
        <v>0</v>
      </c>
      <c r="D1656">
        <v>1</v>
      </c>
      <c r="E1656">
        <v>0</v>
      </c>
    </row>
    <row r="1657" spans="1:5" x14ac:dyDescent="0.15">
      <c r="A1657">
        <v>13209974002</v>
      </c>
      <c r="B1657" s="204">
        <v>42908</v>
      </c>
      <c r="C1657">
        <v>0</v>
      </c>
      <c r="D1657">
        <v>1</v>
      </c>
      <c r="E1657">
        <v>0</v>
      </c>
    </row>
    <row r="1658" spans="1:5" x14ac:dyDescent="0.15">
      <c r="A1658">
        <v>13210237002</v>
      </c>
      <c r="B1658" s="204">
        <v>42908</v>
      </c>
      <c r="C1658">
        <v>0</v>
      </c>
      <c r="D1658">
        <v>1</v>
      </c>
      <c r="E1658">
        <v>0</v>
      </c>
    </row>
    <row r="1659" spans="1:5" x14ac:dyDescent="0.15">
      <c r="A1659">
        <v>13210770003</v>
      </c>
      <c r="B1659" s="204">
        <v>42880</v>
      </c>
      <c r="C1659">
        <v>0</v>
      </c>
      <c r="D1659">
        <v>1</v>
      </c>
      <c r="E1659">
        <v>0</v>
      </c>
    </row>
    <row r="1660" spans="1:5" x14ac:dyDescent="0.15">
      <c r="A1660">
        <v>13211540002</v>
      </c>
      <c r="B1660" s="204">
        <v>42879</v>
      </c>
      <c r="C1660">
        <v>0</v>
      </c>
      <c r="D1660" t="s">
        <v>21</v>
      </c>
      <c r="E1660">
        <v>0</v>
      </c>
    </row>
    <row r="1661" spans="1:5" x14ac:dyDescent="0.15">
      <c r="A1661">
        <v>13211951003</v>
      </c>
      <c r="B1661" s="204">
        <v>42879</v>
      </c>
      <c r="C1661">
        <v>0</v>
      </c>
      <c r="D1661">
        <v>1</v>
      </c>
      <c r="E1661">
        <v>0</v>
      </c>
    </row>
    <row r="1662" spans="1:5" x14ac:dyDescent="0.15">
      <c r="A1662">
        <v>13212240002</v>
      </c>
      <c r="B1662" s="204">
        <v>42879</v>
      </c>
      <c r="C1662">
        <v>0</v>
      </c>
      <c r="D1662">
        <v>1</v>
      </c>
      <c r="E1662">
        <v>0</v>
      </c>
    </row>
    <row r="1663" spans="1:5" x14ac:dyDescent="0.15">
      <c r="A1663">
        <v>13212859002</v>
      </c>
      <c r="B1663" s="204">
        <v>42880</v>
      </c>
      <c r="C1663">
        <v>0</v>
      </c>
      <c r="D1663">
        <v>1</v>
      </c>
      <c r="E1663">
        <v>0</v>
      </c>
    </row>
    <row r="1664" spans="1:5" x14ac:dyDescent="0.15">
      <c r="A1664">
        <v>13213360003</v>
      </c>
      <c r="B1664" s="204">
        <v>42880</v>
      </c>
      <c r="C1664">
        <v>0</v>
      </c>
      <c r="D1664">
        <v>1</v>
      </c>
      <c r="E1664">
        <v>0</v>
      </c>
    </row>
    <row r="1665" spans="1:5" x14ac:dyDescent="0.15">
      <c r="A1665">
        <v>13213997003</v>
      </c>
      <c r="B1665" s="204">
        <v>42879</v>
      </c>
      <c r="C1665">
        <v>0</v>
      </c>
      <c r="D1665">
        <v>1</v>
      </c>
      <c r="E1665">
        <v>0</v>
      </c>
    </row>
    <row r="1666" spans="1:5" x14ac:dyDescent="0.15">
      <c r="A1666">
        <v>13214487003</v>
      </c>
      <c r="B1666" s="204">
        <v>42908</v>
      </c>
      <c r="C1666">
        <v>0</v>
      </c>
      <c r="D1666">
        <v>1</v>
      </c>
      <c r="E1666">
        <v>0</v>
      </c>
    </row>
    <row r="1667" spans="1:5" x14ac:dyDescent="0.15">
      <c r="A1667">
        <v>13214831002</v>
      </c>
      <c r="B1667" s="204">
        <v>42908</v>
      </c>
      <c r="C1667">
        <v>0</v>
      </c>
      <c r="D1667">
        <v>1</v>
      </c>
      <c r="E1667">
        <v>0</v>
      </c>
    </row>
    <row r="1668" spans="1:5" x14ac:dyDescent="0.15">
      <c r="A1668">
        <v>13214895002</v>
      </c>
      <c r="B1668" s="204">
        <v>42908</v>
      </c>
      <c r="C1668">
        <v>0</v>
      </c>
      <c r="D1668">
        <v>1</v>
      </c>
      <c r="E1668">
        <v>0</v>
      </c>
    </row>
    <row r="1669" spans="1:5" x14ac:dyDescent="0.15">
      <c r="A1669">
        <v>13214961002</v>
      </c>
      <c r="B1669" s="204">
        <v>42879</v>
      </c>
      <c r="C1669">
        <v>0</v>
      </c>
      <c r="D1669">
        <v>1</v>
      </c>
      <c r="E1669">
        <v>0</v>
      </c>
    </row>
    <row r="1670" spans="1:5" x14ac:dyDescent="0.15">
      <c r="A1670">
        <v>13215192002</v>
      </c>
      <c r="B1670" s="204">
        <v>42879</v>
      </c>
      <c r="C1670">
        <v>0</v>
      </c>
      <c r="D1670">
        <v>1</v>
      </c>
      <c r="E1670">
        <v>0</v>
      </c>
    </row>
    <row r="1671" spans="1:5" x14ac:dyDescent="0.15">
      <c r="A1671">
        <v>13216637002</v>
      </c>
      <c r="B1671" s="204">
        <v>42908</v>
      </c>
      <c r="C1671">
        <v>0</v>
      </c>
      <c r="D1671">
        <v>1</v>
      </c>
      <c r="E1671">
        <v>0</v>
      </c>
    </row>
    <row r="1672" spans="1:5" x14ac:dyDescent="0.15">
      <c r="A1672">
        <v>13216699002</v>
      </c>
      <c r="B1672" s="204">
        <v>42908</v>
      </c>
      <c r="C1672">
        <v>0</v>
      </c>
      <c r="D1672">
        <v>1</v>
      </c>
      <c r="E1672">
        <v>0</v>
      </c>
    </row>
    <row r="1673" spans="1:5" x14ac:dyDescent="0.15">
      <c r="A1673">
        <v>13218584004</v>
      </c>
      <c r="B1673" s="204">
        <v>42880</v>
      </c>
      <c r="C1673">
        <v>0</v>
      </c>
      <c r="D1673">
        <v>1</v>
      </c>
      <c r="E1673">
        <v>0</v>
      </c>
    </row>
    <row r="1674" spans="1:5" x14ac:dyDescent="0.15">
      <c r="A1674">
        <v>13219923002</v>
      </c>
      <c r="B1674" s="204">
        <v>42879</v>
      </c>
      <c r="C1674">
        <v>0</v>
      </c>
      <c r="D1674">
        <v>1</v>
      </c>
      <c r="E1674">
        <v>0</v>
      </c>
    </row>
    <row r="1675" spans="1:5" x14ac:dyDescent="0.15">
      <c r="A1675">
        <v>13220041004</v>
      </c>
      <c r="B1675" s="204">
        <v>42879</v>
      </c>
      <c r="C1675">
        <v>0</v>
      </c>
      <c r="D1675" t="s">
        <v>21</v>
      </c>
      <c r="E1675">
        <v>0</v>
      </c>
    </row>
    <row r="1676" spans="1:5" x14ac:dyDescent="0.15">
      <c r="A1676">
        <v>13220252002</v>
      </c>
      <c r="B1676" s="204">
        <v>42880</v>
      </c>
      <c r="C1676">
        <v>0</v>
      </c>
      <c r="D1676">
        <v>1</v>
      </c>
      <c r="E1676">
        <v>0</v>
      </c>
    </row>
    <row r="1677" spans="1:5" x14ac:dyDescent="0.15">
      <c r="A1677">
        <v>13221543002</v>
      </c>
      <c r="B1677" s="204">
        <v>42879</v>
      </c>
      <c r="C1677">
        <v>0</v>
      </c>
      <c r="D1677">
        <v>1</v>
      </c>
      <c r="E1677">
        <v>0</v>
      </c>
    </row>
    <row r="1678" spans="1:5" x14ac:dyDescent="0.15">
      <c r="A1678">
        <v>13221589003</v>
      </c>
      <c r="B1678" s="204">
        <v>42879</v>
      </c>
      <c r="C1678">
        <v>0</v>
      </c>
      <c r="D1678">
        <v>1</v>
      </c>
      <c r="E1678">
        <v>0</v>
      </c>
    </row>
    <row r="1679" spans="1:5" x14ac:dyDescent="0.15">
      <c r="A1679">
        <v>13223728002</v>
      </c>
      <c r="B1679" s="204">
        <v>42913</v>
      </c>
      <c r="C1679">
        <v>0</v>
      </c>
      <c r="D1679">
        <v>1</v>
      </c>
      <c r="E1679">
        <v>0</v>
      </c>
    </row>
    <row r="1680" spans="1:5" x14ac:dyDescent="0.15">
      <c r="A1680">
        <v>13223856002</v>
      </c>
      <c r="B1680" s="204">
        <v>42908</v>
      </c>
      <c r="C1680">
        <v>0</v>
      </c>
      <c r="D1680">
        <v>1</v>
      </c>
      <c r="E1680">
        <v>0</v>
      </c>
    </row>
    <row r="1681" spans="1:5" x14ac:dyDescent="0.15">
      <c r="A1681">
        <v>13224581002</v>
      </c>
      <c r="B1681" s="204">
        <v>42879</v>
      </c>
      <c r="C1681">
        <v>0</v>
      </c>
      <c r="D1681">
        <v>1</v>
      </c>
      <c r="E1681">
        <v>0</v>
      </c>
    </row>
    <row r="1682" spans="1:5" x14ac:dyDescent="0.15">
      <c r="A1682">
        <v>13225477003</v>
      </c>
      <c r="B1682" s="204">
        <v>42879</v>
      </c>
      <c r="C1682">
        <v>0</v>
      </c>
      <c r="D1682">
        <v>1</v>
      </c>
      <c r="E1682">
        <v>0</v>
      </c>
    </row>
    <row r="1683" spans="1:5" x14ac:dyDescent="0.15">
      <c r="A1683">
        <v>13226689002</v>
      </c>
      <c r="B1683" s="204">
        <v>42879</v>
      </c>
      <c r="C1683">
        <v>0</v>
      </c>
      <c r="D1683">
        <v>1</v>
      </c>
      <c r="E1683">
        <v>0</v>
      </c>
    </row>
    <row r="1684" spans="1:5" x14ac:dyDescent="0.15">
      <c r="A1684">
        <v>13227297002</v>
      </c>
      <c r="B1684" s="204">
        <v>42879</v>
      </c>
      <c r="C1684">
        <v>0</v>
      </c>
      <c r="D1684">
        <v>1</v>
      </c>
      <c r="E1684">
        <v>0</v>
      </c>
    </row>
    <row r="1685" spans="1:5" x14ac:dyDescent="0.15">
      <c r="A1685">
        <v>13227319003</v>
      </c>
      <c r="B1685" s="204">
        <v>42879</v>
      </c>
      <c r="C1685">
        <v>0</v>
      </c>
      <c r="D1685">
        <v>1</v>
      </c>
      <c r="E1685">
        <v>0</v>
      </c>
    </row>
    <row r="1686" spans="1:5" x14ac:dyDescent="0.15">
      <c r="A1686">
        <v>13229358003</v>
      </c>
      <c r="B1686" s="204">
        <v>42879</v>
      </c>
      <c r="C1686">
        <v>0</v>
      </c>
      <c r="D1686" t="s">
        <v>21</v>
      </c>
      <c r="E1686">
        <v>0</v>
      </c>
    </row>
    <row r="1687" spans="1:5" x14ac:dyDescent="0.15">
      <c r="A1687">
        <v>13229457002</v>
      </c>
      <c r="B1687" s="204">
        <v>42879</v>
      </c>
      <c r="C1687">
        <v>0</v>
      </c>
      <c r="D1687">
        <v>1</v>
      </c>
      <c r="E1687">
        <v>0</v>
      </c>
    </row>
    <row r="1688" spans="1:5" x14ac:dyDescent="0.15">
      <c r="A1688">
        <v>13229749002</v>
      </c>
      <c r="B1688" s="204">
        <v>42879</v>
      </c>
      <c r="C1688">
        <v>0</v>
      </c>
      <c r="D1688">
        <v>1</v>
      </c>
      <c r="E1688">
        <v>0</v>
      </c>
    </row>
    <row r="1689" spans="1:5" x14ac:dyDescent="0.15">
      <c r="A1689">
        <v>13230405002</v>
      </c>
      <c r="B1689" s="204">
        <v>42908</v>
      </c>
      <c r="C1689">
        <v>0</v>
      </c>
      <c r="D1689">
        <v>1</v>
      </c>
      <c r="E1689">
        <v>0</v>
      </c>
    </row>
    <row r="1690" spans="1:5" x14ac:dyDescent="0.15">
      <c r="A1690">
        <v>13230448002</v>
      </c>
      <c r="B1690" s="204">
        <v>42908</v>
      </c>
      <c r="C1690">
        <v>0</v>
      </c>
      <c r="D1690">
        <v>1</v>
      </c>
      <c r="E1690">
        <v>0</v>
      </c>
    </row>
    <row r="1691" spans="1:5" x14ac:dyDescent="0.15">
      <c r="A1691">
        <v>13230808003</v>
      </c>
      <c r="B1691" s="204">
        <v>42908</v>
      </c>
      <c r="C1691">
        <v>0</v>
      </c>
      <c r="D1691">
        <v>1</v>
      </c>
      <c r="E1691">
        <v>0</v>
      </c>
    </row>
    <row r="1692" spans="1:5" x14ac:dyDescent="0.15">
      <c r="A1692">
        <v>13230818003</v>
      </c>
      <c r="B1692" s="204">
        <v>42908</v>
      </c>
      <c r="C1692">
        <v>0</v>
      </c>
      <c r="D1692">
        <v>1</v>
      </c>
      <c r="E1692">
        <v>0</v>
      </c>
    </row>
    <row r="1693" spans="1:5" x14ac:dyDescent="0.15">
      <c r="A1693">
        <v>13230996002</v>
      </c>
      <c r="B1693" s="204">
        <v>42908</v>
      </c>
      <c r="C1693">
        <v>0</v>
      </c>
      <c r="D1693">
        <v>1</v>
      </c>
      <c r="E1693">
        <v>0</v>
      </c>
    </row>
    <row r="1694" spans="1:5" x14ac:dyDescent="0.15">
      <c r="A1694">
        <v>13231338003</v>
      </c>
      <c r="B1694" s="204">
        <v>42879</v>
      </c>
      <c r="C1694">
        <v>0</v>
      </c>
      <c r="D1694">
        <v>1</v>
      </c>
      <c r="E1694">
        <v>0</v>
      </c>
    </row>
    <row r="1695" spans="1:5" x14ac:dyDescent="0.15">
      <c r="A1695">
        <v>13231602003</v>
      </c>
      <c r="B1695" s="204">
        <v>42908</v>
      </c>
      <c r="C1695">
        <v>0</v>
      </c>
      <c r="D1695">
        <v>1</v>
      </c>
      <c r="E1695">
        <v>0</v>
      </c>
    </row>
    <row r="1696" spans="1:5" x14ac:dyDescent="0.15">
      <c r="A1696">
        <v>13232318002</v>
      </c>
      <c r="B1696" s="204">
        <v>42908</v>
      </c>
      <c r="C1696">
        <v>0</v>
      </c>
      <c r="D1696">
        <v>1</v>
      </c>
      <c r="E1696">
        <v>0</v>
      </c>
    </row>
    <row r="1697" spans="1:5" x14ac:dyDescent="0.15">
      <c r="A1697">
        <v>13232648002</v>
      </c>
      <c r="B1697" s="204">
        <v>42908</v>
      </c>
      <c r="C1697">
        <v>0</v>
      </c>
      <c r="D1697">
        <v>1</v>
      </c>
      <c r="E1697">
        <v>0</v>
      </c>
    </row>
    <row r="1698" spans="1:5" x14ac:dyDescent="0.15">
      <c r="A1698">
        <v>13233634003</v>
      </c>
      <c r="B1698" s="204">
        <v>42879</v>
      </c>
      <c r="C1698">
        <v>0</v>
      </c>
      <c r="D1698">
        <v>1</v>
      </c>
      <c r="E1698">
        <v>0</v>
      </c>
    </row>
    <row r="1699" spans="1:5" x14ac:dyDescent="0.15">
      <c r="A1699">
        <v>13233635003</v>
      </c>
      <c r="B1699" s="204">
        <v>42913</v>
      </c>
      <c r="C1699">
        <v>0</v>
      </c>
      <c r="D1699">
        <v>1</v>
      </c>
      <c r="E1699">
        <v>0</v>
      </c>
    </row>
    <row r="1700" spans="1:5" x14ac:dyDescent="0.15">
      <c r="A1700">
        <v>13234770003</v>
      </c>
      <c r="B1700" s="204">
        <v>42879</v>
      </c>
      <c r="C1700">
        <v>0</v>
      </c>
      <c r="D1700">
        <v>1</v>
      </c>
      <c r="E1700">
        <v>0</v>
      </c>
    </row>
    <row r="1701" spans="1:5" x14ac:dyDescent="0.15">
      <c r="A1701">
        <v>13235570002</v>
      </c>
      <c r="B1701" s="204">
        <v>42879</v>
      </c>
      <c r="C1701">
        <v>0</v>
      </c>
      <c r="D1701">
        <v>1</v>
      </c>
      <c r="E1701">
        <v>0</v>
      </c>
    </row>
    <row r="1702" spans="1:5" x14ac:dyDescent="0.15">
      <c r="A1702">
        <v>13238224002</v>
      </c>
      <c r="B1702" s="204">
        <v>42880</v>
      </c>
      <c r="C1702">
        <v>0</v>
      </c>
      <c r="D1702">
        <v>1</v>
      </c>
      <c r="E1702">
        <v>0</v>
      </c>
    </row>
    <row r="1703" spans="1:5" x14ac:dyDescent="0.15">
      <c r="A1703">
        <v>13240501002</v>
      </c>
      <c r="B1703" s="204">
        <v>42880</v>
      </c>
      <c r="C1703">
        <v>0</v>
      </c>
      <c r="D1703">
        <v>1</v>
      </c>
      <c r="E1703">
        <v>0</v>
      </c>
    </row>
    <row r="1704" spans="1:5" x14ac:dyDescent="0.15">
      <c r="A1704">
        <v>13240772002</v>
      </c>
      <c r="B1704" s="204">
        <v>42880</v>
      </c>
      <c r="C1704">
        <v>0</v>
      </c>
      <c r="D1704">
        <v>1</v>
      </c>
      <c r="E1704">
        <v>0</v>
      </c>
    </row>
    <row r="1705" spans="1:5" x14ac:dyDescent="0.15">
      <c r="A1705">
        <v>13244585002</v>
      </c>
      <c r="B1705" s="204">
        <v>42880</v>
      </c>
      <c r="C1705">
        <v>0</v>
      </c>
      <c r="D1705">
        <v>1</v>
      </c>
      <c r="E1705">
        <v>0</v>
      </c>
    </row>
    <row r="1706" spans="1:5" x14ac:dyDescent="0.15">
      <c r="A1706">
        <v>13247457002</v>
      </c>
      <c r="B1706" s="204">
        <v>42914</v>
      </c>
      <c r="C1706">
        <v>0</v>
      </c>
      <c r="D1706">
        <v>1</v>
      </c>
      <c r="E1706">
        <v>0</v>
      </c>
    </row>
    <row r="1707" spans="1:5" x14ac:dyDescent="0.15">
      <c r="A1707">
        <v>13248980002</v>
      </c>
      <c r="B1707" s="204">
        <v>42914</v>
      </c>
      <c r="C1707">
        <v>0</v>
      </c>
      <c r="D1707">
        <v>1</v>
      </c>
      <c r="E1707">
        <v>0</v>
      </c>
    </row>
    <row r="1708" spans="1:5" x14ac:dyDescent="0.15">
      <c r="A1708">
        <v>13248992002</v>
      </c>
      <c r="B1708" s="204">
        <v>42914</v>
      </c>
      <c r="C1708">
        <v>0</v>
      </c>
      <c r="D1708">
        <v>1</v>
      </c>
      <c r="E1708">
        <v>0</v>
      </c>
    </row>
    <row r="1709" spans="1:5" x14ac:dyDescent="0.15">
      <c r="A1709">
        <v>13249200002</v>
      </c>
      <c r="B1709" s="204">
        <v>42912</v>
      </c>
      <c r="C1709">
        <v>0</v>
      </c>
      <c r="D1709" t="s">
        <v>21</v>
      </c>
      <c r="E1709">
        <v>0</v>
      </c>
    </row>
    <row r="1710" spans="1:5" x14ac:dyDescent="0.15">
      <c r="A1710">
        <v>13249204003</v>
      </c>
      <c r="B1710" s="204">
        <v>42912</v>
      </c>
      <c r="C1710">
        <v>0</v>
      </c>
      <c r="D1710">
        <v>1</v>
      </c>
      <c r="E1710">
        <v>0</v>
      </c>
    </row>
    <row r="1711" spans="1:5" x14ac:dyDescent="0.15">
      <c r="A1711">
        <v>13250566002</v>
      </c>
      <c r="B1711" s="204">
        <v>42880</v>
      </c>
      <c r="C1711">
        <v>0</v>
      </c>
      <c r="D1711">
        <v>1</v>
      </c>
      <c r="E1711">
        <v>0</v>
      </c>
    </row>
    <row r="1712" spans="1:5" x14ac:dyDescent="0.15">
      <c r="A1712">
        <v>13252646002</v>
      </c>
      <c r="B1712" s="204">
        <v>42880</v>
      </c>
      <c r="C1712">
        <v>0</v>
      </c>
      <c r="D1712">
        <v>1</v>
      </c>
      <c r="E1712">
        <v>0</v>
      </c>
    </row>
    <row r="1713" spans="1:5" x14ac:dyDescent="0.15">
      <c r="A1713">
        <v>13252783002</v>
      </c>
      <c r="B1713" s="204">
        <v>42880</v>
      </c>
      <c r="C1713">
        <v>0</v>
      </c>
      <c r="D1713">
        <v>1</v>
      </c>
      <c r="E1713">
        <v>0</v>
      </c>
    </row>
    <row r="1714" spans="1:5" x14ac:dyDescent="0.15">
      <c r="A1714">
        <v>13255471002</v>
      </c>
      <c r="B1714" s="204">
        <v>42914</v>
      </c>
      <c r="C1714">
        <v>0</v>
      </c>
      <c r="D1714">
        <v>1</v>
      </c>
      <c r="E1714">
        <v>0</v>
      </c>
    </row>
    <row r="1715" spans="1:5" x14ac:dyDescent="0.15">
      <c r="A1715">
        <v>13257468005</v>
      </c>
      <c r="B1715" s="204">
        <v>42908</v>
      </c>
      <c r="C1715">
        <v>0</v>
      </c>
      <c r="D1715">
        <v>1</v>
      </c>
      <c r="E1715">
        <v>0</v>
      </c>
    </row>
    <row r="1716" spans="1:5" x14ac:dyDescent="0.15">
      <c r="A1716">
        <v>13258282002</v>
      </c>
      <c r="B1716" s="204">
        <v>42914</v>
      </c>
      <c r="C1716">
        <v>0</v>
      </c>
      <c r="D1716">
        <v>1</v>
      </c>
      <c r="E1716">
        <v>0</v>
      </c>
    </row>
    <row r="1717" spans="1:5" x14ac:dyDescent="0.15">
      <c r="A1717">
        <v>13258282003</v>
      </c>
      <c r="B1717" s="204">
        <v>42914</v>
      </c>
      <c r="C1717">
        <v>0</v>
      </c>
      <c r="D1717">
        <v>1</v>
      </c>
      <c r="E1717">
        <v>0</v>
      </c>
    </row>
    <row r="1718" spans="1:5" x14ac:dyDescent="0.15">
      <c r="A1718">
        <v>13259106003</v>
      </c>
      <c r="B1718" s="204">
        <v>42880</v>
      </c>
      <c r="C1718">
        <v>0</v>
      </c>
      <c r="D1718">
        <v>1</v>
      </c>
      <c r="E1718">
        <v>0</v>
      </c>
    </row>
    <row r="1719" spans="1:5" x14ac:dyDescent="0.15">
      <c r="A1719">
        <v>13261198003</v>
      </c>
      <c r="B1719" s="204">
        <v>42880</v>
      </c>
      <c r="C1719">
        <v>0</v>
      </c>
      <c r="D1719">
        <v>1</v>
      </c>
      <c r="E1719">
        <v>0</v>
      </c>
    </row>
    <row r="1720" spans="1:5" x14ac:dyDescent="0.15">
      <c r="A1720">
        <v>13268440004</v>
      </c>
      <c r="B1720" s="204">
        <v>42880</v>
      </c>
      <c r="C1720">
        <v>0</v>
      </c>
      <c r="D1720">
        <v>1</v>
      </c>
      <c r="E1720">
        <v>0</v>
      </c>
    </row>
    <row r="1721" spans="1:5" x14ac:dyDescent="0.15">
      <c r="A1721">
        <v>13269140002</v>
      </c>
      <c r="B1721" s="204">
        <v>42880</v>
      </c>
      <c r="C1721">
        <v>0</v>
      </c>
      <c r="D1721">
        <v>1</v>
      </c>
      <c r="E1721">
        <v>0</v>
      </c>
    </row>
    <row r="1722" spans="1:5" x14ac:dyDescent="0.15">
      <c r="A1722">
        <v>13270507003</v>
      </c>
      <c r="B1722" s="204">
        <v>42912</v>
      </c>
      <c r="C1722">
        <v>0</v>
      </c>
      <c r="D1722">
        <v>1</v>
      </c>
      <c r="E1722">
        <v>0</v>
      </c>
    </row>
    <row r="1723" spans="1:5" x14ac:dyDescent="0.15">
      <c r="A1723">
        <v>13270568002</v>
      </c>
      <c r="B1723" s="204">
        <v>42912</v>
      </c>
      <c r="C1723">
        <v>0</v>
      </c>
      <c r="D1723">
        <v>1</v>
      </c>
      <c r="E1723">
        <v>0</v>
      </c>
    </row>
    <row r="1724" spans="1:5" x14ac:dyDescent="0.15">
      <c r="A1724">
        <v>13275664003</v>
      </c>
      <c r="B1724" s="204">
        <v>42912</v>
      </c>
      <c r="C1724">
        <v>0</v>
      </c>
      <c r="D1724">
        <v>1</v>
      </c>
      <c r="E1724">
        <v>0</v>
      </c>
    </row>
    <row r="1725" spans="1:5" x14ac:dyDescent="0.15">
      <c r="A1725">
        <v>13275806002</v>
      </c>
      <c r="B1725" s="204">
        <v>42912</v>
      </c>
      <c r="C1725">
        <v>0</v>
      </c>
      <c r="D1725">
        <v>1</v>
      </c>
      <c r="E1725">
        <v>0</v>
      </c>
    </row>
    <row r="1726" spans="1:5" x14ac:dyDescent="0.15">
      <c r="A1726">
        <v>13276493002</v>
      </c>
      <c r="B1726" s="204">
        <v>42912</v>
      </c>
      <c r="C1726">
        <v>0</v>
      </c>
      <c r="D1726">
        <v>1</v>
      </c>
      <c r="E1726">
        <v>0</v>
      </c>
    </row>
    <row r="1727" spans="1:5" x14ac:dyDescent="0.15">
      <c r="A1727">
        <v>13277393003</v>
      </c>
      <c r="B1727" s="204">
        <v>42914</v>
      </c>
      <c r="C1727">
        <v>0</v>
      </c>
      <c r="D1727" t="s">
        <v>21</v>
      </c>
      <c r="E1727">
        <v>0</v>
      </c>
    </row>
    <row r="1728" spans="1:5" x14ac:dyDescent="0.15">
      <c r="A1728">
        <v>13278708002</v>
      </c>
      <c r="B1728" s="204">
        <v>42912</v>
      </c>
      <c r="C1728">
        <v>0</v>
      </c>
      <c r="D1728">
        <v>1</v>
      </c>
      <c r="E1728">
        <v>0</v>
      </c>
    </row>
    <row r="1729" spans="1:5" x14ac:dyDescent="0.15">
      <c r="A1729">
        <v>13281227006</v>
      </c>
      <c r="B1729" s="204">
        <v>42912</v>
      </c>
      <c r="C1729">
        <v>0</v>
      </c>
      <c r="D1729">
        <v>1</v>
      </c>
      <c r="E1729">
        <v>0</v>
      </c>
    </row>
    <row r="1730" spans="1:5" x14ac:dyDescent="0.15">
      <c r="A1730">
        <v>13282540004</v>
      </c>
      <c r="B1730" s="204">
        <v>42880</v>
      </c>
      <c r="C1730">
        <v>0</v>
      </c>
      <c r="D1730">
        <v>1</v>
      </c>
      <c r="E1730">
        <v>0</v>
      </c>
    </row>
    <row r="1731" spans="1:5" x14ac:dyDescent="0.15">
      <c r="A1731">
        <v>13283166002</v>
      </c>
      <c r="B1731" s="204">
        <v>42880</v>
      </c>
      <c r="C1731">
        <v>0</v>
      </c>
      <c r="D1731">
        <v>1</v>
      </c>
      <c r="E1731">
        <v>0</v>
      </c>
    </row>
    <row r="1732" spans="1:5" x14ac:dyDescent="0.15">
      <c r="A1732">
        <v>13284135002</v>
      </c>
      <c r="B1732" s="204">
        <v>42912</v>
      </c>
      <c r="C1732">
        <v>0</v>
      </c>
      <c r="D1732">
        <v>1</v>
      </c>
      <c r="E1732">
        <v>0</v>
      </c>
    </row>
    <row r="1733" spans="1:5" x14ac:dyDescent="0.15">
      <c r="A1733">
        <v>13284224003</v>
      </c>
      <c r="B1733" s="204">
        <v>42912</v>
      </c>
      <c r="C1733">
        <v>0</v>
      </c>
      <c r="D1733">
        <v>1</v>
      </c>
      <c r="E1733">
        <v>0</v>
      </c>
    </row>
    <row r="1734" spans="1:5" x14ac:dyDescent="0.15">
      <c r="A1734">
        <v>13284279002</v>
      </c>
      <c r="B1734" s="204">
        <v>42912</v>
      </c>
      <c r="C1734">
        <v>0</v>
      </c>
      <c r="D1734">
        <v>1</v>
      </c>
      <c r="E1734">
        <v>0</v>
      </c>
    </row>
    <row r="1735" spans="1:5" x14ac:dyDescent="0.15">
      <c r="A1735">
        <v>13285030002</v>
      </c>
      <c r="B1735" s="204">
        <v>42912</v>
      </c>
      <c r="C1735">
        <v>0</v>
      </c>
      <c r="D1735">
        <v>1</v>
      </c>
      <c r="E1735">
        <v>0</v>
      </c>
    </row>
    <row r="1736" spans="1:5" x14ac:dyDescent="0.15">
      <c r="A1736">
        <v>13286609002</v>
      </c>
      <c r="B1736" s="204">
        <v>42912</v>
      </c>
      <c r="C1736">
        <v>0</v>
      </c>
      <c r="D1736">
        <v>1</v>
      </c>
      <c r="E1736">
        <v>0</v>
      </c>
    </row>
    <row r="1737" spans="1:5" x14ac:dyDescent="0.15">
      <c r="A1737">
        <v>13286615002</v>
      </c>
      <c r="B1737" s="204">
        <v>42912</v>
      </c>
      <c r="C1737">
        <v>0</v>
      </c>
      <c r="D1737">
        <v>1</v>
      </c>
      <c r="E1737">
        <v>0</v>
      </c>
    </row>
    <row r="1738" spans="1:5" x14ac:dyDescent="0.15">
      <c r="A1738">
        <v>13287148002</v>
      </c>
      <c r="B1738" s="204">
        <v>42912</v>
      </c>
      <c r="C1738">
        <v>0</v>
      </c>
      <c r="D1738">
        <v>1</v>
      </c>
      <c r="E1738">
        <v>0</v>
      </c>
    </row>
    <row r="1739" spans="1:5" x14ac:dyDescent="0.15">
      <c r="A1739">
        <v>13287942002</v>
      </c>
      <c r="B1739" s="204">
        <v>42913</v>
      </c>
      <c r="C1739">
        <v>0</v>
      </c>
      <c r="D1739">
        <v>1</v>
      </c>
      <c r="E1739">
        <v>0</v>
      </c>
    </row>
    <row r="1740" spans="1:5" x14ac:dyDescent="0.15">
      <c r="A1740">
        <v>13288113002</v>
      </c>
      <c r="B1740" s="204">
        <v>42914</v>
      </c>
      <c r="C1740">
        <v>0</v>
      </c>
      <c r="D1740">
        <v>1</v>
      </c>
      <c r="E1740">
        <v>0</v>
      </c>
    </row>
    <row r="1741" spans="1:5" x14ac:dyDescent="0.15">
      <c r="A1741">
        <v>13288306005</v>
      </c>
      <c r="B1741" s="204">
        <v>42914</v>
      </c>
      <c r="C1741">
        <v>0</v>
      </c>
      <c r="D1741">
        <v>1</v>
      </c>
      <c r="E1741">
        <v>0</v>
      </c>
    </row>
    <row r="1742" spans="1:5" x14ac:dyDescent="0.15">
      <c r="A1742">
        <v>13288900002</v>
      </c>
      <c r="B1742" s="204">
        <v>42913</v>
      </c>
      <c r="C1742">
        <v>0</v>
      </c>
      <c r="D1742" t="s">
        <v>21</v>
      </c>
      <c r="E1742">
        <v>0</v>
      </c>
    </row>
    <row r="1743" spans="1:5" x14ac:dyDescent="0.15">
      <c r="A1743">
        <v>13291643004</v>
      </c>
      <c r="B1743" s="204">
        <v>42912</v>
      </c>
      <c r="C1743">
        <v>0</v>
      </c>
      <c r="D1743">
        <v>1</v>
      </c>
      <c r="E1743">
        <v>0</v>
      </c>
    </row>
    <row r="1744" spans="1:5" x14ac:dyDescent="0.15">
      <c r="A1744">
        <v>13292197003</v>
      </c>
      <c r="B1744" s="204">
        <v>42912</v>
      </c>
      <c r="C1744">
        <v>0</v>
      </c>
      <c r="D1744">
        <v>1</v>
      </c>
      <c r="E1744">
        <v>0</v>
      </c>
    </row>
    <row r="1745" spans="1:5" x14ac:dyDescent="0.15">
      <c r="A1745">
        <v>13292562002</v>
      </c>
      <c r="B1745" s="204">
        <v>42912</v>
      </c>
      <c r="C1745">
        <v>0</v>
      </c>
      <c r="D1745">
        <v>1</v>
      </c>
      <c r="E1745">
        <v>0</v>
      </c>
    </row>
    <row r="1746" spans="1:5" x14ac:dyDescent="0.15">
      <c r="A1746">
        <v>13292994002</v>
      </c>
      <c r="B1746" s="204">
        <v>42912</v>
      </c>
      <c r="C1746">
        <v>0</v>
      </c>
      <c r="D1746">
        <v>1</v>
      </c>
      <c r="E1746">
        <v>0</v>
      </c>
    </row>
    <row r="1747" spans="1:5" x14ac:dyDescent="0.15">
      <c r="A1747">
        <v>13294825002</v>
      </c>
      <c r="B1747" s="204">
        <v>42912</v>
      </c>
      <c r="C1747">
        <v>0</v>
      </c>
      <c r="D1747">
        <v>1</v>
      </c>
      <c r="E1747">
        <v>0</v>
      </c>
    </row>
    <row r="1748" spans="1:5" x14ac:dyDescent="0.15">
      <c r="A1748">
        <v>13295656002</v>
      </c>
      <c r="B1748" s="204">
        <v>42912</v>
      </c>
      <c r="C1748">
        <v>0</v>
      </c>
      <c r="D1748">
        <v>1</v>
      </c>
      <c r="E1748">
        <v>0</v>
      </c>
    </row>
    <row r="1749" spans="1:5" x14ac:dyDescent="0.15">
      <c r="A1749">
        <v>13296932003</v>
      </c>
      <c r="B1749" s="204">
        <v>42913</v>
      </c>
      <c r="C1749">
        <v>0</v>
      </c>
      <c r="D1749">
        <v>1</v>
      </c>
      <c r="E1749">
        <v>0</v>
      </c>
    </row>
    <row r="1750" spans="1:5" x14ac:dyDescent="0.15">
      <c r="A1750">
        <v>13297217002</v>
      </c>
      <c r="B1750" s="204">
        <v>42914</v>
      </c>
      <c r="C1750">
        <v>0</v>
      </c>
      <c r="D1750">
        <v>1</v>
      </c>
      <c r="E1750">
        <v>0</v>
      </c>
    </row>
    <row r="1751" spans="1:5" x14ac:dyDescent="0.15">
      <c r="A1751">
        <v>13299714002</v>
      </c>
      <c r="B1751" s="204">
        <v>42913</v>
      </c>
      <c r="C1751">
        <v>0</v>
      </c>
      <c r="D1751">
        <v>1</v>
      </c>
      <c r="E1751">
        <v>0</v>
      </c>
    </row>
    <row r="1752" spans="1:5" x14ac:dyDescent="0.15">
      <c r="A1752">
        <v>13300154002</v>
      </c>
      <c r="B1752" s="204">
        <v>42912</v>
      </c>
      <c r="C1752">
        <v>0</v>
      </c>
      <c r="D1752">
        <v>1</v>
      </c>
      <c r="E1752">
        <v>0</v>
      </c>
    </row>
    <row r="1753" spans="1:5" x14ac:dyDescent="0.15">
      <c r="A1753">
        <v>13300292002</v>
      </c>
      <c r="B1753" s="204">
        <v>42912</v>
      </c>
      <c r="C1753">
        <v>0</v>
      </c>
      <c r="D1753">
        <v>1</v>
      </c>
      <c r="E1753">
        <v>0</v>
      </c>
    </row>
    <row r="1754" spans="1:5" x14ac:dyDescent="0.15">
      <c r="A1754">
        <v>13300402002</v>
      </c>
      <c r="B1754" s="204">
        <v>42912</v>
      </c>
      <c r="C1754">
        <v>0</v>
      </c>
      <c r="D1754">
        <v>1</v>
      </c>
      <c r="E1754">
        <v>0</v>
      </c>
    </row>
    <row r="1755" spans="1:5" x14ac:dyDescent="0.15">
      <c r="A1755">
        <v>13300460002</v>
      </c>
      <c r="B1755" s="204">
        <v>42912</v>
      </c>
      <c r="C1755">
        <v>0</v>
      </c>
      <c r="D1755">
        <v>1</v>
      </c>
      <c r="E1755">
        <v>0</v>
      </c>
    </row>
    <row r="1756" spans="1:5" x14ac:dyDescent="0.15">
      <c r="A1756">
        <v>13300552002</v>
      </c>
      <c r="B1756" s="204">
        <v>42912</v>
      </c>
      <c r="C1756">
        <v>0</v>
      </c>
      <c r="D1756">
        <v>1</v>
      </c>
      <c r="E1756">
        <v>0</v>
      </c>
    </row>
    <row r="1757" spans="1:5" x14ac:dyDescent="0.15">
      <c r="A1757">
        <v>13302781002</v>
      </c>
      <c r="B1757" s="204">
        <v>42913</v>
      </c>
      <c r="C1757">
        <v>0</v>
      </c>
      <c r="D1757">
        <v>1</v>
      </c>
      <c r="E1757">
        <v>0</v>
      </c>
    </row>
    <row r="1758" spans="1:5" x14ac:dyDescent="0.15">
      <c r="A1758">
        <v>13302795002</v>
      </c>
      <c r="B1758" s="204">
        <v>42913</v>
      </c>
      <c r="C1758">
        <v>0</v>
      </c>
      <c r="D1758">
        <v>1</v>
      </c>
      <c r="E1758">
        <v>0</v>
      </c>
    </row>
    <row r="1759" spans="1:5" x14ac:dyDescent="0.15">
      <c r="A1759">
        <v>13302857003</v>
      </c>
      <c r="B1759" s="204">
        <v>42913</v>
      </c>
      <c r="C1759">
        <v>0</v>
      </c>
      <c r="D1759">
        <v>1</v>
      </c>
      <c r="E1759">
        <v>0</v>
      </c>
    </row>
    <row r="1760" spans="1:5" x14ac:dyDescent="0.15">
      <c r="A1760">
        <v>13303006002</v>
      </c>
      <c r="B1760" s="204">
        <v>42913</v>
      </c>
      <c r="C1760">
        <v>0</v>
      </c>
      <c r="D1760">
        <v>1</v>
      </c>
      <c r="E1760">
        <v>0</v>
      </c>
    </row>
    <row r="1761" spans="1:5" x14ac:dyDescent="0.15">
      <c r="A1761">
        <v>13303672002</v>
      </c>
      <c r="B1761" s="204">
        <v>42913</v>
      </c>
      <c r="C1761">
        <v>0</v>
      </c>
      <c r="D1761">
        <v>1</v>
      </c>
      <c r="E1761">
        <v>0</v>
      </c>
    </row>
    <row r="1762" spans="1:5" x14ac:dyDescent="0.15">
      <c r="A1762">
        <v>13303740002</v>
      </c>
      <c r="B1762" s="204">
        <v>42913</v>
      </c>
      <c r="C1762">
        <v>0</v>
      </c>
      <c r="D1762">
        <v>1</v>
      </c>
      <c r="E1762">
        <v>0</v>
      </c>
    </row>
    <row r="1763" spans="1:5" x14ac:dyDescent="0.15">
      <c r="A1763">
        <v>13303750002</v>
      </c>
      <c r="B1763" s="204">
        <v>42913</v>
      </c>
      <c r="C1763">
        <v>0</v>
      </c>
      <c r="D1763">
        <v>1</v>
      </c>
      <c r="E1763">
        <v>0</v>
      </c>
    </row>
    <row r="1764" spans="1:5" x14ac:dyDescent="0.15">
      <c r="A1764">
        <v>13303854003</v>
      </c>
      <c r="B1764" s="204">
        <v>42913</v>
      </c>
      <c r="C1764">
        <v>0</v>
      </c>
      <c r="D1764">
        <v>1</v>
      </c>
      <c r="E1764">
        <v>0</v>
      </c>
    </row>
    <row r="1765" spans="1:5" x14ac:dyDescent="0.15">
      <c r="A1765">
        <v>13304392003</v>
      </c>
      <c r="B1765" s="204">
        <v>42913</v>
      </c>
      <c r="C1765">
        <v>0</v>
      </c>
      <c r="D1765">
        <v>1</v>
      </c>
      <c r="E1765">
        <v>0</v>
      </c>
    </row>
    <row r="1766" spans="1:5" x14ac:dyDescent="0.15">
      <c r="A1766">
        <v>13305276002</v>
      </c>
      <c r="B1766" s="204">
        <v>42913</v>
      </c>
      <c r="C1766">
        <v>0</v>
      </c>
      <c r="D1766">
        <v>1</v>
      </c>
      <c r="E1766">
        <v>0</v>
      </c>
    </row>
    <row r="1767" spans="1:5" x14ac:dyDescent="0.15">
      <c r="A1767">
        <v>13305365006</v>
      </c>
      <c r="B1767" s="204">
        <v>42913</v>
      </c>
      <c r="C1767">
        <v>0</v>
      </c>
      <c r="D1767">
        <v>1</v>
      </c>
      <c r="E1767">
        <v>0</v>
      </c>
    </row>
    <row r="1768" spans="1:5" x14ac:dyDescent="0.15">
      <c r="A1768">
        <v>13306460002</v>
      </c>
      <c r="B1768" s="204">
        <v>42914</v>
      </c>
      <c r="C1768">
        <v>0</v>
      </c>
      <c r="D1768">
        <v>1</v>
      </c>
      <c r="E1768">
        <v>0</v>
      </c>
    </row>
    <row r="1769" spans="1:5" x14ac:dyDescent="0.15">
      <c r="A1769">
        <v>13306765002</v>
      </c>
      <c r="B1769" s="204">
        <v>42914</v>
      </c>
      <c r="C1769">
        <v>0</v>
      </c>
      <c r="D1769">
        <v>1</v>
      </c>
      <c r="E1769">
        <v>0</v>
      </c>
    </row>
    <row r="1770" spans="1:5" x14ac:dyDescent="0.15">
      <c r="A1770">
        <v>13309008003</v>
      </c>
      <c r="B1770" s="204">
        <v>42914</v>
      </c>
      <c r="C1770">
        <v>0</v>
      </c>
      <c r="D1770">
        <v>1</v>
      </c>
      <c r="E1770">
        <v>0</v>
      </c>
    </row>
    <row r="1771" spans="1:5" x14ac:dyDescent="0.15">
      <c r="A1771">
        <v>13309061002</v>
      </c>
      <c r="B1771" s="204">
        <v>42914</v>
      </c>
      <c r="C1771">
        <v>0</v>
      </c>
      <c r="D1771">
        <v>1</v>
      </c>
      <c r="E1771">
        <v>0</v>
      </c>
    </row>
    <row r="1772" spans="1:5" x14ac:dyDescent="0.15">
      <c r="A1772">
        <v>13310429002</v>
      </c>
      <c r="B1772" s="204">
        <v>42913</v>
      </c>
      <c r="C1772">
        <v>0</v>
      </c>
      <c r="D1772">
        <v>1</v>
      </c>
      <c r="E1772">
        <v>0</v>
      </c>
    </row>
    <row r="1773" spans="1:5" x14ac:dyDescent="0.15">
      <c r="A1773">
        <v>13310544003</v>
      </c>
      <c r="B1773" s="204">
        <v>42913</v>
      </c>
      <c r="C1773">
        <v>0</v>
      </c>
      <c r="D1773">
        <v>1</v>
      </c>
      <c r="E1773">
        <v>0</v>
      </c>
    </row>
    <row r="1774" spans="1:5" x14ac:dyDescent="0.15">
      <c r="A1774">
        <v>13311758002</v>
      </c>
      <c r="B1774" s="204">
        <v>42913</v>
      </c>
      <c r="C1774">
        <v>0</v>
      </c>
      <c r="D1774">
        <v>1</v>
      </c>
      <c r="E1774">
        <v>0</v>
      </c>
    </row>
    <row r="1775" spans="1:5" x14ac:dyDescent="0.15">
      <c r="A1775">
        <v>13312783003</v>
      </c>
      <c r="B1775" s="204">
        <v>42913</v>
      </c>
      <c r="C1775">
        <v>0</v>
      </c>
      <c r="D1775">
        <v>1</v>
      </c>
      <c r="E1775">
        <v>0</v>
      </c>
    </row>
    <row r="1776" spans="1:5" x14ac:dyDescent="0.15">
      <c r="A1776">
        <v>13313186002</v>
      </c>
      <c r="B1776" s="204">
        <v>42914</v>
      </c>
      <c r="C1776">
        <v>0</v>
      </c>
      <c r="D1776" t="s">
        <v>21</v>
      </c>
      <c r="E1776">
        <v>0</v>
      </c>
    </row>
    <row r="1777" spans="1:5" x14ac:dyDescent="0.15">
      <c r="A1777">
        <v>13315080003</v>
      </c>
      <c r="B1777" s="204">
        <v>42913</v>
      </c>
      <c r="C1777">
        <v>0</v>
      </c>
      <c r="D1777">
        <v>1</v>
      </c>
      <c r="E1777">
        <v>0</v>
      </c>
    </row>
    <row r="1778" spans="1:5" x14ac:dyDescent="0.15">
      <c r="A1778">
        <v>13315263002</v>
      </c>
      <c r="B1778" s="204">
        <v>42913</v>
      </c>
      <c r="C1778">
        <v>0</v>
      </c>
      <c r="D1778">
        <v>1</v>
      </c>
      <c r="E1778">
        <v>0</v>
      </c>
    </row>
    <row r="1779" spans="1:5" x14ac:dyDescent="0.15">
      <c r="A1779">
        <v>13315466002</v>
      </c>
      <c r="B1779" s="204">
        <v>42913</v>
      </c>
      <c r="C1779">
        <v>0</v>
      </c>
      <c r="D1779">
        <v>1</v>
      </c>
      <c r="E1779">
        <v>0</v>
      </c>
    </row>
    <row r="1780" spans="1:5" x14ac:dyDescent="0.15">
      <c r="A1780">
        <v>13316790002</v>
      </c>
      <c r="B1780" s="204">
        <v>42914</v>
      </c>
      <c r="C1780">
        <v>0</v>
      </c>
      <c r="D1780">
        <v>1</v>
      </c>
      <c r="E1780">
        <v>0</v>
      </c>
    </row>
    <row r="1781" spans="1:5" x14ac:dyDescent="0.15">
      <c r="A1781">
        <v>13317020002</v>
      </c>
      <c r="B1781" s="204">
        <v>42913</v>
      </c>
      <c r="C1781">
        <v>0</v>
      </c>
      <c r="D1781">
        <v>1</v>
      </c>
      <c r="E1781">
        <v>0</v>
      </c>
    </row>
    <row r="1782" spans="1:5" x14ac:dyDescent="0.15">
      <c r="A1782">
        <v>13317322003</v>
      </c>
      <c r="B1782" s="204">
        <v>42913</v>
      </c>
      <c r="C1782">
        <v>0</v>
      </c>
      <c r="D1782">
        <v>1</v>
      </c>
      <c r="E1782">
        <v>0</v>
      </c>
    </row>
    <row r="1783" spans="1:5" x14ac:dyDescent="0.15">
      <c r="A1783">
        <v>13318145003</v>
      </c>
      <c r="B1783" s="204">
        <v>42913</v>
      </c>
      <c r="C1783">
        <v>0</v>
      </c>
      <c r="D1783">
        <v>1</v>
      </c>
      <c r="E1783">
        <v>0</v>
      </c>
    </row>
    <row r="1784" spans="1:5" x14ac:dyDescent="0.15">
      <c r="A1784">
        <v>13319690002</v>
      </c>
      <c r="B1784" s="204">
        <v>42913</v>
      </c>
      <c r="C1784">
        <v>0</v>
      </c>
      <c r="D1784">
        <v>1</v>
      </c>
      <c r="E1784">
        <v>0</v>
      </c>
    </row>
    <row r="1785" spans="1:5" x14ac:dyDescent="0.15">
      <c r="A1785">
        <v>13319842002</v>
      </c>
      <c r="B1785" s="204">
        <v>42913</v>
      </c>
      <c r="C1785">
        <v>0</v>
      </c>
      <c r="D1785">
        <v>1</v>
      </c>
      <c r="E1785">
        <v>0</v>
      </c>
    </row>
    <row r="1786" spans="1:5" x14ac:dyDescent="0.15">
      <c r="A1786">
        <v>13320403002</v>
      </c>
      <c r="B1786" s="204">
        <v>42913</v>
      </c>
      <c r="C1786">
        <v>0</v>
      </c>
      <c r="D1786">
        <v>1</v>
      </c>
      <c r="E1786">
        <v>0</v>
      </c>
    </row>
    <row r="1787" spans="1:5" x14ac:dyDescent="0.15">
      <c r="A1787">
        <v>13321094002</v>
      </c>
      <c r="B1787" s="204">
        <v>42913</v>
      </c>
      <c r="C1787">
        <v>0</v>
      </c>
      <c r="D1787">
        <v>1</v>
      </c>
      <c r="E1787">
        <v>0</v>
      </c>
    </row>
    <row r="1788" spans="1:5" x14ac:dyDescent="0.15">
      <c r="A1788">
        <v>13321350002</v>
      </c>
      <c r="B1788" s="204">
        <v>42914</v>
      </c>
      <c r="C1788">
        <v>0</v>
      </c>
      <c r="D1788">
        <v>1</v>
      </c>
      <c r="E1788">
        <v>0</v>
      </c>
    </row>
    <row r="1789" spans="1:5" x14ac:dyDescent="0.15">
      <c r="A1789">
        <v>13321351002</v>
      </c>
      <c r="B1789" s="204">
        <v>42914</v>
      </c>
      <c r="C1789">
        <v>0</v>
      </c>
      <c r="D1789">
        <v>1</v>
      </c>
      <c r="E1789">
        <v>0</v>
      </c>
    </row>
    <row r="1790" spans="1:5" x14ac:dyDescent="0.15">
      <c r="A1790">
        <v>13322189002</v>
      </c>
      <c r="B1790" s="204">
        <v>42913</v>
      </c>
      <c r="C1790">
        <v>0</v>
      </c>
      <c r="D1790">
        <v>1</v>
      </c>
      <c r="E1790">
        <v>0</v>
      </c>
    </row>
    <row r="1791" spans="1:5" x14ac:dyDescent="0.15">
      <c r="A1791">
        <v>13322740002</v>
      </c>
      <c r="B1791" s="204">
        <v>42914</v>
      </c>
      <c r="C1791">
        <v>0</v>
      </c>
      <c r="D1791">
        <v>1</v>
      </c>
      <c r="E1791">
        <v>0</v>
      </c>
    </row>
    <row r="1792" spans="1:5" x14ac:dyDescent="0.15">
      <c r="A1792">
        <v>13322998002</v>
      </c>
      <c r="B1792" s="204">
        <v>42914</v>
      </c>
      <c r="C1792">
        <v>0</v>
      </c>
      <c r="D1792">
        <v>1</v>
      </c>
      <c r="E1792">
        <v>0</v>
      </c>
    </row>
    <row r="1793" spans="1:5" x14ac:dyDescent="0.15">
      <c r="A1793">
        <v>13323442002</v>
      </c>
      <c r="B1793" s="204">
        <v>42913</v>
      </c>
      <c r="C1793">
        <v>0</v>
      </c>
      <c r="D1793">
        <v>1</v>
      </c>
      <c r="E1793">
        <v>0</v>
      </c>
    </row>
    <row r="1794" spans="1:5" x14ac:dyDescent="0.15">
      <c r="A1794">
        <v>13324554003</v>
      </c>
      <c r="B1794" s="204">
        <v>42913</v>
      </c>
      <c r="C1794">
        <v>0</v>
      </c>
      <c r="D1794">
        <v>1</v>
      </c>
      <c r="E1794">
        <v>0</v>
      </c>
    </row>
    <row r="1795" spans="1:5" x14ac:dyDescent="0.15">
      <c r="A1795">
        <v>13326315003</v>
      </c>
      <c r="B1795" s="204">
        <v>42914</v>
      </c>
      <c r="C1795">
        <v>0</v>
      </c>
      <c r="D1795">
        <v>1</v>
      </c>
      <c r="E1795">
        <v>0</v>
      </c>
    </row>
    <row r="1796" spans="1:5" x14ac:dyDescent="0.15">
      <c r="A1796">
        <v>13327001004</v>
      </c>
      <c r="B1796" s="204">
        <v>42914</v>
      </c>
      <c r="C1796">
        <v>0</v>
      </c>
      <c r="D1796">
        <v>1</v>
      </c>
      <c r="E1796">
        <v>0</v>
      </c>
    </row>
    <row r="1797" spans="1:5" x14ac:dyDescent="0.15">
      <c r="A1797">
        <v>13327460002</v>
      </c>
      <c r="B1797" s="204">
        <v>42913</v>
      </c>
      <c r="C1797">
        <v>0</v>
      </c>
      <c r="D1797">
        <v>1</v>
      </c>
      <c r="E1797">
        <v>0</v>
      </c>
    </row>
    <row r="1798" spans="1:5" x14ac:dyDescent="0.15">
      <c r="A1798">
        <v>13329893002</v>
      </c>
      <c r="B1798" s="204">
        <v>42913</v>
      </c>
      <c r="C1798">
        <v>0</v>
      </c>
      <c r="D1798">
        <v>1</v>
      </c>
      <c r="E1798">
        <v>0</v>
      </c>
    </row>
    <row r="1799" spans="1:5" x14ac:dyDescent="0.15">
      <c r="A1799">
        <v>13330348002</v>
      </c>
      <c r="B1799" s="204">
        <v>42913</v>
      </c>
      <c r="C1799">
        <v>0</v>
      </c>
      <c r="D1799">
        <v>1</v>
      </c>
      <c r="E1799">
        <v>0</v>
      </c>
    </row>
    <row r="1800" spans="1:5" x14ac:dyDescent="0.15">
      <c r="A1800">
        <v>13330570003</v>
      </c>
      <c r="B1800" s="204">
        <v>42913</v>
      </c>
      <c r="C1800">
        <v>0</v>
      </c>
      <c r="D1800">
        <v>1</v>
      </c>
      <c r="E1800">
        <v>0</v>
      </c>
    </row>
    <row r="1801" spans="1:5" x14ac:dyDescent="0.15">
      <c r="A1801">
        <v>13331264002</v>
      </c>
      <c r="B1801" s="204">
        <v>42913</v>
      </c>
      <c r="C1801">
        <v>0</v>
      </c>
      <c r="D1801">
        <v>1</v>
      </c>
      <c r="E1801">
        <v>0</v>
      </c>
    </row>
    <row r="1802" spans="1:5" x14ac:dyDescent="0.15">
      <c r="A1802">
        <v>13331561002</v>
      </c>
      <c r="B1802" s="204">
        <v>42914</v>
      </c>
      <c r="C1802">
        <v>0</v>
      </c>
      <c r="D1802">
        <v>1</v>
      </c>
      <c r="E1802">
        <v>0</v>
      </c>
    </row>
    <row r="1803" spans="1:5" x14ac:dyDescent="0.15">
      <c r="A1803">
        <v>13331843003</v>
      </c>
      <c r="B1803" s="204">
        <v>42914</v>
      </c>
      <c r="C1803">
        <v>0</v>
      </c>
      <c r="D1803">
        <v>1</v>
      </c>
      <c r="E1803">
        <v>0</v>
      </c>
    </row>
    <row r="1804" spans="1:5" x14ac:dyDescent="0.15">
      <c r="A1804">
        <v>13333659003</v>
      </c>
      <c r="B1804" s="204">
        <v>42913</v>
      </c>
      <c r="C1804">
        <v>0</v>
      </c>
      <c r="D1804">
        <v>1</v>
      </c>
      <c r="E1804">
        <v>0</v>
      </c>
    </row>
    <row r="1805" spans="1:5" x14ac:dyDescent="0.15">
      <c r="A1805">
        <v>13334217002</v>
      </c>
      <c r="B1805" s="204">
        <v>42913</v>
      </c>
      <c r="C1805">
        <v>0</v>
      </c>
      <c r="D1805">
        <v>1</v>
      </c>
      <c r="E1805">
        <v>0</v>
      </c>
    </row>
    <row r="1806" spans="1:5" x14ac:dyDescent="0.15">
      <c r="A1806">
        <v>13335191002</v>
      </c>
      <c r="B1806" s="204">
        <v>42914</v>
      </c>
      <c r="C1806">
        <v>0</v>
      </c>
      <c r="D1806">
        <v>1</v>
      </c>
      <c r="E1806">
        <v>0</v>
      </c>
    </row>
    <row r="1807" spans="1:5" x14ac:dyDescent="0.15">
      <c r="A1807">
        <v>13337803002</v>
      </c>
      <c r="B1807" s="204">
        <v>42914</v>
      </c>
      <c r="C1807">
        <v>0</v>
      </c>
      <c r="D1807">
        <v>1</v>
      </c>
      <c r="E1807">
        <v>0</v>
      </c>
    </row>
    <row r="1808" spans="1:5" x14ac:dyDescent="0.15">
      <c r="A1808">
        <v>13339221002</v>
      </c>
      <c r="B1808" s="204">
        <v>42914</v>
      </c>
      <c r="C1808">
        <v>0</v>
      </c>
      <c r="D1808">
        <v>1</v>
      </c>
      <c r="E1808">
        <v>0</v>
      </c>
    </row>
    <row r="1809" spans="1:5" x14ac:dyDescent="0.15">
      <c r="A1809">
        <v>13339348002</v>
      </c>
      <c r="B1809" s="204">
        <v>42914</v>
      </c>
      <c r="C1809">
        <v>0</v>
      </c>
      <c r="D1809">
        <v>1</v>
      </c>
      <c r="E1809">
        <v>0</v>
      </c>
    </row>
    <row r="1810" spans="1:5" x14ac:dyDescent="0.15">
      <c r="A1810">
        <v>13339912002</v>
      </c>
      <c r="B1810" s="204">
        <v>42914</v>
      </c>
      <c r="C1810">
        <v>0</v>
      </c>
      <c r="D1810">
        <v>1</v>
      </c>
      <c r="E1810">
        <v>0</v>
      </c>
    </row>
    <row r="1811" spans="1:5" x14ac:dyDescent="0.15">
      <c r="A1811">
        <v>13340515003</v>
      </c>
      <c r="B1811" s="204">
        <v>42913</v>
      </c>
      <c r="C1811">
        <v>0</v>
      </c>
      <c r="D1811">
        <v>1</v>
      </c>
      <c r="E1811">
        <v>0</v>
      </c>
    </row>
    <row r="1812" spans="1:5" x14ac:dyDescent="0.15">
      <c r="A1812">
        <v>13341201002</v>
      </c>
      <c r="B1812" s="204">
        <v>42914</v>
      </c>
      <c r="C1812">
        <v>0</v>
      </c>
      <c r="D1812" t="s">
        <v>21</v>
      </c>
      <c r="E1812">
        <v>0</v>
      </c>
    </row>
    <row r="1813" spans="1:5" x14ac:dyDescent="0.15">
      <c r="A1813">
        <v>13342746002</v>
      </c>
      <c r="B1813" s="204">
        <v>42914</v>
      </c>
      <c r="C1813">
        <v>0</v>
      </c>
      <c r="D1813">
        <v>1</v>
      </c>
      <c r="E1813">
        <v>0</v>
      </c>
    </row>
    <row r="1814" spans="1:5" x14ac:dyDescent="0.15">
      <c r="A1814">
        <v>13342857002</v>
      </c>
      <c r="B1814" s="204">
        <v>42914</v>
      </c>
      <c r="C1814">
        <v>0</v>
      </c>
      <c r="D1814" t="s">
        <v>21</v>
      </c>
      <c r="E1814">
        <v>0</v>
      </c>
    </row>
    <row r="1815" spans="1:5" x14ac:dyDescent="0.15">
      <c r="A1815">
        <v>13345686002</v>
      </c>
      <c r="B1815" s="204">
        <v>42914</v>
      </c>
      <c r="C1815">
        <v>0</v>
      </c>
      <c r="D1815">
        <v>1</v>
      </c>
      <c r="E1815">
        <v>0</v>
      </c>
    </row>
    <row r="1816" spans="1:5" x14ac:dyDescent="0.15">
      <c r="A1816">
        <v>13347243002</v>
      </c>
      <c r="B1816" s="204">
        <v>42914</v>
      </c>
      <c r="C1816">
        <v>0</v>
      </c>
      <c r="D1816">
        <v>1</v>
      </c>
      <c r="E1816">
        <v>0</v>
      </c>
    </row>
    <row r="1817" spans="1:5" x14ac:dyDescent="0.15">
      <c r="A1817">
        <v>13347390002</v>
      </c>
      <c r="B1817" s="204">
        <v>42914</v>
      </c>
      <c r="C1817">
        <v>0</v>
      </c>
      <c r="D1817">
        <v>1</v>
      </c>
      <c r="E1817">
        <v>0</v>
      </c>
    </row>
    <row r="1818" spans="1:5" x14ac:dyDescent="0.15">
      <c r="A1818">
        <v>13347550003</v>
      </c>
      <c r="B1818" s="204">
        <v>42914</v>
      </c>
      <c r="C1818">
        <v>0</v>
      </c>
      <c r="D1818">
        <v>1</v>
      </c>
      <c r="E1818">
        <v>0</v>
      </c>
    </row>
    <row r="1819" spans="1:5" x14ac:dyDescent="0.15">
      <c r="A1819">
        <v>13347949002</v>
      </c>
      <c r="B1819" s="204">
        <v>42914</v>
      </c>
      <c r="C1819">
        <v>0</v>
      </c>
      <c r="D1819">
        <v>1</v>
      </c>
      <c r="E1819">
        <v>0</v>
      </c>
    </row>
    <row r="1820" spans="1:5" x14ac:dyDescent="0.15">
      <c r="A1820">
        <v>13350350002</v>
      </c>
      <c r="B1820" s="204">
        <v>42914</v>
      </c>
      <c r="C1820">
        <v>0</v>
      </c>
      <c r="D1820">
        <v>1</v>
      </c>
      <c r="E1820">
        <v>0</v>
      </c>
    </row>
    <row r="1821" spans="1:5" x14ac:dyDescent="0.15">
      <c r="A1821">
        <v>13351006002</v>
      </c>
      <c r="B1821" s="204">
        <v>42914</v>
      </c>
      <c r="C1821">
        <v>0</v>
      </c>
      <c r="D1821">
        <v>1</v>
      </c>
      <c r="E1821">
        <v>0</v>
      </c>
    </row>
    <row r="1822" spans="1:5" x14ac:dyDescent="0.15">
      <c r="A1822">
        <v>13352350004</v>
      </c>
      <c r="B1822" s="204">
        <v>42914</v>
      </c>
      <c r="C1822">
        <v>0</v>
      </c>
      <c r="D1822">
        <v>1</v>
      </c>
      <c r="E1822">
        <v>0</v>
      </c>
    </row>
    <row r="1823" spans="1:5" x14ac:dyDescent="0.15">
      <c r="A1823">
        <v>13352374002</v>
      </c>
      <c r="B1823" s="204">
        <v>42914</v>
      </c>
      <c r="C1823">
        <v>0</v>
      </c>
      <c r="D1823">
        <v>1</v>
      </c>
      <c r="E1823">
        <v>0</v>
      </c>
    </row>
    <row r="1824" spans="1:5" x14ac:dyDescent="0.15">
      <c r="A1824">
        <v>13352744002</v>
      </c>
      <c r="B1824" s="204">
        <v>42914</v>
      </c>
      <c r="C1824">
        <v>0</v>
      </c>
      <c r="D1824">
        <v>1</v>
      </c>
      <c r="E1824">
        <v>0</v>
      </c>
    </row>
    <row r="1825" spans="1:5" x14ac:dyDescent="0.15">
      <c r="A1825">
        <v>13352911002</v>
      </c>
      <c r="B1825" s="204">
        <v>42914</v>
      </c>
      <c r="C1825">
        <v>0</v>
      </c>
      <c r="D1825">
        <v>1</v>
      </c>
      <c r="E1825">
        <v>0</v>
      </c>
    </row>
    <row r="1826" spans="1:5" x14ac:dyDescent="0.15">
      <c r="A1826">
        <v>13352956003</v>
      </c>
      <c r="B1826" s="204">
        <v>42914</v>
      </c>
      <c r="C1826">
        <v>0</v>
      </c>
      <c r="D1826">
        <v>1</v>
      </c>
      <c r="E1826">
        <v>0</v>
      </c>
    </row>
    <row r="1827" spans="1:5" x14ac:dyDescent="0.15">
      <c r="A1827">
        <v>13353387002</v>
      </c>
      <c r="B1827" s="204">
        <v>42914</v>
      </c>
      <c r="C1827">
        <v>0</v>
      </c>
      <c r="D1827">
        <v>1</v>
      </c>
      <c r="E1827">
        <v>0</v>
      </c>
    </row>
    <row r="1828" spans="1:5" x14ac:dyDescent="0.15">
      <c r="A1828">
        <v>13354235005</v>
      </c>
      <c r="B1828" s="204">
        <v>42893</v>
      </c>
      <c r="C1828">
        <v>0</v>
      </c>
      <c r="D1828">
        <v>1</v>
      </c>
      <c r="E1828">
        <v>0</v>
      </c>
    </row>
    <row r="1829" spans="1:5" x14ac:dyDescent="0.15">
      <c r="A1829">
        <v>13355911002</v>
      </c>
      <c r="B1829" s="204">
        <v>42914</v>
      </c>
      <c r="C1829">
        <v>0</v>
      </c>
      <c r="D1829">
        <v>1</v>
      </c>
      <c r="E1829">
        <v>0</v>
      </c>
    </row>
    <row r="1830" spans="1:5" x14ac:dyDescent="0.15">
      <c r="A1830">
        <v>13356147003</v>
      </c>
      <c r="B1830" s="204">
        <v>42913</v>
      </c>
      <c r="C1830">
        <v>0</v>
      </c>
      <c r="D1830">
        <v>1</v>
      </c>
      <c r="E1830">
        <v>0</v>
      </c>
    </row>
    <row r="1831" spans="1:5" x14ac:dyDescent="0.15">
      <c r="A1831">
        <v>13359378004</v>
      </c>
      <c r="B1831" s="204">
        <v>42914</v>
      </c>
      <c r="C1831">
        <v>0</v>
      </c>
      <c r="D1831">
        <v>1</v>
      </c>
      <c r="E1831">
        <v>0</v>
      </c>
    </row>
    <row r="1832" spans="1:5" x14ac:dyDescent="0.15">
      <c r="A1832">
        <v>13360584003</v>
      </c>
      <c r="B1832" s="204">
        <v>42914</v>
      </c>
      <c r="C1832">
        <v>0</v>
      </c>
      <c r="D1832">
        <v>1</v>
      </c>
      <c r="E1832">
        <v>0</v>
      </c>
    </row>
    <row r="1833" spans="1:5" x14ac:dyDescent="0.15">
      <c r="A1833">
        <v>13360752002</v>
      </c>
      <c r="B1833" s="204">
        <v>42914</v>
      </c>
      <c r="C1833">
        <v>0</v>
      </c>
      <c r="D1833" t="s">
        <v>21</v>
      </c>
      <c r="E1833">
        <v>0</v>
      </c>
    </row>
    <row r="1834" spans="1:5" x14ac:dyDescent="0.15">
      <c r="A1834">
        <v>13363107003</v>
      </c>
      <c r="B1834" s="204">
        <v>42914</v>
      </c>
      <c r="C1834">
        <v>0</v>
      </c>
      <c r="D1834">
        <v>1</v>
      </c>
      <c r="E1834">
        <v>0</v>
      </c>
    </row>
    <row r="1835" spans="1:5" x14ac:dyDescent="0.15">
      <c r="A1835">
        <v>13363728002</v>
      </c>
      <c r="B1835" s="204">
        <v>42893</v>
      </c>
      <c r="C1835">
        <v>0</v>
      </c>
      <c r="D1835">
        <v>1</v>
      </c>
      <c r="E1835">
        <v>0</v>
      </c>
    </row>
    <row r="1836" spans="1:5" x14ac:dyDescent="0.15">
      <c r="A1836">
        <v>13363852002</v>
      </c>
      <c r="B1836" s="204">
        <v>42913</v>
      </c>
      <c r="C1836">
        <v>0</v>
      </c>
      <c r="D1836">
        <v>1</v>
      </c>
      <c r="E1836">
        <v>0</v>
      </c>
    </row>
    <row r="1837" spans="1:5" x14ac:dyDescent="0.15">
      <c r="A1837">
        <v>13363919002</v>
      </c>
      <c r="B1837" s="204">
        <v>42913</v>
      </c>
      <c r="C1837">
        <v>0</v>
      </c>
      <c r="D1837">
        <v>1</v>
      </c>
      <c r="E1837">
        <v>0</v>
      </c>
    </row>
    <row r="1838" spans="1:5" x14ac:dyDescent="0.15">
      <c r="A1838">
        <v>13364483002</v>
      </c>
      <c r="B1838" s="204">
        <v>42914</v>
      </c>
      <c r="C1838">
        <v>0</v>
      </c>
      <c r="D1838">
        <v>1</v>
      </c>
      <c r="E1838">
        <v>0</v>
      </c>
    </row>
    <row r="1839" spans="1:5" x14ac:dyDescent="0.15">
      <c r="A1839">
        <v>13366582002</v>
      </c>
      <c r="B1839" s="204">
        <v>42914</v>
      </c>
      <c r="C1839">
        <v>0</v>
      </c>
      <c r="D1839">
        <v>1</v>
      </c>
      <c r="E1839">
        <v>0</v>
      </c>
    </row>
    <row r="1840" spans="1:5" x14ac:dyDescent="0.15">
      <c r="A1840">
        <v>13366842002</v>
      </c>
      <c r="B1840" s="204">
        <v>42914</v>
      </c>
      <c r="C1840">
        <v>0</v>
      </c>
      <c r="D1840">
        <v>1</v>
      </c>
      <c r="E1840">
        <v>0</v>
      </c>
    </row>
    <row r="1841" spans="1:5" x14ac:dyDescent="0.15">
      <c r="A1841">
        <v>13366877002</v>
      </c>
      <c r="B1841" s="204">
        <v>42914</v>
      </c>
      <c r="C1841">
        <v>0</v>
      </c>
      <c r="D1841">
        <v>1</v>
      </c>
      <c r="E1841">
        <v>0</v>
      </c>
    </row>
    <row r="1842" spans="1:5" x14ac:dyDescent="0.15">
      <c r="A1842">
        <v>13393021005</v>
      </c>
      <c r="B1842" s="204">
        <v>42914</v>
      </c>
      <c r="C1842">
        <v>0</v>
      </c>
      <c r="D1842">
        <v>1</v>
      </c>
      <c r="E1842">
        <v>0</v>
      </c>
    </row>
    <row r="1843" spans="1:5" x14ac:dyDescent="0.15">
      <c r="A1843">
        <v>13426806002</v>
      </c>
      <c r="B1843" s="204">
        <v>42908</v>
      </c>
      <c r="C1843">
        <v>0</v>
      </c>
      <c r="D1843">
        <v>1</v>
      </c>
      <c r="E1843">
        <v>0</v>
      </c>
    </row>
    <row r="1844" spans="1:5" x14ac:dyDescent="0.15">
      <c r="A1844">
        <v>13433298002</v>
      </c>
      <c r="B1844" s="204">
        <v>42899</v>
      </c>
      <c r="C1844">
        <v>0</v>
      </c>
      <c r="D1844">
        <v>1</v>
      </c>
      <c r="E1844">
        <v>0</v>
      </c>
    </row>
    <row r="1845" spans="1:5" x14ac:dyDescent="0.15">
      <c r="A1845">
        <v>13439856002</v>
      </c>
      <c r="B1845" s="204">
        <v>42899</v>
      </c>
      <c r="C1845">
        <v>0</v>
      </c>
      <c r="D1845">
        <v>1</v>
      </c>
      <c r="E1845">
        <v>0</v>
      </c>
    </row>
    <row r="1846" spans="1:5" x14ac:dyDescent="0.15">
      <c r="A1846">
        <v>13440023003</v>
      </c>
      <c r="B1846" s="204">
        <v>42893</v>
      </c>
      <c r="C1846">
        <v>0</v>
      </c>
      <c r="D1846">
        <v>1</v>
      </c>
      <c r="E1846">
        <v>0</v>
      </c>
    </row>
    <row r="1847" spans="1:5" x14ac:dyDescent="0.15">
      <c r="A1847">
        <v>13491007002</v>
      </c>
      <c r="B1847" s="204">
        <v>42913</v>
      </c>
      <c r="C1847">
        <v>0</v>
      </c>
      <c r="D1847">
        <v>1</v>
      </c>
      <c r="E1847">
        <v>0</v>
      </c>
    </row>
    <row r="1848" spans="1:5" x14ac:dyDescent="0.15">
      <c r="A1848">
        <v>13499186003</v>
      </c>
      <c r="B1848" s="204">
        <v>42893</v>
      </c>
      <c r="C1848">
        <v>0</v>
      </c>
      <c r="D1848">
        <v>1</v>
      </c>
      <c r="E1848">
        <v>0</v>
      </c>
    </row>
    <row r="1849" spans="1:5" x14ac:dyDescent="0.15">
      <c r="A1849">
        <v>13501027002</v>
      </c>
      <c r="B1849" s="204">
        <v>42893</v>
      </c>
      <c r="C1849">
        <v>0</v>
      </c>
      <c r="D1849">
        <v>1</v>
      </c>
      <c r="E1849">
        <v>0</v>
      </c>
    </row>
    <row r="1850" spans="1:5" x14ac:dyDescent="0.15">
      <c r="A1850">
        <v>13507314002</v>
      </c>
      <c r="B1850" s="204">
        <v>42899</v>
      </c>
      <c r="C1850">
        <v>0</v>
      </c>
      <c r="D1850">
        <v>1</v>
      </c>
      <c r="E1850">
        <v>0</v>
      </c>
    </row>
    <row r="1851" spans="1:5" x14ac:dyDescent="0.15">
      <c r="A1851">
        <v>13519691002</v>
      </c>
      <c r="B1851" s="204">
        <v>42899</v>
      </c>
      <c r="C1851">
        <v>0</v>
      </c>
      <c r="D1851">
        <v>1</v>
      </c>
      <c r="E1851">
        <v>0</v>
      </c>
    </row>
    <row r="1852" spans="1:5" x14ac:dyDescent="0.15">
      <c r="A1852">
        <v>13519954002</v>
      </c>
      <c r="B1852" s="204">
        <v>42899</v>
      </c>
      <c r="C1852">
        <v>0</v>
      </c>
      <c r="D1852">
        <v>1</v>
      </c>
      <c r="E1852">
        <v>0</v>
      </c>
    </row>
    <row r="1853" spans="1:5" x14ac:dyDescent="0.15">
      <c r="A1853">
        <v>13530194002</v>
      </c>
      <c r="B1853" s="204">
        <v>42893</v>
      </c>
      <c r="C1853">
        <v>0</v>
      </c>
      <c r="D1853">
        <v>1</v>
      </c>
      <c r="E1853">
        <v>0</v>
      </c>
    </row>
    <row r="1854" spans="1:5" x14ac:dyDescent="0.15">
      <c r="A1854">
        <v>13553572003</v>
      </c>
      <c r="B1854" s="204">
        <v>42893</v>
      </c>
      <c r="C1854">
        <v>0</v>
      </c>
      <c r="D1854">
        <v>1</v>
      </c>
      <c r="E1854">
        <v>0</v>
      </c>
    </row>
    <row r="1855" spans="1:5" x14ac:dyDescent="0.15">
      <c r="A1855">
        <v>13555431003</v>
      </c>
      <c r="B1855" s="204">
        <v>42893</v>
      </c>
      <c r="C1855">
        <v>0</v>
      </c>
      <c r="D1855">
        <v>1</v>
      </c>
      <c r="E1855">
        <v>0</v>
      </c>
    </row>
    <row r="1856" spans="1:5" x14ac:dyDescent="0.15">
      <c r="A1856">
        <v>13561823002</v>
      </c>
      <c r="B1856" s="204">
        <v>42913</v>
      </c>
      <c r="C1856">
        <v>0</v>
      </c>
      <c r="D1856">
        <v>1</v>
      </c>
      <c r="E1856">
        <v>0</v>
      </c>
    </row>
    <row r="1857" spans="1:5" x14ac:dyDescent="0.15">
      <c r="A1857">
        <v>13566957002</v>
      </c>
      <c r="B1857" s="204">
        <v>42935</v>
      </c>
      <c r="C1857">
        <v>0</v>
      </c>
      <c r="D1857">
        <v>1</v>
      </c>
      <c r="E1857">
        <v>0</v>
      </c>
    </row>
    <row r="1858" spans="1:5" x14ac:dyDescent="0.15">
      <c r="A1858">
        <v>13567636003</v>
      </c>
      <c r="B1858" s="204">
        <v>42899</v>
      </c>
      <c r="C1858">
        <v>0</v>
      </c>
      <c r="D1858">
        <v>1</v>
      </c>
      <c r="E1858">
        <v>0</v>
      </c>
    </row>
    <row r="1859" spans="1:5" x14ac:dyDescent="0.15">
      <c r="A1859">
        <v>13569105002</v>
      </c>
      <c r="B1859" s="204">
        <v>42893</v>
      </c>
      <c r="C1859">
        <v>0</v>
      </c>
      <c r="D1859">
        <v>1</v>
      </c>
      <c r="E1859">
        <v>0</v>
      </c>
    </row>
    <row r="1860" spans="1:5" x14ac:dyDescent="0.15">
      <c r="A1860">
        <v>13571916002</v>
      </c>
      <c r="B1860" s="204">
        <v>42893</v>
      </c>
      <c r="C1860">
        <v>0</v>
      </c>
      <c r="D1860">
        <v>1</v>
      </c>
      <c r="E1860">
        <v>0</v>
      </c>
    </row>
    <row r="1861" spans="1:5" x14ac:dyDescent="0.15">
      <c r="A1861">
        <v>13574902002</v>
      </c>
      <c r="B1861" s="204">
        <v>42912</v>
      </c>
      <c r="C1861">
        <v>0</v>
      </c>
      <c r="D1861">
        <v>1</v>
      </c>
      <c r="E1861">
        <v>0</v>
      </c>
    </row>
    <row r="1862" spans="1:5" x14ac:dyDescent="0.15">
      <c r="A1862">
        <v>13577366003</v>
      </c>
      <c r="B1862" s="204">
        <v>42899</v>
      </c>
      <c r="C1862">
        <v>0</v>
      </c>
      <c r="D1862">
        <v>1</v>
      </c>
      <c r="E1862">
        <v>0</v>
      </c>
    </row>
    <row r="1863" spans="1:5" x14ac:dyDescent="0.15">
      <c r="A1863">
        <v>13577543002</v>
      </c>
      <c r="B1863" s="204">
        <v>42893</v>
      </c>
      <c r="C1863">
        <v>0</v>
      </c>
      <c r="D1863">
        <v>1</v>
      </c>
      <c r="E1863">
        <v>0</v>
      </c>
    </row>
    <row r="1864" spans="1:5" x14ac:dyDescent="0.15">
      <c r="A1864">
        <v>13577544002</v>
      </c>
      <c r="B1864" s="204">
        <v>42893</v>
      </c>
      <c r="C1864">
        <v>0</v>
      </c>
      <c r="D1864">
        <v>1</v>
      </c>
      <c r="E1864">
        <v>0</v>
      </c>
    </row>
    <row r="1865" spans="1:5" x14ac:dyDescent="0.15">
      <c r="A1865">
        <v>13585810003</v>
      </c>
      <c r="B1865" s="204">
        <v>42893</v>
      </c>
      <c r="C1865">
        <v>0</v>
      </c>
      <c r="D1865">
        <v>1</v>
      </c>
      <c r="E1865">
        <v>0</v>
      </c>
    </row>
    <row r="1866" spans="1:5" x14ac:dyDescent="0.15">
      <c r="A1866">
        <v>13586983004</v>
      </c>
      <c r="B1866" s="204">
        <v>42893</v>
      </c>
      <c r="C1866">
        <v>0</v>
      </c>
      <c r="D1866">
        <v>1</v>
      </c>
      <c r="E1866">
        <v>0</v>
      </c>
    </row>
    <row r="1867" spans="1:5" x14ac:dyDescent="0.15">
      <c r="A1867">
        <v>13587442003</v>
      </c>
      <c r="B1867" s="204">
        <v>42893</v>
      </c>
      <c r="C1867">
        <v>0</v>
      </c>
      <c r="D1867">
        <v>1</v>
      </c>
      <c r="E1867">
        <v>0</v>
      </c>
    </row>
    <row r="1868" spans="1:5" x14ac:dyDescent="0.15">
      <c r="A1868">
        <v>13587971003</v>
      </c>
      <c r="B1868" s="204">
        <v>42908</v>
      </c>
      <c r="C1868">
        <v>0</v>
      </c>
      <c r="D1868">
        <v>1</v>
      </c>
      <c r="E1868">
        <v>0</v>
      </c>
    </row>
    <row r="1869" spans="1:5" x14ac:dyDescent="0.15">
      <c r="A1869">
        <v>13590214002</v>
      </c>
      <c r="B1869" s="204">
        <v>42893</v>
      </c>
      <c r="C1869">
        <v>0</v>
      </c>
      <c r="D1869">
        <v>1</v>
      </c>
      <c r="E1869">
        <v>0</v>
      </c>
    </row>
    <row r="1870" spans="1:5" x14ac:dyDescent="0.15">
      <c r="A1870">
        <v>13592803002</v>
      </c>
      <c r="B1870" s="204">
        <v>42899</v>
      </c>
      <c r="C1870">
        <v>0</v>
      </c>
      <c r="D1870">
        <v>1</v>
      </c>
      <c r="E1870">
        <v>0</v>
      </c>
    </row>
    <row r="1871" spans="1:5" x14ac:dyDescent="0.15">
      <c r="A1871">
        <v>13597212002</v>
      </c>
      <c r="B1871" s="204">
        <v>42893</v>
      </c>
      <c r="C1871">
        <v>0</v>
      </c>
      <c r="D1871">
        <v>1</v>
      </c>
      <c r="E1871">
        <v>0</v>
      </c>
    </row>
    <row r="1872" spans="1:5" x14ac:dyDescent="0.15">
      <c r="A1872">
        <v>13599281002</v>
      </c>
      <c r="B1872" s="204">
        <v>42893</v>
      </c>
      <c r="C1872">
        <v>0</v>
      </c>
      <c r="D1872">
        <v>1</v>
      </c>
      <c r="E1872">
        <v>0</v>
      </c>
    </row>
    <row r="1873" spans="1:5" x14ac:dyDescent="0.15">
      <c r="A1873">
        <v>13604221004</v>
      </c>
      <c r="B1873" s="204">
        <v>42879</v>
      </c>
      <c r="C1873">
        <v>0</v>
      </c>
      <c r="D1873">
        <v>1</v>
      </c>
      <c r="E1873">
        <v>0</v>
      </c>
    </row>
    <row r="1874" spans="1:5" x14ac:dyDescent="0.15">
      <c r="A1874">
        <v>13606146004</v>
      </c>
      <c r="B1874" s="204">
        <v>42899</v>
      </c>
      <c r="C1874">
        <v>0</v>
      </c>
      <c r="D1874">
        <v>1</v>
      </c>
      <c r="E1874">
        <v>0</v>
      </c>
    </row>
    <row r="1875" spans="1:5" x14ac:dyDescent="0.15">
      <c r="A1875">
        <v>13606165002</v>
      </c>
      <c r="B1875" s="204">
        <v>42893</v>
      </c>
      <c r="C1875">
        <v>0</v>
      </c>
      <c r="D1875">
        <v>1</v>
      </c>
      <c r="E1875">
        <v>0</v>
      </c>
    </row>
    <row r="1876" spans="1:5" x14ac:dyDescent="0.15">
      <c r="A1876">
        <v>13608081002</v>
      </c>
      <c r="B1876" s="204">
        <v>42893</v>
      </c>
      <c r="C1876">
        <v>0</v>
      </c>
      <c r="D1876">
        <v>1</v>
      </c>
      <c r="E1876">
        <v>0</v>
      </c>
    </row>
    <row r="1877" spans="1:5" x14ac:dyDescent="0.15">
      <c r="A1877">
        <v>13615553003</v>
      </c>
      <c r="B1877" s="204">
        <v>42893</v>
      </c>
      <c r="C1877">
        <v>0</v>
      </c>
      <c r="D1877">
        <v>1</v>
      </c>
      <c r="E1877">
        <v>0</v>
      </c>
    </row>
    <row r="1878" spans="1:5" x14ac:dyDescent="0.15">
      <c r="A1878">
        <v>13615758002</v>
      </c>
      <c r="B1878" s="204">
        <v>42893</v>
      </c>
      <c r="C1878">
        <v>0</v>
      </c>
      <c r="D1878">
        <v>1</v>
      </c>
      <c r="E1878">
        <v>0</v>
      </c>
    </row>
    <row r="1879" spans="1:5" x14ac:dyDescent="0.15">
      <c r="A1879">
        <v>13617429002</v>
      </c>
      <c r="B1879" s="204">
        <v>42893</v>
      </c>
      <c r="C1879">
        <v>0</v>
      </c>
      <c r="D1879">
        <v>1</v>
      </c>
      <c r="E1879">
        <v>0</v>
      </c>
    </row>
    <row r="1880" spans="1:5" x14ac:dyDescent="0.15">
      <c r="A1880">
        <v>13648392002</v>
      </c>
      <c r="B1880" s="204">
        <v>42893</v>
      </c>
      <c r="C1880">
        <v>0</v>
      </c>
      <c r="D1880">
        <v>1</v>
      </c>
      <c r="E1880">
        <v>0</v>
      </c>
    </row>
    <row r="1881" spans="1:5" x14ac:dyDescent="0.15">
      <c r="A1881">
        <v>13673469002</v>
      </c>
      <c r="B1881" s="204">
        <v>42914</v>
      </c>
      <c r="C1881">
        <v>0</v>
      </c>
      <c r="D1881">
        <v>1</v>
      </c>
      <c r="E1881">
        <v>0</v>
      </c>
    </row>
    <row r="1882" spans="1:5" x14ac:dyDescent="0.15">
      <c r="A1882">
        <v>13683888002</v>
      </c>
      <c r="B1882" s="204">
        <v>42893</v>
      </c>
      <c r="C1882">
        <v>0</v>
      </c>
      <c r="D1882">
        <v>1</v>
      </c>
      <c r="E1882">
        <v>0</v>
      </c>
    </row>
    <row r="1883" spans="1:5" x14ac:dyDescent="0.15">
      <c r="A1883">
        <v>13686368005</v>
      </c>
      <c r="B1883" s="204">
        <v>42893</v>
      </c>
      <c r="C1883">
        <v>0</v>
      </c>
      <c r="D1883">
        <v>1</v>
      </c>
      <c r="E1883">
        <v>0</v>
      </c>
    </row>
    <row r="1884" spans="1:5" x14ac:dyDescent="0.15">
      <c r="A1884">
        <v>13691952002</v>
      </c>
      <c r="B1884" s="204">
        <v>42893</v>
      </c>
      <c r="C1884">
        <v>0</v>
      </c>
      <c r="D1884">
        <v>1</v>
      </c>
      <c r="E1884">
        <v>0</v>
      </c>
    </row>
    <row r="1885" spans="1:5" x14ac:dyDescent="0.15">
      <c r="A1885">
        <v>13699499002</v>
      </c>
      <c r="B1885" s="204">
        <v>42927</v>
      </c>
      <c r="C1885">
        <v>1</v>
      </c>
      <c r="D1885" t="s">
        <v>21</v>
      </c>
      <c r="E1885">
        <v>0</v>
      </c>
    </row>
    <row r="1886" spans="1:5" x14ac:dyDescent="0.15">
      <c r="A1886">
        <v>13710176002</v>
      </c>
      <c r="B1886" s="204">
        <v>42899</v>
      </c>
      <c r="C1886">
        <v>0</v>
      </c>
      <c r="D1886">
        <v>1</v>
      </c>
      <c r="E1886">
        <v>0</v>
      </c>
    </row>
    <row r="1887" spans="1:5" x14ac:dyDescent="0.15">
      <c r="A1887">
        <v>13724211003</v>
      </c>
      <c r="B1887" s="204">
        <v>42899</v>
      </c>
      <c r="C1887">
        <v>0</v>
      </c>
      <c r="D1887">
        <v>1</v>
      </c>
      <c r="E1887">
        <v>0</v>
      </c>
    </row>
    <row r="1888" spans="1:5" x14ac:dyDescent="0.15">
      <c r="A1888">
        <v>13724689003</v>
      </c>
      <c r="B1888" s="204">
        <v>42927</v>
      </c>
      <c r="C1888">
        <v>1</v>
      </c>
      <c r="D1888" t="s">
        <v>21</v>
      </c>
      <c r="E1888">
        <v>0</v>
      </c>
    </row>
    <row r="1889" spans="1:5" x14ac:dyDescent="0.15">
      <c r="A1889">
        <v>13725509002</v>
      </c>
      <c r="B1889" s="204">
        <v>42899</v>
      </c>
      <c r="C1889">
        <v>0</v>
      </c>
      <c r="D1889">
        <v>1</v>
      </c>
      <c r="E1889">
        <v>0</v>
      </c>
    </row>
    <row r="1890" spans="1:5" x14ac:dyDescent="0.15">
      <c r="A1890">
        <v>13727777003</v>
      </c>
      <c r="B1890" s="204">
        <v>42893</v>
      </c>
      <c r="C1890">
        <v>0</v>
      </c>
      <c r="D1890">
        <v>1</v>
      </c>
      <c r="E1890">
        <v>0</v>
      </c>
    </row>
    <row r="1891" spans="1:5" x14ac:dyDescent="0.15">
      <c r="A1891">
        <v>13729089002</v>
      </c>
      <c r="B1891" s="204">
        <v>42893</v>
      </c>
      <c r="C1891">
        <v>0</v>
      </c>
      <c r="D1891">
        <v>1</v>
      </c>
      <c r="E1891">
        <v>0</v>
      </c>
    </row>
    <row r="1892" spans="1:5" x14ac:dyDescent="0.15">
      <c r="A1892">
        <v>13729906002</v>
      </c>
      <c r="B1892" s="204">
        <v>42893</v>
      </c>
      <c r="C1892">
        <v>0</v>
      </c>
      <c r="D1892">
        <v>1</v>
      </c>
      <c r="E1892">
        <v>0</v>
      </c>
    </row>
    <row r="1893" spans="1:5" x14ac:dyDescent="0.15">
      <c r="A1893">
        <v>13733363003</v>
      </c>
      <c r="B1893" s="204">
        <v>42893</v>
      </c>
      <c r="C1893">
        <v>0</v>
      </c>
      <c r="D1893">
        <v>1</v>
      </c>
      <c r="E1893">
        <v>0</v>
      </c>
    </row>
    <row r="1894" spans="1:5" x14ac:dyDescent="0.15">
      <c r="A1894">
        <v>13734317002</v>
      </c>
      <c r="B1894" s="204">
        <v>42893</v>
      </c>
      <c r="C1894">
        <v>0</v>
      </c>
      <c r="D1894" t="s">
        <v>21</v>
      </c>
      <c r="E1894">
        <v>0</v>
      </c>
    </row>
    <row r="1895" spans="1:5" x14ac:dyDescent="0.15">
      <c r="A1895">
        <v>13734507002</v>
      </c>
      <c r="B1895" s="204">
        <v>42893</v>
      </c>
      <c r="C1895">
        <v>0</v>
      </c>
      <c r="D1895">
        <v>1</v>
      </c>
      <c r="E1895">
        <v>0</v>
      </c>
    </row>
    <row r="1896" spans="1:5" x14ac:dyDescent="0.15">
      <c r="A1896">
        <v>13735505002</v>
      </c>
      <c r="B1896" s="204">
        <v>42893</v>
      </c>
      <c r="C1896">
        <v>0</v>
      </c>
      <c r="D1896">
        <v>1</v>
      </c>
      <c r="E1896">
        <v>0</v>
      </c>
    </row>
    <row r="1897" spans="1:5" x14ac:dyDescent="0.15">
      <c r="A1897">
        <v>13735585003</v>
      </c>
      <c r="B1897" s="204">
        <v>42893</v>
      </c>
      <c r="C1897">
        <v>0</v>
      </c>
      <c r="D1897">
        <v>1</v>
      </c>
      <c r="E1897">
        <v>0</v>
      </c>
    </row>
    <row r="1898" spans="1:5" x14ac:dyDescent="0.15">
      <c r="A1898">
        <v>13735804002</v>
      </c>
      <c r="B1898" s="204">
        <v>42893</v>
      </c>
      <c r="C1898">
        <v>0</v>
      </c>
      <c r="D1898">
        <v>1</v>
      </c>
      <c r="E1898">
        <v>0</v>
      </c>
    </row>
    <row r="1899" spans="1:5" x14ac:dyDescent="0.15">
      <c r="A1899">
        <v>13736060002</v>
      </c>
      <c r="B1899" s="204">
        <v>42893</v>
      </c>
      <c r="C1899">
        <v>0</v>
      </c>
      <c r="D1899">
        <v>1</v>
      </c>
      <c r="E1899">
        <v>0</v>
      </c>
    </row>
    <row r="1900" spans="1:5" x14ac:dyDescent="0.15">
      <c r="A1900">
        <v>13736273002</v>
      </c>
      <c r="B1900" s="204">
        <v>42893</v>
      </c>
      <c r="C1900">
        <v>0</v>
      </c>
      <c r="D1900">
        <v>1</v>
      </c>
      <c r="E1900">
        <v>0</v>
      </c>
    </row>
    <row r="1901" spans="1:5" x14ac:dyDescent="0.15">
      <c r="A1901">
        <v>13737569002</v>
      </c>
      <c r="B1901" s="204">
        <v>42893</v>
      </c>
      <c r="C1901">
        <v>0</v>
      </c>
      <c r="D1901">
        <v>1</v>
      </c>
      <c r="E1901">
        <v>0</v>
      </c>
    </row>
    <row r="1902" spans="1:5" x14ac:dyDescent="0.15">
      <c r="A1902">
        <v>13737777002</v>
      </c>
      <c r="B1902" s="204">
        <v>42893</v>
      </c>
      <c r="C1902">
        <v>0</v>
      </c>
      <c r="D1902">
        <v>1</v>
      </c>
      <c r="E1902">
        <v>0</v>
      </c>
    </row>
    <row r="1903" spans="1:5" x14ac:dyDescent="0.15">
      <c r="A1903">
        <v>13740991002</v>
      </c>
      <c r="B1903" s="204">
        <v>42893</v>
      </c>
      <c r="C1903">
        <v>0</v>
      </c>
      <c r="D1903">
        <v>1</v>
      </c>
      <c r="E1903">
        <v>0</v>
      </c>
    </row>
    <row r="1904" spans="1:5" x14ac:dyDescent="0.15">
      <c r="A1904">
        <v>13742952003</v>
      </c>
      <c r="B1904" s="204">
        <v>42893</v>
      </c>
      <c r="C1904">
        <v>0</v>
      </c>
      <c r="D1904">
        <v>1</v>
      </c>
      <c r="E1904">
        <v>0</v>
      </c>
    </row>
    <row r="1905" spans="1:5" x14ac:dyDescent="0.15">
      <c r="A1905">
        <v>13743323002</v>
      </c>
      <c r="B1905" s="204">
        <v>42893</v>
      </c>
      <c r="C1905">
        <v>0</v>
      </c>
      <c r="D1905">
        <v>1</v>
      </c>
      <c r="E1905">
        <v>0</v>
      </c>
    </row>
    <row r="1906" spans="1:5" x14ac:dyDescent="0.15">
      <c r="A1906">
        <v>13745544002</v>
      </c>
      <c r="B1906" s="204">
        <v>42893</v>
      </c>
      <c r="C1906">
        <v>0</v>
      </c>
      <c r="D1906">
        <v>1</v>
      </c>
      <c r="E1906">
        <v>0</v>
      </c>
    </row>
    <row r="1907" spans="1:5" x14ac:dyDescent="0.15">
      <c r="A1907">
        <v>13745709002</v>
      </c>
      <c r="B1907" s="204">
        <v>42893</v>
      </c>
      <c r="C1907">
        <v>0</v>
      </c>
      <c r="D1907">
        <v>1</v>
      </c>
      <c r="E1907">
        <v>0</v>
      </c>
    </row>
    <row r="1908" spans="1:5" x14ac:dyDescent="0.15">
      <c r="A1908">
        <v>13745788003</v>
      </c>
      <c r="B1908" s="204">
        <v>42893</v>
      </c>
      <c r="C1908">
        <v>0</v>
      </c>
      <c r="D1908">
        <v>1</v>
      </c>
      <c r="E1908">
        <v>0</v>
      </c>
    </row>
    <row r="1909" spans="1:5" x14ac:dyDescent="0.15">
      <c r="A1909">
        <v>13747552002</v>
      </c>
      <c r="B1909" s="204">
        <v>42893</v>
      </c>
      <c r="C1909">
        <v>0</v>
      </c>
      <c r="D1909">
        <v>1</v>
      </c>
      <c r="E1909">
        <v>0</v>
      </c>
    </row>
    <row r="1910" spans="1:5" x14ac:dyDescent="0.15">
      <c r="A1910">
        <v>13747830002</v>
      </c>
      <c r="B1910" s="204">
        <v>42893</v>
      </c>
      <c r="C1910">
        <v>0</v>
      </c>
      <c r="D1910">
        <v>1</v>
      </c>
      <c r="E1910">
        <v>0</v>
      </c>
    </row>
    <row r="1911" spans="1:5" x14ac:dyDescent="0.15">
      <c r="A1911">
        <v>13747834002</v>
      </c>
      <c r="B1911" s="204">
        <v>42893</v>
      </c>
      <c r="C1911">
        <v>0</v>
      </c>
      <c r="D1911">
        <v>1</v>
      </c>
      <c r="E1911">
        <v>0</v>
      </c>
    </row>
    <row r="1912" spans="1:5" x14ac:dyDescent="0.15">
      <c r="A1912">
        <v>13748633002</v>
      </c>
      <c r="B1912" s="204">
        <v>42893</v>
      </c>
      <c r="C1912">
        <v>0</v>
      </c>
      <c r="D1912">
        <v>1</v>
      </c>
      <c r="E1912">
        <v>0</v>
      </c>
    </row>
    <row r="1913" spans="1:5" x14ac:dyDescent="0.15">
      <c r="A1913">
        <v>13748913002</v>
      </c>
      <c r="B1913" s="204">
        <v>42893</v>
      </c>
      <c r="C1913">
        <v>0</v>
      </c>
      <c r="D1913">
        <v>1</v>
      </c>
      <c r="E1913">
        <v>0</v>
      </c>
    </row>
    <row r="1914" spans="1:5" x14ac:dyDescent="0.15">
      <c r="A1914">
        <v>13749482003</v>
      </c>
      <c r="B1914" s="204">
        <v>42893</v>
      </c>
      <c r="C1914">
        <v>0</v>
      </c>
      <c r="D1914">
        <v>1</v>
      </c>
      <c r="E1914">
        <v>0</v>
      </c>
    </row>
    <row r="1915" spans="1:5" x14ac:dyDescent="0.15">
      <c r="A1915">
        <v>13751134002</v>
      </c>
      <c r="B1915" s="204">
        <v>42893</v>
      </c>
      <c r="C1915">
        <v>0</v>
      </c>
      <c r="D1915">
        <v>1</v>
      </c>
      <c r="E1915">
        <v>0</v>
      </c>
    </row>
    <row r="1916" spans="1:5" x14ac:dyDescent="0.15">
      <c r="A1916">
        <v>13751384002</v>
      </c>
      <c r="B1916" s="204">
        <v>42893</v>
      </c>
      <c r="C1916">
        <v>0</v>
      </c>
      <c r="D1916">
        <v>1</v>
      </c>
      <c r="E1916">
        <v>0</v>
      </c>
    </row>
    <row r="1917" spans="1:5" x14ac:dyDescent="0.15">
      <c r="A1917">
        <v>13753526002</v>
      </c>
      <c r="B1917" s="204">
        <v>42893</v>
      </c>
      <c r="C1917">
        <v>0</v>
      </c>
      <c r="D1917">
        <v>1</v>
      </c>
      <c r="E1917">
        <v>0</v>
      </c>
    </row>
    <row r="1918" spans="1:5" x14ac:dyDescent="0.15">
      <c r="A1918">
        <v>13753699003</v>
      </c>
      <c r="B1918" s="204">
        <v>42893</v>
      </c>
      <c r="C1918">
        <v>0</v>
      </c>
      <c r="D1918">
        <v>1</v>
      </c>
      <c r="E1918">
        <v>0</v>
      </c>
    </row>
    <row r="1919" spans="1:5" x14ac:dyDescent="0.15">
      <c r="A1919">
        <v>13753831002</v>
      </c>
      <c r="B1919" s="204">
        <v>42893</v>
      </c>
      <c r="C1919">
        <v>0</v>
      </c>
      <c r="D1919">
        <v>1</v>
      </c>
      <c r="E1919">
        <v>0</v>
      </c>
    </row>
    <row r="1920" spans="1:5" x14ac:dyDescent="0.15">
      <c r="A1920">
        <v>13754037002</v>
      </c>
      <c r="B1920" s="204">
        <v>42893</v>
      </c>
      <c r="C1920">
        <v>0</v>
      </c>
      <c r="D1920">
        <v>1</v>
      </c>
      <c r="E1920">
        <v>0</v>
      </c>
    </row>
    <row r="1921" spans="1:5" x14ac:dyDescent="0.15">
      <c r="A1921">
        <v>13755363002</v>
      </c>
      <c r="B1921" s="204">
        <v>42893</v>
      </c>
      <c r="C1921">
        <v>0</v>
      </c>
      <c r="D1921">
        <v>1</v>
      </c>
      <c r="E1921">
        <v>0</v>
      </c>
    </row>
    <row r="1922" spans="1:5" x14ac:dyDescent="0.15">
      <c r="A1922">
        <v>13756000002</v>
      </c>
      <c r="B1922" s="204">
        <v>42893</v>
      </c>
      <c r="C1922">
        <v>0</v>
      </c>
      <c r="D1922">
        <v>1</v>
      </c>
      <c r="E1922">
        <v>0</v>
      </c>
    </row>
    <row r="1923" spans="1:5" x14ac:dyDescent="0.15">
      <c r="A1923">
        <v>13756224002</v>
      </c>
      <c r="B1923" s="204">
        <v>42893</v>
      </c>
      <c r="C1923">
        <v>0</v>
      </c>
      <c r="D1923">
        <v>1</v>
      </c>
      <c r="E1923">
        <v>0</v>
      </c>
    </row>
    <row r="1924" spans="1:5" x14ac:dyDescent="0.15">
      <c r="A1924">
        <v>13757005002</v>
      </c>
      <c r="B1924" s="204">
        <v>42893</v>
      </c>
      <c r="C1924">
        <v>0</v>
      </c>
      <c r="D1924">
        <v>1</v>
      </c>
      <c r="E1924">
        <v>0</v>
      </c>
    </row>
    <row r="1925" spans="1:5" x14ac:dyDescent="0.15">
      <c r="A1925">
        <v>13759089002</v>
      </c>
      <c r="B1925" s="204">
        <v>42893</v>
      </c>
      <c r="C1925">
        <v>0</v>
      </c>
      <c r="D1925">
        <v>1</v>
      </c>
      <c r="E1925">
        <v>0</v>
      </c>
    </row>
    <row r="1926" spans="1:5" x14ac:dyDescent="0.15">
      <c r="A1926">
        <v>13762891002</v>
      </c>
      <c r="B1926" s="204">
        <v>42899</v>
      </c>
      <c r="C1926">
        <v>0</v>
      </c>
      <c r="D1926">
        <v>1</v>
      </c>
      <c r="E1926">
        <v>0</v>
      </c>
    </row>
    <row r="1927" spans="1:5" x14ac:dyDescent="0.15">
      <c r="A1927">
        <v>13767909002</v>
      </c>
      <c r="B1927" s="204">
        <v>42899</v>
      </c>
      <c r="C1927">
        <v>0</v>
      </c>
      <c r="D1927">
        <v>1</v>
      </c>
      <c r="E1927">
        <v>0</v>
      </c>
    </row>
    <row r="1928" spans="1:5" x14ac:dyDescent="0.15">
      <c r="A1928">
        <v>13769160003</v>
      </c>
      <c r="B1928" s="204">
        <v>42879</v>
      </c>
      <c r="C1928">
        <v>0</v>
      </c>
      <c r="D1928">
        <v>1</v>
      </c>
      <c r="E1928">
        <v>0</v>
      </c>
    </row>
    <row r="1929" spans="1:5" x14ac:dyDescent="0.15">
      <c r="A1929">
        <v>13770138002</v>
      </c>
      <c r="B1929" s="204">
        <v>42899</v>
      </c>
      <c r="C1929">
        <v>0</v>
      </c>
      <c r="D1929">
        <v>1</v>
      </c>
      <c r="E1929">
        <v>0</v>
      </c>
    </row>
    <row r="1930" spans="1:5" x14ac:dyDescent="0.15">
      <c r="A1930">
        <v>13772516002</v>
      </c>
      <c r="B1930" s="204">
        <v>42899</v>
      </c>
      <c r="C1930">
        <v>0</v>
      </c>
      <c r="D1930">
        <v>1</v>
      </c>
      <c r="E1930">
        <v>0</v>
      </c>
    </row>
    <row r="1931" spans="1:5" x14ac:dyDescent="0.15">
      <c r="A1931">
        <v>13775203003</v>
      </c>
      <c r="B1931" s="204">
        <v>42935</v>
      </c>
      <c r="C1931">
        <v>0</v>
      </c>
      <c r="D1931">
        <v>1</v>
      </c>
      <c r="E1931">
        <v>0</v>
      </c>
    </row>
    <row r="1932" spans="1:5" x14ac:dyDescent="0.15">
      <c r="A1932">
        <v>13778024002</v>
      </c>
      <c r="B1932" s="204">
        <v>42899</v>
      </c>
      <c r="C1932">
        <v>0</v>
      </c>
      <c r="D1932">
        <v>1</v>
      </c>
      <c r="E1932">
        <v>0</v>
      </c>
    </row>
    <row r="1933" spans="1:5" x14ac:dyDescent="0.15">
      <c r="A1933">
        <v>13780626003</v>
      </c>
      <c r="B1933" s="204">
        <v>42935</v>
      </c>
      <c r="C1933">
        <v>0</v>
      </c>
      <c r="D1933">
        <v>1</v>
      </c>
      <c r="E1933">
        <v>0</v>
      </c>
    </row>
    <row r="1934" spans="1:5" x14ac:dyDescent="0.15">
      <c r="A1934">
        <v>13783331002</v>
      </c>
      <c r="B1934" s="204">
        <v>42899</v>
      </c>
      <c r="C1934">
        <v>0</v>
      </c>
      <c r="D1934">
        <v>1</v>
      </c>
      <c r="E1934">
        <v>0</v>
      </c>
    </row>
    <row r="1935" spans="1:5" x14ac:dyDescent="0.15">
      <c r="A1935">
        <v>13785799003</v>
      </c>
      <c r="B1935" s="204">
        <v>42899</v>
      </c>
      <c r="C1935">
        <v>0</v>
      </c>
      <c r="D1935">
        <v>1</v>
      </c>
      <c r="E1935">
        <v>0</v>
      </c>
    </row>
    <row r="1936" spans="1:5" x14ac:dyDescent="0.15">
      <c r="A1936">
        <v>13785932002</v>
      </c>
      <c r="B1936" s="204">
        <v>42899</v>
      </c>
      <c r="C1936">
        <v>0</v>
      </c>
      <c r="D1936">
        <v>1</v>
      </c>
      <c r="E1936">
        <v>0</v>
      </c>
    </row>
    <row r="1937" spans="1:5" x14ac:dyDescent="0.15">
      <c r="A1937">
        <v>13786115002</v>
      </c>
      <c r="B1937" s="204">
        <v>42899</v>
      </c>
      <c r="C1937">
        <v>0</v>
      </c>
      <c r="D1937">
        <v>1</v>
      </c>
      <c r="E1937">
        <v>0</v>
      </c>
    </row>
    <row r="1938" spans="1:5" x14ac:dyDescent="0.15">
      <c r="A1938">
        <v>13786254002</v>
      </c>
      <c r="B1938" s="204">
        <v>42899</v>
      </c>
      <c r="C1938">
        <v>0</v>
      </c>
      <c r="D1938">
        <v>1</v>
      </c>
      <c r="E1938">
        <v>0</v>
      </c>
    </row>
    <row r="1939" spans="1:5" x14ac:dyDescent="0.15">
      <c r="A1939">
        <v>13787456002</v>
      </c>
      <c r="B1939" s="204">
        <v>42899</v>
      </c>
      <c r="C1939">
        <v>0</v>
      </c>
      <c r="D1939">
        <v>1</v>
      </c>
      <c r="E1939">
        <v>0</v>
      </c>
    </row>
    <row r="1940" spans="1:5" x14ac:dyDescent="0.15">
      <c r="A1940">
        <v>13787815003</v>
      </c>
      <c r="B1940" s="204">
        <v>42899</v>
      </c>
      <c r="C1940">
        <v>0</v>
      </c>
      <c r="D1940">
        <v>1</v>
      </c>
      <c r="E1940">
        <v>0</v>
      </c>
    </row>
    <row r="1941" spans="1:5" x14ac:dyDescent="0.15">
      <c r="A1941">
        <v>13790802004</v>
      </c>
      <c r="B1941" s="204">
        <v>42935</v>
      </c>
      <c r="C1941">
        <v>0</v>
      </c>
      <c r="D1941">
        <v>1</v>
      </c>
      <c r="E1941">
        <v>0</v>
      </c>
    </row>
    <row r="1942" spans="1:5" x14ac:dyDescent="0.15">
      <c r="A1942">
        <v>13791004002</v>
      </c>
      <c r="B1942" s="204">
        <v>42899</v>
      </c>
      <c r="C1942">
        <v>0</v>
      </c>
      <c r="D1942">
        <v>1</v>
      </c>
      <c r="E1942">
        <v>0</v>
      </c>
    </row>
    <row r="1943" spans="1:5" x14ac:dyDescent="0.15">
      <c r="A1943">
        <v>13803596005</v>
      </c>
      <c r="B1943" s="204">
        <v>42935</v>
      </c>
      <c r="C1943">
        <v>0</v>
      </c>
      <c r="D1943">
        <v>1</v>
      </c>
      <c r="E1943">
        <v>0</v>
      </c>
    </row>
    <row r="1944" spans="1:5" x14ac:dyDescent="0.15">
      <c r="A1944">
        <v>13804799002</v>
      </c>
      <c r="B1944" s="204">
        <v>42914</v>
      </c>
      <c r="C1944">
        <v>0</v>
      </c>
      <c r="D1944">
        <v>1</v>
      </c>
      <c r="E1944">
        <v>0</v>
      </c>
    </row>
    <row r="1945" spans="1:5" x14ac:dyDescent="0.15">
      <c r="A1945">
        <v>13805758004</v>
      </c>
      <c r="B1945" s="204">
        <v>42927</v>
      </c>
      <c r="C1945">
        <v>1</v>
      </c>
      <c r="D1945" t="s">
        <v>21</v>
      </c>
      <c r="E1945">
        <v>0</v>
      </c>
    </row>
    <row r="1946" spans="1:5" x14ac:dyDescent="0.15">
      <c r="A1946">
        <v>13808312002</v>
      </c>
      <c r="B1946" s="204">
        <v>42899</v>
      </c>
      <c r="C1946">
        <v>0</v>
      </c>
      <c r="D1946">
        <v>1</v>
      </c>
      <c r="E1946">
        <v>0</v>
      </c>
    </row>
    <row r="1947" spans="1:5" x14ac:dyDescent="0.15">
      <c r="A1947">
        <v>13808936002</v>
      </c>
      <c r="B1947" s="204">
        <v>42899</v>
      </c>
      <c r="C1947">
        <v>0</v>
      </c>
      <c r="D1947">
        <v>1</v>
      </c>
      <c r="E1947">
        <v>0</v>
      </c>
    </row>
    <row r="1948" spans="1:5" x14ac:dyDescent="0.15">
      <c r="A1948">
        <v>13811219003</v>
      </c>
      <c r="B1948" s="204">
        <v>42935</v>
      </c>
      <c r="C1948">
        <v>0</v>
      </c>
      <c r="D1948">
        <v>1</v>
      </c>
      <c r="E1948">
        <v>0</v>
      </c>
    </row>
    <row r="1949" spans="1:5" x14ac:dyDescent="0.15">
      <c r="A1949">
        <v>13827723002</v>
      </c>
      <c r="B1949" s="204">
        <v>42879</v>
      </c>
      <c r="C1949">
        <v>0</v>
      </c>
      <c r="D1949">
        <v>1</v>
      </c>
      <c r="E1949">
        <v>0</v>
      </c>
    </row>
    <row r="1950" spans="1:5" x14ac:dyDescent="0.15">
      <c r="A1950">
        <v>13831975002</v>
      </c>
      <c r="B1950" s="204">
        <v>42908</v>
      </c>
      <c r="C1950">
        <v>0</v>
      </c>
      <c r="D1950">
        <v>1</v>
      </c>
      <c r="E1950">
        <v>0</v>
      </c>
    </row>
    <row r="1951" spans="1:5" x14ac:dyDescent="0.15">
      <c r="A1951">
        <v>13833586002</v>
      </c>
      <c r="B1951" s="204">
        <v>42935</v>
      </c>
      <c r="C1951">
        <v>0</v>
      </c>
      <c r="D1951">
        <v>1</v>
      </c>
      <c r="E1951">
        <v>0</v>
      </c>
    </row>
    <row r="1952" spans="1:5" x14ac:dyDescent="0.15">
      <c r="A1952">
        <v>13836767002</v>
      </c>
      <c r="B1952" s="204">
        <v>42913</v>
      </c>
      <c r="C1952">
        <v>0</v>
      </c>
      <c r="D1952">
        <v>1</v>
      </c>
      <c r="E1952">
        <v>0</v>
      </c>
    </row>
    <row r="1953" spans="1:5" x14ac:dyDescent="0.15">
      <c r="A1953">
        <v>13836899002</v>
      </c>
      <c r="B1953" s="204">
        <v>42914</v>
      </c>
      <c r="C1953">
        <v>0</v>
      </c>
      <c r="D1953">
        <v>1</v>
      </c>
      <c r="E1953">
        <v>0</v>
      </c>
    </row>
    <row r="1954" spans="1:5" x14ac:dyDescent="0.15">
      <c r="A1954">
        <v>13837806003</v>
      </c>
      <c r="B1954" s="204">
        <v>42879</v>
      </c>
      <c r="C1954">
        <v>0</v>
      </c>
      <c r="D1954">
        <v>1</v>
      </c>
      <c r="E1954">
        <v>0</v>
      </c>
    </row>
    <row r="1955" spans="1:5" x14ac:dyDescent="0.15">
      <c r="A1955">
        <v>13838438002</v>
      </c>
      <c r="B1955" s="204">
        <v>42899</v>
      </c>
      <c r="C1955">
        <v>0</v>
      </c>
      <c r="D1955">
        <v>1</v>
      </c>
      <c r="E1955">
        <v>0</v>
      </c>
    </row>
    <row r="1956" spans="1:5" x14ac:dyDescent="0.15">
      <c r="A1956">
        <v>13857107002</v>
      </c>
      <c r="B1956" s="204">
        <v>42899</v>
      </c>
      <c r="C1956">
        <v>0</v>
      </c>
      <c r="D1956">
        <v>1</v>
      </c>
      <c r="E1956">
        <v>0</v>
      </c>
    </row>
    <row r="1957" spans="1:5" x14ac:dyDescent="0.15">
      <c r="A1957">
        <v>13857471003</v>
      </c>
      <c r="B1957" s="204">
        <v>42912</v>
      </c>
      <c r="C1957">
        <v>0</v>
      </c>
      <c r="D1957">
        <v>1</v>
      </c>
      <c r="E1957">
        <v>0</v>
      </c>
    </row>
    <row r="1958" spans="1:5" x14ac:dyDescent="0.15">
      <c r="A1958">
        <v>13859486002</v>
      </c>
      <c r="B1958" s="204">
        <v>42914</v>
      </c>
      <c r="C1958">
        <v>0</v>
      </c>
      <c r="D1958">
        <v>1</v>
      </c>
      <c r="E1958">
        <v>0</v>
      </c>
    </row>
    <row r="1959" spans="1:5" x14ac:dyDescent="0.15">
      <c r="A1959">
        <v>13860780003</v>
      </c>
      <c r="B1959" s="204">
        <v>42899</v>
      </c>
      <c r="C1959">
        <v>0</v>
      </c>
      <c r="D1959">
        <v>1</v>
      </c>
      <c r="E1959">
        <v>0</v>
      </c>
    </row>
    <row r="1960" spans="1:5" x14ac:dyDescent="0.15">
      <c r="A1960">
        <v>13860972003</v>
      </c>
      <c r="B1960" s="204">
        <v>42899</v>
      </c>
      <c r="C1960">
        <v>0</v>
      </c>
      <c r="D1960">
        <v>1</v>
      </c>
      <c r="E1960">
        <v>0</v>
      </c>
    </row>
    <row r="1961" spans="1:5" x14ac:dyDescent="0.15">
      <c r="A1961">
        <v>13864414004</v>
      </c>
      <c r="B1961" s="204">
        <v>42899</v>
      </c>
      <c r="C1961">
        <v>0</v>
      </c>
      <c r="D1961">
        <v>1</v>
      </c>
      <c r="E1961">
        <v>0</v>
      </c>
    </row>
    <row r="1962" spans="1:5" x14ac:dyDescent="0.15">
      <c r="A1962">
        <v>13865684002</v>
      </c>
      <c r="B1962" s="204">
        <v>42912</v>
      </c>
      <c r="C1962">
        <v>0</v>
      </c>
      <c r="D1962">
        <v>1</v>
      </c>
      <c r="E1962">
        <v>0</v>
      </c>
    </row>
    <row r="1963" spans="1:5" x14ac:dyDescent="0.15">
      <c r="A1963">
        <v>13865787003</v>
      </c>
      <c r="B1963" s="204">
        <v>42912</v>
      </c>
      <c r="C1963">
        <v>0</v>
      </c>
      <c r="D1963">
        <v>1</v>
      </c>
      <c r="E1963">
        <v>0</v>
      </c>
    </row>
    <row r="1964" spans="1:5" x14ac:dyDescent="0.15">
      <c r="A1964">
        <v>13870021002</v>
      </c>
      <c r="B1964" s="204">
        <v>42912</v>
      </c>
      <c r="C1964">
        <v>0</v>
      </c>
      <c r="D1964">
        <v>1</v>
      </c>
      <c r="E1964">
        <v>0</v>
      </c>
    </row>
    <row r="1965" spans="1:5" x14ac:dyDescent="0.15">
      <c r="A1965">
        <v>13874673003</v>
      </c>
      <c r="B1965" s="204">
        <v>42912</v>
      </c>
      <c r="C1965">
        <v>0</v>
      </c>
      <c r="D1965">
        <v>1</v>
      </c>
      <c r="E1965">
        <v>0</v>
      </c>
    </row>
    <row r="1966" spans="1:5" x14ac:dyDescent="0.15">
      <c r="A1966">
        <v>13876862002</v>
      </c>
      <c r="B1966" s="204">
        <v>42908</v>
      </c>
      <c r="C1966">
        <v>0</v>
      </c>
      <c r="D1966">
        <v>1</v>
      </c>
      <c r="E1966">
        <v>0</v>
      </c>
    </row>
    <row r="1967" spans="1:5" x14ac:dyDescent="0.15">
      <c r="A1967">
        <v>13877739003</v>
      </c>
      <c r="B1967" s="204">
        <v>42914</v>
      </c>
      <c r="C1967">
        <v>0</v>
      </c>
      <c r="D1967">
        <v>1</v>
      </c>
      <c r="E1967">
        <v>0</v>
      </c>
    </row>
    <row r="1968" spans="1:5" x14ac:dyDescent="0.15">
      <c r="A1968">
        <v>13883572002</v>
      </c>
      <c r="B1968" s="204">
        <v>42914</v>
      </c>
      <c r="C1968">
        <v>0</v>
      </c>
      <c r="D1968">
        <v>1</v>
      </c>
      <c r="E1968">
        <v>0</v>
      </c>
    </row>
    <row r="1969" spans="1:5" x14ac:dyDescent="0.15">
      <c r="A1969">
        <v>13883952002</v>
      </c>
      <c r="B1969" s="204">
        <v>42913</v>
      </c>
      <c r="C1969">
        <v>0</v>
      </c>
      <c r="D1969">
        <v>1</v>
      </c>
      <c r="E1969">
        <v>0</v>
      </c>
    </row>
    <row r="1970" spans="1:5" x14ac:dyDescent="0.15">
      <c r="A1970">
        <v>13884901002</v>
      </c>
      <c r="B1970" s="204">
        <v>42914</v>
      </c>
      <c r="C1970">
        <v>0</v>
      </c>
      <c r="D1970">
        <v>1</v>
      </c>
      <c r="E1970">
        <v>0</v>
      </c>
    </row>
    <row r="1971" spans="1:5" x14ac:dyDescent="0.15">
      <c r="A1971">
        <v>13889983003</v>
      </c>
      <c r="B1971" s="204">
        <v>42899</v>
      </c>
      <c r="C1971">
        <v>0</v>
      </c>
      <c r="D1971">
        <v>1</v>
      </c>
      <c r="E1971">
        <v>0</v>
      </c>
    </row>
    <row r="1972" spans="1:5" x14ac:dyDescent="0.15">
      <c r="A1972">
        <v>13891785004</v>
      </c>
      <c r="B1972" s="204">
        <v>42899</v>
      </c>
      <c r="C1972">
        <v>0</v>
      </c>
      <c r="D1972">
        <v>1</v>
      </c>
      <c r="E1972">
        <v>0</v>
      </c>
    </row>
    <row r="1973" spans="1:5" x14ac:dyDescent="0.15">
      <c r="A1973">
        <v>13895870002</v>
      </c>
      <c r="B1973" s="204">
        <v>42899</v>
      </c>
      <c r="C1973">
        <v>0</v>
      </c>
      <c r="D1973">
        <v>1</v>
      </c>
      <c r="E1973">
        <v>0</v>
      </c>
    </row>
    <row r="1974" spans="1:5" x14ac:dyDescent="0.15">
      <c r="A1974">
        <v>13896485002</v>
      </c>
      <c r="B1974" s="204">
        <v>42899</v>
      </c>
      <c r="C1974">
        <v>0</v>
      </c>
      <c r="D1974">
        <v>1</v>
      </c>
      <c r="E1974">
        <v>0</v>
      </c>
    </row>
    <row r="1975" spans="1:5" x14ac:dyDescent="0.15">
      <c r="A1975">
        <v>13898272002</v>
      </c>
      <c r="B1975" s="204">
        <v>42879</v>
      </c>
      <c r="C1975">
        <v>0</v>
      </c>
      <c r="D1975">
        <v>1</v>
      </c>
      <c r="E1975">
        <v>0</v>
      </c>
    </row>
    <row r="1976" spans="1:5" x14ac:dyDescent="0.15">
      <c r="A1976">
        <v>13906432003</v>
      </c>
      <c r="B1976" s="204">
        <v>42899</v>
      </c>
      <c r="C1976">
        <v>0</v>
      </c>
      <c r="D1976">
        <v>1</v>
      </c>
      <c r="E1976">
        <v>0</v>
      </c>
    </row>
    <row r="1977" spans="1:5" x14ac:dyDescent="0.15">
      <c r="A1977">
        <v>13906464003</v>
      </c>
      <c r="B1977" s="204">
        <v>42899</v>
      </c>
      <c r="C1977">
        <v>0</v>
      </c>
      <c r="D1977">
        <v>1</v>
      </c>
      <c r="E1977">
        <v>0</v>
      </c>
    </row>
    <row r="1978" spans="1:5" x14ac:dyDescent="0.15">
      <c r="A1978">
        <v>13910117002</v>
      </c>
      <c r="B1978" s="204">
        <v>42899</v>
      </c>
      <c r="C1978">
        <v>0</v>
      </c>
      <c r="D1978">
        <v>1</v>
      </c>
      <c r="E1978">
        <v>0</v>
      </c>
    </row>
    <row r="1979" spans="1:5" x14ac:dyDescent="0.15">
      <c r="A1979">
        <v>13912684002</v>
      </c>
      <c r="B1979" s="204">
        <v>42899</v>
      </c>
      <c r="C1979">
        <v>0</v>
      </c>
      <c r="D1979">
        <v>1</v>
      </c>
      <c r="E1979">
        <v>0</v>
      </c>
    </row>
    <row r="1980" spans="1:5" x14ac:dyDescent="0.15">
      <c r="A1980">
        <v>13913109003</v>
      </c>
      <c r="B1980" s="204">
        <v>42899</v>
      </c>
      <c r="C1980">
        <v>0</v>
      </c>
      <c r="D1980">
        <v>1</v>
      </c>
      <c r="E1980">
        <v>0</v>
      </c>
    </row>
    <row r="1981" spans="1:5" x14ac:dyDescent="0.15">
      <c r="A1981">
        <v>13914874002</v>
      </c>
      <c r="B1981" s="204">
        <v>42899</v>
      </c>
      <c r="C1981">
        <v>0</v>
      </c>
      <c r="D1981">
        <v>1</v>
      </c>
      <c r="E1981">
        <v>0</v>
      </c>
    </row>
    <row r="1982" spans="1:5" x14ac:dyDescent="0.15">
      <c r="A1982">
        <v>13914923002</v>
      </c>
      <c r="B1982" s="204">
        <v>42899</v>
      </c>
      <c r="C1982">
        <v>0</v>
      </c>
      <c r="D1982">
        <v>1</v>
      </c>
      <c r="E1982">
        <v>0</v>
      </c>
    </row>
    <row r="1983" spans="1:5" x14ac:dyDescent="0.15">
      <c r="A1983">
        <v>13915832002</v>
      </c>
      <c r="B1983" s="204">
        <v>42899</v>
      </c>
      <c r="C1983">
        <v>0</v>
      </c>
      <c r="D1983">
        <v>1</v>
      </c>
      <c r="E1983">
        <v>0</v>
      </c>
    </row>
    <row r="1984" spans="1:5" x14ac:dyDescent="0.15">
      <c r="A1984">
        <v>13916089002</v>
      </c>
      <c r="B1984" s="204">
        <v>42899</v>
      </c>
      <c r="C1984">
        <v>0</v>
      </c>
      <c r="D1984">
        <v>1</v>
      </c>
      <c r="E1984">
        <v>0</v>
      </c>
    </row>
    <row r="1985" spans="1:5" x14ac:dyDescent="0.15">
      <c r="A1985">
        <v>13916224004</v>
      </c>
      <c r="B1985" s="204">
        <v>42899</v>
      </c>
      <c r="C1985">
        <v>0</v>
      </c>
      <c r="D1985">
        <v>1</v>
      </c>
      <c r="E1985">
        <v>0</v>
      </c>
    </row>
    <row r="1986" spans="1:5" x14ac:dyDescent="0.15">
      <c r="A1986">
        <v>13916651003</v>
      </c>
      <c r="B1986" s="204">
        <v>42899</v>
      </c>
      <c r="C1986">
        <v>0</v>
      </c>
      <c r="D1986">
        <v>1</v>
      </c>
      <c r="E1986">
        <v>0</v>
      </c>
    </row>
    <row r="1987" spans="1:5" x14ac:dyDescent="0.15">
      <c r="A1987">
        <v>13918699002</v>
      </c>
      <c r="B1987" s="204">
        <v>42908</v>
      </c>
      <c r="C1987">
        <v>0</v>
      </c>
      <c r="D1987">
        <v>1</v>
      </c>
      <c r="E1987">
        <v>0</v>
      </c>
    </row>
    <row r="1988" spans="1:5" x14ac:dyDescent="0.15">
      <c r="A1988">
        <v>13920850002</v>
      </c>
      <c r="B1988" s="204">
        <v>42899</v>
      </c>
      <c r="C1988">
        <v>0</v>
      </c>
      <c r="D1988">
        <v>1</v>
      </c>
      <c r="E1988">
        <v>0</v>
      </c>
    </row>
    <row r="1989" spans="1:5" x14ac:dyDescent="0.15">
      <c r="A1989">
        <v>13925366005</v>
      </c>
      <c r="B1989" s="204">
        <v>42908</v>
      </c>
      <c r="C1989">
        <v>0</v>
      </c>
      <c r="D1989">
        <v>1</v>
      </c>
      <c r="E1989">
        <v>0</v>
      </c>
    </row>
    <row r="1990" spans="1:5" x14ac:dyDescent="0.15">
      <c r="A1990">
        <v>13928129002</v>
      </c>
      <c r="B1990" s="204">
        <v>42899</v>
      </c>
      <c r="C1990">
        <v>0</v>
      </c>
      <c r="D1990">
        <v>1</v>
      </c>
      <c r="E1990">
        <v>0</v>
      </c>
    </row>
    <row r="1991" spans="1:5" x14ac:dyDescent="0.15">
      <c r="A1991">
        <v>13932441002</v>
      </c>
      <c r="B1991" s="204">
        <v>42935</v>
      </c>
      <c r="C1991">
        <v>0</v>
      </c>
      <c r="D1991">
        <v>1</v>
      </c>
      <c r="E1991">
        <v>0</v>
      </c>
    </row>
    <row r="1992" spans="1:5" x14ac:dyDescent="0.15">
      <c r="A1992">
        <v>13934145003</v>
      </c>
      <c r="B1992" s="204">
        <v>42899</v>
      </c>
      <c r="C1992">
        <v>0</v>
      </c>
      <c r="D1992">
        <v>1</v>
      </c>
      <c r="E1992">
        <v>0</v>
      </c>
    </row>
    <row r="1993" spans="1:5" x14ac:dyDescent="0.15">
      <c r="A1993">
        <v>13934412002</v>
      </c>
      <c r="B1993" s="204">
        <v>42899</v>
      </c>
      <c r="C1993">
        <v>0</v>
      </c>
      <c r="D1993">
        <v>1</v>
      </c>
      <c r="E1993">
        <v>0</v>
      </c>
    </row>
    <row r="1994" spans="1:5" x14ac:dyDescent="0.15">
      <c r="A1994">
        <v>13941628004</v>
      </c>
      <c r="B1994" s="204">
        <v>42899</v>
      </c>
      <c r="C1994">
        <v>0</v>
      </c>
      <c r="D1994">
        <v>1</v>
      </c>
      <c r="E1994">
        <v>0</v>
      </c>
    </row>
    <row r="1995" spans="1:5" x14ac:dyDescent="0.15">
      <c r="A1995">
        <v>13941688002</v>
      </c>
      <c r="B1995" s="204">
        <v>42899</v>
      </c>
      <c r="C1995">
        <v>0</v>
      </c>
      <c r="D1995">
        <v>1</v>
      </c>
      <c r="E1995">
        <v>0</v>
      </c>
    </row>
    <row r="1996" spans="1:5" x14ac:dyDescent="0.15">
      <c r="A1996">
        <v>13952057003</v>
      </c>
      <c r="B1996" s="204">
        <v>42899</v>
      </c>
      <c r="C1996">
        <v>0</v>
      </c>
      <c r="D1996">
        <v>1</v>
      </c>
      <c r="E1996">
        <v>0</v>
      </c>
    </row>
    <row r="1997" spans="1:5" x14ac:dyDescent="0.15">
      <c r="A1997">
        <v>13953959003</v>
      </c>
      <c r="B1997" s="204">
        <v>42935</v>
      </c>
      <c r="C1997">
        <v>0</v>
      </c>
      <c r="D1997">
        <v>1</v>
      </c>
      <c r="E1997">
        <v>0</v>
      </c>
    </row>
    <row r="1998" spans="1:5" x14ac:dyDescent="0.15">
      <c r="A1998">
        <v>13965445002</v>
      </c>
      <c r="B1998" s="204">
        <v>42935</v>
      </c>
      <c r="C1998">
        <v>0</v>
      </c>
      <c r="D1998">
        <v>1</v>
      </c>
      <c r="E1998">
        <v>0</v>
      </c>
    </row>
    <row r="1999" spans="1:5" x14ac:dyDescent="0.15">
      <c r="A1999">
        <v>13974898002</v>
      </c>
      <c r="B1999" s="204">
        <v>42935</v>
      </c>
      <c r="C1999">
        <v>0</v>
      </c>
      <c r="D1999">
        <v>1</v>
      </c>
      <c r="E1999">
        <v>0</v>
      </c>
    </row>
    <row r="2000" spans="1:5" x14ac:dyDescent="0.15">
      <c r="A2000">
        <v>13975111003</v>
      </c>
      <c r="B2000" s="204">
        <v>42935</v>
      </c>
      <c r="C2000">
        <v>0</v>
      </c>
      <c r="D2000">
        <v>1</v>
      </c>
      <c r="E2000">
        <v>0</v>
      </c>
    </row>
    <row r="2001" spans="1:5" x14ac:dyDescent="0.15">
      <c r="A2001">
        <v>13979926003</v>
      </c>
      <c r="B2001" s="204">
        <v>42879</v>
      </c>
      <c r="C2001">
        <v>0</v>
      </c>
      <c r="D2001">
        <v>1</v>
      </c>
      <c r="E2001">
        <v>0</v>
      </c>
    </row>
    <row r="2002" spans="1:5" x14ac:dyDescent="0.15">
      <c r="A2002">
        <v>13984029004</v>
      </c>
      <c r="B2002" s="204">
        <v>42879</v>
      </c>
      <c r="C2002">
        <v>0</v>
      </c>
      <c r="D2002">
        <v>1</v>
      </c>
      <c r="E2002">
        <v>0</v>
      </c>
    </row>
    <row r="2003" spans="1:5" x14ac:dyDescent="0.15">
      <c r="A2003">
        <v>13998871002</v>
      </c>
      <c r="B2003" s="204">
        <v>42935</v>
      </c>
      <c r="C2003">
        <v>0</v>
      </c>
      <c r="D2003">
        <v>1</v>
      </c>
      <c r="E2003">
        <v>0</v>
      </c>
    </row>
    <row r="2004" spans="1:5" x14ac:dyDescent="0.15">
      <c r="A2004">
        <v>13999499002</v>
      </c>
      <c r="B2004" s="204">
        <v>42880</v>
      </c>
      <c r="C2004">
        <v>0</v>
      </c>
      <c r="D2004">
        <v>1</v>
      </c>
      <c r="E2004">
        <v>0</v>
      </c>
    </row>
    <row r="2005" spans="1:5" x14ac:dyDescent="0.15">
      <c r="A2005">
        <v>14008020002</v>
      </c>
      <c r="B2005" s="204">
        <v>42879</v>
      </c>
      <c r="C2005">
        <v>0</v>
      </c>
      <c r="D2005">
        <v>1</v>
      </c>
      <c r="E2005">
        <v>0</v>
      </c>
    </row>
    <row r="2006" spans="1:5" x14ac:dyDescent="0.15">
      <c r="A2006">
        <v>14011232002</v>
      </c>
      <c r="B2006" s="204">
        <v>42880</v>
      </c>
      <c r="C2006">
        <v>0</v>
      </c>
      <c r="D2006">
        <v>1</v>
      </c>
      <c r="E2006">
        <v>0</v>
      </c>
    </row>
    <row r="2007" spans="1:5" x14ac:dyDescent="0.15">
      <c r="A2007">
        <v>14011911002</v>
      </c>
      <c r="B2007" s="204">
        <v>42908</v>
      </c>
      <c r="C2007">
        <v>0</v>
      </c>
      <c r="D2007">
        <v>1</v>
      </c>
      <c r="E2007">
        <v>0</v>
      </c>
    </row>
    <row r="2008" spans="1:5" x14ac:dyDescent="0.15">
      <c r="A2008">
        <v>14016860003</v>
      </c>
      <c r="B2008" s="204">
        <v>42935</v>
      </c>
      <c r="C2008">
        <v>0</v>
      </c>
      <c r="D2008">
        <v>1</v>
      </c>
      <c r="E2008">
        <v>0</v>
      </c>
    </row>
    <row r="2009" spans="1:5" x14ac:dyDescent="0.15">
      <c r="A2009">
        <v>14021073002</v>
      </c>
      <c r="B2009" s="204">
        <v>42908</v>
      </c>
      <c r="C2009">
        <v>0</v>
      </c>
      <c r="D2009">
        <v>1</v>
      </c>
      <c r="E2009">
        <v>0</v>
      </c>
    </row>
    <row r="2010" spans="1:5" x14ac:dyDescent="0.15">
      <c r="A2010">
        <v>14021333002</v>
      </c>
      <c r="B2010" s="204">
        <v>42935</v>
      </c>
      <c r="C2010">
        <v>0</v>
      </c>
      <c r="D2010">
        <v>1</v>
      </c>
      <c r="E2010">
        <v>0</v>
      </c>
    </row>
    <row r="2011" spans="1:5" x14ac:dyDescent="0.15">
      <c r="A2011">
        <v>14021814003</v>
      </c>
      <c r="B2011" s="204">
        <v>42880</v>
      </c>
      <c r="C2011">
        <v>0</v>
      </c>
      <c r="D2011">
        <v>1</v>
      </c>
      <c r="E2011">
        <v>0</v>
      </c>
    </row>
    <row r="2012" spans="1:5" x14ac:dyDescent="0.15">
      <c r="A2012">
        <v>14021860002</v>
      </c>
      <c r="B2012" s="204">
        <v>42935</v>
      </c>
      <c r="C2012">
        <v>0</v>
      </c>
      <c r="D2012">
        <v>1</v>
      </c>
      <c r="E2012">
        <v>0</v>
      </c>
    </row>
    <row r="2013" spans="1:5" x14ac:dyDescent="0.15">
      <c r="A2013">
        <v>14024009002</v>
      </c>
      <c r="B2013" s="204">
        <v>42908</v>
      </c>
      <c r="C2013">
        <v>0</v>
      </c>
      <c r="D2013">
        <v>1</v>
      </c>
      <c r="E2013">
        <v>0</v>
      </c>
    </row>
    <row r="2014" spans="1:5" x14ac:dyDescent="0.15">
      <c r="A2014">
        <v>14024602002</v>
      </c>
      <c r="B2014" s="204">
        <v>42935</v>
      </c>
      <c r="C2014">
        <v>0</v>
      </c>
      <c r="D2014">
        <v>1</v>
      </c>
      <c r="E2014">
        <v>0</v>
      </c>
    </row>
    <row r="2015" spans="1:5" x14ac:dyDescent="0.15">
      <c r="A2015">
        <v>14024726002</v>
      </c>
      <c r="B2015" s="204">
        <v>42935</v>
      </c>
      <c r="C2015">
        <v>0</v>
      </c>
      <c r="D2015">
        <v>1</v>
      </c>
      <c r="E2015">
        <v>0</v>
      </c>
    </row>
    <row r="2016" spans="1:5" x14ac:dyDescent="0.15">
      <c r="A2016">
        <v>14026574002</v>
      </c>
      <c r="B2016" s="204">
        <v>42935</v>
      </c>
      <c r="C2016">
        <v>0</v>
      </c>
      <c r="D2016">
        <v>1</v>
      </c>
      <c r="E2016">
        <v>0</v>
      </c>
    </row>
    <row r="2017" spans="1:5" x14ac:dyDescent="0.15">
      <c r="A2017">
        <v>14028100002</v>
      </c>
      <c r="B2017" s="204">
        <v>42935</v>
      </c>
      <c r="C2017">
        <v>0</v>
      </c>
      <c r="D2017">
        <v>1</v>
      </c>
      <c r="E2017">
        <v>0</v>
      </c>
    </row>
    <row r="2018" spans="1:5" x14ac:dyDescent="0.15">
      <c r="A2018">
        <v>14028442002</v>
      </c>
      <c r="B2018" s="204">
        <v>42935</v>
      </c>
      <c r="C2018">
        <v>0</v>
      </c>
      <c r="D2018">
        <v>1</v>
      </c>
      <c r="E2018">
        <v>0</v>
      </c>
    </row>
    <row r="2019" spans="1:5" x14ac:dyDescent="0.15">
      <c r="A2019">
        <v>14028683002</v>
      </c>
      <c r="B2019" s="204">
        <v>42935</v>
      </c>
      <c r="C2019">
        <v>0</v>
      </c>
      <c r="D2019">
        <v>1</v>
      </c>
      <c r="E2019">
        <v>0</v>
      </c>
    </row>
    <row r="2020" spans="1:5" x14ac:dyDescent="0.15">
      <c r="A2020">
        <v>14029005002</v>
      </c>
      <c r="B2020" s="204">
        <v>42935</v>
      </c>
      <c r="C2020">
        <v>0</v>
      </c>
      <c r="D2020">
        <v>1</v>
      </c>
      <c r="E2020">
        <v>0</v>
      </c>
    </row>
    <row r="2021" spans="1:5" x14ac:dyDescent="0.15">
      <c r="A2021">
        <v>14031313002</v>
      </c>
      <c r="B2021" s="204">
        <v>42935</v>
      </c>
      <c r="C2021">
        <v>0</v>
      </c>
      <c r="D2021">
        <v>1</v>
      </c>
      <c r="E2021">
        <v>0</v>
      </c>
    </row>
    <row r="2022" spans="1:5" x14ac:dyDescent="0.15">
      <c r="A2022">
        <v>14031704002</v>
      </c>
      <c r="B2022" s="204">
        <v>42935</v>
      </c>
      <c r="C2022">
        <v>0</v>
      </c>
      <c r="D2022" t="s">
        <v>21</v>
      </c>
      <c r="E2022">
        <v>0</v>
      </c>
    </row>
    <row r="2023" spans="1:5" x14ac:dyDescent="0.15">
      <c r="A2023">
        <v>14032568002</v>
      </c>
      <c r="B2023" s="204">
        <v>42935</v>
      </c>
      <c r="C2023">
        <v>0</v>
      </c>
      <c r="D2023">
        <v>1</v>
      </c>
      <c r="E2023">
        <v>0</v>
      </c>
    </row>
    <row r="2024" spans="1:5" x14ac:dyDescent="0.15">
      <c r="A2024">
        <v>14032843004</v>
      </c>
      <c r="B2024" s="204">
        <v>42935</v>
      </c>
      <c r="C2024">
        <v>0</v>
      </c>
      <c r="D2024">
        <v>1</v>
      </c>
      <c r="E2024">
        <v>0</v>
      </c>
    </row>
    <row r="2025" spans="1:5" x14ac:dyDescent="0.15">
      <c r="A2025">
        <v>14034088003</v>
      </c>
      <c r="B2025" s="204">
        <v>42935</v>
      </c>
      <c r="C2025">
        <v>0</v>
      </c>
      <c r="D2025">
        <v>1</v>
      </c>
      <c r="E2025">
        <v>0</v>
      </c>
    </row>
    <row r="2026" spans="1:5" x14ac:dyDescent="0.15">
      <c r="A2026">
        <v>14034146002</v>
      </c>
      <c r="B2026" s="204">
        <v>42935</v>
      </c>
      <c r="C2026">
        <v>0</v>
      </c>
      <c r="D2026">
        <v>1</v>
      </c>
      <c r="E2026">
        <v>0</v>
      </c>
    </row>
    <row r="2027" spans="1:5" x14ac:dyDescent="0.15">
      <c r="A2027">
        <v>14034939004</v>
      </c>
      <c r="B2027" s="204">
        <v>42935</v>
      </c>
      <c r="C2027">
        <v>0</v>
      </c>
      <c r="D2027">
        <v>1</v>
      </c>
      <c r="E2027">
        <v>0</v>
      </c>
    </row>
    <row r="2028" spans="1:5" x14ac:dyDescent="0.15">
      <c r="A2028">
        <v>14035814002</v>
      </c>
      <c r="B2028" s="204">
        <v>42908</v>
      </c>
      <c r="C2028">
        <v>0</v>
      </c>
      <c r="D2028">
        <v>1</v>
      </c>
      <c r="E2028">
        <v>0</v>
      </c>
    </row>
    <row r="2029" spans="1:5" x14ac:dyDescent="0.15">
      <c r="A2029">
        <v>14036308002</v>
      </c>
      <c r="B2029" s="204">
        <v>42935</v>
      </c>
      <c r="C2029">
        <v>0</v>
      </c>
      <c r="D2029">
        <v>1</v>
      </c>
      <c r="E2029">
        <v>0</v>
      </c>
    </row>
    <row r="2030" spans="1:5" x14ac:dyDescent="0.15">
      <c r="A2030">
        <v>14036332002</v>
      </c>
      <c r="B2030" s="204">
        <v>42935</v>
      </c>
      <c r="C2030">
        <v>0</v>
      </c>
      <c r="D2030">
        <v>1</v>
      </c>
      <c r="E2030">
        <v>0</v>
      </c>
    </row>
    <row r="2031" spans="1:5" x14ac:dyDescent="0.15">
      <c r="A2031">
        <v>14036434003</v>
      </c>
      <c r="B2031" s="204">
        <v>42935</v>
      </c>
      <c r="C2031">
        <v>0</v>
      </c>
      <c r="D2031">
        <v>1</v>
      </c>
      <c r="E2031">
        <v>0</v>
      </c>
    </row>
    <row r="2032" spans="1:5" x14ac:dyDescent="0.15">
      <c r="A2032">
        <v>14038081002</v>
      </c>
      <c r="B2032" s="204">
        <v>42935</v>
      </c>
      <c r="C2032">
        <v>0</v>
      </c>
      <c r="D2032">
        <v>1</v>
      </c>
      <c r="E2032">
        <v>0</v>
      </c>
    </row>
    <row r="2033" spans="1:5" x14ac:dyDescent="0.15">
      <c r="A2033">
        <v>14039011002</v>
      </c>
      <c r="B2033" s="204">
        <v>42935</v>
      </c>
      <c r="C2033">
        <v>0</v>
      </c>
      <c r="D2033">
        <v>1</v>
      </c>
      <c r="E2033">
        <v>0</v>
      </c>
    </row>
    <row r="2034" spans="1:5" x14ac:dyDescent="0.15">
      <c r="A2034">
        <v>14039878002</v>
      </c>
      <c r="B2034" s="204">
        <v>42935</v>
      </c>
      <c r="C2034">
        <v>0</v>
      </c>
      <c r="D2034">
        <v>1</v>
      </c>
      <c r="E2034">
        <v>0</v>
      </c>
    </row>
    <row r="2035" spans="1:5" x14ac:dyDescent="0.15">
      <c r="A2035">
        <v>14041304002</v>
      </c>
      <c r="B2035" s="204">
        <v>42935</v>
      </c>
      <c r="C2035">
        <v>0</v>
      </c>
      <c r="D2035">
        <v>1</v>
      </c>
      <c r="E2035">
        <v>0</v>
      </c>
    </row>
    <row r="2036" spans="1:5" x14ac:dyDescent="0.15">
      <c r="A2036">
        <v>14042766002</v>
      </c>
      <c r="B2036" s="204">
        <v>42935</v>
      </c>
      <c r="C2036">
        <v>0</v>
      </c>
      <c r="D2036">
        <v>1</v>
      </c>
      <c r="E2036">
        <v>0</v>
      </c>
    </row>
    <row r="2037" spans="1:5" x14ac:dyDescent="0.15">
      <c r="A2037">
        <v>14042877003</v>
      </c>
      <c r="B2037" s="204">
        <v>42935</v>
      </c>
      <c r="C2037">
        <v>0</v>
      </c>
      <c r="D2037">
        <v>1</v>
      </c>
      <c r="E2037">
        <v>0</v>
      </c>
    </row>
    <row r="2038" spans="1:5" x14ac:dyDescent="0.15">
      <c r="A2038">
        <v>14043549002</v>
      </c>
      <c r="B2038" s="204">
        <v>42935</v>
      </c>
      <c r="C2038">
        <v>0</v>
      </c>
      <c r="D2038">
        <v>1</v>
      </c>
      <c r="E2038">
        <v>0</v>
      </c>
    </row>
    <row r="2039" spans="1:5" x14ac:dyDescent="0.15">
      <c r="A2039">
        <v>14043747004</v>
      </c>
      <c r="B2039" s="204">
        <v>42935</v>
      </c>
      <c r="C2039">
        <v>0</v>
      </c>
      <c r="D2039">
        <v>1</v>
      </c>
      <c r="E2039">
        <v>0</v>
      </c>
    </row>
    <row r="2040" spans="1:5" x14ac:dyDescent="0.15">
      <c r="A2040">
        <v>14044425002</v>
      </c>
      <c r="B2040" s="204">
        <v>42935</v>
      </c>
      <c r="C2040">
        <v>0</v>
      </c>
      <c r="D2040">
        <v>1</v>
      </c>
      <c r="E2040">
        <v>0</v>
      </c>
    </row>
    <row r="2041" spans="1:5" x14ac:dyDescent="0.15">
      <c r="A2041">
        <v>14044542002</v>
      </c>
      <c r="B2041" s="204">
        <v>42935</v>
      </c>
      <c r="C2041">
        <v>0</v>
      </c>
      <c r="D2041">
        <v>1</v>
      </c>
      <c r="E2041">
        <v>0</v>
      </c>
    </row>
    <row r="2042" spans="1:5" x14ac:dyDescent="0.15">
      <c r="A2042">
        <v>14047150002</v>
      </c>
      <c r="B2042" s="204">
        <v>42935</v>
      </c>
      <c r="C2042">
        <v>0</v>
      </c>
      <c r="D2042">
        <v>1</v>
      </c>
      <c r="E2042">
        <v>0</v>
      </c>
    </row>
    <row r="2043" spans="1:5" x14ac:dyDescent="0.15">
      <c r="A2043">
        <v>14047311002</v>
      </c>
      <c r="B2043" s="204">
        <v>42935</v>
      </c>
      <c r="C2043">
        <v>0</v>
      </c>
      <c r="D2043">
        <v>1</v>
      </c>
      <c r="E2043">
        <v>0</v>
      </c>
    </row>
    <row r="2044" spans="1:5" x14ac:dyDescent="0.15">
      <c r="A2044">
        <v>14049361003</v>
      </c>
      <c r="B2044" s="204">
        <v>42935</v>
      </c>
      <c r="C2044">
        <v>0</v>
      </c>
      <c r="D2044">
        <v>1</v>
      </c>
      <c r="E2044">
        <v>0</v>
      </c>
    </row>
    <row r="2045" spans="1:5" x14ac:dyDescent="0.15">
      <c r="A2045">
        <v>14050617002</v>
      </c>
      <c r="B2045" s="204">
        <v>42935</v>
      </c>
      <c r="C2045">
        <v>0</v>
      </c>
      <c r="D2045">
        <v>1</v>
      </c>
      <c r="E2045">
        <v>0</v>
      </c>
    </row>
    <row r="2046" spans="1:5" x14ac:dyDescent="0.15">
      <c r="A2046">
        <v>14052609002</v>
      </c>
      <c r="B2046" s="204">
        <v>42935</v>
      </c>
      <c r="C2046">
        <v>0</v>
      </c>
      <c r="D2046">
        <v>1</v>
      </c>
      <c r="E2046">
        <v>0</v>
      </c>
    </row>
    <row r="2047" spans="1:5" x14ac:dyDescent="0.15">
      <c r="A2047">
        <v>14052979002</v>
      </c>
      <c r="B2047" s="204">
        <v>42935</v>
      </c>
      <c r="C2047">
        <v>0</v>
      </c>
      <c r="D2047">
        <v>1</v>
      </c>
      <c r="E2047">
        <v>0</v>
      </c>
    </row>
    <row r="2048" spans="1:5" x14ac:dyDescent="0.15">
      <c r="A2048">
        <v>14053324002</v>
      </c>
      <c r="B2048" s="204">
        <v>42935</v>
      </c>
      <c r="C2048">
        <v>0</v>
      </c>
      <c r="D2048">
        <v>1</v>
      </c>
      <c r="E2048">
        <v>0</v>
      </c>
    </row>
    <row r="2049" spans="1:5" x14ac:dyDescent="0.15">
      <c r="A2049">
        <v>14053374002</v>
      </c>
      <c r="B2049" s="204">
        <v>42880</v>
      </c>
      <c r="C2049">
        <v>0</v>
      </c>
      <c r="D2049" t="s">
        <v>21</v>
      </c>
      <c r="E2049">
        <v>0</v>
      </c>
    </row>
    <row r="2050" spans="1:5" x14ac:dyDescent="0.15">
      <c r="A2050">
        <v>14054470002</v>
      </c>
      <c r="B2050" s="204">
        <v>42935</v>
      </c>
      <c r="C2050">
        <v>0</v>
      </c>
      <c r="D2050">
        <v>1</v>
      </c>
      <c r="E2050">
        <v>0</v>
      </c>
    </row>
    <row r="2051" spans="1:5" x14ac:dyDescent="0.15">
      <c r="A2051">
        <v>14054685002</v>
      </c>
      <c r="B2051" s="204">
        <v>42935</v>
      </c>
      <c r="C2051">
        <v>0</v>
      </c>
      <c r="D2051">
        <v>1</v>
      </c>
      <c r="E2051">
        <v>0</v>
      </c>
    </row>
    <row r="2052" spans="1:5" x14ac:dyDescent="0.15">
      <c r="A2052">
        <v>14057638002</v>
      </c>
      <c r="B2052" s="204">
        <v>42908</v>
      </c>
      <c r="C2052">
        <v>0</v>
      </c>
      <c r="D2052">
        <v>1</v>
      </c>
      <c r="E2052">
        <v>0</v>
      </c>
    </row>
    <row r="2053" spans="1:5" x14ac:dyDescent="0.15">
      <c r="A2053">
        <v>14057855002</v>
      </c>
      <c r="B2053" s="204">
        <v>42935</v>
      </c>
      <c r="C2053">
        <v>0</v>
      </c>
      <c r="D2053">
        <v>1</v>
      </c>
      <c r="E2053">
        <v>0</v>
      </c>
    </row>
    <row r="2054" spans="1:5" x14ac:dyDescent="0.15">
      <c r="A2054">
        <v>14057886003</v>
      </c>
      <c r="B2054" s="204">
        <v>42935</v>
      </c>
      <c r="C2054">
        <v>0</v>
      </c>
      <c r="D2054">
        <v>1</v>
      </c>
      <c r="E2054">
        <v>0</v>
      </c>
    </row>
    <row r="2055" spans="1:5" x14ac:dyDescent="0.15">
      <c r="A2055">
        <v>14058727003</v>
      </c>
      <c r="B2055" s="204">
        <v>42935</v>
      </c>
      <c r="C2055">
        <v>0</v>
      </c>
      <c r="D2055">
        <v>1</v>
      </c>
      <c r="E2055">
        <v>0</v>
      </c>
    </row>
    <row r="2056" spans="1:5" x14ac:dyDescent="0.15">
      <c r="A2056">
        <v>14060241002</v>
      </c>
      <c r="B2056" s="204">
        <v>42879</v>
      </c>
      <c r="C2056">
        <v>0</v>
      </c>
      <c r="D2056">
        <v>1</v>
      </c>
      <c r="E2056">
        <v>0</v>
      </c>
    </row>
    <row r="2057" spans="1:5" x14ac:dyDescent="0.15">
      <c r="A2057">
        <v>14063391005</v>
      </c>
      <c r="B2057" s="204">
        <v>42935</v>
      </c>
      <c r="C2057">
        <v>0</v>
      </c>
      <c r="D2057">
        <v>1</v>
      </c>
      <c r="E2057">
        <v>0</v>
      </c>
    </row>
    <row r="2058" spans="1:5" x14ac:dyDescent="0.15">
      <c r="A2058">
        <v>14065349004</v>
      </c>
      <c r="B2058" s="204">
        <v>42935</v>
      </c>
      <c r="C2058">
        <v>0</v>
      </c>
      <c r="D2058">
        <v>1</v>
      </c>
      <c r="E2058">
        <v>0</v>
      </c>
    </row>
    <row r="2059" spans="1:5" x14ac:dyDescent="0.15">
      <c r="A2059">
        <v>14065876005</v>
      </c>
      <c r="B2059" s="204">
        <v>42879</v>
      </c>
      <c r="C2059">
        <v>0</v>
      </c>
      <c r="D2059">
        <v>1</v>
      </c>
      <c r="E2059">
        <v>0</v>
      </c>
    </row>
    <row r="2060" spans="1:5" x14ac:dyDescent="0.15">
      <c r="A2060">
        <v>14066383002</v>
      </c>
      <c r="B2060" s="204">
        <v>42935</v>
      </c>
      <c r="C2060">
        <v>0</v>
      </c>
      <c r="D2060">
        <v>1</v>
      </c>
      <c r="E2060">
        <v>0</v>
      </c>
    </row>
    <row r="2061" spans="1:5" x14ac:dyDescent="0.15">
      <c r="A2061">
        <v>14066392002</v>
      </c>
      <c r="B2061" s="204">
        <v>42935</v>
      </c>
      <c r="C2061">
        <v>0</v>
      </c>
      <c r="D2061">
        <v>1</v>
      </c>
      <c r="E2061">
        <v>0</v>
      </c>
    </row>
    <row r="2062" spans="1:5" x14ac:dyDescent="0.15">
      <c r="A2062">
        <v>14066450003</v>
      </c>
      <c r="B2062" s="204">
        <v>42935</v>
      </c>
      <c r="C2062">
        <v>0</v>
      </c>
      <c r="D2062">
        <v>1</v>
      </c>
      <c r="E2062">
        <v>0</v>
      </c>
    </row>
    <row r="2063" spans="1:5" x14ac:dyDescent="0.15">
      <c r="A2063">
        <v>14067840002</v>
      </c>
      <c r="B2063" s="204">
        <v>42935</v>
      </c>
      <c r="C2063">
        <v>0</v>
      </c>
      <c r="D2063">
        <v>1</v>
      </c>
      <c r="E2063">
        <v>0</v>
      </c>
    </row>
    <row r="2064" spans="1:5" x14ac:dyDescent="0.15">
      <c r="A2064">
        <v>14067914003</v>
      </c>
      <c r="B2064" s="204">
        <v>42935</v>
      </c>
      <c r="C2064">
        <v>0</v>
      </c>
      <c r="D2064">
        <v>1</v>
      </c>
      <c r="E2064">
        <v>0</v>
      </c>
    </row>
    <row r="2065" spans="1:5" x14ac:dyDescent="0.15">
      <c r="A2065">
        <v>14068345002</v>
      </c>
      <c r="B2065" s="204">
        <v>42935</v>
      </c>
      <c r="C2065">
        <v>0</v>
      </c>
      <c r="D2065">
        <v>1</v>
      </c>
      <c r="E2065">
        <v>0</v>
      </c>
    </row>
    <row r="2066" spans="1:5" x14ac:dyDescent="0.15">
      <c r="A2066">
        <v>14068480002</v>
      </c>
      <c r="B2066" s="204">
        <v>42935</v>
      </c>
      <c r="C2066">
        <v>0</v>
      </c>
      <c r="D2066">
        <v>1</v>
      </c>
      <c r="E2066">
        <v>0</v>
      </c>
    </row>
    <row r="2067" spans="1:5" x14ac:dyDescent="0.15">
      <c r="A2067">
        <v>14071203002</v>
      </c>
      <c r="B2067" s="204">
        <v>42935</v>
      </c>
      <c r="C2067">
        <v>0</v>
      </c>
      <c r="D2067">
        <v>1</v>
      </c>
      <c r="E2067">
        <v>0</v>
      </c>
    </row>
    <row r="2068" spans="1:5" x14ac:dyDescent="0.15">
      <c r="A2068">
        <v>14073667002</v>
      </c>
      <c r="B2068" s="204">
        <v>42880</v>
      </c>
      <c r="C2068">
        <v>0</v>
      </c>
      <c r="D2068">
        <v>1</v>
      </c>
      <c r="E2068">
        <v>0</v>
      </c>
    </row>
    <row r="2069" spans="1:5" x14ac:dyDescent="0.15">
      <c r="A2069">
        <v>14076038002</v>
      </c>
      <c r="B2069" s="204">
        <v>42935</v>
      </c>
      <c r="C2069">
        <v>0</v>
      </c>
      <c r="D2069">
        <v>1</v>
      </c>
      <c r="E2069">
        <v>0</v>
      </c>
    </row>
    <row r="2070" spans="1:5" x14ac:dyDescent="0.15">
      <c r="A2070">
        <v>14078984002</v>
      </c>
      <c r="B2070" s="204">
        <v>42914</v>
      </c>
      <c r="C2070">
        <v>0</v>
      </c>
      <c r="D2070">
        <v>1</v>
      </c>
      <c r="E2070">
        <v>0</v>
      </c>
    </row>
    <row r="2071" spans="1:5" x14ac:dyDescent="0.15">
      <c r="A2071">
        <v>14080403002</v>
      </c>
      <c r="B2071" s="204">
        <v>42908</v>
      </c>
      <c r="C2071">
        <v>0</v>
      </c>
      <c r="D2071">
        <v>1</v>
      </c>
      <c r="E2071">
        <v>0</v>
      </c>
    </row>
    <row r="2072" spans="1:5" x14ac:dyDescent="0.15">
      <c r="A2072">
        <v>14080696002</v>
      </c>
      <c r="B2072" s="204">
        <v>42879</v>
      </c>
      <c r="C2072">
        <v>0</v>
      </c>
      <c r="D2072">
        <v>1</v>
      </c>
      <c r="E2072">
        <v>0</v>
      </c>
    </row>
    <row r="2073" spans="1:5" x14ac:dyDescent="0.15">
      <c r="A2073">
        <v>14086452003</v>
      </c>
      <c r="B2073" s="204">
        <v>42913</v>
      </c>
      <c r="C2073">
        <v>0</v>
      </c>
      <c r="D2073">
        <v>1</v>
      </c>
      <c r="E2073">
        <v>0</v>
      </c>
    </row>
    <row r="2074" spans="1:5" x14ac:dyDescent="0.15">
      <c r="A2074">
        <v>14089405002</v>
      </c>
      <c r="B2074" s="204">
        <v>42879</v>
      </c>
      <c r="C2074">
        <v>0</v>
      </c>
      <c r="D2074">
        <v>1</v>
      </c>
      <c r="E2074">
        <v>0</v>
      </c>
    </row>
    <row r="2075" spans="1:5" x14ac:dyDescent="0.15">
      <c r="A2075">
        <v>14092610002</v>
      </c>
      <c r="B2075" s="204">
        <v>42912</v>
      </c>
      <c r="C2075">
        <v>0</v>
      </c>
      <c r="D2075" t="s">
        <v>21</v>
      </c>
      <c r="E2075">
        <v>0</v>
      </c>
    </row>
    <row r="2076" spans="1:5" x14ac:dyDescent="0.15">
      <c r="A2076">
        <v>14096555002</v>
      </c>
      <c r="B2076" s="204">
        <v>42879</v>
      </c>
      <c r="C2076">
        <v>0</v>
      </c>
      <c r="D2076">
        <v>1</v>
      </c>
      <c r="E2076">
        <v>0</v>
      </c>
    </row>
    <row r="2077" spans="1:5" x14ac:dyDescent="0.15">
      <c r="A2077">
        <v>14099513002</v>
      </c>
      <c r="B2077" s="204">
        <v>42879</v>
      </c>
      <c r="C2077">
        <v>0</v>
      </c>
      <c r="D2077" t="s">
        <v>21</v>
      </c>
      <c r="E2077">
        <v>0</v>
      </c>
    </row>
    <row r="2078" spans="1:5" x14ac:dyDescent="0.15">
      <c r="A2078">
        <v>14102259002</v>
      </c>
      <c r="B2078" s="204">
        <v>42908</v>
      </c>
      <c r="C2078">
        <v>0</v>
      </c>
      <c r="D2078">
        <v>1</v>
      </c>
      <c r="E2078">
        <v>0</v>
      </c>
    </row>
    <row r="2079" spans="1:5" x14ac:dyDescent="0.15">
      <c r="A2079">
        <v>14104059002</v>
      </c>
      <c r="B2079" s="204">
        <v>42880</v>
      </c>
      <c r="C2079">
        <v>0</v>
      </c>
      <c r="D2079">
        <v>1</v>
      </c>
      <c r="E2079">
        <v>0</v>
      </c>
    </row>
    <row r="2080" spans="1:5" x14ac:dyDescent="0.15">
      <c r="A2080">
        <v>14104426002</v>
      </c>
      <c r="B2080" s="204">
        <v>42935</v>
      </c>
      <c r="C2080">
        <v>0</v>
      </c>
      <c r="D2080">
        <v>1</v>
      </c>
      <c r="E2080">
        <v>0</v>
      </c>
    </row>
    <row r="2081" spans="1:5" x14ac:dyDescent="0.15">
      <c r="A2081">
        <v>14110025002</v>
      </c>
      <c r="B2081" s="204">
        <v>42908</v>
      </c>
      <c r="C2081">
        <v>0</v>
      </c>
      <c r="D2081">
        <v>1</v>
      </c>
      <c r="E2081">
        <v>0</v>
      </c>
    </row>
    <row r="2082" spans="1:5" x14ac:dyDescent="0.15">
      <c r="A2082">
        <v>14111629003</v>
      </c>
      <c r="B2082" s="204">
        <v>42913</v>
      </c>
      <c r="C2082">
        <v>0</v>
      </c>
      <c r="D2082">
        <v>1</v>
      </c>
      <c r="E2082">
        <v>0</v>
      </c>
    </row>
    <row r="2083" spans="1:5" x14ac:dyDescent="0.15">
      <c r="A2083">
        <v>14112503002</v>
      </c>
      <c r="B2083" s="204">
        <v>42880</v>
      </c>
      <c r="C2083">
        <v>0</v>
      </c>
      <c r="D2083">
        <v>1</v>
      </c>
      <c r="E2083">
        <v>0</v>
      </c>
    </row>
    <row r="2084" spans="1:5" x14ac:dyDescent="0.15">
      <c r="A2084">
        <v>14114422002</v>
      </c>
      <c r="B2084" s="204">
        <v>42914</v>
      </c>
      <c r="C2084">
        <v>0</v>
      </c>
      <c r="D2084">
        <v>1</v>
      </c>
      <c r="E2084">
        <v>0</v>
      </c>
    </row>
    <row r="2085" spans="1:5" x14ac:dyDescent="0.15">
      <c r="A2085">
        <v>14117737002</v>
      </c>
      <c r="B2085" s="204">
        <v>42879</v>
      </c>
      <c r="C2085">
        <v>0</v>
      </c>
      <c r="D2085">
        <v>1</v>
      </c>
      <c r="E2085">
        <v>0</v>
      </c>
    </row>
    <row r="2086" spans="1:5" x14ac:dyDescent="0.15">
      <c r="A2086">
        <v>14121272002</v>
      </c>
      <c r="B2086" s="204">
        <v>42908</v>
      </c>
      <c r="C2086">
        <v>0</v>
      </c>
      <c r="D2086">
        <v>1</v>
      </c>
      <c r="E2086">
        <v>0</v>
      </c>
    </row>
    <row r="2087" spans="1:5" x14ac:dyDescent="0.15">
      <c r="A2087">
        <v>14121364002</v>
      </c>
      <c r="B2087" s="204">
        <v>42914</v>
      </c>
      <c r="C2087">
        <v>0</v>
      </c>
      <c r="D2087">
        <v>1</v>
      </c>
      <c r="E2087">
        <v>0</v>
      </c>
    </row>
    <row r="2088" spans="1:5" x14ac:dyDescent="0.15">
      <c r="A2088">
        <v>14129355002</v>
      </c>
      <c r="B2088" s="204">
        <v>42908</v>
      </c>
      <c r="C2088">
        <v>0</v>
      </c>
      <c r="D2088">
        <v>1</v>
      </c>
      <c r="E2088">
        <v>0</v>
      </c>
    </row>
    <row r="2089" spans="1:5" x14ac:dyDescent="0.15">
      <c r="A2089">
        <v>14131425002</v>
      </c>
      <c r="B2089" s="204">
        <v>42879</v>
      </c>
      <c r="C2089">
        <v>0</v>
      </c>
      <c r="D2089">
        <v>1</v>
      </c>
      <c r="E2089">
        <v>0</v>
      </c>
    </row>
    <row r="2090" spans="1:5" x14ac:dyDescent="0.15">
      <c r="A2090">
        <v>14132958002</v>
      </c>
      <c r="B2090" s="204">
        <v>42913</v>
      </c>
      <c r="C2090">
        <v>0</v>
      </c>
      <c r="D2090">
        <v>1</v>
      </c>
      <c r="E2090">
        <v>0</v>
      </c>
    </row>
    <row r="2091" spans="1:5" x14ac:dyDescent="0.15">
      <c r="A2091">
        <v>14136981002</v>
      </c>
      <c r="B2091" s="204">
        <v>42880</v>
      </c>
      <c r="C2091">
        <v>0</v>
      </c>
      <c r="D2091">
        <v>1</v>
      </c>
      <c r="E2091">
        <v>0</v>
      </c>
    </row>
    <row r="2092" spans="1:5" x14ac:dyDescent="0.15">
      <c r="A2092">
        <v>14140746002</v>
      </c>
      <c r="B2092" s="204">
        <v>42914</v>
      </c>
      <c r="C2092">
        <v>0</v>
      </c>
      <c r="D2092">
        <v>1</v>
      </c>
      <c r="E2092">
        <v>0</v>
      </c>
    </row>
    <row r="2093" spans="1:5" x14ac:dyDescent="0.15">
      <c r="A2093">
        <v>14142338002</v>
      </c>
      <c r="B2093" s="204">
        <v>42908</v>
      </c>
      <c r="C2093">
        <v>0</v>
      </c>
      <c r="D2093">
        <v>1</v>
      </c>
      <c r="E2093">
        <v>0</v>
      </c>
    </row>
    <row r="2094" spans="1:5" x14ac:dyDescent="0.15">
      <c r="A2094">
        <v>14142371002</v>
      </c>
      <c r="B2094" s="204">
        <v>42879</v>
      </c>
      <c r="C2094">
        <v>0</v>
      </c>
      <c r="D2094">
        <v>1</v>
      </c>
      <c r="E2094">
        <v>0</v>
      </c>
    </row>
    <row r="2095" spans="1:5" x14ac:dyDescent="0.15">
      <c r="A2095">
        <v>14142648002</v>
      </c>
      <c r="B2095" s="204">
        <v>42879</v>
      </c>
      <c r="C2095">
        <v>0</v>
      </c>
      <c r="D2095">
        <v>1</v>
      </c>
      <c r="E2095">
        <v>0</v>
      </c>
    </row>
    <row r="2096" spans="1:5" x14ac:dyDescent="0.15">
      <c r="A2096">
        <v>14143839002</v>
      </c>
      <c r="B2096" s="204">
        <v>42913</v>
      </c>
      <c r="C2096">
        <v>0</v>
      </c>
      <c r="D2096">
        <v>1</v>
      </c>
      <c r="E2096">
        <v>0</v>
      </c>
    </row>
    <row r="2097" spans="1:5" x14ac:dyDescent="0.15">
      <c r="A2097">
        <v>14144294002</v>
      </c>
      <c r="B2097" s="204">
        <v>42879</v>
      </c>
      <c r="C2097">
        <v>0</v>
      </c>
      <c r="D2097">
        <v>1</v>
      </c>
      <c r="E2097">
        <v>0</v>
      </c>
    </row>
    <row r="2098" spans="1:5" x14ac:dyDescent="0.15">
      <c r="A2098">
        <v>14151348002</v>
      </c>
      <c r="B2098" s="204">
        <v>42908</v>
      </c>
      <c r="C2098">
        <v>0</v>
      </c>
      <c r="D2098">
        <v>1</v>
      </c>
      <c r="E2098">
        <v>0</v>
      </c>
    </row>
    <row r="2099" spans="1:5" x14ac:dyDescent="0.15">
      <c r="A2099">
        <v>14153153002</v>
      </c>
      <c r="B2099" s="204">
        <v>42908</v>
      </c>
      <c r="C2099">
        <v>0</v>
      </c>
      <c r="D2099">
        <v>1</v>
      </c>
      <c r="E2099">
        <v>0</v>
      </c>
    </row>
    <row r="2100" spans="1:5" x14ac:dyDescent="0.15">
      <c r="A2100">
        <v>14154340002</v>
      </c>
      <c r="B2100" s="204">
        <v>42908</v>
      </c>
      <c r="C2100">
        <v>0</v>
      </c>
      <c r="D2100">
        <v>1</v>
      </c>
      <c r="E2100">
        <v>0</v>
      </c>
    </row>
    <row r="2101" spans="1:5" x14ac:dyDescent="0.15">
      <c r="A2101">
        <v>14156997003</v>
      </c>
      <c r="B2101" s="204">
        <v>42912</v>
      </c>
      <c r="C2101">
        <v>0</v>
      </c>
      <c r="D2101">
        <v>1</v>
      </c>
      <c r="E2101">
        <v>0</v>
      </c>
    </row>
    <row r="2102" spans="1:5" x14ac:dyDescent="0.15">
      <c r="A2102">
        <v>14157120002</v>
      </c>
      <c r="B2102" s="204">
        <v>42912</v>
      </c>
      <c r="C2102">
        <v>0</v>
      </c>
      <c r="D2102">
        <v>1</v>
      </c>
      <c r="E2102">
        <v>0</v>
      </c>
    </row>
    <row r="2103" spans="1:5" x14ac:dyDescent="0.15">
      <c r="A2103">
        <v>14159052002</v>
      </c>
      <c r="B2103" s="204">
        <v>42913</v>
      </c>
      <c r="C2103">
        <v>0</v>
      </c>
      <c r="D2103">
        <v>1</v>
      </c>
      <c r="E2103">
        <v>0</v>
      </c>
    </row>
    <row r="2104" spans="1:5" x14ac:dyDescent="0.15">
      <c r="A2104">
        <v>14159147002</v>
      </c>
      <c r="B2104" s="204">
        <v>42913</v>
      </c>
      <c r="C2104">
        <v>0</v>
      </c>
      <c r="D2104">
        <v>1</v>
      </c>
      <c r="E2104">
        <v>0</v>
      </c>
    </row>
    <row r="2105" spans="1:5" x14ac:dyDescent="0.15">
      <c r="A2105">
        <v>14159741002</v>
      </c>
      <c r="B2105" s="204">
        <v>42908</v>
      </c>
      <c r="C2105">
        <v>0</v>
      </c>
      <c r="D2105">
        <v>1</v>
      </c>
      <c r="E2105">
        <v>0</v>
      </c>
    </row>
    <row r="2106" spans="1:5" x14ac:dyDescent="0.15">
      <c r="A2106">
        <v>14161597002</v>
      </c>
      <c r="B2106" s="204">
        <v>42908</v>
      </c>
      <c r="C2106">
        <v>0</v>
      </c>
      <c r="D2106">
        <v>1</v>
      </c>
      <c r="E2106">
        <v>0</v>
      </c>
    </row>
    <row r="2107" spans="1:5" x14ac:dyDescent="0.15">
      <c r="A2107">
        <v>14161623002</v>
      </c>
      <c r="B2107" s="204">
        <v>42908</v>
      </c>
      <c r="C2107">
        <v>0</v>
      </c>
      <c r="D2107">
        <v>1</v>
      </c>
      <c r="E2107">
        <v>0</v>
      </c>
    </row>
    <row r="2108" spans="1:5" x14ac:dyDescent="0.15">
      <c r="A2108">
        <v>14161857002</v>
      </c>
      <c r="B2108" s="204">
        <v>42908</v>
      </c>
      <c r="C2108">
        <v>0</v>
      </c>
      <c r="D2108">
        <v>1</v>
      </c>
      <c r="E2108">
        <v>0</v>
      </c>
    </row>
    <row r="2109" spans="1:5" x14ac:dyDescent="0.15">
      <c r="A2109">
        <v>14161912002</v>
      </c>
      <c r="B2109" s="204">
        <v>42908</v>
      </c>
      <c r="C2109">
        <v>0</v>
      </c>
      <c r="D2109">
        <v>1</v>
      </c>
      <c r="E2109">
        <v>0</v>
      </c>
    </row>
    <row r="2110" spans="1:5" x14ac:dyDescent="0.15">
      <c r="A2110">
        <v>14164817002</v>
      </c>
      <c r="B2110" s="204">
        <v>42908</v>
      </c>
      <c r="C2110">
        <v>0</v>
      </c>
      <c r="D2110">
        <v>1</v>
      </c>
      <c r="E2110">
        <v>0</v>
      </c>
    </row>
    <row r="2111" spans="1:5" x14ac:dyDescent="0.15">
      <c r="A2111">
        <v>14165169002</v>
      </c>
      <c r="B2111" s="204">
        <v>42879</v>
      </c>
      <c r="C2111">
        <v>0</v>
      </c>
      <c r="D2111">
        <v>1</v>
      </c>
      <c r="E2111">
        <v>0</v>
      </c>
    </row>
    <row r="2112" spans="1:5" x14ac:dyDescent="0.15">
      <c r="A2112">
        <v>14165389003</v>
      </c>
      <c r="B2112" s="204">
        <v>42879</v>
      </c>
      <c r="C2112">
        <v>0</v>
      </c>
      <c r="D2112">
        <v>1</v>
      </c>
      <c r="E2112">
        <v>0</v>
      </c>
    </row>
    <row r="2113" spans="1:5" x14ac:dyDescent="0.15">
      <c r="A2113">
        <v>14165591002</v>
      </c>
      <c r="B2113" s="204">
        <v>42908</v>
      </c>
      <c r="C2113">
        <v>0</v>
      </c>
      <c r="D2113">
        <v>1</v>
      </c>
      <c r="E2113">
        <v>0</v>
      </c>
    </row>
    <row r="2114" spans="1:5" x14ac:dyDescent="0.15">
      <c r="A2114">
        <v>14166171002</v>
      </c>
      <c r="B2114" s="204">
        <v>42880</v>
      </c>
      <c r="C2114">
        <v>0</v>
      </c>
      <c r="D2114">
        <v>1</v>
      </c>
      <c r="E2114">
        <v>0</v>
      </c>
    </row>
    <row r="2115" spans="1:5" x14ac:dyDescent="0.15">
      <c r="A2115">
        <v>14167015002</v>
      </c>
      <c r="B2115" s="204">
        <v>42908</v>
      </c>
      <c r="C2115">
        <v>0</v>
      </c>
      <c r="D2115">
        <v>1</v>
      </c>
      <c r="E2115">
        <v>0</v>
      </c>
    </row>
    <row r="2116" spans="1:5" x14ac:dyDescent="0.15">
      <c r="A2116">
        <v>14167570003</v>
      </c>
      <c r="B2116" s="204">
        <v>42908</v>
      </c>
      <c r="C2116">
        <v>0</v>
      </c>
      <c r="D2116">
        <v>1</v>
      </c>
      <c r="E2116">
        <v>0</v>
      </c>
    </row>
    <row r="2117" spans="1:5" x14ac:dyDescent="0.15">
      <c r="A2117">
        <v>14168035002</v>
      </c>
      <c r="B2117" s="204">
        <v>42913</v>
      </c>
      <c r="C2117">
        <v>0</v>
      </c>
      <c r="D2117">
        <v>1</v>
      </c>
      <c r="E2117">
        <v>0</v>
      </c>
    </row>
    <row r="2118" spans="1:5" x14ac:dyDescent="0.15">
      <c r="A2118">
        <v>14168644002</v>
      </c>
      <c r="B2118" s="204">
        <v>42908</v>
      </c>
      <c r="C2118">
        <v>0</v>
      </c>
      <c r="D2118">
        <v>1</v>
      </c>
      <c r="E2118">
        <v>0</v>
      </c>
    </row>
    <row r="2119" spans="1:5" x14ac:dyDescent="0.15">
      <c r="A2119">
        <v>14168798002</v>
      </c>
      <c r="B2119" s="204">
        <v>42879</v>
      </c>
      <c r="C2119">
        <v>0</v>
      </c>
      <c r="D2119">
        <v>1</v>
      </c>
      <c r="E2119">
        <v>0</v>
      </c>
    </row>
    <row r="2120" spans="1:5" x14ac:dyDescent="0.15">
      <c r="A2120">
        <v>14172102003</v>
      </c>
      <c r="B2120" s="204">
        <v>42913</v>
      </c>
      <c r="C2120">
        <v>0</v>
      </c>
      <c r="D2120">
        <v>1</v>
      </c>
      <c r="E2120">
        <v>0</v>
      </c>
    </row>
    <row r="2121" spans="1:5" x14ac:dyDescent="0.15">
      <c r="A2121">
        <v>14172457002</v>
      </c>
      <c r="B2121" s="204">
        <v>42880</v>
      </c>
      <c r="C2121">
        <v>0</v>
      </c>
      <c r="D2121">
        <v>1</v>
      </c>
      <c r="E2121">
        <v>0</v>
      </c>
    </row>
    <row r="2122" spans="1:5" x14ac:dyDescent="0.15">
      <c r="A2122">
        <v>14172793002</v>
      </c>
      <c r="B2122" s="204">
        <v>42908</v>
      </c>
      <c r="C2122">
        <v>0</v>
      </c>
      <c r="D2122">
        <v>1</v>
      </c>
      <c r="E2122">
        <v>0</v>
      </c>
    </row>
    <row r="2123" spans="1:5" x14ac:dyDescent="0.15">
      <c r="A2123">
        <v>14174856002</v>
      </c>
      <c r="B2123" s="204">
        <v>42908</v>
      </c>
      <c r="C2123">
        <v>0</v>
      </c>
      <c r="D2123">
        <v>1</v>
      </c>
      <c r="E2123">
        <v>0</v>
      </c>
    </row>
    <row r="2124" spans="1:5" x14ac:dyDescent="0.15">
      <c r="A2124">
        <v>14176473002</v>
      </c>
      <c r="B2124" s="204">
        <v>42908</v>
      </c>
      <c r="C2124">
        <v>0</v>
      </c>
      <c r="D2124">
        <v>1</v>
      </c>
      <c r="E2124">
        <v>0</v>
      </c>
    </row>
    <row r="2125" spans="1:5" x14ac:dyDescent="0.15">
      <c r="A2125">
        <v>14176615002</v>
      </c>
      <c r="B2125" s="204">
        <v>42879</v>
      </c>
      <c r="C2125">
        <v>0</v>
      </c>
      <c r="D2125">
        <v>1</v>
      </c>
      <c r="E2125">
        <v>0</v>
      </c>
    </row>
    <row r="2126" spans="1:5" x14ac:dyDescent="0.15">
      <c r="A2126">
        <v>14177427002</v>
      </c>
      <c r="B2126" s="204">
        <v>42908</v>
      </c>
      <c r="C2126">
        <v>0</v>
      </c>
      <c r="D2126">
        <v>1</v>
      </c>
      <c r="E2126">
        <v>0</v>
      </c>
    </row>
    <row r="2127" spans="1:5" x14ac:dyDescent="0.15">
      <c r="A2127">
        <v>14179699002</v>
      </c>
      <c r="B2127" s="204">
        <v>42913</v>
      </c>
      <c r="C2127">
        <v>0</v>
      </c>
      <c r="D2127">
        <v>1</v>
      </c>
      <c r="E2127">
        <v>0</v>
      </c>
    </row>
    <row r="2128" spans="1:5" x14ac:dyDescent="0.15">
      <c r="A2128">
        <v>14181287002</v>
      </c>
      <c r="B2128" s="204">
        <v>42879</v>
      </c>
      <c r="C2128">
        <v>0</v>
      </c>
      <c r="D2128">
        <v>1</v>
      </c>
      <c r="E2128">
        <v>0</v>
      </c>
    </row>
    <row r="2129" spans="1:5" x14ac:dyDescent="0.15">
      <c r="A2129">
        <v>14182388002</v>
      </c>
      <c r="B2129" s="204">
        <v>42880</v>
      </c>
      <c r="C2129">
        <v>0</v>
      </c>
      <c r="D2129">
        <v>1</v>
      </c>
      <c r="E2129">
        <v>0</v>
      </c>
    </row>
    <row r="2130" spans="1:5" x14ac:dyDescent="0.15">
      <c r="A2130">
        <v>14182688002</v>
      </c>
      <c r="B2130" s="204">
        <v>42908</v>
      </c>
      <c r="C2130">
        <v>0</v>
      </c>
      <c r="D2130">
        <v>1</v>
      </c>
      <c r="E2130">
        <v>0</v>
      </c>
    </row>
    <row r="2131" spans="1:5" x14ac:dyDescent="0.15">
      <c r="A2131">
        <v>14182699003</v>
      </c>
      <c r="B2131" s="204">
        <v>42880</v>
      </c>
      <c r="C2131">
        <v>0</v>
      </c>
      <c r="D2131">
        <v>1</v>
      </c>
      <c r="E2131">
        <v>0</v>
      </c>
    </row>
    <row r="2132" spans="1:5" x14ac:dyDescent="0.15">
      <c r="A2132">
        <v>14183739002</v>
      </c>
      <c r="B2132" s="204">
        <v>42908</v>
      </c>
      <c r="C2132">
        <v>0</v>
      </c>
      <c r="D2132">
        <v>1</v>
      </c>
      <c r="E2132">
        <v>0</v>
      </c>
    </row>
    <row r="2133" spans="1:5" x14ac:dyDescent="0.15">
      <c r="A2133">
        <v>14184465003</v>
      </c>
      <c r="B2133" s="204">
        <v>42879</v>
      </c>
      <c r="C2133">
        <v>0</v>
      </c>
      <c r="D2133">
        <v>1</v>
      </c>
      <c r="E2133">
        <v>0</v>
      </c>
    </row>
    <row r="2134" spans="1:5" x14ac:dyDescent="0.15">
      <c r="A2134">
        <v>14184899004</v>
      </c>
      <c r="B2134" s="204">
        <v>42879</v>
      </c>
      <c r="C2134">
        <v>0</v>
      </c>
      <c r="D2134">
        <v>1</v>
      </c>
      <c r="E2134">
        <v>0</v>
      </c>
    </row>
    <row r="2135" spans="1:5" x14ac:dyDescent="0.15">
      <c r="A2135">
        <v>14185209002</v>
      </c>
      <c r="B2135" s="204">
        <v>42913</v>
      </c>
      <c r="C2135">
        <v>0</v>
      </c>
      <c r="D2135">
        <v>1</v>
      </c>
      <c r="E2135">
        <v>0</v>
      </c>
    </row>
    <row r="2136" spans="1:5" x14ac:dyDescent="0.15">
      <c r="A2136">
        <v>14185889003</v>
      </c>
      <c r="B2136" s="204">
        <v>42908</v>
      </c>
      <c r="C2136">
        <v>0</v>
      </c>
      <c r="D2136">
        <v>1</v>
      </c>
      <c r="E2136">
        <v>0</v>
      </c>
    </row>
    <row r="2137" spans="1:5" x14ac:dyDescent="0.15">
      <c r="A2137">
        <v>14186107003</v>
      </c>
      <c r="B2137" s="204">
        <v>42913</v>
      </c>
      <c r="C2137">
        <v>0</v>
      </c>
      <c r="D2137">
        <v>1</v>
      </c>
      <c r="E2137">
        <v>0</v>
      </c>
    </row>
    <row r="2138" spans="1:5" x14ac:dyDescent="0.15">
      <c r="A2138">
        <v>14186603004</v>
      </c>
      <c r="B2138" s="204">
        <v>42879</v>
      </c>
      <c r="C2138">
        <v>0</v>
      </c>
      <c r="D2138">
        <v>1</v>
      </c>
      <c r="E2138">
        <v>0</v>
      </c>
    </row>
    <row r="2139" spans="1:5" x14ac:dyDescent="0.15">
      <c r="A2139">
        <v>14186763002</v>
      </c>
      <c r="B2139" s="204">
        <v>42879</v>
      </c>
      <c r="C2139">
        <v>0</v>
      </c>
      <c r="D2139">
        <v>1</v>
      </c>
      <c r="E2139">
        <v>0</v>
      </c>
    </row>
    <row r="2140" spans="1:5" x14ac:dyDescent="0.15">
      <c r="A2140">
        <v>14187240004</v>
      </c>
      <c r="B2140" s="204">
        <v>42879</v>
      </c>
      <c r="C2140">
        <v>0</v>
      </c>
      <c r="D2140">
        <v>1</v>
      </c>
      <c r="E2140">
        <v>0</v>
      </c>
    </row>
    <row r="2141" spans="1:5" x14ac:dyDescent="0.15">
      <c r="A2141">
        <v>14188752002</v>
      </c>
      <c r="B2141" s="204">
        <v>42879</v>
      </c>
      <c r="C2141">
        <v>0</v>
      </c>
      <c r="D2141">
        <v>1</v>
      </c>
      <c r="E2141">
        <v>0</v>
      </c>
    </row>
    <row r="2142" spans="1:5" x14ac:dyDescent="0.15">
      <c r="A2142">
        <v>14191148002</v>
      </c>
      <c r="B2142" s="204">
        <v>42879</v>
      </c>
      <c r="C2142">
        <v>0</v>
      </c>
      <c r="D2142">
        <v>1</v>
      </c>
      <c r="E2142">
        <v>0</v>
      </c>
    </row>
    <row r="2143" spans="1:5" x14ac:dyDescent="0.15">
      <c r="A2143">
        <v>14192049003</v>
      </c>
      <c r="B2143" s="204">
        <v>42893</v>
      </c>
      <c r="C2143">
        <v>0</v>
      </c>
      <c r="D2143">
        <v>1</v>
      </c>
      <c r="E2143">
        <v>0</v>
      </c>
    </row>
    <row r="2144" spans="1:5" x14ac:dyDescent="0.15">
      <c r="A2144">
        <v>14192780002</v>
      </c>
      <c r="B2144" s="204">
        <v>42879</v>
      </c>
      <c r="C2144">
        <v>0</v>
      </c>
      <c r="D2144">
        <v>1</v>
      </c>
      <c r="E2144">
        <v>0</v>
      </c>
    </row>
    <row r="2145" spans="1:5" x14ac:dyDescent="0.15">
      <c r="A2145">
        <v>14192892002</v>
      </c>
      <c r="B2145" s="204">
        <v>42879</v>
      </c>
      <c r="C2145">
        <v>0</v>
      </c>
      <c r="D2145">
        <v>1</v>
      </c>
      <c r="E2145">
        <v>0</v>
      </c>
    </row>
    <row r="2146" spans="1:5" x14ac:dyDescent="0.15">
      <c r="A2146">
        <v>14194824002</v>
      </c>
      <c r="B2146" s="204">
        <v>42879</v>
      </c>
      <c r="C2146">
        <v>0</v>
      </c>
      <c r="D2146">
        <v>1</v>
      </c>
      <c r="E2146">
        <v>0</v>
      </c>
    </row>
    <row r="2147" spans="1:5" x14ac:dyDescent="0.15">
      <c r="A2147">
        <v>14194912002</v>
      </c>
      <c r="B2147" s="204">
        <v>42879</v>
      </c>
      <c r="C2147">
        <v>0</v>
      </c>
      <c r="D2147">
        <v>1</v>
      </c>
      <c r="E2147">
        <v>0</v>
      </c>
    </row>
    <row r="2148" spans="1:5" x14ac:dyDescent="0.15">
      <c r="A2148">
        <v>14195186002</v>
      </c>
      <c r="B2148" s="204">
        <v>42879</v>
      </c>
      <c r="C2148">
        <v>0</v>
      </c>
      <c r="D2148">
        <v>1</v>
      </c>
      <c r="E2148">
        <v>0</v>
      </c>
    </row>
    <row r="2149" spans="1:5" x14ac:dyDescent="0.15">
      <c r="A2149">
        <v>14196211002</v>
      </c>
      <c r="B2149" s="204">
        <v>42879</v>
      </c>
      <c r="C2149">
        <v>0</v>
      </c>
      <c r="D2149">
        <v>1</v>
      </c>
      <c r="E2149">
        <v>0</v>
      </c>
    </row>
    <row r="2150" spans="1:5" x14ac:dyDescent="0.15">
      <c r="A2150">
        <v>14197512003</v>
      </c>
      <c r="B2150" s="204">
        <v>42908</v>
      </c>
      <c r="C2150">
        <v>0</v>
      </c>
      <c r="D2150">
        <v>1</v>
      </c>
      <c r="E2150">
        <v>0</v>
      </c>
    </row>
    <row r="2151" spans="1:5" x14ac:dyDescent="0.15">
      <c r="A2151">
        <v>14198271002</v>
      </c>
      <c r="B2151" s="204">
        <v>42879</v>
      </c>
      <c r="C2151">
        <v>0</v>
      </c>
      <c r="D2151">
        <v>1</v>
      </c>
      <c r="E2151">
        <v>0</v>
      </c>
    </row>
    <row r="2152" spans="1:5" x14ac:dyDescent="0.15">
      <c r="A2152">
        <v>14198274003</v>
      </c>
      <c r="B2152" s="204">
        <v>42879</v>
      </c>
      <c r="C2152">
        <v>0</v>
      </c>
      <c r="D2152">
        <v>1</v>
      </c>
      <c r="E2152">
        <v>0</v>
      </c>
    </row>
    <row r="2153" spans="1:5" x14ac:dyDescent="0.15">
      <c r="A2153">
        <v>14199660002</v>
      </c>
      <c r="B2153" s="204">
        <v>42879</v>
      </c>
      <c r="C2153">
        <v>0</v>
      </c>
      <c r="D2153">
        <v>1</v>
      </c>
      <c r="E2153">
        <v>0</v>
      </c>
    </row>
    <row r="2154" spans="1:5" x14ac:dyDescent="0.15">
      <c r="A2154">
        <v>14199961002</v>
      </c>
      <c r="B2154" s="204">
        <v>42880</v>
      </c>
      <c r="C2154">
        <v>0</v>
      </c>
      <c r="D2154" t="s">
        <v>21</v>
      </c>
      <c r="E2154">
        <v>0</v>
      </c>
    </row>
    <row r="2155" spans="1:5" x14ac:dyDescent="0.15">
      <c r="A2155">
        <v>14202212002</v>
      </c>
      <c r="B2155" s="204">
        <v>42912</v>
      </c>
      <c r="C2155">
        <v>0</v>
      </c>
      <c r="D2155">
        <v>1</v>
      </c>
      <c r="E2155">
        <v>0</v>
      </c>
    </row>
    <row r="2156" spans="1:5" x14ac:dyDescent="0.15">
      <c r="A2156">
        <v>14202517002</v>
      </c>
      <c r="B2156" s="204">
        <v>42879</v>
      </c>
      <c r="C2156">
        <v>0</v>
      </c>
      <c r="D2156">
        <v>1</v>
      </c>
      <c r="E2156">
        <v>0</v>
      </c>
    </row>
    <row r="2157" spans="1:5" x14ac:dyDescent="0.15">
      <c r="A2157">
        <v>14202634002</v>
      </c>
      <c r="B2157" s="204">
        <v>42879</v>
      </c>
      <c r="C2157">
        <v>0</v>
      </c>
      <c r="D2157">
        <v>1</v>
      </c>
      <c r="E2157">
        <v>0</v>
      </c>
    </row>
    <row r="2158" spans="1:5" x14ac:dyDescent="0.15">
      <c r="A2158">
        <v>14203075002</v>
      </c>
      <c r="B2158" s="204">
        <v>42879</v>
      </c>
      <c r="C2158">
        <v>0</v>
      </c>
      <c r="D2158">
        <v>1</v>
      </c>
      <c r="E2158">
        <v>0</v>
      </c>
    </row>
    <row r="2159" spans="1:5" x14ac:dyDescent="0.15">
      <c r="A2159">
        <v>14203571002</v>
      </c>
      <c r="B2159" s="204">
        <v>42879</v>
      </c>
      <c r="C2159">
        <v>0</v>
      </c>
      <c r="D2159">
        <v>1</v>
      </c>
      <c r="E2159">
        <v>0</v>
      </c>
    </row>
    <row r="2160" spans="1:5" x14ac:dyDescent="0.15">
      <c r="A2160">
        <v>14203704003</v>
      </c>
      <c r="B2160" s="204">
        <v>42880</v>
      </c>
      <c r="C2160">
        <v>0</v>
      </c>
      <c r="D2160">
        <v>1</v>
      </c>
      <c r="E2160">
        <v>0</v>
      </c>
    </row>
    <row r="2161" spans="1:5" x14ac:dyDescent="0.15">
      <c r="A2161">
        <v>14204002002</v>
      </c>
      <c r="B2161" s="204">
        <v>42913</v>
      </c>
      <c r="C2161">
        <v>0</v>
      </c>
      <c r="D2161">
        <v>1</v>
      </c>
      <c r="E2161">
        <v>0</v>
      </c>
    </row>
    <row r="2162" spans="1:5" x14ac:dyDescent="0.15">
      <c r="A2162">
        <v>14204167002</v>
      </c>
      <c r="B2162" s="204">
        <v>42880</v>
      </c>
      <c r="C2162">
        <v>0</v>
      </c>
      <c r="D2162">
        <v>1</v>
      </c>
      <c r="E2162">
        <v>0</v>
      </c>
    </row>
    <row r="2163" spans="1:5" x14ac:dyDescent="0.15">
      <c r="A2163">
        <v>14207856002</v>
      </c>
      <c r="B2163" s="204">
        <v>42879</v>
      </c>
      <c r="C2163">
        <v>0</v>
      </c>
      <c r="D2163">
        <v>1</v>
      </c>
      <c r="E2163">
        <v>0</v>
      </c>
    </row>
    <row r="2164" spans="1:5" x14ac:dyDescent="0.15">
      <c r="A2164">
        <v>14208172002</v>
      </c>
      <c r="B2164" s="204">
        <v>42879</v>
      </c>
      <c r="C2164">
        <v>0</v>
      </c>
      <c r="D2164">
        <v>1</v>
      </c>
      <c r="E2164">
        <v>0</v>
      </c>
    </row>
    <row r="2165" spans="1:5" x14ac:dyDescent="0.15">
      <c r="A2165">
        <v>14208589002</v>
      </c>
      <c r="B2165" s="204">
        <v>42879</v>
      </c>
      <c r="C2165">
        <v>0</v>
      </c>
      <c r="D2165">
        <v>1</v>
      </c>
      <c r="E2165">
        <v>0</v>
      </c>
    </row>
    <row r="2166" spans="1:5" x14ac:dyDescent="0.15">
      <c r="A2166">
        <v>14209613002</v>
      </c>
      <c r="B2166" s="204">
        <v>42880</v>
      </c>
      <c r="C2166">
        <v>0</v>
      </c>
      <c r="D2166">
        <v>1</v>
      </c>
      <c r="E2166">
        <v>0</v>
      </c>
    </row>
    <row r="2167" spans="1:5" x14ac:dyDescent="0.15">
      <c r="A2167">
        <v>14209808002</v>
      </c>
      <c r="B2167" s="204">
        <v>42908</v>
      </c>
      <c r="C2167">
        <v>0</v>
      </c>
      <c r="D2167" t="s">
        <v>21</v>
      </c>
      <c r="E2167">
        <v>0</v>
      </c>
    </row>
    <row r="2168" spans="1:5" x14ac:dyDescent="0.15">
      <c r="A2168">
        <v>14212539003</v>
      </c>
      <c r="B2168" s="204">
        <v>42908</v>
      </c>
      <c r="C2168">
        <v>0</v>
      </c>
      <c r="D2168">
        <v>1</v>
      </c>
      <c r="E2168">
        <v>0</v>
      </c>
    </row>
    <row r="2169" spans="1:5" x14ac:dyDescent="0.15">
      <c r="A2169">
        <v>14213596002</v>
      </c>
      <c r="B2169" s="204">
        <v>42912</v>
      </c>
      <c r="C2169">
        <v>0</v>
      </c>
      <c r="D2169">
        <v>1</v>
      </c>
      <c r="E2169">
        <v>0</v>
      </c>
    </row>
    <row r="2170" spans="1:5" x14ac:dyDescent="0.15">
      <c r="A2170">
        <v>14216251002</v>
      </c>
      <c r="B2170" s="204">
        <v>42879</v>
      </c>
      <c r="C2170">
        <v>0</v>
      </c>
      <c r="D2170">
        <v>1</v>
      </c>
      <c r="E2170">
        <v>0</v>
      </c>
    </row>
    <row r="2171" spans="1:5" x14ac:dyDescent="0.15">
      <c r="A2171">
        <v>14216396002</v>
      </c>
      <c r="B2171" s="204">
        <v>42912</v>
      </c>
      <c r="C2171">
        <v>0</v>
      </c>
      <c r="D2171">
        <v>1</v>
      </c>
      <c r="E2171">
        <v>0</v>
      </c>
    </row>
    <row r="2172" spans="1:5" x14ac:dyDescent="0.15">
      <c r="A2172">
        <v>14216508002</v>
      </c>
      <c r="B2172" s="204">
        <v>42913</v>
      </c>
      <c r="C2172">
        <v>0</v>
      </c>
      <c r="D2172">
        <v>1</v>
      </c>
      <c r="E2172">
        <v>0</v>
      </c>
    </row>
    <row r="2173" spans="1:5" x14ac:dyDescent="0.15">
      <c r="A2173">
        <v>14217892002</v>
      </c>
      <c r="B2173" s="204">
        <v>42880</v>
      </c>
      <c r="C2173">
        <v>0</v>
      </c>
      <c r="D2173">
        <v>1</v>
      </c>
      <c r="E2173">
        <v>0</v>
      </c>
    </row>
    <row r="2174" spans="1:5" x14ac:dyDescent="0.15">
      <c r="A2174">
        <v>14220161002</v>
      </c>
      <c r="B2174" s="204">
        <v>42880</v>
      </c>
      <c r="C2174">
        <v>0</v>
      </c>
      <c r="D2174">
        <v>1</v>
      </c>
      <c r="E2174">
        <v>0</v>
      </c>
    </row>
    <row r="2175" spans="1:5" x14ac:dyDescent="0.15">
      <c r="A2175">
        <v>14223122002</v>
      </c>
      <c r="B2175" s="204">
        <v>42912</v>
      </c>
      <c r="C2175">
        <v>0</v>
      </c>
      <c r="D2175">
        <v>1</v>
      </c>
      <c r="E2175">
        <v>0</v>
      </c>
    </row>
    <row r="2176" spans="1:5" x14ac:dyDescent="0.15">
      <c r="A2176">
        <v>14223430002</v>
      </c>
      <c r="B2176" s="204">
        <v>42913</v>
      </c>
      <c r="C2176">
        <v>0</v>
      </c>
      <c r="D2176">
        <v>1</v>
      </c>
      <c r="E2176">
        <v>0</v>
      </c>
    </row>
    <row r="2177" spans="1:5" x14ac:dyDescent="0.15">
      <c r="A2177">
        <v>14224039002</v>
      </c>
      <c r="B2177" s="204">
        <v>42880</v>
      </c>
      <c r="C2177">
        <v>0</v>
      </c>
      <c r="D2177">
        <v>1</v>
      </c>
      <c r="E2177">
        <v>0</v>
      </c>
    </row>
    <row r="2178" spans="1:5" x14ac:dyDescent="0.15">
      <c r="A2178">
        <v>14224285003</v>
      </c>
      <c r="B2178" s="204">
        <v>42880</v>
      </c>
      <c r="C2178">
        <v>0</v>
      </c>
      <c r="D2178">
        <v>1</v>
      </c>
      <c r="E2178">
        <v>0</v>
      </c>
    </row>
    <row r="2179" spans="1:5" x14ac:dyDescent="0.15">
      <c r="A2179">
        <v>14224318002</v>
      </c>
      <c r="B2179" s="204">
        <v>42880</v>
      </c>
      <c r="C2179">
        <v>0</v>
      </c>
      <c r="D2179">
        <v>1</v>
      </c>
      <c r="E2179">
        <v>0</v>
      </c>
    </row>
    <row r="2180" spans="1:5" x14ac:dyDescent="0.15">
      <c r="A2180">
        <v>14225866002</v>
      </c>
      <c r="B2180" s="204">
        <v>42880</v>
      </c>
      <c r="C2180">
        <v>0</v>
      </c>
      <c r="D2180">
        <v>1</v>
      </c>
      <c r="E2180">
        <v>0</v>
      </c>
    </row>
    <row r="2181" spans="1:5" x14ac:dyDescent="0.15">
      <c r="A2181">
        <v>14226020006</v>
      </c>
      <c r="B2181" s="204">
        <v>42880</v>
      </c>
      <c r="C2181">
        <v>0</v>
      </c>
      <c r="D2181">
        <v>1</v>
      </c>
      <c r="E2181">
        <v>0</v>
      </c>
    </row>
    <row r="2182" spans="1:5" x14ac:dyDescent="0.15">
      <c r="A2182">
        <v>14226265002</v>
      </c>
      <c r="B2182" s="204">
        <v>42880</v>
      </c>
      <c r="C2182">
        <v>0</v>
      </c>
      <c r="D2182">
        <v>1</v>
      </c>
      <c r="E2182">
        <v>0</v>
      </c>
    </row>
    <row r="2183" spans="1:5" x14ac:dyDescent="0.15">
      <c r="A2183">
        <v>14228048002</v>
      </c>
      <c r="B2183" s="204">
        <v>42880</v>
      </c>
      <c r="C2183">
        <v>0</v>
      </c>
      <c r="D2183">
        <v>1</v>
      </c>
      <c r="E2183">
        <v>0</v>
      </c>
    </row>
    <row r="2184" spans="1:5" x14ac:dyDescent="0.15">
      <c r="A2184">
        <v>14230865003</v>
      </c>
      <c r="B2184" s="204">
        <v>42879</v>
      </c>
      <c r="C2184">
        <v>0</v>
      </c>
      <c r="D2184">
        <v>1</v>
      </c>
      <c r="E2184">
        <v>0</v>
      </c>
    </row>
    <row r="2185" spans="1:5" x14ac:dyDescent="0.15">
      <c r="A2185">
        <v>14233214002</v>
      </c>
      <c r="B2185" s="204">
        <v>42880</v>
      </c>
      <c r="C2185">
        <v>0</v>
      </c>
      <c r="D2185">
        <v>1</v>
      </c>
      <c r="E2185">
        <v>0</v>
      </c>
    </row>
    <row r="2186" spans="1:5" x14ac:dyDescent="0.15">
      <c r="A2186">
        <v>14235030002</v>
      </c>
      <c r="B2186" s="204">
        <v>42912</v>
      </c>
      <c r="C2186">
        <v>0</v>
      </c>
      <c r="D2186">
        <v>1</v>
      </c>
      <c r="E2186">
        <v>0</v>
      </c>
    </row>
    <row r="2187" spans="1:5" x14ac:dyDescent="0.15">
      <c r="A2187">
        <v>14235514002</v>
      </c>
      <c r="B2187" s="204">
        <v>42912</v>
      </c>
      <c r="C2187">
        <v>0</v>
      </c>
      <c r="D2187">
        <v>1</v>
      </c>
      <c r="E2187">
        <v>0</v>
      </c>
    </row>
    <row r="2188" spans="1:5" x14ac:dyDescent="0.15">
      <c r="A2188">
        <v>14235781002</v>
      </c>
      <c r="B2188" s="204">
        <v>42880</v>
      </c>
      <c r="C2188">
        <v>0</v>
      </c>
      <c r="D2188">
        <v>1</v>
      </c>
      <c r="E2188">
        <v>0</v>
      </c>
    </row>
    <row r="2189" spans="1:5" x14ac:dyDescent="0.15">
      <c r="A2189">
        <v>14236159002</v>
      </c>
      <c r="B2189" s="204">
        <v>42880</v>
      </c>
      <c r="C2189">
        <v>0</v>
      </c>
      <c r="D2189">
        <v>1</v>
      </c>
      <c r="E2189">
        <v>0</v>
      </c>
    </row>
    <row r="2190" spans="1:5" x14ac:dyDescent="0.15">
      <c r="A2190">
        <v>14236405002</v>
      </c>
      <c r="B2190" s="204">
        <v>42880</v>
      </c>
      <c r="C2190">
        <v>0</v>
      </c>
      <c r="D2190">
        <v>1</v>
      </c>
      <c r="E2190">
        <v>0</v>
      </c>
    </row>
    <row r="2191" spans="1:5" x14ac:dyDescent="0.15">
      <c r="A2191">
        <v>14238608002</v>
      </c>
      <c r="B2191" s="204">
        <v>42912</v>
      </c>
      <c r="C2191">
        <v>0</v>
      </c>
      <c r="D2191">
        <v>1</v>
      </c>
      <c r="E2191">
        <v>0</v>
      </c>
    </row>
    <row r="2192" spans="1:5" x14ac:dyDescent="0.15">
      <c r="A2192">
        <v>14240797002</v>
      </c>
      <c r="B2192" s="204">
        <v>42912</v>
      </c>
      <c r="C2192">
        <v>0</v>
      </c>
      <c r="D2192">
        <v>1</v>
      </c>
      <c r="E2192">
        <v>0</v>
      </c>
    </row>
    <row r="2193" spans="1:5" x14ac:dyDescent="0.15">
      <c r="A2193">
        <v>14242575002</v>
      </c>
      <c r="B2193" s="204">
        <v>42880</v>
      </c>
      <c r="C2193">
        <v>0</v>
      </c>
      <c r="D2193">
        <v>1</v>
      </c>
      <c r="E2193">
        <v>0</v>
      </c>
    </row>
    <row r="2194" spans="1:5" x14ac:dyDescent="0.15">
      <c r="A2194">
        <v>14242866002</v>
      </c>
      <c r="B2194" s="204">
        <v>42912</v>
      </c>
      <c r="C2194">
        <v>0</v>
      </c>
      <c r="D2194">
        <v>1</v>
      </c>
      <c r="E2194">
        <v>0</v>
      </c>
    </row>
    <row r="2195" spans="1:5" x14ac:dyDescent="0.15">
      <c r="A2195">
        <v>14244184002</v>
      </c>
      <c r="B2195" s="204">
        <v>42880</v>
      </c>
      <c r="C2195">
        <v>0</v>
      </c>
      <c r="D2195">
        <v>1</v>
      </c>
      <c r="E2195">
        <v>0</v>
      </c>
    </row>
    <row r="2196" spans="1:5" x14ac:dyDescent="0.15">
      <c r="A2196">
        <v>14244557002</v>
      </c>
      <c r="B2196" s="204">
        <v>42880</v>
      </c>
      <c r="C2196">
        <v>0</v>
      </c>
      <c r="D2196">
        <v>1</v>
      </c>
      <c r="E2196">
        <v>0</v>
      </c>
    </row>
    <row r="2197" spans="1:5" x14ac:dyDescent="0.15">
      <c r="A2197">
        <v>14245188002</v>
      </c>
      <c r="B2197" s="204">
        <v>42880</v>
      </c>
      <c r="C2197">
        <v>0</v>
      </c>
      <c r="D2197">
        <v>1</v>
      </c>
      <c r="E2197">
        <v>0</v>
      </c>
    </row>
    <row r="2198" spans="1:5" x14ac:dyDescent="0.15">
      <c r="A2198">
        <v>14245718002</v>
      </c>
      <c r="B2198" s="204">
        <v>42880</v>
      </c>
      <c r="C2198">
        <v>0</v>
      </c>
      <c r="D2198">
        <v>1</v>
      </c>
      <c r="E2198">
        <v>0</v>
      </c>
    </row>
    <row r="2199" spans="1:5" x14ac:dyDescent="0.15">
      <c r="A2199">
        <v>14245773003</v>
      </c>
      <c r="B2199" s="204">
        <v>42880</v>
      </c>
      <c r="C2199">
        <v>0</v>
      </c>
      <c r="D2199">
        <v>1</v>
      </c>
      <c r="E2199">
        <v>0</v>
      </c>
    </row>
    <row r="2200" spans="1:5" x14ac:dyDescent="0.15">
      <c r="A2200">
        <v>14246570002</v>
      </c>
      <c r="B2200" s="204">
        <v>42913</v>
      </c>
      <c r="C2200">
        <v>0</v>
      </c>
      <c r="D2200">
        <v>1</v>
      </c>
      <c r="E2200">
        <v>0</v>
      </c>
    </row>
    <row r="2201" spans="1:5" x14ac:dyDescent="0.15">
      <c r="A2201">
        <v>14248124003</v>
      </c>
      <c r="B2201" s="204">
        <v>42914</v>
      </c>
      <c r="C2201">
        <v>0</v>
      </c>
      <c r="D2201">
        <v>1</v>
      </c>
      <c r="E2201">
        <v>0</v>
      </c>
    </row>
    <row r="2202" spans="1:5" x14ac:dyDescent="0.15">
      <c r="A2202">
        <v>14250058002</v>
      </c>
      <c r="B2202" s="204">
        <v>42893</v>
      </c>
      <c r="C2202">
        <v>0</v>
      </c>
      <c r="D2202">
        <v>1</v>
      </c>
      <c r="E2202">
        <v>0</v>
      </c>
    </row>
    <row r="2203" spans="1:5" x14ac:dyDescent="0.15">
      <c r="A2203">
        <v>14251904002</v>
      </c>
      <c r="B2203" s="204">
        <v>42899</v>
      </c>
      <c r="C2203">
        <v>0</v>
      </c>
      <c r="D2203">
        <v>1</v>
      </c>
      <c r="E2203">
        <v>0</v>
      </c>
    </row>
    <row r="2204" spans="1:5" x14ac:dyDescent="0.15">
      <c r="A2204">
        <v>14252012002</v>
      </c>
      <c r="B2204" s="204">
        <v>42912</v>
      </c>
      <c r="C2204">
        <v>0</v>
      </c>
      <c r="D2204">
        <v>1</v>
      </c>
      <c r="E2204">
        <v>0</v>
      </c>
    </row>
    <row r="2205" spans="1:5" x14ac:dyDescent="0.15">
      <c r="A2205">
        <v>14252437002</v>
      </c>
      <c r="B2205" s="204">
        <v>42912</v>
      </c>
      <c r="C2205">
        <v>0</v>
      </c>
      <c r="D2205">
        <v>1</v>
      </c>
      <c r="E2205">
        <v>0</v>
      </c>
    </row>
    <row r="2206" spans="1:5" x14ac:dyDescent="0.15">
      <c r="A2206">
        <v>14255336002</v>
      </c>
      <c r="B2206" s="204">
        <v>42908</v>
      </c>
      <c r="C2206">
        <v>0</v>
      </c>
      <c r="D2206">
        <v>1</v>
      </c>
      <c r="E2206">
        <v>0</v>
      </c>
    </row>
    <row r="2207" spans="1:5" x14ac:dyDescent="0.15">
      <c r="A2207">
        <v>14256062002</v>
      </c>
      <c r="B2207" s="204">
        <v>42908</v>
      </c>
      <c r="C2207">
        <v>0</v>
      </c>
      <c r="D2207">
        <v>1</v>
      </c>
      <c r="E2207">
        <v>0</v>
      </c>
    </row>
    <row r="2208" spans="1:5" x14ac:dyDescent="0.15">
      <c r="A2208">
        <v>14257954002</v>
      </c>
      <c r="B2208" s="204">
        <v>42913</v>
      </c>
      <c r="C2208">
        <v>0</v>
      </c>
      <c r="D2208">
        <v>1</v>
      </c>
      <c r="E2208">
        <v>0</v>
      </c>
    </row>
    <row r="2209" spans="1:5" x14ac:dyDescent="0.15">
      <c r="A2209">
        <v>14258418002</v>
      </c>
      <c r="B2209" s="204">
        <v>42912</v>
      </c>
      <c r="C2209">
        <v>0</v>
      </c>
      <c r="D2209">
        <v>1</v>
      </c>
      <c r="E2209">
        <v>0</v>
      </c>
    </row>
    <row r="2210" spans="1:5" x14ac:dyDescent="0.15">
      <c r="A2210">
        <v>14260632002</v>
      </c>
      <c r="B2210" s="204">
        <v>42914</v>
      </c>
      <c r="C2210">
        <v>0</v>
      </c>
      <c r="D2210">
        <v>1</v>
      </c>
      <c r="E2210">
        <v>0</v>
      </c>
    </row>
    <row r="2211" spans="1:5" x14ac:dyDescent="0.15">
      <c r="A2211">
        <v>14260875002</v>
      </c>
      <c r="B2211" s="204">
        <v>42912</v>
      </c>
      <c r="C2211">
        <v>0</v>
      </c>
      <c r="D2211">
        <v>1</v>
      </c>
      <c r="E2211">
        <v>0</v>
      </c>
    </row>
    <row r="2212" spans="1:5" x14ac:dyDescent="0.15">
      <c r="A2212">
        <v>14263742003</v>
      </c>
      <c r="B2212" s="204">
        <v>42879</v>
      </c>
      <c r="C2212">
        <v>0</v>
      </c>
      <c r="D2212">
        <v>1</v>
      </c>
      <c r="E2212">
        <v>0</v>
      </c>
    </row>
    <row r="2213" spans="1:5" x14ac:dyDescent="0.15">
      <c r="A2213">
        <v>14265393002</v>
      </c>
      <c r="B2213" s="204">
        <v>42912</v>
      </c>
      <c r="C2213">
        <v>0</v>
      </c>
      <c r="D2213">
        <v>1</v>
      </c>
      <c r="E2213">
        <v>0</v>
      </c>
    </row>
    <row r="2214" spans="1:5" x14ac:dyDescent="0.15">
      <c r="A2214">
        <v>14266682002</v>
      </c>
      <c r="B2214" s="204">
        <v>42912</v>
      </c>
      <c r="C2214">
        <v>0</v>
      </c>
      <c r="D2214">
        <v>1</v>
      </c>
      <c r="E2214">
        <v>0</v>
      </c>
    </row>
    <row r="2215" spans="1:5" x14ac:dyDescent="0.15">
      <c r="A2215">
        <v>14269681005</v>
      </c>
      <c r="B2215" s="204">
        <v>42914</v>
      </c>
      <c r="C2215">
        <v>0</v>
      </c>
      <c r="D2215">
        <v>1</v>
      </c>
      <c r="E2215">
        <v>0</v>
      </c>
    </row>
    <row r="2216" spans="1:5" x14ac:dyDescent="0.15">
      <c r="A2216">
        <v>14270702002</v>
      </c>
      <c r="B2216" s="204">
        <v>42908</v>
      </c>
      <c r="C2216">
        <v>0</v>
      </c>
      <c r="D2216">
        <v>1</v>
      </c>
      <c r="E2216">
        <v>0</v>
      </c>
    </row>
    <row r="2217" spans="1:5" x14ac:dyDescent="0.15">
      <c r="A2217">
        <v>14271544002</v>
      </c>
      <c r="B2217" s="204">
        <v>42908</v>
      </c>
      <c r="C2217">
        <v>0</v>
      </c>
      <c r="D2217">
        <v>1</v>
      </c>
      <c r="E2217">
        <v>0</v>
      </c>
    </row>
    <row r="2218" spans="1:5" x14ac:dyDescent="0.15">
      <c r="A2218">
        <v>14272777002</v>
      </c>
      <c r="B2218" s="204">
        <v>42908</v>
      </c>
      <c r="C2218">
        <v>0</v>
      </c>
      <c r="D2218">
        <v>1</v>
      </c>
      <c r="E2218">
        <v>0</v>
      </c>
    </row>
    <row r="2219" spans="1:5" x14ac:dyDescent="0.15">
      <c r="A2219">
        <v>14278359002</v>
      </c>
      <c r="B2219" s="204">
        <v>42913</v>
      </c>
      <c r="C2219">
        <v>0</v>
      </c>
      <c r="D2219">
        <v>1</v>
      </c>
      <c r="E2219">
        <v>0</v>
      </c>
    </row>
    <row r="2220" spans="1:5" x14ac:dyDescent="0.15">
      <c r="A2220">
        <v>14279092002</v>
      </c>
      <c r="B2220" s="204">
        <v>42908</v>
      </c>
      <c r="C2220">
        <v>0</v>
      </c>
      <c r="D2220">
        <v>1</v>
      </c>
      <c r="E2220">
        <v>0</v>
      </c>
    </row>
    <row r="2221" spans="1:5" x14ac:dyDescent="0.15">
      <c r="A2221">
        <v>14279310002</v>
      </c>
      <c r="B2221" s="204">
        <v>42908</v>
      </c>
      <c r="C2221">
        <v>0</v>
      </c>
      <c r="D2221">
        <v>1</v>
      </c>
      <c r="E2221">
        <v>0</v>
      </c>
    </row>
    <row r="2222" spans="1:5" x14ac:dyDescent="0.15">
      <c r="A2222">
        <v>14279887002</v>
      </c>
      <c r="B2222" s="204">
        <v>42908</v>
      </c>
      <c r="C2222">
        <v>0</v>
      </c>
      <c r="D2222">
        <v>1</v>
      </c>
      <c r="E2222">
        <v>0</v>
      </c>
    </row>
    <row r="2223" spans="1:5" x14ac:dyDescent="0.15">
      <c r="A2223">
        <v>14281024002</v>
      </c>
      <c r="B2223" s="204">
        <v>42908</v>
      </c>
      <c r="C2223">
        <v>0</v>
      </c>
      <c r="D2223">
        <v>1</v>
      </c>
      <c r="E2223">
        <v>0</v>
      </c>
    </row>
    <row r="2224" spans="1:5" x14ac:dyDescent="0.15">
      <c r="A2224">
        <v>14281049002</v>
      </c>
      <c r="B2224" s="204">
        <v>42908</v>
      </c>
      <c r="C2224">
        <v>0</v>
      </c>
      <c r="D2224">
        <v>1</v>
      </c>
      <c r="E2224">
        <v>0</v>
      </c>
    </row>
    <row r="2225" spans="1:5" x14ac:dyDescent="0.15">
      <c r="A2225">
        <v>14281784002</v>
      </c>
      <c r="B2225" s="204">
        <v>42913</v>
      </c>
      <c r="C2225">
        <v>0</v>
      </c>
      <c r="D2225">
        <v>1</v>
      </c>
      <c r="E2225">
        <v>0</v>
      </c>
    </row>
    <row r="2226" spans="1:5" x14ac:dyDescent="0.15">
      <c r="A2226">
        <v>14284147002</v>
      </c>
      <c r="B2226" s="204">
        <v>42913</v>
      </c>
      <c r="C2226">
        <v>0</v>
      </c>
      <c r="D2226">
        <v>1</v>
      </c>
      <c r="E2226">
        <v>0</v>
      </c>
    </row>
    <row r="2227" spans="1:5" x14ac:dyDescent="0.15">
      <c r="A2227">
        <v>14284954002</v>
      </c>
      <c r="B2227" s="204">
        <v>42912</v>
      </c>
      <c r="C2227">
        <v>0</v>
      </c>
      <c r="D2227">
        <v>1</v>
      </c>
      <c r="E2227">
        <v>0</v>
      </c>
    </row>
    <row r="2228" spans="1:5" x14ac:dyDescent="0.15">
      <c r="A2228">
        <v>14286528002</v>
      </c>
      <c r="B2228" s="204">
        <v>42912</v>
      </c>
      <c r="C2228">
        <v>0</v>
      </c>
      <c r="D2228">
        <v>1</v>
      </c>
      <c r="E2228">
        <v>0</v>
      </c>
    </row>
    <row r="2229" spans="1:5" x14ac:dyDescent="0.15">
      <c r="A2229">
        <v>14286702002</v>
      </c>
      <c r="B2229" s="204">
        <v>42914</v>
      </c>
      <c r="C2229">
        <v>0</v>
      </c>
      <c r="D2229">
        <v>1</v>
      </c>
      <c r="E2229">
        <v>0</v>
      </c>
    </row>
    <row r="2230" spans="1:5" x14ac:dyDescent="0.15">
      <c r="A2230">
        <v>14287408002</v>
      </c>
      <c r="B2230" s="204">
        <v>42913</v>
      </c>
      <c r="C2230">
        <v>0</v>
      </c>
      <c r="D2230">
        <v>1</v>
      </c>
      <c r="E2230">
        <v>0</v>
      </c>
    </row>
    <row r="2231" spans="1:5" x14ac:dyDescent="0.15">
      <c r="A2231">
        <v>14287800002</v>
      </c>
      <c r="B2231" s="204">
        <v>42913</v>
      </c>
      <c r="C2231">
        <v>0</v>
      </c>
      <c r="D2231">
        <v>1</v>
      </c>
      <c r="E2231">
        <v>0</v>
      </c>
    </row>
    <row r="2232" spans="1:5" x14ac:dyDescent="0.15">
      <c r="A2232">
        <v>14288415002</v>
      </c>
      <c r="B2232" s="204">
        <v>42913</v>
      </c>
      <c r="C2232">
        <v>0</v>
      </c>
      <c r="D2232">
        <v>1</v>
      </c>
      <c r="E2232">
        <v>0</v>
      </c>
    </row>
    <row r="2233" spans="1:5" x14ac:dyDescent="0.15">
      <c r="A2233">
        <v>14290235002</v>
      </c>
      <c r="B2233" s="204">
        <v>42913</v>
      </c>
      <c r="C2233">
        <v>0</v>
      </c>
      <c r="D2233">
        <v>1</v>
      </c>
      <c r="E2233">
        <v>0</v>
      </c>
    </row>
    <row r="2234" spans="1:5" x14ac:dyDescent="0.15">
      <c r="A2234">
        <v>14290415002</v>
      </c>
      <c r="B2234" s="204">
        <v>42913</v>
      </c>
      <c r="C2234">
        <v>0</v>
      </c>
      <c r="D2234">
        <v>1</v>
      </c>
      <c r="E2234">
        <v>0</v>
      </c>
    </row>
    <row r="2235" spans="1:5" x14ac:dyDescent="0.15">
      <c r="A2235">
        <v>14290442002</v>
      </c>
      <c r="B2235" s="204">
        <v>42913</v>
      </c>
      <c r="C2235">
        <v>0</v>
      </c>
      <c r="D2235">
        <v>1</v>
      </c>
      <c r="E2235">
        <v>0</v>
      </c>
    </row>
    <row r="2236" spans="1:5" x14ac:dyDescent="0.15">
      <c r="A2236">
        <v>14290565002</v>
      </c>
      <c r="B2236" s="204">
        <v>42913</v>
      </c>
      <c r="C2236">
        <v>0</v>
      </c>
      <c r="D2236">
        <v>1</v>
      </c>
      <c r="E2236">
        <v>0</v>
      </c>
    </row>
    <row r="2237" spans="1:5" x14ac:dyDescent="0.15">
      <c r="A2237">
        <v>14292257002</v>
      </c>
      <c r="B2237" s="204">
        <v>42913</v>
      </c>
      <c r="C2237">
        <v>0</v>
      </c>
      <c r="D2237">
        <v>1</v>
      </c>
      <c r="E2237">
        <v>0</v>
      </c>
    </row>
    <row r="2238" spans="1:5" x14ac:dyDescent="0.15">
      <c r="A2238">
        <v>14292454002</v>
      </c>
      <c r="B2238" s="204">
        <v>42912</v>
      </c>
      <c r="C2238">
        <v>0</v>
      </c>
      <c r="D2238">
        <v>1</v>
      </c>
      <c r="E2238">
        <v>0</v>
      </c>
    </row>
    <row r="2239" spans="1:5" x14ac:dyDescent="0.15">
      <c r="A2239">
        <v>14292823002</v>
      </c>
      <c r="B2239" s="204">
        <v>42912</v>
      </c>
      <c r="C2239">
        <v>0</v>
      </c>
      <c r="D2239">
        <v>1</v>
      </c>
      <c r="E2239">
        <v>0</v>
      </c>
    </row>
    <row r="2240" spans="1:5" x14ac:dyDescent="0.15">
      <c r="A2240">
        <v>14296799002</v>
      </c>
      <c r="B2240" s="204">
        <v>42913</v>
      </c>
      <c r="C2240">
        <v>0</v>
      </c>
      <c r="D2240">
        <v>1</v>
      </c>
      <c r="E2240">
        <v>0</v>
      </c>
    </row>
    <row r="2241" spans="1:5" x14ac:dyDescent="0.15">
      <c r="A2241">
        <v>14298555002</v>
      </c>
      <c r="B2241" s="204">
        <v>42913</v>
      </c>
      <c r="C2241">
        <v>0</v>
      </c>
      <c r="D2241">
        <v>1</v>
      </c>
      <c r="E2241">
        <v>0</v>
      </c>
    </row>
    <row r="2242" spans="1:5" x14ac:dyDescent="0.15">
      <c r="A2242">
        <v>14299602002</v>
      </c>
      <c r="B2242" s="204">
        <v>42893</v>
      </c>
      <c r="C2242">
        <v>0</v>
      </c>
      <c r="D2242">
        <v>1</v>
      </c>
      <c r="E2242">
        <v>0</v>
      </c>
    </row>
    <row r="2243" spans="1:5" x14ac:dyDescent="0.15">
      <c r="A2243">
        <v>14299865002</v>
      </c>
      <c r="B2243" s="204">
        <v>42912</v>
      </c>
      <c r="C2243">
        <v>0</v>
      </c>
      <c r="D2243">
        <v>1</v>
      </c>
      <c r="E2243">
        <v>0</v>
      </c>
    </row>
    <row r="2244" spans="1:5" x14ac:dyDescent="0.15">
      <c r="A2244">
        <v>14301133002</v>
      </c>
      <c r="B2244" s="204">
        <v>42912</v>
      </c>
      <c r="C2244">
        <v>0</v>
      </c>
      <c r="D2244">
        <v>1</v>
      </c>
      <c r="E2244">
        <v>0</v>
      </c>
    </row>
    <row r="2245" spans="1:5" x14ac:dyDescent="0.15">
      <c r="A2245">
        <v>14301937002</v>
      </c>
      <c r="B2245" s="204">
        <v>42913</v>
      </c>
      <c r="C2245">
        <v>0</v>
      </c>
      <c r="D2245">
        <v>1</v>
      </c>
      <c r="E2245">
        <v>0</v>
      </c>
    </row>
    <row r="2246" spans="1:5" x14ac:dyDescent="0.15">
      <c r="A2246">
        <v>14301976003</v>
      </c>
      <c r="B2246" s="204">
        <v>42913</v>
      </c>
      <c r="C2246">
        <v>0</v>
      </c>
      <c r="D2246">
        <v>1</v>
      </c>
      <c r="E2246">
        <v>0</v>
      </c>
    </row>
    <row r="2247" spans="1:5" x14ac:dyDescent="0.15">
      <c r="A2247">
        <v>14301999002</v>
      </c>
      <c r="B2247" s="204">
        <v>42913</v>
      </c>
      <c r="C2247">
        <v>0</v>
      </c>
      <c r="D2247">
        <v>1</v>
      </c>
      <c r="E2247">
        <v>0</v>
      </c>
    </row>
    <row r="2248" spans="1:5" x14ac:dyDescent="0.15">
      <c r="A2248">
        <v>14304065003</v>
      </c>
      <c r="B2248" s="204">
        <v>42913</v>
      </c>
      <c r="C2248">
        <v>0</v>
      </c>
      <c r="D2248">
        <v>1</v>
      </c>
      <c r="E2248">
        <v>0</v>
      </c>
    </row>
    <row r="2249" spans="1:5" x14ac:dyDescent="0.15">
      <c r="A2249">
        <v>14306034002</v>
      </c>
      <c r="B2249" s="204">
        <v>42913</v>
      </c>
      <c r="C2249">
        <v>0</v>
      </c>
      <c r="D2249">
        <v>1</v>
      </c>
      <c r="E2249">
        <v>0</v>
      </c>
    </row>
    <row r="2250" spans="1:5" x14ac:dyDescent="0.15">
      <c r="A2250">
        <v>14306391002</v>
      </c>
      <c r="B2250" s="204">
        <v>42913</v>
      </c>
      <c r="C2250">
        <v>0</v>
      </c>
      <c r="D2250">
        <v>1</v>
      </c>
      <c r="E2250">
        <v>0</v>
      </c>
    </row>
    <row r="2251" spans="1:5" x14ac:dyDescent="0.15">
      <c r="A2251">
        <v>14306572002</v>
      </c>
      <c r="B2251" s="204">
        <v>42913</v>
      </c>
      <c r="C2251">
        <v>0</v>
      </c>
      <c r="D2251">
        <v>1</v>
      </c>
      <c r="E2251">
        <v>0</v>
      </c>
    </row>
    <row r="2252" spans="1:5" x14ac:dyDescent="0.15">
      <c r="A2252">
        <v>14307593002</v>
      </c>
      <c r="B2252" s="204">
        <v>42914</v>
      </c>
      <c r="C2252">
        <v>0</v>
      </c>
      <c r="D2252">
        <v>1</v>
      </c>
      <c r="E2252">
        <v>0</v>
      </c>
    </row>
    <row r="2253" spans="1:5" x14ac:dyDescent="0.15">
      <c r="A2253">
        <v>14308995003</v>
      </c>
      <c r="B2253" s="204">
        <v>42914</v>
      </c>
      <c r="C2253">
        <v>0</v>
      </c>
      <c r="D2253">
        <v>1</v>
      </c>
      <c r="E2253">
        <v>0</v>
      </c>
    </row>
    <row r="2254" spans="1:5" x14ac:dyDescent="0.15">
      <c r="A2254">
        <v>14309523004</v>
      </c>
      <c r="B2254" s="204">
        <v>42912</v>
      </c>
      <c r="C2254">
        <v>0</v>
      </c>
      <c r="D2254">
        <v>1</v>
      </c>
      <c r="E2254">
        <v>0</v>
      </c>
    </row>
    <row r="2255" spans="1:5" x14ac:dyDescent="0.15">
      <c r="A2255">
        <v>14309867002</v>
      </c>
      <c r="B2255" s="204">
        <v>42914</v>
      </c>
      <c r="C2255">
        <v>0</v>
      </c>
      <c r="D2255">
        <v>1</v>
      </c>
      <c r="E2255">
        <v>0</v>
      </c>
    </row>
    <row r="2256" spans="1:5" x14ac:dyDescent="0.15">
      <c r="A2256">
        <v>14310098002</v>
      </c>
      <c r="B2256" s="204">
        <v>42913</v>
      </c>
      <c r="C2256">
        <v>0</v>
      </c>
      <c r="D2256">
        <v>1</v>
      </c>
      <c r="E2256">
        <v>0</v>
      </c>
    </row>
    <row r="2257" spans="1:5" x14ac:dyDescent="0.15">
      <c r="A2257">
        <v>14310191002</v>
      </c>
      <c r="B2257" s="204">
        <v>42913</v>
      </c>
      <c r="C2257">
        <v>0</v>
      </c>
      <c r="D2257">
        <v>1</v>
      </c>
      <c r="E2257">
        <v>0</v>
      </c>
    </row>
    <row r="2258" spans="1:5" x14ac:dyDescent="0.15">
      <c r="A2258">
        <v>14311465002</v>
      </c>
      <c r="B2258" s="204">
        <v>42912</v>
      </c>
      <c r="C2258">
        <v>0</v>
      </c>
      <c r="D2258">
        <v>1</v>
      </c>
      <c r="E2258">
        <v>0</v>
      </c>
    </row>
    <row r="2259" spans="1:5" x14ac:dyDescent="0.15">
      <c r="A2259">
        <v>14314515002</v>
      </c>
      <c r="B2259" s="204">
        <v>42913</v>
      </c>
      <c r="C2259">
        <v>0</v>
      </c>
      <c r="D2259">
        <v>1</v>
      </c>
      <c r="E2259">
        <v>0</v>
      </c>
    </row>
    <row r="2260" spans="1:5" x14ac:dyDescent="0.15">
      <c r="A2260">
        <v>14314560002</v>
      </c>
      <c r="B2260" s="204">
        <v>42913</v>
      </c>
      <c r="C2260">
        <v>0</v>
      </c>
      <c r="D2260">
        <v>1</v>
      </c>
      <c r="E2260">
        <v>0</v>
      </c>
    </row>
    <row r="2261" spans="1:5" x14ac:dyDescent="0.15">
      <c r="A2261">
        <v>14315473002</v>
      </c>
      <c r="B2261" s="204">
        <v>42880</v>
      </c>
      <c r="C2261">
        <v>0</v>
      </c>
      <c r="D2261">
        <v>1</v>
      </c>
      <c r="E2261">
        <v>0</v>
      </c>
    </row>
    <row r="2262" spans="1:5" x14ac:dyDescent="0.15">
      <c r="A2262">
        <v>14317957002</v>
      </c>
      <c r="B2262" s="204">
        <v>42913</v>
      </c>
      <c r="C2262">
        <v>0</v>
      </c>
      <c r="D2262">
        <v>1</v>
      </c>
      <c r="E2262">
        <v>0</v>
      </c>
    </row>
    <row r="2263" spans="1:5" x14ac:dyDescent="0.15">
      <c r="A2263">
        <v>14317970003</v>
      </c>
      <c r="B2263" s="204">
        <v>42913</v>
      </c>
      <c r="C2263">
        <v>0</v>
      </c>
      <c r="D2263">
        <v>1</v>
      </c>
      <c r="E2263">
        <v>0</v>
      </c>
    </row>
    <row r="2264" spans="1:5" x14ac:dyDescent="0.15">
      <c r="A2264">
        <v>14318030002</v>
      </c>
      <c r="B2264" s="204">
        <v>42913</v>
      </c>
      <c r="C2264">
        <v>0</v>
      </c>
      <c r="D2264">
        <v>1</v>
      </c>
      <c r="E2264">
        <v>0</v>
      </c>
    </row>
    <row r="2265" spans="1:5" x14ac:dyDescent="0.15">
      <c r="A2265">
        <v>14318966003</v>
      </c>
      <c r="B2265" s="204">
        <v>42914</v>
      </c>
      <c r="C2265">
        <v>0</v>
      </c>
      <c r="D2265">
        <v>1</v>
      </c>
      <c r="E2265">
        <v>0</v>
      </c>
    </row>
    <row r="2266" spans="1:5" x14ac:dyDescent="0.15">
      <c r="A2266">
        <v>14319280002</v>
      </c>
      <c r="B2266" s="204">
        <v>42914</v>
      </c>
      <c r="C2266">
        <v>0</v>
      </c>
      <c r="D2266">
        <v>1</v>
      </c>
      <c r="E2266">
        <v>0</v>
      </c>
    </row>
    <row r="2267" spans="1:5" x14ac:dyDescent="0.15">
      <c r="A2267">
        <v>14319341002</v>
      </c>
      <c r="B2267" s="204">
        <v>42914</v>
      </c>
      <c r="C2267">
        <v>0</v>
      </c>
      <c r="D2267">
        <v>1</v>
      </c>
      <c r="E2267">
        <v>0</v>
      </c>
    </row>
    <row r="2268" spans="1:5" x14ac:dyDescent="0.15">
      <c r="A2268">
        <v>14321174002</v>
      </c>
      <c r="B2268" s="204">
        <v>42912</v>
      </c>
      <c r="C2268">
        <v>0</v>
      </c>
      <c r="D2268">
        <v>1</v>
      </c>
      <c r="E2268">
        <v>0</v>
      </c>
    </row>
    <row r="2269" spans="1:5" x14ac:dyDescent="0.15">
      <c r="A2269">
        <v>14321636004</v>
      </c>
      <c r="B2269" s="204">
        <v>42880</v>
      </c>
      <c r="C2269">
        <v>0</v>
      </c>
      <c r="D2269">
        <v>1</v>
      </c>
      <c r="E2269">
        <v>0</v>
      </c>
    </row>
    <row r="2270" spans="1:5" x14ac:dyDescent="0.15">
      <c r="A2270">
        <v>14321739002</v>
      </c>
      <c r="B2270" s="204">
        <v>42880</v>
      </c>
      <c r="C2270">
        <v>0</v>
      </c>
      <c r="D2270">
        <v>1</v>
      </c>
      <c r="E2270">
        <v>0</v>
      </c>
    </row>
    <row r="2271" spans="1:5" x14ac:dyDescent="0.15">
      <c r="A2271">
        <v>14322176003</v>
      </c>
      <c r="B2271" s="204">
        <v>42880</v>
      </c>
      <c r="C2271">
        <v>0</v>
      </c>
      <c r="D2271">
        <v>1</v>
      </c>
      <c r="E2271">
        <v>0</v>
      </c>
    </row>
    <row r="2272" spans="1:5" x14ac:dyDescent="0.15">
      <c r="A2272">
        <v>14322799002</v>
      </c>
      <c r="B2272" s="204">
        <v>42893</v>
      </c>
      <c r="C2272">
        <v>0</v>
      </c>
      <c r="D2272">
        <v>1</v>
      </c>
      <c r="E2272">
        <v>0</v>
      </c>
    </row>
    <row r="2273" spans="1:5" x14ac:dyDescent="0.15">
      <c r="A2273">
        <v>14323063002</v>
      </c>
      <c r="B2273" s="204">
        <v>42880</v>
      </c>
      <c r="C2273">
        <v>0</v>
      </c>
      <c r="D2273">
        <v>1</v>
      </c>
      <c r="E2273">
        <v>0</v>
      </c>
    </row>
    <row r="2274" spans="1:5" x14ac:dyDescent="0.15">
      <c r="A2274">
        <v>14324702002</v>
      </c>
      <c r="B2274" s="204">
        <v>42913</v>
      </c>
      <c r="C2274">
        <v>0</v>
      </c>
      <c r="D2274">
        <v>1</v>
      </c>
      <c r="E2274">
        <v>0</v>
      </c>
    </row>
    <row r="2275" spans="1:5" x14ac:dyDescent="0.15">
      <c r="A2275">
        <v>14325278002</v>
      </c>
      <c r="B2275" s="204">
        <v>42914</v>
      </c>
      <c r="C2275">
        <v>0</v>
      </c>
      <c r="D2275">
        <v>1</v>
      </c>
      <c r="E2275">
        <v>0</v>
      </c>
    </row>
    <row r="2276" spans="1:5" x14ac:dyDescent="0.15">
      <c r="A2276">
        <v>14326130002</v>
      </c>
      <c r="B2276" s="204">
        <v>42913</v>
      </c>
      <c r="C2276">
        <v>0</v>
      </c>
      <c r="D2276">
        <v>1</v>
      </c>
      <c r="E2276">
        <v>0</v>
      </c>
    </row>
    <row r="2277" spans="1:5" x14ac:dyDescent="0.15">
      <c r="A2277">
        <v>14328396002</v>
      </c>
      <c r="B2277" s="204">
        <v>42880</v>
      </c>
      <c r="C2277">
        <v>0</v>
      </c>
      <c r="D2277">
        <v>1</v>
      </c>
      <c r="E2277">
        <v>0</v>
      </c>
    </row>
    <row r="2278" spans="1:5" x14ac:dyDescent="0.15">
      <c r="A2278">
        <v>14328521003</v>
      </c>
      <c r="B2278" s="204">
        <v>42913</v>
      </c>
      <c r="C2278">
        <v>0</v>
      </c>
      <c r="D2278">
        <v>1</v>
      </c>
      <c r="E2278">
        <v>0</v>
      </c>
    </row>
    <row r="2279" spans="1:5" x14ac:dyDescent="0.15">
      <c r="A2279">
        <v>14328733002</v>
      </c>
      <c r="B2279" s="204">
        <v>42880</v>
      </c>
      <c r="C2279">
        <v>0</v>
      </c>
      <c r="D2279">
        <v>1</v>
      </c>
      <c r="E2279">
        <v>0</v>
      </c>
    </row>
    <row r="2280" spans="1:5" x14ac:dyDescent="0.15">
      <c r="A2280">
        <v>14329211002</v>
      </c>
      <c r="B2280" s="204">
        <v>42880</v>
      </c>
      <c r="C2280">
        <v>0</v>
      </c>
      <c r="D2280">
        <v>1</v>
      </c>
      <c r="E2280">
        <v>0</v>
      </c>
    </row>
    <row r="2281" spans="1:5" x14ac:dyDescent="0.15">
      <c r="A2281">
        <v>14331236002</v>
      </c>
      <c r="B2281" s="204">
        <v>42880</v>
      </c>
      <c r="C2281">
        <v>0</v>
      </c>
      <c r="D2281">
        <v>1</v>
      </c>
      <c r="E2281">
        <v>0</v>
      </c>
    </row>
    <row r="2282" spans="1:5" x14ac:dyDescent="0.15">
      <c r="A2282">
        <v>14331436002</v>
      </c>
      <c r="B2282" s="204">
        <v>42880</v>
      </c>
      <c r="C2282">
        <v>0</v>
      </c>
      <c r="D2282">
        <v>1</v>
      </c>
      <c r="E2282">
        <v>0</v>
      </c>
    </row>
    <row r="2283" spans="1:5" x14ac:dyDescent="0.15">
      <c r="A2283">
        <v>14331923003</v>
      </c>
      <c r="B2283" s="204">
        <v>42880</v>
      </c>
      <c r="C2283">
        <v>0</v>
      </c>
      <c r="D2283">
        <v>1</v>
      </c>
      <c r="E2283">
        <v>0</v>
      </c>
    </row>
    <row r="2284" spans="1:5" x14ac:dyDescent="0.15">
      <c r="A2284">
        <v>14333287002</v>
      </c>
      <c r="B2284" s="204">
        <v>42914</v>
      </c>
      <c r="C2284">
        <v>0</v>
      </c>
      <c r="D2284">
        <v>1</v>
      </c>
      <c r="E2284">
        <v>0</v>
      </c>
    </row>
    <row r="2285" spans="1:5" x14ac:dyDescent="0.15">
      <c r="A2285">
        <v>14334965002</v>
      </c>
      <c r="B2285" s="204">
        <v>42914</v>
      </c>
      <c r="C2285">
        <v>0</v>
      </c>
      <c r="D2285">
        <v>1</v>
      </c>
      <c r="E2285">
        <v>0</v>
      </c>
    </row>
    <row r="2286" spans="1:5" x14ac:dyDescent="0.15">
      <c r="A2286">
        <v>14336530003</v>
      </c>
      <c r="B2286" s="204">
        <v>42913</v>
      </c>
      <c r="C2286">
        <v>0</v>
      </c>
      <c r="D2286">
        <v>1</v>
      </c>
      <c r="E2286">
        <v>0</v>
      </c>
    </row>
    <row r="2287" spans="1:5" x14ac:dyDescent="0.15">
      <c r="A2287">
        <v>14336779002</v>
      </c>
      <c r="B2287" s="204">
        <v>42880</v>
      </c>
      <c r="C2287">
        <v>0</v>
      </c>
      <c r="D2287">
        <v>1</v>
      </c>
      <c r="E2287">
        <v>0</v>
      </c>
    </row>
    <row r="2288" spans="1:5" x14ac:dyDescent="0.15">
      <c r="A2288">
        <v>14337196002</v>
      </c>
      <c r="B2288" s="204">
        <v>42880</v>
      </c>
      <c r="C2288">
        <v>0</v>
      </c>
      <c r="D2288">
        <v>1</v>
      </c>
      <c r="E2288">
        <v>0</v>
      </c>
    </row>
    <row r="2289" spans="1:5" x14ac:dyDescent="0.15">
      <c r="A2289">
        <v>14338455002</v>
      </c>
      <c r="B2289" s="204">
        <v>42880</v>
      </c>
      <c r="C2289">
        <v>0</v>
      </c>
      <c r="D2289">
        <v>1</v>
      </c>
      <c r="E2289">
        <v>0</v>
      </c>
    </row>
    <row r="2290" spans="1:5" x14ac:dyDescent="0.15">
      <c r="A2290">
        <v>14338487004</v>
      </c>
      <c r="B2290" s="204">
        <v>42880</v>
      </c>
      <c r="C2290">
        <v>0</v>
      </c>
      <c r="D2290">
        <v>1</v>
      </c>
      <c r="E2290">
        <v>0</v>
      </c>
    </row>
    <row r="2291" spans="1:5" x14ac:dyDescent="0.15">
      <c r="A2291">
        <v>14339048002</v>
      </c>
      <c r="B2291" s="204">
        <v>42880</v>
      </c>
      <c r="C2291">
        <v>0</v>
      </c>
      <c r="D2291">
        <v>1</v>
      </c>
      <c r="E2291">
        <v>0</v>
      </c>
    </row>
    <row r="2292" spans="1:5" x14ac:dyDescent="0.15">
      <c r="A2292">
        <v>14339315003</v>
      </c>
      <c r="B2292" s="204">
        <v>42880</v>
      </c>
      <c r="C2292">
        <v>0</v>
      </c>
      <c r="D2292">
        <v>1</v>
      </c>
      <c r="E2292">
        <v>0</v>
      </c>
    </row>
    <row r="2293" spans="1:5" x14ac:dyDescent="0.15">
      <c r="A2293">
        <v>14341214002</v>
      </c>
      <c r="B2293" s="204">
        <v>42914</v>
      </c>
      <c r="C2293">
        <v>0</v>
      </c>
      <c r="D2293">
        <v>1</v>
      </c>
      <c r="E2293">
        <v>0</v>
      </c>
    </row>
    <row r="2294" spans="1:5" x14ac:dyDescent="0.15">
      <c r="A2294">
        <v>14341633002</v>
      </c>
      <c r="B2294" s="204">
        <v>42913</v>
      </c>
      <c r="C2294">
        <v>0</v>
      </c>
      <c r="D2294">
        <v>1</v>
      </c>
      <c r="E2294">
        <v>0</v>
      </c>
    </row>
    <row r="2295" spans="1:5" x14ac:dyDescent="0.15">
      <c r="A2295">
        <v>14343746002</v>
      </c>
      <c r="B2295" s="204">
        <v>42880</v>
      </c>
      <c r="C2295">
        <v>0</v>
      </c>
      <c r="D2295">
        <v>1</v>
      </c>
      <c r="E2295">
        <v>0</v>
      </c>
    </row>
    <row r="2296" spans="1:5" x14ac:dyDescent="0.15">
      <c r="A2296">
        <v>14344384002</v>
      </c>
      <c r="B2296" s="204">
        <v>42908</v>
      </c>
      <c r="C2296">
        <v>0</v>
      </c>
      <c r="D2296">
        <v>1</v>
      </c>
      <c r="E2296">
        <v>0</v>
      </c>
    </row>
    <row r="2297" spans="1:5" x14ac:dyDescent="0.15">
      <c r="A2297">
        <v>14344531002</v>
      </c>
      <c r="B2297" s="204">
        <v>42880</v>
      </c>
      <c r="C2297">
        <v>0</v>
      </c>
      <c r="D2297">
        <v>1</v>
      </c>
      <c r="E2297">
        <v>0</v>
      </c>
    </row>
    <row r="2298" spans="1:5" x14ac:dyDescent="0.15">
      <c r="A2298">
        <v>14346774003</v>
      </c>
      <c r="B2298" s="204">
        <v>42880</v>
      </c>
      <c r="C2298">
        <v>0</v>
      </c>
      <c r="D2298">
        <v>1</v>
      </c>
      <c r="E2298">
        <v>0</v>
      </c>
    </row>
    <row r="2299" spans="1:5" x14ac:dyDescent="0.15">
      <c r="A2299">
        <v>14351482003</v>
      </c>
      <c r="B2299" s="204">
        <v>42914</v>
      </c>
      <c r="C2299">
        <v>0</v>
      </c>
      <c r="D2299">
        <v>1</v>
      </c>
      <c r="E2299">
        <v>0</v>
      </c>
    </row>
    <row r="2300" spans="1:5" x14ac:dyDescent="0.15">
      <c r="A2300">
        <v>14369298002</v>
      </c>
      <c r="B2300" s="204">
        <v>42927</v>
      </c>
      <c r="C2300">
        <v>1</v>
      </c>
      <c r="D2300" t="s">
        <v>21</v>
      </c>
      <c r="E2300">
        <v>0</v>
      </c>
    </row>
    <row r="2301" spans="1:5" x14ac:dyDescent="0.15">
      <c r="A2301">
        <v>14376447003</v>
      </c>
      <c r="B2301" s="204">
        <v>42914</v>
      </c>
      <c r="C2301">
        <v>0</v>
      </c>
      <c r="D2301">
        <v>1</v>
      </c>
      <c r="E2301">
        <v>0</v>
      </c>
    </row>
    <row r="2302" spans="1:5" x14ac:dyDescent="0.15">
      <c r="A2302">
        <v>14381705003</v>
      </c>
      <c r="B2302" s="204">
        <v>42914</v>
      </c>
      <c r="C2302">
        <v>0</v>
      </c>
      <c r="D2302">
        <v>1</v>
      </c>
      <c r="E2302">
        <v>0</v>
      </c>
    </row>
    <row r="2303" spans="1:5" x14ac:dyDescent="0.15">
      <c r="A2303">
        <v>14382354003</v>
      </c>
      <c r="B2303" s="204">
        <v>42913</v>
      </c>
      <c r="C2303">
        <v>0</v>
      </c>
      <c r="D2303">
        <v>1</v>
      </c>
      <c r="E2303">
        <v>0</v>
      </c>
    </row>
    <row r="2304" spans="1:5" x14ac:dyDescent="0.15">
      <c r="A2304">
        <v>14382653002</v>
      </c>
      <c r="B2304" s="204">
        <v>42912</v>
      </c>
      <c r="C2304">
        <v>0</v>
      </c>
      <c r="D2304">
        <v>1</v>
      </c>
      <c r="E2304">
        <v>0</v>
      </c>
    </row>
    <row r="2305" spans="1:5" x14ac:dyDescent="0.15">
      <c r="A2305">
        <v>14385524002</v>
      </c>
      <c r="B2305" s="204">
        <v>42912</v>
      </c>
      <c r="C2305">
        <v>0</v>
      </c>
      <c r="D2305">
        <v>1</v>
      </c>
      <c r="E2305">
        <v>0</v>
      </c>
    </row>
    <row r="2306" spans="1:5" x14ac:dyDescent="0.15">
      <c r="A2306">
        <v>14385703002</v>
      </c>
      <c r="B2306" s="204">
        <v>42913</v>
      </c>
      <c r="C2306">
        <v>0</v>
      </c>
      <c r="D2306">
        <v>1</v>
      </c>
      <c r="E2306">
        <v>0</v>
      </c>
    </row>
    <row r="2307" spans="1:5" x14ac:dyDescent="0.15">
      <c r="A2307">
        <v>14386319002</v>
      </c>
      <c r="B2307" s="204">
        <v>42912</v>
      </c>
      <c r="C2307">
        <v>0</v>
      </c>
      <c r="D2307">
        <v>1</v>
      </c>
      <c r="E2307">
        <v>0</v>
      </c>
    </row>
    <row r="2308" spans="1:5" x14ac:dyDescent="0.15">
      <c r="A2308">
        <v>14387852002</v>
      </c>
      <c r="B2308" s="204">
        <v>42913</v>
      </c>
      <c r="C2308">
        <v>0</v>
      </c>
      <c r="D2308">
        <v>1</v>
      </c>
      <c r="E2308">
        <v>0</v>
      </c>
    </row>
    <row r="2309" spans="1:5" x14ac:dyDescent="0.15">
      <c r="A2309">
        <v>14389211002</v>
      </c>
      <c r="B2309" s="204">
        <v>42912</v>
      </c>
      <c r="C2309">
        <v>0</v>
      </c>
      <c r="D2309">
        <v>1</v>
      </c>
      <c r="E2309">
        <v>0</v>
      </c>
    </row>
    <row r="2310" spans="1:5" x14ac:dyDescent="0.15">
      <c r="A2310">
        <v>14389327002</v>
      </c>
      <c r="B2310" s="204">
        <v>42913</v>
      </c>
      <c r="C2310">
        <v>0</v>
      </c>
      <c r="D2310">
        <v>1</v>
      </c>
      <c r="E2310">
        <v>0</v>
      </c>
    </row>
    <row r="2311" spans="1:5" x14ac:dyDescent="0.15">
      <c r="A2311">
        <v>14390111002</v>
      </c>
      <c r="B2311" s="204">
        <v>42913</v>
      </c>
      <c r="C2311">
        <v>0</v>
      </c>
      <c r="D2311">
        <v>1</v>
      </c>
      <c r="E2311">
        <v>0</v>
      </c>
    </row>
    <row r="2312" spans="1:5" x14ac:dyDescent="0.15">
      <c r="A2312">
        <v>14391236002</v>
      </c>
      <c r="B2312" s="204">
        <v>42912</v>
      </c>
      <c r="C2312">
        <v>0</v>
      </c>
      <c r="D2312">
        <v>1</v>
      </c>
      <c r="E2312">
        <v>0</v>
      </c>
    </row>
    <row r="2313" spans="1:5" x14ac:dyDescent="0.15">
      <c r="A2313">
        <v>14393029002</v>
      </c>
      <c r="B2313" s="204">
        <v>42914</v>
      </c>
      <c r="C2313">
        <v>0</v>
      </c>
      <c r="D2313">
        <v>1</v>
      </c>
      <c r="E2313">
        <v>0</v>
      </c>
    </row>
    <row r="2314" spans="1:5" x14ac:dyDescent="0.15">
      <c r="A2314">
        <v>14393303003</v>
      </c>
      <c r="B2314" s="204">
        <v>42914</v>
      </c>
      <c r="C2314">
        <v>0</v>
      </c>
      <c r="D2314">
        <v>1</v>
      </c>
      <c r="E2314">
        <v>0</v>
      </c>
    </row>
    <row r="2315" spans="1:5" x14ac:dyDescent="0.15">
      <c r="A2315">
        <v>14393681002</v>
      </c>
      <c r="B2315" s="204">
        <v>42913</v>
      </c>
      <c r="C2315">
        <v>0</v>
      </c>
      <c r="D2315">
        <v>1</v>
      </c>
      <c r="E2315">
        <v>0</v>
      </c>
    </row>
    <row r="2316" spans="1:5" x14ac:dyDescent="0.15">
      <c r="A2316">
        <v>14394039002</v>
      </c>
      <c r="B2316" s="204">
        <v>42912</v>
      </c>
      <c r="C2316">
        <v>0</v>
      </c>
      <c r="D2316">
        <v>1</v>
      </c>
      <c r="E2316">
        <v>0</v>
      </c>
    </row>
    <row r="2317" spans="1:5" x14ac:dyDescent="0.15">
      <c r="A2317">
        <v>14394095003</v>
      </c>
      <c r="B2317" s="204">
        <v>42912</v>
      </c>
      <c r="C2317">
        <v>0</v>
      </c>
      <c r="D2317">
        <v>1</v>
      </c>
      <c r="E2317">
        <v>0</v>
      </c>
    </row>
    <row r="2318" spans="1:5" x14ac:dyDescent="0.15">
      <c r="A2318">
        <v>14396043002</v>
      </c>
      <c r="B2318" s="204">
        <v>42912</v>
      </c>
      <c r="C2318">
        <v>0</v>
      </c>
      <c r="D2318">
        <v>1</v>
      </c>
      <c r="E2318">
        <v>0</v>
      </c>
    </row>
    <row r="2319" spans="1:5" x14ac:dyDescent="0.15">
      <c r="A2319">
        <v>14397679002</v>
      </c>
      <c r="B2319" s="204">
        <v>42913</v>
      </c>
      <c r="C2319">
        <v>0</v>
      </c>
      <c r="D2319">
        <v>1</v>
      </c>
      <c r="E2319">
        <v>0</v>
      </c>
    </row>
    <row r="2320" spans="1:5" x14ac:dyDescent="0.15">
      <c r="A2320">
        <v>14400898002</v>
      </c>
      <c r="B2320" s="204">
        <v>42912</v>
      </c>
      <c r="C2320">
        <v>0</v>
      </c>
      <c r="D2320">
        <v>1</v>
      </c>
      <c r="E2320">
        <v>0</v>
      </c>
    </row>
    <row r="2321" spans="1:5" x14ac:dyDescent="0.15">
      <c r="A2321">
        <v>14401461003</v>
      </c>
      <c r="B2321" s="204">
        <v>42912</v>
      </c>
      <c r="C2321">
        <v>0</v>
      </c>
      <c r="D2321">
        <v>1</v>
      </c>
      <c r="E2321">
        <v>0</v>
      </c>
    </row>
    <row r="2322" spans="1:5" x14ac:dyDescent="0.15">
      <c r="A2322">
        <v>14401619003</v>
      </c>
      <c r="B2322" s="204">
        <v>42912</v>
      </c>
      <c r="C2322">
        <v>0</v>
      </c>
      <c r="D2322">
        <v>1</v>
      </c>
      <c r="E2322">
        <v>0</v>
      </c>
    </row>
    <row r="2323" spans="1:5" x14ac:dyDescent="0.15">
      <c r="A2323">
        <v>14401991002</v>
      </c>
      <c r="B2323" s="204">
        <v>42912</v>
      </c>
      <c r="C2323">
        <v>0</v>
      </c>
      <c r="D2323">
        <v>1</v>
      </c>
      <c r="E2323">
        <v>0</v>
      </c>
    </row>
    <row r="2324" spans="1:5" x14ac:dyDescent="0.15">
      <c r="A2324">
        <v>14402575003</v>
      </c>
      <c r="B2324" s="204">
        <v>42912</v>
      </c>
      <c r="C2324">
        <v>0</v>
      </c>
      <c r="D2324">
        <v>1</v>
      </c>
      <c r="E2324">
        <v>0</v>
      </c>
    </row>
    <row r="2325" spans="1:5" x14ac:dyDescent="0.15">
      <c r="A2325">
        <v>14404729002</v>
      </c>
      <c r="B2325" s="204">
        <v>42912</v>
      </c>
      <c r="C2325">
        <v>0</v>
      </c>
      <c r="D2325">
        <v>1</v>
      </c>
      <c r="E2325">
        <v>0</v>
      </c>
    </row>
    <row r="2326" spans="1:5" x14ac:dyDescent="0.15">
      <c r="A2326">
        <v>14406150003</v>
      </c>
      <c r="B2326" s="204">
        <v>42913</v>
      </c>
      <c r="C2326">
        <v>0</v>
      </c>
      <c r="D2326">
        <v>1</v>
      </c>
      <c r="E2326">
        <v>0</v>
      </c>
    </row>
    <row r="2327" spans="1:5" x14ac:dyDescent="0.15">
      <c r="A2327">
        <v>14407029002</v>
      </c>
      <c r="B2327" s="204">
        <v>42912</v>
      </c>
      <c r="C2327">
        <v>0</v>
      </c>
      <c r="D2327">
        <v>1</v>
      </c>
      <c r="E2327">
        <v>0</v>
      </c>
    </row>
    <row r="2328" spans="1:5" x14ac:dyDescent="0.15">
      <c r="A2328">
        <v>14410286003</v>
      </c>
      <c r="B2328" s="204">
        <v>42912</v>
      </c>
      <c r="C2328">
        <v>0</v>
      </c>
      <c r="D2328">
        <v>1</v>
      </c>
      <c r="E2328">
        <v>0</v>
      </c>
    </row>
    <row r="2329" spans="1:5" x14ac:dyDescent="0.15">
      <c r="A2329">
        <v>14410368002</v>
      </c>
      <c r="B2329" s="204">
        <v>42912</v>
      </c>
      <c r="C2329">
        <v>0</v>
      </c>
      <c r="D2329">
        <v>1</v>
      </c>
      <c r="E2329">
        <v>0</v>
      </c>
    </row>
    <row r="2330" spans="1:5" x14ac:dyDescent="0.15">
      <c r="A2330">
        <v>14411147002</v>
      </c>
      <c r="B2330" s="204">
        <v>42914</v>
      </c>
      <c r="C2330">
        <v>0</v>
      </c>
      <c r="D2330">
        <v>1</v>
      </c>
      <c r="E2330">
        <v>0</v>
      </c>
    </row>
    <row r="2331" spans="1:5" x14ac:dyDescent="0.15">
      <c r="A2331">
        <v>14411641002</v>
      </c>
      <c r="B2331" s="204">
        <v>42913</v>
      </c>
      <c r="C2331">
        <v>0</v>
      </c>
      <c r="D2331">
        <v>1</v>
      </c>
      <c r="E2331">
        <v>0</v>
      </c>
    </row>
    <row r="2332" spans="1:5" x14ac:dyDescent="0.15">
      <c r="A2332">
        <v>14422656002</v>
      </c>
      <c r="B2332" s="204">
        <v>42893</v>
      </c>
      <c r="C2332">
        <v>0</v>
      </c>
      <c r="D2332">
        <v>1</v>
      </c>
      <c r="E2332">
        <v>0</v>
      </c>
    </row>
    <row r="2333" spans="1:5" x14ac:dyDescent="0.15">
      <c r="A2333">
        <v>14445356002</v>
      </c>
      <c r="B2333" s="204">
        <v>42914</v>
      </c>
      <c r="C2333">
        <v>0</v>
      </c>
      <c r="D2333">
        <v>1</v>
      </c>
      <c r="E2333">
        <v>0</v>
      </c>
    </row>
    <row r="2334" spans="1:5" x14ac:dyDescent="0.15">
      <c r="A2334">
        <v>14447545002</v>
      </c>
      <c r="B2334" s="204">
        <v>42914</v>
      </c>
      <c r="C2334">
        <v>0</v>
      </c>
      <c r="D2334">
        <v>1</v>
      </c>
      <c r="E2334">
        <v>0</v>
      </c>
    </row>
    <row r="2335" spans="1:5" x14ac:dyDescent="0.15">
      <c r="A2335">
        <v>14447652002</v>
      </c>
      <c r="B2335" s="204">
        <v>42914</v>
      </c>
      <c r="C2335">
        <v>0</v>
      </c>
      <c r="D2335">
        <v>1</v>
      </c>
      <c r="E2335">
        <v>0</v>
      </c>
    </row>
    <row r="2336" spans="1:5" x14ac:dyDescent="0.15">
      <c r="A2336">
        <v>14447974002</v>
      </c>
      <c r="B2336" s="204">
        <v>42914</v>
      </c>
      <c r="C2336">
        <v>0</v>
      </c>
      <c r="D2336">
        <v>1</v>
      </c>
      <c r="E2336">
        <v>0</v>
      </c>
    </row>
    <row r="2337" spans="1:5" x14ac:dyDescent="0.15">
      <c r="A2337">
        <v>14448266003</v>
      </c>
      <c r="B2337" s="204">
        <v>42914</v>
      </c>
      <c r="C2337">
        <v>0</v>
      </c>
      <c r="D2337">
        <v>1</v>
      </c>
      <c r="E2337">
        <v>0</v>
      </c>
    </row>
    <row r="2338" spans="1:5" x14ac:dyDescent="0.15">
      <c r="A2338">
        <v>14448465002</v>
      </c>
      <c r="B2338" s="204">
        <v>42914</v>
      </c>
      <c r="C2338">
        <v>0</v>
      </c>
      <c r="D2338">
        <v>1</v>
      </c>
      <c r="E2338">
        <v>0</v>
      </c>
    </row>
    <row r="2339" spans="1:5" x14ac:dyDescent="0.15">
      <c r="A2339">
        <v>14448617002</v>
      </c>
      <c r="B2339" s="204">
        <v>42914</v>
      </c>
      <c r="C2339">
        <v>0</v>
      </c>
      <c r="D2339">
        <v>1</v>
      </c>
      <c r="E2339">
        <v>0</v>
      </c>
    </row>
    <row r="2340" spans="1:5" x14ac:dyDescent="0.15">
      <c r="A2340">
        <v>14449771002</v>
      </c>
      <c r="B2340" s="204">
        <v>42914</v>
      </c>
      <c r="C2340">
        <v>0</v>
      </c>
      <c r="D2340">
        <v>1</v>
      </c>
      <c r="E2340">
        <v>0</v>
      </c>
    </row>
    <row r="2341" spans="1:5" x14ac:dyDescent="0.15">
      <c r="A2341">
        <v>14453199003</v>
      </c>
      <c r="B2341" s="204">
        <v>42914</v>
      </c>
      <c r="C2341">
        <v>0</v>
      </c>
      <c r="D2341">
        <v>1</v>
      </c>
      <c r="E2341">
        <v>0</v>
      </c>
    </row>
    <row r="2342" spans="1:5" x14ac:dyDescent="0.15">
      <c r="A2342">
        <v>14453229002</v>
      </c>
      <c r="B2342" s="204">
        <v>42914</v>
      </c>
      <c r="C2342">
        <v>0</v>
      </c>
      <c r="D2342">
        <v>1</v>
      </c>
      <c r="E2342">
        <v>0</v>
      </c>
    </row>
    <row r="2343" spans="1:5" x14ac:dyDescent="0.15">
      <c r="A2343">
        <v>14455318003</v>
      </c>
      <c r="B2343" s="204">
        <v>42914</v>
      </c>
      <c r="C2343">
        <v>0</v>
      </c>
      <c r="D2343">
        <v>1</v>
      </c>
      <c r="E2343">
        <v>0</v>
      </c>
    </row>
    <row r="2344" spans="1:5" x14ac:dyDescent="0.15">
      <c r="A2344">
        <v>14456324002</v>
      </c>
      <c r="B2344" s="204">
        <v>42914</v>
      </c>
      <c r="C2344">
        <v>0</v>
      </c>
      <c r="D2344">
        <v>1</v>
      </c>
      <c r="E2344">
        <v>0</v>
      </c>
    </row>
    <row r="2345" spans="1:5" x14ac:dyDescent="0.15">
      <c r="A2345">
        <v>14457685002</v>
      </c>
      <c r="B2345" s="204">
        <v>42914</v>
      </c>
      <c r="C2345">
        <v>0</v>
      </c>
      <c r="D2345">
        <v>1</v>
      </c>
      <c r="E2345">
        <v>0</v>
      </c>
    </row>
    <row r="2346" spans="1:5" x14ac:dyDescent="0.15">
      <c r="A2346">
        <v>14461254002</v>
      </c>
      <c r="B2346" s="204">
        <v>42914</v>
      </c>
      <c r="C2346">
        <v>0</v>
      </c>
      <c r="D2346">
        <v>1</v>
      </c>
      <c r="E2346">
        <v>0</v>
      </c>
    </row>
    <row r="2347" spans="1:5" x14ac:dyDescent="0.15">
      <c r="A2347">
        <v>14462118003</v>
      </c>
      <c r="B2347" s="204">
        <v>42914</v>
      </c>
      <c r="C2347">
        <v>0</v>
      </c>
      <c r="D2347">
        <v>1</v>
      </c>
      <c r="E2347">
        <v>0</v>
      </c>
    </row>
    <row r="2348" spans="1:5" x14ac:dyDescent="0.15">
      <c r="A2348">
        <v>14463916002</v>
      </c>
      <c r="B2348" s="204">
        <v>42914</v>
      </c>
      <c r="C2348">
        <v>0</v>
      </c>
      <c r="D2348">
        <v>1</v>
      </c>
      <c r="E2348">
        <v>0</v>
      </c>
    </row>
    <row r="2349" spans="1:5" x14ac:dyDescent="0.15">
      <c r="A2349">
        <v>14465431002</v>
      </c>
      <c r="B2349" s="204">
        <v>42914</v>
      </c>
      <c r="C2349">
        <v>0</v>
      </c>
      <c r="D2349">
        <v>1</v>
      </c>
      <c r="E2349">
        <v>0</v>
      </c>
    </row>
    <row r="2350" spans="1:5" x14ac:dyDescent="0.15">
      <c r="A2350">
        <v>14466492002</v>
      </c>
      <c r="B2350" s="204">
        <v>42914</v>
      </c>
      <c r="C2350">
        <v>0</v>
      </c>
      <c r="D2350">
        <v>1</v>
      </c>
      <c r="E2350">
        <v>0</v>
      </c>
    </row>
    <row r="2351" spans="1:5" x14ac:dyDescent="0.15">
      <c r="A2351">
        <v>14466504002</v>
      </c>
      <c r="B2351" s="204">
        <v>42914</v>
      </c>
      <c r="C2351">
        <v>0</v>
      </c>
      <c r="D2351" t="s">
        <v>21</v>
      </c>
      <c r="E2351">
        <v>0</v>
      </c>
    </row>
    <row r="2352" spans="1:5" x14ac:dyDescent="0.15">
      <c r="A2352">
        <v>14466548002</v>
      </c>
      <c r="B2352" s="204">
        <v>42914</v>
      </c>
      <c r="C2352">
        <v>0</v>
      </c>
      <c r="D2352">
        <v>1</v>
      </c>
      <c r="E2352">
        <v>0</v>
      </c>
    </row>
    <row r="2353" spans="1:5" x14ac:dyDescent="0.15">
      <c r="A2353">
        <v>14467399002</v>
      </c>
      <c r="B2353" s="204">
        <v>42914</v>
      </c>
      <c r="C2353">
        <v>0</v>
      </c>
      <c r="D2353">
        <v>1</v>
      </c>
      <c r="E2353">
        <v>0</v>
      </c>
    </row>
    <row r="2354" spans="1:5" x14ac:dyDescent="0.15">
      <c r="A2354">
        <v>14469820003</v>
      </c>
      <c r="B2354" s="204">
        <v>42914</v>
      </c>
      <c r="C2354">
        <v>0</v>
      </c>
      <c r="D2354">
        <v>1</v>
      </c>
      <c r="E2354">
        <v>0</v>
      </c>
    </row>
    <row r="2355" spans="1:5" x14ac:dyDescent="0.15">
      <c r="A2355">
        <v>14469950002</v>
      </c>
      <c r="B2355" s="204">
        <v>42914</v>
      </c>
      <c r="C2355">
        <v>0</v>
      </c>
      <c r="D2355">
        <v>1</v>
      </c>
      <c r="E2355">
        <v>0</v>
      </c>
    </row>
    <row r="2356" spans="1:5" x14ac:dyDescent="0.15">
      <c r="A2356">
        <v>14471504002</v>
      </c>
      <c r="B2356" s="204">
        <v>42914</v>
      </c>
      <c r="C2356">
        <v>0</v>
      </c>
      <c r="D2356">
        <v>1</v>
      </c>
      <c r="E2356">
        <v>0</v>
      </c>
    </row>
    <row r="2357" spans="1:5" x14ac:dyDescent="0.15">
      <c r="A2357">
        <v>14473377002</v>
      </c>
      <c r="B2357" s="204">
        <v>42914</v>
      </c>
      <c r="C2357">
        <v>0</v>
      </c>
      <c r="D2357">
        <v>1</v>
      </c>
      <c r="E2357">
        <v>0</v>
      </c>
    </row>
    <row r="2358" spans="1:5" x14ac:dyDescent="0.15">
      <c r="A2358">
        <v>14473588002</v>
      </c>
      <c r="B2358" s="204">
        <v>42914</v>
      </c>
      <c r="C2358">
        <v>0</v>
      </c>
      <c r="D2358">
        <v>1</v>
      </c>
      <c r="E2358">
        <v>0</v>
      </c>
    </row>
    <row r="2359" spans="1:5" x14ac:dyDescent="0.15">
      <c r="A2359">
        <v>14474866002</v>
      </c>
      <c r="B2359" s="204">
        <v>42914</v>
      </c>
      <c r="C2359">
        <v>0</v>
      </c>
      <c r="D2359">
        <v>1</v>
      </c>
      <c r="E2359">
        <v>0</v>
      </c>
    </row>
    <row r="2360" spans="1:5" x14ac:dyDescent="0.15">
      <c r="A2360">
        <v>14474929002</v>
      </c>
      <c r="B2360" s="204">
        <v>42914</v>
      </c>
      <c r="C2360">
        <v>0</v>
      </c>
      <c r="D2360">
        <v>1</v>
      </c>
      <c r="E2360">
        <v>0</v>
      </c>
    </row>
    <row r="2361" spans="1:5" x14ac:dyDescent="0.15">
      <c r="A2361">
        <v>14477292003</v>
      </c>
      <c r="B2361" s="204">
        <v>42914</v>
      </c>
      <c r="C2361">
        <v>0</v>
      </c>
      <c r="D2361" t="s">
        <v>21</v>
      </c>
      <c r="E2361">
        <v>0</v>
      </c>
    </row>
    <row r="2362" spans="1:5" x14ac:dyDescent="0.15">
      <c r="A2362">
        <v>14477433002</v>
      </c>
      <c r="B2362" s="204">
        <v>42914</v>
      </c>
      <c r="C2362">
        <v>0</v>
      </c>
      <c r="D2362">
        <v>1</v>
      </c>
      <c r="E2362">
        <v>0</v>
      </c>
    </row>
    <row r="2363" spans="1:5" x14ac:dyDescent="0.15">
      <c r="A2363">
        <v>14479400003</v>
      </c>
      <c r="B2363" s="204">
        <v>42893</v>
      </c>
      <c r="C2363">
        <v>0</v>
      </c>
      <c r="D2363">
        <v>1</v>
      </c>
      <c r="E2363">
        <v>0</v>
      </c>
    </row>
    <row r="2364" spans="1:5" x14ac:dyDescent="0.15">
      <c r="A2364">
        <v>14491888002</v>
      </c>
      <c r="B2364" s="204">
        <v>42893</v>
      </c>
      <c r="C2364">
        <v>0</v>
      </c>
      <c r="D2364">
        <v>1</v>
      </c>
      <c r="E2364">
        <v>0</v>
      </c>
    </row>
    <row r="2365" spans="1:5" x14ac:dyDescent="0.15">
      <c r="A2365">
        <v>14494282002</v>
      </c>
      <c r="B2365" s="204">
        <v>42914</v>
      </c>
      <c r="C2365">
        <v>0</v>
      </c>
      <c r="D2365">
        <v>1</v>
      </c>
      <c r="E2365">
        <v>0</v>
      </c>
    </row>
    <row r="2366" spans="1:5" x14ac:dyDescent="0.15">
      <c r="A2366">
        <v>14498656002</v>
      </c>
      <c r="B2366" s="204">
        <v>42899</v>
      </c>
      <c r="C2366">
        <v>0</v>
      </c>
      <c r="D2366">
        <v>1</v>
      </c>
      <c r="E2366">
        <v>0</v>
      </c>
    </row>
    <row r="2367" spans="1:5" x14ac:dyDescent="0.15">
      <c r="A2367">
        <v>14510132003</v>
      </c>
      <c r="B2367" s="204">
        <v>42913</v>
      </c>
      <c r="C2367">
        <v>0</v>
      </c>
      <c r="D2367">
        <v>1</v>
      </c>
      <c r="E2367">
        <v>0</v>
      </c>
    </row>
    <row r="2368" spans="1:5" x14ac:dyDescent="0.15">
      <c r="A2368">
        <v>14518702002</v>
      </c>
      <c r="B2368" s="204">
        <v>42893</v>
      </c>
      <c r="C2368">
        <v>0</v>
      </c>
      <c r="D2368">
        <v>1</v>
      </c>
      <c r="E2368">
        <v>0</v>
      </c>
    </row>
    <row r="2369" spans="1:5" x14ac:dyDescent="0.15">
      <c r="A2369">
        <v>14542313002</v>
      </c>
      <c r="B2369" s="204">
        <v>42893</v>
      </c>
      <c r="C2369">
        <v>0</v>
      </c>
      <c r="D2369">
        <v>1</v>
      </c>
      <c r="E2369">
        <v>0</v>
      </c>
    </row>
    <row r="2370" spans="1:5" x14ac:dyDescent="0.15">
      <c r="A2370">
        <v>14546169002</v>
      </c>
      <c r="B2370" s="204">
        <v>42899</v>
      </c>
      <c r="C2370">
        <v>0</v>
      </c>
      <c r="D2370">
        <v>1</v>
      </c>
      <c r="E2370">
        <v>0</v>
      </c>
    </row>
    <row r="2371" spans="1:5" x14ac:dyDescent="0.15">
      <c r="A2371">
        <v>14546350002</v>
      </c>
      <c r="B2371" s="204">
        <v>42899</v>
      </c>
      <c r="C2371">
        <v>0</v>
      </c>
      <c r="D2371">
        <v>1</v>
      </c>
      <c r="E2371">
        <v>0</v>
      </c>
    </row>
    <row r="2372" spans="1:5" x14ac:dyDescent="0.15">
      <c r="A2372">
        <v>14557275003</v>
      </c>
      <c r="B2372" s="204">
        <v>42899</v>
      </c>
      <c r="C2372">
        <v>0</v>
      </c>
      <c r="D2372">
        <v>1</v>
      </c>
      <c r="E2372">
        <v>0</v>
      </c>
    </row>
    <row r="2373" spans="1:5" x14ac:dyDescent="0.15">
      <c r="A2373">
        <v>14570766002</v>
      </c>
      <c r="B2373" s="204">
        <v>42899</v>
      </c>
      <c r="C2373">
        <v>0</v>
      </c>
      <c r="D2373">
        <v>1</v>
      </c>
      <c r="E2373">
        <v>0</v>
      </c>
    </row>
    <row r="2374" spans="1:5" x14ac:dyDescent="0.15">
      <c r="A2374">
        <v>14585256003</v>
      </c>
      <c r="B2374" s="204">
        <v>42912</v>
      </c>
      <c r="C2374">
        <v>0</v>
      </c>
      <c r="D2374">
        <v>1</v>
      </c>
      <c r="E2374">
        <v>0</v>
      </c>
    </row>
    <row r="2375" spans="1:5" x14ac:dyDescent="0.15">
      <c r="A2375">
        <v>14591907003</v>
      </c>
      <c r="B2375" s="204">
        <v>42899</v>
      </c>
      <c r="C2375">
        <v>0</v>
      </c>
      <c r="D2375">
        <v>1</v>
      </c>
      <c r="E2375">
        <v>0</v>
      </c>
    </row>
    <row r="2376" spans="1:5" x14ac:dyDescent="0.15">
      <c r="A2376">
        <v>14600112002</v>
      </c>
      <c r="B2376" s="204">
        <v>42927</v>
      </c>
      <c r="C2376">
        <v>1</v>
      </c>
      <c r="D2376" t="s">
        <v>21</v>
      </c>
      <c r="E2376">
        <v>0</v>
      </c>
    </row>
    <row r="2377" spans="1:5" x14ac:dyDescent="0.15">
      <c r="A2377">
        <v>14609924002</v>
      </c>
      <c r="B2377" s="204">
        <v>42893</v>
      </c>
      <c r="C2377">
        <v>0</v>
      </c>
      <c r="D2377">
        <v>1</v>
      </c>
      <c r="E2377">
        <v>0</v>
      </c>
    </row>
    <row r="2378" spans="1:5" x14ac:dyDescent="0.15">
      <c r="A2378">
        <v>14620962004</v>
      </c>
      <c r="B2378" s="204">
        <v>42908</v>
      </c>
      <c r="C2378">
        <v>0</v>
      </c>
      <c r="D2378">
        <v>1</v>
      </c>
      <c r="E2378">
        <v>0</v>
      </c>
    </row>
    <row r="2379" spans="1:5" x14ac:dyDescent="0.15">
      <c r="A2379">
        <v>14621728002</v>
      </c>
      <c r="B2379" s="204">
        <v>42893</v>
      </c>
      <c r="C2379">
        <v>0</v>
      </c>
      <c r="D2379">
        <v>1</v>
      </c>
      <c r="E2379">
        <v>0</v>
      </c>
    </row>
    <row r="2380" spans="1:5" x14ac:dyDescent="0.15">
      <c r="A2380">
        <v>14625110002</v>
      </c>
      <c r="B2380" s="204">
        <v>42912</v>
      </c>
      <c r="C2380">
        <v>0</v>
      </c>
      <c r="D2380">
        <v>1</v>
      </c>
      <c r="E2380">
        <v>0</v>
      </c>
    </row>
    <row r="2381" spans="1:5" x14ac:dyDescent="0.15">
      <c r="A2381">
        <v>14634343003</v>
      </c>
      <c r="B2381" s="204">
        <v>42893</v>
      </c>
      <c r="C2381">
        <v>0</v>
      </c>
      <c r="D2381">
        <v>1</v>
      </c>
      <c r="E2381">
        <v>0</v>
      </c>
    </row>
    <row r="2382" spans="1:5" x14ac:dyDescent="0.15">
      <c r="A2382">
        <v>14635992002</v>
      </c>
      <c r="B2382" s="204">
        <v>42899</v>
      </c>
      <c r="C2382">
        <v>0</v>
      </c>
      <c r="D2382">
        <v>1</v>
      </c>
      <c r="E2382">
        <v>0</v>
      </c>
    </row>
    <row r="2383" spans="1:5" x14ac:dyDescent="0.15">
      <c r="A2383">
        <v>14655800002</v>
      </c>
      <c r="B2383" s="204">
        <v>42893</v>
      </c>
      <c r="C2383">
        <v>0</v>
      </c>
      <c r="D2383">
        <v>1</v>
      </c>
      <c r="E2383">
        <v>0</v>
      </c>
    </row>
    <row r="2384" spans="1:5" x14ac:dyDescent="0.15">
      <c r="A2384">
        <v>14671261002</v>
      </c>
      <c r="B2384" s="204">
        <v>42893</v>
      </c>
      <c r="C2384">
        <v>0</v>
      </c>
      <c r="D2384">
        <v>1</v>
      </c>
      <c r="E2384">
        <v>0</v>
      </c>
    </row>
    <row r="2385" spans="1:5" x14ac:dyDescent="0.15">
      <c r="A2385">
        <v>14675369002</v>
      </c>
      <c r="B2385" s="204">
        <v>42908</v>
      </c>
      <c r="C2385">
        <v>0</v>
      </c>
      <c r="D2385">
        <v>1</v>
      </c>
      <c r="E2385">
        <v>0</v>
      </c>
    </row>
    <row r="2386" spans="1:5" x14ac:dyDescent="0.15">
      <c r="A2386">
        <v>14679819002</v>
      </c>
      <c r="B2386" s="204">
        <v>42879</v>
      </c>
      <c r="C2386">
        <v>0</v>
      </c>
      <c r="D2386">
        <v>1</v>
      </c>
      <c r="E2386">
        <v>0</v>
      </c>
    </row>
    <row r="2387" spans="1:5" x14ac:dyDescent="0.15">
      <c r="A2387">
        <v>14683463002</v>
      </c>
      <c r="B2387" s="204">
        <v>42893</v>
      </c>
      <c r="C2387">
        <v>0</v>
      </c>
      <c r="D2387">
        <v>1</v>
      </c>
      <c r="E2387">
        <v>0</v>
      </c>
    </row>
    <row r="2388" spans="1:5" x14ac:dyDescent="0.15">
      <c r="A2388">
        <v>14683628002</v>
      </c>
      <c r="B2388" s="204">
        <v>42893</v>
      </c>
      <c r="C2388">
        <v>0</v>
      </c>
      <c r="D2388">
        <v>1</v>
      </c>
      <c r="E2388">
        <v>0</v>
      </c>
    </row>
    <row r="2389" spans="1:5" x14ac:dyDescent="0.15">
      <c r="A2389">
        <v>14686413002</v>
      </c>
      <c r="B2389" s="204">
        <v>42914</v>
      </c>
      <c r="C2389">
        <v>0</v>
      </c>
      <c r="D2389">
        <v>1</v>
      </c>
      <c r="E2389">
        <v>0</v>
      </c>
    </row>
    <row r="2390" spans="1:5" x14ac:dyDescent="0.15">
      <c r="A2390">
        <v>14700924002</v>
      </c>
      <c r="B2390" s="204">
        <v>42893</v>
      </c>
      <c r="C2390">
        <v>0</v>
      </c>
      <c r="D2390">
        <v>1</v>
      </c>
      <c r="E2390">
        <v>0</v>
      </c>
    </row>
    <row r="2391" spans="1:5" x14ac:dyDescent="0.15">
      <c r="A2391">
        <v>14701815003</v>
      </c>
      <c r="B2391" s="204">
        <v>42935</v>
      </c>
      <c r="C2391">
        <v>0</v>
      </c>
      <c r="D2391">
        <v>1</v>
      </c>
      <c r="E2391">
        <v>0</v>
      </c>
    </row>
    <row r="2392" spans="1:5" x14ac:dyDescent="0.15">
      <c r="A2392">
        <v>14710900003</v>
      </c>
      <c r="B2392" s="204">
        <v>42893</v>
      </c>
      <c r="C2392">
        <v>0</v>
      </c>
      <c r="D2392">
        <v>1</v>
      </c>
      <c r="E2392">
        <v>0</v>
      </c>
    </row>
    <row r="2393" spans="1:5" x14ac:dyDescent="0.15">
      <c r="A2393">
        <v>14712242002</v>
      </c>
      <c r="B2393" s="204">
        <v>42899</v>
      </c>
      <c r="C2393">
        <v>0</v>
      </c>
      <c r="D2393">
        <v>1</v>
      </c>
      <c r="E2393">
        <v>0</v>
      </c>
    </row>
    <row r="2394" spans="1:5" x14ac:dyDescent="0.15">
      <c r="A2394">
        <v>14718147002</v>
      </c>
      <c r="B2394" s="204">
        <v>42899</v>
      </c>
      <c r="C2394">
        <v>0</v>
      </c>
      <c r="D2394">
        <v>1</v>
      </c>
      <c r="E2394">
        <v>0</v>
      </c>
    </row>
    <row r="2395" spans="1:5" x14ac:dyDescent="0.15">
      <c r="A2395">
        <v>14721811002</v>
      </c>
      <c r="B2395" s="204">
        <v>42914</v>
      </c>
      <c r="C2395">
        <v>0</v>
      </c>
      <c r="D2395">
        <v>1</v>
      </c>
      <c r="E2395">
        <v>0</v>
      </c>
    </row>
    <row r="2396" spans="1:5" x14ac:dyDescent="0.15">
      <c r="A2396">
        <v>14742358004</v>
      </c>
      <c r="B2396" s="204">
        <v>42879</v>
      </c>
      <c r="C2396">
        <v>0</v>
      </c>
      <c r="D2396">
        <v>1</v>
      </c>
      <c r="E2396">
        <v>0</v>
      </c>
    </row>
    <row r="2397" spans="1:5" x14ac:dyDescent="0.15">
      <c r="A2397">
        <v>14743158002</v>
      </c>
      <c r="B2397" s="204">
        <v>42893</v>
      </c>
      <c r="C2397">
        <v>0</v>
      </c>
      <c r="D2397">
        <v>1</v>
      </c>
      <c r="E2397">
        <v>0</v>
      </c>
    </row>
    <row r="2398" spans="1:5" x14ac:dyDescent="0.15">
      <c r="A2398">
        <v>14763058002</v>
      </c>
      <c r="B2398" s="204">
        <v>42935</v>
      </c>
      <c r="C2398">
        <v>0</v>
      </c>
      <c r="D2398">
        <v>1</v>
      </c>
      <c r="E2398">
        <v>0</v>
      </c>
    </row>
    <row r="2399" spans="1:5" x14ac:dyDescent="0.15">
      <c r="A2399">
        <v>14763202002</v>
      </c>
      <c r="B2399" s="204">
        <v>42880</v>
      </c>
      <c r="C2399">
        <v>0</v>
      </c>
      <c r="D2399">
        <v>1</v>
      </c>
      <c r="E2399">
        <v>0</v>
      </c>
    </row>
    <row r="2400" spans="1:5" x14ac:dyDescent="0.15">
      <c r="A2400">
        <v>14768657002</v>
      </c>
      <c r="B2400" s="204">
        <v>42899</v>
      </c>
      <c r="C2400">
        <v>0</v>
      </c>
      <c r="D2400">
        <v>1</v>
      </c>
      <c r="E2400">
        <v>0</v>
      </c>
    </row>
    <row r="2401" spans="1:5" x14ac:dyDescent="0.15">
      <c r="A2401">
        <v>14787323002</v>
      </c>
      <c r="B2401" s="204">
        <v>42935</v>
      </c>
      <c r="C2401">
        <v>0</v>
      </c>
      <c r="D2401">
        <v>1</v>
      </c>
      <c r="E2401">
        <v>0</v>
      </c>
    </row>
    <row r="2402" spans="1:5" x14ac:dyDescent="0.15">
      <c r="A2402">
        <v>14787519004</v>
      </c>
      <c r="B2402" s="204">
        <v>42880</v>
      </c>
      <c r="C2402">
        <v>0</v>
      </c>
      <c r="D2402">
        <v>1</v>
      </c>
      <c r="E2402">
        <v>0</v>
      </c>
    </row>
    <row r="2403" spans="1:5" x14ac:dyDescent="0.15">
      <c r="A2403">
        <v>14787874002</v>
      </c>
      <c r="B2403" s="204">
        <v>42879</v>
      </c>
      <c r="C2403">
        <v>0</v>
      </c>
      <c r="D2403">
        <v>1</v>
      </c>
      <c r="E2403">
        <v>0</v>
      </c>
    </row>
    <row r="2404" spans="1:5" x14ac:dyDescent="0.15">
      <c r="A2404">
        <v>14788538002</v>
      </c>
      <c r="B2404" s="204">
        <v>42912</v>
      </c>
      <c r="C2404">
        <v>0</v>
      </c>
      <c r="D2404">
        <v>1</v>
      </c>
      <c r="E2404">
        <v>0</v>
      </c>
    </row>
    <row r="2405" spans="1:5" x14ac:dyDescent="0.15">
      <c r="A2405">
        <v>14788559002</v>
      </c>
      <c r="B2405" s="204">
        <v>42935</v>
      </c>
      <c r="C2405">
        <v>0</v>
      </c>
      <c r="D2405">
        <v>1</v>
      </c>
      <c r="E2405">
        <v>0</v>
      </c>
    </row>
    <row r="2406" spans="1:5" x14ac:dyDescent="0.15">
      <c r="A2406">
        <v>14803874002</v>
      </c>
      <c r="B2406" s="204">
        <v>42935</v>
      </c>
      <c r="C2406">
        <v>0</v>
      </c>
      <c r="D2406">
        <v>1</v>
      </c>
      <c r="E2406">
        <v>0</v>
      </c>
    </row>
    <row r="2407" spans="1:5" x14ac:dyDescent="0.15">
      <c r="A2407">
        <v>14809718002</v>
      </c>
      <c r="B2407" s="204">
        <v>42893</v>
      </c>
      <c r="C2407">
        <v>0</v>
      </c>
      <c r="D2407">
        <v>1</v>
      </c>
      <c r="E2407">
        <v>0</v>
      </c>
    </row>
    <row r="2408" spans="1:5" x14ac:dyDescent="0.15">
      <c r="A2408">
        <v>14811201002</v>
      </c>
      <c r="B2408" s="204">
        <v>42893</v>
      </c>
      <c r="C2408">
        <v>0</v>
      </c>
      <c r="D2408">
        <v>1</v>
      </c>
      <c r="E2408">
        <v>0</v>
      </c>
    </row>
    <row r="2409" spans="1:5" x14ac:dyDescent="0.15">
      <c r="A2409">
        <v>14811489002</v>
      </c>
      <c r="B2409" s="204">
        <v>42893</v>
      </c>
      <c r="C2409">
        <v>0</v>
      </c>
      <c r="D2409">
        <v>1</v>
      </c>
      <c r="E2409">
        <v>0</v>
      </c>
    </row>
    <row r="2410" spans="1:5" x14ac:dyDescent="0.15">
      <c r="A2410">
        <v>14811523002</v>
      </c>
      <c r="B2410" s="204">
        <v>42893</v>
      </c>
      <c r="C2410">
        <v>0</v>
      </c>
      <c r="D2410">
        <v>1</v>
      </c>
      <c r="E2410">
        <v>0</v>
      </c>
    </row>
    <row r="2411" spans="1:5" x14ac:dyDescent="0.15">
      <c r="A2411">
        <v>14812370002</v>
      </c>
      <c r="B2411" s="204">
        <v>42899</v>
      </c>
      <c r="C2411">
        <v>0</v>
      </c>
      <c r="D2411">
        <v>1</v>
      </c>
      <c r="E2411">
        <v>0</v>
      </c>
    </row>
    <row r="2412" spans="1:5" x14ac:dyDescent="0.15">
      <c r="A2412">
        <v>14820197003</v>
      </c>
      <c r="B2412" s="204">
        <v>42893</v>
      </c>
      <c r="C2412">
        <v>0</v>
      </c>
      <c r="D2412">
        <v>1</v>
      </c>
      <c r="E2412">
        <v>0</v>
      </c>
    </row>
    <row r="2413" spans="1:5" x14ac:dyDescent="0.15">
      <c r="A2413">
        <v>14826476002</v>
      </c>
      <c r="B2413" s="204">
        <v>42893</v>
      </c>
      <c r="C2413">
        <v>0</v>
      </c>
      <c r="D2413">
        <v>1</v>
      </c>
      <c r="E2413">
        <v>0</v>
      </c>
    </row>
    <row r="2414" spans="1:5" x14ac:dyDescent="0.15">
      <c r="A2414">
        <v>14831991002</v>
      </c>
      <c r="B2414" s="204">
        <v>42893</v>
      </c>
      <c r="C2414">
        <v>0</v>
      </c>
      <c r="D2414">
        <v>1</v>
      </c>
      <c r="E2414">
        <v>0</v>
      </c>
    </row>
    <row r="2415" spans="1:5" x14ac:dyDescent="0.15">
      <c r="A2415">
        <v>14834281003</v>
      </c>
      <c r="B2415" s="204">
        <v>42893</v>
      </c>
      <c r="C2415">
        <v>0</v>
      </c>
      <c r="D2415">
        <v>1</v>
      </c>
      <c r="E2415">
        <v>0</v>
      </c>
    </row>
    <row r="2416" spans="1:5" x14ac:dyDescent="0.15">
      <c r="A2416">
        <v>14845403003</v>
      </c>
      <c r="B2416" s="204">
        <v>42893</v>
      </c>
      <c r="C2416">
        <v>0</v>
      </c>
      <c r="D2416">
        <v>1</v>
      </c>
      <c r="E2416">
        <v>0</v>
      </c>
    </row>
    <row r="2417" spans="1:5" x14ac:dyDescent="0.15">
      <c r="A2417">
        <v>14867262002</v>
      </c>
      <c r="B2417" s="204">
        <v>42893</v>
      </c>
      <c r="C2417">
        <v>0</v>
      </c>
      <c r="D2417">
        <v>1</v>
      </c>
      <c r="E2417">
        <v>0</v>
      </c>
    </row>
    <row r="2418" spans="1:5" x14ac:dyDescent="0.15">
      <c r="A2418">
        <v>14867481003</v>
      </c>
      <c r="B2418" s="204">
        <v>42893</v>
      </c>
      <c r="C2418">
        <v>0</v>
      </c>
      <c r="D2418" t="s">
        <v>21</v>
      </c>
      <c r="E2418">
        <v>0</v>
      </c>
    </row>
    <row r="2419" spans="1:5" x14ac:dyDescent="0.15">
      <c r="A2419">
        <v>14867613002</v>
      </c>
      <c r="B2419" s="204">
        <v>42893</v>
      </c>
      <c r="C2419">
        <v>0</v>
      </c>
      <c r="D2419">
        <v>1</v>
      </c>
      <c r="E2419">
        <v>0</v>
      </c>
    </row>
    <row r="2420" spans="1:5" x14ac:dyDescent="0.15">
      <c r="A2420">
        <v>14881169002</v>
      </c>
      <c r="B2420" s="204">
        <v>42935</v>
      </c>
      <c r="C2420">
        <v>0</v>
      </c>
      <c r="D2420">
        <v>1</v>
      </c>
      <c r="E2420">
        <v>0</v>
      </c>
    </row>
    <row r="2421" spans="1:5" x14ac:dyDescent="0.15">
      <c r="A2421">
        <v>14883137003</v>
      </c>
      <c r="B2421" s="204">
        <v>42893</v>
      </c>
      <c r="C2421">
        <v>0</v>
      </c>
      <c r="D2421">
        <v>1</v>
      </c>
      <c r="E2421">
        <v>0</v>
      </c>
    </row>
    <row r="2422" spans="1:5" x14ac:dyDescent="0.15">
      <c r="A2422">
        <v>14884147002</v>
      </c>
      <c r="B2422" s="204">
        <v>42879</v>
      </c>
      <c r="C2422">
        <v>0</v>
      </c>
      <c r="D2422">
        <v>1</v>
      </c>
      <c r="E2422">
        <v>0</v>
      </c>
    </row>
    <row r="2423" spans="1:5" x14ac:dyDescent="0.15">
      <c r="A2423">
        <v>14886489003</v>
      </c>
      <c r="B2423" s="204">
        <v>42899</v>
      </c>
      <c r="C2423">
        <v>0</v>
      </c>
      <c r="D2423">
        <v>1</v>
      </c>
      <c r="E2423">
        <v>0</v>
      </c>
    </row>
    <row r="2424" spans="1:5" x14ac:dyDescent="0.15">
      <c r="A2424">
        <v>14887078002</v>
      </c>
      <c r="B2424" s="204">
        <v>42899</v>
      </c>
      <c r="C2424">
        <v>0</v>
      </c>
      <c r="D2424">
        <v>1</v>
      </c>
      <c r="E2424">
        <v>0</v>
      </c>
    </row>
    <row r="2425" spans="1:5" x14ac:dyDescent="0.15">
      <c r="A2425">
        <v>14891371003</v>
      </c>
      <c r="B2425" s="204">
        <v>42893</v>
      </c>
      <c r="C2425">
        <v>0</v>
      </c>
      <c r="D2425">
        <v>1</v>
      </c>
      <c r="E2425">
        <v>0</v>
      </c>
    </row>
    <row r="2426" spans="1:5" x14ac:dyDescent="0.15">
      <c r="A2426">
        <v>14892220002</v>
      </c>
      <c r="B2426" s="204">
        <v>42893</v>
      </c>
      <c r="C2426">
        <v>0</v>
      </c>
      <c r="D2426">
        <v>1</v>
      </c>
      <c r="E2426">
        <v>0</v>
      </c>
    </row>
    <row r="2427" spans="1:5" x14ac:dyDescent="0.15">
      <c r="A2427">
        <v>14902939002</v>
      </c>
      <c r="B2427" s="204">
        <v>42893</v>
      </c>
      <c r="C2427">
        <v>0</v>
      </c>
      <c r="D2427">
        <v>1</v>
      </c>
      <c r="E2427">
        <v>0</v>
      </c>
    </row>
    <row r="2428" spans="1:5" x14ac:dyDescent="0.15">
      <c r="A2428">
        <v>14908044002</v>
      </c>
      <c r="B2428" s="204">
        <v>42893</v>
      </c>
      <c r="C2428">
        <v>0</v>
      </c>
      <c r="D2428">
        <v>1</v>
      </c>
      <c r="E2428">
        <v>0</v>
      </c>
    </row>
    <row r="2429" spans="1:5" x14ac:dyDescent="0.15">
      <c r="A2429">
        <v>14908529003</v>
      </c>
      <c r="B2429" s="204">
        <v>42893</v>
      </c>
      <c r="C2429">
        <v>0</v>
      </c>
      <c r="D2429">
        <v>1</v>
      </c>
      <c r="E2429">
        <v>0</v>
      </c>
    </row>
    <row r="2430" spans="1:5" x14ac:dyDescent="0.15">
      <c r="A2430">
        <v>14908627002</v>
      </c>
      <c r="B2430" s="204">
        <v>42893</v>
      </c>
      <c r="C2430">
        <v>0</v>
      </c>
      <c r="D2430">
        <v>1</v>
      </c>
      <c r="E2430">
        <v>0</v>
      </c>
    </row>
    <row r="2431" spans="1:5" x14ac:dyDescent="0.15">
      <c r="A2431">
        <v>14915546002</v>
      </c>
      <c r="B2431" s="204">
        <v>42893</v>
      </c>
      <c r="C2431">
        <v>0</v>
      </c>
      <c r="D2431">
        <v>1</v>
      </c>
      <c r="E2431">
        <v>0</v>
      </c>
    </row>
    <row r="2432" spans="1:5" x14ac:dyDescent="0.15">
      <c r="A2432">
        <v>14915667002</v>
      </c>
      <c r="B2432" s="204">
        <v>42893</v>
      </c>
      <c r="C2432">
        <v>0</v>
      </c>
      <c r="D2432">
        <v>1</v>
      </c>
      <c r="E2432">
        <v>0</v>
      </c>
    </row>
    <row r="2433" spans="1:5" x14ac:dyDescent="0.15">
      <c r="A2433">
        <v>14915943002</v>
      </c>
      <c r="B2433" s="204">
        <v>42893</v>
      </c>
      <c r="C2433">
        <v>0</v>
      </c>
      <c r="D2433">
        <v>1</v>
      </c>
      <c r="E2433">
        <v>0</v>
      </c>
    </row>
    <row r="2434" spans="1:5" x14ac:dyDescent="0.15">
      <c r="A2434">
        <v>14915992003</v>
      </c>
      <c r="B2434" s="204">
        <v>42893</v>
      </c>
      <c r="C2434">
        <v>0</v>
      </c>
      <c r="D2434">
        <v>1</v>
      </c>
      <c r="E2434">
        <v>0</v>
      </c>
    </row>
    <row r="2435" spans="1:5" x14ac:dyDescent="0.15">
      <c r="A2435">
        <v>14916834003</v>
      </c>
      <c r="B2435" s="204">
        <v>42893</v>
      </c>
      <c r="C2435">
        <v>0</v>
      </c>
      <c r="D2435">
        <v>1</v>
      </c>
      <c r="E2435">
        <v>0</v>
      </c>
    </row>
    <row r="2436" spans="1:5" x14ac:dyDescent="0.15">
      <c r="A2436">
        <v>14923936002</v>
      </c>
      <c r="B2436" s="204">
        <v>42893</v>
      </c>
      <c r="C2436">
        <v>0</v>
      </c>
      <c r="D2436">
        <v>1</v>
      </c>
      <c r="E2436">
        <v>0</v>
      </c>
    </row>
    <row r="2437" spans="1:5" x14ac:dyDescent="0.15">
      <c r="A2437">
        <v>14925476002</v>
      </c>
      <c r="B2437" s="204">
        <v>42893</v>
      </c>
      <c r="C2437">
        <v>0</v>
      </c>
      <c r="D2437">
        <v>1</v>
      </c>
      <c r="E2437">
        <v>0</v>
      </c>
    </row>
    <row r="2438" spans="1:5" x14ac:dyDescent="0.15">
      <c r="A2438">
        <v>14925850002</v>
      </c>
      <c r="B2438" s="204">
        <v>42893</v>
      </c>
      <c r="C2438">
        <v>0</v>
      </c>
      <c r="D2438">
        <v>1</v>
      </c>
      <c r="E2438">
        <v>0</v>
      </c>
    </row>
    <row r="2439" spans="1:5" x14ac:dyDescent="0.15">
      <c r="A2439">
        <v>14928050002</v>
      </c>
      <c r="B2439" s="204">
        <v>42899</v>
      </c>
      <c r="C2439">
        <v>0</v>
      </c>
      <c r="D2439">
        <v>1</v>
      </c>
      <c r="E2439">
        <v>0</v>
      </c>
    </row>
    <row r="2440" spans="1:5" x14ac:dyDescent="0.15">
      <c r="A2440">
        <v>14929518002</v>
      </c>
      <c r="B2440" s="204">
        <v>42893</v>
      </c>
      <c r="C2440">
        <v>0</v>
      </c>
      <c r="D2440">
        <v>1</v>
      </c>
      <c r="E2440">
        <v>0</v>
      </c>
    </row>
    <row r="2441" spans="1:5" x14ac:dyDescent="0.15">
      <c r="A2441">
        <v>14932386002</v>
      </c>
      <c r="B2441" s="204">
        <v>42893</v>
      </c>
      <c r="C2441">
        <v>0</v>
      </c>
      <c r="D2441">
        <v>1</v>
      </c>
      <c r="E2441">
        <v>0</v>
      </c>
    </row>
    <row r="2442" spans="1:5" x14ac:dyDescent="0.15">
      <c r="A2442">
        <v>14933567002</v>
      </c>
      <c r="B2442" s="204">
        <v>42893</v>
      </c>
      <c r="C2442">
        <v>0</v>
      </c>
      <c r="D2442">
        <v>1</v>
      </c>
      <c r="E2442">
        <v>0</v>
      </c>
    </row>
    <row r="2443" spans="1:5" x14ac:dyDescent="0.15">
      <c r="A2443">
        <v>14933871002</v>
      </c>
      <c r="B2443" s="204">
        <v>42893</v>
      </c>
      <c r="C2443">
        <v>0</v>
      </c>
      <c r="D2443">
        <v>1</v>
      </c>
      <c r="E2443">
        <v>0</v>
      </c>
    </row>
    <row r="2444" spans="1:5" x14ac:dyDescent="0.15">
      <c r="A2444">
        <v>14947146002</v>
      </c>
      <c r="B2444" s="204">
        <v>42879</v>
      </c>
      <c r="C2444">
        <v>0</v>
      </c>
      <c r="D2444">
        <v>1</v>
      </c>
      <c r="E2444">
        <v>0</v>
      </c>
    </row>
    <row r="2445" spans="1:5" x14ac:dyDescent="0.15">
      <c r="A2445">
        <v>14949821003</v>
      </c>
      <c r="B2445" s="204">
        <v>42935</v>
      </c>
      <c r="C2445">
        <v>0</v>
      </c>
      <c r="D2445">
        <v>1</v>
      </c>
      <c r="E2445">
        <v>0</v>
      </c>
    </row>
    <row r="2446" spans="1:5" x14ac:dyDescent="0.15">
      <c r="A2446">
        <v>14956691002</v>
      </c>
      <c r="B2446" s="204">
        <v>42935</v>
      </c>
      <c r="C2446">
        <v>0</v>
      </c>
      <c r="D2446">
        <v>1</v>
      </c>
      <c r="E2446">
        <v>0</v>
      </c>
    </row>
    <row r="2447" spans="1:5" x14ac:dyDescent="0.15">
      <c r="A2447">
        <v>14957130004</v>
      </c>
      <c r="B2447" s="204">
        <v>42935</v>
      </c>
      <c r="C2447">
        <v>0</v>
      </c>
      <c r="D2447">
        <v>1</v>
      </c>
      <c r="E2447">
        <v>0</v>
      </c>
    </row>
    <row r="2448" spans="1:5" x14ac:dyDescent="0.15">
      <c r="A2448">
        <v>14957201002</v>
      </c>
      <c r="B2448" s="204">
        <v>42935</v>
      </c>
      <c r="C2448">
        <v>0</v>
      </c>
      <c r="D2448">
        <v>1</v>
      </c>
      <c r="E2448">
        <v>0</v>
      </c>
    </row>
    <row r="2449" spans="1:5" x14ac:dyDescent="0.15">
      <c r="A2449">
        <v>14960098003</v>
      </c>
      <c r="B2449" s="204">
        <v>42899</v>
      </c>
      <c r="C2449">
        <v>0</v>
      </c>
      <c r="D2449">
        <v>1</v>
      </c>
      <c r="E2449">
        <v>0</v>
      </c>
    </row>
    <row r="2450" spans="1:5" x14ac:dyDescent="0.15">
      <c r="A2450">
        <v>14960621003</v>
      </c>
      <c r="B2450" s="204">
        <v>42908</v>
      </c>
      <c r="C2450">
        <v>0</v>
      </c>
      <c r="D2450">
        <v>1</v>
      </c>
      <c r="E2450">
        <v>0</v>
      </c>
    </row>
    <row r="2451" spans="1:5" x14ac:dyDescent="0.15">
      <c r="A2451">
        <v>14963766002</v>
      </c>
      <c r="B2451" s="204">
        <v>42935</v>
      </c>
      <c r="C2451">
        <v>0</v>
      </c>
      <c r="D2451">
        <v>1</v>
      </c>
      <c r="E2451">
        <v>0</v>
      </c>
    </row>
    <row r="2452" spans="1:5" x14ac:dyDescent="0.15">
      <c r="A2452">
        <v>14964315002</v>
      </c>
      <c r="B2452" s="204">
        <v>42879</v>
      </c>
      <c r="C2452">
        <v>0</v>
      </c>
      <c r="D2452">
        <v>1</v>
      </c>
      <c r="E2452">
        <v>0</v>
      </c>
    </row>
    <row r="2453" spans="1:5" x14ac:dyDescent="0.15">
      <c r="A2453">
        <v>14965431002</v>
      </c>
      <c r="B2453" s="204">
        <v>42914</v>
      </c>
      <c r="C2453">
        <v>0</v>
      </c>
      <c r="D2453">
        <v>1</v>
      </c>
      <c r="E2453">
        <v>0</v>
      </c>
    </row>
    <row r="2454" spans="1:5" x14ac:dyDescent="0.15">
      <c r="A2454">
        <v>14969891003</v>
      </c>
      <c r="B2454" s="204">
        <v>42935</v>
      </c>
      <c r="C2454">
        <v>0</v>
      </c>
      <c r="D2454">
        <v>1</v>
      </c>
      <c r="E2454">
        <v>0</v>
      </c>
    </row>
    <row r="2455" spans="1:5" x14ac:dyDescent="0.15">
      <c r="A2455">
        <v>14973905002</v>
      </c>
      <c r="B2455" s="204">
        <v>42935</v>
      </c>
      <c r="C2455">
        <v>0</v>
      </c>
      <c r="D2455">
        <v>1</v>
      </c>
      <c r="E2455">
        <v>0</v>
      </c>
    </row>
    <row r="2456" spans="1:5" x14ac:dyDescent="0.15">
      <c r="A2456">
        <v>14977692004</v>
      </c>
      <c r="B2456" s="204">
        <v>42935</v>
      </c>
      <c r="C2456">
        <v>0</v>
      </c>
      <c r="D2456">
        <v>1</v>
      </c>
      <c r="E2456">
        <v>0</v>
      </c>
    </row>
    <row r="2457" spans="1:5" x14ac:dyDescent="0.15">
      <c r="A2457">
        <v>14977692005</v>
      </c>
      <c r="B2457" s="204">
        <v>42935</v>
      </c>
      <c r="C2457">
        <v>0</v>
      </c>
      <c r="D2457">
        <v>1</v>
      </c>
      <c r="E2457">
        <v>0</v>
      </c>
    </row>
    <row r="2458" spans="1:5" x14ac:dyDescent="0.15">
      <c r="A2458">
        <v>14978217002</v>
      </c>
      <c r="B2458" s="204">
        <v>42879</v>
      </c>
      <c r="C2458">
        <v>0</v>
      </c>
      <c r="D2458">
        <v>1</v>
      </c>
      <c r="E2458">
        <v>0</v>
      </c>
    </row>
    <row r="2459" spans="1:5" x14ac:dyDescent="0.15">
      <c r="A2459">
        <v>14980308002</v>
      </c>
      <c r="B2459" s="204">
        <v>42935</v>
      </c>
      <c r="C2459">
        <v>0</v>
      </c>
      <c r="D2459">
        <v>1</v>
      </c>
      <c r="E2459">
        <v>0</v>
      </c>
    </row>
    <row r="2460" spans="1:5" x14ac:dyDescent="0.15">
      <c r="A2460">
        <v>14980603002</v>
      </c>
      <c r="B2460" s="204">
        <v>42935</v>
      </c>
      <c r="C2460">
        <v>0</v>
      </c>
      <c r="D2460">
        <v>1</v>
      </c>
      <c r="E2460">
        <v>0</v>
      </c>
    </row>
    <row r="2461" spans="1:5" x14ac:dyDescent="0.15">
      <c r="A2461">
        <v>14983203002</v>
      </c>
      <c r="B2461" s="204">
        <v>42935</v>
      </c>
      <c r="C2461">
        <v>0</v>
      </c>
      <c r="D2461">
        <v>1</v>
      </c>
      <c r="E2461">
        <v>0</v>
      </c>
    </row>
    <row r="2462" spans="1:5" x14ac:dyDescent="0.15">
      <c r="A2462">
        <v>14984208002</v>
      </c>
      <c r="B2462" s="204">
        <v>42935</v>
      </c>
      <c r="C2462">
        <v>0</v>
      </c>
      <c r="D2462">
        <v>1</v>
      </c>
      <c r="E2462">
        <v>0</v>
      </c>
    </row>
    <row r="2463" spans="1:5" x14ac:dyDescent="0.15">
      <c r="A2463">
        <v>14986433003</v>
      </c>
      <c r="B2463" s="204">
        <v>42935</v>
      </c>
      <c r="C2463">
        <v>0</v>
      </c>
      <c r="D2463">
        <v>1</v>
      </c>
      <c r="E2463">
        <v>0</v>
      </c>
    </row>
    <row r="2464" spans="1:5" x14ac:dyDescent="0.15">
      <c r="A2464">
        <v>14988662002</v>
      </c>
      <c r="B2464" s="204">
        <v>42935</v>
      </c>
      <c r="C2464">
        <v>0</v>
      </c>
      <c r="D2464">
        <v>1</v>
      </c>
      <c r="E2464">
        <v>0</v>
      </c>
    </row>
    <row r="2465" spans="1:5" x14ac:dyDescent="0.15">
      <c r="A2465">
        <v>14989420002</v>
      </c>
      <c r="B2465" s="204">
        <v>42935</v>
      </c>
      <c r="C2465">
        <v>0</v>
      </c>
      <c r="D2465">
        <v>1</v>
      </c>
      <c r="E2465">
        <v>0</v>
      </c>
    </row>
    <row r="2466" spans="1:5" x14ac:dyDescent="0.15">
      <c r="A2466">
        <v>14990127002</v>
      </c>
      <c r="B2466" s="204">
        <v>42935</v>
      </c>
      <c r="C2466">
        <v>0</v>
      </c>
      <c r="D2466">
        <v>1</v>
      </c>
      <c r="E2466">
        <v>0</v>
      </c>
    </row>
    <row r="2467" spans="1:5" x14ac:dyDescent="0.15">
      <c r="A2467">
        <v>14990328003</v>
      </c>
      <c r="B2467" s="204">
        <v>42935</v>
      </c>
      <c r="C2467">
        <v>0</v>
      </c>
      <c r="D2467">
        <v>1</v>
      </c>
      <c r="E2467">
        <v>0</v>
      </c>
    </row>
    <row r="2468" spans="1:5" x14ac:dyDescent="0.15">
      <c r="A2468">
        <v>14990557002</v>
      </c>
      <c r="B2468" s="204">
        <v>42935</v>
      </c>
      <c r="C2468">
        <v>0</v>
      </c>
      <c r="D2468">
        <v>1</v>
      </c>
      <c r="E2468">
        <v>0</v>
      </c>
    </row>
    <row r="2469" spans="1:5" x14ac:dyDescent="0.15">
      <c r="A2469">
        <v>14999112002</v>
      </c>
      <c r="B2469" s="204">
        <v>42935</v>
      </c>
      <c r="C2469">
        <v>0</v>
      </c>
      <c r="D2469">
        <v>1</v>
      </c>
      <c r="E2469">
        <v>0</v>
      </c>
    </row>
    <row r="2470" spans="1:5" x14ac:dyDescent="0.15">
      <c r="A2470">
        <v>14999247002</v>
      </c>
      <c r="B2470" s="204">
        <v>42935</v>
      </c>
      <c r="C2470">
        <v>0</v>
      </c>
      <c r="D2470">
        <v>1</v>
      </c>
      <c r="E2470">
        <v>0</v>
      </c>
    </row>
    <row r="2471" spans="1:5" x14ac:dyDescent="0.15">
      <c r="A2471">
        <v>14999347002</v>
      </c>
      <c r="B2471" s="204">
        <v>42935</v>
      </c>
      <c r="C2471">
        <v>0</v>
      </c>
      <c r="D2471">
        <v>1</v>
      </c>
      <c r="E2471">
        <v>0</v>
      </c>
    </row>
    <row r="2472" spans="1:5" x14ac:dyDescent="0.15">
      <c r="A2472">
        <v>14999829002</v>
      </c>
      <c r="B2472" s="204">
        <v>42935</v>
      </c>
      <c r="C2472">
        <v>0</v>
      </c>
      <c r="D2472">
        <v>1</v>
      </c>
      <c r="E2472">
        <v>0</v>
      </c>
    </row>
    <row r="2473" spans="1:5" x14ac:dyDescent="0.15">
      <c r="A2473">
        <v>15007263002</v>
      </c>
      <c r="B2473" s="204">
        <v>42935</v>
      </c>
      <c r="C2473">
        <v>0</v>
      </c>
      <c r="D2473">
        <v>1</v>
      </c>
      <c r="E2473">
        <v>0</v>
      </c>
    </row>
    <row r="2474" spans="1:5" x14ac:dyDescent="0.15">
      <c r="A2474">
        <v>15007267003</v>
      </c>
      <c r="B2474" s="204">
        <v>42935</v>
      </c>
      <c r="C2474">
        <v>0</v>
      </c>
      <c r="D2474">
        <v>1</v>
      </c>
      <c r="E2474">
        <v>0</v>
      </c>
    </row>
    <row r="2475" spans="1:5" x14ac:dyDescent="0.15">
      <c r="A2475">
        <v>15007528002</v>
      </c>
      <c r="B2475" s="204">
        <v>42935</v>
      </c>
      <c r="C2475">
        <v>0</v>
      </c>
      <c r="D2475">
        <v>1</v>
      </c>
      <c r="E2475">
        <v>0</v>
      </c>
    </row>
    <row r="2476" spans="1:5" x14ac:dyDescent="0.15">
      <c r="A2476">
        <v>15008847002</v>
      </c>
      <c r="B2476" s="204">
        <v>42935</v>
      </c>
      <c r="C2476">
        <v>0</v>
      </c>
      <c r="D2476">
        <v>1</v>
      </c>
      <c r="E2476">
        <v>0</v>
      </c>
    </row>
    <row r="2477" spans="1:5" x14ac:dyDescent="0.15">
      <c r="A2477">
        <v>15008981002</v>
      </c>
      <c r="B2477" s="204">
        <v>42908</v>
      </c>
      <c r="C2477">
        <v>0</v>
      </c>
      <c r="D2477">
        <v>1</v>
      </c>
      <c r="E2477">
        <v>0</v>
      </c>
    </row>
    <row r="2478" spans="1:5" x14ac:dyDescent="0.15">
      <c r="A2478">
        <v>15011895002</v>
      </c>
      <c r="B2478" s="204">
        <v>42913</v>
      </c>
      <c r="C2478">
        <v>0</v>
      </c>
      <c r="D2478">
        <v>1</v>
      </c>
      <c r="E2478">
        <v>0</v>
      </c>
    </row>
    <row r="2479" spans="1:5" x14ac:dyDescent="0.15">
      <c r="A2479">
        <v>15012855002</v>
      </c>
      <c r="B2479" s="204">
        <v>42880</v>
      </c>
      <c r="C2479">
        <v>0</v>
      </c>
      <c r="D2479" t="s">
        <v>21</v>
      </c>
      <c r="E2479">
        <v>0</v>
      </c>
    </row>
    <row r="2480" spans="1:5" x14ac:dyDescent="0.15">
      <c r="A2480">
        <v>15014540002</v>
      </c>
      <c r="B2480" s="204">
        <v>42935</v>
      </c>
      <c r="C2480">
        <v>0</v>
      </c>
      <c r="D2480">
        <v>1</v>
      </c>
      <c r="E2480">
        <v>0</v>
      </c>
    </row>
    <row r="2481" spans="1:5" x14ac:dyDescent="0.15">
      <c r="A2481">
        <v>15014669002</v>
      </c>
      <c r="B2481" s="204">
        <v>42935</v>
      </c>
      <c r="C2481">
        <v>0</v>
      </c>
      <c r="D2481">
        <v>1</v>
      </c>
      <c r="E2481">
        <v>0</v>
      </c>
    </row>
    <row r="2482" spans="1:5" x14ac:dyDescent="0.15">
      <c r="A2482">
        <v>15015347002</v>
      </c>
      <c r="B2482" s="204">
        <v>42935</v>
      </c>
      <c r="C2482">
        <v>0</v>
      </c>
      <c r="D2482">
        <v>1</v>
      </c>
      <c r="E2482">
        <v>0</v>
      </c>
    </row>
    <row r="2483" spans="1:5" x14ac:dyDescent="0.15">
      <c r="A2483">
        <v>15021195002</v>
      </c>
      <c r="B2483" s="204">
        <v>42935</v>
      </c>
      <c r="C2483">
        <v>0</v>
      </c>
      <c r="D2483">
        <v>1</v>
      </c>
      <c r="E2483">
        <v>0</v>
      </c>
    </row>
    <row r="2484" spans="1:5" x14ac:dyDescent="0.15">
      <c r="A2484">
        <v>15023255002</v>
      </c>
      <c r="B2484" s="204">
        <v>42914</v>
      </c>
      <c r="C2484">
        <v>0</v>
      </c>
      <c r="D2484">
        <v>1</v>
      </c>
      <c r="E2484">
        <v>0</v>
      </c>
    </row>
    <row r="2485" spans="1:5" x14ac:dyDescent="0.15">
      <c r="A2485">
        <v>15023328002</v>
      </c>
      <c r="B2485" s="204">
        <v>42935</v>
      </c>
      <c r="C2485">
        <v>0</v>
      </c>
      <c r="D2485">
        <v>1</v>
      </c>
      <c r="E2485">
        <v>0</v>
      </c>
    </row>
    <row r="2486" spans="1:5" x14ac:dyDescent="0.15">
      <c r="A2486">
        <v>15023723002</v>
      </c>
      <c r="B2486" s="204">
        <v>42935</v>
      </c>
      <c r="C2486">
        <v>0</v>
      </c>
      <c r="D2486">
        <v>1</v>
      </c>
      <c r="E2486">
        <v>0</v>
      </c>
    </row>
    <row r="2487" spans="1:5" x14ac:dyDescent="0.15">
      <c r="A2487">
        <v>15028404002</v>
      </c>
      <c r="B2487" s="204">
        <v>42908</v>
      </c>
      <c r="C2487">
        <v>0</v>
      </c>
      <c r="D2487">
        <v>1</v>
      </c>
      <c r="E2487">
        <v>0</v>
      </c>
    </row>
    <row r="2488" spans="1:5" x14ac:dyDescent="0.15">
      <c r="A2488">
        <v>15029151002</v>
      </c>
      <c r="B2488" s="204">
        <v>42913</v>
      </c>
      <c r="C2488">
        <v>0</v>
      </c>
      <c r="D2488">
        <v>1</v>
      </c>
      <c r="E2488">
        <v>0</v>
      </c>
    </row>
    <row r="2489" spans="1:5" x14ac:dyDescent="0.15">
      <c r="A2489">
        <v>15029251002</v>
      </c>
      <c r="B2489" s="204">
        <v>42935</v>
      </c>
      <c r="C2489">
        <v>0</v>
      </c>
      <c r="D2489">
        <v>1</v>
      </c>
      <c r="E2489">
        <v>0</v>
      </c>
    </row>
    <row r="2490" spans="1:5" x14ac:dyDescent="0.15">
      <c r="A2490">
        <v>15029991002</v>
      </c>
      <c r="B2490" s="204">
        <v>42880</v>
      </c>
      <c r="C2490">
        <v>0</v>
      </c>
      <c r="D2490">
        <v>1</v>
      </c>
      <c r="E2490">
        <v>0</v>
      </c>
    </row>
    <row r="2491" spans="1:5" x14ac:dyDescent="0.15">
      <c r="A2491">
        <v>15031178004</v>
      </c>
      <c r="B2491" s="204">
        <v>42935</v>
      </c>
      <c r="C2491">
        <v>0</v>
      </c>
      <c r="D2491">
        <v>1</v>
      </c>
      <c r="E2491">
        <v>0</v>
      </c>
    </row>
    <row r="2492" spans="1:5" x14ac:dyDescent="0.15">
      <c r="A2492">
        <v>15033036003</v>
      </c>
      <c r="B2492" s="204">
        <v>42935</v>
      </c>
      <c r="C2492">
        <v>0</v>
      </c>
      <c r="D2492">
        <v>1</v>
      </c>
      <c r="E2492">
        <v>0</v>
      </c>
    </row>
    <row r="2493" spans="1:5" x14ac:dyDescent="0.15">
      <c r="A2493">
        <v>15034059002</v>
      </c>
      <c r="B2493" s="204">
        <v>42935</v>
      </c>
      <c r="C2493">
        <v>0</v>
      </c>
      <c r="D2493">
        <v>1</v>
      </c>
      <c r="E2493">
        <v>0</v>
      </c>
    </row>
    <row r="2494" spans="1:5" x14ac:dyDescent="0.15">
      <c r="A2494">
        <v>15045393002</v>
      </c>
      <c r="B2494" s="204">
        <v>42880</v>
      </c>
      <c r="C2494">
        <v>0</v>
      </c>
      <c r="D2494">
        <v>1</v>
      </c>
      <c r="E2494">
        <v>0</v>
      </c>
    </row>
    <row r="2495" spans="1:5" x14ac:dyDescent="0.15">
      <c r="A2495">
        <v>15045648002</v>
      </c>
      <c r="B2495" s="204">
        <v>42879</v>
      </c>
      <c r="C2495">
        <v>0</v>
      </c>
      <c r="D2495">
        <v>1</v>
      </c>
      <c r="E2495">
        <v>0</v>
      </c>
    </row>
    <row r="2496" spans="1:5" x14ac:dyDescent="0.15">
      <c r="A2496">
        <v>15045776004</v>
      </c>
      <c r="B2496" s="204">
        <v>42880</v>
      </c>
      <c r="C2496">
        <v>0</v>
      </c>
      <c r="D2496">
        <v>1</v>
      </c>
      <c r="E2496">
        <v>0</v>
      </c>
    </row>
    <row r="2497" spans="1:5" x14ac:dyDescent="0.15">
      <c r="A2497">
        <v>15047596003</v>
      </c>
      <c r="B2497" s="204">
        <v>42935</v>
      </c>
      <c r="C2497">
        <v>0</v>
      </c>
      <c r="D2497">
        <v>1</v>
      </c>
      <c r="E2497">
        <v>0</v>
      </c>
    </row>
    <row r="2498" spans="1:5" x14ac:dyDescent="0.15">
      <c r="A2498">
        <v>15048516002</v>
      </c>
      <c r="B2498" s="204">
        <v>42935</v>
      </c>
      <c r="C2498">
        <v>0</v>
      </c>
      <c r="D2498">
        <v>1</v>
      </c>
      <c r="E2498">
        <v>0</v>
      </c>
    </row>
    <row r="2499" spans="1:5" x14ac:dyDescent="0.15">
      <c r="A2499">
        <v>15049308002</v>
      </c>
      <c r="B2499" s="204">
        <v>42935</v>
      </c>
      <c r="C2499">
        <v>0</v>
      </c>
      <c r="D2499">
        <v>1</v>
      </c>
      <c r="E2499">
        <v>0</v>
      </c>
    </row>
    <row r="2500" spans="1:5" x14ac:dyDescent="0.15">
      <c r="A2500">
        <v>15049317003</v>
      </c>
      <c r="B2500" s="204">
        <v>42908</v>
      </c>
      <c r="C2500">
        <v>0</v>
      </c>
      <c r="D2500">
        <v>1</v>
      </c>
      <c r="E2500">
        <v>0</v>
      </c>
    </row>
    <row r="2501" spans="1:5" x14ac:dyDescent="0.15">
      <c r="A2501">
        <v>15051062003</v>
      </c>
      <c r="B2501" s="204">
        <v>42879</v>
      </c>
      <c r="C2501">
        <v>0</v>
      </c>
      <c r="D2501">
        <v>1</v>
      </c>
      <c r="E2501">
        <v>0</v>
      </c>
    </row>
    <row r="2502" spans="1:5" x14ac:dyDescent="0.15">
      <c r="A2502">
        <v>15052898002</v>
      </c>
      <c r="B2502" s="204">
        <v>42935</v>
      </c>
      <c r="C2502">
        <v>0</v>
      </c>
      <c r="D2502">
        <v>1</v>
      </c>
      <c r="E2502">
        <v>0</v>
      </c>
    </row>
    <row r="2503" spans="1:5" x14ac:dyDescent="0.15">
      <c r="A2503">
        <v>15059344003</v>
      </c>
      <c r="B2503" s="204">
        <v>42880</v>
      </c>
      <c r="C2503">
        <v>0</v>
      </c>
      <c r="D2503">
        <v>1</v>
      </c>
      <c r="E2503">
        <v>0</v>
      </c>
    </row>
    <row r="2504" spans="1:5" x14ac:dyDescent="0.15">
      <c r="A2504">
        <v>15062221002</v>
      </c>
      <c r="B2504" s="204">
        <v>42880</v>
      </c>
      <c r="C2504">
        <v>0</v>
      </c>
      <c r="D2504">
        <v>1</v>
      </c>
      <c r="E2504">
        <v>0</v>
      </c>
    </row>
    <row r="2505" spans="1:5" x14ac:dyDescent="0.15">
      <c r="A2505">
        <v>15071975002</v>
      </c>
      <c r="B2505" s="204">
        <v>42879</v>
      </c>
      <c r="C2505">
        <v>0</v>
      </c>
      <c r="D2505">
        <v>1</v>
      </c>
      <c r="E2505">
        <v>0</v>
      </c>
    </row>
    <row r="2506" spans="1:5" x14ac:dyDescent="0.15">
      <c r="A2506">
        <v>15074507002</v>
      </c>
      <c r="B2506" s="204">
        <v>42913</v>
      </c>
      <c r="C2506">
        <v>0</v>
      </c>
      <c r="D2506">
        <v>1</v>
      </c>
      <c r="E2506">
        <v>0</v>
      </c>
    </row>
    <row r="2507" spans="1:5" x14ac:dyDescent="0.15">
      <c r="A2507">
        <v>15080936002</v>
      </c>
      <c r="B2507" s="204">
        <v>42899</v>
      </c>
      <c r="C2507">
        <v>0</v>
      </c>
      <c r="D2507">
        <v>1</v>
      </c>
      <c r="E2507">
        <v>0</v>
      </c>
    </row>
    <row r="2508" spans="1:5" x14ac:dyDescent="0.15">
      <c r="A2508">
        <v>15081396002</v>
      </c>
      <c r="B2508" s="204">
        <v>42899</v>
      </c>
      <c r="C2508">
        <v>0</v>
      </c>
      <c r="D2508">
        <v>1</v>
      </c>
      <c r="E2508">
        <v>0</v>
      </c>
    </row>
    <row r="2509" spans="1:5" x14ac:dyDescent="0.15">
      <c r="A2509">
        <v>15081661002</v>
      </c>
      <c r="B2509" s="204">
        <v>42899</v>
      </c>
      <c r="C2509">
        <v>0</v>
      </c>
      <c r="D2509">
        <v>1</v>
      </c>
      <c r="E2509">
        <v>0</v>
      </c>
    </row>
    <row r="2510" spans="1:5" x14ac:dyDescent="0.15">
      <c r="A2510">
        <v>15082185003</v>
      </c>
      <c r="B2510" s="204">
        <v>42899</v>
      </c>
      <c r="C2510">
        <v>0</v>
      </c>
      <c r="D2510">
        <v>1</v>
      </c>
      <c r="E2510">
        <v>0</v>
      </c>
    </row>
    <row r="2511" spans="1:5" x14ac:dyDescent="0.15">
      <c r="A2511">
        <v>15082976002</v>
      </c>
      <c r="B2511" s="204">
        <v>42908</v>
      </c>
      <c r="C2511">
        <v>0</v>
      </c>
      <c r="D2511">
        <v>1</v>
      </c>
      <c r="E2511">
        <v>0</v>
      </c>
    </row>
    <row r="2512" spans="1:5" x14ac:dyDescent="0.15">
      <c r="A2512">
        <v>15083736002</v>
      </c>
      <c r="B2512" s="204">
        <v>42908</v>
      </c>
      <c r="C2512">
        <v>0</v>
      </c>
      <c r="D2512">
        <v>1</v>
      </c>
      <c r="E2512">
        <v>0</v>
      </c>
    </row>
    <row r="2513" spans="1:5" x14ac:dyDescent="0.15">
      <c r="A2513">
        <v>15089167002</v>
      </c>
      <c r="B2513" s="204">
        <v>42899</v>
      </c>
      <c r="C2513">
        <v>0</v>
      </c>
      <c r="D2513">
        <v>1</v>
      </c>
      <c r="E2513">
        <v>0</v>
      </c>
    </row>
    <row r="2514" spans="1:5" x14ac:dyDescent="0.15">
      <c r="A2514">
        <v>15097650002</v>
      </c>
      <c r="B2514" s="204">
        <v>42899</v>
      </c>
      <c r="C2514">
        <v>0</v>
      </c>
      <c r="D2514">
        <v>1</v>
      </c>
      <c r="E2514">
        <v>0</v>
      </c>
    </row>
    <row r="2515" spans="1:5" x14ac:dyDescent="0.15">
      <c r="A2515">
        <v>15100500003</v>
      </c>
      <c r="B2515" s="204">
        <v>42879</v>
      </c>
      <c r="C2515">
        <v>0</v>
      </c>
      <c r="D2515">
        <v>1</v>
      </c>
      <c r="E2515">
        <v>0</v>
      </c>
    </row>
    <row r="2516" spans="1:5" x14ac:dyDescent="0.15">
      <c r="A2516">
        <v>15112436002</v>
      </c>
      <c r="B2516" s="204">
        <v>42914</v>
      </c>
      <c r="C2516">
        <v>0</v>
      </c>
      <c r="D2516">
        <v>1</v>
      </c>
      <c r="E2516">
        <v>0</v>
      </c>
    </row>
    <row r="2517" spans="1:5" x14ac:dyDescent="0.15">
      <c r="A2517">
        <v>15114394002</v>
      </c>
      <c r="B2517" s="204">
        <v>42899</v>
      </c>
      <c r="C2517">
        <v>0</v>
      </c>
      <c r="D2517">
        <v>1</v>
      </c>
      <c r="E2517">
        <v>0</v>
      </c>
    </row>
    <row r="2518" spans="1:5" x14ac:dyDescent="0.15">
      <c r="A2518">
        <v>15114484002</v>
      </c>
      <c r="B2518" s="204">
        <v>42899</v>
      </c>
      <c r="C2518">
        <v>0</v>
      </c>
      <c r="D2518">
        <v>1</v>
      </c>
      <c r="E2518">
        <v>0</v>
      </c>
    </row>
    <row r="2519" spans="1:5" x14ac:dyDescent="0.15">
      <c r="A2519">
        <v>15114781002</v>
      </c>
      <c r="B2519" s="204">
        <v>42899</v>
      </c>
      <c r="C2519">
        <v>0</v>
      </c>
      <c r="D2519">
        <v>1</v>
      </c>
      <c r="E2519">
        <v>0</v>
      </c>
    </row>
    <row r="2520" spans="1:5" x14ac:dyDescent="0.15">
      <c r="A2520">
        <v>15115267002</v>
      </c>
      <c r="B2520" s="204">
        <v>42899</v>
      </c>
      <c r="C2520">
        <v>0</v>
      </c>
      <c r="D2520">
        <v>1</v>
      </c>
      <c r="E2520">
        <v>0</v>
      </c>
    </row>
    <row r="2521" spans="1:5" x14ac:dyDescent="0.15">
      <c r="A2521">
        <v>15120897002</v>
      </c>
      <c r="B2521" s="204">
        <v>42899</v>
      </c>
      <c r="C2521">
        <v>0</v>
      </c>
      <c r="D2521">
        <v>1</v>
      </c>
      <c r="E2521">
        <v>0</v>
      </c>
    </row>
    <row r="2522" spans="1:5" x14ac:dyDescent="0.15">
      <c r="A2522">
        <v>15128118003</v>
      </c>
      <c r="B2522" s="204">
        <v>42899</v>
      </c>
      <c r="C2522">
        <v>0</v>
      </c>
      <c r="D2522">
        <v>1</v>
      </c>
      <c r="E2522">
        <v>0</v>
      </c>
    </row>
    <row r="2523" spans="1:5" x14ac:dyDescent="0.15">
      <c r="A2523">
        <v>15146707003</v>
      </c>
      <c r="B2523" s="204">
        <v>42935</v>
      </c>
      <c r="C2523">
        <v>0</v>
      </c>
      <c r="D2523">
        <v>1</v>
      </c>
      <c r="E2523">
        <v>0</v>
      </c>
    </row>
    <row r="2524" spans="1:5" x14ac:dyDescent="0.15">
      <c r="A2524">
        <v>15154913005</v>
      </c>
      <c r="B2524" s="204">
        <v>42908</v>
      </c>
      <c r="C2524">
        <v>0</v>
      </c>
      <c r="D2524">
        <v>1</v>
      </c>
      <c r="E2524">
        <v>0</v>
      </c>
    </row>
    <row r="2525" spans="1:5" x14ac:dyDescent="0.15">
      <c r="A2525">
        <v>15162057002</v>
      </c>
      <c r="B2525" s="204">
        <v>42899</v>
      </c>
      <c r="C2525">
        <v>0</v>
      </c>
      <c r="D2525" t="s">
        <v>21</v>
      </c>
      <c r="E2525">
        <v>0</v>
      </c>
    </row>
    <row r="2526" spans="1:5" x14ac:dyDescent="0.15">
      <c r="A2526">
        <v>15164565002</v>
      </c>
      <c r="B2526" s="204">
        <v>42908</v>
      </c>
      <c r="C2526">
        <v>0</v>
      </c>
      <c r="D2526">
        <v>1</v>
      </c>
      <c r="E2526">
        <v>0</v>
      </c>
    </row>
    <row r="2527" spans="1:5" x14ac:dyDescent="0.15">
      <c r="A2527">
        <v>15165370002</v>
      </c>
      <c r="B2527" s="204">
        <v>42880</v>
      </c>
      <c r="C2527">
        <v>0</v>
      </c>
      <c r="D2527">
        <v>1</v>
      </c>
      <c r="E2527">
        <v>0</v>
      </c>
    </row>
    <row r="2528" spans="1:5" x14ac:dyDescent="0.15">
      <c r="A2528">
        <v>15166115002</v>
      </c>
      <c r="B2528" s="204">
        <v>42899</v>
      </c>
      <c r="C2528">
        <v>0</v>
      </c>
      <c r="D2528">
        <v>1</v>
      </c>
      <c r="E2528">
        <v>0</v>
      </c>
    </row>
    <row r="2529" spans="1:5" x14ac:dyDescent="0.15">
      <c r="A2529">
        <v>15167028004</v>
      </c>
      <c r="B2529" s="204">
        <v>42899</v>
      </c>
      <c r="C2529">
        <v>0</v>
      </c>
      <c r="D2529">
        <v>1</v>
      </c>
      <c r="E2529">
        <v>0</v>
      </c>
    </row>
    <row r="2530" spans="1:5" x14ac:dyDescent="0.15">
      <c r="A2530">
        <v>15168716002</v>
      </c>
      <c r="B2530" s="204">
        <v>42927</v>
      </c>
      <c r="C2530">
        <v>1</v>
      </c>
      <c r="D2530" t="s">
        <v>21</v>
      </c>
      <c r="E2530">
        <v>0</v>
      </c>
    </row>
    <row r="2531" spans="1:5" x14ac:dyDescent="0.15">
      <c r="A2531">
        <v>15169169002</v>
      </c>
      <c r="B2531" s="204">
        <v>42908</v>
      </c>
      <c r="C2531">
        <v>0</v>
      </c>
      <c r="D2531">
        <v>1</v>
      </c>
      <c r="E2531">
        <v>0</v>
      </c>
    </row>
    <row r="2532" spans="1:5" x14ac:dyDescent="0.15">
      <c r="A2532">
        <v>15172185002</v>
      </c>
      <c r="B2532" s="204">
        <v>42899</v>
      </c>
      <c r="C2532">
        <v>0</v>
      </c>
      <c r="D2532">
        <v>1</v>
      </c>
      <c r="E2532">
        <v>0</v>
      </c>
    </row>
    <row r="2533" spans="1:5" x14ac:dyDescent="0.15">
      <c r="A2533">
        <v>15173210002</v>
      </c>
      <c r="B2533" s="204">
        <v>42908</v>
      </c>
      <c r="C2533">
        <v>0</v>
      </c>
      <c r="D2533">
        <v>1</v>
      </c>
      <c r="E2533">
        <v>0</v>
      </c>
    </row>
    <row r="2534" spans="1:5" x14ac:dyDescent="0.15">
      <c r="A2534">
        <v>15173804002</v>
      </c>
      <c r="B2534" s="204">
        <v>42899</v>
      </c>
      <c r="C2534">
        <v>0</v>
      </c>
      <c r="D2534">
        <v>1</v>
      </c>
      <c r="E2534">
        <v>0</v>
      </c>
    </row>
    <row r="2535" spans="1:5" x14ac:dyDescent="0.15">
      <c r="A2535">
        <v>15176034002</v>
      </c>
      <c r="B2535" s="204">
        <v>42935</v>
      </c>
      <c r="C2535">
        <v>0</v>
      </c>
      <c r="D2535">
        <v>1</v>
      </c>
      <c r="E2535">
        <v>0</v>
      </c>
    </row>
    <row r="2536" spans="1:5" x14ac:dyDescent="0.15">
      <c r="A2536">
        <v>15177327002</v>
      </c>
      <c r="B2536" s="204">
        <v>42899</v>
      </c>
      <c r="C2536">
        <v>0</v>
      </c>
      <c r="D2536">
        <v>1</v>
      </c>
      <c r="E2536">
        <v>0</v>
      </c>
    </row>
    <row r="2537" spans="1:5" x14ac:dyDescent="0.15">
      <c r="A2537">
        <v>15179705002</v>
      </c>
      <c r="B2537" s="204">
        <v>42899</v>
      </c>
      <c r="C2537">
        <v>0</v>
      </c>
      <c r="D2537">
        <v>1</v>
      </c>
      <c r="E2537">
        <v>0</v>
      </c>
    </row>
    <row r="2538" spans="1:5" x14ac:dyDescent="0.15">
      <c r="A2538">
        <v>15187900002</v>
      </c>
      <c r="B2538" s="204">
        <v>42899</v>
      </c>
      <c r="C2538">
        <v>0</v>
      </c>
      <c r="D2538">
        <v>1</v>
      </c>
      <c r="E2538">
        <v>0</v>
      </c>
    </row>
    <row r="2539" spans="1:5" x14ac:dyDescent="0.15">
      <c r="A2539">
        <v>15188087002</v>
      </c>
      <c r="B2539" s="204">
        <v>42899</v>
      </c>
      <c r="C2539">
        <v>0</v>
      </c>
      <c r="D2539">
        <v>1</v>
      </c>
      <c r="E2539">
        <v>0</v>
      </c>
    </row>
    <row r="2540" spans="1:5" x14ac:dyDescent="0.15">
      <c r="A2540">
        <v>15188144002</v>
      </c>
      <c r="B2540" s="204">
        <v>42879</v>
      </c>
      <c r="C2540">
        <v>0</v>
      </c>
      <c r="D2540">
        <v>1</v>
      </c>
      <c r="E2540">
        <v>0</v>
      </c>
    </row>
    <row r="2541" spans="1:5" x14ac:dyDescent="0.15">
      <c r="A2541">
        <v>15188430002</v>
      </c>
      <c r="B2541" s="204">
        <v>42879</v>
      </c>
      <c r="C2541">
        <v>0</v>
      </c>
      <c r="D2541">
        <v>1</v>
      </c>
      <c r="E2541">
        <v>0</v>
      </c>
    </row>
    <row r="2542" spans="1:5" x14ac:dyDescent="0.15">
      <c r="A2542">
        <v>15195875003</v>
      </c>
      <c r="B2542" s="204">
        <v>42899</v>
      </c>
      <c r="C2542">
        <v>0</v>
      </c>
      <c r="D2542">
        <v>1</v>
      </c>
      <c r="E2542">
        <v>0</v>
      </c>
    </row>
    <row r="2543" spans="1:5" x14ac:dyDescent="0.15">
      <c r="A2543">
        <v>15197336002</v>
      </c>
      <c r="B2543" s="204">
        <v>42899</v>
      </c>
      <c r="C2543">
        <v>0</v>
      </c>
      <c r="D2543">
        <v>1</v>
      </c>
      <c r="E2543">
        <v>0</v>
      </c>
    </row>
    <row r="2544" spans="1:5" x14ac:dyDescent="0.15">
      <c r="A2544">
        <v>15199497002</v>
      </c>
      <c r="B2544" s="204">
        <v>42899</v>
      </c>
      <c r="C2544">
        <v>0</v>
      </c>
      <c r="D2544">
        <v>1</v>
      </c>
      <c r="E2544">
        <v>0</v>
      </c>
    </row>
    <row r="2545" spans="1:5" x14ac:dyDescent="0.15">
      <c r="A2545">
        <v>15200625003</v>
      </c>
      <c r="B2545" s="204">
        <v>42899</v>
      </c>
      <c r="C2545">
        <v>0</v>
      </c>
      <c r="D2545">
        <v>1</v>
      </c>
      <c r="E2545">
        <v>0</v>
      </c>
    </row>
    <row r="2546" spans="1:5" x14ac:dyDescent="0.15">
      <c r="A2546">
        <v>15200866002</v>
      </c>
      <c r="B2546" s="204">
        <v>42935</v>
      </c>
      <c r="C2546">
        <v>0</v>
      </c>
      <c r="D2546">
        <v>1</v>
      </c>
      <c r="E2546">
        <v>0</v>
      </c>
    </row>
    <row r="2547" spans="1:5" x14ac:dyDescent="0.15">
      <c r="A2547">
        <v>15203105002</v>
      </c>
      <c r="B2547" s="204">
        <v>42912</v>
      </c>
      <c r="C2547">
        <v>0</v>
      </c>
      <c r="D2547">
        <v>1</v>
      </c>
      <c r="E2547">
        <v>0</v>
      </c>
    </row>
    <row r="2548" spans="1:5" x14ac:dyDescent="0.15">
      <c r="A2548">
        <v>15203388004</v>
      </c>
      <c r="B2548" s="204">
        <v>42879</v>
      </c>
      <c r="C2548">
        <v>0</v>
      </c>
      <c r="D2548">
        <v>1</v>
      </c>
      <c r="E2548">
        <v>0</v>
      </c>
    </row>
    <row r="2549" spans="1:5" x14ac:dyDescent="0.15">
      <c r="A2549">
        <v>15204402004</v>
      </c>
      <c r="B2549" s="204">
        <v>42879</v>
      </c>
      <c r="C2549">
        <v>0</v>
      </c>
      <c r="D2549">
        <v>1</v>
      </c>
      <c r="E2549">
        <v>0</v>
      </c>
    </row>
    <row r="2550" spans="1:5" x14ac:dyDescent="0.15">
      <c r="A2550">
        <v>15206072002</v>
      </c>
      <c r="B2550" s="204">
        <v>42899</v>
      </c>
      <c r="C2550">
        <v>0</v>
      </c>
      <c r="D2550">
        <v>1</v>
      </c>
      <c r="E2550">
        <v>0</v>
      </c>
    </row>
    <row r="2551" spans="1:5" x14ac:dyDescent="0.15">
      <c r="A2551">
        <v>15209792002</v>
      </c>
      <c r="B2551" s="204">
        <v>42879</v>
      </c>
      <c r="C2551">
        <v>0</v>
      </c>
      <c r="D2551" t="s">
        <v>21</v>
      </c>
      <c r="E2551">
        <v>0</v>
      </c>
    </row>
    <row r="2552" spans="1:5" x14ac:dyDescent="0.15">
      <c r="A2552">
        <v>15209840002</v>
      </c>
      <c r="B2552" s="204">
        <v>42912</v>
      </c>
      <c r="C2552">
        <v>0</v>
      </c>
      <c r="D2552">
        <v>1</v>
      </c>
      <c r="E2552">
        <v>0</v>
      </c>
    </row>
    <row r="2553" spans="1:5" x14ac:dyDescent="0.15">
      <c r="A2553">
        <v>15211303002</v>
      </c>
      <c r="B2553" s="204">
        <v>42879</v>
      </c>
      <c r="C2553">
        <v>0</v>
      </c>
      <c r="D2553">
        <v>1</v>
      </c>
      <c r="E2553">
        <v>0</v>
      </c>
    </row>
    <row r="2554" spans="1:5" x14ac:dyDescent="0.15">
      <c r="A2554">
        <v>15211603002</v>
      </c>
      <c r="B2554" s="204">
        <v>42908</v>
      </c>
      <c r="C2554">
        <v>0</v>
      </c>
      <c r="D2554">
        <v>1</v>
      </c>
      <c r="E2554">
        <v>0</v>
      </c>
    </row>
    <row r="2555" spans="1:5" x14ac:dyDescent="0.15">
      <c r="A2555">
        <v>15211827003</v>
      </c>
      <c r="B2555" s="204">
        <v>42879</v>
      </c>
      <c r="C2555">
        <v>0</v>
      </c>
      <c r="D2555">
        <v>1</v>
      </c>
      <c r="E2555">
        <v>0</v>
      </c>
    </row>
    <row r="2556" spans="1:5" x14ac:dyDescent="0.15">
      <c r="A2556">
        <v>15213983003</v>
      </c>
      <c r="B2556" s="204">
        <v>42879</v>
      </c>
      <c r="C2556">
        <v>0</v>
      </c>
      <c r="D2556">
        <v>1</v>
      </c>
      <c r="E2556">
        <v>0</v>
      </c>
    </row>
    <row r="2557" spans="1:5" x14ac:dyDescent="0.15">
      <c r="A2557">
        <v>15216472002</v>
      </c>
      <c r="B2557" s="204">
        <v>42912</v>
      </c>
      <c r="C2557">
        <v>0</v>
      </c>
      <c r="D2557">
        <v>1</v>
      </c>
      <c r="E2557">
        <v>0</v>
      </c>
    </row>
    <row r="2558" spans="1:5" x14ac:dyDescent="0.15">
      <c r="A2558">
        <v>15216686002</v>
      </c>
      <c r="B2558" s="204">
        <v>42912</v>
      </c>
      <c r="C2558">
        <v>0</v>
      </c>
      <c r="D2558">
        <v>1</v>
      </c>
      <c r="E2558">
        <v>0</v>
      </c>
    </row>
    <row r="2559" spans="1:5" x14ac:dyDescent="0.15">
      <c r="A2559">
        <v>15217695002</v>
      </c>
      <c r="B2559" s="204">
        <v>42913</v>
      </c>
      <c r="C2559">
        <v>0</v>
      </c>
      <c r="D2559">
        <v>1</v>
      </c>
      <c r="E2559">
        <v>0</v>
      </c>
    </row>
    <row r="2560" spans="1:5" x14ac:dyDescent="0.15">
      <c r="A2560">
        <v>15218451002</v>
      </c>
      <c r="B2560" s="204">
        <v>42880</v>
      </c>
      <c r="C2560">
        <v>0</v>
      </c>
      <c r="D2560">
        <v>1</v>
      </c>
      <c r="E2560">
        <v>0</v>
      </c>
    </row>
    <row r="2561" spans="1:5" x14ac:dyDescent="0.15">
      <c r="A2561">
        <v>15219807002</v>
      </c>
      <c r="B2561" s="204">
        <v>42908</v>
      </c>
      <c r="C2561">
        <v>0</v>
      </c>
      <c r="D2561">
        <v>1</v>
      </c>
      <c r="E2561">
        <v>0</v>
      </c>
    </row>
    <row r="2562" spans="1:5" x14ac:dyDescent="0.15">
      <c r="A2562">
        <v>15221372002</v>
      </c>
      <c r="B2562" s="204">
        <v>42935</v>
      </c>
      <c r="C2562">
        <v>0</v>
      </c>
      <c r="D2562">
        <v>1</v>
      </c>
      <c r="E2562">
        <v>0</v>
      </c>
    </row>
    <row r="2563" spans="1:5" x14ac:dyDescent="0.15">
      <c r="A2563">
        <v>15224465002</v>
      </c>
      <c r="B2563" s="204">
        <v>42912</v>
      </c>
      <c r="C2563">
        <v>0</v>
      </c>
      <c r="D2563">
        <v>1</v>
      </c>
      <c r="E2563">
        <v>0</v>
      </c>
    </row>
    <row r="2564" spans="1:5" x14ac:dyDescent="0.15">
      <c r="A2564">
        <v>15224548004</v>
      </c>
      <c r="B2564" s="204">
        <v>42912</v>
      </c>
      <c r="C2564">
        <v>0</v>
      </c>
      <c r="D2564">
        <v>1</v>
      </c>
      <c r="E2564">
        <v>0</v>
      </c>
    </row>
    <row r="2565" spans="1:5" x14ac:dyDescent="0.15">
      <c r="A2565">
        <v>15225688002</v>
      </c>
      <c r="B2565" s="204">
        <v>42913</v>
      </c>
      <c r="C2565">
        <v>0</v>
      </c>
      <c r="D2565">
        <v>1</v>
      </c>
      <c r="E2565">
        <v>0</v>
      </c>
    </row>
    <row r="2566" spans="1:5" x14ac:dyDescent="0.15">
      <c r="A2566">
        <v>15233415002</v>
      </c>
      <c r="B2566" s="204">
        <v>42912</v>
      </c>
      <c r="C2566">
        <v>0</v>
      </c>
      <c r="D2566">
        <v>1</v>
      </c>
      <c r="E2566">
        <v>0</v>
      </c>
    </row>
    <row r="2567" spans="1:5" x14ac:dyDescent="0.15">
      <c r="A2567">
        <v>15234703002</v>
      </c>
      <c r="B2567" s="204">
        <v>42912</v>
      </c>
      <c r="C2567">
        <v>0</v>
      </c>
      <c r="D2567">
        <v>1</v>
      </c>
      <c r="E2567">
        <v>0</v>
      </c>
    </row>
    <row r="2568" spans="1:5" x14ac:dyDescent="0.15">
      <c r="A2568">
        <v>15235799002</v>
      </c>
      <c r="B2568" s="204">
        <v>42880</v>
      </c>
      <c r="C2568">
        <v>0</v>
      </c>
      <c r="D2568">
        <v>1</v>
      </c>
      <c r="E2568">
        <v>0</v>
      </c>
    </row>
    <row r="2569" spans="1:5" x14ac:dyDescent="0.15">
      <c r="A2569">
        <v>15237370002</v>
      </c>
      <c r="B2569" s="204">
        <v>42935</v>
      </c>
      <c r="C2569">
        <v>0</v>
      </c>
      <c r="D2569">
        <v>1</v>
      </c>
      <c r="E2569">
        <v>0</v>
      </c>
    </row>
    <row r="2570" spans="1:5" x14ac:dyDescent="0.15">
      <c r="A2570">
        <v>15239493002</v>
      </c>
      <c r="B2570" s="204">
        <v>42899</v>
      </c>
      <c r="C2570">
        <v>0</v>
      </c>
      <c r="D2570">
        <v>1</v>
      </c>
      <c r="E2570">
        <v>0</v>
      </c>
    </row>
    <row r="2571" spans="1:5" x14ac:dyDescent="0.15">
      <c r="A2571">
        <v>15240373002</v>
      </c>
      <c r="B2571" s="204">
        <v>42899</v>
      </c>
      <c r="C2571">
        <v>0</v>
      </c>
      <c r="D2571">
        <v>1</v>
      </c>
      <c r="E2571">
        <v>0</v>
      </c>
    </row>
    <row r="2572" spans="1:5" x14ac:dyDescent="0.15">
      <c r="A2572">
        <v>15240935002</v>
      </c>
      <c r="B2572" s="204">
        <v>42913</v>
      </c>
      <c r="C2572">
        <v>0</v>
      </c>
      <c r="D2572">
        <v>1</v>
      </c>
      <c r="E2572">
        <v>0</v>
      </c>
    </row>
    <row r="2573" spans="1:5" x14ac:dyDescent="0.15">
      <c r="A2573">
        <v>15241132002</v>
      </c>
      <c r="B2573" s="204">
        <v>42912</v>
      </c>
      <c r="C2573">
        <v>0</v>
      </c>
      <c r="D2573">
        <v>1</v>
      </c>
      <c r="E2573">
        <v>0</v>
      </c>
    </row>
    <row r="2574" spans="1:5" x14ac:dyDescent="0.15">
      <c r="A2574">
        <v>15241609003</v>
      </c>
      <c r="B2574" s="204">
        <v>42913</v>
      </c>
      <c r="C2574">
        <v>0</v>
      </c>
      <c r="D2574">
        <v>1</v>
      </c>
      <c r="E2574">
        <v>0</v>
      </c>
    </row>
    <row r="2575" spans="1:5" x14ac:dyDescent="0.15">
      <c r="A2575">
        <v>15243730002</v>
      </c>
      <c r="B2575" s="204">
        <v>42912</v>
      </c>
      <c r="C2575">
        <v>0</v>
      </c>
      <c r="D2575">
        <v>1</v>
      </c>
      <c r="E2575">
        <v>0</v>
      </c>
    </row>
    <row r="2576" spans="1:5" x14ac:dyDescent="0.15">
      <c r="A2576">
        <v>15243996002</v>
      </c>
      <c r="B2576" s="204">
        <v>42880</v>
      </c>
      <c r="C2576">
        <v>0</v>
      </c>
      <c r="D2576">
        <v>1</v>
      </c>
      <c r="E2576">
        <v>0</v>
      </c>
    </row>
    <row r="2577" spans="1:5" x14ac:dyDescent="0.15">
      <c r="A2577">
        <v>15245440002</v>
      </c>
      <c r="B2577" s="204">
        <v>42912</v>
      </c>
      <c r="C2577">
        <v>0</v>
      </c>
      <c r="D2577">
        <v>1</v>
      </c>
      <c r="E2577">
        <v>0</v>
      </c>
    </row>
    <row r="2578" spans="1:5" x14ac:dyDescent="0.15">
      <c r="A2578">
        <v>15246535002</v>
      </c>
      <c r="B2578" s="204">
        <v>42899</v>
      </c>
      <c r="C2578">
        <v>0</v>
      </c>
      <c r="D2578">
        <v>1</v>
      </c>
      <c r="E2578">
        <v>0</v>
      </c>
    </row>
    <row r="2579" spans="1:5" x14ac:dyDescent="0.15">
      <c r="A2579">
        <v>15247247002</v>
      </c>
      <c r="B2579" s="204">
        <v>42880</v>
      </c>
      <c r="C2579">
        <v>0</v>
      </c>
      <c r="D2579">
        <v>1</v>
      </c>
      <c r="E2579">
        <v>0</v>
      </c>
    </row>
    <row r="2580" spans="1:5" x14ac:dyDescent="0.15">
      <c r="A2580">
        <v>15250616002</v>
      </c>
      <c r="B2580" s="204">
        <v>42912</v>
      </c>
      <c r="C2580">
        <v>0</v>
      </c>
      <c r="D2580">
        <v>1</v>
      </c>
      <c r="E2580">
        <v>0</v>
      </c>
    </row>
    <row r="2581" spans="1:5" x14ac:dyDescent="0.15">
      <c r="A2581">
        <v>15253280003</v>
      </c>
      <c r="B2581" s="204">
        <v>42880</v>
      </c>
      <c r="C2581">
        <v>0</v>
      </c>
      <c r="D2581">
        <v>1</v>
      </c>
      <c r="E2581">
        <v>0</v>
      </c>
    </row>
    <row r="2582" spans="1:5" x14ac:dyDescent="0.15">
      <c r="A2582">
        <v>15257048002</v>
      </c>
      <c r="B2582" s="204">
        <v>42880</v>
      </c>
      <c r="C2582">
        <v>0</v>
      </c>
      <c r="D2582">
        <v>1</v>
      </c>
      <c r="E2582">
        <v>0</v>
      </c>
    </row>
    <row r="2583" spans="1:5" x14ac:dyDescent="0.15">
      <c r="A2583">
        <v>15258089002</v>
      </c>
      <c r="B2583" s="204">
        <v>42913</v>
      </c>
      <c r="C2583">
        <v>0</v>
      </c>
      <c r="D2583">
        <v>1</v>
      </c>
      <c r="E2583">
        <v>0</v>
      </c>
    </row>
    <row r="2584" spans="1:5" x14ac:dyDescent="0.15">
      <c r="A2584">
        <v>15259020002</v>
      </c>
      <c r="B2584" s="204">
        <v>42913</v>
      </c>
      <c r="C2584">
        <v>0</v>
      </c>
      <c r="D2584">
        <v>1</v>
      </c>
      <c r="E2584">
        <v>0</v>
      </c>
    </row>
    <row r="2585" spans="1:5" x14ac:dyDescent="0.15">
      <c r="A2585">
        <v>15265858004</v>
      </c>
      <c r="B2585" s="204">
        <v>42913</v>
      </c>
      <c r="C2585">
        <v>0</v>
      </c>
      <c r="D2585">
        <v>1</v>
      </c>
      <c r="E2585">
        <v>0</v>
      </c>
    </row>
    <row r="2586" spans="1:5" x14ac:dyDescent="0.15">
      <c r="A2586">
        <v>15266234002</v>
      </c>
      <c r="B2586" s="204">
        <v>42879</v>
      </c>
      <c r="C2586">
        <v>0</v>
      </c>
      <c r="D2586">
        <v>1</v>
      </c>
      <c r="E2586">
        <v>0</v>
      </c>
    </row>
    <row r="2587" spans="1:5" x14ac:dyDescent="0.15">
      <c r="A2587">
        <v>15268999002</v>
      </c>
      <c r="B2587" s="204">
        <v>42880</v>
      </c>
      <c r="C2587">
        <v>0</v>
      </c>
      <c r="D2587">
        <v>1</v>
      </c>
      <c r="E2587">
        <v>0</v>
      </c>
    </row>
    <row r="2588" spans="1:5" x14ac:dyDescent="0.15">
      <c r="A2588">
        <v>15274168002</v>
      </c>
      <c r="B2588" s="204">
        <v>42912</v>
      </c>
      <c r="C2588">
        <v>0</v>
      </c>
      <c r="D2588">
        <v>1</v>
      </c>
      <c r="E2588">
        <v>0</v>
      </c>
    </row>
    <row r="2589" spans="1:5" x14ac:dyDescent="0.15">
      <c r="A2589">
        <v>15275087002</v>
      </c>
      <c r="B2589" s="204">
        <v>42879</v>
      </c>
      <c r="C2589">
        <v>0</v>
      </c>
      <c r="D2589" t="s">
        <v>21</v>
      </c>
      <c r="E2589">
        <v>0</v>
      </c>
    </row>
    <row r="2590" spans="1:5" x14ac:dyDescent="0.15">
      <c r="A2590">
        <v>15275947003</v>
      </c>
      <c r="B2590" s="204">
        <v>42914</v>
      </c>
      <c r="C2590">
        <v>0</v>
      </c>
      <c r="D2590">
        <v>1</v>
      </c>
      <c r="E2590">
        <v>0</v>
      </c>
    </row>
    <row r="2591" spans="1:5" x14ac:dyDescent="0.15">
      <c r="A2591">
        <v>15276224002</v>
      </c>
      <c r="B2591" s="204">
        <v>42912</v>
      </c>
      <c r="C2591">
        <v>0</v>
      </c>
      <c r="D2591">
        <v>1</v>
      </c>
      <c r="E2591">
        <v>0</v>
      </c>
    </row>
    <row r="2592" spans="1:5" x14ac:dyDescent="0.15">
      <c r="A2592">
        <v>15277613003</v>
      </c>
      <c r="B2592" s="204">
        <v>42914</v>
      </c>
      <c r="C2592">
        <v>0</v>
      </c>
      <c r="D2592">
        <v>1</v>
      </c>
      <c r="E2592">
        <v>0</v>
      </c>
    </row>
    <row r="2593" spans="1:5" x14ac:dyDescent="0.15">
      <c r="A2593">
        <v>15282881002</v>
      </c>
      <c r="B2593" s="204">
        <v>42879</v>
      </c>
      <c r="C2593">
        <v>0</v>
      </c>
      <c r="D2593">
        <v>1</v>
      </c>
      <c r="E2593">
        <v>0</v>
      </c>
    </row>
    <row r="2594" spans="1:5" x14ac:dyDescent="0.15">
      <c r="A2594">
        <v>15283337002</v>
      </c>
      <c r="B2594" s="204">
        <v>42908</v>
      </c>
      <c r="C2594">
        <v>0</v>
      </c>
      <c r="D2594">
        <v>1</v>
      </c>
      <c r="E2594">
        <v>0</v>
      </c>
    </row>
    <row r="2595" spans="1:5" x14ac:dyDescent="0.15">
      <c r="A2595">
        <v>15283694002</v>
      </c>
      <c r="B2595" s="204">
        <v>42879</v>
      </c>
      <c r="C2595">
        <v>0</v>
      </c>
      <c r="D2595">
        <v>1</v>
      </c>
      <c r="E2595">
        <v>0</v>
      </c>
    </row>
    <row r="2596" spans="1:5" x14ac:dyDescent="0.15">
      <c r="A2596">
        <v>15285061003</v>
      </c>
      <c r="B2596" s="204">
        <v>42912</v>
      </c>
      <c r="C2596">
        <v>0</v>
      </c>
      <c r="D2596">
        <v>1</v>
      </c>
      <c r="E2596">
        <v>0</v>
      </c>
    </row>
    <row r="2597" spans="1:5" x14ac:dyDescent="0.15">
      <c r="A2597">
        <v>15290699002</v>
      </c>
      <c r="B2597" s="204">
        <v>42880</v>
      </c>
      <c r="C2597">
        <v>0</v>
      </c>
      <c r="D2597">
        <v>1</v>
      </c>
      <c r="E2597">
        <v>0</v>
      </c>
    </row>
    <row r="2598" spans="1:5" x14ac:dyDescent="0.15">
      <c r="A2598">
        <v>15292658003</v>
      </c>
      <c r="B2598" s="204">
        <v>42913</v>
      </c>
      <c r="C2598">
        <v>0</v>
      </c>
      <c r="D2598">
        <v>1</v>
      </c>
      <c r="E2598">
        <v>0</v>
      </c>
    </row>
    <row r="2599" spans="1:5" x14ac:dyDescent="0.15">
      <c r="A2599">
        <v>15292731003</v>
      </c>
      <c r="B2599" s="204">
        <v>42912</v>
      </c>
      <c r="C2599">
        <v>0</v>
      </c>
      <c r="D2599">
        <v>1</v>
      </c>
      <c r="E2599">
        <v>0</v>
      </c>
    </row>
    <row r="2600" spans="1:5" x14ac:dyDescent="0.15">
      <c r="A2600">
        <v>15293870002</v>
      </c>
      <c r="B2600" s="204">
        <v>42913</v>
      </c>
      <c r="C2600">
        <v>0</v>
      </c>
      <c r="D2600">
        <v>1</v>
      </c>
      <c r="E2600">
        <v>0</v>
      </c>
    </row>
    <row r="2601" spans="1:5" x14ac:dyDescent="0.15">
      <c r="A2601">
        <v>15294383002</v>
      </c>
      <c r="B2601" s="204">
        <v>42914</v>
      </c>
      <c r="C2601">
        <v>0</v>
      </c>
      <c r="D2601">
        <v>1</v>
      </c>
      <c r="E2601">
        <v>0</v>
      </c>
    </row>
    <row r="2602" spans="1:5" x14ac:dyDescent="0.15">
      <c r="A2602">
        <v>15296792002</v>
      </c>
      <c r="B2602" s="204">
        <v>42899</v>
      </c>
      <c r="C2602">
        <v>0</v>
      </c>
      <c r="D2602">
        <v>1</v>
      </c>
      <c r="E2602">
        <v>0</v>
      </c>
    </row>
    <row r="2603" spans="1:5" x14ac:dyDescent="0.15">
      <c r="A2603">
        <v>15301240002</v>
      </c>
      <c r="B2603" s="204">
        <v>42912</v>
      </c>
      <c r="C2603">
        <v>0</v>
      </c>
      <c r="D2603">
        <v>1</v>
      </c>
      <c r="E2603">
        <v>0</v>
      </c>
    </row>
    <row r="2604" spans="1:5" x14ac:dyDescent="0.15">
      <c r="A2604">
        <v>15302132002</v>
      </c>
      <c r="B2604" s="204">
        <v>42913</v>
      </c>
      <c r="C2604">
        <v>0</v>
      </c>
      <c r="D2604">
        <v>1</v>
      </c>
      <c r="E2604">
        <v>0</v>
      </c>
    </row>
    <row r="2605" spans="1:5" x14ac:dyDescent="0.15">
      <c r="A2605">
        <v>15302777003</v>
      </c>
      <c r="B2605" s="204">
        <v>42913</v>
      </c>
      <c r="C2605">
        <v>0</v>
      </c>
      <c r="D2605">
        <v>1</v>
      </c>
      <c r="E2605">
        <v>0</v>
      </c>
    </row>
    <row r="2606" spans="1:5" x14ac:dyDescent="0.15">
      <c r="A2606">
        <v>15302946002</v>
      </c>
      <c r="B2606" s="204">
        <v>42912</v>
      </c>
      <c r="C2606">
        <v>0</v>
      </c>
      <c r="D2606">
        <v>1</v>
      </c>
      <c r="E2606">
        <v>0</v>
      </c>
    </row>
    <row r="2607" spans="1:5" x14ac:dyDescent="0.15">
      <c r="A2607">
        <v>15308360002</v>
      </c>
      <c r="B2607" s="204">
        <v>42912</v>
      </c>
      <c r="C2607">
        <v>0</v>
      </c>
      <c r="D2607">
        <v>1</v>
      </c>
      <c r="E2607">
        <v>0</v>
      </c>
    </row>
    <row r="2608" spans="1:5" x14ac:dyDescent="0.15">
      <c r="A2608">
        <v>15309093006</v>
      </c>
      <c r="B2608" s="204">
        <v>42912</v>
      </c>
      <c r="C2608">
        <v>0</v>
      </c>
      <c r="D2608">
        <v>1</v>
      </c>
      <c r="E2608">
        <v>0</v>
      </c>
    </row>
    <row r="2609" spans="1:5" x14ac:dyDescent="0.15">
      <c r="A2609">
        <v>15309923002</v>
      </c>
      <c r="B2609" s="204">
        <v>42912</v>
      </c>
      <c r="C2609">
        <v>0</v>
      </c>
      <c r="D2609" t="s">
        <v>21</v>
      </c>
      <c r="E2609">
        <v>0</v>
      </c>
    </row>
    <row r="2610" spans="1:5" x14ac:dyDescent="0.15">
      <c r="A2610">
        <v>15310366002</v>
      </c>
      <c r="B2610" s="204">
        <v>42913</v>
      </c>
      <c r="C2610">
        <v>0</v>
      </c>
      <c r="D2610">
        <v>1</v>
      </c>
      <c r="E2610">
        <v>0</v>
      </c>
    </row>
    <row r="2611" spans="1:5" x14ac:dyDescent="0.15">
      <c r="A2611">
        <v>15310520002</v>
      </c>
      <c r="B2611" s="204">
        <v>42912</v>
      </c>
      <c r="C2611">
        <v>0</v>
      </c>
      <c r="D2611">
        <v>1</v>
      </c>
      <c r="E2611">
        <v>0</v>
      </c>
    </row>
    <row r="2612" spans="1:5" x14ac:dyDescent="0.15">
      <c r="A2612">
        <v>15312476002</v>
      </c>
      <c r="B2612" s="204">
        <v>42912</v>
      </c>
      <c r="C2612">
        <v>0</v>
      </c>
      <c r="D2612">
        <v>1</v>
      </c>
      <c r="E2612">
        <v>0</v>
      </c>
    </row>
    <row r="2613" spans="1:5" x14ac:dyDescent="0.15">
      <c r="A2613">
        <v>15314733002</v>
      </c>
      <c r="B2613" s="204">
        <v>42899</v>
      </c>
      <c r="C2613">
        <v>0</v>
      </c>
      <c r="D2613">
        <v>1</v>
      </c>
      <c r="E2613">
        <v>0</v>
      </c>
    </row>
    <row r="2614" spans="1:5" x14ac:dyDescent="0.15">
      <c r="A2614">
        <v>15316601002</v>
      </c>
      <c r="B2614" s="204">
        <v>42880</v>
      </c>
      <c r="C2614">
        <v>0</v>
      </c>
      <c r="D2614">
        <v>1</v>
      </c>
      <c r="E2614">
        <v>0</v>
      </c>
    </row>
    <row r="2615" spans="1:5" x14ac:dyDescent="0.15">
      <c r="A2615">
        <v>15316860002</v>
      </c>
      <c r="B2615" s="204">
        <v>42880</v>
      </c>
      <c r="C2615">
        <v>0</v>
      </c>
      <c r="D2615">
        <v>1</v>
      </c>
      <c r="E2615">
        <v>0</v>
      </c>
    </row>
    <row r="2616" spans="1:5" x14ac:dyDescent="0.15">
      <c r="A2616">
        <v>15317404002</v>
      </c>
      <c r="B2616" s="204">
        <v>42879</v>
      </c>
      <c r="C2616">
        <v>0</v>
      </c>
      <c r="D2616">
        <v>1</v>
      </c>
      <c r="E2616">
        <v>0</v>
      </c>
    </row>
    <row r="2617" spans="1:5" x14ac:dyDescent="0.15">
      <c r="A2617">
        <v>15318982002</v>
      </c>
      <c r="B2617" s="204">
        <v>42914</v>
      </c>
      <c r="C2617">
        <v>0</v>
      </c>
      <c r="D2617">
        <v>1</v>
      </c>
      <c r="E2617">
        <v>0</v>
      </c>
    </row>
    <row r="2618" spans="1:5" x14ac:dyDescent="0.15">
      <c r="A2618">
        <v>15319262002</v>
      </c>
      <c r="B2618" s="204">
        <v>42912</v>
      </c>
      <c r="C2618">
        <v>0</v>
      </c>
      <c r="D2618">
        <v>1</v>
      </c>
      <c r="E2618">
        <v>0</v>
      </c>
    </row>
    <row r="2619" spans="1:5" x14ac:dyDescent="0.15">
      <c r="A2619">
        <v>15324297002</v>
      </c>
      <c r="B2619" s="204">
        <v>42913</v>
      </c>
      <c r="C2619">
        <v>0</v>
      </c>
      <c r="D2619">
        <v>1</v>
      </c>
      <c r="E2619">
        <v>0</v>
      </c>
    </row>
    <row r="2620" spans="1:5" x14ac:dyDescent="0.15">
      <c r="A2620">
        <v>15324917003</v>
      </c>
      <c r="B2620" s="204">
        <v>42880</v>
      </c>
      <c r="C2620">
        <v>0</v>
      </c>
      <c r="D2620">
        <v>1</v>
      </c>
      <c r="E2620">
        <v>0</v>
      </c>
    </row>
    <row r="2621" spans="1:5" x14ac:dyDescent="0.15">
      <c r="A2621">
        <v>15325095002</v>
      </c>
      <c r="B2621" s="204">
        <v>42880</v>
      </c>
      <c r="C2621">
        <v>0</v>
      </c>
      <c r="D2621">
        <v>1</v>
      </c>
      <c r="E2621">
        <v>0</v>
      </c>
    </row>
    <row r="2622" spans="1:5" x14ac:dyDescent="0.15">
      <c r="A2622">
        <v>15326349002</v>
      </c>
      <c r="B2622" s="204">
        <v>42908</v>
      </c>
      <c r="C2622">
        <v>0</v>
      </c>
      <c r="D2622">
        <v>1</v>
      </c>
      <c r="E2622">
        <v>0</v>
      </c>
    </row>
    <row r="2623" spans="1:5" x14ac:dyDescent="0.15">
      <c r="A2623">
        <v>15330232003</v>
      </c>
      <c r="B2623" s="204">
        <v>42899</v>
      </c>
      <c r="C2623">
        <v>0</v>
      </c>
      <c r="D2623" t="s">
        <v>21</v>
      </c>
      <c r="E2623">
        <v>0</v>
      </c>
    </row>
    <row r="2624" spans="1:5" x14ac:dyDescent="0.15">
      <c r="A2624">
        <v>15334536003</v>
      </c>
      <c r="B2624" s="204">
        <v>42880</v>
      </c>
      <c r="C2624">
        <v>0</v>
      </c>
      <c r="D2624">
        <v>1</v>
      </c>
      <c r="E2624">
        <v>0</v>
      </c>
    </row>
    <row r="2625" spans="1:5" x14ac:dyDescent="0.15">
      <c r="A2625">
        <v>15339022002</v>
      </c>
      <c r="B2625" s="204">
        <v>42935</v>
      </c>
      <c r="C2625">
        <v>0</v>
      </c>
      <c r="D2625">
        <v>1</v>
      </c>
      <c r="E2625">
        <v>0</v>
      </c>
    </row>
    <row r="2626" spans="1:5" x14ac:dyDescent="0.15">
      <c r="A2626">
        <v>15347207002</v>
      </c>
      <c r="B2626" s="204">
        <v>42935</v>
      </c>
      <c r="C2626">
        <v>0</v>
      </c>
      <c r="D2626">
        <v>1</v>
      </c>
      <c r="E2626">
        <v>0</v>
      </c>
    </row>
    <row r="2627" spans="1:5" x14ac:dyDescent="0.15">
      <c r="A2627">
        <v>15348309002</v>
      </c>
      <c r="B2627" s="204">
        <v>42908</v>
      </c>
      <c r="C2627">
        <v>0</v>
      </c>
      <c r="D2627">
        <v>1</v>
      </c>
      <c r="E2627">
        <v>0</v>
      </c>
    </row>
    <row r="2628" spans="1:5" x14ac:dyDescent="0.15">
      <c r="A2628">
        <v>15353494002</v>
      </c>
      <c r="B2628" s="204">
        <v>42913</v>
      </c>
      <c r="C2628">
        <v>0</v>
      </c>
      <c r="D2628">
        <v>1</v>
      </c>
      <c r="E2628">
        <v>0</v>
      </c>
    </row>
    <row r="2629" spans="1:5" x14ac:dyDescent="0.15">
      <c r="A2629">
        <v>15355759002</v>
      </c>
      <c r="B2629" s="204">
        <v>42935</v>
      </c>
      <c r="C2629">
        <v>0</v>
      </c>
      <c r="D2629" t="s">
        <v>21</v>
      </c>
      <c r="E2629">
        <v>0</v>
      </c>
    </row>
    <row r="2630" spans="1:5" x14ac:dyDescent="0.15">
      <c r="A2630">
        <v>15356073002</v>
      </c>
      <c r="B2630" s="204">
        <v>42935</v>
      </c>
      <c r="C2630">
        <v>0</v>
      </c>
      <c r="D2630">
        <v>1</v>
      </c>
      <c r="E2630">
        <v>0</v>
      </c>
    </row>
    <row r="2631" spans="1:5" x14ac:dyDescent="0.15">
      <c r="A2631">
        <v>15356299002</v>
      </c>
      <c r="B2631" s="204">
        <v>42908</v>
      </c>
      <c r="C2631">
        <v>0</v>
      </c>
      <c r="D2631">
        <v>1</v>
      </c>
      <c r="E2631">
        <v>0</v>
      </c>
    </row>
    <row r="2632" spans="1:5" x14ac:dyDescent="0.15">
      <c r="A2632">
        <v>15356427002</v>
      </c>
      <c r="B2632" s="204">
        <v>42908</v>
      </c>
      <c r="C2632">
        <v>0</v>
      </c>
      <c r="D2632">
        <v>1</v>
      </c>
      <c r="E2632">
        <v>0</v>
      </c>
    </row>
    <row r="2633" spans="1:5" x14ac:dyDescent="0.15">
      <c r="A2633">
        <v>15359883002</v>
      </c>
      <c r="B2633" s="204">
        <v>42908</v>
      </c>
      <c r="C2633">
        <v>0</v>
      </c>
      <c r="D2633">
        <v>1</v>
      </c>
      <c r="E2633">
        <v>0</v>
      </c>
    </row>
    <row r="2634" spans="1:5" x14ac:dyDescent="0.15">
      <c r="A2634">
        <v>15360309002</v>
      </c>
      <c r="B2634" s="204">
        <v>42912</v>
      </c>
      <c r="C2634">
        <v>0</v>
      </c>
      <c r="D2634">
        <v>1</v>
      </c>
      <c r="E2634">
        <v>0</v>
      </c>
    </row>
    <row r="2635" spans="1:5" x14ac:dyDescent="0.15">
      <c r="A2635">
        <v>15361422004</v>
      </c>
      <c r="B2635" s="204">
        <v>42879</v>
      </c>
      <c r="C2635">
        <v>0</v>
      </c>
      <c r="D2635">
        <v>1</v>
      </c>
      <c r="E2635">
        <v>0</v>
      </c>
    </row>
    <row r="2636" spans="1:5" x14ac:dyDescent="0.15">
      <c r="A2636">
        <v>15362120004</v>
      </c>
      <c r="B2636" s="204">
        <v>42913</v>
      </c>
      <c r="C2636">
        <v>0</v>
      </c>
      <c r="D2636">
        <v>1</v>
      </c>
      <c r="E2636">
        <v>0</v>
      </c>
    </row>
    <row r="2637" spans="1:5" x14ac:dyDescent="0.15">
      <c r="A2637">
        <v>15363950002</v>
      </c>
      <c r="B2637" s="204">
        <v>42935</v>
      </c>
      <c r="C2637">
        <v>0</v>
      </c>
      <c r="D2637">
        <v>1</v>
      </c>
      <c r="E2637">
        <v>0</v>
      </c>
    </row>
    <row r="2638" spans="1:5" x14ac:dyDescent="0.15">
      <c r="A2638">
        <v>15364295002</v>
      </c>
      <c r="B2638" s="204">
        <v>42908</v>
      </c>
      <c r="C2638">
        <v>0</v>
      </c>
      <c r="D2638">
        <v>1</v>
      </c>
      <c r="E2638">
        <v>0</v>
      </c>
    </row>
    <row r="2639" spans="1:5" x14ac:dyDescent="0.15">
      <c r="A2639">
        <v>15364529002</v>
      </c>
      <c r="B2639" s="204">
        <v>42913</v>
      </c>
      <c r="C2639">
        <v>0</v>
      </c>
      <c r="D2639" t="s">
        <v>21</v>
      </c>
      <c r="E2639">
        <v>0</v>
      </c>
    </row>
    <row r="2640" spans="1:5" x14ac:dyDescent="0.15">
      <c r="A2640">
        <v>15371160002</v>
      </c>
      <c r="B2640" s="204">
        <v>42880</v>
      </c>
      <c r="C2640">
        <v>0</v>
      </c>
      <c r="D2640">
        <v>1</v>
      </c>
      <c r="E2640">
        <v>0</v>
      </c>
    </row>
    <row r="2641" spans="1:5" x14ac:dyDescent="0.15">
      <c r="A2641">
        <v>15371845002</v>
      </c>
      <c r="B2641" s="204">
        <v>42914</v>
      </c>
      <c r="C2641">
        <v>0</v>
      </c>
      <c r="D2641">
        <v>1</v>
      </c>
      <c r="E2641">
        <v>0</v>
      </c>
    </row>
    <row r="2642" spans="1:5" x14ac:dyDescent="0.15">
      <c r="A2642">
        <v>15373396002</v>
      </c>
      <c r="B2642" s="204">
        <v>42880</v>
      </c>
      <c r="C2642">
        <v>0</v>
      </c>
      <c r="D2642">
        <v>1</v>
      </c>
      <c r="E2642">
        <v>0</v>
      </c>
    </row>
    <row r="2643" spans="1:5" x14ac:dyDescent="0.15">
      <c r="A2643">
        <v>15374484002</v>
      </c>
      <c r="B2643" s="204">
        <v>42913</v>
      </c>
      <c r="C2643">
        <v>0</v>
      </c>
      <c r="D2643">
        <v>1</v>
      </c>
      <c r="E2643">
        <v>0</v>
      </c>
    </row>
    <row r="2644" spans="1:5" x14ac:dyDescent="0.15">
      <c r="A2644">
        <v>15377759002</v>
      </c>
      <c r="B2644" s="204">
        <v>42908</v>
      </c>
      <c r="C2644">
        <v>0</v>
      </c>
      <c r="D2644">
        <v>1</v>
      </c>
      <c r="E2644">
        <v>0</v>
      </c>
    </row>
    <row r="2645" spans="1:5" x14ac:dyDescent="0.15">
      <c r="A2645">
        <v>15380204002</v>
      </c>
      <c r="B2645" s="204">
        <v>42913</v>
      </c>
      <c r="C2645">
        <v>0</v>
      </c>
      <c r="D2645">
        <v>1</v>
      </c>
      <c r="E2645">
        <v>0</v>
      </c>
    </row>
    <row r="2646" spans="1:5" x14ac:dyDescent="0.15">
      <c r="A2646">
        <v>15380441002</v>
      </c>
      <c r="B2646" s="204">
        <v>42880</v>
      </c>
      <c r="C2646">
        <v>0</v>
      </c>
      <c r="D2646">
        <v>1</v>
      </c>
      <c r="E2646">
        <v>0</v>
      </c>
    </row>
    <row r="2647" spans="1:5" x14ac:dyDescent="0.15">
      <c r="A2647">
        <v>15380715002</v>
      </c>
      <c r="B2647" s="204">
        <v>42879</v>
      </c>
      <c r="C2647">
        <v>0</v>
      </c>
      <c r="D2647">
        <v>1</v>
      </c>
      <c r="E2647">
        <v>0</v>
      </c>
    </row>
    <row r="2648" spans="1:5" x14ac:dyDescent="0.15">
      <c r="A2648">
        <v>15380759002</v>
      </c>
      <c r="B2648" s="204">
        <v>42879</v>
      </c>
      <c r="C2648">
        <v>0</v>
      </c>
      <c r="D2648">
        <v>1</v>
      </c>
      <c r="E2648">
        <v>0</v>
      </c>
    </row>
    <row r="2649" spans="1:5" x14ac:dyDescent="0.15">
      <c r="A2649">
        <v>15383618002</v>
      </c>
      <c r="B2649" s="204">
        <v>42908</v>
      </c>
      <c r="C2649">
        <v>0</v>
      </c>
      <c r="D2649">
        <v>1</v>
      </c>
      <c r="E2649">
        <v>0</v>
      </c>
    </row>
    <row r="2650" spans="1:5" x14ac:dyDescent="0.15">
      <c r="A2650">
        <v>15384404002</v>
      </c>
      <c r="B2650" s="204">
        <v>42914</v>
      </c>
      <c r="C2650">
        <v>0</v>
      </c>
      <c r="D2650">
        <v>1</v>
      </c>
      <c r="E2650">
        <v>0</v>
      </c>
    </row>
    <row r="2651" spans="1:5" x14ac:dyDescent="0.15">
      <c r="A2651">
        <v>15392357002</v>
      </c>
      <c r="B2651" s="204">
        <v>42912</v>
      </c>
      <c r="C2651">
        <v>0</v>
      </c>
      <c r="D2651">
        <v>1</v>
      </c>
      <c r="E2651">
        <v>0</v>
      </c>
    </row>
    <row r="2652" spans="1:5" x14ac:dyDescent="0.15">
      <c r="A2652">
        <v>15394322002</v>
      </c>
      <c r="B2652" s="204">
        <v>42880</v>
      </c>
      <c r="C2652">
        <v>0</v>
      </c>
      <c r="D2652">
        <v>1</v>
      </c>
      <c r="E2652">
        <v>0</v>
      </c>
    </row>
    <row r="2653" spans="1:5" x14ac:dyDescent="0.15">
      <c r="A2653">
        <v>15399446002</v>
      </c>
      <c r="B2653" s="204">
        <v>42879</v>
      </c>
      <c r="C2653">
        <v>0</v>
      </c>
      <c r="D2653">
        <v>1</v>
      </c>
      <c r="E2653">
        <v>0</v>
      </c>
    </row>
    <row r="2654" spans="1:5" x14ac:dyDescent="0.15">
      <c r="A2654">
        <v>15399567002</v>
      </c>
      <c r="B2654" s="204">
        <v>42908</v>
      </c>
      <c r="C2654">
        <v>0</v>
      </c>
      <c r="D2654">
        <v>1</v>
      </c>
      <c r="E2654">
        <v>0</v>
      </c>
    </row>
    <row r="2655" spans="1:5" x14ac:dyDescent="0.15">
      <c r="A2655">
        <v>15400188002</v>
      </c>
      <c r="B2655" s="204">
        <v>42908</v>
      </c>
      <c r="C2655">
        <v>0</v>
      </c>
      <c r="D2655">
        <v>1</v>
      </c>
      <c r="E2655">
        <v>0</v>
      </c>
    </row>
    <row r="2656" spans="1:5" x14ac:dyDescent="0.15">
      <c r="A2656">
        <v>15401437002</v>
      </c>
      <c r="B2656" s="204">
        <v>42879</v>
      </c>
      <c r="C2656">
        <v>0</v>
      </c>
      <c r="D2656">
        <v>1</v>
      </c>
      <c r="E2656">
        <v>0</v>
      </c>
    </row>
    <row r="2657" spans="1:5" x14ac:dyDescent="0.15">
      <c r="A2657">
        <v>15402209002</v>
      </c>
      <c r="B2657" s="204">
        <v>42908</v>
      </c>
      <c r="C2657">
        <v>0</v>
      </c>
      <c r="D2657">
        <v>1</v>
      </c>
      <c r="E2657">
        <v>0</v>
      </c>
    </row>
    <row r="2658" spans="1:5" x14ac:dyDescent="0.15">
      <c r="A2658">
        <v>15405669002</v>
      </c>
      <c r="B2658" s="204">
        <v>42913</v>
      </c>
      <c r="C2658">
        <v>0</v>
      </c>
      <c r="D2658">
        <v>1</v>
      </c>
      <c r="E2658">
        <v>0</v>
      </c>
    </row>
    <row r="2659" spans="1:5" x14ac:dyDescent="0.15">
      <c r="A2659">
        <v>15405691003</v>
      </c>
      <c r="B2659" s="204">
        <v>42913</v>
      </c>
      <c r="C2659">
        <v>0</v>
      </c>
      <c r="D2659">
        <v>1</v>
      </c>
      <c r="E2659">
        <v>0</v>
      </c>
    </row>
    <row r="2660" spans="1:5" x14ac:dyDescent="0.15">
      <c r="A2660">
        <v>15408062002</v>
      </c>
      <c r="B2660" s="204">
        <v>42935</v>
      </c>
      <c r="C2660">
        <v>0</v>
      </c>
      <c r="D2660">
        <v>1</v>
      </c>
      <c r="E2660">
        <v>0</v>
      </c>
    </row>
    <row r="2661" spans="1:5" x14ac:dyDescent="0.15">
      <c r="A2661">
        <v>15413028002</v>
      </c>
      <c r="B2661" s="204">
        <v>42914</v>
      </c>
      <c r="C2661">
        <v>0</v>
      </c>
      <c r="D2661">
        <v>1</v>
      </c>
      <c r="E2661">
        <v>0</v>
      </c>
    </row>
    <row r="2662" spans="1:5" x14ac:dyDescent="0.15">
      <c r="A2662">
        <v>15415529003</v>
      </c>
      <c r="B2662" s="204">
        <v>42908</v>
      </c>
      <c r="C2662">
        <v>0</v>
      </c>
      <c r="D2662">
        <v>1</v>
      </c>
      <c r="E2662">
        <v>0</v>
      </c>
    </row>
    <row r="2663" spans="1:5" x14ac:dyDescent="0.15">
      <c r="A2663">
        <v>15416510002</v>
      </c>
      <c r="B2663" s="204">
        <v>42914</v>
      </c>
      <c r="C2663">
        <v>0</v>
      </c>
      <c r="D2663">
        <v>1</v>
      </c>
      <c r="E2663">
        <v>0</v>
      </c>
    </row>
    <row r="2664" spans="1:5" x14ac:dyDescent="0.15">
      <c r="A2664">
        <v>15418952003</v>
      </c>
      <c r="B2664" s="204">
        <v>42913</v>
      </c>
      <c r="C2664">
        <v>0</v>
      </c>
      <c r="D2664">
        <v>1</v>
      </c>
      <c r="E2664">
        <v>0</v>
      </c>
    </row>
    <row r="2665" spans="1:5" x14ac:dyDescent="0.15">
      <c r="A2665">
        <v>15419655002</v>
      </c>
      <c r="B2665" s="204">
        <v>42908</v>
      </c>
      <c r="C2665">
        <v>0</v>
      </c>
      <c r="D2665">
        <v>1</v>
      </c>
      <c r="E2665">
        <v>0</v>
      </c>
    </row>
    <row r="2666" spans="1:5" x14ac:dyDescent="0.15">
      <c r="A2666">
        <v>15420959003</v>
      </c>
      <c r="B2666" s="204">
        <v>42914</v>
      </c>
      <c r="C2666">
        <v>0</v>
      </c>
      <c r="D2666" t="s">
        <v>21</v>
      </c>
      <c r="E2666">
        <v>0</v>
      </c>
    </row>
    <row r="2667" spans="1:5" x14ac:dyDescent="0.15">
      <c r="A2667">
        <v>15421641002</v>
      </c>
      <c r="B2667" s="204">
        <v>42914</v>
      </c>
      <c r="C2667">
        <v>0</v>
      </c>
      <c r="D2667">
        <v>1</v>
      </c>
      <c r="E2667">
        <v>0</v>
      </c>
    </row>
    <row r="2668" spans="1:5" x14ac:dyDescent="0.15">
      <c r="A2668">
        <v>15423731003</v>
      </c>
      <c r="B2668" s="204">
        <v>42914</v>
      </c>
      <c r="C2668">
        <v>0</v>
      </c>
      <c r="D2668" t="s">
        <v>21</v>
      </c>
      <c r="E2668">
        <v>0</v>
      </c>
    </row>
    <row r="2669" spans="1:5" x14ac:dyDescent="0.15">
      <c r="A2669">
        <v>15424358004</v>
      </c>
      <c r="B2669" s="204">
        <v>42913</v>
      </c>
      <c r="C2669">
        <v>0</v>
      </c>
      <c r="D2669">
        <v>1</v>
      </c>
      <c r="E2669">
        <v>0</v>
      </c>
    </row>
    <row r="2670" spans="1:5" x14ac:dyDescent="0.15">
      <c r="A2670">
        <v>15431974002</v>
      </c>
      <c r="B2670" s="204">
        <v>42880</v>
      </c>
      <c r="C2670">
        <v>0</v>
      </c>
      <c r="D2670">
        <v>1</v>
      </c>
      <c r="E2670">
        <v>0</v>
      </c>
    </row>
    <row r="2671" spans="1:5" x14ac:dyDescent="0.15">
      <c r="A2671">
        <v>15432509003</v>
      </c>
      <c r="B2671" s="204">
        <v>42914</v>
      </c>
      <c r="C2671">
        <v>0</v>
      </c>
      <c r="D2671">
        <v>1</v>
      </c>
      <c r="E2671">
        <v>0</v>
      </c>
    </row>
    <row r="2672" spans="1:5" x14ac:dyDescent="0.15">
      <c r="A2672">
        <v>15433067003</v>
      </c>
      <c r="B2672" s="204">
        <v>42935</v>
      </c>
      <c r="C2672">
        <v>0</v>
      </c>
      <c r="D2672">
        <v>1</v>
      </c>
      <c r="E2672">
        <v>0</v>
      </c>
    </row>
    <row r="2673" spans="1:5" x14ac:dyDescent="0.15">
      <c r="A2673">
        <v>15442475003</v>
      </c>
      <c r="B2673" s="204">
        <v>42914</v>
      </c>
      <c r="C2673">
        <v>0</v>
      </c>
      <c r="D2673">
        <v>1</v>
      </c>
      <c r="E2673">
        <v>0</v>
      </c>
    </row>
    <row r="2674" spans="1:5" x14ac:dyDescent="0.15">
      <c r="A2674">
        <v>15442640002</v>
      </c>
      <c r="B2674" s="204">
        <v>42914</v>
      </c>
      <c r="C2674">
        <v>0</v>
      </c>
      <c r="D2674">
        <v>1</v>
      </c>
      <c r="E2674">
        <v>0</v>
      </c>
    </row>
    <row r="2675" spans="1:5" x14ac:dyDescent="0.15">
      <c r="A2675">
        <v>15442933002</v>
      </c>
      <c r="B2675" s="204">
        <v>42908</v>
      </c>
      <c r="C2675">
        <v>0</v>
      </c>
      <c r="D2675">
        <v>1</v>
      </c>
      <c r="E2675">
        <v>0</v>
      </c>
    </row>
    <row r="2676" spans="1:5" x14ac:dyDescent="0.15">
      <c r="A2676">
        <v>15444443002</v>
      </c>
      <c r="B2676" s="204">
        <v>42879</v>
      </c>
      <c r="C2676">
        <v>0</v>
      </c>
      <c r="D2676" t="s">
        <v>21</v>
      </c>
      <c r="E2676">
        <v>0</v>
      </c>
    </row>
    <row r="2677" spans="1:5" x14ac:dyDescent="0.15">
      <c r="A2677">
        <v>15447066003</v>
      </c>
      <c r="B2677" s="204">
        <v>42893</v>
      </c>
      <c r="C2677">
        <v>0</v>
      </c>
      <c r="D2677">
        <v>1</v>
      </c>
      <c r="E2677">
        <v>0</v>
      </c>
    </row>
    <row r="2678" spans="1:5" x14ac:dyDescent="0.15">
      <c r="A2678">
        <v>15453283002</v>
      </c>
      <c r="B2678" s="204">
        <v>42913</v>
      </c>
      <c r="C2678">
        <v>0</v>
      </c>
      <c r="D2678">
        <v>1</v>
      </c>
      <c r="E2678">
        <v>0</v>
      </c>
    </row>
    <row r="2679" spans="1:5" x14ac:dyDescent="0.15">
      <c r="A2679">
        <v>15460083002</v>
      </c>
      <c r="B2679" s="204">
        <v>42914</v>
      </c>
      <c r="C2679">
        <v>0</v>
      </c>
      <c r="D2679">
        <v>1</v>
      </c>
      <c r="E2679">
        <v>0</v>
      </c>
    </row>
    <row r="2680" spans="1:5" x14ac:dyDescent="0.15">
      <c r="A2680">
        <v>15464311002</v>
      </c>
      <c r="B2680" s="204">
        <v>42880</v>
      </c>
      <c r="C2680">
        <v>0</v>
      </c>
      <c r="D2680">
        <v>1</v>
      </c>
      <c r="E2680">
        <v>0</v>
      </c>
    </row>
    <row r="2681" spans="1:5" x14ac:dyDescent="0.15">
      <c r="A2681">
        <v>15465184002</v>
      </c>
      <c r="B2681" s="204">
        <v>42935</v>
      </c>
      <c r="C2681">
        <v>0</v>
      </c>
      <c r="D2681">
        <v>1</v>
      </c>
      <c r="E2681">
        <v>0</v>
      </c>
    </row>
    <row r="2682" spans="1:5" x14ac:dyDescent="0.15">
      <c r="A2682">
        <v>15467397002</v>
      </c>
      <c r="B2682" s="204">
        <v>42880</v>
      </c>
      <c r="C2682">
        <v>0</v>
      </c>
      <c r="D2682">
        <v>1</v>
      </c>
      <c r="E2682">
        <v>0</v>
      </c>
    </row>
    <row r="2683" spans="1:5" x14ac:dyDescent="0.15">
      <c r="A2683">
        <v>15468971002</v>
      </c>
      <c r="B2683" s="204">
        <v>42879</v>
      </c>
      <c r="C2683">
        <v>0</v>
      </c>
      <c r="D2683">
        <v>1</v>
      </c>
      <c r="E2683">
        <v>0</v>
      </c>
    </row>
    <row r="2684" spans="1:5" x14ac:dyDescent="0.15">
      <c r="A2684">
        <v>15469208005</v>
      </c>
      <c r="B2684" s="204">
        <v>42879</v>
      </c>
      <c r="C2684">
        <v>0</v>
      </c>
      <c r="D2684">
        <v>1</v>
      </c>
      <c r="E2684">
        <v>0</v>
      </c>
    </row>
    <row r="2685" spans="1:5" x14ac:dyDescent="0.15">
      <c r="A2685">
        <v>15475357002</v>
      </c>
      <c r="B2685" s="204">
        <v>42914</v>
      </c>
      <c r="C2685">
        <v>0</v>
      </c>
      <c r="D2685">
        <v>1</v>
      </c>
      <c r="E2685">
        <v>0</v>
      </c>
    </row>
    <row r="2686" spans="1:5" x14ac:dyDescent="0.15">
      <c r="A2686">
        <v>15475485002</v>
      </c>
      <c r="B2686" s="204">
        <v>42912</v>
      </c>
      <c r="C2686">
        <v>0</v>
      </c>
      <c r="D2686" t="s">
        <v>21</v>
      </c>
      <c r="E2686">
        <v>0</v>
      </c>
    </row>
    <row r="2687" spans="1:5" x14ac:dyDescent="0.15">
      <c r="A2687">
        <v>15476556002</v>
      </c>
      <c r="B2687" s="204">
        <v>42879</v>
      </c>
      <c r="C2687">
        <v>0</v>
      </c>
      <c r="D2687">
        <v>1</v>
      </c>
      <c r="E2687">
        <v>0</v>
      </c>
    </row>
    <row r="2688" spans="1:5" x14ac:dyDescent="0.15">
      <c r="A2688">
        <v>15477874002</v>
      </c>
      <c r="B2688" s="204">
        <v>42879</v>
      </c>
      <c r="C2688">
        <v>0</v>
      </c>
      <c r="D2688">
        <v>1</v>
      </c>
      <c r="E2688">
        <v>0</v>
      </c>
    </row>
    <row r="2689" spans="1:5" x14ac:dyDescent="0.15">
      <c r="A2689">
        <v>15478058002</v>
      </c>
      <c r="B2689" s="204">
        <v>42879</v>
      </c>
      <c r="C2689">
        <v>0</v>
      </c>
      <c r="D2689">
        <v>1</v>
      </c>
      <c r="E2689">
        <v>0</v>
      </c>
    </row>
    <row r="2690" spans="1:5" x14ac:dyDescent="0.15">
      <c r="A2690">
        <v>15479588002</v>
      </c>
      <c r="B2690" s="204">
        <v>42912</v>
      </c>
      <c r="C2690">
        <v>0</v>
      </c>
      <c r="D2690">
        <v>1</v>
      </c>
      <c r="E2690">
        <v>0</v>
      </c>
    </row>
    <row r="2691" spans="1:5" x14ac:dyDescent="0.15">
      <c r="A2691">
        <v>15480318002</v>
      </c>
      <c r="B2691" s="204">
        <v>42913</v>
      </c>
      <c r="C2691">
        <v>0</v>
      </c>
      <c r="D2691">
        <v>1</v>
      </c>
      <c r="E2691">
        <v>0</v>
      </c>
    </row>
    <row r="2692" spans="1:5" x14ac:dyDescent="0.15">
      <c r="A2692">
        <v>15480422002</v>
      </c>
      <c r="B2692" s="204">
        <v>42913</v>
      </c>
      <c r="C2692">
        <v>0</v>
      </c>
      <c r="D2692">
        <v>1</v>
      </c>
      <c r="E2692">
        <v>0</v>
      </c>
    </row>
    <row r="2693" spans="1:5" x14ac:dyDescent="0.15">
      <c r="A2693">
        <v>15484195002</v>
      </c>
      <c r="B2693" s="204">
        <v>42912</v>
      </c>
      <c r="C2693">
        <v>0</v>
      </c>
      <c r="D2693">
        <v>1</v>
      </c>
      <c r="E2693">
        <v>0</v>
      </c>
    </row>
    <row r="2694" spans="1:5" x14ac:dyDescent="0.15">
      <c r="A2694">
        <v>15485242002</v>
      </c>
      <c r="B2694" s="204">
        <v>42880</v>
      </c>
      <c r="C2694">
        <v>0</v>
      </c>
      <c r="D2694" t="s">
        <v>21</v>
      </c>
      <c r="E2694">
        <v>0</v>
      </c>
    </row>
    <row r="2695" spans="1:5" x14ac:dyDescent="0.15">
      <c r="A2695">
        <v>15487171002</v>
      </c>
      <c r="B2695" s="204">
        <v>42914</v>
      </c>
      <c r="C2695">
        <v>0</v>
      </c>
      <c r="D2695">
        <v>1</v>
      </c>
      <c r="E2695">
        <v>0</v>
      </c>
    </row>
    <row r="2696" spans="1:5" x14ac:dyDescent="0.15">
      <c r="A2696">
        <v>15487664002</v>
      </c>
      <c r="B2696" s="204">
        <v>42912</v>
      </c>
      <c r="C2696">
        <v>0</v>
      </c>
      <c r="D2696">
        <v>1</v>
      </c>
      <c r="E2696">
        <v>0</v>
      </c>
    </row>
    <row r="2697" spans="1:5" x14ac:dyDescent="0.15">
      <c r="A2697">
        <v>15495125003</v>
      </c>
      <c r="B2697" s="204">
        <v>42879</v>
      </c>
      <c r="C2697">
        <v>0</v>
      </c>
      <c r="D2697">
        <v>1</v>
      </c>
      <c r="E2697">
        <v>0</v>
      </c>
    </row>
    <row r="2698" spans="1:5" x14ac:dyDescent="0.15">
      <c r="A2698">
        <v>15495281002</v>
      </c>
      <c r="B2698" s="204">
        <v>42913</v>
      </c>
      <c r="C2698">
        <v>0</v>
      </c>
      <c r="D2698">
        <v>1</v>
      </c>
      <c r="E2698">
        <v>0</v>
      </c>
    </row>
    <row r="2699" spans="1:5" x14ac:dyDescent="0.15">
      <c r="A2699">
        <v>15496486002</v>
      </c>
      <c r="B2699" s="204">
        <v>42914</v>
      </c>
      <c r="C2699">
        <v>0</v>
      </c>
      <c r="D2699">
        <v>1</v>
      </c>
      <c r="E2699">
        <v>0</v>
      </c>
    </row>
    <row r="2700" spans="1:5" x14ac:dyDescent="0.15">
      <c r="A2700">
        <v>15497385003</v>
      </c>
      <c r="B2700" s="204">
        <v>42913</v>
      </c>
      <c r="C2700">
        <v>0</v>
      </c>
      <c r="D2700">
        <v>1</v>
      </c>
      <c r="E2700">
        <v>0</v>
      </c>
    </row>
    <row r="2701" spans="1:5" x14ac:dyDescent="0.15">
      <c r="A2701">
        <v>15497604002</v>
      </c>
      <c r="B2701" s="204">
        <v>42914</v>
      </c>
      <c r="C2701">
        <v>0</v>
      </c>
      <c r="D2701">
        <v>1</v>
      </c>
      <c r="E2701">
        <v>0</v>
      </c>
    </row>
    <row r="2702" spans="1:5" x14ac:dyDescent="0.15">
      <c r="A2702">
        <v>15500152002</v>
      </c>
      <c r="B2702" s="204">
        <v>42913</v>
      </c>
      <c r="C2702">
        <v>0</v>
      </c>
      <c r="D2702">
        <v>1</v>
      </c>
      <c r="E2702">
        <v>0</v>
      </c>
    </row>
    <row r="2703" spans="1:5" x14ac:dyDescent="0.15">
      <c r="A2703">
        <v>15501627004</v>
      </c>
      <c r="B2703" s="204">
        <v>42914</v>
      </c>
      <c r="C2703">
        <v>0</v>
      </c>
      <c r="D2703">
        <v>1</v>
      </c>
      <c r="E2703">
        <v>0</v>
      </c>
    </row>
    <row r="2704" spans="1:5" x14ac:dyDescent="0.15">
      <c r="A2704">
        <v>15502456003</v>
      </c>
      <c r="B2704" s="204">
        <v>42914</v>
      </c>
      <c r="C2704">
        <v>0</v>
      </c>
      <c r="D2704">
        <v>1</v>
      </c>
      <c r="E2704">
        <v>0</v>
      </c>
    </row>
    <row r="2705" spans="1:5" x14ac:dyDescent="0.15">
      <c r="A2705">
        <v>15502743002</v>
      </c>
      <c r="B2705" s="204">
        <v>42913</v>
      </c>
      <c r="C2705">
        <v>0</v>
      </c>
      <c r="D2705">
        <v>1</v>
      </c>
      <c r="E2705">
        <v>0</v>
      </c>
    </row>
    <row r="2706" spans="1:5" x14ac:dyDescent="0.15">
      <c r="A2706">
        <v>15503326002</v>
      </c>
      <c r="B2706" s="204">
        <v>42879</v>
      </c>
      <c r="C2706">
        <v>0</v>
      </c>
      <c r="D2706">
        <v>1</v>
      </c>
      <c r="E2706">
        <v>0</v>
      </c>
    </row>
    <row r="2707" spans="1:5" x14ac:dyDescent="0.15">
      <c r="A2707">
        <v>15504327002</v>
      </c>
      <c r="B2707" s="204">
        <v>42913</v>
      </c>
      <c r="C2707">
        <v>0</v>
      </c>
      <c r="D2707">
        <v>1</v>
      </c>
      <c r="E2707">
        <v>0</v>
      </c>
    </row>
    <row r="2708" spans="1:5" x14ac:dyDescent="0.15">
      <c r="A2708">
        <v>15504807002</v>
      </c>
      <c r="B2708" s="204">
        <v>42914</v>
      </c>
      <c r="C2708">
        <v>0</v>
      </c>
      <c r="D2708">
        <v>1</v>
      </c>
      <c r="E2708">
        <v>0</v>
      </c>
    </row>
    <row r="2709" spans="1:5" x14ac:dyDescent="0.15">
      <c r="A2709">
        <v>15505251002</v>
      </c>
      <c r="B2709" s="204">
        <v>42914</v>
      </c>
      <c r="C2709">
        <v>0</v>
      </c>
      <c r="D2709">
        <v>1</v>
      </c>
      <c r="E2709">
        <v>0</v>
      </c>
    </row>
    <row r="2710" spans="1:5" x14ac:dyDescent="0.15">
      <c r="A2710">
        <v>15505279002</v>
      </c>
      <c r="B2710" s="204">
        <v>42914</v>
      </c>
      <c r="C2710">
        <v>0</v>
      </c>
      <c r="D2710">
        <v>1</v>
      </c>
      <c r="E2710">
        <v>0</v>
      </c>
    </row>
    <row r="2711" spans="1:5" x14ac:dyDescent="0.15">
      <c r="A2711">
        <v>15508317002</v>
      </c>
      <c r="B2711" s="204">
        <v>42914</v>
      </c>
      <c r="C2711">
        <v>0</v>
      </c>
      <c r="D2711">
        <v>1</v>
      </c>
      <c r="E2711">
        <v>0</v>
      </c>
    </row>
    <row r="2712" spans="1:5" x14ac:dyDescent="0.15">
      <c r="A2712">
        <v>15511801002</v>
      </c>
      <c r="B2712" s="204">
        <v>42879</v>
      </c>
      <c r="C2712">
        <v>0</v>
      </c>
      <c r="D2712">
        <v>1</v>
      </c>
      <c r="E2712">
        <v>0</v>
      </c>
    </row>
    <row r="2713" spans="1:5" x14ac:dyDescent="0.15">
      <c r="A2713">
        <v>15512464002</v>
      </c>
      <c r="B2713" s="204">
        <v>42908</v>
      </c>
      <c r="C2713">
        <v>0</v>
      </c>
      <c r="D2713">
        <v>1</v>
      </c>
      <c r="E2713">
        <v>0</v>
      </c>
    </row>
    <row r="2714" spans="1:5" x14ac:dyDescent="0.15">
      <c r="A2714">
        <v>15516840002</v>
      </c>
      <c r="B2714" s="204">
        <v>42913</v>
      </c>
      <c r="C2714">
        <v>0</v>
      </c>
      <c r="D2714">
        <v>1</v>
      </c>
      <c r="E2714">
        <v>0</v>
      </c>
    </row>
    <row r="2715" spans="1:5" x14ac:dyDescent="0.15">
      <c r="A2715">
        <v>15520818002</v>
      </c>
      <c r="B2715" s="204">
        <v>42879</v>
      </c>
      <c r="C2715">
        <v>0</v>
      </c>
      <c r="D2715">
        <v>1</v>
      </c>
      <c r="E2715">
        <v>0</v>
      </c>
    </row>
    <row r="2716" spans="1:5" x14ac:dyDescent="0.15">
      <c r="A2716">
        <v>15521154002</v>
      </c>
      <c r="B2716" s="204">
        <v>42914</v>
      </c>
      <c r="C2716">
        <v>0</v>
      </c>
      <c r="D2716">
        <v>1</v>
      </c>
      <c r="E2716">
        <v>0</v>
      </c>
    </row>
    <row r="2717" spans="1:5" x14ac:dyDescent="0.15">
      <c r="A2717">
        <v>15525535003</v>
      </c>
      <c r="B2717" s="204">
        <v>42912</v>
      </c>
      <c r="C2717">
        <v>0</v>
      </c>
      <c r="D2717">
        <v>1</v>
      </c>
      <c r="E2717">
        <v>0</v>
      </c>
    </row>
    <row r="2718" spans="1:5" x14ac:dyDescent="0.15">
      <c r="A2718">
        <v>15525625002</v>
      </c>
      <c r="B2718" s="204">
        <v>42912</v>
      </c>
      <c r="C2718">
        <v>0</v>
      </c>
      <c r="D2718">
        <v>1</v>
      </c>
      <c r="E2718">
        <v>0</v>
      </c>
    </row>
    <row r="2719" spans="1:5" x14ac:dyDescent="0.15">
      <c r="A2719">
        <v>15528992002</v>
      </c>
      <c r="B2719" s="204">
        <v>42879</v>
      </c>
      <c r="C2719">
        <v>0</v>
      </c>
      <c r="D2719">
        <v>1</v>
      </c>
      <c r="E2719">
        <v>0</v>
      </c>
    </row>
    <row r="2720" spans="1:5" x14ac:dyDescent="0.15">
      <c r="A2720">
        <v>15529119002</v>
      </c>
      <c r="B2720" s="204">
        <v>42879</v>
      </c>
      <c r="C2720">
        <v>0</v>
      </c>
      <c r="D2720">
        <v>1</v>
      </c>
      <c r="E2720">
        <v>0</v>
      </c>
    </row>
    <row r="2721" spans="1:5" x14ac:dyDescent="0.15">
      <c r="A2721">
        <v>15531343002</v>
      </c>
      <c r="B2721" s="204">
        <v>42914</v>
      </c>
      <c r="C2721">
        <v>0</v>
      </c>
      <c r="D2721">
        <v>1</v>
      </c>
      <c r="E2721">
        <v>0</v>
      </c>
    </row>
    <row r="2722" spans="1:5" x14ac:dyDescent="0.15">
      <c r="A2722">
        <v>15532241002</v>
      </c>
      <c r="B2722" s="204">
        <v>42913</v>
      </c>
      <c r="C2722">
        <v>0</v>
      </c>
      <c r="D2722">
        <v>1</v>
      </c>
      <c r="E2722">
        <v>0</v>
      </c>
    </row>
    <row r="2723" spans="1:5" x14ac:dyDescent="0.15">
      <c r="A2723">
        <v>15532447002</v>
      </c>
      <c r="B2723" s="204">
        <v>42913</v>
      </c>
      <c r="C2723">
        <v>0</v>
      </c>
      <c r="D2723">
        <v>1</v>
      </c>
      <c r="E2723">
        <v>0</v>
      </c>
    </row>
    <row r="2724" spans="1:5" x14ac:dyDescent="0.15">
      <c r="A2724">
        <v>15533521003</v>
      </c>
      <c r="B2724" s="204">
        <v>42912</v>
      </c>
      <c r="C2724">
        <v>0</v>
      </c>
      <c r="D2724">
        <v>1</v>
      </c>
      <c r="E2724">
        <v>0</v>
      </c>
    </row>
    <row r="2725" spans="1:5" x14ac:dyDescent="0.15">
      <c r="A2725">
        <v>15536051003</v>
      </c>
      <c r="B2725" s="204">
        <v>42914</v>
      </c>
      <c r="C2725">
        <v>0</v>
      </c>
      <c r="D2725">
        <v>1</v>
      </c>
      <c r="E2725">
        <v>0</v>
      </c>
    </row>
    <row r="2726" spans="1:5" x14ac:dyDescent="0.15">
      <c r="A2726">
        <v>15536568002</v>
      </c>
      <c r="B2726" s="204">
        <v>42912</v>
      </c>
      <c r="C2726">
        <v>0</v>
      </c>
      <c r="D2726">
        <v>1</v>
      </c>
      <c r="E2726">
        <v>0</v>
      </c>
    </row>
    <row r="2727" spans="1:5" x14ac:dyDescent="0.15">
      <c r="A2727">
        <v>15537579002</v>
      </c>
      <c r="B2727" s="204">
        <v>42879</v>
      </c>
      <c r="C2727">
        <v>0</v>
      </c>
      <c r="D2727">
        <v>1</v>
      </c>
      <c r="E2727">
        <v>0</v>
      </c>
    </row>
    <row r="2728" spans="1:5" x14ac:dyDescent="0.15">
      <c r="A2728">
        <v>15537580002</v>
      </c>
      <c r="B2728" s="204">
        <v>42880</v>
      </c>
      <c r="C2728">
        <v>0</v>
      </c>
      <c r="D2728">
        <v>1</v>
      </c>
      <c r="E2728">
        <v>0</v>
      </c>
    </row>
    <row r="2729" spans="1:5" x14ac:dyDescent="0.15">
      <c r="A2729">
        <v>15540255002</v>
      </c>
      <c r="B2729" s="204">
        <v>42914</v>
      </c>
      <c r="C2729">
        <v>0</v>
      </c>
      <c r="D2729">
        <v>1</v>
      </c>
      <c r="E2729">
        <v>0</v>
      </c>
    </row>
    <row r="2730" spans="1:5" x14ac:dyDescent="0.15">
      <c r="A2730">
        <v>15541854002</v>
      </c>
      <c r="B2730" s="204">
        <v>42914</v>
      </c>
      <c r="C2730">
        <v>0</v>
      </c>
      <c r="D2730">
        <v>1</v>
      </c>
      <c r="E2730">
        <v>0</v>
      </c>
    </row>
    <row r="2731" spans="1:5" x14ac:dyDescent="0.15">
      <c r="A2731">
        <v>15549401002</v>
      </c>
      <c r="B2731" s="204">
        <v>42914</v>
      </c>
      <c r="C2731">
        <v>0</v>
      </c>
      <c r="D2731">
        <v>1</v>
      </c>
      <c r="E2731">
        <v>0</v>
      </c>
    </row>
    <row r="2732" spans="1:5" x14ac:dyDescent="0.15">
      <c r="A2732">
        <v>15549842003</v>
      </c>
      <c r="B2732" s="204">
        <v>42913</v>
      </c>
      <c r="C2732">
        <v>0</v>
      </c>
      <c r="D2732">
        <v>1</v>
      </c>
      <c r="E2732">
        <v>0</v>
      </c>
    </row>
    <row r="2733" spans="1:5" x14ac:dyDescent="0.15">
      <c r="A2733">
        <v>15551213002</v>
      </c>
      <c r="B2733" s="204">
        <v>42913</v>
      </c>
      <c r="C2733">
        <v>0</v>
      </c>
      <c r="D2733">
        <v>1</v>
      </c>
      <c r="E2733">
        <v>0</v>
      </c>
    </row>
    <row r="2734" spans="1:5" x14ac:dyDescent="0.15">
      <c r="A2734">
        <v>15557638003</v>
      </c>
      <c r="B2734" s="204">
        <v>42914</v>
      </c>
      <c r="C2734">
        <v>0</v>
      </c>
      <c r="D2734">
        <v>1</v>
      </c>
      <c r="E2734">
        <v>0</v>
      </c>
    </row>
    <row r="2735" spans="1:5" x14ac:dyDescent="0.15">
      <c r="A2735">
        <v>15561206002</v>
      </c>
      <c r="B2735" s="204">
        <v>42912</v>
      </c>
      <c r="C2735">
        <v>0</v>
      </c>
      <c r="D2735">
        <v>1</v>
      </c>
      <c r="E2735">
        <v>0</v>
      </c>
    </row>
    <row r="2736" spans="1:5" x14ac:dyDescent="0.15">
      <c r="A2736">
        <v>15566557002</v>
      </c>
      <c r="B2736" s="204">
        <v>42913</v>
      </c>
      <c r="C2736">
        <v>0</v>
      </c>
      <c r="D2736">
        <v>1</v>
      </c>
      <c r="E2736">
        <v>0</v>
      </c>
    </row>
    <row r="2737" spans="1:5" x14ac:dyDescent="0.15">
      <c r="A2737">
        <v>15566776002</v>
      </c>
      <c r="B2737" s="204">
        <v>42908</v>
      </c>
      <c r="C2737">
        <v>0</v>
      </c>
      <c r="D2737">
        <v>1</v>
      </c>
      <c r="E2737">
        <v>0</v>
      </c>
    </row>
    <row r="2738" spans="1:5" x14ac:dyDescent="0.15">
      <c r="A2738">
        <v>15575084002</v>
      </c>
      <c r="B2738" s="204">
        <v>42879</v>
      </c>
      <c r="C2738">
        <v>0</v>
      </c>
      <c r="D2738">
        <v>1</v>
      </c>
      <c r="E2738">
        <v>0</v>
      </c>
    </row>
    <row r="2739" spans="1:5" x14ac:dyDescent="0.15">
      <c r="A2739">
        <v>15576460002</v>
      </c>
      <c r="B2739" s="204">
        <v>42893</v>
      </c>
      <c r="C2739">
        <v>0</v>
      </c>
      <c r="D2739">
        <v>1</v>
      </c>
      <c r="E2739">
        <v>0</v>
      </c>
    </row>
    <row r="2740" spans="1:5" x14ac:dyDescent="0.15">
      <c r="A2740">
        <v>15577800002</v>
      </c>
      <c r="B2740" s="204">
        <v>42912</v>
      </c>
      <c r="C2740">
        <v>0</v>
      </c>
      <c r="D2740">
        <v>1</v>
      </c>
      <c r="E2740">
        <v>0</v>
      </c>
    </row>
    <row r="2741" spans="1:5" x14ac:dyDescent="0.15">
      <c r="A2741">
        <v>15584321002</v>
      </c>
      <c r="B2741" s="204">
        <v>42908</v>
      </c>
      <c r="C2741">
        <v>0</v>
      </c>
      <c r="D2741">
        <v>1</v>
      </c>
      <c r="E2741">
        <v>0</v>
      </c>
    </row>
    <row r="2742" spans="1:5" x14ac:dyDescent="0.15">
      <c r="A2742">
        <v>15585527003</v>
      </c>
      <c r="B2742" s="204">
        <v>42913</v>
      </c>
      <c r="C2742">
        <v>0</v>
      </c>
      <c r="D2742">
        <v>1</v>
      </c>
      <c r="E2742">
        <v>0</v>
      </c>
    </row>
    <row r="2743" spans="1:5" x14ac:dyDescent="0.15">
      <c r="A2743">
        <v>15586173002</v>
      </c>
      <c r="B2743" s="204">
        <v>42912</v>
      </c>
      <c r="C2743">
        <v>0</v>
      </c>
      <c r="D2743">
        <v>1</v>
      </c>
      <c r="E2743">
        <v>0</v>
      </c>
    </row>
    <row r="2744" spans="1:5" x14ac:dyDescent="0.15">
      <c r="A2744">
        <v>15586213002</v>
      </c>
      <c r="B2744" s="204">
        <v>42912</v>
      </c>
      <c r="C2744">
        <v>0</v>
      </c>
      <c r="D2744">
        <v>1</v>
      </c>
      <c r="E2744">
        <v>0</v>
      </c>
    </row>
    <row r="2745" spans="1:5" x14ac:dyDescent="0.15">
      <c r="A2745">
        <v>15586997002</v>
      </c>
      <c r="B2745" s="204">
        <v>42914</v>
      </c>
      <c r="C2745">
        <v>0</v>
      </c>
      <c r="D2745">
        <v>1</v>
      </c>
      <c r="E2745">
        <v>0</v>
      </c>
    </row>
    <row r="2746" spans="1:5" x14ac:dyDescent="0.15">
      <c r="A2746">
        <v>15592442002</v>
      </c>
      <c r="B2746" s="204">
        <v>42879</v>
      </c>
      <c r="C2746">
        <v>0</v>
      </c>
      <c r="D2746">
        <v>1</v>
      </c>
      <c r="E2746">
        <v>0</v>
      </c>
    </row>
    <row r="2747" spans="1:5" x14ac:dyDescent="0.15">
      <c r="A2747">
        <v>15592707002</v>
      </c>
      <c r="B2747" s="204">
        <v>42879</v>
      </c>
      <c r="C2747">
        <v>0</v>
      </c>
      <c r="D2747">
        <v>1</v>
      </c>
      <c r="E2747">
        <v>0</v>
      </c>
    </row>
    <row r="2748" spans="1:5" x14ac:dyDescent="0.15">
      <c r="A2748">
        <v>15592765002</v>
      </c>
      <c r="B2748" s="204">
        <v>42879</v>
      </c>
      <c r="C2748">
        <v>0</v>
      </c>
      <c r="D2748">
        <v>1</v>
      </c>
      <c r="E2748">
        <v>0</v>
      </c>
    </row>
    <row r="2749" spans="1:5" x14ac:dyDescent="0.15">
      <c r="A2749">
        <v>15593391002</v>
      </c>
      <c r="B2749" s="204">
        <v>42880</v>
      </c>
      <c r="C2749">
        <v>0</v>
      </c>
      <c r="D2749">
        <v>1</v>
      </c>
      <c r="E2749">
        <v>0</v>
      </c>
    </row>
    <row r="2750" spans="1:5" x14ac:dyDescent="0.15">
      <c r="A2750">
        <v>15602307002</v>
      </c>
      <c r="B2750" s="204">
        <v>42914</v>
      </c>
      <c r="C2750">
        <v>0</v>
      </c>
      <c r="D2750">
        <v>1</v>
      </c>
      <c r="E2750">
        <v>0</v>
      </c>
    </row>
    <row r="2751" spans="1:5" x14ac:dyDescent="0.15">
      <c r="A2751">
        <v>15606324002</v>
      </c>
      <c r="B2751" s="204">
        <v>42879</v>
      </c>
      <c r="C2751">
        <v>0</v>
      </c>
      <c r="D2751">
        <v>1</v>
      </c>
      <c r="E2751">
        <v>0</v>
      </c>
    </row>
    <row r="2752" spans="1:5" x14ac:dyDescent="0.15">
      <c r="A2752">
        <v>15610205003</v>
      </c>
      <c r="B2752" s="204">
        <v>42914</v>
      </c>
      <c r="C2752">
        <v>0</v>
      </c>
      <c r="D2752">
        <v>1</v>
      </c>
      <c r="E2752">
        <v>0</v>
      </c>
    </row>
    <row r="2753" spans="1:5" x14ac:dyDescent="0.15">
      <c r="A2753">
        <v>15613400002</v>
      </c>
      <c r="B2753" s="204">
        <v>42913</v>
      </c>
      <c r="C2753">
        <v>0</v>
      </c>
      <c r="D2753">
        <v>1</v>
      </c>
      <c r="E2753">
        <v>0</v>
      </c>
    </row>
    <row r="2754" spans="1:5" x14ac:dyDescent="0.15">
      <c r="A2754">
        <v>15620787002</v>
      </c>
      <c r="B2754" s="204">
        <v>42912</v>
      </c>
      <c r="C2754">
        <v>0</v>
      </c>
      <c r="D2754">
        <v>1</v>
      </c>
      <c r="E2754">
        <v>0</v>
      </c>
    </row>
    <row r="2755" spans="1:5" x14ac:dyDescent="0.15">
      <c r="A2755">
        <v>15623588002</v>
      </c>
      <c r="B2755" s="204">
        <v>42913</v>
      </c>
      <c r="C2755">
        <v>0</v>
      </c>
      <c r="D2755">
        <v>1</v>
      </c>
      <c r="E2755">
        <v>0</v>
      </c>
    </row>
    <row r="2756" spans="1:5" x14ac:dyDescent="0.15">
      <c r="A2756">
        <v>15627821003</v>
      </c>
      <c r="B2756" s="204">
        <v>42914</v>
      </c>
      <c r="C2756">
        <v>0</v>
      </c>
      <c r="D2756">
        <v>1</v>
      </c>
      <c r="E2756">
        <v>0</v>
      </c>
    </row>
    <row r="2757" spans="1:5" x14ac:dyDescent="0.15">
      <c r="A2757">
        <v>15628113002</v>
      </c>
      <c r="B2757" s="204">
        <v>42914</v>
      </c>
      <c r="C2757">
        <v>0</v>
      </c>
      <c r="D2757">
        <v>1</v>
      </c>
      <c r="E2757">
        <v>0</v>
      </c>
    </row>
    <row r="2758" spans="1:5" x14ac:dyDescent="0.15">
      <c r="A2758">
        <v>15629712004</v>
      </c>
      <c r="B2758" s="204">
        <v>42879</v>
      </c>
      <c r="C2758">
        <v>0</v>
      </c>
      <c r="D2758">
        <v>1</v>
      </c>
      <c r="E2758">
        <v>0</v>
      </c>
    </row>
    <row r="2759" spans="1:5" x14ac:dyDescent="0.15">
      <c r="A2759">
        <v>15631316002</v>
      </c>
      <c r="B2759" s="204">
        <v>42880</v>
      </c>
      <c r="C2759">
        <v>0</v>
      </c>
      <c r="D2759">
        <v>1</v>
      </c>
      <c r="E2759">
        <v>0</v>
      </c>
    </row>
    <row r="2760" spans="1:5" x14ac:dyDescent="0.15">
      <c r="A2760">
        <v>15631506003</v>
      </c>
      <c r="B2760" s="204">
        <v>42913</v>
      </c>
      <c r="C2760">
        <v>0</v>
      </c>
      <c r="D2760">
        <v>1</v>
      </c>
      <c r="E2760">
        <v>0</v>
      </c>
    </row>
    <row r="2761" spans="1:5" x14ac:dyDescent="0.15">
      <c r="A2761">
        <v>15632057003</v>
      </c>
      <c r="B2761" s="204">
        <v>42913</v>
      </c>
      <c r="C2761">
        <v>0</v>
      </c>
      <c r="D2761">
        <v>1</v>
      </c>
      <c r="E2761">
        <v>0</v>
      </c>
    </row>
    <row r="2762" spans="1:5" x14ac:dyDescent="0.15">
      <c r="A2762">
        <v>15635899004</v>
      </c>
      <c r="B2762" s="204">
        <v>42935</v>
      </c>
      <c r="C2762">
        <v>0</v>
      </c>
      <c r="D2762">
        <v>1</v>
      </c>
      <c r="E2762">
        <v>0</v>
      </c>
    </row>
    <row r="2763" spans="1:5" x14ac:dyDescent="0.15">
      <c r="A2763">
        <v>15639613002</v>
      </c>
      <c r="B2763" s="204">
        <v>42914</v>
      </c>
      <c r="C2763">
        <v>0</v>
      </c>
      <c r="D2763">
        <v>1</v>
      </c>
      <c r="E2763">
        <v>0</v>
      </c>
    </row>
    <row r="2764" spans="1:5" x14ac:dyDescent="0.15">
      <c r="A2764">
        <v>15640015002</v>
      </c>
      <c r="B2764" s="204">
        <v>42914</v>
      </c>
      <c r="C2764">
        <v>0</v>
      </c>
      <c r="D2764">
        <v>1</v>
      </c>
      <c r="E2764">
        <v>0</v>
      </c>
    </row>
    <row r="2765" spans="1:5" x14ac:dyDescent="0.15">
      <c r="A2765">
        <v>15648142003</v>
      </c>
      <c r="B2765" s="204">
        <v>42908</v>
      </c>
      <c r="C2765">
        <v>0</v>
      </c>
      <c r="D2765">
        <v>1</v>
      </c>
      <c r="E2765">
        <v>0</v>
      </c>
    </row>
    <row r="2766" spans="1:5" x14ac:dyDescent="0.15">
      <c r="A2766">
        <v>15653797002</v>
      </c>
      <c r="B2766" s="204">
        <v>42908</v>
      </c>
      <c r="C2766">
        <v>0</v>
      </c>
      <c r="D2766">
        <v>1</v>
      </c>
      <c r="E2766">
        <v>0</v>
      </c>
    </row>
    <row r="2767" spans="1:5" x14ac:dyDescent="0.15">
      <c r="A2767">
        <v>15654729002</v>
      </c>
      <c r="B2767" s="204">
        <v>42908</v>
      </c>
      <c r="C2767">
        <v>0</v>
      </c>
      <c r="D2767">
        <v>1</v>
      </c>
      <c r="E2767">
        <v>0</v>
      </c>
    </row>
    <row r="2768" spans="1:5" x14ac:dyDescent="0.15">
      <c r="A2768">
        <v>15656367002</v>
      </c>
      <c r="B2768" s="204">
        <v>42914</v>
      </c>
      <c r="C2768">
        <v>0</v>
      </c>
      <c r="D2768">
        <v>1</v>
      </c>
      <c r="E2768">
        <v>0</v>
      </c>
    </row>
    <row r="2769" spans="1:5" x14ac:dyDescent="0.15">
      <c r="A2769">
        <v>15657152002</v>
      </c>
      <c r="B2769" s="204">
        <v>42914</v>
      </c>
      <c r="C2769">
        <v>0</v>
      </c>
      <c r="D2769">
        <v>1</v>
      </c>
      <c r="E2769">
        <v>0</v>
      </c>
    </row>
    <row r="2770" spans="1:5" x14ac:dyDescent="0.15">
      <c r="A2770">
        <v>15662089002</v>
      </c>
      <c r="B2770" s="204">
        <v>42908</v>
      </c>
      <c r="C2770">
        <v>0</v>
      </c>
      <c r="D2770">
        <v>1</v>
      </c>
      <c r="E2770">
        <v>0</v>
      </c>
    </row>
    <row r="2771" spans="1:5" x14ac:dyDescent="0.15">
      <c r="A2771">
        <v>15665854003</v>
      </c>
      <c r="B2771" s="204">
        <v>42914</v>
      </c>
      <c r="C2771">
        <v>0</v>
      </c>
      <c r="D2771">
        <v>1</v>
      </c>
      <c r="E2771">
        <v>0</v>
      </c>
    </row>
    <row r="2772" spans="1:5" x14ac:dyDescent="0.15">
      <c r="A2772">
        <v>15670357002</v>
      </c>
      <c r="B2772" s="204">
        <v>42935</v>
      </c>
      <c r="C2772">
        <v>0</v>
      </c>
      <c r="D2772">
        <v>1</v>
      </c>
      <c r="E2772">
        <v>0</v>
      </c>
    </row>
    <row r="2773" spans="1:5" x14ac:dyDescent="0.15">
      <c r="A2773">
        <v>15670499002</v>
      </c>
      <c r="B2773" s="204">
        <v>42935</v>
      </c>
      <c r="C2773">
        <v>0</v>
      </c>
      <c r="D2773">
        <v>1</v>
      </c>
      <c r="E2773">
        <v>0</v>
      </c>
    </row>
    <row r="2774" spans="1:5" x14ac:dyDescent="0.15">
      <c r="A2774">
        <v>15675793002</v>
      </c>
      <c r="B2774" s="204">
        <v>42913</v>
      </c>
      <c r="C2774">
        <v>0</v>
      </c>
      <c r="D2774">
        <v>1</v>
      </c>
      <c r="E2774">
        <v>0</v>
      </c>
    </row>
    <row r="2775" spans="1:5" x14ac:dyDescent="0.15">
      <c r="A2775">
        <v>15675805002</v>
      </c>
      <c r="B2775" s="204">
        <v>42913</v>
      </c>
      <c r="C2775">
        <v>0</v>
      </c>
      <c r="D2775">
        <v>1</v>
      </c>
      <c r="E2775">
        <v>0</v>
      </c>
    </row>
    <row r="2776" spans="1:5" x14ac:dyDescent="0.15">
      <c r="A2776">
        <v>15679698002</v>
      </c>
      <c r="B2776" s="204">
        <v>42908</v>
      </c>
      <c r="C2776">
        <v>0</v>
      </c>
      <c r="D2776">
        <v>1</v>
      </c>
      <c r="E2776">
        <v>0</v>
      </c>
    </row>
    <row r="2777" spans="1:5" x14ac:dyDescent="0.15">
      <c r="A2777">
        <v>15680628003</v>
      </c>
      <c r="B2777" s="204">
        <v>42913</v>
      </c>
      <c r="C2777">
        <v>0</v>
      </c>
      <c r="D2777">
        <v>1</v>
      </c>
      <c r="E2777">
        <v>0</v>
      </c>
    </row>
    <row r="2778" spans="1:5" x14ac:dyDescent="0.15">
      <c r="A2778">
        <v>15683476002</v>
      </c>
      <c r="B2778" s="204">
        <v>42914</v>
      </c>
      <c r="C2778">
        <v>0</v>
      </c>
      <c r="D2778">
        <v>1</v>
      </c>
      <c r="E2778">
        <v>0</v>
      </c>
    </row>
    <row r="2779" spans="1:5" x14ac:dyDescent="0.15">
      <c r="A2779">
        <v>15687523002</v>
      </c>
      <c r="B2779" s="204">
        <v>42879</v>
      </c>
      <c r="C2779">
        <v>0</v>
      </c>
      <c r="D2779">
        <v>1</v>
      </c>
      <c r="E2779">
        <v>0</v>
      </c>
    </row>
    <row r="2780" spans="1:5" x14ac:dyDescent="0.15">
      <c r="A2780">
        <v>15687754002</v>
      </c>
      <c r="B2780" s="204">
        <v>42879</v>
      </c>
      <c r="C2780">
        <v>0</v>
      </c>
      <c r="D2780">
        <v>1</v>
      </c>
      <c r="E2780">
        <v>0</v>
      </c>
    </row>
    <row r="2781" spans="1:5" x14ac:dyDescent="0.15">
      <c r="A2781">
        <v>15691545002</v>
      </c>
      <c r="B2781" s="204">
        <v>42914</v>
      </c>
      <c r="C2781">
        <v>0</v>
      </c>
      <c r="D2781">
        <v>1</v>
      </c>
      <c r="E2781">
        <v>0</v>
      </c>
    </row>
    <row r="2782" spans="1:5" x14ac:dyDescent="0.15">
      <c r="A2782">
        <v>15692178006</v>
      </c>
      <c r="B2782" s="204">
        <v>42914</v>
      </c>
      <c r="C2782">
        <v>0</v>
      </c>
      <c r="D2782">
        <v>1</v>
      </c>
      <c r="E2782">
        <v>0</v>
      </c>
    </row>
    <row r="2783" spans="1:5" x14ac:dyDescent="0.15">
      <c r="A2783">
        <v>15692266002</v>
      </c>
      <c r="B2783" s="204">
        <v>42914</v>
      </c>
      <c r="C2783">
        <v>0</v>
      </c>
      <c r="D2783">
        <v>1</v>
      </c>
      <c r="E2783">
        <v>0</v>
      </c>
    </row>
    <row r="2784" spans="1:5" x14ac:dyDescent="0.15">
      <c r="A2784">
        <v>15695168002</v>
      </c>
      <c r="B2784" s="204">
        <v>42880</v>
      </c>
      <c r="C2784">
        <v>0</v>
      </c>
      <c r="D2784">
        <v>1</v>
      </c>
      <c r="E2784">
        <v>0</v>
      </c>
    </row>
    <row r="2785" spans="1:5" x14ac:dyDescent="0.15">
      <c r="A2785">
        <v>15696345003</v>
      </c>
      <c r="B2785" s="204">
        <v>42935</v>
      </c>
      <c r="C2785">
        <v>0</v>
      </c>
      <c r="D2785">
        <v>1</v>
      </c>
      <c r="E2785">
        <v>0</v>
      </c>
    </row>
    <row r="2786" spans="1:5" x14ac:dyDescent="0.15">
      <c r="A2786">
        <v>15697515002</v>
      </c>
      <c r="B2786" s="204">
        <v>42879</v>
      </c>
      <c r="C2786">
        <v>0</v>
      </c>
      <c r="D2786">
        <v>1</v>
      </c>
      <c r="E2786">
        <v>0</v>
      </c>
    </row>
    <row r="2787" spans="1:5" x14ac:dyDescent="0.15">
      <c r="A2787">
        <v>15701601002</v>
      </c>
      <c r="B2787" s="204">
        <v>42913</v>
      </c>
      <c r="C2787">
        <v>0</v>
      </c>
      <c r="D2787">
        <v>1</v>
      </c>
      <c r="E2787">
        <v>0</v>
      </c>
    </row>
    <row r="2788" spans="1:5" x14ac:dyDescent="0.15">
      <c r="A2788">
        <v>15703326002</v>
      </c>
      <c r="B2788" s="204">
        <v>42880</v>
      </c>
      <c r="C2788">
        <v>0</v>
      </c>
      <c r="D2788">
        <v>1</v>
      </c>
      <c r="E2788">
        <v>0</v>
      </c>
    </row>
    <row r="2789" spans="1:5" x14ac:dyDescent="0.15">
      <c r="A2789">
        <v>15704029002</v>
      </c>
      <c r="B2789" s="204">
        <v>42935</v>
      </c>
      <c r="C2789">
        <v>0</v>
      </c>
      <c r="D2789">
        <v>1</v>
      </c>
      <c r="E2789">
        <v>0</v>
      </c>
    </row>
    <row r="2790" spans="1:5" x14ac:dyDescent="0.15">
      <c r="A2790">
        <v>15704189002</v>
      </c>
      <c r="B2790" s="204">
        <v>42935</v>
      </c>
      <c r="C2790">
        <v>0</v>
      </c>
      <c r="D2790">
        <v>1</v>
      </c>
      <c r="E2790">
        <v>0</v>
      </c>
    </row>
    <row r="2791" spans="1:5" x14ac:dyDescent="0.15">
      <c r="A2791">
        <v>15705146002</v>
      </c>
      <c r="B2791" s="204">
        <v>42935</v>
      </c>
      <c r="C2791">
        <v>0</v>
      </c>
      <c r="D2791">
        <v>1</v>
      </c>
      <c r="E2791">
        <v>0</v>
      </c>
    </row>
    <row r="2792" spans="1:5" x14ac:dyDescent="0.15">
      <c r="A2792">
        <v>15711280002</v>
      </c>
      <c r="B2792" s="204">
        <v>42914</v>
      </c>
      <c r="C2792">
        <v>0</v>
      </c>
      <c r="D2792">
        <v>1</v>
      </c>
      <c r="E2792">
        <v>0</v>
      </c>
    </row>
    <row r="2793" spans="1:5" x14ac:dyDescent="0.15">
      <c r="A2793">
        <v>15713142002</v>
      </c>
      <c r="B2793" s="204">
        <v>42935</v>
      </c>
      <c r="C2793">
        <v>0</v>
      </c>
      <c r="D2793">
        <v>1</v>
      </c>
      <c r="E2793">
        <v>0</v>
      </c>
    </row>
    <row r="2794" spans="1:5" x14ac:dyDescent="0.15">
      <c r="A2794">
        <v>15713772002</v>
      </c>
      <c r="B2794" s="204">
        <v>42935</v>
      </c>
      <c r="C2794">
        <v>0</v>
      </c>
      <c r="D2794">
        <v>1</v>
      </c>
      <c r="E2794">
        <v>0</v>
      </c>
    </row>
    <row r="2795" spans="1:5" x14ac:dyDescent="0.15">
      <c r="A2795">
        <v>15713973002</v>
      </c>
      <c r="B2795" s="204">
        <v>42912</v>
      </c>
      <c r="C2795">
        <v>0</v>
      </c>
      <c r="D2795">
        <v>1</v>
      </c>
      <c r="E2795">
        <v>0</v>
      </c>
    </row>
    <row r="2796" spans="1:5" x14ac:dyDescent="0.15">
      <c r="A2796">
        <v>15719313002</v>
      </c>
      <c r="B2796" s="204">
        <v>42913</v>
      </c>
      <c r="C2796">
        <v>0</v>
      </c>
      <c r="D2796">
        <v>1</v>
      </c>
      <c r="E2796">
        <v>0</v>
      </c>
    </row>
    <row r="2797" spans="1:5" x14ac:dyDescent="0.15">
      <c r="A2797">
        <v>15720260002</v>
      </c>
      <c r="B2797" s="204">
        <v>42880</v>
      </c>
      <c r="C2797">
        <v>0</v>
      </c>
      <c r="D2797">
        <v>1</v>
      </c>
      <c r="E2797">
        <v>0</v>
      </c>
    </row>
    <row r="2798" spans="1:5" x14ac:dyDescent="0.15">
      <c r="A2798">
        <v>15721607002</v>
      </c>
      <c r="B2798" s="204">
        <v>42879</v>
      </c>
      <c r="C2798">
        <v>0</v>
      </c>
      <c r="D2798">
        <v>1</v>
      </c>
      <c r="E2798">
        <v>0</v>
      </c>
    </row>
    <row r="2799" spans="1:5" x14ac:dyDescent="0.15">
      <c r="A2799">
        <v>15722076002</v>
      </c>
      <c r="B2799" s="204">
        <v>42880</v>
      </c>
      <c r="C2799">
        <v>0</v>
      </c>
      <c r="D2799">
        <v>1</v>
      </c>
      <c r="E2799">
        <v>0</v>
      </c>
    </row>
    <row r="2800" spans="1:5" x14ac:dyDescent="0.15">
      <c r="A2800">
        <v>15722536002</v>
      </c>
      <c r="B2800" s="204">
        <v>42935</v>
      </c>
      <c r="C2800">
        <v>0</v>
      </c>
      <c r="D2800">
        <v>1</v>
      </c>
      <c r="E2800">
        <v>0</v>
      </c>
    </row>
    <row r="2801" spans="1:5" x14ac:dyDescent="0.15">
      <c r="A2801">
        <v>15725185002</v>
      </c>
      <c r="B2801" s="204">
        <v>42899</v>
      </c>
      <c r="C2801">
        <v>0</v>
      </c>
      <c r="D2801">
        <v>1</v>
      </c>
      <c r="E2801">
        <v>0</v>
      </c>
    </row>
    <row r="2802" spans="1:5" x14ac:dyDescent="0.15">
      <c r="A2802">
        <v>15726213003</v>
      </c>
      <c r="B2802" s="204">
        <v>42914</v>
      </c>
      <c r="C2802">
        <v>0</v>
      </c>
      <c r="D2802">
        <v>1</v>
      </c>
      <c r="E2802">
        <v>0</v>
      </c>
    </row>
    <row r="2803" spans="1:5" x14ac:dyDescent="0.15">
      <c r="A2803">
        <v>15726392005</v>
      </c>
      <c r="B2803" s="204">
        <v>42914</v>
      </c>
      <c r="C2803">
        <v>0</v>
      </c>
      <c r="D2803">
        <v>1</v>
      </c>
      <c r="E2803">
        <v>0</v>
      </c>
    </row>
    <row r="2804" spans="1:5" x14ac:dyDescent="0.15">
      <c r="A2804">
        <v>15728180006</v>
      </c>
      <c r="B2804" s="204">
        <v>42880</v>
      </c>
      <c r="C2804">
        <v>0</v>
      </c>
      <c r="D2804">
        <v>1</v>
      </c>
      <c r="E2804">
        <v>0</v>
      </c>
    </row>
    <row r="2805" spans="1:5" x14ac:dyDescent="0.15">
      <c r="A2805">
        <v>15736215002</v>
      </c>
      <c r="B2805" s="204">
        <v>42899</v>
      </c>
      <c r="C2805">
        <v>0</v>
      </c>
      <c r="D2805">
        <v>1</v>
      </c>
      <c r="E2805">
        <v>0</v>
      </c>
    </row>
    <row r="2806" spans="1:5" x14ac:dyDescent="0.15">
      <c r="A2806">
        <v>15751284003</v>
      </c>
      <c r="B2806" s="204">
        <v>42899</v>
      </c>
      <c r="C2806">
        <v>0</v>
      </c>
      <c r="D2806">
        <v>1</v>
      </c>
      <c r="E2806">
        <v>0</v>
      </c>
    </row>
    <row r="2807" spans="1:5" x14ac:dyDescent="0.15">
      <c r="A2807">
        <v>15752123002</v>
      </c>
      <c r="B2807" s="204">
        <v>42908</v>
      </c>
      <c r="C2807">
        <v>0</v>
      </c>
      <c r="D2807">
        <v>1</v>
      </c>
      <c r="E2807">
        <v>0</v>
      </c>
    </row>
    <row r="2808" spans="1:5" x14ac:dyDescent="0.15">
      <c r="A2808">
        <v>15760523002</v>
      </c>
      <c r="B2808" s="204">
        <v>42912</v>
      </c>
      <c r="C2808">
        <v>0</v>
      </c>
      <c r="D2808">
        <v>1</v>
      </c>
      <c r="E2808">
        <v>0</v>
      </c>
    </row>
    <row r="2809" spans="1:5" x14ac:dyDescent="0.15">
      <c r="A2809">
        <v>15766424003</v>
      </c>
      <c r="B2809" s="204">
        <v>42899</v>
      </c>
      <c r="C2809">
        <v>0</v>
      </c>
      <c r="D2809">
        <v>1</v>
      </c>
      <c r="E2809">
        <v>0</v>
      </c>
    </row>
    <row r="2810" spans="1:5" x14ac:dyDescent="0.15">
      <c r="A2810">
        <v>15777143002</v>
      </c>
      <c r="B2810" s="204">
        <v>42893</v>
      </c>
      <c r="C2810">
        <v>0</v>
      </c>
      <c r="D2810">
        <v>1</v>
      </c>
      <c r="E2810">
        <v>0</v>
      </c>
    </row>
    <row r="2811" spans="1:5" x14ac:dyDescent="0.15">
      <c r="A2811">
        <v>15778791002</v>
      </c>
      <c r="B2811" s="204">
        <v>42893</v>
      </c>
      <c r="C2811">
        <v>0</v>
      </c>
      <c r="D2811">
        <v>1</v>
      </c>
      <c r="E2811">
        <v>0</v>
      </c>
    </row>
    <row r="2812" spans="1:5" x14ac:dyDescent="0.15">
      <c r="A2812">
        <v>15779727002</v>
      </c>
      <c r="B2812" s="204">
        <v>42914</v>
      </c>
      <c r="C2812">
        <v>0</v>
      </c>
      <c r="D2812">
        <v>1</v>
      </c>
      <c r="E2812">
        <v>0</v>
      </c>
    </row>
    <row r="2813" spans="1:5" x14ac:dyDescent="0.15">
      <c r="A2813">
        <v>15787016002</v>
      </c>
      <c r="B2813" s="204">
        <v>42893</v>
      </c>
      <c r="C2813">
        <v>0</v>
      </c>
      <c r="D2813">
        <v>1</v>
      </c>
      <c r="E2813">
        <v>0</v>
      </c>
    </row>
    <row r="2814" spans="1:5" x14ac:dyDescent="0.15">
      <c r="A2814">
        <v>15787764002</v>
      </c>
      <c r="B2814" s="204">
        <v>42935</v>
      </c>
      <c r="C2814">
        <v>0</v>
      </c>
      <c r="D2814">
        <v>1</v>
      </c>
      <c r="E2814">
        <v>0</v>
      </c>
    </row>
    <row r="2815" spans="1:5" x14ac:dyDescent="0.15">
      <c r="A2815">
        <v>15815795002</v>
      </c>
      <c r="B2815" s="204">
        <v>42912</v>
      </c>
      <c r="C2815">
        <v>0</v>
      </c>
      <c r="D2815">
        <v>1</v>
      </c>
      <c r="E2815">
        <v>0</v>
      </c>
    </row>
    <row r="2816" spans="1:5" x14ac:dyDescent="0.15">
      <c r="A2816">
        <v>15820250003</v>
      </c>
      <c r="B2816" s="204">
        <v>42914</v>
      </c>
      <c r="C2816">
        <v>0</v>
      </c>
      <c r="D2816">
        <v>1</v>
      </c>
      <c r="E2816">
        <v>0</v>
      </c>
    </row>
    <row r="2817" spans="1:5" x14ac:dyDescent="0.15">
      <c r="A2817">
        <v>15820674002</v>
      </c>
      <c r="B2817" s="204">
        <v>42899</v>
      </c>
      <c r="C2817">
        <v>0</v>
      </c>
      <c r="D2817">
        <v>1</v>
      </c>
      <c r="E2817">
        <v>0</v>
      </c>
    </row>
    <row r="2818" spans="1:5" x14ac:dyDescent="0.15">
      <c r="A2818">
        <v>15822166003</v>
      </c>
      <c r="B2818" s="204">
        <v>42935</v>
      </c>
      <c r="C2818">
        <v>0</v>
      </c>
      <c r="D2818">
        <v>1</v>
      </c>
      <c r="E2818">
        <v>0</v>
      </c>
    </row>
    <row r="2819" spans="1:5" x14ac:dyDescent="0.15">
      <c r="A2819">
        <v>15832142003</v>
      </c>
      <c r="B2819" s="204">
        <v>42879</v>
      </c>
      <c r="C2819">
        <v>0</v>
      </c>
      <c r="D2819">
        <v>1</v>
      </c>
      <c r="E2819">
        <v>0</v>
      </c>
    </row>
    <row r="2820" spans="1:5" x14ac:dyDescent="0.15">
      <c r="A2820">
        <v>15832394005</v>
      </c>
      <c r="B2820" s="204">
        <v>42899</v>
      </c>
      <c r="C2820">
        <v>0</v>
      </c>
      <c r="D2820">
        <v>1</v>
      </c>
      <c r="E2820">
        <v>0</v>
      </c>
    </row>
    <row r="2821" spans="1:5" x14ac:dyDescent="0.15">
      <c r="A2821">
        <v>15834703002</v>
      </c>
      <c r="B2821" s="204">
        <v>42899</v>
      </c>
      <c r="C2821">
        <v>0</v>
      </c>
      <c r="D2821">
        <v>1</v>
      </c>
      <c r="E2821">
        <v>0</v>
      </c>
    </row>
    <row r="2822" spans="1:5" x14ac:dyDescent="0.15">
      <c r="A2822">
        <v>15842702002</v>
      </c>
      <c r="B2822" s="204">
        <v>42899</v>
      </c>
      <c r="C2822">
        <v>0</v>
      </c>
      <c r="D2822">
        <v>1</v>
      </c>
      <c r="E2822">
        <v>0</v>
      </c>
    </row>
    <row r="2823" spans="1:5" x14ac:dyDescent="0.15">
      <c r="A2823">
        <v>15851541002</v>
      </c>
      <c r="B2823" s="204">
        <v>42899</v>
      </c>
      <c r="C2823">
        <v>0</v>
      </c>
      <c r="D2823">
        <v>1</v>
      </c>
      <c r="E2823">
        <v>0</v>
      </c>
    </row>
    <row r="2824" spans="1:5" x14ac:dyDescent="0.15">
      <c r="A2824">
        <v>15862666002</v>
      </c>
      <c r="B2824" s="204">
        <v>42927</v>
      </c>
      <c r="C2824">
        <v>1</v>
      </c>
      <c r="D2824" t="s">
        <v>21</v>
      </c>
      <c r="E2824">
        <v>0</v>
      </c>
    </row>
    <row r="2825" spans="1:5" x14ac:dyDescent="0.15">
      <c r="A2825">
        <v>15864090002</v>
      </c>
      <c r="B2825" s="204">
        <v>42935</v>
      </c>
      <c r="C2825">
        <v>0</v>
      </c>
      <c r="D2825">
        <v>1</v>
      </c>
      <c r="E2825">
        <v>0</v>
      </c>
    </row>
    <row r="2826" spans="1:5" x14ac:dyDescent="0.15">
      <c r="A2826">
        <v>15869932002</v>
      </c>
      <c r="B2826" s="204">
        <v>42912</v>
      </c>
      <c r="C2826">
        <v>0</v>
      </c>
      <c r="D2826">
        <v>1</v>
      </c>
      <c r="E2826">
        <v>0</v>
      </c>
    </row>
    <row r="2827" spans="1:5" x14ac:dyDescent="0.15">
      <c r="A2827">
        <v>15872045002</v>
      </c>
      <c r="B2827" s="204">
        <v>42935</v>
      </c>
      <c r="C2827">
        <v>0</v>
      </c>
      <c r="D2827">
        <v>1</v>
      </c>
      <c r="E2827">
        <v>0</v>
      </c>
    </row>
    <row r="2828" spans="1:5" x14ac:dyDescent="0.15">
      <c r="A2828">
        <v>15872340002</v>
      </c>
      <c r="B2828" s="204">
        <v>42935</v>
      </c>
      <c r="C2828">
        <v>0</v>
      </c>
      <c r="D2828">
        <v>1</v>
      </c>
      <c r="E2828">
        <v>0</v>
      </c>
    </row>
    <row r="2829" spans="1:5" x14ac:dyDescent="0.15">
      <c r="A2829">
        <v>15874928002</v>
      </c>
      <c r="B2829" s="204">
        <v>42893</v>
      </c>
      <c r="C2829">
        <v>0</v>
      </c>
      <c r="D2829">
        <v>1</v>
      </c>
      <c r="E2829">
        <v>0</v>
      </c>
    </row>
    <row r="2830" spans="1:5" x14ac:dyDescent="0.15">
      <c r="A2830">
        <v>15875759003</v>
      </c>
      <c r="B2830" s="204">
        <v>42913</v>
      </c>
      <c r="C2830">
        <v>0</v>
      </c>
      <c r="D2830">
        <v>1</v>
      </c>
      <c r="E2830">
        <v>0</v>
      </c>
    </row>
    <row r="2831" spans="1:5" x14ac:dyDescent="0.15">
      <c r="A2831">
        <v>15877467002</v>
      </c>
      <c r="B2831" s="204">
        <v>42908</v>
      </c>
      <c r="C2831">
        <v>0</v>
      </c>
      <c r="D2831">
        <v>1</v>
      </c>
      <c r="E2831">
        <v>0</v>
      </c>
    </row>
    <row r="2832" spans="1:5" x14ac:dyDescent="0.15">
      <c r="A2832">
        <v>15877820003</v>
      </c>
      <c r="B2832" s="204">
        <v>42935</v>
      </c>
      <c r="C2832">
        <v>0</v>
      </c>
      <c r="D2832">
        <v>1</v>
      </c>
      <c r="E2832">
        <v>0</v>
      </c>
    </row>
    <row r="2833" spans="1:5" x14ac:dyDescent="0.15">
      <c r="A2833">
        <v>15881777002</v>
      </c>
      <c r="B2833" s="204">
        <v>42914</v>
      </c>
      <c r="C2833">
        <v>0</v>
      </c>
      <c r="D2833">
        <v>1</v>
      </c>
      <c r="E2833">
        <v>0</v>
      </c>
    </row>
    <row r="2834" spans="1:5" x14ac:dyDescent="0.15">
      <c r="A2834">
        <v>15883503002</v>
      </c>
      <c r="B2834" s="204">
        <v>42893</v>
      </c>
      <c r="C2834">
        <v>0</v>
      </c>
      <c r="D2834">
        <v>1</v>
      </c>
      <c r="E2834">
        <v>0</v>
      </c>
    </row>
    <row r="2835" spans="1:5" x14ac:dyDescent="0.15">
      <c r="A2835">
        <v>15883722002</v>
      </c>
      <c r="B2835" s="204">
        <v>42893</v>
      </c>
      <c r="C2835">
        <v>0</v>
      </c>
      <c r="D2835">
        <v>1</v>
      </c>
      <c r="E2835">
        <v>0</v>
      </c>
    </row>
    <row r="2836" spans="1:5" x14ac:dyDescent="0.15">
      <c r="A2836">
        <v>15890451002</v>
      </c>
      <c r="B2836" s="204">
        <v>42893</v>
      </c>
      <c r="C2836">
        <v>0</v>
      </c>
      <c r="D2836">
        <v>1</v>
      </c>
      <c r="E2836">
        <v>0</v>
      </c>
    </row>
    <row r="2837" spans="1:5" x14ac:dyDescent="0.15">
      <c r="A2837">
        <v>15911022002</v>
      </c>
      <c r="B2837" s="204">
        <v>42935</v>
      </c>
      <c r="C2837">
        <v>0</v>
      </c>
      <c r="D2837">
        <v>1</v>
      </c>
      <c r="E2837">
        <v>0</v>
      </c>
    </row>
    <row r="2838" spans="1:5" x14ac:dyDescent="0.15">
      <c r="A2838">
        <v>15917513002</v>
      </c>
      <c r="B2838" s="204">
        <v>42908</v>
      </c>
      <c r="C2838">
        <v>0</v>
      </c>
      <c r="D2838">
        <v>1</v>
      </c>
      <c r="E2838">
        <v>0</v>
      </c>
    </row>
    <row r="2839" spans="1:5" x14ac:dyDescent="0.15">
      <c r="A2839">
        <v>15918167002</v>
      </c>
      <c r="B2839" s="204">
        <v>42912</v>
      </c>
      <c r="C2839">
        <v>0</v>
      </c>
      <c r="D2839">
        <v>1</v>
      </c>
      <c r="E2839">
        <v>0</v>
      </c>
    </row>
    <row r="2840" spans="1:5" x14ac:dyDescent="0.15">
      <c r="A2840">
        <v>15919237002</v>
      </c>
      <c r="B2840" s="204">
        <v>42893</v>
      </c>
      <c r="C2840">
        <v>0</v>
      </c>
      <c r="D2840">
        <v>1</v>
      </c>
      <c r="E2840">
        <v>0</v>
      </c>
    </row>
    <row r="2841" spans="1:5" x14ac:dyDescent="0.15">
      <c r="A2841">
        <v>15922075003</v>
      </c>
      <c r="B2841" s="204">
        <v>42893</v>
      </c>
      <c r="C2841">
        <v>0</v>
      </c>
      <c r="D2841" t="s">
        <v>21</v>
      </c>
      <c r="E2841">
        <v>0</v>
      </c>
    </row>
    <row r="2842" spans="1:5" x14ac:dyDescent="0.15">
      <c r="A2842">
        <v>15927586003</v>
      </c>
      <c r="B2842" s="204">
        <v>42893</v>
      </c>
      <c r="C2842">
        <v>0</v>
      </c>
      <c r="D2842">
        <v>1</v>
      </c>
      <c r="E2842">
        <v>0</v>
      </c>
    </row>
    <row r="2843" spans="1:5" x14ac:dyDescent="0.15">
      <c r="A2843">
        <v>15927725002</v>
      </c>
      <c r="B2843" s="204">
        <v>42908</v>
      </c>
      <c r="C2843">
        <v>0</v>
      </c>
      <c r="D2843">
        <v>1</v>
      </c>
      <c r="E2843">
        <v>0</v>
      </c>
    </row>
    <row r="2844" spans="1:5" x14ac:dyDescent="0.15">
      <c r="A2844">
        <v>15928614002</v>
      </c>
      <c r="B2844" s="204">
        <v>42935</v>
      </c>
      <c r="C2844">
        <v>0</v>
      </c>
      <c r="D2844">
        <v>1</v>
      </c>
      <c r="E2844">
        <v>0</v>
      </c>
    </row>
    <row r="2845" spans="1:5" x14ac:dyDescent="0.15">
      <c r="A2845">
        <v>15929366002</v>
      </c>
      <c r="B2845" s="204">
        <v>42880</v>
      </c>
      <c r="C2845">
        <v>0</v>
      </c>
      <c r="D2845">
        <v>1</v>
      </c>
      <c r="E2845">
        <v>0</v>
      </c>
    </row>
    <row r="2846" spans="1:5" x14ac:dyDescent="0.15">
      <c r="A2846">
        <v>15935732002</v>
      </c>
      <c r="B2846" s="204">
        <v>42935</v>
      </c>
      <c r="C2846">
        <v>0</v>
      </c>
      <c r="D2846">
        <v>1</v>
      </c>
      <c r="E2846">
        <v>0</v>
      </c>
    </row>
    <row r="2847" spans="1:5" x14ac:dyDescent="0.15">
      <c r="A2847">
        <v>15936096002</v>
      </c>
      <c r="B2847" s="204">
        <v>42935</v>
      </c>
      <c r="C2847">
        <v>0</v>
      </c>
      <c r="D2847">
        <v>1</v>
      </c>
      <c r="E2847">
        <v>0</v>
      </c>
    </row>
    <row r="2848" spans="1:5" x14ac:dyDescent="0.15">
      <c r="A2848">
        <v>15937790002</v>
      </c>
      <c r="B2848" s="204">
        <v>42935</v>
      </c>
      <c r="C2848">
        <v>0</v>
      </c>
      <c r="D2848">
        <v>1</v>
      </c>
      <c r="E2848">
        <v>0</v>
      </c>
    </row>
    <row r="2849" spans="1:5" x14ac:dyDescent="0.15">
      <c r="A2849">
        <v>15938688003</v>
      </c>
      <c r="B2849" s="204">
        <v>42893</v>
      </c>
      <c r="C2849">
        <v>0</v>
      </c>
      <c r="D2849">
        <v>1</v>
      </c>
      <c r="E2849">
        <v>0</v>
      </c>
    </row>
    <row r="2850" spans="1:5" x14ac:dyDescent="0.15">
      <c r="A2850">
        <v>15940999002</v>
      </c>
      <c r="B2850" s="204">
        <v>42893</v>
      </c>
      <c r="C2850">
        <v>0</v>
      </c>
      <c r="D2850">
        <v>1</v>
      </c>
      <c r="E2850">
        <v>0</v>
      </c>
    </row>
    <row r="2851" spans="1:5" x14ac:dyDescent="0.15">
      <c r="A2851">
        <v>15941795002</v>
      </c>
      <c r="B2851" s="204">
        <v>42935</v>
      </c>
      <c r="C2851">
        <v>0</v>
      </c>
      <c r="D2851">
        <v>1</v>
      </c>
      <c r="E2851">
        <v>0</v>
      </c>
    </row>
    <row r="2852" spans="1:5" x14ac:dyDescent="0.15">
      <c r="A2852">
        <v>15947190004</v>
      </c>
      <c r="B2852" s="204">
        <v>42893</v>
      </c>
      <c r="C2852">
        <v>0</v>
      </c>
      <c r="D2852">
        <v>1</v>
      </c>
      <c r="E2852">
        <v>0</v>
      </c>
    </row>
    <row r="2853" spans="1:5" x14ac:dyDescent="0.15">
      <c r="A2853">
        <v>15947661004</v>
      </c>
      <c r="B2853" s="204">
        <v>42893</v>
      </c>
      <c r="C2853">
        <v>0</v>
      </c>
      <c r="D2853">
        <v>1</v>
      </c>
      <c r="E2853">
        <v>0</v>
      </c>
    </row>
    <row r="2854" spans="1:5" x14ac:dyDescent="0.15">
      <c r="A2854">
        <v>15952290003</v>
      </c>
      <c r="B2854" s="204">
        <v>42935</v>
      </c>
      <c r="C2854">
        <v>0</v>
      </c>
      <c r="D2854">
        <v>1</v>
      </c>
      <c r="E2854">
        <v>0</v>
      </c>
    </row>
    <row r="2855" spans="1:5" x14ac:dyDescent="0.15">
      <c r="A2855">
        <v>15964443003</v>
      </c>
      <c r="B2855" s="204">
        <v>42893</v>
      </c>
      <c r="C2855">
        <v>0</v>
      </c>
      <c r="D2855">
        <v>1</v>
      </c>
      <c r="E2855">
        <v>0</v>
      </c>
    </row>
    <row r="2856" spans="1:5" x14ac:dyDescent="0.15">
      <c r="A2856">
        <v>15968734002</v>
      </c>
      <c r="B2856" s="204">
        <v>42935</v>
      </c>
      <c r="C2856">
        <v>0</v>
      </c>
      <c r="D2856">
        <v>1</v>
      </c>
      <c r="E2856">
        <v>0</v>
      </c>
    </row>
    <row r="2857" spans="1:5" x14ac:dyDescent="0.15">
      <c r="A2857">
        <v>15972758002</v>
      </c>
      <c r="B2857" s="204">
        <v>42893</v>
      </c>
      <c r="C2857">
        <v>0</v>
      </c>
      <c r="D2857">
        <v>1</v>
      </c>
      <c r="E2857">
        <v>0</v>
      </c>
    </row>
    <row r="2858" spans="1:5" x14ac:dyDescent="0.15">
      <c r="A2858">
        <v>15975151002</v>
      </c>
      <c r="B2858" s="204">
        <v>42908</v>
      </c>
      <c r="C2858">
        <v>0</v>
      </c>
      <c r="D2858">
        <v>1</v>
      </c>
      <c r="E2858">
        <v>0</v>
      </c>
    </row>
    <row r="2859" spans="1:5" x14ac:dyDescent="0.15">
      <c r="A2859">
        <v>15982560002</v>
      </c>
      <c r="B2859" s="204">
        <v>42899</v>
      </c>
      <c r="C2859">
        <v>0</v>
      </c>
      <c r="D2859">
        <v>1</v>
      </c>
      <c r="E2859">
        <v>0</v>
      </c>
    </row>
    <row r="2860" spans="1:5" x14ac:dyDescent="0.15">
      <c r="A2860">
        <v>15982933003</v>
      </c>
      <c r="B2860" s="204">
        <v>42914</v>
      </c>
      <c r="C2860">
        <v>0</v>
      </c>
      <c r="D2860">
        <v>1</v>
      </c>
      <c r="E2860">
        <v>0</v>
      </c>
    </row>
    <row r="2861" spans="1:5" x14ac:dyDescent="0.15">
      <c r="A2861">
        <v>15984839002</v>
      </c>
      <c r="B2861" s="204">
        <v>42935</v>
      </c>
      <c r="C2861">
        <v>0</v>
      </c>
      <c r="D2861">
        <v>1</v>
      </c>
      <c r="E2861">
        <v>0</v>
      </c>
    </row>
    <row r="2862" spans="1:5" x14ac:dyDescent="0.15">
      <c r="A2862">
        <v>15991810003</v>
      </c>
      <c r="B2862" s="204">
        <v>42935</v>
      </c>
      <c r="C2862">
        <v>0</v>
      </c>
      <c r="D2862">
        <v>1</v>
      </c>
      <c r="E2862">
        <v>0</v>
      </c>
    </row>
    <row r="2863" spans="1:5" x14ac:dyDescent="0.15">
      <c r="A2863">
        <v>15994262002</v>
      </c>
      <c r="B2863" s="204">
        <v>42908</v>
      </c>
      <c r="C2863">
        <v>0</v>
      </c>
      <c r="D2863">
        <v>1</v>
      </c>
      <c r="E2863">
        <v>0</v>
      </c>
    </row>
    <row r="2864" spans="1:5" x14ac:dyDescent="0.15">
      <c r="A2864">
        <v>15995075002</v>
      </c>
      <c r="B2864" s="204">
        <v>42914</v>
      </c>
      <c r="C2864">
        <v>0</v>
      </c>
      <c r="D2864">
        <v>1</v>
      </c>
      <c r="E2864">
        <v>0</v>
      </c>
    </row>
    <row r="2865" spans="1:5" x14ac:dyDescent="0.15">
      <c r="A2865">
        <v>16001175002</v>
      </c>
      <c r="B2865" s="204">
        <v>42899</v>
      </c>
      <c r="C2865">
        <v>0</v>
      </c>
      <c r="D2865">
        <v>1</v>
      </c>
      <c r="E2865">
        <v>0</v>
      </c>
    </row>
    <row r="2866" spans="1:5" x14ac:dyDescent="0.15">
      <c r="A2866">
        <v>16002830003</v>
      </c>
      <c r="B2866" s="204">
        <v>42935</v>
      </c>
      <c r="C2866">
        <v>0</v>
      </c>
      <c r="D2866">
        <v>1</v>
      </c>
      <c r="E2866">
        <v>0</v>
      </c>
    </row>
    <row r="2867" spans="1:5" x14ac:dyDescent="0.15">
      <c r="A2867">
        <v>16013173002</v>
      </c>
      <c r="B2867" s="204">
        <v>42935</v>
      </c>
      <c r="C2867">
        <v>0</v>
      </c>
      <c r="D2867">
        <v>1</v>
      </c>
      <c r="E2867">
        <v>0</v>
      </c>
    </row>
    <row r="2868" spans="1:5" x14ac:dyDescent="0.15">
      <c r="A2868">
        <v>16023552002</v>
      </c>
      <c r="B2868" s="204">
        <v>42899</v>
      </c>
      <c r="C2868">
        <v>0</v>
      </c>
      <c r="D2868">
        <v>1</v>
      </c>
      <c r="E2868">
        <v>0</v>
      </c>
    </row>
    <row r="2869" spans="1:5" x14ac:dyDescent="0.15">
      <c r="A2869">
        <v>16027850002</v>
      </c>
      <c r="B2869" s="204">
        <v>42935</v>
      </c>
      <c r="C2869">
        <v>0</v>
      </c>
      <c r="D2869">
        <v>1</v>
      </c>
      <c r="E2869">
        <v>0</v>
      </c>
    </row>
    <row r="2870" spans="1:5" x14ac:dyDescent="0.15">
      <c r="A2870">
        <v>16027910002</v>
      </c>
      <c r="B2870" s="204">
        <v>42935</v>
      </c>
      <c r="C2870">
        <v>0</v>
      </c>
      <c r="D2870">
        <v>1</v>
      </c>
      <c r="E2870">
        <v>0</v>
      </c>
    </row>
    <row r="2871" spans="1:5" x14ac:dyDescent="0.15">
      <c r="A2871">
        <v>16031348002</v>
      </c>
      <c r="B2871" s="204">
        <v>42899</v>
      </c>
      <c r="C2871">
        <v>0</v>
      </c>
      <c r="D2871">
        <v>1</v>
      </c>
      <c r="E2871">
        <v>0</v>
      </c>
    </row>
    <row r="2872" spans="1:5" x14ac:dyDescent="0.15">
      <c r="A2872">
        <v>16040187002</v>
      </c>
      <c r="B2872" s="204">
        <v>42899</v>
      </c>
      <c r="C2872">
        <v>0</v>
      </c>
      <c r="D2872">
        <v>1</v>
      </c>
      <c r="E2872">
        <v>0</v>
      </c>
    </row>
    <row r="2873" spans="1:5" x14ac:dyDescent="0.15">
      <c r="A2873">
        <v>16048311008</v>
      </c>
      <c r="B2873" s="204">
        <v>42935</v>
      </c>
      <c r="C2873">
        <v>0</v>
      </c>
      <c r="D2873">
        <v>1</v>
      </c>
      <c r="E2873">
        <v>0</v>
      </c>
    </row>
    <row r="2874" spans="1:5" x14ac:dyDescent="0.15">
      <c r="A2874">
        <v>16058683002</v>
      </c>
      <c r="B2874" s="204">
        <v>42914</v>
      </c>
      <c r="C2874">
        <v>0</v>
      </c>
      <c r="D2874">
        <v>1</v>
      </c>
      <c r="E2874">
        <v>0</v>
      </c>
    </row>
    <row r="2875" spans="1:5" x14ac:dyDescent="0.15">
      <c r="A2875">
        <v>16068424002</v>
      </c>
      <c r="B2875" s="204">
        <v>42908</v>
      </c>
      <c r="C2875">
        <v>0</v>
      </c>
      <c r="D2875">
        <v>1</v>
      </c>
      <c r="E2875">
        <v>0</v>
      </c>
    </row>
    <row r="2876" spans="1:5" x14ac:dyDescent="0.15">
      <c r="A2876">
        <v>16070734002</v>
      </c>
      <c r="B2876" s="204">
        <v>42935</v>
      </c>
      <c r="C2876">
        <v>0</v>
      </c>
      <c r="D2876">
        <v>1</v>
      </c>
      <c r="E2876">
        <v>0</v>
      </c>
    </row>
    <row r="2877" spans="1:5" x14ac:dyDescent="0.15">
      <c r="A2877">
        <v>16073130002</v>
      </c>
      <c r="B2877" s="204">
        <v>42879</v>
      </c>
      <c r="C2877">
        <v>0</v>
      </c>
      <c r="D2877">
        <v>1</v>
      </c>
      <c r="E2877">
        <v>0</v>
      </c>
    </row>
    <row r="2878" spans="1:5" x14ac:dyDescent="0.15">
      <c r="A2878">
        <v>16078163002</v>
      </c>
      <c r="B2878" s="204">
        <v>42899</v>
      </c>
      <c r="C2878">
        <v>0</v>
      </c>
      <c r="D2878">
        <v>1</v>
      </c>
      <c r="E2878">
        <v>0</v>
      </c>
    </row>
    <row r="2879" spans="1:5" x14ac:dyDescent="0.15">
      <c r="A2879">
        <v>16081772002</v>
      </c>
      <c r="B2879" s="204">
        <v>42927</v>
      </c>
      <c r="C2879">
        <v>1</v>
      </c>
      <c r="D2879" t="s">
        <v>21</v>
      </c>
      <c r="E2879">
        <v>0</v>
      </c>
    </row>
    <row r="2880" spans="1:5" x14ac:dyDescent="0.15">
      <c r="A2880">
        <v>16082388002</v>
      </c>
      <c r="B2880" s="204">
        <v>42935</v>
      </c>
      <c r="C2880">
        <v>0</v>
      </c>
      <c r="D2880" t="s">
        <v>21</v>
      </c>
      <c r="E2880">
        <v>0</v>
      </c>
    </row>
    <row r="2881" spans="1:5" x14ac:dyDescent="0.15">
      <c r="A2881">
        <v>16090455003</v>
      </c>
      <c r="B2881" s="204">
        <v>42899</v>
      </c>
      <c r="C2881">
        <v>0</v>
      </c>
      <c r="D2881">
        <v>1</v>
      </c>
      <c r="E2881">
        <v>0</v>
      </c>
    </row>
    <row r="2882" spans="1:5" x14ac:dyDescent="0.15">
      <c r="A2882">
        <v>16096657003</v>
      </c>
      <c r="B2882" s="204">
        <v>42908</v>
      </c>
      <c r="C2882">
        <v>0</v>
      </c>
      <c r="D2882">
        <v>1</v>
      </c>
      <c r="E2882">
        <v>0</v>
      </c>
    </row>
    <row r="2883" spans="1:5" x14ac:dyDescent="0.15">
      <c r="A2883">
        <v>16105580002</v>
      </c>
      <c r="B2883" s="204">
        <v>42913</v>
      </c>
      <c r="C2883">
        <v>0</v>
      </c>
      <c r="D2883">
        <v>1</v>
      </c>
      <c r="E2883">
        <v>0</v>
      </c>
    </row>
    <row r="2884" spans="1:5" x14ac:dyDescent="0.15">
      <c r="A2884">
        <v>16112188003</v>
      </c>
      <c r="B2884" s="204">
        <v>42880</v>
      </c>
      <c r="C2884">
        <v>0</v>
      </c>
      <c r="D2884">
        <v>1</v>
      </c>
      <c r="E2884">
        <v>0</v>
      </c>
    </row>
    <row r="2885" spans="1:5" x14ac:dyDescent="0.15">
      <c r="A2885">
        <v>16121605002</v>
      </c>
      <c r="B2885" s="204">
        <v>42899</v>
      </c>
      <c r="C2885">
        <v>0</v>
      </c>
      <c r="D2885">
        <v>1</v>
      </c>
      <c r="E2885">
        <v>0</v>
      </c>
    </row>
    <row r="2886" spans="1:5" x14ac:dyDescent="0.15">
      <c r="A2886">
        <v>16122096002</v>
      </c>
      <c r="B2886" s="204">
        <v>42880</v>
      </c>
      <c r="C2886">
        <v>0</v>
      </c>
      <c r="D2886">
        <v>1</v>
      </c>
      <c r="E2886">
        <v>0</v>
      </c>
    </row>
    <row r="2887" spans="1:5" x14ac:dyDescent="0.15">
      <c r="A2887">
        <v>16122729003</v>
      </c>
      <c r="B2887" s="204">
        <v>42879</v>
      </c>
      <c r="C2887">
        <v>0</v>
      </c>
      <c r="D2887">
        <v>1</v>
      </c>
      <c r="E2887">
        <v>0</v>
      </c>
    </row>
    <row r="2888" spans="1:5" x14ac:dyDescent="0.15">
      <c r="A2888">
        <v>16131096003</v>
      </c>
      <c r="B2888" s="204">
        <v>42935</v>
      </c>
      <c r="C2888">
        <v>0</v>
      </c>
      <c r="D2888">
        <v>1</v>
      </c>
      <c r="E2888">
        <v>0</v>
      </c>
    </row>
    <row r="2889" spans="1:5" x14ac:dyDescent="0.15">
      <c r="A2889">
        <v>16137618002</v>
      </c>
      <c r="B2889" s="204">
        <v>42893</v>
      </c>
      <c r="C2889">
        <v>0</v>
      </c>
      <c r="D2889">
        <v>1</v>
      </c>
      <c r="E2889">
        <v>0</v>
      </c>
    </row>
    <row r="2890" spans="1:5" x14ac:dyDescent="0.15">
      <c r="A2890">
        <v>16138514002</v>
      </c>
      <c r="B2890" s="204">
        <v>42935</v>
      </c>
      <c r="C2890">
        <v>0</v>
      </c>
      <c r="D2890">
        <v>1</v>
      </c>
      <c r="E2890">
        <v>0</v>
      </c>
    </row>
    <row r="2891" spans="1:5" x14ac:dyDescent="0.15">
      <c r="A2891">
        <v>16145889003</v>
      </c>
      <c r="B2891" s="204">
        <v>42893</v>
      </c>
      <c r="C2891">
        <v>0</v>
      </c>
      <c r="D2891">
        <v>1</v>
      </c>
      <c r="E2891">
        <v>0</v>
      </c>
    </row>
    <row r="2892" spans="1:5" x14ac:dyDescent="0.15">
      <c r="A2892">
        <v>16156710003</v>
      </c>
      <c r="B2892" s="204">
        <v>42893</v>
      </c>
      <c r="C2892">
        <v>0</v>
      </c>
      <c r="D2892">
        <v>1</v>
      </c>
      <c r="E2892">
        <v>0</v>
      </c>
    </row>
    <row r="2893" spans="1:5" x14ac:dyDescent="0.15">
      <c r="A2893">
        <v>16157555002</v>
      </c>
      <c r="B2893" s="204">
        <v>42893</v>
      </c>
      <c r="C2893">
        <v>0</v>
      </c>
      <c r="D2893">
        <v>1</v>
      </c>
      <c r="E2893">
        <v>0</v>
      </c>
    </row>
    <row r="2894" spans="1:5" x14ac:dyDescent="0.15">
      <c r="A2894">
        <v>16159175002</v>
      </c>
      <c r="B2894" s="204">
        <v>42893</v>
      </c>
      <c r="C2894">
        <v>0</v>
      </c>
      <c r="D2894">
        <v>1</v>
      </c>
      <c r="E2894">
        <v>0</v>
      </c>
    </row>
    <row r="2895" spans="1:5" x14ac:dyDescent="0.15">
      <c r="A2895">
        <v>16163310002</v>
      </c>
      <c r="B2895" s="204">
        <v>42935</v>
      </c>
      <c r="C2895">
        <v>0</v>
      </c>
      <c r="D2895">
        <v>1</v>
      </c>
      <c r="E2895">
        <v>0</v>
      </c>
    </row>
    <row r="2896" spans="1:5" x14ac:dyDescent="0.15">
      <c r="A2896">
        <v>16172950002</v>
      </c>
      <c r="B2896" s="204">
        <v>42908</v>
      </c>
      <c r="C2896">
        <v>0</v>
      </c>
      <c r="D2896">
        <v>1</v>
      </c>
      <c r="E2896">
        <v>0</v>
      </c>
    </row>
    <row r="2897" spans="1:5" x14ac:dyDescent="0.15">
      <c r="A2897">
        <v>16174111003</v>
      </c>
      <c r="B2897" s="204">
        <v>42893</v>
      </c>
      <c r="C2897">
        <v>0</v>
      </c>
      <c r="D2897">
        <v>1</v>
      </c>
      <c r="E2897">
        <v>0</v>
      </c>
    </row>
    <row r="2898" spans="1:5" x14ac:dyDescent="0.15">
      <c r="A2898">
        <v>16175650003</v>
      </c>
      <c r="B2898" s="204">
        <v>42893</v>
      </c>
      <c r="C2898">
        <v>0</v>
      </c>
      <c r="D2898">
        <v>1</v>
      </c>
      <c r="E2898">
        <v>0</v>
      </c>
    </row>
    <row r="2899" spans="1:5" x14ac:dyDescent="0.15">
      <c r="A2899">
        <v>16179204002</v>
      </c>
      <c r="B2899" s="204">
        <v>42893</v>
      </c>
      <c r="C2899">
        <v>0</v>
      </c>
      <c r="D2899">
        <v>1</v>
      </c>
      <c r="E2899">
        <v>0</v>
      </c>
    </row>
    <row r="2900" spans="1:5" x14ac:dyDescent="0.15">
      <c r="A2900">
        <v>16185652002</v>
      </c>
      <c r="B2900" s="204">
        <v>42893</v>
      </c>
      <c r="C2900">
        <v>0</v>
      </c>
      <c r="D2900">
        <v>1</v>
      </c>
      <c r="E2900">
        <v>0</v>
      </c>
    </row>
    <row r="2901" spans="1:5" x14ac:dyDescent="0.15">
      <c r="A2901">
        <v>16191595002</v>
      </c>
      <c r="B2901" s="204">
        <v>42893</v>
      </c>
      <c r="C2901">
        <v>0</v>
      </c>
      <c r="D2901">
        <v>1</v>
      </c>
      <c r="E2901">
        <v>0</v>
      </c>
    </row>
    <row r="2902" spans="1:5" x14ac:dyDescent="0.15">
      <c r="A2902">
        <v>16198633002</v>
      </c>
      <c r="B2902" s="204">
        <v>42893</v>
      </c>
      <c r="C2902">
        <v>0</v>
      </c>
      <c r="D2902">
        <v>1</v>
      </c>
      <c r="E2902">
        <v>0</v>
      </c>
    </row>
    <row r="2903" spans="1:5" x14ac:dyDescent="0.15">
      <c r="A2903">
        <v>16202040002</v>
      </c>
      <c r="B2903" s="204">
        <v>42893</v>
      </c>
      <c r="C2903">
        <v>0</v>
      </c>
      <c r="D2903">
        <v>1</v>
      </c>
      <c r="E2903">
        <v>0</v>
      </c>
    </row>
    <row r="2904" spans="1:5" x14ac:dyDescent="0.15">
      <c r="A2904">
        <v>16209731002</v>
      </c>
      <c r="B2904" s="204">
        <v>42893</v>
      </c>
      <c r="C2904">
        <v>0</v>
      </c>
      <c r="D2904">
        <v>1</v>
      </c>
      <c r="E2904">
        <v>0</v>
      </c>
    </row>
    <row r="2905" spans="1:5" x14ac:dyDescent="0.15">
      <c r="A2905">
        <v>16209870002</v>
      </c>
      <c r="B2905" s="204">
        <v>42893</v>
      </c>
      <c r="C2905">
        <v>0</v>
      </c>
      <c r="D2905">
        <v>1</v>
      </c>
      <c r="E2905">
        <v>0</v>
      </c>
    </row>
    <row r="2906" spans="1:5" x14ac:dyDescent="0.15">
      <c r="A2906">
        <v>16210660002</v>
      </c>
      <c r="B2906" s="204">
        <v>42899</v>
      </c>
      <c r="C2906">
        <v>0</v>
      </c>
      <c r="D2906">
        <v>1</v>
      </c>
      <c r="E2906">
        <v>0</v>
      </c>
    </row>
    <row r="2907" spans="1:5" x14ac:dyDescent="0.15">
      <c r="A2907">
        <v>16222342002</v>
      </c>
      <c r="B2907" s="204">
        <v>42899</v>
      </c>
      <c r="C2907">
        <v>0</v>
      </c>
      <c r="D2907">
        <v>1</v>
      </c>
      <c r="E2907">
        <v>0</v>
      </c>
    </row>
    <row r="2908" spans="1:5" x14ac:dyDescent="0.15">
      <c r="A2908">
        <v>16226748002</v>
      </c>
      <c r="B2908" s="204">
        <v>42893</v>
      </c>
      <c r="C2908">
        <v>0</v>
      </c>
      <c r="D2908">
        <v>1</v>
      </c>
      <c r="E2908">
        <v>0</v>
      </c>
    </row>
    <row r="2909" spans="1:5" x14ac:dyDescent="0.15">
      <c r="A2909">
        <v>16227225002</v>
      </c>
      <c r="B2909" s="204">
        <v>42893</v>
      </c>
      <c r="C2909">
        <v>0</v>
      </c>
      <c r="D2909">
        <v>1</v>
      </c>
      <c r="E2909">
        <v>0</v>
      </c>
    </row>
    <row r="2910" spans="1:5" x14ac:dyDescent="0.15">
      <c r="A2910">
        <v>16248128002</v>
      </c>
      <c r="B2910" s="204">
        <v>42893</v>
      </c>
      <c r="C2910">
        <v>0</v>
      </c>
      <c r="D2910">
        <v>1</v>
      </c>
      <c r="E2910">
        <v>0</v>
      </c>
    </row>
    <row r="2911" spans="1:5" x14ac:dyDescent="0.15">
      <c r="A2911">
        <v>16248991004</v>
      </c>
      <c r="B2911" s="204">
        <v>42893</v>
      </c>
      <c r="C2911">
        <v>0</v>
      </c>
      <c r="D2911">
        <v>1</v>
      </c>
      <c r="E2911">
        <v>0</v>
      </c>
    </row>
    <row r="2912" spans="1:5" x14ac:dyDescent="0.15">
      <c r="A2912">
        <v>16249906002</v>
      </c>
      <c r="B2912" s="204">
        <v>42893</v>
      </c>
      <c r="C2912">
        <v>0</v>
      </c>
      <c r="D2912">
        <v>1</v>
      </c>
      <c r="E2912">
        <v>0</v>
      </c>
    </row>
    <row r="2913" spans="1:5" x14ac:dyDescent="0.15">
      <c r="A2913">
        <v>16268221002</v>
      </c>
      <c r="B2913" s="204">
        <v>42893</v>
      </c>
      <c r="C2913">
        <v>0</v>
      </c>
      <c r="D2913">
        <v>1</v>
      </c>
      <c r="E2913">
        <v>0</v>
      </c>
    </row>
    <row r="2914" spans="1:5" x14ac:dyDescent="0.15">
      <c r="A2914">
        <v>16299671004</v>
      </c>
      <c r="B2914" s="204">
        <v>42899</v>
      </c>
      <c r="C2914">
        <v>0</v>
      </c>
      <c r="D2914">
        <v>1</v>
      </c>
      <c r="E2914">
        <v>0</v>
      </c>
    </row>
    <row r="2915" spans="1:5" x14ac:dyDescent="0.15">
      <c r="A2915">
        <v>16303452002</v>
      </c>
      <c r="B2915" s="204">
        <v>42893</v>
      </c>
      <c r="C2915">
        <v>0</v>
      </c>
      <c r="D2915">
        <v>1</v>
      </c>
      <c r="E2915">
        <v>0</v>
      </c>
    </row>
    <row r="2916" spans="1:5" x14ac:dyDescent="0.15">
      <c r="A2916">
        <v>16319079002</v>
      </c>
      <c r="B2916" s="204">
        <v>42893</v>
      </c>
      <c r="C2916">
        <v>0</v>
      </c>
      <c r="D2916">
        <v>1</v>
      </c>
      <c r="E2916">
        <v>0</v>
      </c>
    </row>
    <row r="2917" spans="1:5" x14ac:dyDescent="0.15">
      <c r="A2917">
        <v>16328635004</v>
      </c>
      <c r="B2917" s="204">
        <v>42908</v>
      </c>
      <c r="C2917">
        <v>0</v>
      </c>
      <c r="D2917">
        <v>1</v>
      </c>
      <c r="E2917">
        <v>0</v>
      </c>
    </row>
    <row r="2918" spans="1:5" x14ac:dyDescent="0.15">
      <c r="A2918">
        <v>16335425002</v>
      </c>
      <c r="B2918" s="204">
        <v>42893</v>
      </c>
      <c r="C2918">
        <v>0</v>
      </c>
      <c r="D2918">
        <v>1</v>
      </c>
      <c r="E2918">
        <v>0</v>
      </c>
    </row>
    <row r="2919" spans="1:5" x14ac:dyDescent="0.15">
      <c r="A2919">
        <v>16354529003</v>
      </c>
      <c r="B2919" s="204">
        <v>42935</v>
      </c>
      <c r="C2919">
        <v>0</v>
      </c>
      <c r="D2919">
        <v>1</v>
      </c>
      <c r="E2919">
        <v>0</v>
      </c>
    </row>
    <row r="2920" spans="1:5" x14ac:dyDescent="0.15">
      <c r="A2920">
        <v>16370548002</v>
      </c>
      <c r="B2920" s="204">
        <v>42927</v>
      </c>
      <c r="C2920">
        <v>1</v>
      </c>
      <c r="D2920" t="s">
        <v>21</v>
      </c>
      <c r="E2920">
        <v>0</v>
      </c>
    </row>
    <row r="2921" spans="1:5" x14ac:dyDescent="0.15">
      <c r="A2921">
        <v>16371236002</v>
      </c>
      <c r="B2921" s="204">
        <v>42893</v>
      </c>
      <c r="C2921">
        <v>0</v>
      </c>
      <c r="D2921">
        <v>1</v>
      </c>
      <c r="E2921">
        <v>0</v>
      </c>
    </row>
    <row r="2922" spans="1:5" x14ac:dyDescent="0.15">
      <c r="A2922">
        <v>16374511002</v>
      </c>
      <c r="B2922" s="204">
        <v>42935</v>
      </c>
      <c r="C2922">
        <v>0</v>
      </c>
      <c r="D2922">
        <v>1</v>
      </c>
      <c r="E2922">
        <v>0</v>
      </c>
    </row>
    <row r="2923" spans="1:5" x14ac:dyDescent="0.15">
      <c r="A2923">
        <v>16386206002</v>
      </c>
      <c r="B2923" s="204">
        <v>42893</v>
      </c>
      <c r="C2923">
        <v>0</v>
      </c>
      <c r="D2923">
        <v>1</v>
      </c>
      <c r="E2923">
        <v>0</v>
      </c>
    </row>
    <row r="2924" spans="1:5" x14ac:dyDescent="0.15">
      <c r="A2924">
        <v>16390216002</v>
      </c>
      <c r="B2924" s="204">
        <v>42908</v>
      </c>
      <c r="C2924">
        <v>0</v>
      </c>
      <c r="D2924">
        <v>1</v>
      </c>
      <c r="E2924">
        <v>0</v>
      </c>
    </row>
    <row r="2925" spans="1:5" x14ac:dyDescent="0.15">
      <c r="A2925">
        <v>16392309002</v>
      </c>
      <c r="B2925" s="204">
        <v>42880</v>
      </c>
      <c r="C2925">
        <v>0</v>
      </c>
      <c r="D2925">
        <v>1</v>
      </c>
      <c r="E2925">
        <v>0</v>
      </c>
    </row>
    <row r="2926" spans="1:5" x14ac:dyDescent="0.15">
      <c r="A2926">
        <v>16392826002</v>
      </c>
      <c r="B2926" s="204">
        <v>42880</v>
      </c>
      <c r="C2926">
        <v>0</v>
      </c>
      <c r="D2926">
        <v>1</v>
      </c>
      <c r="E2926">
        <v>0</v>
      </c>
    </row>
    <row r="2927" spans="1:5" x14ac:dyDescent="0.15">
      <c r="A2927">
        <v>16399182002</v>
      </c>
      <c r="B2927" s="204">
        <v>42908</v>
      </c>
      <c r="C2927">
        <v>0</v>
      </c>
      <c r="D2927">
        <v>1</v>
      </c>
      <c r="E2927">
        <v>0</v>
      </c>
    </row>
    <row r="2928" spans="1:5" x14ac:dyDescent="0.15">
      <c r="A2928">
        <v>16406348002</v>
      </c>
      <c r="B2928" s="204">
        <v>42879</v>
      </c>
      <c r="C2928">
        <v>0</v>
      </c>
      <c r="D2928">
        <v>1</v>
      </c>
      <c r="E2928">
        <v>0</v>
      </c>
    </row>
    <row r="2929" spans="1:5" x14ac:dyDescent="0.15">
      <c r="A2929">
        <v>16408263002</v>
      </c>
      <c r="B2929" s="204">
        <v>42908</v>
      </c>
      <c r="C2929">
        <v>0</v>
      </c>
      <c r="D2929">
        <v>1</v>
      </c>
      <c r="E2929">
        <v>0</v>
      </c>
    </row>
    <row r="2930" spans="1:5" x14ac:dyDescent="0.15">
      <c r="A2930">
        <v>16409027002</v>
      </c>
      <c r="B2930" s="204">
        <v>42908</v>
      </c>
      <c r="C2930">
        <v>0</v>
      </c>
      <c r="D2930">
        <v>1</v>
      </c>
      <c r="E2930">
        <v>0</v>
      </c>
    </row>
    <row r="2931" spans="1:5" x14ac:dyDescent="0.15">
      <c r="A2931">
        <v>16415714002</v>
      </c>
      <c r="B2931" s="204">
        <v>42908</v>
      </c>
      <c r="C2931">
        <v>0</v>
      </c>
      <c r="D2931">
        <v>1</v>
      </c>
      <c r="E2931">
        <v>0</v>
      </c>
    </row>
    <row r="2932" spans="1:5" x14ac:dyDescent="0.15">
      <c r="A2932">
        <v>16416649003</v>
      </c>
      <c r="B2932" s="204">
        <v>42908</v>
      </c>
      <c r="C2932">
        <v>0</v>
      </c>
      <c r="D2932">
        <v>1</v>
      </c>
      <c r="E2932">
        <v>0</v>
      </c>
    </row>
    <row r="2933" spans="1:5" x14ac:dyDescent="0.15">
      <c r="A2933">
        <v>16417233002</v>
      </c>
      <c r="B2933" s="204">
        <v>42908</v>
      </c>
      <c r="C2933">
        <v>0</v>
      </c>
      <c r="D2933">
        <v>1</v>
      </c>
      <c r="E2933">
        <v>0</v>
      </c>
    </row>
    <row r="2934" spans="1:5" x14ac:dyDescent="0.15">
      <c r="A2934">
        <v>16418105002</v>
      </c>
      <c r="B2934" s="204">
        <v>42879</v>
      </c>
      <c r="C2934">
        <v>0</v>
      </c>
      <c r="D2934">
        <v>1</v>
      </c>
      <c r="E2934">
        <v>0</v>
      </c>
    </row>
    <row r="2935" spans="1:5" x14ac:dyDescent="0.15">
      <c r="A2935">
        <v>16430380002</v>
      </c>
      <c r="B2935" s="204">
        <v>42914</v>
      </c>
      <c r="C2935">
        <v>0</v>
      </c>
      <c r="D2935">
        <v>1</v>
      </c>
      <c r="E2935">
        <v>0</v>
      </c>
    </row>
    <row r="2936" spans="1:5" x14ac:dyDescent="0.15">
      <c r="A2936">
        <v>16431154002</v>
      </c>
      <c r="B2936" s="204">
        <v>42880</v>
      </c>
      <c r="C2936">
        <v>0</v>
      </c>
      <c r="D2936">
        <v>1</v>
      </c>
      <c r="E2936">
        <v>0</v>
      </c>
    </row>
    <row r="2937" spans="1:5" x14ac:dyDescent="0.15">
      <c r="A2937">
        <v>16433849002</v>
      </c>
      <c r="B2937" s="204">
        <v>42879</v>
      </c>
      <c r="C2937">
        <v>0</v>
      </c>
      <c r="D2937">
        <v>1</v>
      </c>
      <c r="E2937">
        <v>0</v>
      </c>
    </row>
    <row r="2938" spans="1:5" x14ac:dyDescent="0.15">
      <c r="A2938">
        <v>16434471002</v>
      </c>
      <c r="B2938" s="204">
        <v>42879</v>
      </c>
      <c r="C2938">
        <v>0</v>
      </c>
      <c r="D2938">
        <v>1</v>
      </c>
      <c r="E2938">
        <v>0</v>
      </c>
    </row>
    <row r="2939" spans="1:5" x14ac:dyDescent="0.15">
      <c r="A2939">
        <v>16440382002</v>
      </c>
      <c r="B2939" s="204">
        <v>42879</v>
      </c>
      <c r="C2939">
        <v>0</v>
      </c>
      <c r="D2939">
        <v>1</v>
      </c>
      <c r="E2939">
        <v>0</v>
      </c>
    </row>
    <row r="2940" spans="1:5" x14ac:dyDescent="0.15">
      <c r="A2940">
        <v>16442541002</v>
      </c>
      <c r="B2940" s="204">
        <v>42913</v>
      </c>
      <c r="C2940">
        <v>0</v>
      </c>
      <c r="D2940">
        <v>1</v>
      </c>
      <c r="E2940">
        <v>0</v>
      </c>
    </row>
    <row r="2941" spans="1:5" x14ac:dyDescent="0.15">
      <c r="A2941">
        <v>16446724002</v>
      </c>
      <c r="B2941" s="204">
        <v>42908</v>
      </c>
      <c r="C2941">
        <v>0</v>
      </c>
      <c r="D2941">
        <v>1</v>
      </c>
      <c r="E2941">
        <v>0</v>
      </c>
    </row>
    <row r="2942" spans="1:5" x14ac:dyDescent="0.15">
      <c r="A2942">
        <v>16447541003</v>
      </c>
      <c r="B2942" s="204">
        <v>42880</v>
      </c>
      <c r="C2942">
        <v>0</v>
      </c>
      <c r="D2942">
        <v>1</v>
      </c>
      <c r="E2942">
        <v>0</v>
      </c>
    </row>
    <row r="2943" spans="1:5" x14ac:dyDescent="0.15">
      <c r="A2943">
        <v>16448817002</v>
      </c>
      <c r="B2943" s="204">
        <v>42879</v>
      </c>
      <c r="C2943">
        <v>0</v>
      </c>
      <c r="D2943">
        <v>1</v>
      </c>
      <c r="E2943">
        <v>0</v>
      </c>
    </row>
    <row r="2944" spans="1:5" x14ac:dyDescent="0.15">
      <c r="A2944">
        <v>16449002002</v>
      </c>
      <c r="B2944" s="204">
        <v>42880</v>
      </c>
      <c r="C2944">
        <v>0</v>
      </c>
      <c r="D2944">
        <v>1</v>
      </c>
      <c r="E2944">
        <v>0</v>
      </c>
    </row>
    <row r="2945" spans="1:5" x14ac:dyDescent="0.15">
      <c r="A2945">
        <v>16454035004</v>
      </c>
      <c r="B2945" s="204">
        <v>42935</v>
      </c>
      <c r="C2945">
        <v>0</v>
      </c>
      <c r="D2945">
        <v>1</v>
      </c>
      <c r="E2945">
        <v>0</v>
      </c>
    </row>
    <row r="2946" spans="1:5" x14ac:dyDescent="0.15">
      <c r="A2946">
        <v>16455058003</v>
      </c>
      <c r="B2946" s="204">
        <v>42935</v>
      </c>
      <c r="C2946">
        <v>0</v>
      </c>
      <c r="D2946" t="s">
        <v>21</v>
      </c>
      <c r="E2946">
        <v>0</v>
      </c>
    </row>
    <row r="2947" spans="1:5" x14ac:dyDescent="0.15">
      <c r="A2947">
        <v>16455903002</v>
      </c>
      <c r="B2947" s="204">
        <v>42914</v>
      </c>
      <c r="C2947">
        <v>0</v>
      </c>
      <c r="D2947">
        <v>1</v>
      </c>
      <c r="E2947">
        <v>0</v>
      </c>
    </row>
    <row r="2948" spans="1:5" x14ac:dyDescent="0.15">
      <c r="A2948">
        <v>16456440002</v>
      </c>
      <c r="B2948" s="204">
        <v>42908</v>
      </c>
      <c r="C2948">
        <v>0</v>
      </c>
      <c r="D2948">
        <v>1</v>
      </c>
      <c r="E2948">
        <v>0</v>
      </c>
    </row>
    <row r="2949" spans="1:5" x14ac:dyDescent="0.15">
      <c r="A2949">
        <v>16456490002</v>
      </c>
      <c r="B2949" s="204">
        <v>42908</v>
      </c>
      <c r="C2949">
        <v>0</v>
      </c>
      <c r="D2949">
        <v>1</v>
      </c>
      <c r="E2949">
        <v>0</v>
      </c>
    </row>
    <row r="2950" spans="1:5" x14ac:dyDescent="0.15">
      <c r="A2950">
        <v>16456729002</v>
      </c>
      <c r="B2950" s="204">
        <v>42913</v>
      </c>
      <c r="C2950">
        <v>0</v>
      </c>
      <c r="D2950">
        <v>1</v>
      </c>
      <c r="E2950">
        <v>0</v>
      </c>
    </row>
    <row r="2951" spans="1:5" x14ac:dyDescent="0.15">
      <c r="A2951">
        <v>16456884002</v>
      </c>
      <c r="B2951" s="204">
        <v>42935</v>
      </c>
      <c r="C2951">
        <v>0</v>
      </c>
      <c r="D2951" t="s">
        <v>21</v>
      </c>
      <c r="E2951">
        <v>0</v>
      </c>
    </row>
    <row r="2952" spans="1:5" x14ac:dyDescent="0.15">
      <c r="A2952">
        <v>16461965002</v>
      </c>
      <c r="B2952" s="204">
        <v>42913</v>
      </c>
      <c r="C2952">
        <v>0</v>
      </c>
      <c r="D2952">
        <v>1</v>
      </c>
      <c r="E2952">
        <v>0</v>
      </c>
    </row>
    <row r="2953" spans="1:5" x14ac:dyDescent="0.15">
      <c r="A2953">
        <v>16469751003</v>
      </c>
      <c r="B2953" s="204">
        <v>42908</v>
      </c>
      <c r="C2953">
        <v>0</v>
      </c>
      <c r="D2953">
        <v>1</v>
      </c>
      <c r="E2953">
        <v>0</v>
      </c>
    </row>
    <row r="2954" spans="1:5" x14ac:dyDescent="0.15">
      <c r="A2954">
        <v>16470609002</v>
      </c>
      <c r="B2954" s="204">
        <v>42879</v>
      </c>
      <c r="C2954">
        <v>0</v>
      </c>
      <c r="D2954">
        <v>1</v>
      </c>
      <c r="E2954">
        <v>0</v>
      </c>
    </row>
    <row r="2955" spans="1:5" x14ac:dyDescent="0.15">
      <c r="A2955">
        <v>16471111002</v>
      </c>
      <c r="B2955" s="204">
        <v>42908</v>
      </c>
      <c r="C2955">
        <v>0</v>
      </c>
      <c r="D2955">
        <v>1</v>
      </c>
      <c r="E2955">
        <v>0</v>
      </c>
    </row>
    <row r="2956" spans="1:5" x14ac:dyDescent="0.15">
      <c r="A2956">
        <v>16473532002</v>
      </c>
      <c r="B2956" s="204">
        <v>42908</v>
      </c>
      <c r="C2956">
        <v>0</v>
      </c>
      <c r="D2956">
        <v>1</v>
      </c>
      <c r="E2956">
        <v>0</v>
      </c>
    </row>
    <row r="2957" spans="1:5" x14ac:dyDescent="0.15">
      <c r="A2957">
        <v>16478658003</v>
      </c>
      <c r="B2957" s="204">
        <v>42879</v>
      </c>
      <c r="C2957">
        <v>0</v>
      </c>
      <c r="D2957">
        <v>1</v>
      </c>
      <c r="E2957">
        <v>0</v>
      </c>
    </row>
    <row r="2958" spans="1:5" x14ac:dyDescent="0.15">
      <c r="A2958">
        <v>16478785002</v>
      </c>
      <c r="B2958" s="204">
        <v>42935</v>
      </c>
      <c r="C2958">
        <v>0</v>
      </c>
      <c r="D2958">
        <v>1</v>
      </c>
      <c r="E2958">
        <v>0</v>
      </c>
    </row>
    <row r="2959" spans="1:5" x14ac:dyDescent="0.15">
      <c r="A2959">
        <v>16479491002</v>
      </c>
      <c r="B2959" s="204">
        <v>42912</v>
      </c>
      <c r="C2959">
        <v>0</v>
      </c>
      <c r="D2959">
        <v>1</v>
      </c>
      <c r="E2959">
        <v>0</v>
      </c>
    </row>
    <row r="2960" spans="1:5" x14ac:dyDescent="0.15">
      <c r="A2960">
        <v>16479810002</v>
      </c>
      <c r="B2960" s="204">
        <v>42879</v>
      </c>
      <c r="C2960">
        <v>0</v>
      </c>
      <c r="D2960">
        <v>1</v>
      </c>
      <c r="E2960">
        <v>0</v>
      </c>
    </row>
    <row r="2961" spans="1:5" x14ac:dyDescent="0.15">
      <c r="A2961">
        <v>16486857002</v>
      </c>
      <c r="B2961" s="204">
        <v>42879</v>
      </c>
      <c r="C2961">
        <v>0</v>
      </c>
      <c r="D2961">
        <v>1</v>
      </c>
      <c r="E2961">
        <v>0</v>
      </c>
    </row>
    <row r="2962" spans="1:5" x14ac:dyDescent="0.15">
      <c r="A2962">
        <v>16489913002</v>
      </c>
      <c r="B2962" s="204">
        <v>42908</v>
      </c>
      <c r="C2962">
        <v>0</v>
      </c>
      <c r="D2962">
        <v>1</v>
      </c>
      <c r="E2962">
        <v>0</v>
      </c>
    </row>
    <row r="2963" spans="1:5" x14ac:dyDescent="0.15">
      <c r="A2963">
        <v>16498765002</v>
      </c>
      <c r="B2963" s="204">
        <v>42908</v>
      </c>
      <c r="C2963">
        <v>0</v>
      </c>
      <c r="D2963">
        <v>1</v>
      </c>
      <c r="E2963">
        <v>0</v>
      </c>
    </row>
    <row r="2964" spans="1:5" x14ac:dyDescent="0.15">
      <c r="A2964">
        <v>16501434005</v>
      </c>
      <c r="B2964" s="204">
        <v>42935</v>
      </c>
      <c r="C2964">
        <v>0</v>
      </c>
      <c r="D2964">
        <v>1</v>
      </c>
      <c r="E2964">
        <v>0</v>
      </c>
    </row>
    <row r="2965" spans="1:5" x14ac:dyDescent="0.15">
      <c r="A2965">
        <v>16505724002</v>
      </c>
      <c r="B2965" s="204">
        <v>42935</v>
      </c>
      <c r="C2965">
        <v>0</v>
      </c>
      <c r="D2965">
        <v>1</v>
      </c>
      <c r="E2965">
        <v>0</v>
      </c>
    </row>
    <row r="2966" spans="1:5" x14ac:dyDescent="0.15">
      <c r="A2966">
        <v>16506966002</v>
      </c>
      <c r="B2966" s="204">
        <v>42912</v>
      </c>
      <c r="C2966">
        <v>0</v>
      </c>
      <c r="D2966">
        <v>1</v>
      </c>
      <c r="E2966">
        <v>0</v>
      </c>
    </row>
    <row r="2967" spans="1:5" x14ac:dyDescent="0.15">
      <c r="A2967">
        <v>16511192002</v>
      </c>
      <c r="B2967" s="204">
        <v>42879</v>
      </c>
      <c r="C2967">
        <v>0</v>
      </c>
      <c r="D2967">
        <v>1</v>
      </c>
      <c r="E2967">
        <v>0</v>
      </c>
    </row>
    <row r="2968" spans="1:5" x14ac:dyDescent="0.15">
      <c r="A2968">
        <v>16511777002</v>
      </c>
      <c r="B2968" s="204">
        <v>42908</v>
      </c>
      <c r="C2968">
        <v>0</v>
      </c>
      <c r="D2968">
        <v>1</v>
      </c>
      <c r="E2968">
        <v>0</v>
      </c>
    </row>
    <row r="2969" spans="1:5" x14ac:dyDescent="0.15">
      <c r="A2969">
        <v>16511997002</v>
      </c>
      <c r="B2969" s="204">
        <v>42879</v>
      </c>
      <c r="C2969">
        <v>0</v>
      </c>
      <c r="D2969">
        <v>1</v>
      </c>
      <c r="E2969">
        <v>0</v>
      </c>
    </row>
    <row r="2970" spans="1:5" x14ac:dyDescent="0.15">
      <c r="A2970">
        <v>16515354002</v>
      </c>
      <c r="B2970" s="204">
        <v>42908</v>
      </c>
      <c r="C2970">
        <v>0</v>
      </c>
      <c r="D2970">
        <v>1</v>
      </c>
      <c r="E2970">
        <v>0</v>
      </c>
    </row>
    <row r="2971" spans="1:5" x14ac:dyDescent="0.15">
      <c r="A2971">
        <v>16519458002</v>
      </c>
      <c r="B2971" s="204">
        <v>42879</v>
      </c>
      <c r="C2971">
        <v>0</v>
      </c>
      <c r="D2971">
        <v>1</v>
      </c>
      <c r="E2971">
        <v>0</v>
      </c>
    </row>
    <row r="2972" spans="1:5" x14ac:dyDescent="0.15">
      <c r="A2972">
        <v>16528371002</v>
      </c>
      <c r="B2972" s="204">
        <v>42912</v>
      </c>
      <c r="C2972">
        <v>0</v>
      </c>
      <c r="D2972">
        <v>1</v>
      </c>
      <c r="E2972">
        <v>0</v>
      </c>
    </row>
    <row r="2973" spans="1:5" x14ac:dyDescent="0.15">
      <c r="A2973">
        <v>16531076002</v>
      </c>
      <c r="B2973" s="204">
        <v>42912</v>
      </c>
      <c r="C2973">
        <v>0</v>
      </c>
      <c r="D2973">
        <v>1</v>
      </c>
      <c r="E2973">
        <v>0</v>
      </c>
    </row>
    <row r="2974" spans="1:5" x14ac:dyDescent="0.15">
      <c r="A2974">
        <v>16545165002</v>
      </c>
      <c r="B2974" s="204">
        <v>42914</v>
      </c>
      <c r="C2974">
        <v>0</v>
      </c>
      <c r="D2974">
        <v>1</v>
      </c>
      <c r="E2974">
        <v>0</v>
      </c>
    </row>
    <row r="2975" spans="1:5" x14ac:dyDescent="0.15">
      <c r="A2975">
        <v>16547100003</v>
      </c>
      <c r="B2975" s="204">
        <v>42914</v>
      </c>
      <c r="C2975">
        <v>0</v>
      </c>
      <c r="D2975">
        <v>1</v>
      </c>
      <c r="E2975">
        <v>0</v>
      </c>
    </row>
    <row r="2976" spans="1:5" x14ac:dyDescent="0.15">
      <c r="A2976">
        <v>16553659002</v>
      </c>
      <c r="B2976" s="204">
        <v>42914</v>
      </c>
      <c r="C2976">
        <v>0</v>
      </c>
      <c r="D2976">
        <v>1</v>
      </c>
      <c r="E2976">
        <v>0</v>
      </c>
    </row>
    <row r="2977" spans="1:5" x14ac:dyDescent="0.15">
      <c r="A2977">
        <v>16561744002</v>
      </c>
      <c r="B2977" s="204">
        <v>42912</v>
      </c>
      <c r="C2977">
        <v>0</v>
      </c>
      <c r="D2977">
        <v>1</v>
      </c>
      <c r="E2977">
        <v>0</v>
      </c>
    </row>
    <row r="2978" spans="1:5" x14ac:dyDescent="0.15">
      <c r="A2978">
        <v>16562210003</v>
      </c>
      <c r="B2978" s="204">
        <v>42912</v>
      </c>
      <c r="C2978">
        <v>0</v>
      </c>
      <c r="D2978">
        <v>1</v>
      </c>
      <c r="E2978">
        <v>0</v>
      </c>
    </row>
    <row r="2979" spans="1:5" x14ac:dyDescent="0.15">
      <c r="A2979">
        <v>16562459002</v>
      </c>
      <c r="B2979" s="204">
        <v>42912</v>
      </c>
      <c r="C2979">
        <v>0</v>
      </c>
      <c r="D2979">
        <v>1</v>
      </c>
      <c r="E2979">
        <v>0</v>
      </c>
    </row>
    <row r="2980" spans="1:5" x14ac:dyDescent="0.15">
      <c r="A2980">
        <v>16562493002</v>
      </c>
      <c r="B2980" s="204">
        <v>42912</v>
      </c>
      <c r="C2980">
        <v>0</v>
      </c>
      <c r="D2980">
        <v>1</v>
      </c>
      <c r="E2980">
        <v>0</v>
      </c>
    </row>
    <row r="2981" spans="1:5" x14ac:dyDescent="0.15">
      <c r="A2981">
        <v>16563966002</v>
      </c>
      <c r="B2981" s="204">
        <v>42913</v>
      </c>
      <c r="C2981">
        <v>0</v>
      </c>
      <c r="D2981">
        <v>1</v>
      </c>
      <c r="E2981">
        <v>0</v>
      </c>
    </row>
    <row r="2982" spans="1:5" x14ac:dyDescent="0.15">
      <c r="A2982">
        <v>16567769002</v>
      </c>
      <c r="B2982" s="204">
        <v>42893</v>
      </c>
      <c r="C2982">
        <v>0</v>
      </c>
      <c r="D2982">
        <v>1</v>
      </c>
      <c r="E2982">
        <v>0</v>
      </c>
    </row>
    <row r="2983" spans="1:5" x14ac:dyDescent="0.15">
      <c r="A2983">
        <v>16569972002</v>
      </c>
      <c r="B2983" s="204">
        <v>42914</v>
      </c>
      <c r="C2983">
        <v>0</v>
      </c>
      <c r="D2983">
        <v>1</v>
      </c>
      <c r="E2983">
        <v>0</v>
      </c>
    </row>
    <row r="2984" spans="1:5" x14ac:dyDescent="0.15">
      <c r="A2984">
        <v>16570394003</v>
      </c>
      <c r="B2984" s="204">
        <v>42913</v>
      </c>
      <c r="C2984">
        <v>0</v>
      </c>
      <c r="D2984">
        <v>1</v>
      </c>
      <c r="E2984">
        <v>0</v>
      </c>
    </row>
    <row r="2985" spans="1:5" x14ac:dyDescent="0.15">
      <c r="A2985">
        <v>16578752002</v>
      </c>
      <c r="B2985" s="204">
        <v>42912</v>
      </c>
      <c r="C2985">
        <v>0</v>
      </c>
      <c r="D2985">
        <v>1</v>
      </c>
      <c r="E2985">
        <v>0</v>
      </c>
    </row>
    <row r="2986" spans="1:5" x14ac:dyDescent="0.15">
      <c r="A2986">
        <v>16581460002</v>
      </c>
      <c r="B2986" s="204">
        <v>42893</v>
      </c>
      <c r="C2986">
        <v>0</v>
      </c>
      <c r="D2986">
        <v>1</v>
      </c>
      <c r="E2986">
        <v>0</v>
      </c>
    </row>
    <row r="2987" spans="1:5" x14ac:dyDescent="0.15">
      <c r="A2987">
        <v>16582095003</v>
      </c>
      <c r="B2987" s="204">
        <v>42893</v>
      </c>
      <c r="C2987">
        <v>0</v>
      </c>
      <c r="D2987">
        <v>1</v>
      </c>
      <c r="E2987">
        <v>0</v>
      </c>
    </row>
    <row r="2988" spans="1:5" x14ac:dyDescent="0.15">
      <c r="A2988">
        <v>16582226003</v>
      </c>
      <c r="B2988" s="204">
        <v>42893</v>
      </c>
      <c r="C2988">
        <v>0</v>
      </c>
      <c r="D2988">
        <v>1</v>
      </c>
      <c r="E2988">
        <v>0</v>
      </c>
    </row>
    <row r="2989" spans="1:5" x14ac:dyDescent="0.15">
      <c r="A2989">
        <v>16589869003</v>
      </c>
      <c r="B2989" s="204">
        <v>42893</v>
      </c>
      <c r="C2989">
        <v>0</v>
      </c>
      <c r="D2989">
        <v>1</v>
      </c>
      <c r="E2989">
        <v>0</v>
      </c>
    </row>
    <row r="2990" spans="1:5" x14ac:dyDescent="0.15">
      <c r="A2990">
        <v>16589935002</v>
      </c>
      <c r="B2990" s="204">
        <v>42899</v>
      </c>
      <c r="C2990">
        <v>0</v>
      </c>
      <c r="D2990">
        <v>1</v>
      </c>
      <c r="E2990">
        <v>0</v>
      </c>
    </row>
    <row r="2991" spans="1:5" x14ac:dyDescent="0.15">
      <c r="A2991">
        <v>16594903002</v>
      </c>
      <c r="B2991" s="204">
        <v>42913</v>
      </c>
      <c r="C2991">
        <v>0</v>
      </c>
      <c r="D2991">
        <v>1</v>
      </c>
      <c r="E2991">
        <v>0</v>
      </c>
    </row>
    <row r="2992" spans="1:5" x14ac:dyDescent="0.15">
      <c r="A2992">
        <v>16598884002</v>
      </c>
      <c r="B2992" s="204">
        <v>42893</v>
      </c>
      <c r="C2992">
        <v>0</v>
      </c>
      <c r="D2992">
        <v>1</v>
      </c>
      <c r="E2992">
        <v>0</v>
      </c>
    </row>
    <row r="2993" spans="1:5" x14ac:dyDescent="0.15">
      <c r="A2993">
        <v>16601494002</v>
      </c>
      <c r="B2993" s="204">
        <v>42899</v>
      </c>
      <c r="C2993">
        <v>0</v>
      </c>
      <c r="D2993">
        <v>1</v>
      </c>
      <c r="E2993">
        <v>0</v>
      </c>
    </row>
    <row r="2994" spans="1:5" x14ac:dyDescent="0.15">
      <c r="A2994">
        <v>16605260002</v>
      </c>
      <c r="B2994" s="204">
        <v>42913</v>
      </c>
      <c r="C2994">
        <v>0</v>
      </c>
      <c r="D2994">
        <v>1</v>
      </c>
      <c r="E2994">
        <v>0</v>
      </c>
    </row>
    <row r="2995" spans="1:5" x14ac:dyDescent="0.15">
      <c r="A2995">
        <v>16605772002</v>
      </c>
      <c r="B2995" s="204">
        <v>42913</v>
      </c>
      <c r="C2995">
        <v>0</v>
      </c>
      <c r="D2995">
        <v>1</v>
      </c>
      <c r="E2995">
        <v>0</v>
      </c>
    </row>
    <row r="2996" spans="1:5" x14ac:dyDescent="0.15">
      <c r="A2996">
        <v>16606156002</v>
      </c>
      <c r="B2996" s="204">
        <v>42913</v>
      </c>
      <c r="C2996">
        <v>0</v>
      </c>
      <c r="D2996">
        <v>1</v>
      </c>
      <c r="E2996">
        <v>0</v>
      </c>
    </row>
    <row r="2997" spans="1:5" x14ac:dyDescent="0.15">
      <c r="A2997">
        <v>16611428002</v>
      </c>
      <c r="B2997" s="204">
        <v>42914</v>
      </c>
      <c r="C2997">
        <v>0</v>
      </c>
      <c r="D2997">
        <v>1</v>
      </c>
      <c r="E2997">
        <v>0</v>
      </c>
    </row>
    <row r="2998" spans="1:5" x14ac:dyDescent="0.15">
      <c r="A2998">
        <v>16613087002</v>
      </c>
      <c r="B2998" s="204">
        <v>42914</v>
      </c>
      <c r="C2998">
        <v>0</v>
      </c>
      <c r="D2998">
        <v>1</v>
      </c>
      <c r="E2998">
        <v>0</v>
      </c>
    </row>
    <row r="2999" spans="1:5" x14ac:dyDescent="0.15">
      <c r="A2999">
        <v>16620202002</v>
      </c>
      <c r="B2999" s="204">
        <v>42913</v>
      </c>
      <c r="C2999">
        <v>0</v>
      </c>
      <c r="D2999">
        <v>1</v>
      </c>
      <c r="E2999">
        <v>0</v>
      </c>
    </row>
    <row r="3000" spans="1:5" x14ac:dyDescent="0.15">
      <c r="A3000">
        <v>16628942002</v>
      </c>
      <c r="B3000" s="204">
        <v>42912</v>
      </c>
      <c r="C3000">
        <v>0</v>
      </c>
      <c r="D3000">
        <v>1</v>
      </c>
      <c r="E3000">
        <v>0</v>
      </c>
    </row>
    <row r="3001" spans="1:5" x14ac:dyDescent="0.15">
      <c r="A3001">
        <v>16630410002</v>
      </c>
      <c r="B3001" s="204">
        <v>42914</v>
      </c>
      <c r="C3001">
        <v>0</v>
      </c>
      <c r="D3001">
        <v>1</v>
      </c>
      <c r="E3001">
        <v>0</v>
      </c>
    </row>
    <row r="3002" spans="1:5" x14ac:dyDescent="0.15">
      <c r="A3002">
        <v>16630539002</v>
      </c>
      <c r="B3002" s="204">
        <v>42914</v>
      </c>
      <c r="C3002">
        <v>0</v>
      </c>
      <c r="D3002">
        <v>1</v>
      </c>
      <c r="E3002">
        <v>0</v>
      </c>
    </row>
    <row r="3003" spans="1:5" x14ac:dyDescent="0.15">
      <c r="A3003">
        <v>16630568002</v>
      </c>
      <c r="B3003" s="204">
        <v>42912</v>
      </c>
      <c r="C3003">
        <v>0</v>
      </c>
      <c r="D3003">
        <v>1</v>
      </c>
      <c r="E3003">
        <v>0</v>
      </c>
    </row>
    <row r="3004" spans="1:5" x14ac:dyDescent="0.15">
      <c r="A3004">
        <v>16630773002</v>
      </c>
      <c r="B3004" s="204">
        <v>42912</v>
      </c>
      <c r="C3004">
        <v>0</v>
      </c>
      <c r="D3004">
        <v>1</v>
      </c>
      <c r="E3004">
        <v>0</v>
      </c>
    </row>
    <row r="3005" spans="1:5" x14ac:dyDescent="0.15">
      <c r="A3005">
        <v>16630887002</v>
      </c>
      <c r="B3005" s="204">
        <v>42914</v>
      </c>
      <c r="C3005">
        <v>0</v>
      </c>
      <c r="D3005">
        <v>1</v>
      </c>
      <c r="E3005">
        <v>0</v>
      </c>
    </row>
    <row r="3006" spans="1:5" x14ac:dyDescent="0.15">
      <c r="A3006">
        <v>16636126003</v>
      </c>
      <c r="B3006" s="204">
        <v>42912</v>
      </c>
      <c r="C3006">
        <v>0</v>
      </c>
      <c r="D3006">
        <v>1</v>
      </c>
      <c r="E3006">
        <v>0</v>
      </c>
    </row>
    <row r="3007" spans="1:5" x14ac:dyDescent="0.15">
      <c r="A3007">
        <v>16636741003</v>
      </c>
      <c r="B3007" s="204">
        <v>42912</v>
      </c>
      <c r="C3007">
        <v>0</v>
      </c>
      <c r="D3007">
        <v>1</v>
      </c>
      <c r="E3007">
        <v>0</v>
      </c>
    </row>
    <row r="3008" spans="1:5" x14ac:dyDescent="0.15">
      <c r="A3008">
        <v>16645802002</v>
      </c>
      <c r="B3008" s="204">
        <v>42914</v>
      </c>
      <c r="C3008">
        <v>0</v>
      </c>
      <c r="D3008">
        <v>1</v>
      </c>
      <c r="E3008">
        <v>0</v>
      </c>
    </row>
    <row r="3009" spans="1:5" x14ac:dyDescent="0.15">
      <c r="A3009">
        <v>16646977002</v>
      </c>
      <c r="B3009" s="204">
        <v>42912</v>
      </c>
      <c r="C3009">
        <v>0</v>
      </c>
      <c r="D3009">
        <v>1</v>
      </c>
      <c r="E3009">
        <v>0</v>
      </c>
    </row>
    <row r="3010" spans="1:5" x14ac:dyDescent="0.15">
      <c r="A3010">
        <v>16647412002</v>
      </c>
      <c r="B3010" s="204">
        <v>42893</v>
      </c>
      <c r="C3010">
        <v>0</v>
      </c>
      <c r="D3010">
        <v>1</v>
      </c>
      <c r="E3010">
        <v>0</v>
      </c>
    </row>
    <row r="3011" spans="1:5" x14ac:dyDescent="0.15">
      <c r="A3011">
        <v>16654375003</v>
      </c>
      <c r="B3011" s="204">
        <v>42912</v>
      </c>
      <c r="C3011">
        <v>0</v>
      </c>
      <c r="D3011">
        <v>1</v>
      </c>
      <c r="E3011">
        <v>0</v>
      </c>
    </row>
    <row r="3012" spans="1:5" x14ac:dyDescent="0.15">
      <c r="A3012">
        <v>16655915002</v>
      </c>
      <c r="B3012" s="204">
        <v>42914</v>
      </c>
      <c r="C3012">
        <v>0</v>
      </c>
      <c r="D3012">
        <v>1</v>
      </c>
      <c r="E3012">
        <v>0</v>
      </c>
    </row>
    <row r="3013" spans="1:5" x14ac:dyDescent="0.15">
      <c r="A3013">
        <v>16656342002</v>
      </c>
      <c r="B3013" s="204">
        <v>42893</v>
      </c>
      <c r="C3013">
        <v>0</v>
      </c>
      <c r="D3013">
        <v>1</v>
      </c>
      <c r="E3013">
        <v>0</v>
      </c>
    </row>
    <row r="3014" spans="1:5" x14ac:dyDescent="0.15">
      <c r="A3014">
        <v>16658774002</v>
      </c>
      <c r="B3014" s="204">
        <v>42914</v>
      </c>
      <c r="C3014">
        <v>0</v>
      </c>
      <c r="D3014">
        <v>1</v>
      </c>
      <c r="E3014">
        <v>0</v>
      </c>
    </row>
    <row r="3015" spans="1:5" x14ac:dyDescent="0.15">
      <c r="A3015">
        <v>16659822002</v>
      </c>
      <c r="B3015" s="204">
        <v>42914</v>
      </c>
      <c r="C3015">
        <v>0</v>
      </c>
      <c r="D3015">
        <v>1</v>
      </c>
      <c r="E3015">
        <v>0</v>
      </c>
    </row>
    <row r="3016" spans="1:5" x14ac:dyDescent="0.15">
      <c r="A3016">
        <v>16661074002</v>
      </c>
      <c r="B3016" s="204">
        <v>42880</v>
      </c>
      <c r="C3016">
        <v>0</v>
      </c>
      <c r="D3016">
        <v>1</v>
      </c>
      <c r="E3016">
        <v>0</v>
      </c>
    </row>
    <row r="3017" spans="1:5" x14ac:dyDescent="0.15">
      <c r="A3017">
        <v>16661391002</v>
      </c>
      <c r="B3017" s="204">
        <v>42914</v>
      </c>
      <c r="C3017">
        <v>0</v>
      </c>
      <c r="D3017">
        <v>1</v>
      </c>
      <c r="E3017">
        <v>0</v>
      </c>
    </row>
    <row r="3018" spans="1:5" x14ac:dyDescent="0.15">
      <c r="A3018">
        <v>16664091002</v>
      </c>
      <c r="B3018" s="204">
        <v>42908</v>
      </c>
      <c r="C3018">
        <v>0</v>
      </c>
      <c r="D3018">
        <v>1</v>
      </c>
      <c r="E3018">
        <v>0</v>
      </c>
    </row>
    <row r="3019" spans="1:5" x14ac:dyDescent="0.15">
      <c r="A3019">
        <v>16665338002</v>
      </c>
      <c r="B3019" s="204">
        <v>42914</v>
      </c>
      <c r="C3019">
        <v>0</v>
      </c>
      <c r="D3019">
        <v>1</v>
      </c>
      <c r="E3019">
        <v>0</v>
      </c>
    </row>
    <row r="3020" spans="1:5" x14ac:dyDescent="0.15">
      <c r="A3020">
        <v>16665423002</v>
      </c>
      <c r="B3020" s="204">
        <v>42914</v>
      </c>
      <c r="C3020">
        <v>0</v>
      </c>
      <c r="D3020">
        <v>1</v>
      </c>
      <c r="E3020">
        <v>0</v>
      </c>
    </row>
    <row r="3021" spans="1:5" x14ac:dyDescent="0.15">
      <c r="A3021">
        <v>16665452002</v>
      </c>
      <c r="B3021" s="204">
        <v>42914</v>
      </c>
      <c r="C3021">
        <v>0</v>
      </c>
      <c r="D3021">
        <v>1</v>
      </c>
      <c r="E3021">
        <v>0</v>
      </c>
    </row>
    <row r="3022" spans="1:5" x14ac:dyDescent="0.15">
      <c r="A3022">
        <v>16670064002</v>
      </c>
      <c r="B3022" s="204">
        <v>42908</v>
      </c>
      <c r="C3022">
        <v>0</v>
      </c>
      <c r="D3022">
        <v>1</v>
      </c>
      <c r="E3022">
        <v>0</v>
      </c>
    </row>
    <row r="3023" spans="1:5" x14ac:dyDescent="0.15">
      <c r="A3023">
        <v>16674257002</v>
      </c>
      <c r="B3023" s="204">
        <v>42914</v>
      </c>
      <c r="C3023">
        <v>0</v>
      </c>
      <c r="D3023">
        <v>1</v>
      </c>
      <c r="E3023">
        <v>0</v>
      </c>
    </row>
    <row r="3024" spans="1:5" x14ac:dyDescent="0.15">
      <c r="A3024">
        <v>16677597002</v>
      </c>
      <c r="B3024" s="204">
        <v>42913</v>
      </c>
      <c r="C3024">
        <v>0</v>
      </c>
      <c r="D3024">
        <v>1</v>
      </c>
      <c r="E3024">
        <v>0</v>
      </c>
    </row>
    <row r="3025" spans="1:5" x14ac:dyDescent="0.15">
      <c r="A3025">
        <v>16678756002</v>
      </c>
      <c r="B3025" s="204">
        <v>42914</v>
      </c>
      <c r="C3025">
        <v>0</v>
      </c>
      <c r="D3025">
        <v>1</v>
      </c>
      <c r="E3025">
        <v>0</v>
      </c>
    </row>
    <row r="3026" spans="1:5" x14ac:dyDescent="0.15">
      <c r="A3026">
        <v>16679392002</v>
      </c>
      <c r="B3026" s="204">
        <v>42908</v>
      </c>
      <c r="C3026">
        <v>0</v>
      </c>
      <c r="D3026">
        <v>1</v>
      </c>
      <c r="E3026">
        <v>0</v>
      </c>
    </row>
    <row r="3027" spans="1:5" x14ac:dyDescent="0.15">
      <c r="A3027">
        <v>16679445002</v>
      </c>
      <c r="B3027" s="204">
        <v>42880</v>
      </c>
      <c r="C3027">
        <v>0</v>
      </c>
      <c r="D3027">
        <v>1</v>
      </c>
      <c r="E3027">
        <v>0</v>
      </c>
    </row>
    <row r="3028" spans="1:5" x14ac:dyDescent="0.15">
      <c r="A3028">
        <v>16679969002</v>
      </c>
      <c r="B3028" s="204">
        <v>42914</v>
      </c>
      <c r="C3028">
        <v>0</v>
      </c>
      <c r="D3028">
        <v>1</v>
      </c>
      <c r="E3028">
        <v>0</v>
      </c>
    </row>
    <row r="3029" spans="1:5" x14ac:dyDescent="0.15">
      <c r="A3029">
        <v>16685651003</v>
      </c>
      <c r="B3029" s="204">
        <v>42908</v>
      </c>
      <c r="C3029">
        <v>0</v>
      </c>
      <c r="D3029">
        <v>1</v>
      </c>
      <c r="E3029">
        <v>0</v>
      </c>
    </row>
    <row r="3030" spans="1:5" x14ac:dyDescent="0.15">
      <c r="A3030">
        <v>16686009002</v>
      </c>
      <c r="B3030" s="204">
        <v>42913</v>
      </c>
      <c r="C3030">
        <v>0</v>
      </c>
      <c r="D3030">
        <v>1</v>
      </c>
      <c r="E3030">
        <v>0</v>
      </c>
    </row>
    <row r="3031" spans="1:5" x14ac:dyDescent="0.15">
      <c r="A3031">
        <v>16687710002</v>
      </c>
      <c r="B3031" s="204">
        <v>42914</v>
      </c>
      <c r="C3031">
        <v>0</v>
      </c>
      <c r="D3031">
        <v>1</v>
      </c>
      <c r="E3031">
        <v>0</v>
      </c>
    </row>
    <row r="3032" spans="1:5" x14ac:dyDescent="0.15">
      <c r="A3032">
        <v>16688632003</v>
      </c>
      <c r="B3032" s="204">
        <v>42908</v>
      </c>
      <c r="C3032">
        <v>0</v>
      </c>
      <c r="D3032">
        <v>1</v>
      </c>
      <c r="E3032">
        <v>0</v>
      </c>
    </row>
    <row r="3033" spans="1:5" x14ac:dyDescent="0.15">
      <c r="A3033">
        <v>16692827002</v>
      </c>
      <c r="B3033" s="204">
        <v>42913</v>
      </c>
      <c r="C3033">
        <v>0</v>
      </c>
      <c r="D3033">
        <v>1</v>
      </c>
      <c r="E3033">
        <v>0</v>
      </c>
    </row>
    <row r="3034" spans="1:5" x14ac:dyDescent="0.15">
      <c r="A3034">
        <v>16694207002</v>
      </c>
      <c r="B3034" s="204">
        <v>42912</v>
      </c>
      <c r="C3034">
        <v>0</v>
      </c>
      <c r="D3034">
        <v>1</v>
      </c>
      <c r="E3034">
        <v>0</v>
      </c>
    </row>
    <row r="3035" spans="1:5" x14ac:dyDescent="0.15">
      <c r="A3035">
        <v>16701681002</v>
      </c>
      <c r="B3035" s="204">
        <v>42914</v>
      </c>
      <c r="C3035">
        <v>0</v>
      </c>
      <c r="D3035">
        <v>1</v>
      </c>
      <c r="E3035">
        <v>0</v>
      </c>
    </row>
    <row r="3036" spans="1:5" x14ac:dyDescent="0.15">
      <c r="A3036">
        <v>16702035002</v>
      </c>
      <c r="B3036" s="204">
        <v>42912</v>
      </c>
      <c r="C3036">
        <v>0</v>
      </c>
      <c r="D3036">
        <v>1</v>
      </c>
      <c r="E3036">
        <v>0</v>
      </c>
    </row>
    <row r="3037" spans="1:5" x14ac:dyDescent="0.15">
      <c r="A3037">
        <v>16702178002</v>
      </c>
      <c r="B3037" s="204">
        <v>42914</v>
      </c>
      <c r="C3037">
        <v>0</v>
      </c>
      <c r="D3037">
        <v>1</v>
      </c>
      <c r="E3037">
        <v>0</v>
      </c>
    </row>
    <row r="3038" spans="1:5" x14ac:dyDescent="0.15">
      <c r="A3038">
        <v>16703595002</v>
      </c>
      <c r="B3038" s="204">
        <v>42913</v>
      </c>
      <c r="C3038">
        <v>0</v>
      </c>
      <c r="D3038">
        <v>1</v>
      </c>
      <c r="E3038">
        <v>0</v>
      </c>
    </row>
    <row r="3039" spans="1:5" x14ac:dyDescent="0.15">
      <c r="A3039">
        <v>16705149002</v>
      </c>
      <c r="B3039" s="204">
        <v>42913</v>
      </c>
      <c r="C3039">
        <v>0</v>
      </c>
      <c r="D3039">
        <v>1</v>
      </c>
      <c r="E3039">
        <v>0</v>
      </c>
    </row>
    <row r="3040" spans="1:5" x14ac:dyDescent="0.15">
      <c r="A3040">
        <v>16706746002</v>
      </c>
      <c r="B3040" s="204">
        <v>42913</v>
      </c>
      <c r="C3040">
        <v>0</v>
      </c>
      <c r="D3040">
        <v>1</v>
      </c>
      <c r="E3040">
        <v>0</v>
      </c>
    </row>
    <row r="3041" spans="1:5" x14ac:dyDescent="0.15">
      <c r="A3041">
        <v>16707681002</v>
      </c>
      <c r="B3041" s="204">
        <v>42914</v>
      </c>
      <c r="C3041">
        <v>0</v>
      </c>
      <c r="D3041">
        <v>1</v>
      </c>
      <c r="E3041">
        <v>0</v>
      </c>
    </row>
    <row r="3042" spans="1:5" x14ac:dyDescent="0.15">
      <c r="A3042">
        <v>16709002002</v>
      </c>
      <c r="B3042" s="204">
        <v>42914</v>
      </c>
      <c r="C3042">
        <v>0</v>
      </c>
      <c r="D3042">
        <v>1</v>
      </c>
      <c r="E3042">
        <v>0</v>
      </c>
    </row>
    <row r="3043" spans="1:5" x14ac:dyDescent="0.15">
      <c r="A3043">
        <v>16712402002</v>
      </c>
      <c r="B3043" s="204">
        <v>42880</v>
      </c>
      <c r="C3043">
        <v>0</v>
      </c>
      <c r="D3043">
        <v>1</v>
      </c>
      <c r="E3043">
        <v>0</v>
      </c>
    </row>
    <row r="3044" spans="1:5" x14ac:dyDescent="0.15">
      <c r="A3044">
        <v>16712515002</v>
      </c>
      <c r="B3044" s="204">
        <v>42912</v>
      </c>
      <c r="C3044">
        <v>0</v>
      </c>
      <c r="D3044">
        <v>1</v>
      </c>
      <c r="E3044">
        <v>0</v>
      </c>
    </row>
    <row r="3045" spans="1:5" x14ac:dyDescent="0.15">
      <c r="A3045">
        <v>16713077002</v>
      </c>
      <c r="B3045" s="204">
        <v>42880</v>
      </c>
      <c r="C3045">
        <v>0</v>
      </c>
      <c r="D3045">
        <v>1</v>
      </c>
      <c r="E3045">
        <v>0</v>
      </c>
    </row>
    <row r="3046" spans="1:5" x14ac:dyDescent="0.15">
      <c r="A3046">
        <v>16715498002</v>
      </c>
      <c r="B3046" s="204">
        <v>42914</v>
      </c>
      <c r="C3046">
        <v>0</v>
      </c>
      <c r="D3046">
        <v>1</v>
      </c>
      <c r="E3046">
        <v>0</v>
      </c>
    </row>
    <row r="3047" spans="1:5" x14ac:dyDescent="0.15">
      <c r="A3047">
        <v>16715902002</v>
      </c>
      <c r="B3047" s="204">
        <v>42914</v>
      </c>
      <c r="C3047">
        <v>0</v>
      </c>
      <c r="D3047">
        <v>1</v>
      </c>
      <c r="E3047">
        <v>0</v>
      </c>
    </row>
    <row r="3048" spans="1:5" x14ac:dyDescent="0.15">
      <c r="A3048">
        <v>16717214002</v>
      </c>
      <c r="B3048" s="204">
        <v>42914</v>
      </c>
      <c r="C3048">
        <v>0</v>
      </c>
      <c r="D3048">
        <v>1</v>
      </c>
      <c r="E3048">
        <v>0</v>
      </c>
    </row>
    <row r="3049" spans="1:5" x14ac:dyDescent="0.15">
      <c r="A3049">
        <v>16718145002</v>
      </c>
      <c r="B3049" s="204">
        <v>42879</v>
      </c>
      <c r="C3049">
        <v>0</v>
      </c>
      <c r="D3049" t="s">
        <v>21</v>
      </c>
      <c r="E3049">
        <v>0</v>
      </c>
    </row>
    <row r="3050" spans="1:5" x14ac:dyDescent="0.15">
      <c r="A3050">
        <v>16718174002</v>
      </c>
      <c r="B3050" s="204">
        <v>42912</v>
      </c>
      <c r="C3050">
        <v>0</v>
      </c>
      <c r="D3050">
        <v>1</v>
      </c>
      <c r="E3050">
        <v>0</v>
      </c>
    </row>
    <row r="3051" spans="1:5" x14ac:dyDescent="0.15">
      <c r="A3051">
        <v>16718634002</v>
      </c>
      <c r="B3051" s="204">
        <v>42880</v>
      </c>
      <c r="C3051">
        <v>0</v>
      </c>
      <c r="D3051">
        <v>1</v>
      </c>
      <c r="E3051">
        <v>0</v>
      </c>
    </row>
    <row r="3052" spans="1:5" x14ac:dyDescent="0.15">
      <c r="A3052">
        <v>16718704004</v>
      </c>
      <c r="B3052" s="204">
        <v>42879</v>
      </c>
      <c r="C3052">
        <v>0</v>
      </c>
      <c r="D3052">
        <v>1</v>
      </c>
      <c r="E3052">
        <v>0</v>
      </c>
    </row>
    <row r="3053" spans="1:5" x14ac:dyDescent="0.15">
      <c r="A3053">
        <v>16718924002</v>
      </c>
      <c r="B3053" s="204">
        <v>42880</v>
      </c>
      <c r="C3053">
        <v>0</v>
      </c>
      <c r="D3053">
        <v>1</v>
      </c>
      <c r="E3053">
        <v>0</v>
      </c>
    </row>
    <row r="3054" spans="1:5" x14ac:dyDescent="0.15">
      <c r="A3054">
        <v>16718959002</v>
      </c>
      <c r="B3054" s="204">
        <v>42879</v>
      </c>
      <c r="C3054">
        <v>0</v>
      </c>
      <c r="D3054">
        <v>1</v>
      </c>
      <c r="E3054">
        <v>0</v>
      </c>
    </row>
    <row r="3055" spans="1:5" x14ac:dyDescent="0.15">
      <c r="A3055">
        <v>16719147002</v>
      </c>
      <c r="B3055" s="204">
        <v>42879</v>
      </c>
      <c r="C3055">
        <v>0</v>
      </c>
      <c r="D3055" t="s">
        <v>21</v>
      </c>
      <c r="E3055">
        <v>0</v>
      </c>
    </row>
    <row r="3056" spans="1:5" x14ac:dyDescent="0.15">
      <c r="A3056">
        <v>16729684002</v>
      </c>
      <c r="B3056" s="204">
        <v>42879</v>
      </c>
      <c r="C3056">
        <v>0</v>
      </c>
      <c r="D3056">
        <v>1</v>
      </c>
      <c r="E3056">
        <v>0</v>
      </c>
    </row>
    <row r="3057" spans="1:5" x14ac:dyDescent="0.15">
      <c r="A3057">
        <v>16730991002</v>
      </c>
      <c r="B3057" s="204">
        <v>42914</v>
      </c>
      <c r="C3057">
        <v>0</v>
      </c>
      <c r="D3057">
        <v>1</v>
      </c>
      <c r="E3057">
        <v>0</v>
      </c>
    </row>
    <row r="3058" spans="1:5" x14ac:dyDescent="0.15">
      <c r="A3058">
        <v>16731611002</v>
      </c>
      <c r="B3058" s="204">
        <v>42914</v>
      </c>
      <c r="C3058">
        <v>0</v>
      </c>
      <c r="D3058">
        <v>1</v>
      </c>
      <c r="E3058">
        <v>0</v>
      </c>
    </row>
    <row r="3059" spans="1:5" x14ac:dyDescent="0.15">
      <c r="A3059">
        <v>16732265002</v>
      </c>
      <c r="B3059" s="204">
        <v>42914</v>
      </c>
      <c r="C3059">
        <v>0</v>
      </c>
      <c r="D3059">
        <v>1</v>
      </c>
      <c r="E3059">
        <v>0</v>
      </c>
    </row>
    <row r="3060" spans="1:5" x14ac:dyDescent="0.15">
      <c r="A3060">
        <v>16733265002</v>
      </c>
      <c r="B3060" s="204">
        <v>42914</v>
      </c>
      <c r="C3060">
        <v>0</v>
      </c>
      <c r="D3060">
        <v>1</v>
      </c>
      <c r="E3060">
        <v>0</v>
      </c>
    </row>
    <row r="3061" spans="1:5" x14ac:dyDescent="0.15">
      <c r="A3061">
        <v>16733473002</v>
      </c>
      <c r="B3061" s="204">
        <v>42914</v>
      </c>
      <c r="C3061">
        <v>0</v>
      </c>
      <c r="D3061">
        <v>1</v>
      </c>
      <c r="E3061">
        <v>0</v>
      </c>
    </row>
    <row r="3062" spans="1:5" x14ac:dyDescent="0.15">
      <c r="A3062">
        <v>16734478002</v>
      </c>
      <c r="B3062" s="204">
        <v>42912</v>
      </c>
      <c r="C3062">
        <v>0</v>
      </c>
      <c r="D3062">
        <v>1</v>
      </c>
      <c r="E3062">
        <v>0</v>
      </c>
    </row>
    <row r="3063" spans="1:5" x14ac:dyDescent="0.15">
      <c r="A3063">
        <v>16738190002</v>
      </c>
      <c r="B3063" s="204">
        <v>42914</v>
      </c>
      <c r="C3063">
        <v>0</v>
      </c>
      <c r="D3063">
        <v>1</v>
      </c>
      <c r="E3063">
        <v>0</v>
      </c>
    </row>
    <row r="3064" spans="1:5" x14ac:dyDescent="0.15">
      <c r="A3064">
        <v>16739257002</v>
      </c>
      <c r="B3064" s="204">
        <v>42914</v>
      </c>
      <c r="C3064">
        <v>0</v>
      </c>
      <c r="D3064">
        <v>1</v>
      </c>
      <c r="E3064">
        <v>0</v>
      </c>
    </row>
    <row r="3065" spans="1:5" x14ac:dyDescent="0.15">
      <c r="A3065">
        <v>16740023002</v>
      </c>
      <c r="B3065" s="204">
        <v>42914</v>
      </c>
      <c r="C3065">
        <v>0</v>
      </c>
      <c r="D3065">
        <v>1</v>
      </c>
      <c r="E3065">
        <v>0</v>
      </c>
    </row>
    <row r="3066" spans="1:5" x14ac:dyDescent="0.15">
      <c r="A3066">
        <v>16743250002</v>
      </c>
      <c r="B3066" s="204">
        <v>42912</v>
      </c>
      <c r="C3066">
        <v>0</v>
      </c>
      <c r="D3066">
        <v>1</v>
      </c>
      <c r="E3066">
        <v>0</v>
      </c>
    </row>
    <row r="3067" spans="1:5" x14ac:dyDescent="0.15">
      <c r="A3067">
        <v>16747024002</v>
      </c>
      <c r="B3067" s="204">
        <v>42913</v>
      </c>
      <c r="C3067">
        <v>0</v>
      </c>
      <c r="D3067">
        <v>1</v>
      </c>
      <c r="E3067">
        <v>0</v>
      </c>
    </row>
    <row r="3068" spans="1:5" x14ac:dyDescent="0.15">
      <c r="A3068">
        <v>16751174002</v>
      </c>
      <c r="B3068" s="204">
        <v>42913</v>
      </c>
      <c r="C3068">
        <v>0</v>
      </c>
      <c r="D3068">
        <v>1</v>
      </c>
      <c r="E3068">
        <v>0</v>
      </c>
    </row>
    <row r="3069" spans="1:5" x14ac:dyDescent="0.15">
      <c r="A3069">
        <v>16752186002</v>
      </c>
      <c r="B3069" s="204">
        <v>42880</v>
      </c>
      <c r="C3069">
        <v>0</v>
      </c>
      <c r="D3069">
        <v>1</v>
      </c>
      <c r="E3069">
        <v>0</v>
      </c>
    </row>
    <row r="3070" spans="1:5" x14ac:dyDescent="0.15">
      <c r="A3070">
        <v>16752634002</v>
      </c>
      <c r="B3070" s="204">
        <v>42913</v>
      </c>
      <c r="C3070">
        <v>0</v>
      </c>
      <c r="D3070">
        <v>1</v>
      </c>
      <c r="E3070">
        <v>0</v>
      </c>
    </row>
    <row r="3071" spans="1:5" x14ac:dyDescent="0.15">
      <c r="A3071">
        <v>16758107002</v>
      </c>
      <c r="B3071" s="204">
        <v>42914</v>
      </c>
      <c r="C3071">
        <v>0</v>
      </c>
      <c r="D3071">
        <v>1</v>
      </c>
      <c r="E3071">
        <v>0</v>
      </c>
    </row>
    <row r="3072" spans="1:5" x14ac:dyDescent="0.15">
      <c r="A3072">
        <v>16762369002</v>
      </c>
      <c r="B3072" s="204">
        <v>42880</v>
      </c>
      <c r="C3072">
        <v>0</v>
      </c>
      <c r="D3072">
        <v>1</v>
      </c>
      <c r="E3072">
        <v>0</v>
      </c>
    </row>
    <row r="3073" spans="1:5" x14ac:dyDescent="0.15">
      <c r="A3073">
        <v>16763185002</v>
      </c>
      <c r="B3073" s="204">
        <v>42879</v>
      </c>
      <c r="C3073">
        <v>0</v>
      </c>
      <c r="D3073">
        <v>1</v>
      </c>
      <c r="E3073">
        <v>0</v>
      </c>
    </row>
    <row r="3074" spans="1:5" x14ac:dyDescent="0.15">
      <c r="A3074">
        <v>16763385002</v>
      </c>
      <c r="B3074" s="204">
        <v>42913</v>
      </c>
      <c r="C3074">
        <v>0</v>
      </c>
      <c r="D3074">
        <v>1</v>
      </c>
      <c r="E3074">
        <v>0</v>
      </c>
    </row>
    <row r="3075" spans="1:5" x14ac:dyDescent="0.15">
      <c r="A3075">
        <v>16764096002</v>
      </c>
      <c r="B3075" s="204">
        <v>42913</v>
      </c>
      <c r="C3075">
        <v>0</v>
      </c>
      <c r="D3075">
        <v>1</v>
      </c>
      <c r="E3075">
        <v>0</v>
      </c>
    </row>
    <row r="3076" spans="1:5" x14ac:dyDescent="0.15">
      <c r="A3076">
        <v>16765301002</v>
      </c>
      <c r="B3076" s="204">
        <v>42914</v>
      </c>
      <c r="C3076">
        <v>0</v>
      </c>
      <c r="D3076">
        <v>1</v>
      </c>
      <c r="E3076">
        <v>0</v>
      </c>
    </row>
    <row r="3077" spans="1:5" x14ac:dyDescent="0.15">
      <c r="A3077">
        <v>16765350002</v>
      </c>
      <c r="B3077" s="204">
        <v>42913</v>
      </c>
      <c r="C3077">
        <v>0</v>
      </c>
      <c r="D3077">
        <v>1</v>
      </c>
      <c r="E3077">
        <v>0</v>
      </c>
    </row>
    <row r="3078" spans="1:5" x14ac:dyDescent="0.15">
      <c r="A3078">
        <v>16766263002</v>
      </c>
      <c r="B3078" s="204">
        <v>42914</v>
      </c>
      <c r="C3078">
        <v>0</v>
      </c>
      <c r="D3078">
        <v>1</v>
      </c>
      <c r="E3078">
        <v>0</v>
      </c>
    </row>
    <row r="3079" spans="1:5" x14ac:dyDescent="0.15">
      <c r="A3079">
        <v>16769519002</v>
      </c>
      <c r="B3079" s="204">
        <v>42914</v>
      </c>
      <c r="C3079">
        <v>0</v>
      </c>
      <c r="D3079">
        <v>1</v>
      </c>
      <c r="E3079">
        <v>0</v>
      </c>
    </row>
    <row r="3080" spans="1:5" x14ac:dyDescent="0.15">
      <c r="A3080">
        <v>16770329002</v>
      </c>
      <c r="B3080" s="204">
        <v>42880</v>
      </c>
      <c r="C3080">
        <v>0</v>
      </c>
      <c r="D3080" t="s">
        <v>21</v>
      </c>
      <c r="E3080">
        <v>0</v>
      </c>
    </row>
    <row r="3081" spans="1:5" x14ac:dyDescent="0.15">
      <c r="A3081">
        <v>16770552002</v>
      </c>
      <c r="B3081" s="204">
        <v>42880</v>
      </c>
      <c r="C3081">
        <v>0</v>
      </c>
      <c r="D3081">
        <v>1</v>
      </c>
      <c r="E3081">
        <v>0</v>
      </c>
    </row>
    <row r="3082" spans="1:5" x14ac:dyDescent="0.15">
      <c r="A3082">
        <v>16771518002</v>
      </c>
      <c r="B3082" s="204">
        <v>42912</v>
      </c>
      <c r="C3082">
        <v>0</v>
      </c>
      <c r="D3082">
        <v>1</v>
      </c>
      <c r="E3082">
        <v>0</v>
      </c>
    </row>
    <row r="3083" spans="1:5" x14ac:dyDescent="0.15">
      <c r="A3083">
        <v>16774059002</v>
      </c>
      <c r="B3083" s="204">
        <v>42913</v>
      </c>
      <c r="C3083">
        <v>0</v>
      </c>
      <c r="D3083">
        <v>1</v>
      </c>
      <c r="E3083">
        <v>0</v>
      </c>
    </row>
    <row r="3084" spans="1:5" x14ac:dyDescent="0.15">
      <c r="A3084">
        <v>16775492002</v>
      </c>
      <c r="B3084" s="204">
        <v>42914</v>
      </c>
      <c r="C3084">
        <v>0</v>
      </c>
      <c r="D3084">
        <v>1</v>
      </c>
      <c r="E3084">
        <v>0</v>
      </c>
    </row>
    <row r="3085" spans="1:5" x14ac:dyDescent="0.15">
      <c r="A3085">
        <v>16776883002</v>
      </c>
      <c r="B3085" s="204">
        <v>42879</v>
      </c>
      <c r="C3085">
        <v>0</v>
      </c>
      <c r="D3085">
        <v>1</v>
      </c>
      <c r="E3085">
        <v>0</v>
      </c>
    </row>
    <row r="3086" spans="1:5" x14ac:dyDescent="0.15">
      <c r="A3086">
        <v>16778194003</v>
      </c>
      <c r="B3086" s="204">
        <v>42880</v>
      </c>
      <c r="C3086">
        <v>0</v>
      </c>
      <c r="D3086">
        <v>1</v>
      </c>
      <c r="E3086">
        <v>0</v>
      </c>
    </row>
    <row r="3087" spans="1:5" x14ac:dyDescent="0.15">
      <c r="A3087">
        <v>16782098002</v>
      </c>
      <c r="B3087" s="204">
        <v>42914</v>
      </c>
      <c r="C3087">
        <v>0</v>
      </c>
      <c r="D3087">
        <v>1</v>
      </c>
      <c r="E3087">
        <v>0</v>
      </c>
    </row>
    <row r="3088" spans="1:5" x14ac:dyDescent="0.15">
      <c r="A3088">
        <v>16784284002</v>
      </c>
      <c r="B3088" s="204">
        <v>42913</v>
      </c>
      <c r="C3088">
        <v>0</v>
      </c>
      <c r="D3088">
        <v>1</v>
      </c>
      <c r="E3088">
        <v>0</v>
      </c>
    </row>
    <row r="3089" spans="1:5" x14ac:dyDescent="0.15">
      <c r="A3089">
        <v>16786014002</v>
      </c>
      <c r="B3089" s="204">
        <v>42879</v>
      </c>
      <c r="C3089">
        <v>0</v>
      </c>
      <c r="D3089">
        <v>1</v>
      </c>
      <c r="E3089">
        <v>0</v>
      </c>
    </row>
    <row r="3090" spans="1:5" x14ac:dyDescent="0.15">
      <c r="A3090">
        <v>16787413002</v>
      </c>
      <c r="B3090" s="204">
        <v>42935</v>
      </c>
      <c r="C3090">
        <v>0</v>
      </c>
      <c r="D3090">
        <v>1</v>
      </c>
      <c r="E3090">
        <v>0</v>
      </c>
    </row>
    <row r="3091" spans="1:5" x14ac:dyDescent="0.15">
      <c r="A3091">
        <v>16787555002</v>
      </c>
      <c r="B3091" s="204">
        <v>42880</v>
      </c>
      <c r="C3091">
        <v>0</v>
      </c>
      <c r="D3091">
        <v>1</v>
      </c>
      <c r="E3091">
        <v>0</v>
      </c>
    </row>
    <row r="3092" spans="1:5" x14ac:dyDescent="0.15">
      <c r="A3092">
        <v>16789468002</v>
      </c>
      <c r="B3092" s="204">
        <v>42908</v>
      </c>
      <c r="C3092">
        <v>0</v>
      </c>
      <c r="D3092">
        <v>1</v>
      </c>
      <c r="E3092">
        <v>0</v>
      </c>
    </row>
    <row r="3093" spans="1:5" x14ac:dyDescent="0.15">
      <c r="A3093">
        <v>16801510002</v>
      </c>
      <c r="B3093" s="204">
        <v>42880</v>
      </c>
      <c r="C3093">
        <v>0</v>
      </c>
      <c r="D3093">
        <v>1</v>
      </c>
      <c r="E3093">
        <v>0</v>
      </c>
    </row>
    <row r="3094" spans="1:5" x14ac:dyDescent="0.15">
      <c r="A3094">
        <v>16805256002</v>
      </c>
      <c r="B3094" s="204">
        <v>42935</v>
      </c>
      <c r="C3094">
        <v>0</v>
      </c>
      <c r="D3094">
        <v>1</v>
      </c>
      <c r="E3094">
        <v>0</v>
      </c>
    </row>
    <row r="3095" spans="1:5" x14ac:dyDescent="0.15">
      <c r="A3095">
        <v>16805867002</v>
      </c>
      <c r="B3095" s="204">
        <v>42935</v>
      </c>
      <c r="C3095">
        <v>0</v>
      </c>
      <c r="D3095">
        <v>1</v>
      </c>
      <c r="E3095">
        <v>0</v>
      </c>
    </row>
    <row r="3096" spans="1:5" x14ac:dyDescent="0.15">
      <c r="A3096">
        <v>16806090002</v>
      </c>
      <c r="B3096" s="204">
        <v>42880</v>
      </c>
      <c r="C3096">
        <v>0</v>
      </c>
      <c r="D3096">
        <v>1</v>
      </c>
      <c r="E3096">
        <v>0</v>
      </c>
    </row>
    <row r="3097" spans="1:5" x14ac:dyDescent="0.15">
      <c r="A3097">
        <v>16806490002</v>
      </c>
      <c r="B3097" s="204">
        <v>42908</v>
      </c>
      <c r="C3097">
        <v>0</v>
      </c>
      <c r="D3097">
        <v>1</v>
      </c>
      <c r="E3097">
        <v>0</v>
      </c>
    </row>
    <row r="3098" spans="1:5" x14ac:dyDescent="0.15">
      <c r="A3098">
        <v>16819679002</v>
      </c>
      <c r="B3098" s="204">
        <v>42935</v>
      </c>
      <c r="C3098">
        <v>0</v>
      </c>
      <c r="D3098">
        <v>1</v>
      </c>
      <c r="E3098">
        <v>0</v>
      </c>
    </row>
    <row r="3099" spans="1:5" x14ac:dyDescent="0.15">
      <c r="A3099">
        <v>16821896002</v>
      </c>
      <c r="B3099" s="204">
        <v>42935</v>
      </c>
      <c r="C3099">
        <v>0</v>
      </c>
      <c r="D3099">
        <v>1</v>
      </c>
      <c r="E3099">
        <v>0</v>
      </c>
    </row>
    <row r="3100" spans="1:5" x14ac:dyDescent="0.15">
      <c r="A3100">
        <v>16828764002</v>
      </c>
      <c r="B3100" s="204">
        <v>42935</v>
      </c>
      <c r="C3100">
        <v>0</v>
      </c>
      <c r="D3100">
        <v>1</v>
      </c>
      <c r="E3100">
        <v>0</v>
      </c>
    </row>
    <row r="3101" spans="1:5" x14ac:dyDescent="0.15">
      <c r="A3101">
        <v>16829009002</v>
      </c>
      <c r="B3101" s="204">
        <v>42935</v>
      </c>
      <c r="C3101">
        <v>0</v>
      </c>
      <c r="D3101">
        <v>1</v>
      </c>
      <c r="E3101">
        <v>0</v>
      </c>
    </row>
    <row r="3102" spans="1:5" x14ac:dyDescent="0.15">
      <c r="A3102">
        <v>16830963002</v>
      </c>
      <c r="B3102" s="204">
        <v>42935</v>
      </c>
      <c r="C3102">
        <v>0</v>
      </c>
      <c r="D3102">
        <v>1</v>
      </c>
      <c r="E3102">
        <v>0</v>
      </c>
    </row>
    <row r="3103" spans="1:5" x14ac:dyDescent="0.15">
      <c r="A3103">
        <v>16848542002</v>
      </c>
      <c r="B3103" s="204">
        <v>42912</v>
      </c>
      <c r="C3103">
        <v>0</v>
      </c>
      <c r="D3103">
        <v>1</v>
      </c>
      <c r="E3103">
        <v>0</v>
      </c>
    </row>
    <row r="3104" spans="1:5" x14ac:dyDescent="0.15">
      <c r="A3104">
        <v>16865249004</v>
      </c>
      <c r="B3104" s="204">
        <v>42912</v>
      </c>
      <c r="C3104">
        <v>0</v>
      </c>
      <c r="D3104">
        <v>1</v>
      </c>
      <c r="E3104">
        <v>0</v>
      </c>
    </row>
    <row r="3105" spans="1:5" x14ac:dyDescent="0.15">
      <c r="A3105">
        <v>16865500002</v>
      </c>
      <c r="B3105" s="204">
        <v>42935</v>
      </c>
      <c r="C3105">
        <v>0</v>
      </c>
      <c r="D3105">
        <v>1</v>
      </c>
      <c r="E3105">
        <v>0</v>
      </c>
    </row>
    <row r="3106" spans="1:5" x14ac:dyDescent="0.15">
      <c r="A3106">
        <v>16866373003</v>
      </c>
      <c r="B3106" s="204">
        <v>42935</v>
      </c>
      <c r="C3106">
        <v>0</v>
      </c>
      <c r="D3106">
        <v>1</v>
      </c>
      <c r="E3106">
        <v>0</v>
      </c>
    </row>
    <row r="3107" spans="1:5" x14ac:dyDescent="0.15">
      <c r="A3107">
        <v>16873597002</v>
      </c>
      <c r="B3107" s="204">
        <v>42912</v>
      </c>
      <c r="C3107">
        <v>0</v>
      </c>
      <c r="D3107">
        <v>1</v>
      </c>
      <c r="E3107">
        <v>0</v>
      </c>
    </row>
    <row r="3108" spans="1:5" x14ac:dyDescent="0.15">
      <c r="A3108">
        <v>16874513002</v>
      </c>
      <c r="B3108" s="204">
        <v>42935</v>
      </c>
      <c r="C3108">
        <v>0</v>
      </c>
      <c r="D3108">
        <v>1</v>
      </c>
      <c r="E3108">
        <v>0</v>
      </c>
    </row>
    <row r="3109" spans="1:5" x14ac:dyDescent="0.15">
      <c r="A3109">
        <v>16876699002</v>
      </c>
      <c r="B3109" s="204">
        <v>42912</v>
      </c>
      <c r="C3109">
        <v>0</v>
      </c>
      <c r="D3109" t="s">
        <v>21</v>
      </c>
      <c r="E3109">
        <v>0</v>
      </c>
    </row>
    <row r="3110" spans="1:5" x14ac:dyDescent="0.15">
      <c r="A3110">
        <v>16876933002</v>
      </c>
      <c r="B3110" s="204">
        <v>42908</v>
      </c>
      <c r="C3110">
        <v>0</v>
      </c>
      <c r="D3110">
        <v>1</v>
      </c>
      <c r="E3110">
        <v>0</v>
      </c>
    </row>
    <row r="3111" spans="1:5" x14ac:dyDescent="0.15">
      <c r="A3111">
        <v>16877134002</v>
      </c>
      <c r="B3111" s="204">
        <v>42935</v>
      </c>
      <c r="C3111">
        <v>0</v>
      </c>
      <c r="D3111">
        <v>1</v>
      </c>
      <c r="E3111">
        <v>0</v>
      </c>
    </row>
    <row r="3112" spans="1:5" x14ac:dyDescent="0.15">
      <c r="A3112">
        <v>16877270002</v>
      </c>
      <c r="B3112" s="204">
        <v>42935</v>
      </c>
      <c r="C3112">
        <v>0</v>
      </c>
      <c r="D3112">
        <v>1</v>
      </c>
      <c r="E3112">
        <v>0</v>
      </c>
    </row>
    <row r="3113" spans="1:5" x14ac:dyDescent="0.15">
      <c r="A3113">
        <v>16880687002</v>
      </c>
      <c r="B3113" s="204">
        <v>42880</v>
      </c>
      <c r="C3113">
        <v>0</v>
      </c>
      <c r="D3113">
        <v>1</v>
      </c>
      <c r="E3113">
        <v>0</v>
      </c>
    </row>
    <row r="3114" spans="1:5" x14ac:dyDescent="0.15">
      <c r="A3114">
        <v>16885127002</v>
      </c>
      <c r="B3114" s="204">
        <v>42935</v>
      </c>
      <c r="C3114">
        <v>0</v>
      </c>
      <c r="D3114">
        <v>1</v>
      </c>
      <c r="E3114">
        <v>0</v>
      </c>
    </row>
    <row r="3115" spans="1:5" x14ac:dyDescent="0.15">
      <c r="A3115">
        <v>16887908005</v>
      </c>
      <c r="B3115" s="204">
        <v>42912</v>
      </c>
      <c r="C3115">
        <v>0</v>
      </c>
      <c r="D3115">
        <v>1</v>
      </c>
      <c r="E3115">
        <v>0</v>
      </c>
    </row>
    <row r="3116" spans="1:5" x14ac:dyDescent="0.15">
      <c r="A3116">
        <v>16887973002</v>
      </c>
      <c r="B3116" s="204">
        <v>42935</v>
      </c>
      <c r="C3116">
        <v>0</v>
      </c>
      <c r="D3116">
        <v>1</v>
      </c>
      <c r="E3116">
        <v>0</v>
      </c>
    </row>
    <row r="3117" spans="1:5" x14ac:dyDescent="0.15">
      <c r="A3117">
        <v>16891279002</v>
      </c>
      <c r="B3117" s="204">
        <v>42914</v>
      </c>
      <c r="C3117">
        <v>0</v>
      </c>
      <c r="D3117">
        <v>1</v>
      </c>
      <c r="E3117">
        <v>0</v>
      </c>
    </row>
    <row r="3118" spans="1:5" x14ac:dyDescent="0.15">
      <c r="A3118">
        <v>16896321002</v>
      </c>
      <c r="B3118" s="204">
        <v>42880</v>
      </c>
      <c r="C3118">
        <v>0</v>
      </c>
      <c r="D3118">
        <v>1</v>
      </c>
      <c r="E3118">
        <v>0</v>
      </c>
    </row>
    <row r="3119" spans="1:5" x14ac:dyDescent="0.15">
      <c r="A3119">
        <v>16900605002</v>
      </c>
      <c r="B3119" s="204">
        <v>42914</v>
      </c>
      <c r="C3119">
        <v>0</v>
      </c>
      <c r="D3119">
        <v>1</v>
      </c>
      <c r="E3119">
        <v>0</v>
      </c>
    </row>
    <row r="3120" spans="1:5" x14ac:dyDescent="0.15">
      <c r="A3120">
        <v>16904877002</v>
      </c>
      <c r="B3120" s="204">
        <v>42935</v>
      </c>
      <c r="C3120">
        <v>0</v>
      </c>
      <c r="D3120">
        <v>1</v>
      </c>
      <c r="E3120">
        <v>0</v>
      </c>
    </row>
    <row r="3121" spans="1:5" x14ac:dyDescent="0.15">
      <c r="A3121">
        <v>16905662003</v>
      </c>
      <c r="B3121" s="204">
        <v>42912</v>
      </c>
      <c r="C3121">
        <v>0</v>
      </c>
      <c r="D3121">
        <v>1</v>
      </c>
      <c r="E3121">
        <v>0</v>
      </c>
    </row>
    <row r="3122" spans="1:5" x14ac:dyDescent="0.15">
      <c r="A3122">
        <v>16908423002</v>
      </c>
      <c r="B3122" s="204">
        <v>42912</v>
      </c>
      <c r="C3122">
        <v>0</v>
      </c>
      <c r="D3122" t="s">
        <v>21</v>
      </c>
      <c r="E3122">
        <v>0</v>
      </c>
    </row>
    <row r="3123" spans="1:5" x14ac:dyDescent="0.15">
      <c r="A3123">
        <v>16918747002</v>
      </c>
      <c r="B3123" s="204">
        <v>42912</v>
      </c>
      <c r="C3123">
        <v>0</v>
      </c>
      <c r="D3123">
        <v>1</v>
      </c>
      <c r="E3123">
        <v>0</v>
      </c>
    </row>
    <row r="3124" spans="1:5" x14ac:dyDescent="0.15">
      <c r="A3124">
        <v>16927678002</v>
      </c>
      <c r="B3124" s="204">
        <v>42899</v>
      </c>
      <c r="C3124">
        <v>0</v>
      </c>
      <c r="D3124">
        <v>1</v>
      </c>
      <c r="E3124">
        <v>0</v>
      </c>
    </row>
    <row r="3125" spans="1:5" x14ac:dyDescent="0.15">
      <c r="A3125">
        <v>16928349002</v>
      </c>
      <c r="B3125" s="204">
        <v>42899</v>
      </c>
      <c r="C3125">
        <v>0</v>
      </c>
      <c r="D3125">
        <v>1</v>
      </c>
      <c r="E3125">
        <v>0</v>
      </c>
    </row>
    <row r="3126" spans="1:5" x14ac:dyDescent="0.15">
      <c r="A3126">
        <v>16928798002</v>
      </c>
      <c r="B3126" s="204">
        <v>42899</v>
      </c>
      <c r="C3126">
        <v>0</v>
      </c>
      <c r="D3126">
        <v>1</v>
      </c>
      <c r="E3126">
        <v>0</v>
      </c>
    </row>
    <row r="3127" spans="1:5" x14ac:dyDescent="0.15">
      <c r="A3127">
        <v>16936605004</v>
      </c>
      <c r="B3127" s="204">
        <v>42913</v>
      </c>
      <c r="C3127">
        <v>0</v>
      </c>
      <c r="D3127">
        <v>1</v>
      </c>
      <c r="E3127">
        <v>0</v>
      </c>
    </row>
    <row r="3128" spans="1:5" x14ac:dyDescent="0.15">
      <c r="A3128">
        <v>16937849002</v>
      </c>
      <c r="B3128" s="204">
        <v>42935</v>
      </c>
      <c r="C3128">
        <v>0</v>
      </c>
      <c r="D3128">
        <v>1</v>
      </c>
      <c r="E3128">
        <v>0</v>
      </c>
    </row>
    <row r="3129" spans="1:5" x14ac:dyDescent="0.15">
      <c r="A3129">
        <v>16939564002</v>
      </c>
      <c r="B3129" s="204">
        <v>42913</v>
      </c>
      <c r="C3129">
        <v>0</v>
      </c>
      <c r="D3129">
        <v>1</v>
      </c>
      <c r="E3129">
        <v>0</v>
      </c>
    </row>
    <row r="3130" spans="1:5" x14ac:dyDescent="0.15">
      <c r="A3130">
        <v>16946010003</v>
      </c>
      <c r="B3130" s="204">
        <v>42913</v>
      </c>
      <c r="C3130">
        <v>0</v>
      </c>
      <c r="D3130">
        <v>1</v>
      </c>
      <c r="E3130">
        <v>0</v>
      </c>
    </row>
    <row r="3131" spans="1:5" x14ac:dyDescent="0.15">
      <c r="A3131">
        <v>16948442002</v>
      </c>
      <c r="B3131" s="204">
        <v>42893</v>
      </c>
      <c r="C3131">
        <v>0</v>
      </c>
      <c r="D3131">
        <v>1</v>
      </c>
      <c r="E3131">
        <v>0</v>
      </c>
    </row>
    <row r="3132" spans="1:5" x14ac:dyDescent="0.15">
      <c r="A3132">
        <v>16955460002</v>
      </c>
      <c r="B3132" s="204">
        <v>42899</v>
      </c>
      <c r="C3132">
        <v>0</v>
      </c>
      <c r="D3132">
        <v>1</v>
      </c>
      <c r="E3132">
        <v>0</v>
      </c>
    </row>
    <row r="3133" spans="1:5" x14ac:dyDescent="0.15">
      <c r="A3133">
        <v>16962666002</v>
      </c>
      <c r="B3133" s="204">
        <v>42899</v>
      </c>
      <c r="C3133">
        <v>0</v>
      </c>
      <c r="D3133">
        <v>1</v>
      </c>
      <c r="E3133">
        <v>0</v>
      </c>
    </row>
    <row r="3134" spans="1:5" x14ac:dyDescent="0.15">
      <c r="A3134">
        <v>16970061002</v>
      </c>
      <c r="B3134" s="204">
        <v>42908</v>
      </c>
      <c r="C3134">
        <v>0</v>
      </c>
      <c r="D3134">
        <v>1</v>
      </c>
      <c r="E3134">
        <v>0</v>
      </c>
    </row>
    <row r="3135" spans="1:5" x14ac:dyDescent="0.15">
      <c r="A3135">
        <v>16980495003</v>
      </c>
      <c r="B3135" s="204">
        <v>42914</v>
      </c>
      <c r="C3135">
        <v>0</v>
      </c>
      <c r="D3135">
        <v>1</v>
      </c>
      <c r="E3135">
        <v>0</v>
      </c>
    </row>
    <row r="3136" spans="1:5" x14ac:dyDescent="0.15">
      <c r="A3136">
        <v>16995384002</v>
      </c>
      <c r="B3136" s="204">
        <v>42908</v>
      </c>
      <c r="C3136">
        <v>0</v>
      </c>
      <c r="D3136">
        <v>1</v>
      </c>
      <c r="E3136">
        <v>0</v>
      </c>
    </row>
    <row r="3137" spans="1:5" x14ac:dyDescent="0.15">
      <c r="A3137">
        <v>17000966002</v>
      </c>
      <c r="B3137" s="204">
        <v>42914</v>
      </c>
      <c r="C3137">
        <v>0</v>
      </c>
      <c r="D3137">
        <v>1</v>
      </c>
      <c r="E3137">
        <v>0</v>
      </c>
    </row>
    <row r="3138" spans="1:5" x14ac:dyDescent="0.15">
      <c r="A3138">
        <v>17002456002</v>
      </c>
      <c r="B3138" s="204">
        <v>42912</v>
      </c>
      <c r="C3138">
        <v>0</v>
      </c>
      <c r="D3138">
        <v>1</v>
      </c>
      <c r="E3138">
        <v>0</v>
      </c>
    </row>
    <row r="3139" spans="1:5" x14ac:dyDescent="0.15">
      <c r="A3139">
        <v>17012164002</v>
      </c>
      <c r="B3139" s="204">
        <v>42914</v>
      </c>
      <c r="C3139">
        <v>0</v>
      </c>
      <c r="D3139" t="s">
        <v>21</v>
      </c>
      <c r="E3139">
        <v>0</v>
      </c>
    </row>
    <row r="3140" spans="1:5" x14ac:dyDescent="0.15">
      <c r="A3140">
        <v>17019580002</v>
      </c>
      <c r="B3140" s="204">
        <v>42899</v>
      </c>
      <c r="C3140">
        <v>0</v>
      </c>
      <c r="D3140">
        <v>1</v>
      </c>
      <c r="E3140">
        <v>0</v>
      </c>
    </row>
    <row r="3141" spans="1:5" x14ac:dyDescent="0.15">
      <c r="A3141">
        <v>17023874003</v>
      </c>
      <c r="B3141" s="204">
        <v>42893</v>
      </c>
      <c r="C3141">
        <v>0</v>
      </c>
      <c r="D3141">
        <v>1</v>
      </c>
      <c r="E3141">
        <v>0</v>
      </c>
    </row>
    <row r="3142" spans="1:5" x14ac:dyDescent="0.15">
      <c r="A3142">
        <v>17028143002</v>
      </c>
      <c r="B3142" s="204">
        <v>42879</v>
      </c>
      <c r="C3142">
        <v>0</v>
      </c>
      <c r="D3142">
        <v>1</v>
      </c>
      <c r="E3142">
        <v>0</v>
      </c>
    </row>
    <row r="3143" spans="1:5" x14ac:dyDescent="0.15">
      <c r="A3143">
        <v>17037847002</v>
      </c>
      <c r="B3143" s="204">
        <v>42899</v>
      </c>
      <c r="C3143">
        <v>0</v>
      </c>
      <c r="D3143">
        <v>1</v>
      </c>
      <c r="E3143">
        <v>0</v>
      </c>
    </row>
    <row r="3144" spans="1:5" x14ac:dyDescent="0.15">
      <c r="A3144">
        <v>17063535002</v>
      </c>
      <c r="B3144" s="204">
        <v>42914</v>
      </c>
      <c r="C3144">
        <v>0</v>
      </c>
      <c r="D3144">
        <v>1</v>
      </c>
      <c r="E3144">
        <v>0</v>
      </c>
    </row>
    <row r="3145" spans="1:5" x14ac:dyDescent="0.15">
      <c r="A3145">
        <v>17067058002</v>
      </c>
      <c r="B3145" s="204">
        <v>42908</v>
      </c>
      <c r="C3145">
        <v>0</v>
      </c>
      <c r="D3145">
        <v>1</v>
      </c>
      <c r="E3145">
        <v>0</v>
      </c>
    </row>
    <row r="3146" spans="1:5" x14ac:dyDescent="0.15">
      <c r="A3146">
        <v>17073251002</v>
      </c>
      <c r="B3146" s="204">
        <v>42913</v>
      </c>
      <c r="C3146">
        <v>0</v>
      </c>
      <c r="D3146">
        <v>1</v>
      </c>
      <c r="E3146">
        <v>0</v>
      </c>
    </row>
    <row r="3147" spans="1:5" x14ac:dyDescent="0.15">
      <c r="A3147">
        <v>17076510002</v>
      </c>
      <c r="B3147" s="204">
        <v>42880</v>
      </c>
      <c r="C3147">
        <v>0</v>
      </c>
      <c r="D3147">
        <v>1</v>
      </c>
      <c r="E3147">
        <v>0</v>
      </c>
    </row>
    <row r="3148" spans="1:5" x14ac:dyDescent="0.15">
      <c r="A3148">
        <v>17081057005</v>
      </c>
      <c r="B3148" s="204">
        <v>42886</v>
      </c>
      <c r="C3148">
        <v>0</v>
      </c>
      <c r="D3148">
        <v>1</v>
      </c>
      <c r="E3148">
        <v>0</v>
      </c>
    </row>
    <row r="3149" spans="1:5" x14ac:dyDescent="0.15">
      <c r="A3149">
        <v>17091748002</v>
      </c>
      <c r="B3149" s="204">
        <v>42880</v>
      </c>
      <c r="C3149">
        <v>0</v>
      </c>
      <c r="D3149">
        <v>1</v>
      </c>
      <c r="E3149">
        <v>0</v>
      </c>
    </row>
    <row r="3150" spans="1:5" x14ac:dyDescent="0.15">
      <c r="A3150">
        <v>17092067002</v>
      </c>
      <c r="B3150" s="204">
        <v>42879</v>
      </c>
      <c r="C3150">
        <v>0</v>
      </c>
      <c r="D3150">
        <v>1</v>
      </c>
      <c r="E3150">
        <v>0</v>
      </c>
    </row>
    <row r="3151" spans="1:5" x14ac:dyDescent="0.15">
      <c r="A3151">
        <v>17097752002</v>
      </c>
      <c r="B3151" s="204">
        <v>42935</v>
      </c>
      <c r="C3151">
        <v>0</v>
      </c>
      <c r="D3151">
        <v>1</v>
      </c>
      <c r="E3151">
        <v>0</v>
      </c>
    </row>
    <row r="3152" spans="1:5" x14ac:dyDescent="0.15">
      <c r="A3152">
        <v>17098503003</v>
      </c>
      <c r="B3152" s="204">
        <v>42879</v>
      </c>
      <c r="C3152">
        <v>0</v>
      </c>
      <c r="D3152">
        <v>1</v>
      </c>
      <c r="E3152">
        <v>0</v>
      </c>
    </row>
    <row r="3153" spans="1:5" x14ac:dyDescent="0.15">
      <c r="A3153">
        <v>17115150002</v>
      </c>
      <c r="B3153" s="204">
        <v>42880</v>
      </c>
      <c r="C3153">
        <v>0</v>
      </c>
      <c r="D3153">
        <v>1</v>
      </c>
      <c r="E3153">
        <v>0</v>
      </c>
    </row>
    <row r="3154" spans="1:5" x14ac:dyDescent="0.15">
      <c r="A3154">
        <v>17121253002</v>
      </c>
      <c r="B3154" s="204">
        <v>42935</v>
      </c>
      <c r="C3154">
        <v>0</v>
      </c>
      <c r="D3154">
        <v>1</v>
      </c>
      <c r="E3154">
        <v>0</v>
      </c>
    </row>
    <row r="3155" spans="1:5" x14ac:dyDescent="0.15">
      <c r="A3155">
        <v>17121637002</v>
      </c>
      <c r="B3155" s="204">
        <v>42935</v>
      </c>
      <c r="C3155">
        <v>0</v>
      </c>
      <c r="D3155">
        <v>1</v>
      </c>
      <c r="E3155">
        <v>0</v>
      </c>
    </row>
    <row r="3156" spans="1:5" x14ac:dyDescent="0.15">
      <c r="A3156">
        <v>17129719002</v>
      </c>
      <c r="B3156" s="204">
        <v>42935</v>
      </c>
      <c r="C3156">
        <v>0</v>
      </c>
      <c r="D3156">
        <v>1</v>
      </c>
      <c r="E3156">
        <v>0</v>
      </c>
    </row>
    <row r="3157" spans="1:5" x14ac:dyDescent="0.15">
      <c r="A3157">
        <v>17130098004</v>
      </c>
      <c r="B3157" s="204">
        <v>42913</v>
      </c>
      <c r="C3157">
        <v>0</v>
      </c>
      <c r="D3157">
        <v>1</v>
      </c>
      <c r="E3157">
        <v>0</v>
      </c>
    </row>
    <row r="3158" spans="1:5" x14ac:dyDescent="0.15">
      <c r="A3158">
        <v>17133834002</v>
      </c>
      <c r="B3158" s="204">
        <v>42908</v>
      </c>
      <c r="C3158">
        <v>0</v>
      </c>
      <c r="D3158">
        <v>1</v>
      </c>
      <c r="E3158">
        <v>0</v>
      </c>
    </row>
    <row r="3159" spans="1:5" x14ac:dyDescent="0.15">
      <c r="A3159">
        <v>17144054003</v>
      </c>
      <c r="B3159" s="204">
        <v>42917</v>
      </c>
      <c r="C3159">
        <v>0</v>
      </c>
      <c r="D3159">
        <v>1</v>
      </c>
      <c r="E3159">
        <v>0</v>
      </c>
    </row>
    <row r="3160" spans="1:5" x14ac:dyDescent="0.15">
      <c r="A3160">
        <v>17148358002</v>
      </c>
      <c r="B3160" s="204">
        <v>42908</v>
      </c>
      <c r="C3160">
        <v>0</v>
      </c>
      <c r="D3160">
        <v>1</v>
      </c>
      <c r="E3160">
        <v>0</v>
      </c>
    </row>
    <row r="3161" spans="1:5" x14ac:dyDescent="0.15">
      <c r="A3161">
        <v>17148981002</v>
      </c>
      <c r="B3161" s="204">
        <v>42908</v>
      </c>
      <c r="C3161">
        <v>0</v>
      </c>
      <c r="D3161">
        <v>1</v>
      </c>
      <c r="E3161">
        <v>0</v>
      </c>
    </row>
    <row r="3162" spans="1:5" x14ac:dyDescent="0.15">
      <c r="A3162">
        <v>17149257003</v>
      </c>
      <c r="B3162" s="204">
        <v>42914</v>
      </c>
      <c r="C3162">
        <v>0</v>
      </c>
      <c r="D3162">
        <v>1</v>
      </c>
      <c r="E3162">
        <v>0</v>
      </c>
    </row>
    <row r="3163" spans="1:5" x14ac:dyDescent="0.15">
      <c r="A3163">
        <v>17151436002</v>
      </c>
      <c r="B3163" s="204">
        <v>42912</v>
      </c>
      <c r="C3163">
        <v>0</v>
      </c>
      <c r="D3163">
        <v>1</v>
      </c>
      <c r="E3163">
        <v>0</v>
      </c>
    </row>
    <row r="3164" spans="1:5" x14ac:dyDescent="0.15">
      <c r="A3164">
        <v>17155939003</v>
      </c>
      <c r="B3164" s="204">
        <v>42935</v>
      </c>
      <c r="C3164">
        <v>0</v>
      </c>
      <c r="D3164">
        <v>1</v>
      </c>
      <c r="E3164">
        <v>0</v>
      </c>
    </row>
    <row r="3165" spans="1:5" x14ac:dyDescent="0.15">
      <c r="A3165">
        <v>17182671002</v>
      </c>
      <c r="B3165" s="204">
        <v>42914</v>
      </c>
      <c r="C3165">
        <v>0</v>
      </c>
      <c r="D3165">
        <v>1</v>
      </c>
      <c r="E3165">
        <v>0</v>
      </c>
    </row>
    <row r="3166" spans="1:5" x14ac:dyDescent="0.15">
      <c r="A3166">
        <v>17185017002</v>
      </c>
      <c r="B3166" s="204">
        <v>42935</v>
      </c>
      <c r="C3166">
        <v>0</v>
      </c>
      <c r="D3166">
        <v>1</v>
      </c>
      <c r="E3166">
        <v>0</v>
      </c>
    </row>
    <row r="3167" spans="1:5" x14ac:dyDescent="0.15">
      <c r="A3167">
        <v>17195356002</v>
      </c>
      <c r="B3167" s="204">
        <v>42899</v>
      </c>
      <c r="C3167">
        <v>0</v>
      </c>
      <c r="D3167">
        <v>1</v>
      </c>
      <c r="E3167">
        <v>0</v>
      </c>
    </row>
    <row r="3168" spans="1:5" x14ac:dyDescent="0.15">
      <c r="A3168">
        <v>17208427002</v>
      </c>
      <c r="B3168" s="204">
        <v>42899</v>
      </c>
      <c r="C3168">
        <v>0</v>
      </c>
      <c r="D3168">
        <v>1</v>
      </c>
      <c r="E3168">
        <v>0</v>
      </c>
    </row>
    <row r="3169" spans="1:5" x14ac:dyDescent="0.15">
      <c r="A3169">
        <v>17213922002</v>
      </c>
      <c r="B3169" s="204">
        <v>42880</v>
      </c>
      <c r="C3169">
        <v>0</v>
      </c>
      <c r="D3169">
        <v>1</v>
      </c>
      <c r="E3169">
        <v>0</v>
      </c>
    </row>
    <row r="3170" spans="1:5" x14ac:dyDescent="0.15">
      <c r="A3170">
        <v>17225067002</v>
      </c>
      <c r="B3170" s="204">
        <v>42935</v>
      </c>
      <c r="C3170">
        <v>0</v>
      </c>
      <c r="D3170">
        <v>1</v>
      </c>
      <c r="E3170">
        <v>0</v>
      </c>
    </row>
    <row r="3171" spans="1:5" x14ac:dyDescent="0.15">
      <c r="A3171">
        <v>17238170002</v>
      </c>
      <c r="B3171" s="204">
        <v>42880</v>
      </c>
      <c r="C3171">
        <v>0</v>
      </c>
      <c r="D3171">
        <v>1</v>
      </c>
      <c r="E3171">
        <v>0</v>
      </c>
    </row>
    <row r="3172" spans="1:5" x14ac:dyDescent="0.15">
      <c r="A3172">
        <v>17244740002</v>
      </c>
      <c r="B3172" s="204">
        <v>42935</v>
      </c>
      <c r="C3172">
        <v>0</v>
      </c>
      <c r="D3172">
        <v>1</v>
      </c>
      <c r="E3172">
        <v>0</v>
      </c>
    </row>
    <row r="3173" spans="1:5" x14ac:dyDescent="0.15">
      <c r="A3173">
        <v>17275705002</v>
      </c>
      <c r="B3173" s="204">
        <v>42899</v>
      </c>
      <c r="C3173">
        <v>0</v>
      </c>
      <c r="D3173">
        <v>1</v>
      </c>
      <c r="E3173">
        <v>0</v>
      </c>
    </row>
    <row r="3174" spans="1:5" x14ac:dyDescent="0.15">
      <c r="A3174">
        <v>17278879003</v>
      </c>
      <c r="B3174" s="204">
        <v>42908</v>
      </c>
      <c r="C3174">
        <v>0</v>
      </c>
      <c r="D3174">
        <v>1</v>
      </c>
      <c r="E3174">
        <v>0</v>
      </c>
    </row>
    <row r="3175" spans="1:5" x14ac:dyDescent="0.15">
      <c r="A3175">
        <v>17286502002</v>
      </c>
      <c r="B3175" s="204">
        <v>42899</v>
      </c>
      <c r="C3175">
        <v>0</v>
      </c>
      <c r="D3175">
        <v>1</v>
      </c>
      <c r="E3175">
        <v>0</v>
      </c>
    </row>
    <row r="3176" spans="1:5" x14ac:dyDescent="0.15">
      <c r="A3176">
        <v>17296330002</v>
      </c>
      <c r="B3176" s="204">
        <v>42899</v>
      </c>
      <c r="C3176">
        <v>0</v>
      </c>
      <c r="D3176">
        <v>1</v>
      </c>
      <c r="E3176">
        <v>0</v>
      </c>
    </row>
    <row r="3177" spans="1:5" x14ac:dyDescent="0.15">
      <c r="A3177">
        <v>17308036002</v>
      </c>
      <c r="B3177" s="204">
        <v>42935</v>
      </c>
      <c r="C3177">
        <v>0</v>
      </c>
      <c r="D3177">
        <v>1</v>
      </c>
      <c r="E3177">
        <v>0</v>
      </c>
    </row>
    <row r="3178" spans="1:5" x14ac:dyDescent="0.15">
      <c r="A3178">
        <v>17312241002</v>
      </c>
      <c r="B3178" s="204">
        <v>42899</v>
      </c>
      <c r="C3178">
        <v>0</v>
      </c>
      <c r="D3178">
        <v>1</v>
      </c>
      <c r="E3178">
        <v>0</v>
      </c>
    </row>
    <row r="3179" spans="1:5" x14ac:dyDescent="0.15">
      <c r="A3179">
        <v>17315369002</v>
      </c>
      <c r="B3179" s="204">
        <v>42880</v>
      </c>
      <c r="C3179">
        <v>0</v>
      </c>
      <c r="D3179">
        <v>1</v>
      </c>
      <c r="E3179">
        <v>0</v>
      </c>
    </row>
    <row r="3180" spans="1:5" x14ac:dyDescent="0.15">
      <c r="A3180">
        <v>17425693002</v>
      </c>
      <c r="B3180" s="204">
        <v>42899</v>
      </c>
      <c r="C3180">
        <v>0</v>
      </c>
      <c r="D3180">
        <v>1</v>
      </c>
      <c r="E3180">
        <v>0</v>
      </c>
    </row>
    <row r="3181" spans="1:5" x14ac:dyDescent="0.15">
      <c r="A3181">
        <v>17437096002</v>
      </c>
      <c r="B3181" s="204">
        <v>42893</v>
      </c>
      <c r="C3181">
        <v>0</v>
      </c>
      <c r="D3181">
        <v>1</v>
      </c>
      <c r="E3181">
        <v>0</v>
      </c>
    </row>
    <row r="3182" spans="1:5" x14ac:dyDescent="0.15">
      <c r="A3182">
        <v>17444382002</v>
      </c>
      <c r="B3182" s="204">
        <v>42899</v>
      </c>
      <c r="C3182">
        <v>0</v>
      </c>
      <c r="D3182">
        <v>1</v>
      </c>
      <c r="E3182">
        <v>0</v>
      </c>
    </row>
    <row r="3183" spans="1:5" x14ac:dyDescent="0.15">
      <c r="A3183">
        <v>17448423002</v>
      </c>
      <c r="B3183" s="204">
        <v>42908</v>
      </c>
      <c r="C3183">
        <v>0</v>
      </c>
      <c r="D3183">
        <v>1</v>
      </c>
      <c r="E3183">
        <v>0</v>
      </c>
    </row>
    <row r="3184" spans="1:5" x14ac:dyDescent="0.15">
      <c r="A3184">
        <v>17449256002</v>
      </c>
      <c r="B3184" s="204">
        <v>42880</v>
      </c>
      <c r="C3184">
        <v>0</v>
      </c>
      <c r="D3184">
        <v>1</v>
      </c>
      <c r="E3184">
        <v>0</v>
      </c>
    </row>
    <row r="3185" spans="1:5" x14ac:dyDescent="0.15">
      <c r="A3185">
        <v>17458483002</v>
      </c>
      <c r="B3185" s="204">
        <v>42880</v>
      </c>
      <c r="C3185">
        <v>0</v>
      </c>
      <c r="D3185">
        <v>1</v>
      </c>
      <c r="E3185">
        <v>0</v>
      </c>
    </row>
    <row r="3186" spans="1:5" x14ac:dyDescent="0.15">
      <c r="A3186">
        <v>17458931002</v>
      </c>
      <c r="B3186" s="204">
        <v>42908</v>
      </c>
      <c r="C3186">
        <v>0</v>
      </c>
      <c r="D3186">
        <v>1</v>
      </c>
      <c r="E3186">
        <v>0</v>
      </c>
    </row>
    <row r="3187" spans="1:5" x14ac:dyDescent="0.15">
      <c r="A3187">
        <v>17459004002</v>
      </c>
      <c r="B3187" s="204">
        <v>42908</v>
      </c>
      <c r="C3187">
        <v>0</v>
      </c>
      <c r="D3187">
        <v>1</v>
      </c>
      <c r="E3187">
        <v>0</v>
      </c>
    </row>
    <row r="3188" spans="1:5" x14ac:dyDescent="0.15">
      <c r="A3188">
        <v>17461209002</v>
      </c>
      <c r="B3188" s="204">
        <v>42913</v>
      </c>
      <c r="C3188">
        <v>0</v>
      </c>
      <c r="D3188">
        <v>1</v>
      </c>
      <c r="E3188">
        <v>0</v>
      </c>
    </row>
    <row r="3189" spans="1:5" x14ac:dyDescent="0.15">
      <c r="A3189">
        <v>17469637002</v>
      </c>
      <c r="B3189" s="204">
        <v>42913</v>
      </c>
      <c r="C3189">
        <v>0</v>
      </c>
      <c r="D3189">
        <v>1</v>
      </c>
      <c r="E3189">
        <v>0</v>
      </c>
    </row>
    <row r="3190" spans="1:5" x14ac:dyDescent="0.15">
      <c r="A3190">
        <v>17473246003</v>
      </c>
      <c r="B3190" s="204">
        <v>42880</v>
      </c>
      <c r="C3190">
        <v>0</v>
      </c>
      <c r="D3190">
        <v>1</v>
      </c>
      <c r="E3190">
        <v>0</v>
      </c>
    </row>
    <row r="3191" spans="1:5" x14ac:dyDescent="0.15">
      <c r="A3191">
        <v>17476106002</v>
      </c>
      <c r="B3191" s="204">
        <v>42908</v>
      </c>
      <c r="C3191">
        <v>0</v>
      </c>
      <c r="D3191">
        <v>1</v>
      </c>
      <c r="E3191">
        <v>0</v>
      </c>
    </row>
    <row r="3192" spans="1:5" x14ac:dyDescent="0.15">
      <c r="A3192">
        <v>17482186002</v>
      </c>
      <c r="B3192" s="204">
        <v>42908</v>
      </c>
      <c r="C3192">
        <v>0</v>
      </c>
      <c r="D3192">
        <v>1</v>
      </c>
      <c r="E3192">
        <v>0</v>
      </c>
    </row>
    <row r="3193" spans="1:5" x14ac:dyDescent="0.15">
      <c r="A3193">
        <v>17495006002</v>
      </c>
      <c r="B3193" s="204">
        <v>42914</v>
      </c>
      <c r="C3193">
        <v>0</v>
      </c>
      <c r="D3193">
        <v>1</v>
      </c>
      <c r="E3193">
        <v>0</v>
      </c>
    </row>
    <row r="3194" spans="1:5" x14ac:dyDescent="0.15">
      <c r="A3194">
        <v>17500112002</v>
      </c>
      <c r="B3194" s="204">
        <v>42880</v>
      </c>
      <c r="C3194">
        <v>0</v>
      </c>
      <c r="D3194" t="s">
        <v>21</v>
      </c>
      <c r="E3194">
        <v>0</v>
      </c>
    </row>
    <row r="3195" spans="1:5" x14ac:dyDescent="0.15">
      <c r="A3195">
        <v>17500132002</v>
      </c>
      <c r="B3195" s="204">
        <v>42880</v>
      </c>
      <c r="C3195">
        <v>0</v>
      </c>
      <c r="D3195">
        <v>1</v>
      </c>
      <c r="E3195">
        <v>0</v>
      </c>
    </row>
    <row r="3196" spans="1:5" x14ac:dyDescent="0.15">
      <c r="A3196">
        <v>17507442002</v>
      </c>
      <c r="B3196" s="204">
        <v>42913</v>
      </c>
      <c r="C3196">
        <v>0</v>
      </c>
      <c r="D3196">
        <v>1</v>
      </c>
      <c r="E3196">
        <v>0</v>
      </c>
    </row>
    <row r="3197" spans="1:5" x14ac:dyDescent="0.15">
      <c r="A3197">
        <v>17508352002</v>
      </c>
      <c r="B3197" s="204">
        <v>42893</v>
      </c>
      <c r="C3197">
        <v>0</v>
      </c>
      <c r="D3197">
        <v>1</v>
      </c>
      <c r="E3197">
        <v>0</v>
      </c>
    </row>
    <row r="3198" spans="1:5" x14ac:dyDescent="0.15">
      <c r="A3198">
        <v>17509712002</v>
      </c>
      <c r="B3198" s="204">
        <v>42913</v>
      </c>
      <c r="C3198">
        <v>0</v>
      </c>
      <c r="D3198">
        <v>1</v>
      </c>
      <c r="E3198">
        <v>0</v>
      </c>
    </row>
    <row r="3199" spans="1:5" x14ac:dyDescent="0.15">
      <c r="A3199">
        <v>17513906002</v>
      </c>
      <c r="B3199" s="204">
        <v>42880</v>
      </c>
      <c r="C3199">
        <v>0</v>
      </c>
      <c r="D3199">
        <v>1</v>
      </c>
      <c r="E3199">
        <v>0</v>
      </c>
    </row>
    <row r="3200" spans="1:5" x14ac:dyDescent="0.15">
      <c r="A3200">
        <v>17515860002</v>
      </c>
      <c r="B3200" s="204">
        <v>42908</v>
      </c>
      <c r="C3200">
        <v>0</v>
      </c>
      <c r="D3200">
        <v>1</v>
      </c>
      <c r="E3200">
        <v>0</v>
      </c>
    </row>
    <row r="3201" spans="1:5" x14ac:dyDescent="0.15">
      <c r="A3201">
        <v>17516292003</v>
      </c>
      <c r="B3201" s="204">
        <v>42908</v>
      </c>
      <c r="C3201">
        <v>0</v>
      </c>
      <c r="D3201">
        <v>1</v>
      </c>
      <c r="E3201">
        <v>0</v>
      </c>
    </row>
    <row r="3202" spans="1:5" x14ac:dyDescent="0.15">
      <c r="A3202">
        <v>17519684003</v>
      </c>
      <c r="B3202" s="204">
        <v>42914</v>
      </c>
      <c r="C3202">
        <v>0</v>
      </c>
      <c r="D3202">
        <v>1</v>
      </c>
      <c r="E3202">
        <v>0</v>
      </c>
    </row>
    <row r="3203" spans="1:5" x14ac:dyDescent="0.15">
      <c r="A3203">
        <v>17527866002</v>
      </c>
      <c r="B3203" s="204">
        <v>42893</v>
      </c>
      <c r="C3203">
        <v>0</v>
      </c>
      <c r="D3203">
        <v>1</v>
      </c>
      <c r="E3203">
        <v>0</v>
      </c>
    </row>
    <row r="3204" spans="1:5" x14ac:dyDescent="0.15">
      <c r="A3204">
        <v>17527870002</v>
      </c>
      <c r="B3204" s="204">
        <v>42914</v>
      </c>
      <c r="C3204">
        <v>0</v>
      </c>
      <c r="D3204">
        <v>1</v>
      </c>
      <c r="E3204">
        <v>0</v>
      </c>
    </row>
    <row r="3205" spans="1:5" x14ac:dyDescent="0.15">
      <c r="A3205">
        <v>17533667002</v>
      </c>
      <c r="B3205" s="204">
        <v>42914</v>
      </c>
      <c r="C3205">
        <v>0</v>
      </c>
      <c r="D3205">
        <v>1</v>
      </c>
      <c r="E3205">
        <v>0</v>
      </c>
    </row>
    <row r="3206" spans="1:5" x14ac:dyDescent="0.15">
      <c r="A3206">
        <v>17535427002</v>
      </c>
      <c r="B3206" s="204">
        <v>42913</v>
      </c>
      <c r="C3206">
        <v>0</v>
      </c>
      <c r="D3206">
        <v>1</v>
      </c>
      <c r="E3206">
        <v>0</v>
      </c>
    </row>
    <row r="3207" spans="1:5" x14ac:dyDescent="0.15">
      <c r="A3207">
        <v>17536611002</v>
      </c>
      <c r="B3207" s="204">
        <v>42893</v>
      </c>
      <c r="C3207">
        <v>0</v>
      </c>
      <c r="D3207" t="s">
        <v>21</v>
      </c>
      <c r="E3207">
        <v>0</v>
      </c>
    </row>
    <row r="3208" spans="1:5" x14ac:dyDescent="0.15">
      <c r="A3208">
        <v>17538782002</v>
      </c>
      <c r="B3208" s="204">
        <v>42879</v>
      </c>
      <c r="C3208">
        <v>0</v>
      </c>
      <c r="D3208">
        <v>1</v>
      </c>
      <c r="E3208">
        <v>0</v>
      </c>
    </row>
    <row r="3209" spans="1:5" x14ac:dyDescent="0.15">
      <c r="A3209">
        <v>17539384002</v>
      </c>
      <c r="B3209" s="204">
        <v>42908</v>
      </c>
      <c r="C3209">
        <v>0</v>
      </c>
      <c r="D3209">
        <v>1</v>
      </c>
      <c r="E3209">
        <v>0</v>
      </c>
    </row>
    <row r="3210" spans="1:5" x14ac:dyDescent="0.15">
      <c r="A3210">
        <v>17541055002</v>
      </c>
      <c r="B3210" s="204">
        <v>42893</v>
      </c>
      <c r="C3210">
        <v>0</v>
      </c>
      <c r="D3210">
        <v>1</v>
      </c>
      <c r="E3210">
        <v>0</v>
      </c>
    </row>
    <row r="3211" spans="1:5" x14ac:dyDescent="0.15">
      <c r="A3211">
        <v>17542564002</v>
      </c>
      <c r="B3211" s="204">
        <v>42912</v>
      </c>
      <c r="C3211">
        <v>0</v>
      </c>
      <c r="D3211">
        <v>1</v>
      </c>
      <c r="E3211">
        <v>0</v>
      </c>
    </row>
    <row r="3212" spans="1:5" x14ac:dyDescent="0.15">
      <c r="A3212">
        <v>17544789002</v>
      </c>
      <c r="B3212" s="204">
        <v>42914</v>
      </c>
      <c r="C3212">
        <v>0</v>
      </c>
      <c r="D3212">
        <v>1</v>
      </c>
      <c r="E3212">
        <v>0</v>
      </c>
    </row>
    <row r="3213" spans="1:5" x14ac:dyDescent="0.15">
      <c r="A3213">
        <v>17551425002</v>
      </c>
      <c r="B3213" s="204">
        <v>42914</v>
      </c>
      <c r="C3213">
        <v>0</v>
      </c>
      <c r="D3213">
        <v>1</v>
      </c>
      <c r="E3213">
        <v>0</v>
      </c>
    </row>
    <row r="3214" spans="1:5" x14ac:dyDescent="0.15">
      <c r="A3214">
        <v>17566639002</v>
      </c>
      <c r="B3214" s="204">
        <v>42913</v>
      </c>
      <c r="C3214">
        <v>0</v>
      </c>
      <c r="D3214">
        <v>1</v>
      </c>
      <c r="E3214">
        <v>0</v>
      </c>
    </row>
    <row r="3215" spans="1:5" x14ac:dyDescent="0.15">
      <c r="A3215">
        <v>17571018002</v>
      </c>
      <c r="B3215" s="204">
        <v>42879</v>
      </c>
      <c r="C3215">
        <v>0</v>
      </c>
      <c r="D3215">
        <v>1</v>
      </c>
      <c r="E3215">
        <v>0</v>
      </c>
    </row>
    <row r="3216" spans="1:5" x14ac:dyDescent="0.15">
      <c r="A3216">
        <v>17574721004</v>
      </c>
      <c r="B3216" s="204">
        <v>42913</v>
      </c>
      <c r="C3216">
        <v>0</v>
      </c>
      <c r="D3216">
        <v>1</v>
      </c>
      <c r="E3216">
        <v>0</v>
      </c>
    </row>
    <row r="3217" spans="1:5" x14ac:dyDescent="0.15">
      <c r="A3217">
        <v>17578971002</v>
      </c>
      <c r="B3217" s="204">
        <v>42912</v>
      </c>
      <c r="C3217">
        <v>0</v>
      </c>
      <c r="D3217">
        <v>1</v>
      </c>
      <c r="E3217">
        <v>0</v>
      </c>
    </row>
    <row r="3218" spans="1:5" x14ac:dyDescent="0.15">
      <c r="A3218">
        <v>17616075003</v>
      </c>
      <c r="B3218" s="204">
        <v>42908</v>
      </c>
      <c r="C3218">
        <v>0</v>
      </c>
      <c r="D3218">
        <v>1</v>
      </c>
      <c r="E3218">
        <v>0</v>
      </c>
    </row>
    <row r="3219" spans="1:5" x14ac:dyDescent="0.15">
      <c r="A3219">
        <v>17665541002</v>
      </c>
      <c r="B3219" s="204">
        <v>42893</v>
      </c>
      <c r="C3219">
        <v>0</v>
      </c>
      <c r="D3219">
        <v>1</v>
      </c>
      <c r="E3219">
        <v>0</v>
      </c>
    </row>
    <row r="3220" spans="1:5" x14ac:dyDescent="0.15">
      <c r="A3220">
        <v>17717175002</v>
      </c>
      <c r="B3220" s="204">
        <v>42914</v>
      </c>
      <c r="C3220">
        <v>0</v>
      </c>
      <c r="D3220">
        <v>1</v>
      </c>
      <c r="E3220">
        <v>0</v>
      </c>
    </row>
    <row r="3221" spans="1:5" x14ac:dyDescent="0.15">
      <c r="A3221">
        <v>17734220002</v>
      </c>
      <c r="B3221" s="204">
        <v>42914</v>
      </c>
      <c r="C3221">
        <v>0</v>
      </c>
      <c r="D3221">
        <v>1</v>
      </c>
      <c r="E3221">
        <v>0</v>
      </c>
    </row>
    <row r="3222" spans="1:5" x14ac:dyDescent="0.15">
      <c r="A3222">
        <v>17750575003</v>
      </c>
      <c r="B3222" s="204">
        <v>42914</v>
      </c>
      <c r="C3222">
        <v>0</v>
      </c>
      <c r="D3222">
        <v>1</v>
      </c>
      <c r="E3222">
        <v>0</v>
      </c>
    </row>
    <row r="3223" spans="1:5" x14ac:dyDescent="0.15">
      <c r="A3223">
        <v>17752451002</v>
      </c>
      <c r="B3223" s="204">
        <v>42912</v>
      </c>
      <c r="C3223">
        <v>0</v>
      </c>
      <c r="D3223">
        <v>1</v>
      </c>
      <c r="E3223">
        <v>0</v>
      </c>
    </row>
    <row r="3224" spans="1:5" x14ac:dyDescent="0.15">
      <c r="A3224">
        <v>17760958004</v>
      </c>
      <c r="B3224" s="204">
        <v>42913</v>
      </c>
      <c r="C3224">
        <v>0</v>
      </c>
      <c r="D3224">
        <v>1</v>
      </c>
      <c r="E3224">
        <v>0</v>
      </c>
    </row>
    <row r="3225" spans="1:5" x14ac:dyDescent="0.15">
      <c r="A3225">
        <v>17762284002</v>
      </c>
      <c r="B3225" s="204">
        <v>42912</v>
      </c>
      <c r="C3225">
        <v>0</v>
      </c>
      <c r="D3225">
        <v>1</v>
      </c>
      <c r="E3225">
        <v>0</v>
      </c>
    </row>
    <row r="3226" spans="1:5" x14ac:dyDescent="0.15">
      <c r="A3226">
        <v>17768281002</v>
      </c>
      <c r="B3226" s="204">
        <v>42912</v>
      </c>
      <c r="C3226">
        <v>0</v>
      </c>
      <c r="D3226">
        <v>1</v>
      </c>
      <c r="E3226">
        <v>0</v>
      </c>
    </row>
    <row r="3227" spans="1:5" x14ac:dyDescent="0.15">
      <c r="A3227">
        <v>17768915002</v>
      </c>
      <c r="B3227" s="204">
        <v>42913</v>
      </c>
      <c r="C3227">
        <v>0</v>
      </c>
      <c r="D3227">
        <v>1</v>
      </c>
      <c r="E3227">
        <v>0</v>
      </c>
    </row>
    <row r="3228" spans="1:5" x14ac:dyDescent="0.15">
      <c r="A3228">
        <v>17771276002</v>
      </c>
      <c r="B3228" s="204">
        <v>42880</v>
      </c>
      <c r="C3228">
        <v>0</v>
      </c>
      <c r="D3228">
        <v>1</v>
      </c>
      <c r="E3228">
        <v>0</v>
      </c>
    </row>
    <row r="3229" spans="1:5" x14ac:dyDescent="0.15">
      <c r="A3229">
        <v>17786106002</v>
      </c>
      <c r="B3229" s="204">
        <v>42912</v>
      </c>
      <c r="C3229">
        <v>0</v>
      </c>
      <c r="D3229">
        <v>1</v>
      </c>
      <c r="E3229">
        <v>0</v>
      </c>
    </row>
    <row r="3230" spans="1:5" x14ac:dyDescent="0.15">
      <c r="A3230">
        <v>17788612002</v>
      </c>
      <c r="B3230" s="204">
        <v>42913</v>
      </c>
      <c r="C3230">
        <v>0</v>
      </c>
      <c r="D3230">
        <v>1</v>
      </c>
      <c r="E3230">
        <v>0</v>
      </c>
    </row>
    <row r="3231" spans="1:5" x14ac:dyDescent="0.15">
      <c r="A3231">
        <v>17791472002</v>
      </c>
      <c r="B3231" s="204">
        <v>42893</v>
      </c>
      <c r="C3231">
        <v>0</v>
      </c>
      <c r="D3231">
        <v>1</v>
      </c>
      <c r="E3231">
        <v>0</v>
      </c>
    </row>
    <row r="3232" spans="1:5" x14ac:dyDescent="0.15">
      <c r="A3232">
        <v>17801725002</v>
      </c>
      <c r="B3232" s="204">
        <v>42912</v>
      </c>
      <c r="C3232">
        <v>0</v>
      </c>
      <c r="D3232">
        <v>1</v>
      </c>
      <c r="E3232">
        <v>0</v>
      </c>
    </row>
    <row r="3233" spans="1:5" x14ac:dyDescent="0.15">
      <c r="A3233">
        <v>17807011003</v>
      </c>
      <c r="B3233" s="204">
        <v>42893</v>
      </c>
      <c r="C3233">
        <v>0</v>
      </c>
      <c r="D3233">
        <v>1</v>
      </c>
      <c r="E3233">
        <v>0</v>
      </c>
    </row>
    <row r="3234" spans="1:5" x14ac:dyDescent="0.15">
      <c r="A3234">
        <v>17818814002</v>
      </c>
      <c r="B3234" s="204">
        <v>42913</v>
      </c>
      <c r="C3234">
        <v>0</v>
      </c>
      <c r="D3234">
        <v>1</v>
      </c>
      <c r="E3234">
        <v>0</v>
      </c>
    </row>
    <row r="3235" spans="1:5" x14ac:dyDescent="0.15">
      <c r="A3235">
        <v>17819712002</v>
      </c>
      <c r="B3235" s="204">
        <v>42880</v>
      </c>
      <c r="C3235">
        <v>0</v>
      </c>
      <c r="D3235">
        <v>1</v>
      </c>
      <c r="E3235">
        <v>0</v>
      </c>
    </row>
    <row r="3236" spans="1:5" x14ac:dyDescent="0.15">
      <c r="A3236">
        <v>17820098002</v>
      </c>
      <c r="B3236" s="204">
        <v>42880</v>
      </c>
      <c r="C3236">
        <v>0</v>
      </c>
      <c r="D3236">
        <v>1</v>
      </c>
      <c r="E3236">
        <v>0</v>
      </c>
    </row>
    <row r="3237" spans="1:5" x14ac:dyDescent="0.15">
      <c r="A3237">
        <v>17821860002</v>
      </c>
      <c r="B3237" s="204">
        <v>42880</v>
      </c>
      <c r="C3237">
        <v>0</v>
      </c>
      <c r="D3237">
        <v>1</v>
      </c>
      <c r="E3237">
        <v>0</v>
      </c>
    </row>
    <row r="3238" spans="1:5" x14ac:dyDescent="0.15">
      <c r="A3238">
        <v>17825654002</v>
      </c>
      <c r="B3238" s="204">
        <v>42913</v>
      </c>
      <c r="C3238">
        <v>0</v>
      </c>
      <c r="D3238">
        <v>1</v>
      </c>
      <c r="E3238">
        <v>0</v>
      </c>
    </row>
    <row r="3239" spans="1:5" x14ac:dyDescent="0.15">
      <c r="A3239">
        <v>17826416003</v>
      </c>
      <c r="B3239" s="204">
        <v>42913</v>
      </c>
      <c r="C3239">
        <v>0</v>
      </c>
      <c r="D3239">
        <v>1</v>
      </c>
      <c r="E3239">
        <v>0</v>
      </c>
    </row>
    <row r="3240" spans="1:5" x14ac:dyDescent="0.15">
      <c r="A3240">
        <v>17827800002</v>
      </c>
      <c r="B3240" s="204">
        <v>42880</v>
      </c>
      <c r="C3240">
        <v>0</v>
      </c>
      <c r="D3240">
        <v>1</v>
      </c>
      <c r="E3240">
        <v>0</v>
      </c>
    </row>
    <row r="3241" spans="1:5" x14ac:dyDescent="0.15">
      <c r="A3241">
        <v>17828126002</v>
      </c>
      <c r="B3241" s="204">
        <v>42912</v>
      </c>
      <c r="C3241">
        <v>0</v>
      </c>
      <c r="D3241">
        <v>1</v>
      </c>
      <c r="E3241">
        <v>0</v>
      </c>
    </row>
    <row r="3242" spans="1:5" x14ac:dyDescent="0.15">
      <c r="A3242">
        <v>17828542002</v>
      </c>
      <c r="B3242" s="204">
        <v>42880</v>
      </c>
      <c r="C3242">
        <v>0</v>
      </c>
      <c r="D3242">
        <v>1</v>
      </c>
      <c r="E3242">
        <v>0</v>
      </c>
    </row>
    <row r="3243" spans="1:5" x14ac:dyDescent="0.15">
      <c r="A3243">
        <v>17834681002</v>
      </c>
      <c r="B3243" s="204">
        <v>42912</v>
      </c>
      <c r="C3243">
        <v>0</v>
      </c>
      <c r="D3243">
        <v>1</v>
      </c>
      <c r="E3243">
        <v>0</v>
      </c>
    </row>
    <row r="3244" spans="1:5" x14ac:dyDescent="0.15">
      <c r="A3244">
        <v>17884198003</v>
      </c>
      <c r="B3244" s="204">
        <v>42913</v>
      </c>
      <c r="C3244">
        <v>0</v>
      </c>
      <c r="D3244">
        <v>1</v>
      </c>
      <c r="E3244">
        <v>0</v>
      </c>
    </row>
    <row r="3245" spans="1:5" x14ac:dyDescent="0.15">
      <c r="A3245">
        <v>17891438011</v>
      </c>
      <c r="B3245" s="204">
        <v>42935</v>
      </c>
      <c r="C3245">
        <v>0</v>
      </c>
      <c r="D3245">
        <v>1</v>
      </c>
      <c r="E3245">
        <v>0</v>
      </c>
    </row>
    <row r="3246" spans="1:5" x14ac:dyDescent="0.15">
      <c r="A3246">
        <v>17904770003</v>
      </c>
      <c r="B3246" s="204">
        <v>42899</v>
      </c>
      <c r="C3246">
        <v>0</v>
      </c>
      <c r="D3246">
        <v>1</v>
      </c>
      <c r="E3246">
        <v>0</v>
      </c>
    </row>
    <row r="3247" spans="1:5" x14ac:dyDescent="0.15">
      <c r="A3247">
        <v>17906189005</v>
      </c>
      <c r="B3247" s="204">
        <v>42893</v>
      </c>
      <c r="C3247">
        <v>0</v>
      </c>
      <c r="D3247">
        <v>1</v>
      </c>
      <c r="E3247">
        <v>0</v>
      </c>
    </row>
    <row r="3248" spans="1:5" x14ac:dyDescent="0.15">
      <c r="A3248">
        <v>17907729002</v>
      </c>
      <c r="B3248" s="204">
        <v>42899</v>
      </c>
      <c r="C3248">
        <v>0</v>
      </c>
      <c r="D3248">
        <v>1</v>
      </c>
      <c r="E3248">
        <v>0</v>
      </c>
    </row>
    <row r="3249" spans="1:5" x14ac:dyDescent="0.15">
      <c r="A3249">
        <v>17920247003</v>
      </c>
      <c r="B3249" s="204">
        <v>42899</v>
      </c>
      <c r="C3249">
        <v>0</v>
      </c>
      <c r="D3249">
        <v>1</v>
      </c>
      <c r="E3249">
        <v>0</v>
      </c>
    </row>
    <row r="3250" spans="1:5" x14ac:dyDescent="0.15">
      <c r="A3250">
        <v>17927502002</v>
      </c>
      <c r="B3250" s="204">
        <v>42912</v>
      </c>
      <c r="C3250">
        <v>0</v>
      </c>
      <c r="D3250">
        <v>1</v>
      </c>
      <c r="E3250">
        <v>0</v>
      </c>
    </row>
    <row r="3251" spans="1:5" x14ac:dyDescent="0.15">
      <c r="A3251">
        <v>17930132002</v>
      </c>
      <c r="B3251" s="204">
        <v>42908</v>
      </c>
      <c r="C3251">
        <v>0</v>
      </c>
      <c r="D3251">
        <v>1</v>
      </c>
      <c r="E3251">
        <v>0</v>
      </c>
    </row>
    <row r="3252" spans="1:5" x14ac:dyDescent="0.15">
      <c r="A3252">
        <v>17930719004</v>
      </c>
      <c r="B3252" s="204">
        <v>42899</v>
      </c>
      <c r="C3252">
        <v>0</v>
      </c>
      <c r="D3252">
        <v>1</v>
      </c>
      <c r="E3252">
        <v>0</v>
      </c>
    </row>
    <row r="3253" spans="1:5" x14ac:dyDescent="0.15">
      <c r="A3253">
        <v>17937198004</v>
      </c>
      <c r="B3253" s="204">
        <v>42899</v>
      </c>
      <c r="C3253">
        <v>0</v>
      </c>
      <c r="D3253">
        <v>1</v>
      </c>
      <c r="E3253">
        <v>0</v>
      </c>
    </row>
    <row r="3254" spans="1:5" x14ac:dyDescent="0.15">
      <c r="A3254">
        <v>17939277002</v>
      </c>
      <c r="B3254" s="204">
        <v>42899</v>
      </c>
      <c r="C3254">
        <v>0</v>
      </c>
      <c r="D3254">
        <v>1</v>
      </c>
      <c r="E3254">
        <v>0</v>
      </c>
    </row>
    <row r="3255" spans="1:5" x14ac:dyDescent="0.15">
      <c r="A3255">
        <v>17964610002</v>
      </c>
      <c r="B3255" s="204">
        <v>42899</v>
      </c>
      <c r="C3255">
        <v>0</v>
      </c>
      <c r="D3255">
        <v>1</v>
      </c>
      <c r="E3255">
        <v>0</v>
      </c>
    </row>
    <row r="3256" spans="1:5" x14ac:dyDescent="0.15">
      <c r="A3256">
        <v>18009888002</v>
      </c>
      <c r="B3256" s="204">
        <v>42893</v>
      </c>
      <c r="C3256">
        <v>0</v>
      </c>
      <c r="D3256">
        <v>1</v>
      </c>
      <c r="E3256">
        <v>0</v>
      </c>
    </row>
    <row r="3257" spans="1:5" x14ac:dyDescent="0.15">
      <c r="A3257">
        <v>18055218002</v>
      </c>
      <c r="B3257" s="204">
        <v>42893</v>
      </c>
      <c r="C3257">
        <v>0</v>
      </c>
      <c r="D3257">
        <v>1</v>
      </c>
      <c r="E3257">
        <v>0</v>
      </c>
    </row>
    <row r="3258" spans="1:5" x14ac:dyDescent="0.15">
      <c r="A3258">
        <v>18135035002</v>
      </c>
      <c r="B3258" s="204">
        <v>42935</v>
      </c>
      <c r="C3258">
        <v>0</v>
      </c>
      <c r="D3258">
        <v>1</v>
      </c>
      <c r="E3258">
        <v>0</v>
      </c>
    </row>
    <row r="3259" spans="1:5" x14ac:dyDescent="0.15">
      <c r="A3259">
        <v>18136174002</v>
      </c>
      <c r="B3259" s="204">
        <v>42935</v>
      </c>
      <c r="C3259">
        <v>0</v>
      </c>
      <c r="D3259">
        <v>1</v>
      </c>
      <c r="E3259">
        <v>0</v>
      </c>
    </row>
    <row r="3260" spans="1:5" x14ac:dyDescent="0.15">
      <c r="A3260">
        <v>18189473002</v>
      </c>
      <c r="B3260" s="204">
        <v>42935</v>
      </c>
      <c r="C3260">
        <v>0</v>
      </c>
      <c r="D3260">
        <v>1</v>
      </c>
      <c r="E3260">
        <v>0</v>
      </c>
    </row>
    <row r="3261" spans="1:5" x14ac:dyDescent="0.15">
      <c r="A3261">
        <v>18220599002</v>
      </c>
      <c r="B3261" s="204">
        <v>42935</v>
      </c>
      <c r="C3261">
        <v>0</v>
      </c>
      <c r="D3261">
        <v>1</v>
      </c>
      <c r="E3261">
        <v>0</v>
      </c>
    </row>
    <row r="3262" spans="1:5" x14ac:dyDescent="0.15">
      <c r="A3262">
        <v>18231292002</v>
      </c>
      <c r="B3262" s="204">
        <v>42908</v>
      </c>
      <c r="C3262">
        <v>0</v>
      </c>
      <c r="D3262">
        <v>1</v>
      </c>
      <c r="E3262">
        <v>0</v>
      </c>
    </row>
    <row r="3263" spans="1:5" x14ac:dyDescent="0.15">
      <c r="A3263">
        <v>18239830004</v>
      </c>
      <c r="B3263" s="204">
        <v>42935</v>
      </c>
      <c r="C3263">
        <v>0</v>
      </c>
      <c r="D3263">
        <v>1</v>
      </c>
      <c r="E3263">
        <v>0</v>
      </c>
    </row>
    <row r="3264" spans="1:5" x14ac:dyDescent="0.15">
      <c r="A3264">
        <v>18241843003</v>
      </c>
      <c r="B3264" s="204">
        <v>42879</v>
      </c>
      <c r="C3264">
        <v>0</v>
      </c>
      <c r="D3264">
        <v>1</v>
      </c>
      <c r="E3264">
        <v>0</v>
      </c>
    </row>
    <row r="3265" spans="1:5" x14ac:dyDescent="0.15">
      <c r="A3265">
        <v>18253071002</v>
      </c>
      <c r="B3265" s="204">
        <v>42935</v>
      </c>
      <c r="C3265">
        <v>0</v>
      </c>
      <c r="D3265">
        <v>1</v>
      </c>
      <c r="E3265">
        <v>0</v>
      </c>
    </row>
    <row r="3266" spans="1:5" x14ac:dyDescent="0.15">
      <c r="A3266">
        <v>18260607002</v>
      </c>
      <c r="B3266" s="204">
        <v>42935</v>
      </c>
      <c r="C3266">
        <v>0</v>
      </c>
      <c r="D3266">
        <v>1</v>
      </c>
      <c r="E3266">
        <v>0</v>
      </c>
    </row>
    <row r="3267" spans="1:5" x14ac:dyDescent="0.15">
      <c r="A3267">
        <v>18269863002</v>
      </c>
      <c r="B3267" s="204">
        <v>42935</v>
      </c>
      <c r="C3267">
        <v>0</v>
      </c>
      <c r="D3267">
        <v>1</v>
      </c>
      <c r="E3267">
        <v>0</v>
      </c>
    </row>
    <row r="3268" spans="1:5" x14ac:dyDescent="0.15">
      <c r="A3268">
        <v>18272443002</v>
      </c>
      <c r="B3268" s="204">
        <v>42899</v>
      </c>
      <c r="C3268">
        <v>0</v>
      </c>
      <c r="D3268">
        <v>1</v>
      </c>
      <c r="E3268">
        <v>0</v>
      </c>
    </row>
    <row r="3269" spans="1:5" x14ac:dyDescent="0.15">
      <c r="A3269">
        <v>18275609002</v>
      </c>
      <c r="B3269" s="204">
        <v>42908</v>
      </c>
      <c r="C3269">
        <v>0</v>
      </c>
      <c r="D3269">
        <v>1</v>
      </c>
      <c r="E3269">
        <v>0</v>
      </c>
    </row>
    <row r="3270" spans="1:5" x14ac:dyDescent="0.15">
      <c r="A3270">
        <v>18280816003</v>
      </c>
      <c r="B3270" s="204">
        <v>42908</v>
      </c>
      <c r="C3270">
        <v>0</v>
      </c>
      <c r="D3270">
        <v>1</v>
      </c>
      <c r="E3270">
        <v>0</v>
      </c>
    </row>
    <row r="3271" spans="1:5" x14ac:dyDescent="0.15">
      <c r="A3271">
        <v>18282070002</v>
      </c>
      <c r="B3271" s="204">
        <v>42908</v>
      </c>
      <c r="C3271">
        <v>0</v>
      </c>
      <c r="D3271">
        <v>1</v>
      </c>
      <c r="E3271">
        <v>0</v>
      </c>
    </row>
    <row r="3272" spans="1:5" x14ac:dyDescent="0.15">
      <c r="A3272">
        <v>18290287003</v>
      </c>
      <c r="B3272" s="204">
        <v>42908</v>
      </c>
      <c r="C3272">
        <v>0</v>
      </c>
      <c r="D3272">
        <v>1</v>
      </c>
      <c r="E3272">
        <v>0</v>
      </c>
    </row>
    <row r="3273" spans="1:5" x14ac:dyDescent="0.15">
      <c r="A3273">
        <v>18292036004</v>
      </c>
      <c r="B3273" s="204">
        <v>42908</v>
      </c>
      <c r="C3273">
        <v>0</v>
      </c>
      <c r="D3273">
        <v>1</v>
      </c>
      <c r="E3273">
        <v>0</v>
      </c>
    </row>
    <row r="3274" spans="1:5" x14ac:dyDescent="0.15">
      <c r="A3274">
        <v>18297584002</v>
      </c>
      <c r="B3274" s="204">
        <v>42908</v>
      </c>
      <c r="C3274">
        <v>0</v>
      </c>
      <c r="D3274">
        <v>1</v>
      </c>
      <c r="E3274">
        <v>0</v>
      </c>
    </row>
    <row r="3275" spans="1:5" x14ac:dyDescent="0.15">
      <c r="A3275">
        <v>18298570002</v>
      </c>
      <c r="B3275" s="204">
        <v>42879</v>
      </c>
      <c r="C3275">
        <v>0</v>
      </c>
      <c r="D3275">
        <v>1</v>
      </c>
      <c r="E3275">
        <v>0</v>
      </c>
    </row>
    <row r="3276" spans="1:5" x14ac:dyDescent="0.15">
      <c r="A3276">
        <v>18299675002</v>
      </c>
      <c r="B3276" s="204">
        <v>42908</v>
      </c>
      <c r="C3276">
        <v>0</v>
      </c>
      <c r="D3276" t="s">
        <v>21</v>
      </c>
      <c r="E3276">
        <v>0</v>
      </c>
    </row>
    <row r="3277" spans="1:5" x14ac:dyDescent="0.15">
      <c r="A3277">
        <v>18302156003</v>
      </c>
      <c r="B3277" s="204">
        <v>42935</v>
      </c>
      <c r="C3277">
        <v>0</v>
      </c>
      <c r="D3277">
        <v>1</v>
      </c>
      <c r="E3277">
        <v>0</v>
      </c>
    </row>
    <row r="3278" spans="1:5" x14ac:dyDescent="0.15">
      <c r="A3278">
        <v>18307447004</v>
      </c>
      <c r="B3278" s="204">
        <v>42879</v>
      </c>
      <c r="C3278">
        <v>0</v>
      </c>
      <c r="D3278">
        <v>1</v>
      </c>
      <c r="E3278">
        <v>0</v>
      </c>
    </row>
    <row r="3279" spans="1:5" x14ac:dyDescent="0.15">
      <c r="A3279">
        <v>18323155003</v>
      </c>
      <c r="B3279" s="204">
        <v>42880</v>
      </c>
      <c r="C3279">
        <v>0</v>
      </c>
      <c r="D3279">
        <v>1</v>
      </c>
      <c r="E3279">
        <v>0</v>
      </c>
    </row>
    <row r="3280" spans="1:5" x14ac:dyDescent="0.15">
      <c r="A3280">
        <v>18346552002</v>
      </c>
      <c r="B3280" s="204">
        <v>42880</v>
      </c>
      <c r="C3280">
        <v>0</v>
      </c>
      <c r="D3280">
        <v>1</v>
      </c>
      <c r="E3280">
        <v>0</v>
      </c>
    </row>
    <row r="3281" spans="1:5" x14ac:dyDescent="0.15">
      <c r="A3281">
        <v>18416831002</v>
      </c>
      <c r="B3281" s="204">
        <v>42912</v>
      </c>
      <c r="C3281">
        <v>0</v>
      </c>
      <c r="D3281">
        <v>1</v>
      </c>
      <c r="E3281">
        <v>0</v>
      </c>
    </row>
    <row r="3282" spans="1:5" x14ac:dyDescent="0.15">
      <c r="A3282">
        <v>18416996003</v>
      </c>
      <c r="B3282" s="204">
        <v>42912</v>
      </c>
      <c r="C3282">
        <v>0</v>
      </c>
      <c r="D3282">
        <v>1</v>
      </c>
      <c r="E3282">
        <v>0</v>
      </c>
    </row>
    <row r="3283" spans="1:5" x14ac:dyDescent="0.15">
      <c r="A3283">
        <v>18427941002</v>
      </c>
      <c r="B3283" s="204">
        <v>42912</v>
      </c>
      <c r="C3283">
        <v>0</v>
      </c>
      <c r="D3283">
        <v>1</v>
      </c>
      <c r="E3283">
        <v>0</v>
      </c>
    </row>
    <row r="3284" spans="1:5" x14ac:dyDescent="0.15">
      <c r="A3284">
        <v>18452757002</v>
      </c>
      <c r="B3284" s="204">
        <v>42913</v>
      </c>
      <c r="C3284">
        <v>0</v>
      </c>
      <c r="D3284">
        <v>1</v>
      </c>
      <c r="E3284">
        <v>0</v>
      </c>
    </row>
    <row r="3285" spans="1:5" x14ac:dyDescent="0.15">
      <c r="A3285">
        <v>18465539002</v>
      </c>
      <c r="B3285" s="204">
        <v>42913</v>
      </c>
      <c r="C3285">
        <v>0</v>
      </c>
      <c r="D3285">
        <v>1</v>
      </c>
      <c r="E3285">
        <v>0</v>
      </c>
    </row>
    <row r="3286" spans="1:5" x14ac:dyDescent="0.15">
      <c r="A3286">
        <v>18479311003</v>
      </c>
      <c r="B3286" s="204">
        <v>42880</v>
      </c>
      <c r="C3286">
        <v>0</v>
      </c>
      <c r="D3286">
        <v>1</v>
      </c>
      <c r="E3286">
        <v>0</v>
      </c>
    </row>
    <row r="3287" spans="1:5" x14ac:dyDescent="0.15">
      <c r="A3287">
        <v>18487066002</v>
      </c>
      <c r="B3287" s="204">
        <v>42914</v>
      </c>
      <c r="C3287">
        <v>0</v>
      </c>
      <c r="D3287">
        <v>1</v>
      </c>
      <c r="E3287">
        <v>0</v>
      </c>
    </row>
    <row r="3288" spans="1:5" x14ac:dyDescent="0.15">
      <c r="A3288">
        <v>18499001002</v>
      </c>
      <c r="B3288" s="204">
        <v>42914</v>
      </c>
      <c r="C3288">
        <v>0</v>
      </c>
      <c r="D3288">
        <v>1</v>
      </c>
      <c r="E3288">
        <v>0</v>
      </c>
    </row>
    <row r="3289" spans="1:5" x14ac:dyDescent="0.15">
      <c r="A3289">
        <v>18504776002</v>
      </c>
      <c r="B3289" s="204">
        <v>42914</v>
      </c>
      <c r="C3289">
        <v>0</v>
      </c>
      <c r="D3289">
        <v>1</v>
      </c>
      <c r="E3289">
        <v>0</v>
      </c>
    </row>
    <row r="3290" spans="1:5" x14ac:dyDescent="0.15">
      <c r="A3290">
        <v>18506514003</v>
      </c>
      <c r="B3290" s="204">
        <v>42914</v>
      </c>
      <c r="C3290">
        <v>0</v>
      </c>
      <c r="D3290">
        <v>1</v>
      </c>
      <c r="E3290">
        <v>0</v>
      </c>
    </row>
    <row r="3291" spans="1:5" x14ac:dyDescent="0.15">
      <c r="A3291">
        <v>18529162002</v>
      </c>
      <c r="B3291" s="204">
        <v>42914</v>
      </c>
      <c r="C3291">
        <v>0</v>
      </c>
      <c r="D3291">
        <v>1</v>
      </c>
      <c r="E3291">
        <v>0</v>
      </c>
    </row>
    <row r="3292" spans="1:5" x14ac:dyDescent="0.15">
      <c r="A3292">
        <v>18546387002</v>
      </c>
      <c r="B3292" s="204">
        <v>42913</v>
      </c>
      <c r="C3292">
        <v>0</v>
      </c>
      <c r="D3292">
        <v>1</v>
      </c>
      <c r="E3292">
        <v>0</v>
      </c>
    </row>
    <row r="3293" spans="1:5" x14ac:dyDescent="0.15">
      <c r="A3293">
        <v>18576656002</v>
      </c>
      <c r="B3293" s="204">
        <v>42913</v>
      </c>
      <c r="C3293">
        <v>0</v>
      </c>
      <c r="D3293">
        <v>1</v>
      </c>
      <c r="E3293">
        <v>0</v>
      </c>
    </row>
    <row r="3294" spans="1:5" x14ac:dyDescent="0.15">
      <c r="A3294">
        <v>18808211002</v>
      </c>
      <c r="B3294" s="204">
        <v>42893</v>
      </c>
      <c r="C3294">
        <v>0</v>
      </c>
      <c r="D3294">
        <v>1</v>
      </c>
      <c r="E3294">
        <v>0</v>
      </c>
    </row>
    <row r="3295" spans="1:5" x14ac:dyDescent="0.15">
      <c r="A3295">
        <v>18835557002</v>
      </c>
      <c r="B3295" s="204">
        <v>42893</v>
      </c>
      <c r="C3295">
        <v>0</v>
      </c>
      <c r="D3295">
        <v>1</v>
      </c>
      <c r="E3295">
        <v>0</v>
      </c>
    </row>
    <row r="3296" spans="1:5" x14ac:dyDescent="0.15">
      <c r="A3296">
        <v>18841970002</v>
      </c>
      <c r="B3296" s="204">
        <v>42893</v>
      </c>
      <c r="C3296">
        <v>0</v>
      </c>
      <c r="D3296">
        <v>1</v>
      </c>
      <c r="E3296">
        <v>0</v>
      </c>
    </row>
    <row r="3297" spans="1:5" x14ac:dyDescent="0.15">
      <c r="A3297">
        <v>18854477002</v>
      </c>
      <c r="B3297" s="204">
        <v>42893</v>
      </c>
      <c r="C3297">
        <v>0</v>
      </c>
      <c r="D3297">
        <v>1</v>
      </c>
      <c r="E3297">
        <v>0</v>
      </c>
    </row>
    <row r="3298" spans="1:5" x14ac:dyDescent="0.15">
      <c r="A3298">
        <v>18976225002</v>
      </c>
      <c r="B3298" s="204">
        <v>42927</v>
      </c>
      <c r="C3298">
        <v>1</v>
      </c>
      <c r="D3298" t="s">
        <v>21</v>
      </c>
      <c r="E3298">
        <v>0</v>
      </c>
    </row>
    <row r="3299" spans="1:5" x14ac:dyDescent="0.15">
      <c r="A3299">
        <v>19007234005</v>
      </c>
      <c r="B3299" s="204">
        <v>42927</v>
      </c>
      <c r="C3299">
        <v>1</v>
      </c>
      <c r="D3299" t="s">
        <v>21</v>
      </c>
      <c r="E3299">
        <v>0</v>
      </c>
    </row>
    <row r="3300" spans="1:5" x14ac:dyDescent="0.15">
      <c r="A3300">
        <v>19130324004</v>
      </c>
      <c r="B3300" s="204">
        <v>42899</v>
      </c>
      <c r="C3300">
        <v>0</v>
      </c>
      <c r="D3300">
        <v>1</v>
      </c>
      <c r="E3300">
        <v>0</v>
      </c>
    </row>
    <row r="3301" spans="1:5" x14ac:dyDescent="0.15">
      <c r="A3301">
        <v>19132051002</v>
      </c>
      <c r="B3301" s="204">
        <v>42899</v>
      </c>
      <c r="C3301">
        <v>0</v>
      </c>
      <c r="D3301" t="s">
        <v>21</v>
      </c>
      <c r="E3301">
        <v>0</v>
      </c>
    </row>
    <row r="3302" spans="1:5" x14ac:dyDescent="0.15">
      <c r="A3302">
        <v>19139707002</v>
      </c>
      <c r="B3302" s="204">
        <v>42899</v>
      </c>
      <c r="C3302">
        <v>0</v>
      </c>
      <c r="D3302" t="s">
        <v>21</v>
      </c>
      <c r="E3302">
        <v>0</v>
      </c>
    </row>
    <row r="3303" spans="1:5" x14ac:dyDescent="0.15">
      <c r="A3303">
        <v>19406292002</v>
      </c>
      <c r="B3303" s="204">
        <v>42935</v>
      </c>
      <c r="C3303">
        <v>0</v>
      </c>
      <c r="D3303">
        <v>1</v>
      </c>
      <c r="E3303">
        <v>0</v>
      </c>
    </row>
    <row r="3304" spans="1:5" x14ac:dyDescent="0.15">
      <c r="A3304">
        <v>19440150003</v>
      </c>
      <c r="B3304" s="204">
        <v>42935</v>
      </c>
      <c r="C3304">
        <v>0</v>
      </c>
      <c r="D3304">
        <v>1</v>
      </c>
      <c r="E3304">
        <v>0</v>
      </c>
    </row>
    <row r="3305" spans="1:5" x14ac:dyDescent="0.15">
      <c r="A3305">
        <v>19450996002</v>
      </c>
      <c r="B3305" s="204">
        <v>42935</v>
      </c>
      <c r="C3305">
        <v>0</v>
      </c>
      <c r="D3305">
        <v>1</v>
      </c>
      <c r="E3305">
        <v>0</v>
      </c>
    </row>
    <row r="3306" spans="1:5" x14ac:dyDescent="0.15">
      <c r="A3306">
        <v>19468255004</v>
      </c>
      <c r="B3306" s="204">
        <v>42935</v>
      </c>
      <c r="C3306">
        <v>0</v>
      </c>
      <c r="D3306">
        <v>1</v>
      </c>
      <c r="E3306">
        <v>0</v>
      </c>
    </row>
    <row r="3307" spans="1:5" x14ac:dyDescent="0.15">
      <c r="A3307">
        <v>19628712002</v>
      </c>
      <c r="B3307" s="204">
        <v>42908</v>
      </c>
      <c r="C3307">
        <v>0</v>
      </c>
      <c r="D3307">
        <v>1</v>
      </c>
      <c r="E3307">
        <v>0</v>
      </c>
    </row>
    <row r="3308" spans="1:5" x14ac:dyDescent="0.15">
      <c r="A3308">
        <v>19631649004</v>
      </c>
      <c r="B3308" s="204">
        <v>42908</v>
      </c>
      <c r="C3308">
        <v>0</v>
      </c>
      <c r="D3308">
        <v>1</v>
      </c>
      <c r="E3308">
        <v>0</v>
      </c>
    </row>
    <row r="3309" spans="1:5" x14ac:dyDescent="0.15">
      <c r="A3309">
        <v>19645135003</v>
      </c>
      <c r="B3309" s="204">
        <v>42908</v>
      </c>
      <c r="C3309">
        <v>0</v>
      </c>
      <c r="D3309">
        <v>1</v>
      </c>
      <c r="E3309">
        <v>0</v>
      </c>
    </row>
    <row r="3310" spans="1:5" x14ac:dyDescent="0.15">
      <c r="A3310">
        <v>19649480002</v>
      </c>
      <c r="B3310" s="204">
        <v>42908</v>
      </c>
      <c r="C3310">
        <v>0</v>
      </c>
      <c r="D3310">
        <v>1</v>
      </c>
      <c r="E3310">
        <v>0</v>
      </c>
    </row>
    <row r="3311" spans="1:5" x14ac:dyDescent="0.15">
      <c r="A3311">
        <v>19656740002</v>
      </c>
      <c r="B3311" s="204">
        <v>42908</v>
      </c>
      <c r="C3311">
        <v>0</v>
      </c>
      <c r="D3311">
        <v>1</v>
      </c>
      <c r="E3311">
        <v>0</v>
      </c>
    </row>
    <row r="3312" spans="1:5" x14ac:dyDescent="0.15">
      <c r="A3312">
        <v>19675176002</v>
      </c>
      <c r="B3312" s="204">
        <v>42908</v>
      </c>
      <c r="C3312">
        <v>0</v>
      </c>
      <c r="D3312">
        <v>1</v>
      </c>
      <c r="E3312">
        <v>0</v>
      </c>
    </row>
    <row r="3313" spans="1:5" x14ac:dyDescent="0.15">
      <c r="A3313">
        <v>19676771002</v>
      </c>
      <c r="B3313" s="204">
        <v>42908</v>
      </c>
      <c r="C3313">
        <v>0</v>
      </c>
      <c r="D3313">
        <v>1</v>
      </c>
      <c r="E3313">
        <v>0</v>
      </c>
    </row>
    <row r="3314" spans="1:5" x14ac:dyDescent="0.15">
      <c r="A3314">
        <v>19678311003</v>
      </c>
      <c r="B3314" s="204">
        <v>42908</v>
      </c>
      <c r="C3314">
        <v>0</v>
      </c>
      <c r="D3314">
        <v>1</v>
      </c>
      <c r="E3314">
        <v>0</v>
      </c>
    </row>
    <row r="3315" spans="1:5" x14ac:dyDescent="0.15">
      <c r="A3315">
        <v>19685384002</v>
      </c>
      <c r="B3315" s="204">
        <v>42908</v>
      </c>
      <c r="C3315">
        <v>0</v>
      </c>
      <c r="D3315">
        <v>1</v>
      </c>
      <c r="E3315">
        <v>0</v>
      </c>
    </row>
    <row r="3316" spans="1:5" x14ac:dyDescent="0.15">
      <c r="A3316">
        <v>19689267003</v>
      </c>
      <c r="B3316" s="204">
        <v>42879</v>
      </c>
      <c r="C3316">
        <v>0</v>
      </c>
      <c r="D3316">
        <v>1</v>
      </c>
      <c r="E3316">
        <v>0</v>
      </c>
    </row>
    <row r="3317" spans="1:5" x14ac:dyDescent="0.15">
      <c r="A3317">
        <v>19691115002</v>
      </c>
      <c r="B3317" s="204">
        <v>42879</v>
      </c>
      <c r="C3317">
        <v>0</v>
      </c>
      <c r="D3317">
        <v>1</v>
      </c>
      <c r="E3317">
        <v>0</v>
      </c>
    </row>
    <row r="3318" spans="1:5" x14ac:dyDescent="0.15">
      <c r="A3318">
        <v>19693953003</v>
      </c>
      <c r="B3318" s="204">
        <v>42879</v>
      </c>
      <c r="C3318">
        <v>0</v>
      </c>
      <c r="D3318">
        <v>1</v>
      </c>
      <c r="E3318">
        <v>0</v>
      </c>
    </row>
    <row r="3319" spans="1:5" x14ac:dyDescent="0.15">
      <c r="A3319">
        <v>19698188002</v>
      </c>
      <c r="B3319" s="204">
        <v>42879</v>
      </c>
      <c r="C3319">
        <v>0</v>
      </c>
      <c r="D3319">
        <v>1</v>
      </c>
      <c r="E3319">
        <v>0</v>
      </c>
    </row>
    <row r="3320" spans="1:5" x14ac:dyDescent="0.15">
      <c r="A3320">
        <v>19706075002</v>
      </c>
      <c r="B3320" s="204">
        <v>42879</v>
      </c>
      <c r="C3320">
        <v>0</v>
      </c>
      <c r="D3320">
        <v>1</v>
      </c>
      <c r="E3320">
        <v>0</v>
      </c>
    </row>
    <row r="3321" spans="1:5" x14ac:dyDescent="0.15">
      <c r="A3321">
        <v>19708253002</v>
      </c>
      <c r="B3321" s="204">
        <v>42879</v>
      </c>
      <c r="C3321">
        <v>0</v>
      </c>
      <c r="D3321">
        <v>1</v>
      </c>
      <c r="E3321">
        <v>0</v>
      </c>
    </row>
    <row r="3322" spans="1:5" x14ac:dyDescent="0.15">
      <c r="A3322">
        <v>19713786002</v>
      </c>
      <c r="B3322" s="204">
        <v>42879</v>
      </c>
      <c r="C3322">
        <v>0</v>
      </c>
      <c r="D3322">
        <v>1</v>
      </c>
      <c r="E3322">
        <v>0</v>
      </c>
    </row>
    <row r="3323" spans="1:5" x14ac:dyDescent="0.15">
      <c r="A3323">
        <v>19726535003</v>
      </c>
      <c r="B3323" s="204">
        <v>42899</v>
      </c>
      <c r="C3323">
        <v>0</v>
      </c>
      <c r="D3323">
        <v>1</v>
      </c>
      <c r="E3323">
        <v>0</v>
      </c>
    </row>
    <row r="3324" spans="1:5" x14ac:dyDescent="0.15">
      <c r="A3324">
        <v>19753133003</v>
      </c>
      <c r="B3324" s="204">
        <v>42908</v>
      </c>
      <c r="C3324">
        <v>0</v>
      </c>
      <c r="D3324">
        <v>1</v>
      </c>
      <c r="E3324">
        <v>0</v>
      </c>
    </row>
    <row r="3325" spans="1:5" x14ac:dyDescent="0.15">
      <c r="A3325">
        <v>19770601002</v>
      </c>
      <c r="B3325" s="204">
        <v>42880</v>
      </c>
      <c r="C3325">
        <v>0</v>
      </c>
      <c r="D3325">
        <v>1</v>
      </c>
      <c r="E3325">
        <v>0</v>
      </c>
    </row>
    <row r="3326" spans="1:5" x14ac:dyDescent="0.15">
      <c r="A3326">
        <v>19772130002</v>
      </c>
      <c r="B3326" s="204">
        <v>42880</v>
      </c>
      <c r="C3326">
        <v>0</v>
      </c>
      <c r="D3326">
        <v>1</v>
      </c>
      <c r="E3326">
        <v>0</v>
      </c>
    </row>
    <row r="3327" spans="1:5" x14ac:dyDescent="0.15">
      <c r="A3327">
        <v>19834280002</v>
      </c>
      <c r="B3327" s="204">
        <v>42880</v>
      </c>
      <c r="C3327">
        <v>0</v>
      </c>
      <c r="D3327">
        <v>1</v>
      </c>
      <c r="E3327">
        <v>0</v>
      </c>
    </row>
    <row r="3328" spans="1:5" x14ac:dyDescent="0.15">
      <c r="A3328">
        <v>19838713002</v>
      </c>
      <c r="B3328" s="204">
        <v>42912</v>
      </c>
      <c r="C3328">
        <v>0</v>
      </c>
      <c r="D3328">
        <v>1</v>
      </c>
      <c r="E3328">
        <v>0</v>
      </c>
    </row>
    <row r="3329" spans="1:5" x14ac:dyDescent="0.15">
      <c r="A3329">
        <v>19846259004</v>
      </c>
      <c r="B3329" s="204">
        <v>42912</v>
      </c>
      <c r="C3329">
        <v>0</v>
      </c>
      <c r="D3329">
        <v>1</v>
      </c>
      <c r="E3329">
        <v>0</v>
      </c>
    </row>
    <row r="3330" spans="1:5" x14ac:dyDescent="0.15">
      <c r="A3330">
        <v>19847150002</v>
      </c>
      <c r="B3330" s="204">
        <v>42912</v>
      </c>
      <c r="C3330">
        <v>0</v>
      </c>
      <c r="D3330">
        <v>1</v>
      </c>
      <c r="E3330">
        <v>0</v>
      </c>
    </row>
    <row r="3331" spans="1:5" x14ac:dyDescent="0.15">
      <c r="A3331">
        <v>19856192005</v>
      </c>
      <c r="B3331" s="204">
        <v>42912</v>
      </c>
      <c r="C3331">
        <v>0</v>
      </c>
      <c r="D3331">
        <v>1</v>
      </c>
      <c r="E3331">
        <v>0</v>
      </c>
    </row>
    <row r="3332" spans="1:5" x14ac:dyDescent="0.15">
      <c r="A3332">
        <v>19861120003</v>
      </c>
      <c r="B3332" s="204">
        <v>42912</v>
      </c>
      <c r="C3332">
        <v>0</v>
      </c>
      <c r="D3332" t="s">
        <v>21</v>
      </c>
      <c r="E3332">
        <v>0</v>
      </c>
    </row>
    <row r="3333" spans="1:5" x14ac:dyDescent="0.15">
      <c r="A3333">
        <v>19905912002</v>
      </c>
      <c r="B3333" s="204">
        <v>42913</v>
      </c>
      <c r="C3333">
        <v>0</v>
      </c>
      <c r="D3333">
        <v>1</v>
      </c>
      <c r="E3333">
        <v>0</v>
      </c>
    </row>
    <row r="3334" spans="1:5" x14ac:dyDescent="0.15">
      <c r="A3334">
        <v>19921895003</v>
      </c>
      <c r="B3334" s="204">
        <v>42913</v>
      </c>
      <c r="C3334">
        <v>0</v>
      </c>
      <c r="D3334">
        <v>1</v>
      </c>
      <c r="E3334">
        <v>0</v>
      </c>
    </row>
    <row r="3335" spans="1:5" x14ac:dyDescent="0.15">
      <c r="A3335">
        <v>19932906003</v>
      </c>
      <c r="B3335" s="204">
        <v>42899</v>
      </c>
      <c r="C3335">
        <v>0</v>
      </c>
      <c r="D3335" t="s">
        <v>21</v>
      </c>
      <c r="E3335">
        <v>0</v>
      </c>
    </row>
    <row r="3336" spans="1:5" x14ac:dyDescent="0.15">
      <c r="A3336">
        <v>19941662002</v>
      </c>
      <c r="B3336" s="204">
        <v>42914</v>
      </c>
      <c r="C3336">
        <v>0</v>
      </c>
      <c r="D3336">
        <v>1</v>
      </c>
      <c r="E3336">
        <v>0</v>
      </c>
    </row>
    <row r="3337" spans="1:5" x14ac:dyDescent="0.15">
      <c r="A3337">
        <v>19942905003</v>
      </c>
      <c r="B3337" s="204">
        <v>42914</v>
      </c>
      <c r="C3337">
        <v>0</v>
      </c>
      <c r="D3337">
        <v>1</v>
      </c>
      <c r="E3337">
        <v>0</v>
      </c>
    </row>
    <row r="3338" spans="1:5" x14ac:dyDescent="0.15">
      <c r="A3338">
        <v>19943246003</v>
      </c>
      <c r="B3338" s="204">
        <v>42914</v>
      </c>
      <c r="C3338">
        <v>0</v>
      </c>
      <c r="D3338">
        <v>1</v>
      </c>
      <c r="E3338">
        <v>0</v>
      </c>
    </row>
    <row r="3339" spans="1:5" x14ac:dyDescent="0.15">
      <c r="A3339">
        <v>19948845002</v>
      </c>
      <c r="B3339" s="204">
        <v>42914</v>
      </c>
      <c r="C3339">
        <v>0</v>
      </c>
      <c r="D3339">
        <v>1</v>
      </c>
      <c r="E3339">
        <v>0</v>
      </c>
    </row>
    <row r="3340" spans="1:5" x14ac:dyDescent="0.15">
      <c r="A3340">
        <v>19961253002</v>
      </c>
      <c r="B3340" s="204">
        <v>42914</v>
      </c>
      <c r="C3340">
        <v>0</v>
      </c>
      <c r="D3340">
        <v>1</v>
      </c>
      <c r="E3340">
        <v>0</v>
      </c>
    </row>
    <row r="3341" spans="1:5" x14ac:dyDescent="0.15">
      <c r="A3341">
        <v>19970306002</v>
      </c>
      <c r="B3341" s="204">
        <v>42914</v>
      </c>
      <c r="C3341">
        <v>0</v>
      </c>
      <c r="D3341">
        <v>1</v>
      </c>
      <c r="E3341">
        <v>0</v>
      </c>
    </row>
    <row r="3342" spans="1:5" x14ac:dyDescent="0.15">
      <c r="A3342">
        <v>19973595003</v>
      </c>
      <c r="B3342" s="204">
        <v>42914</v>
      </c>
      <c r="C3342">
        <v>0</v>
      </c>
      <c r="D3342">
        <v>1</v>
      </c>
      <c r="E3342">
        <v>0</v>
      </c>
    </row>
    <row r="3343" spans="1:5" x14ac:dyDescent="0.15">
      <c r="A3343">
        <v>20051068003</v>
      </c>
      <c r="B3343" s="204">
        <v>42914</v>
      </c>
      <c r="C3343">
        <v>0</v>
      </c>
      <c r="D3343">
        <v>1</v>
      </c>
      <c r="E3343">
        <v>0</v>
      </c>
    </row>
    <row r="3344" spans="1:5" x14ac:dyDescent="0.15">
      <c r="A3344">
        <v>20160573003</v>
      </c>
      <c r="B3344" s="204">
        <v>42880</v>
      </c>
      <c r="C3344">
        <v>0</v>
      </c>
      <c r="D3344">
        <v>1</v>
      </c>
      <c r="E3344">
        <v>0</v>
      </c>
    </row>
    <row r="3345" spans="1:5" x14ac:dyDescent="0.15">
      <c r="A3345">
        <v>20214352003</v>
      </c>
      <c r="B3345" s="204">
        <v>42899</v>
      </c>
      <c r="C3345">
        <v>0</v>
      </c>
      <c r="D3345">
        <v>1</v>
      </c>
      <c r="E3345">
        <v>0</v>
      </c>
    </row>
    <row r="3346" spans="1:5" x14ac:dyDescent="0.15">
      <c r="A3346">
        <v>20333284004</v>
      </c>
      <c r="B3346" s="204">
        <v>42899</v>
      </c>
      <c r="C3346">
        <v>0</v>
      </c>
      <c r="D3346">
        <v>1</v>
      </c>
      <c r="E3346">
        <v>0</v>
      </c>
    </row>
    <row r="3347" spans="1:5" x14ac:dyDescent="0.15">
      <c r="A3347">
        <v>20510505002</v>
      </c>
      <c r="B3347" s="204">
        <v>42893</v>
      </c>
      <c r="C3347">
        <v>0</v>
      </c>
      <c r="D3347">
        <v>1</v>
      </c>
      <c r="E3347">
        <v>0</v>
      </c>
    </row>
    <row r="3348" spans="1:5" x14ac:dyDescent="0.15">
      <c r="A3348">
        <v>20530481003</v>
      </c>
      <c r="B3348" s="204">
        <v>42893</v>
      </c>
      <c r="C3348">
        <v>0</v>
      </c>
      <c r="D3348">
        <v>1</v>
      </c>
      <c r="E3348">
        <v>0</v>
      </c>
    </row>
    <row r="3349" spans="1:5" x14ac:dyDescent="0.15">
      <c r="A3349">
        <v>20534639002</v>
      </c>
      <c r="B3349" s="204">
        <v>42893</v>
      </c>
      <c r="C3349">
        <v>0</v>
      </c>
      <c r="D3349">
        <v>1</v>
      </c>
      <c r="E3349">
        <v>0</v>
      </c>
    </row>
    <row r="3350" spans="1:5" x14ac:dyDescent="0.15">
      <c r="A3350">
        <v>20551315002</v>
      </c>
      <c r="B3350" s="204">
        <v>42893</v>
      </c>
      <c r="C3350">
        <v>0</v>
      </c>
      <c r="D3350">
        <v>1</v>
      </c>
      <c r="E3350">
        <v>0</v>
      </c>
    </row>
    <row r="3351" spans="1:5" x14ac:dyDescent="0.15">
      <c r="A3351">
        <v>20553031002</v>
      </c>
      <c r="B3351" s="204">
        <v>42893</v>
      </c>
      <c r="C3351">
        <v>0</v>
      </c>
      <c r="D3351">
        <v>1</v>
      </c>
      <c r="E3351">
        <v>0</v>
      </c>
    </row>
    <row r="3352" spans="1:5" x14ac:dyDescent="0.15">
      <c r="A3352">
        <v>20556078002</v>
      </c>
      <c r="B3352" s="204">
        <v>42893</v>
      </c>
      <c r="C3352">
        <v>0</v>
      </c>
      <c r="D3352">
        <v>1</v>
      </c>
      <c r="E3352">
        <v>0</v>
      </c>
    </row>
    <row r="3353" spans="1:5" x14ac:dyDescent="0.15">
      <c r="A3353">
        <v>20613707003</v>
      </c>
      <c r="B3353" s="204">
        <v>42912</v>
      </c>
      <c r="C3353">
        <v>0</v>
      </c>
      <c r="D3353">
        <v>1</v>
      </c>
      <c r="E3353">
        <v>0</v>
      </c>
    </row>
    <row r="3354" spans="1:5" x14ac:dyDescent="0.15">
      <c r="A3354">
        <v>20830308003</v>
      </c>
      <c r="B3354" s="204">
        <v>42913</v>
      </c>
      <c r="C3354">
        <v>0</v>
      </c>
      <c r="D3354">
        <v>1</v>
      </c>
      <c r="E3354">
        <v>0</v>
      </c>
    </row>
    <row r="3355" spans="1:5" x14ac:dyDescent="0.15">
      <c r="A3355">
        <v>20911763003</v>
      </c>
      <c r="B3355" s="204">
        <v>42912</v>
      </c>
      <c r="C3355">
        <v>0</v>
      </c>
      <c r="D3355">
        <v>1</v>
      </c>
      <c r="E3355">
        <v>0</v>
      </c>
    </row>
    <row r="3356" spans="1:5" x14ac:dyDescent="0.15">
      <c r="A3356">
        <v>20942079003</v>
      </c>
      <c r="B3356" s="204">
        <v>42912</v>
      </c>
      <c r="C3356">
        <v>0</v>
      </c>
      <c r="D3356">
        <v>1</v>
      </c>
      <c r="E3356">
        <v>0</v>
      </c>
    </row>
    <row r="3357" spans="1:5" x14ac:dyDescent="0.15">
      <c r="A3357">
        <v>20953596002</v>
      </c>
      <c r="B3357" s="204">
        <v>42899</v>
      </c>
      <c r="C3357">
        <v>0</v>
      </c>
      <c r="D3357">
        <v>1</v>
      </c>
      <c r="E3357">
        <v>0</v>
      </c>
    </row>
    <row r="3358" spans="1:5" x14ac:dyDescent="0.15">
      <c r="A3358">
        <v>20971680004</v>
      </c>
      <c r="B3358" s="204">
        <v>42899</v>
      </c>
      <c r="C3358">
        <v>0</v>
      </c>
      <c r="D3358">
        <v>1</v>
      </c>
      <c r="E3358">
        <v>0</v>
      </c>
    </row>
    <row r="3359" spans="1:5" x14ac:dyDescent="0.15">
      <c r="A3359">
        <v>21073782002</v>
      </c>
      <c r="B3359" s="204">
        <v>42879</v>
      </c>
      <c r="C3359">
        <v>0</v>
      </c>
      <c r="D3359">
        <v>1</v>
      </c>
      <c r="E3359">
        <v>0</v>
      </c>
    </row>
    <row r="3360" spans="1:5" x14ac:dyDescent="0.15">
      <c r="A3360">
        <v>21248968003</v>
      </c>
      <c r="B3360" s="204">
        <v>42912</v>
      </c>
      <c r="C3360">
        <v>0</v>
      </c>
      <c r="D3360">
        <v>1</v>
      </c>
      <c r="E3360">
        <v>0</v>
      </c>
    </row>
    <row r="3361" spans="1:5" x14ac:dyDescent="0.15">
      <c r="A3361">
        <v>21315485003</v>
      </c>
      <c r="B3361" s="204">
        <v>42935</v>
      </c>
      <c r="C3361">
        <v>0</v>
      </c>
      <c r="D3361">
        <v>1</v>
      </c>
      <c r="E3361">
        <v>0</v>
      </c>
    </row>
    <row r="3362" spans="1:5" x14ac:dyDescent="0.15">
      <c r="A3362">
        <v>21358847003</v>
      </c>
      <c r="B3362" s="204">
        <v>42893</v>
      </c>
      <c r="C3362">
        <v>0</v>
      </c>
      <c r="D3362">
        <v>1</v>
      </c>
      <c r="E3362">
        <v>0</v>
      </c>
    </row>
    <row r="3363" spans="1:5" x14ac:dyDescent="0.15">
      <c r="A3363">
        <v>21375292002</v>
      </c>
      <c r="B3363" s="204">
        <v>42935</v>
      </c>
      <c r="C3363">
        <v>0</v>
      </c>
      <c r="D3363">
        <v>1</v>
      </c>
      <c r="E3363">
        <v>0</v>
      </c>
    </row>
    <row r="3364" spans="1:5" x14ac:dyDescent="0.15">
      <c r="A3364">
        <v>21376601003</v>
      </c>
      <c r="B3364" s="204">
        <v>42935</v>
      </c>
      <c r="C3364">
        <v>0</v>
      </c>
      <c r="D3364" t="s">
        <v>21</v>
      </c>
      <c r="E3364">
        <v>0</v>
      </c>
    </row>
    <row r="3365" spans="1:5" x14ac:dyDescent="0.15">
      <c r="A3365">
        <v>21379725004</v>
      </c>
      <c r="B3365" s="204">
        <v>42913</v>
      </c>
      <c r="C3365">
        <v>0</v>
      </c>
      <c r="D3365">
        <v>1</v>
      </c>
      <c r="E3365">
        <v>0</v>
      </c>
    </row>
    <row r="3366" spans="1:5" x14ac:dyDescent="0.15">
      <c r="A3366">
        <v>21387227002</v>
      </c>
      <c r="B3366" s="204">
        <v>42935</v>
      </c>
      <c r="C3366">
        <v>0</v>
      </c>
      <c r="D3366">
        <v>1</v>
      </c>
      <c r="E3366">
        <v>0</v>
      </c>
    </row>
    <row r="3367" spans="1:5" x14ac:dyDescent="0.15">
      <c r="A3367">
        <v>21390538003</v>
      </c>
      <c r="B3367" s="204">
        <v>42935</v>
      </c>
      <c r="C3367">
        <v>0</v>
      </c>
      <c r="D3367">
        <v>1</v>
      </c>
      <c r="E3367">
        <v>0</v>
      </c>
    </row>
    <row r="3368" spans="1:5" x14ac:dyDescent="0.15">
      <c r="A3368">
        <v>21399547003</v>
      </c>
      <c r="B3368" s="204">
        <v>42935</v>
      </c>
      <c r="C3368">
        <v>0</v>
      </c>
      <c r="D3368">
        <v>1</v>
      </c>
      <c r="E3368">
        <v>0</v>
      </c>
    </row>
    <row r="3369" spans="1:5" x14ac:dyDescent="0.15">
      <c r="A3369">
        <v>21414628002</v>
      </c>
      <c r="B3369" s="204">
        <v>42935</v>
      </c>
      <c r="C3369">
        <v>0</v>
      </c>
      <c r="D3369">
        <v>1</v>
      </c>
      <c r="E3369">
        <v>0</v>
      </c>
    </row>
    <row r="3370" spans="1:5" x14ac:dyDescent="0.15">
      <c r="A3370">
        <v>21420568002</v>
      </c>
      <c r="B3370" s="204">
        <v>42935</v>
      </c>
      <c r="C3370">
        <v>0</v>
      </c>
      <c r="D3370">
        <v>1</v>
      </c>
      <c r="E3370">
        <v>0</v>
      </c>
    </row>
    <row r="3371" spans="1:5" x14ac:dyDescent="0.15">
      <c r="A3371">
        <v>21436958003</v>
      </c>
      <c r="B3371" s="204">
        <v>42935</v>
      </c>
      <c r="C3371">
        <v>0</v>
      </c>
      <c r="D3371">
        <v>1</v>
      </c>
      <c r="E3371">
        <v>0</v>
      </c>
    </row>
    <row r="3372" spans="1:5" x14ac:dyDescent="0.15">
      <c r="A3372">
        <v>21438267002</v>
      </c>
      <c r="B3372" s="204">
        <v>42935</v>
      </c>
      <c r="C3372">
        <v>0</v>
      </c>
      <c r="D3372">
        <v>1</v>
      </c>
      <c r="E3372">
        <v>0</v>
      </c>
    </row>
    <row r="3373" spans="1:5" x14ac:dyDescent="0.15">
      <c r="A3373">
        <v>21448684002</v>
      </c>
      <c r="B3373" s="204">
        <v>42935</v>
      </c>
      <c r="C3373">
        <v>0</v>
      </c>
      <c r="D3373" t="s">
        <v>21</v>
      </c>
      <c r="E3373">
        <v>0</v>
      </c>
    </row>
    <row r="3374" spans="1:5" x14ac:dyDescent="0.15">
      <c r="A3374">
        <v>21582180002</v>
      </c>
      <c r="B3374" s="204">
        <v>42935</v>
      </c>
      <c r="C3374">
        <v>0</v>
      </c>
      <c r="D3374">
        <v>1</v>
      </c>
      <c r="E3374">
        <v>0</v>
      </c>
    </row>
    <row r="3375" spans="1:5" x14ac:dyDescent="0.15">
      <c r="A3375">
        <v>21666616002</v>
      </c>
      <c r="B3375" s="204">
        <v>42913</v>
      </c>
      <c r="C3375">
        <v>0</v>
      </c>
      <c r="D3375">
        <v>1</v>
      </c>
      <c r="E3375">
        <v>0</v>
      </c>
    </row>
    <row r="3376" spans="1:5" x14ac:dyDescent="0.15">
      <c r="A3376">
        <v>21733969003</v>
      </c>
      <c r="B3376" s="204">
        <v>42908</v>
      </c>
      <c r="C3376">
        <v>0</v>
      </c>
      <c r="D3376">
        <v>1</v>
      </c>
      <c r="E3376">
        <v>0</v>
      </c>
    </row>
    <row r="3377" spans="1:5" x14ac:dyDescent="0.15">
      <c r="A3377">
        <v>21737588002</v>
      </c>
      <c r="B3377" s="204">
        <v>42908</v>
      </c>
      <c r="C3377">
        <v>0</v>
      </c>
      <c r="D3377">
        <v>1</v>
      </c>
      <c r="E3377">
        <v>0</v>
      </c>
    </row>
    <row r="3378" spans="1:5" x14ac:dyDescent="0.15">
      <c r="A3378">
        <v>21746663002</v>
      </c>
      <c r="B3378" s="204">
        <v>42908</v>
      </c>
      <c r="C3378">
        <v>0</v>
      </c>
      <c r="D3378">
        <v>1</v>
      </c>
      <c r="E3378">
        <v>0</v>
      </c>
    </row>
    <row r="3379" spans="1:5" x14ac:dyDescent="0.15">
      <c r="A3379">
        <v>21775296002</v>
      </c>
      <c r="B3379" s="204">
        <v>42908</v>
      </c>
      <c r="C3379">
        <v>0</v>
      </c>
      <c r="D3379">
        <v>1</v>
      </c>
      <c r="E3379">
        <v>0</v>
      </c>
    </row>
    <row r="3380" spans="1:5" x14ac:dyDescent="0.15">
      <c r="A3380">
        <v>21798583002</v>
      </c>
      <c r="B3380" s="204">
        <v>42908</v>
      </c>
      <c r="C3380">
        <v>0</v>
      </c>
      <c r="D3380" t="s">
        <v>21</v>
      </c>
      <c r="E3380">
        <v>0</v>
      </c>
    </row>
    <row r="3381" spans="1:5" x14ac:dyDescent="0.15">
      <c r="A3381">
        <v>21808263004</v>
      </c>
      <c r="B3381" s="204">
        <v>42908</v>
      </c>
      <c r="C3381">
        <v>0</v>
      </c>
      <c r="D3381">
        <v>1</v>
      </c>
      <c r="E3381">
        <v>0</v>
      </c>
    </row>
    <row r="3382" spans="1:5" x14ac:dyDescent="0.15">
      <c r="A3382">
        <v>21808450002</v>
      </c>
      <c r="B3382" s="204">
        <v>42879</v>
      </c>
      <c r="C3382">
        <v>0</v>
      </c>
      <c r="D3382">
        <v>1</v>
      </c>
      <c r="E3382">
        <v>0</v>
      </c>
    </row>
    <row r="3383" spans="1:5" x14ac:dyDescent="0.15">
      <c r="A3383">
        <v>21846994002</v>
      </c>
      <c r="B3383" s="204">
        <v>42879</v>
      </c>
      <c r="C3383">
        <v>0</v>
      </c>
      <c r="D3383">
        <v>1</v>
      </c>
      <c r="E3383">
        <v>0</v>
      </c>
    </row>
    <row r="3384" spans="1:5" x14ac:dyDescent="0.15">
      <c r="A3384">
        <v>21848732002</v>
      </c>
      <c r="B3384" s="204">
        <v>42879</v>
      </c>
      <c r="C3384">
        <v>0</v>
      </c>
      <c r="D3384">
        <v>1</v>
      </c>
      <c r="E3384">
        <v>0</v>
      </c>
    </row>
    <row r="3385" spans="1:5" x14ac:dyDescent="0.15">
      <c r="A3385">
        <v>21856961002</v>
      </c>
      <c r="B3385" s="204">
        <v>42879</v>
      </c>
      <c r="C3385">
        <v>0</v>
      </c>
      <c r="D3385">
        <v>1</v>
      </c>
      <c r="E3385">
        <v>0</v>
      </c>
    </row>
    <row r="3386" spans="1:5" x14ac:dyDescent="0.15">
      <c r="A3386">
        <v>21884505003</v>
      </c>
      <c r="B3386" s="204">
        <v>42879</v>
      </c>
      <c r="C3386">
        <v>0</v>
      </c>
      <c r="D3386">
        <v>1</v>
      </c>
      <c r="E3386">
        <v>0</v>
      </c>
    </row>
    <row r="3387" spans="1:5" x14ac:dyDescent="0.15">
      <c r="A3387">
        <v>21888773003</v>
      </c>
      <c r="B3387" s="204">
        <v>42879</v>
      </c>
      <c r="C3387">
        <v>0</v>
      </c>
      <c r="D3387">
        <v>1</v>
      </c>
      <c r="E3387">
        <v>0</v>
      </c>
    </row>
    <row r="3388" spans="1:5" x14ac:dyDescent="0.15">
      <c r="A3388">
        <v>21896594003</v>
      </c>
      <c r="B3388" s="204">
        <v>42880</v>
      </c>
      <c r="C3388">
        <v>0</v>
      </c>
      <c r="D3388">
        <v>1</v>
      </c>
      <c r="E3388">
        <v>0</v>
      </c>
    </row>
    <row r="3389" spans="1:5" x14ac:dyDescent="0.15">
      <c r="A3389">
        <v>21897309004</v>
      </c>
      <c r="B3389" s="204">
        <v>42914</v>
      </c>
      <c r="C3389">
        <v>0</v>
      </c>
      <c r="D3389">
        <v>1</v>
      </c>
      <c r="E3389">
        <v>0</v>
      </c>
    </row>
    <row r="3390" spans="1:5" x14ac:dyDescent="0.15">
      <c r="A3390">
        <v>21899509003</v>
      </c>
      <c r="B3390" s="204">
        <v>42880</v>
      </c>
      <c r="C3390">
        <v>0</v>
      </c>
      <c r="D3390" t="s">
        <v>21</v>
      </c>
      <c r="E3390">
        <v>0</v>
      </c>
    </row>
    <row r="3391" spans="1:5" x14ac:dyDescent="0.15">
      <c r="A3391">
        <v>21899729004</v>
      </c>
      <c r="B3391" s="204">
        <v>42880</v>
      </c>
      <c r="C3391">
        <v>0</v>
      </c>
      <c r="D3391">
        <v>1</v>
      </c>
      <c r="E3391">
        <v>0</v>
      </c>
    </row>
    <row r="3392" spans="1:5" x14ac:dyDescent="0.15">
      <c r="A3392">
        <v>21912368003</v>
      </c>
      <c r="B3392" s="204">
        <v>42880</v>
      </c>
      <c r="C3392">
        <v>0</v>
      </c>
      <c r="D3392">
        <v>1</v>
      </c>
      <c r="E3392">
        <v>0</v>
      </c>
    </row>
    <row r="3393" spans="1:5" x14ac:dyDescent="0.15">
      <c r="A3393">
        <v>21928714002</v>
      </c>
      <c r="B3393" s="204">
        <v>42880</v>
      </c>
      <c r="C3393">
        <v>0</v>
      </c>
      <c r="D3393">
        <v>1</v>
      </c>
      <c r="E3393">
        <v>0</v>
      </c>
    </row>
    <row r="3394" spans="1:5" x14ac:dyDescent="0.15">
      <c r="A3394">
        <v>21945786002</v>
      </c>
      <c r="B3394" s="204">
        <v>42880</v>
      </c>
      <c r="C3394">
        <v>0</v>
      </c>
      <c r="D3394">
        <v>1</v>
      </c>
      <c r="E3394">
        <v>0</v>
      </c>
    </row>
    <row r="3395" spans="1:5" x14ac:dyDescent="0.15">
      <c r="A3395">
        <v>21956995002</v>
      </c>
      <c r="B3395" s="204">
        <v>42880</v>
      </c>
      <c r="C3395">
        <v>0</v>
      </c>
      <c r="D3395">
        <v>1</v>
      </c>
      <c r="E3395">
        <v>0</v>
      </c>
    </row>
    <row r="3396" spans="1:5" x14ac:dyDescent="0.15">
      <c r="A3396">
        <v>21969986002</v>
      </c>
      <c r="B3396" s="204">
        <v>42880</v>
      </c>
      <c r="C3396">
        <v>0</v>
      </c>
      <c r="D3396">
        <v>1</v>
      </c>
      <c r="E3396">
        <v>0</v>
      </c>
    </row>
    <row r="3397" spans="1:5" x14ac:dyDescent="0.15">
      <c r="A3397">
        <v>21972164003</v>
      </c>
      <c r="B3397" s="204">
        <v>42880</v>
      </c>
      <c r="C3397">
        <v>0</v>
      </c>
      <c r="D3397">
        <v>1</v>
      </c>
      <c r="E3397">
        <v>0</v>
      </c>
    </row>
    <row r="3398" spans="1:5" x14ac:dyDescent="0.15">
      <c r="A3398">
        <v>22063387004</v>
      </c>
      <c r="B3398" s="204">
        <v>42912</v>
      </c>
      <c r="C3398">
        <v>0</v>
      </c>
      <c r="D3398">
        <v>1</v>
      </c>
      <c r="E3398">
        <v>0</v>
      </c>
    </row>
    <row r="3399" spans="1:5" x14ac:dyDescent="0.15">
      <c r="A3399">
        <v>22063695002</v>
      </c>
      <c r="B3399" s="204">
        <v>42912</v>
      </c>
      <c r="C3399">
        <v>0</v>
      </c>
      <c r="D3399">
        <v>1</v>
      </c>
      <c r="E3399">
        <v>0</v>
      </c>
    </row>
    <row r="3400" spans="1:5" x14ac:dyDescent="0.15">
      <c r="A3400">
        <v>22068568003</v>
      </c>
      <c r="B3400" s="204">
        <v>42912</v>
      </c>
      <c r="C3400">
        <v>0</v>
      </c>
      <c r="D3400">
        <v>1</v>
      </c>
      <c r="E3400">
        <v>0</v>
      </c>
    </row>
    <row r="3401" spans="1:5" x14ac:dyDescent="0.15">
      <c r="A3401">
        <v>22075564003</v>
      </c>
      <c r="B3401" s="204">
        <v>42912</v>
      </c>
      <c r="C3401">
        <v>0</v>
      </c>
      <c r="D3401">
        <v>1</v>
      </c>
      <c r="E3401">
        <v>0</v>
      </c>
    </row>
    <row r="3402" spans="1:5" x14ac:dyDescent="0.15">
      <c r="A3402">
        <v>22092889009</v>
      </c>
      <c r="B3402" s="204">
        <v>42912</v>
      </c>
      <c r="C3402">
        <v>0</v>
      </c>
      <c r="D3402">
        <v>1</v>
      </c>
      <c r="E3402">
        <v>0</v>
      </c>
    </row>
    <row r="3403" spans="1:5" x14ac:dyDescent="0.15">
      <c r="A3403">
        <v>22098114003</v>
      </c>
      <c r="B3403" s="204">
        <v>42912</v>
      </c>
      <c r="C3403">
        <v>0</v>
      </c>
      <c r="D3403">
        <v>1</v>
      </c>
      <c r="E3403">
        <v>0</v>
      </c>
    </row>
    <row r="3404" spans="1:5" x14ac:dyDescent="0.15">
      <c r="A3404">
        <v>22106925002</v>
      </c>
      <c r="B3404" s="204">
        <v>42912</v>
      </c>
      <c r="C3404">
        <v>0</v>
      </c>
      <c r="D3404">
        <v>1</v>
      </c>
      <c r="E3404">
        <v>0</v>
      </c>
    </row>
    <row r="3405" spans="1:5" x14ac:dyDescent="0.15">
      <c r="A3405">
        <v>22158152003</v>
      </c>
      <c r="B3405" s="204">
        <v>42913</v>
      </c>
      <c r="C3405">
        <v>0</v>
      </c>
      <c r="D3405">
        <v>1</v>
      </c>
      <c r="E3405">
        <v>0</v>
      </c>
    </row>
    <row r="3406" spans="1:5" x14ac:dyDescent="0.15">
      <c r="A3406">
        <v>22161474003</v>
      </c>
      <c r="B3406" s="204">
        <v>42913</v>
      </c>
      <c r="C3406">
        <v>0</v>
      </c>
      <c r="D3406">
        <v>1</v>
      </c>
      <c r="E3406">
        <v>0</v>
      </c>
    </row>
    <row r="3407" spans="1:5" x14ac:dyDescent="0.15">
      <c r="A3407">
        <v>22183727002</v>
      </c>
      <c r="B3407" s="204">
        <v>42913</v>
      </c>
      <c r="C3407">
        <v>0</v>
      </c>
      <c r="D3407">
        <v>1</v>
      </c>
      <c r="E3407">
        <v>0</v>
      </c>
    </row>
    <row r="3408" spans="1:5" x14ac:dyDescent="0.15">
      <c r="A3408">
        <v>22185553004</v>
      </c>
      <c r="B3408" s="204">
        <v>42913</v>
      </c>
      <c r="C3408">
        <v>0</v>
      </c>
      <c r="D3408">
        <v>1</v>
      </c>
      <c r="E3408">
        <v>0</v>
      </c>
    </row>
    <row r="3409" spans="1:5" x14ac:dyDescent="0.15">
      <c r="A3409">
        <v>22192010003</v>
      </c>
      <c r="B3409" s="204">
        <v>42927</v>
      </c>
      <c r="C3409">
        <v>1</v>
      </c>
      <c r="D3409" t="s">
        <v>21</v>
      </c>
      <c r="E3409">
        <v>0</v>
      </c>
    </row>
    <row r="3410" spans="1:5" x14ac:dyDescent="0.15">
      <c r="A3410">
        <v>22204748003</v>
      </c>
      <c r="B3410" s="204">
        <v>42913</v>
      </c>
      <c r="C3410">
        <v>0</v>
      </c>
      <c r="D3410">
        <v>1</v>
      </c>
      <c r="E3410">
        <v>0</v>
      </c>
    </row>
    <row r="3411" spans="1:5" x14ac:dyDescent="0.15">
      <c r="A3411">
        <v>22208620002</v>
      </c>
      <c r="B3411" s="204">
        <v>42913</v>
      </c>
      <c r="C3411">
        <v>0</v>
      </c>
      <c r="D3411">
        <v>1</v>
      </c>
      <c r="E3411">
        <v>0</v>
      </c>
    </row>
    <row r="3412" spans="1:5" x14ac:dyDescent="0.15">
      <c r="A3412">
        <v>22217915003</v>
      </c>
      <c r="B3412" s="204">
        <v>42914</v>
      </c>
      <c r="C3412">
        <v>0</v>
      </c>
      <c r="D3412">
        <v>1</v>
      </c>
      <c r="E3412">
        <v>0</v>
      </c>
    </row>
    <row r="3413" spans="1:5" x14ac:dyDescent="0.15">
      <c r="A3413">
        <v>22233205003</v>
      </c>
      <c r="B3413" s="204">
        <v>42914</v>
      </c>
      <c r="C3413">
        <v>0</v>
      </c>
      <c r="D3413">
        <v>1</v>
      </c>
      <c r="E3413">
        <v>0</v>
      </c>
    </row>
    <row r="3414" spans="1:5" x14ac:dyDescent="0.15">
      <c r="A3414">
        <v>22274895002</v>
      </c>
      <c r="B3414" s="204">
        <v>42914</v>
      </c>
      <c r="C3414">
        <v>0</v>
      </c>
      <c r="D3414">
        <v>1</v>
      </c>
      <c r="E3414">
        <v>0</v>
      </c>
    </row>
    <row r="3415" spans="1:5" x14ac:dyDescent="0.15">
      <c r="A3415">
        <v>22280021002</v>
      </c>
      <c r="B3415" s="204">
        <v>42914</v>
      </c>
      <c r="C3415">
        <v>0</v>
      </c>
      <c r="D3415">
        <v>1</v>
      </c>
      <c r="E3415">
        <v>0</v>
      </c>
    </row>
    <row r="3416" spans="1:5" x14ac:dyDescent="0.15">
      <c r="A3416">
        <v>22286049002</v>
      </c>
      <c r="B3416" s="204">
        <v>42914</v>
      </c>
      <c r="C3416">
        <v>0</v>
      </c>
      <c r="D3416">
        <v>1</v>
      </c>
      <c r="E3416">
        <v>0</v>
      </c>
    </row>
    <row r="3417" spans="1:5" x14ac:dyDescent="0.15">
      <c r="A3417">
        <v>22309105002</v>
      </c>
      <c r="B3417" s="204">
        <v>42914</v>
      </c>
      <c r="C3417">
        <v>0</v>
      </c>
      <c r="D3417">
        <v>1</v>
      </c>
      <c r="E3417">
        <v>0</v>
      </c>
    </row>
    <row r="3418" spans="1:5" x14ac:dyDescent="0.15">
      <c r="A3418">
        <v>22357065004</v>
      </c>
      <c r="B3418" s="204">
        <v>42893</v>
      </c>
      <c r="C3418">
        <v>0</v>
      </c>
      <c r="D3418">
        <v>1</v>
      </c>
      <c r="E3418">
        <v>0</v>
      </c>
    </row>
    <row r="3419" spans="1:5" x14ac:dyDescent="0.15">
      <c r="A3419">
        <v>23310633003</v>
      </c>
      <c r="B3419" s="204">
        <v>42893</v>
      </c>
      <c r="C3419">
        <v>0</v>
      </c>
      <c r="D3419">
        <v>1</v>
      </c>
      <c r="E3419">
        <v>0</v>
      </c>
    </row>
    <row r="3420" spans="1:5" x14ac:dyDescent="0.15">
      <c r="A3420">
        <v>23310787003</v>
      </c>
      <c r="B3420" s="204">
        <v>42893</v>
      </c>
      <c r="C3420">
        <v>0</v>
      </c>
      <c r="D3420">
        <v>1</v>
      </c>
      <c r="E3420">
        <v>0</v>
      </c>
    </row>
    <row r="3421" spans="1:5" x14ac:dyDescent="0.15">
      <c r="A3421">
        <v>23311777002</v>
      </c>
      <c r="B3421" s="204">
        <v>42893</v>
      </c>
      <c r="C3421">
        <v>0</v>
      </c>
      <c r="D3421">
        <v>1</v>
      </c>
      <c r="E3421">
        <v>0</v>
      </c>
    </row>
    <row r="3422" spans="1:5" x14ac:dyDescent="0.15">
      <c r="A3422">
        <v>23320005002</v>
      </c>
      <c r="B3422" s="204">
        <v>42893</v>
      </c>
      <c r="C3422">
        <v>0</v>
      </c>
      <c r="D3422">
        <v>1</v>
      </c>
      <c r="E3422">
        <v>0</v>
      </c>
    </row>
    <row r="3423" spans="1:5" x14ac:dyDescent="0.15">
      <c r="A3423">
        <v>23323987002</v>
      </c>
      <c r="B3423" s="204">
        <v>42893</v>
      </c>
      <c r="C3423">
        <v>0</v>
      </c>
      <c r="D3423">
        <v>1</v>
      </c>
      <c r="E3423">
        <v>0</v>
      </c>
    </row>
    <row r="3424" spans="1:5" x14ac:dyDescent="0.15">
      <c r="A3424">
        <v>23324306003</v>
      </c>
      <c r="B3424" s="204">
        <v>42893</v>
      </c>
      <c r="C3424">
        <v>0</v>
      </c>
      <c r="D3424">
        <v>1</v>
      </c>
      <c r="E3424">
        <v>0</v>
      </c>
    </row>
    <row r="3425" spans="1:5" x14ac:dyDescent="0.15">
      <c r="A3425">
        <v>23337880004</v>
      </c>
      <c r="B3425" s="204">
        <v>42879</v>
      </c>
      <c r="C3425">
        <v>0</v>
      </c>
      <c r="D3425">
        <v>1</v>
      </c>
      <c r="E3425">
        <v>0</v>
      </c>
    </row>
    <row r="3426" spans="1:5" x14ac:dyDescent="0.15">
      <c r="A3426">
        <v>23347318003</v>
      </c>
      <c r="B3426" s="204">
        <v>42893</v>
      </c>
      <c r="C3426">
        <v>0</v>
      </c>
      <c r="D3426">
        <v>1</v>
      </c>
      <c r="E3426">
        <v>0</v>
      </c>
    </row>
    <row r="3427" spans="1:5" x14ac:dyDescent="0.15">
      <c r="A3427">
        <v>23355084002</v>
      </c>
      <c r="B3427" s="204">
        <v>42913</v>
      </c>
      <c r="C3427">
        <v>0</v>
      </c>
      <c r="D3427">
        <v>1</v>
      </c>
      <c r="E3427">
        <v>0</v>
      </c>
    </row>
    <row r="3428" spans="1:5" x14ac:dyDescent="0.15">
      <c r="A3428">
        <v>23359352002</v>
      </c>
      <c r="B3428" s="204">
        <v>42893</v>
      </c>
      <c r="C3428">
        <v>0</v>
      </c>
      <c r="D3428">
        <v>1</v>
      </c>
      <c r="E3428">
        <v>0</v>
      </c>
    </row>
    <row r="3429" spans="1:5" x14ac:dyDescent="0.15">
      <c r="A3429">
        <v>23370968002</v>
      </c>
      <c r="B3429" s="204">
        <v>42893</v>
      </c>
      <c r="C3429">
        <v>0</v>
      </c>
      <c r="D3429">
        <v>1</v>
      </c>
      <c r="E3429">
        <v>0</v>
      </c>
    </row>
    <row r="3430" spans="1:5" x14ac:dyDescent="0.15">
      <c r="A3430">
        <v>23371045002</v>
      </c>
      <c r="B3430" s="204">
        <v>42893</v>
      </c>
      <c r="C3430">
        <v>0</v>
      </c>
      <c r="D3430">
        <v>1</v>
      </c>
      <c r="E3430">
        <v>0</v>
      </c>
    </row>
    <row r="3431" spans="1:5" x14ac:dyDescent="0.15">
      <c r="A3431">
        <v>23634374003</v>
      </c>
      <c r="B3431" s="204">
        <v>42927</v>
      </c>
      <c r="C3431">
        <v>1</v>
      </c>
      <c r="D3431" t="s">
        <v>21</v>
      </c>
      <c r="E3431">
        <v>0</v>
      </c>
    </row>
    <row r="3432" spans="1:5" x14ac:dyDescent="0.15">
      <c r="A3432">
        <v>23655912002</v>
      </c>
      <c r="B3432" s="204">
        <v>42879</v>
      </c>
      <c r="C3432">
        <v>0</v>
      </c>
      <c r="D3432">
        <v>1</v>
      </c>
      <c r="E3432">
        <v>0</v>
      </c>
    </row>
    <row r="3433" spans="1:5" x14ac:dyDescent="0.15">
      <c r="A3433">
        <v>23875781002</v>
      </c>
      <c r="B3433" s="204">
        <v>42899</v>
      </c>
      <c r="C3433">
        <v>0</v>
      </c>
      <c r="D3433">
        <v>1</v>
      </c>
      <c r="E3433">
        <v>0</v>
      </c>
    </row>
    <row r="3434" spans="1:5" x14ac:dyDescent="0.15">
      <c r="A3434">
        <v>23876529004</v>
      </c>
      <c r="B3434" s="204">
        <v>42899</v>
      </c>
      <c r="C3434">
        <v>0</v>
      </c>
      <c r="D3434">
        <v>1</v>
      </c>
      <c r="E3434">
        <v>0</v>
      </c>
    </row>
    <row r="3435" spans="1:5" x14ac:dyDescent="0.15">
      <c r="A3435">
        <v>23884207002</v>
      </c>
      <c r="B3435" s="204">
        <v>42899</v>
      </c>
      <c r="C3435">
        <v>0</v>
      </c>
      <c r="D3435" t="s">
        <v>21</v>
      </c>
      <c r="E3435">
        <v>0</v>
      </c>
    </row>
    <row r="3436" spans="1:5" x14ac:dyDescent="0.15">
      <c r="A3436">
        <v>23892941002</v>
      </c>
      <c r="B3436" s="204">
        <v>42899</v>
      </c>
      <c r="C3436">
        <v>0</v>
      </c>
      <c r="D3436">
        <v>1</v>
      </c>
      <c r="E3436">
        <v>0</v>
      </c>
    </row>
    <row r="3437" spans="1:5" x14ac:dyDescent="0.15">
      <c r="A3437">
        <v>23926623004</v>
      </c>
      <c r="B3437" s="204">
        <v>42899</v>
      </c>
      <c r="C3437">
        <v>0</v>
      </c>
      <c r="D3437">
        <v>1</v>
      </c>
      <c r="E3437">
        <v>0</v>
      </c>
    </row>
    <row r="3438" spans="1:5" x14ac:dyDescent="0.15">
      <c r="A3438">
        <v>23942925002</v>
      </c>
      <c r="B3438" s="204">
        <v>42899</v>
      </c>
      <c r="C3438">
        <v>0</v>
      </c>
      <c r="D3438">
        <v>1</v>
      </c>
      <c r="E3438">
        <v>0</v>
      </c>
    </row>
    <row r="3439" spans="1:5" x14ac:dyDescent="0.15">
      <c r="A3439">
        <v>23947864002</v>
      </c>
      <c r="B3439" s="204">
        <v>42899</v>
      </c>
      <c r="C3439">
        <v>0</v>
      </c>
      <c r="D3439">
        <v>1</v>
      </c>
      <c r="E3439">
        <v>0</v>
      </c>
    </row>
    <row r="3440" spans="1:5" x14ac:dyDescent="0.15">
      <c r="A3440">
        <v>24213228002</v>
      </c>
      <c r="B3440" s="204">
        <v>42880</v>
      </c>
      <c r="C3440">
        <v>0</v>
      </c>
      <c r="D3440">
        <v>1</v>
      </c>
      <c r="E3440">
        <v>0</v>
      </c>
    </row>
    <row r="3441" spans="1:5" x14ac:dyDescent="0.15">
      <c r="A3441">
        <v>24395212002</v>
      </c>
      <c r="B3441" s="204">
        <v>42935</v>
      </c>
      <c r="C3441">
        <v>0</v>
      </c>
      <c r="D3441">
        <v>1</v>
      </c>
      <c r="E3441">
        <v>0</v>
      </c>
    </row>
    <row r="3442" spans="1:5" x14ac:dyDescent="0.15">
      <c r="A3442">
        <v>24397709002</v>
      </c>
      <c r="B3442" s="204">
        <v>42935</v>
      </c>
      <c r="C3442">
        <v>0</v>
      </c>
      <c r="D3442">
        <v>1</v>
      </c>
      <c r="E3442">
        <v>0</v>
      </c>
    </row>
    <row r="3443" spans="1:5" x14ac:dyDescent="0.15">
      <c r="A3443">
        <v>24405926005</v>
      </c>
      <c r="B3443" s="204">
        <v>42935</v>
      </c>
      <c r="C3443">
        <v>0</v>
      </c>
      <c r="D3443" t="s">
        <v>21</v>
      </c>
      <c r="E3443">
        <v>0</v>
      </c>
    </row>
    <row r="3444" spans="1:5" x14ac:dyDescent="0.15">
      <c r="A3444">
        <v>24406377002</v>
      </c>
      <c r="B3444" s="204">
        <v>42935</v>
      </c>
      <c r="C3444">
        <v>0</v>
      </c>
      <c r="D3444" t="s">
        <v>21</v>
      </c>
      <c r="E3444">
        <v>0</v>
      </c>
    </row>
    <row r="3445" spans="1:5" x14ac:dyDescent="0.15">
      <c r="A3445">
        <v>24415903002</v>
      </c>
      <c r="B3445" s="204">
        <v>42935</v>
      </c>
      <c r="C3445">
        <v>0</v>
      </c>
      <c r="D3445">
        <v>1</v>
      </c>
      <c r="E3445">
        <v>0</v>
      </c>
    </row>
    <row r="3446" spans="1:5" x14ac:dyDescent="0.15">
      <c r="A3446">
        <v>24416596002</v>
      </c>
      <c r="B3446" s="204">
        <v>42935</v>
      </c>
      <c r="C3446">
        <v>0</v>
      </c>
      <c r="D3446">
        <v>1</v>
      </c>
      <c r="E3446">
        <v>0</v>
      </c>
    </row>
    <row r="3447" spans="1:5" x14ac:dyDescent="0.15">
      <c r="A3447">
        <v>24420391002</v>
      </c>
      <c r="B3447" s="204">
        <v>42935</v>
      </c>
      <c r="C3447">
        <v>0</v>
      </c>
      <c r="D3447">
        <v>1</v>
      </c>
      <c r="E3447">
        <v>0</v>
      </c>
    </row>
    <row r="3448" spans="1:5" x14ac:dyDescent="0.15">
      <c r="A3448">
        <v>24429246002</v>
      </c>
      <c r="B3448" s="204">
        <v>42935</v>
      </c>
      <c r="C3448">
        <v>0</v>
      </c>
      <c r="D3448">
        <v>1</v>
      </c>
      <c r="E3448">
        <v>0</v>
      </c>
    </row>
    <row r="3449" spans="1:5" x14ac:dyDescent="0.15">
      <c r="A3449">
        <v>24429983003</v>
      </c>
      <c r="B3449" s="204">
        <v>42935</v>
      </c>
      <c r="C3449">
        <v>0</v>
      </c>
      <c r="D3449">
        <v>1</v>
      </c>
      <c r="E3449">
        <v>0</v>
      </c>
    </row>
    <row r="3450" spans="1:5" x14ac:dyDescent="0.15">
      <c r="A3450">
        <v>24436847002</v>
      </c>
      <c r="B3450" s="204">
        <v>42935</v>
      </c>
      <c r="C3450">
        <v>0</v>
      </c>
      <c r="D3450">
        <v>1</v>
      </c>
      <c r="E3450">
        <v>0</v>
      </c>
    </row>
    <row r="3451" spans="1:5" x14ac:dyDescent="0.15">
      <c r="A3451">
        <v>24447858002</v>
      </c>
      <c r="B3451" s="204">
        <v>42935</v>
      </c>
      <c r="C3451">
        <v>0</v>
      </c>
      <c r="D3451">
        <v>1</v>
      </c>
      <c r="E3451">
        <v>0</v>
      </c>
    </row>
    <row r="3452" spans="1:5" x14ac:dyDescent="0.15">
      <c r="A3452">
        <v>24477151002</v>
      </c>
      <c r="B3452" s="204">
        <v>42935</v>
      </c>
      <c r="C3452">
        <v>0</v>
      </c>
      <c r="D3452">
        <v>1</v>
      </c>
      <c r="E3452">
        <v>0</v>
      </c>
    </row>
    <row r="3453" spans="1:5" x14ac:dyDescent="0.15">
      <c r="A3453">
        <v>24482596002</v>
      </c>
      <c r="B3453" s="204">
        <v>42935</v>
      </c>
      <c r="C3453">
        <v>0</v>
      </c>
      <c r="D3453">
        <v>1</v>
      </c>
      <c r="E3453">
        <v>0</v>
      </c>
    </row>
    <row r="3454" spans="1:5" x14ac:dyDescent="0.15">
      <c r="A3454">
        <v>24490450002</v>
      </c>
      <c r="B3454" s="204">
        <v>42935</v>
      </c>
      <c r="C3454">
        <v>0</v>
      </c>
      <c r="D3454" t="s">
        <v>21</v>
      </c>
      <c r="E3454">
        <v>0</v>
      </c>
    </row>
    <row r="3455" spans="1:5" x14ac:dyDescent="0.15">
      <c r="A3455">
        <v>24637641005</v>
      </c>
      <c r="B3455" s="204">
        <v>42908</v>
      </c>
      <c r="C3455">
        <v>0</v>
      </c>
      <c r="D3455">
        <v>1</v>
      </c>
      <c r="E3455">
        <v>0</v>
      </c>
    </row>
    <row r="3456" spans="1:5" x14ac:dyDescent="0.15">
      <c r="A3456">
        <v>24802201002</v>
      </c>
      <c r="B3456" s="204">
        <v>42908</v>
      </c>
      <c r="C3456">
        <v>0</v>
      </c>
      <c r="D3456">
        <v>1</v>
      </c>
      <c r="E3456">
        <v>0</v>
      </c>
    </row>
    <row r="3457" spans="1:5" x14ac:dyDescent="0.15">
      <c r="A3457">
        <v>24809274002</v>
      </c>
      <c r="B3457" s="204">
        <v>42908</v>
      </c>
      <c r="C3457">
        <v>0</v>
      </c>
      <c r="D3457">
        <v>1</v>
      </c>
      <c r="E3457">
        <v>0</v>
      </c>
    </row>
    <row r="3458" spans="1:5" x14ac:dyDescent="0.15">
      <c r="A3458">
        <v>24812068006</v>
      </c>
      <c r="B3458" s="204">
        <v>42908</v>
      </c>
      <c r="C3458">
        <v>0</v>
      </c>
      <c r="D3458">
        <v>1</v>
      </c>
      <c r="E3458">
        <v>0</v>
      </c>
    </row>
    <row r="3459" spans="1:5" x14ac:dyDescent="0.15">
      <c r="A3459">
        <v>24834706002</v>
      </c>
      <c r="B3459" s="204">
        <v>42908</v>
      </c>
      <c r="C3459">
        <v>0</v>
      </c>
      <c r="D3459">
        <v>1</v>
      </c>
      <c r="E3459">
        <v>0</v>
      </c>
    </row>
    <row r="3460" spans="1:5" x14ac:dyDescent="0.15">
      <c r="A3460">
        <v>24834706003</v>
      </c>
      <c r="B3460" s="204">
        <v>42908</v>
      </c>
      <c r="C3460">
        <v>0</v>
      </c>
      <c r="D3460">
        <v>1</v>
      </c>
      <c r="E3460">
        <v>0</v>
      </c>
    </row>
    <row r="3461" spans="1:5" x14ac:dyDescent="0.15">
      <c r="A3461">
        <v>24867574002</v>
      </c>
      <c r="B3461" s="204">
        <v>42908</v>
      </c>
      <c r="C3461">
        <v>0</v>
      </c>
      <c r="D3461">
        <v>1</v>
      </c>
      <c r="E3461">
        <v>0</v>
      </c>
    </row>
    <row r="3462" spans="1:5" x14ac:dyDescent="0.15">
      <c r="A3462">
        <v>24868201002</v>
      </c>
      <c r="B3462" s="204">
        <v>42908</v>
      </c>
      <c r="C3462">
        <v>0</v>
      </c>
      <c r="D3462">
        <v>1</v>
      </c>
      <c r="E3462">
        <v>0</v>
      </c>
    </row>
    <row r="3463" spans="1:5" x14ac:dyDescent="0.15">
      <c r="A3463">
        <v>24888716002</v>
      </c>
      <c r="B3463" s="204">
        <v>42879</v>
      </c>
      <c r="C3463">
        <v>0</v>
      </c>
      <c r="D3463">
        <v>1</v>
      </c>
      <c r="E3463">
        <v>0</v>
      </c>
    </row>
    <row r="3464" spans="1:5" x14ac:dyDescent="0.15">
      <c r="A3464">
        <v>24908241004</v>
      </c>
      <c r="B3464" s="204">
        <v>42879</v>
      </c>
      <c r="C3464">
        <v>0</v>
      </c>
      <c r="D3464">
        <v>1</v>
      </c>
      <c r="E3464">
        <v>0</v>
      </c>
    </row>
    <row r="3465" spans="1:5" x14ac:dyDescent="0.15">
      <c r="A3465">
        <v>24911750003</v>
      </c>
      <c r="B3465" s="204">
        <v>42879</v>
      </c>
      <c r="C3465">
        <v>0</v>
      </c>
      <c r="D3465">
        <v>1</v>
      </c>
      <c r="E3465">
        <v>0</v>
      </c>
    </row>
    <row r="3466" spans="1:5" x14ac:dyDescent="0.15">
      <c r="A3466">
        <v>24941846002</v>
      </c>
      <c r="B3466" s="204">
        <v>42879</v>
      </c>
      <c r="C3466">
        <v>0</v>
      </c>
      <c r="D3466">
        <v>1</v>
      </c>
      <c r="E3466">
        <v>0</v>
      </c>
    </row>
    <row r="3467" spans="1:5" x14ac:dyDescent="0.15">
      <c r="A3467">
        <v>24954056002</v>
      </c>
      <c r="B3467" s="204">
        <v>42879</v>
      </c>
      <c r="C3467">
        <v>0</v>
      </c>
      <c r="D3467">
        <v>1</v>
      </c>
      <c r="E3467">
        <v>0</v>
      </c>
    </row>
    <row r="3468" spans="1:5" x14ac:dyDescent="0.15">
      <c r="A3468">
        <v>24959182002</v>
      </c>
      <c r="B3468" s="204">
        <v>42879</v>
      </c>
      <c r="C3468">
        <v>0</v>
      </c>
      <c r="D3468">
        <v>1</v>
      </c>
      <c r="E3468">
        <v>0</v>
      </c>
    </row>
    <row r="3469" spans="1:5" x14ac:dyDescent="0.15">
      <c r="A3469">
        <v>24962977002</v>
      </c>
      <c r="B3469" s="204">
        <v>42879</v>
      </c>
      <c r="C3469">
        <v>0</v>
      </c>
      <c r="D3469" t="s">
        <v>21</v>
      </c>
      <c r="E3469">
        <v>0</v>
      </c>
    </row>
    <row r="3470" spans="1:5" x14ac:dyDescent="0.15">
      <c r="A3470">
        <v>24977134002</v>
      </c>
      <c r="B3470" s="204">
        <v>42880</v>
      </c>
      <c r="C3470">
        <v>0</v>
      </c>
      <c r="D3470">
        <v>1</v>
      </c>
      <c r="E3470">
        <v>0</v>
      </c>
    </row>
    <row r="3471" spans="1:5" x14ac:dyDescent="0.15">
      <c r="A3471">
        <v>24985835002</v>
      </c>
      <c r="B3471" s="204">
        <v>42880</v>
      </c>
      <c r="C3471">
        <v>0</v>
      </c>
      <c r="D3471">
        <v>1</v>
      </c>
      <c r="E3471">
        <v>0</v>
      </c>
    </row>
    <row r="3472" spans="1:5" x14ac:dyDescent="0.15">
      <c r="A3472">
        <v>24991148003</v>
      </c>
      <c r="B3472" s="204">
        <v>42880</v>
      </c>
      <c r="C3472">
        <v>0</v>
      </c>
      <c r="D3472">
        <v>1</v>
      </c>
      <c r="E3472">
        <v>0</v>
      </c>
    </row>
    <row r="3473" spans="1:5" x14ac:dyDescent="0.15">
      <c r="A3473">
        <v>24997187003</v>
      </c>
      <c r="B3473" s="204">
        <v>42935</v>
      </c>
      <c r="C3473">
        <v>0</v>
      </c>
      <c r="D3473">
        <v>1</v>
      </c>
      <c r="E3473">
        <v>0</v>
      </c>
    </row>
    <row r="3474" spans="1:5" x14ac:dyDescent="0.15">
      <c r="A3474">
        <v>24999200002</v>
      </c>
      <c r="B3474" s="204">
        <v>42880</v>
      </c>
      <c r="C3474">
        <v>0</v>
      </c>
      <c r="D3474" t="s">
        <v>21</v>
      </c>
      <c r="E3474">
        <v>0</v>
      </c>
    </row>
    <row r="3475" spans="1:5" x14ac:dyDescent="0.15">
      <c r="A3475">
        <v>25000828003</v>
      </c>
      <c r="B3475" s="204">
        <v>42880</v>
      </c>
      <c r="C3475">
        <v>0</v>
      </c>
      <c r="D3475">
        <v>1</v>
      </c>
      <c r="E3475">
        <v>0</v>
      </c>
    </row>
    <row r="3476" spans="1:5" x14ac:dyDescent="0.15">
      <c r="A3476">
        <v>25027338005</v>
      </c>
      <c r="B3476" s="204">
        <v>42880</v>
      </c>
      <c r="C3476">
        <v>0</v>
      </c>
      <c r="D3476">
        <v>1</v>
      </c>
      <c r="E3476">
        <v>0</v>
      </c>
    </row>
    <row r="3477" spans="1:5" x14ac:dyDescent="0.15">
      <c r="A3477">
        <v>25033256002</v>
      </c>
      <c r="B3477" s="204">
        <v>42880</v>
      </c>
      <c r="C3477">
        <v>0</v>
      </c>
      <c r="D3477">
        <v>1</v>
      </c>
      <c r="E3477">
        <v>0</v>
      </c>
    </row>
    <row r="3478" spans="1:5" x14ac:dyDescent="0.15">
      <c r="A3478">
        <v>25054134004</v>
      </c>
      <c r="B3478" s="204">
        <v>42880</v>
      </c>
      <c r="C3478">
        <v>0</v>
      </c>
      <c r="D3478">
        <v>1</v>
      </c>
      <c r="E3478">
        <v>0</v>
      </c>
    </row>
    <row r="3479" spans="1:5" x14ac:dyDescent="0.15">
      <c r="A3479">
        <v>25056565002</v>
      </c>
      <c r="B3479" s="204">
        <v>42880</v>
      </c>
      <c r="C3479">
        <v>0</v>
      </c>
      <c r="D3479">
        <v>1</v>
      </c>
      <c r="E3479">
        <v>0</v>
      </c>
    </row>
    <row r="3480" spans="1:5" x14ac:dyDescent="0.15">
      <c r="A3480">
        <v>25063220004</v>
      </c>
      <c r="B3480" s="204">
        <v>42880</v>
      </c>
      <c r="C3480">
        <v>0</v>
      </c>
      <c r="D3480">
        <v>1</v>
      </c>
      <c r="E3480">
        <v>0</v>
      </c>
    </row>
    <row r="3481" spans="1:5" x14ac:dyDescent="0.15">
      <c r="A3481">
        <v>25159382003</v>
      </c>
      <c r="B3481" s="204">
        <v>42912</v>
      </c>
      <c r="C3481">
        <v>0</v>
      </c>
      <c r="D3481">
        <v>1</v>
      </c>
      <c r="E3481">
        <v>0</v>
      </c>
    </row>
    <row r="3482" spans="1:5" x14ac:dyDescent="0.15">
      <c r="A3482">
        <v>25168545002</v>
      </c>
      <c r="B3482" s="204">
        <v>42912</v>
      </c>
      <c r="C3482">
        <v>0</v>
      </c>
      <c r="D3482">
        <v>1</v>
      </c>
      <c r="E3482">
        <v>0</v>
      </c>
    </row>
    <row r="3483" spans="1:5" x14ac:dyDescent="0.15">
      <c r="A3483">
        <v>25174573003</v>
      </c>
      <c r="B3483" s="204">
        <v>42912</v>
      </c>
      <c r="C3483">
        <v>0</v>
      </c>
      <c r="D3483">
        <v>1</v>
      </c>
      <c r="E3483">
        <v>0</v>
      </c>
    </row>
    <row r="3484" spans="1:5" x14ac:dyDescent="0.15">
      <c r="A3484">
        <v>25184099002</v>
      </c>
      <c r="B3484" s="204">
        <v>42912</v>
      </c>
      <c r="C3484">
        <v>0</v>
      </c>
      <c r="D3484">
        <v>1</v>
      </c>
      <c r="E3484">
        <v>0</v>
      </c>
    </row>
    <row r="3485" spans="1:5" x14ac:dyDescent="0.15">
      <c r="A3485">
        <v>25215031004</v>
      </c>
      <c r="B3485" s="204">
        <v>42914</v>
      </c>
      <c r="C3485">
        <v>0</v>
      </c>
      <c r="D3485">
        <v>1</v>
      </c>
      <c r="E3485">
        <v>0</v>
      </c>
    </row>
    <row r="3486" spans="1:5" x14ac:dyDescent="0.15">
      <c r="A3486">
        <v>25219101002</v>
      </c>
      <c r="B3486" s="204">
        <v>42912</v>
      </c>
      <c r="C3486">
        <v>0</v>
      </c>
      <c r="D3486">
        <v>1</v>
      </c>
      <c r="E3486">
        <v>0</v>
      </c>
    </row>
    <row r="3487" spans="1:5" x14ac:dyDescent="0.15">
      <c r="A3487">
        <v>25219673003</v>
      </c>
      <c r="B3487" s="204">
        <v>42912</v>
      </c>
      <c r="C3487">
        <v>0</v>
      </c>
      <c r="D3487">
        <v>1</v>
      </c>
      <c r="E3487">
        <v>0</v>
      </c>
    </row>
    <row r="3488" spans="1:5" x14ac:dyDescent="0.15">
      <c r="A3488">
        <v>25234039002</v>
      </c>
      <c r="B3488" s="204">
        <v>42913</v>
      </c>
      <c r="C3488">
        <v>0</v>
      </c>
      <c r="D3488">
        <v>1</v>
      </c>
      <c r="E3488">
        <v>0</v>
      </c>
    </row>
    <row r="3489" spans="1:5" x14ac:dyDescent="0.15">
      <c r="A3489">
        <v>25250143002</v>
      </c>
      <c r="B3489" s="204">
        <v>42913</v>
      </c>
      <c r="C3489">
        <v>0</v>
      </c>
      <c r="D3489">
        <v>1</v>
      </c>
      <c r="E3489">
        <v>0</v>
      </c>
    </row>
    <row r="3490" spans="1:5" x14ac:dyDescent="0.15">
      <c r="A3490">
        <v>25276895003</v>
      </c>
      <c r="B3490" s="204">
        <v>42913</v>
      </c>
      <c r="C3490">
        <v>0</v>
      </c>
      <c r="D3490">
        <v>1</v>
      </c>
      <c r="E3490">
        <v>0</v>
      </c>
    </row>
    <row r="3491" spans="1:5" x14ac:dyDescent="0.15">
      <c r="A3491">
        <v>25281174002</v>
      </c>
      <c r="B3491" s="204">
        <v>42913</v>
      </c>
      <c r="C3491">
        <v>0</v>
      </c>
      <c r="D3491">
        <v>1</v>
      </c>
      <c r="E3491">
        <v>0</v>
      </c>
    </row>
    <row r="3492" spans="1:5" x14ac:dyDescent="0.15">
      <c r="A3492">
        <v>25283451002</v>
      </c>
      <c r="B3492" s="204">
        <v>42913</v>
      </c>
      <c r="C3492">
        <v>0</v>
      </c>
      <c r="D3492">
        <v>1</v>
      </c>
      <c r="E3492">
        <v>0</v>
      </c>
    </row>
    <row r="3493" spans="1:5" x14ac:dyDescent="0.15">
      <c r="A3493">
        <v>25285255002</v>
      </c>
      <c r="B3493" s="204">
        <v>42913</v>
      </c>
      <c r="C3493">
        <v>0</v>
      </c>
      <c r="D3493">
        <v>1</v>
      </c>
      <c r="E3493">
        <v>0</v>
      </c>
    </row>
    <row r="3494" spans="1:5" x14ac:dyDescent="0.15">
      <c r="A3494">
        <v>25285673002</v>
      </c>
      <c r="B3494" s="204">
        <v>42913</v>
      </c>
      <c r="C3494">
        <v>0</v>
      </c>
      <c r="D3494">
        <v>1</v>
      </c>
      <c r="E3494">
        <v>0</v>
      </c>
    </row>
    <row r="3495" spans="1:5" x14ac:dyDescent="0.15">
      <c r="A3495">
        <v>25296563002</v>
      </c>
      <c r="B3495" s="204">
        <v>42913</v>
      </c>
      <c r="C3495">
        <v>0</v>
      </c>
      <c r="D3495">
        <v>1</v>
      </c>
      <c r="E3495">
        <v>0</v>
      </c>
    </row>
    <row r="3496" spans="1:5" x14ac:dyDescent="0.15">
      <c r="A3496">
        <v>25319597003</v>
      </c>
      <c r="B3496" s="204">
        <v>42914</v>
      </c>
      <c r="C3496">
        <v>0</v>
      </c>
      <c r="D3496">
        <v>1</v>
      </c>
      <c r="E3496">
        <v>0</v>
      </c>
    </row>
    <row r="3497" spans="1:5" x14ac:dyDescent="0.15">
      <c r="A3497">
        <v>25321951002</v>
      </c>
      <c r="B3497" s="204">
        <v>42914</v>
      </c>
      <c r="C3497">
        <v>0</v>
      </c>
      <c r="D3497">
        <v>1</v>
      </c>
      <c r="E3497">
        <v>0</v>
      </c>
    </row>
    <row r="3498" spans="1:5" x14ac:dyDescent="0.15">
      <c r="A3498">
        <v>25326285004</v>
      </c>
      <c r="B3498" s="204">
        <v>42914</v>
      </c>
      <c r="C3498">
        <v>0</v>
      </c>
      <c r="D3498">
        <v>1</v>
      </c>
      <c r="E3498">
        <v>0</v>
      </c>
    </row>
    <row r="3499" spans="1:5" x14ac:dyDescent="0.15">
      <c r="A3499">
        <v>25327407002</v>
      </c>
      <c r="B3499" s="204">
        <v>42914</v>
      </c>
      <c r="C3499">
        <v>0</v>
      </c>
      <c r="D3499">
        <v>1</v>
      </c>
      <c r="E3499">
        <v>0</v>
      </c>
    </row>
    <row r="3500" spans="1:5" x14ac:dyDescent="0.15">
      <c r="A3500">
        <v>25336108003</v>
      </c>
      <c r="B3500" s="204">
        <v>42914</v>
      </c>
      <c r="C3500">
        <v>0</v>
      </c>
      <c r="D3500">
        <v>1</v>
      </c>
      <c r="E3500">
        <v>0</v>
      </c>
    </row>
    <row r="3501" spans="1:5" x14ac:dyDescent="0.15">
      <c r="A3501">
        <v>25336482002</v>
      </c>
      <c r="B3501" s="204">
        <v>42914</v>
      </c>
      <c r="C3501">
        <v>0</v>
      </c>
      <c r="D3501">
        <v>1</v>
      </c>
      <c r="E3501">
        <v>0</v>
      </c>
    </row>
    <row r="3502" spans="1:5" x14ac:dyDescent="0.15">
      <c r="A3502">
        <v>25366237002</v>
      </c>
      <c r="B3502" s="204">
        <v>42914</v>
      </c>
      <c r="C3502">
        <v>0</v>
      </c>
      <c r="D3502">
        <v>1</v>
      </c>
      <c r="E3502">
        <v>0</v>
      </c>
    </row>
    <row r="3503" spans="1:5" x14ac:dyDescent="0.15">
      <c r="A3503">
        <v>25378260003</v>
      </c>
      <c r="B3503" s="204">
        <v>42914</v>
      </c>
      <c r="C3503">
        <v>0</v>
      </c>
      <c r="D3503">
        <v>1</v>
      </c>
      <c r="E3503">
        <v>0</v>
      </c>
    </row>
    <row r="3504" spans="1:5" x14ac:dyDescent="0.15">
      <c r="A3504">
        <v>25439662003</v>
      </c>
      <c r="B3504" s="204">
        <v>42913</v>
      </c>
      <c r="C3504">
        <v>0</v>
      </c>
      <c r="D3504">
        <v>1</v>
      </c>
      <c r="E3504">
        <v>0</v>
      </c>
    </row>
    <row r="3505" spans="1:5" x14ac:dyDescent="0.15">
      <c r="A3505">
        <v>25609755003</v>
      </c>
      <c r="B3505" s="204">
        <v>42917</v>
      </c>
      <c r="C3505">
        <v>0</v>
      </c>
      <c r="D3505">
        <v>1</v>
      </c>
      <c r="E3505">
        <v>0</v>
      </c>
    </row>
    <row r="3506" spans="1:5" x14ac:dyDescent="0.15">
      <c r="A3506">
        <v>25678527005</v>
      </c>
      <c r="B3506" s="204">
        <v>42880</v>
      </c>
      <c r="C3506">
        <v>0</v>
      </c>
      <c r="D3506">
        <v>1</v>
      </c>
      <c r="E3506">
        <v>0</v>
      </c>
    </row>
    <row r="3507" spans="1:5" x14ac:dyDescent="0.15">
      <c r="A3507">
        <v>25809493003</v>
      </c>
      <c r="B3507" s="204">
        <v>42912</v>
      </c>
      <c r="C3507">
        <v>0</v>
      </c>
      <c r="D3507">
        <v>1</v>
      </c>
      <c r="E3507">
        <v>0</v>
      </c>
    </row>
    <row r="3508" spans="1:5" x14ac:dyDescent="0.15">
      <c r="A3508">
        <v>25809977003</v>
      </c>
      <c r="B3508" s="204">
        <v>42899</v>
      </c>
      <c r="C3508">
        <v>0</v>
      </c>
      <c r="D3508">
        <v>1</v>
      </c>
      <c r="E3508">
        <v>0</v>
      </c>
    </row>
    <row r="3509" spans="1:5" x14ac:dyDescent="0.15">
      <c r="A3509">
        <v>25841602005</v>
      </c>
      <c r="B3509" s="204">
        <v>42914</v>
      </c>
      <c r="C3509">
        <v>0</v>
      </c>
      <c r="D3509">
        <v>1</v>
      </c>
      <c r="E3509">
        <v>0</v>
      </c>
    </row>
    <row r="3510" spans="1:5" x14ac:dyDescent="0.15">
      <c r="A3510">
        <v>25878452003</v>
      </c>
      <c r="B3510" s="204">
        <v>42899</v>
      </c>
      <c r="C3510">
        <v>0</v>
      </c>
      <c r="D3510">
        <v>1</v>
      </c>
      <c r="E3510">
        <v>0</v>
      </c>
    </row>
    <row r="3511" spans="1:5" x14ac:dyDescent="0.15">
      <c r="A3511">
        <v>25981170002</v>
      </c>
      <c r="B3511" s="204">
        <v>42899</v>
      </c>
      <c r="C3511">
        <v>0</v>
      </c>
      <c r="D3511">
        <v>1</v>
      </c>
      <c r="E3511">
        <v>0</v>
      </c>
    </row>
    <row r="3512" spans="1:5" x14ac:dyDescent="0.15">
      <c r="A3512">
        <v>25992654003</v>
      </c>
      <c r="B3512" s="204">
        <v>42879</v>
      </c>
      <c r="C3512">
        <v>0</v>
      </c>
      <c r="D3512">
        <v>1</v>
      </c>
      <c r="E3512">
        <v>0</v>
      </c>
    </row>
    <row r="3513" spans="1:5" x14ac:dyDescent="0.15">
      <c r="A3513">
        <v>26013785002</v>
      </c>
      <c r="B3513" s="204">
        <v>42899</v>
      </c>
      <c r="C3513">
        <v>0</v>
      </c>
      <c r="D3513">
        <v>1</v>
      </c>
      <c r="E3513">
        <v>0</v>
      </c>
    </row>
    <row r="3514" spans="1:5" x14ac:dyDescent="0.15">
      <c r="A3514">
        <v>26013785003</v>
      </c>
      <c r="B3514" s="204">
        <v>42899</v>
      </c>
      <c r="C3514">
        <v>0</v>
      </c>
      <c r="D3514">
        <v>1</v>
      </c>
      <c r="E3514">
        <v>0</v>
      </c>
    </row>
    <row r="3515" spans="1:5" x14ac:dyDescent="0.15">
      <c r="A3515">
        <v>26095537003</v>
      </c>
      <c r="B3515" s="204">
        <v>42893</v>
      </c>
      <c r="C3515">
        <v>0</v>
      </c>
      <c r="D3515">
        <v>1</v>
      </c>
      <c r="E3515">
        <v>0</v>
      </c>
    </row>
    <row r="3516" spans="1:5" x14ac:dyDescent="0.15">
      <c r="A3516">
        <v>26190423003</v>
      </c>
      <c r="B3516" s="204">
        <v>42893</v>
      </c>
      <c r="C3516">
        <v>0</v>
      </c>
      <c r="D3516">
        <v>1</v>
      </c>
      <c r="E3516">
        <v>0</v>
      </c>
    </row>
    <row r="3517" spans="1:5" x14ac:dyDescent="0.15">
      <c r="A3517">
        <v>26289203003</v>
      </c>
      <c r="B3517" s="204">
        <v>42893</v>
      </c>
      <c r="C3517">
        <v>0</v>
      </c>
      <c r="D3517">
        <v>1</v>
      </c>
      <c r="E3517">
        <v>0</v>
      </c>
    </row>
    <row r="3518" spans="1:5" x14ac:dyDescent="0.15">
      <c r="A3518">
        <v>26317913002</v>
      </c>
      <c r="B3518" s="204">
        <v>42893</v>
      </c>
      <c r="C3518">
        <v>0</v>
      </c>
      <c r="D3518">
        <v>1</v>
      </c>
      <c r="E3518">
        <v>0</v>
      </c>
    </row>
    <row r="3519" spans="1:5" x14ac:dyDescent="0.15">
      <c r="A3519">
        <v>26319816002</v>
      </c>
      <c r="B3519" s="204">
        <v>42893</v>
      </c>
      <c r="C3519">
        <v>0</v>
      </c>
      <c r="D3519">
        <v>1</v>
      </c>
      <c r="E3519">
        <v>0</v>
      </c>
    </row>
    <row r="3520" spans="1:5" x14ac:dyDescent="0.15">
      <c r="A3520">
        <v>26328671002</v>
      </c>
      <c r="B3520" s="204">
        <v>42893</v>
      </c>
      <c r="C3520">
        <v>0</v>
      </c>
      <c r="D3520">
        <v>1</v>
      </c>
      <c r="E3520">
        <v>0</v>
      </c>
    </row>
    <row r="3521" spans="1:5" x14ac:dyDescent="0.15">
      <c r="A3521">
        <v>26352893002</v>
      </c>
      <c r="B3521" s="204">
        <v>42893</v>
      </c>
      <c r="C3521">
        <v>0</v>
      </c>
      <c r="D3521" t="s">
        <v>21</v>
      </c>
      <c r="E3521">
        <v>0</v>
      </c>
    </row>
    <row r="3522" spans="1:5" x14ac:dyDescent="0.15">
      <c r="A3522">
        <v>26361902002</v>
      </c>
      <c r="B3522" s="204">
        <v>42893</v>
      </c>
      <c r="C3522">
        <v>0</v>
      </c>
      <c r="D3522">
        <v>1</v>
      </c>
      <c r="E3522">
        <v>0</v>
      </c>
    </row>
    <row r="3523" spans="1:5" x14ac:dyDescent="0.15">
      <c r="A3523">
        <v>26361935002</v>
      </c>
      <c r="B3523" s="204">
        <v>42893</v>
      </c>
      <c r="C3523">
        <v>0</v>
      </c>
      <c r="D3523">
        <v>1</v>
      </c>
      <c r="E3523">
        <v>0</v>
      </c>
    </row>
    <row r="3524" spans="1:5" x14ac:dyDescent="0.15">
      <c r="A3524">
        <v>26377445002</v>
      </c>
      <c r="B3524" s="204">
        <v>42893</v>
      </c>
      <c r="C3524">
        <v>0</v>
      </c>
      <c r="D3524">
        <v>1</v>
      </c>
      <c r="E3524">
        <v>0</v>
      </c>
    </row>
    <row r="3525" spans="1:5" x14ac:dyDescent="0.15">
      <c r="A3525">
        <v>26573927004</v>
      </c>
      <c r="B3525" s="204">
        <v>42912</v>
      </c>
      <c r="C3525">
        <v>0</v>
      </c>
      <c r="D3525">
        <v>1</v>
      </c>
      <c r="E3525">
        <v>0</v>
      </c>
    </row>
    <row r="3526" spans="1:5" x14ac:dyDescent="0.15">
      <c r="A3526">
        <v>26658770002</v>
      </c>
      <c r="B3526" s="204">
        <v>42927</v>
      </c>
      <c r="C3526">
        <v>1</v>
      </c>
      <c r="D3526" t="s">
        <v>21</v>
      </c>
      <c r="E3526">
        <v>0</v>
      </c>
    </row>
    <row r="3527" spans="1:5" x14ac:dyDescent="0.15">
      <c r="A3527">
        <v>26709051007</v>
      </c>
      <c r="B3527" s="204">
        <v>42935</v>
      </c>
      <c r="C3527">
        <v>0</v>
      </c>
      <c r="D3527">
        <v>1</v>
      </c>
      <c r="E3527">
        <v>0</v>
      </c>
    </row>
    <row r="3528" spans="1:5" x14ac:dyDescent="0.15">
      <c r="A3528">
        <v>26935211002</v>
      </c>
      <c r="B3528" s="204">
        <v>42899</v>
      </c>
      <c r="C3528">
        <v>0</v>
      </c>
      <c r="D3528">
        <v>1</v>
      </c>
      <c r="E3528">
        <v>0</v>
      </c>
    </row>
    <row r="3529" spans="1:5" x14ac:dyDescent="0.15">
      <c r="A3529">
        <v>26940634003</v>
      </c>
      <c r="B3529" s="204">
        <v>42899</v>
      </c>
      <c r="C3529">
        <v>0</v>
      </c>
      <c r="D3529">
        <v>1</v>
      </c>
      <c r="E3529">
        <v>0</v>
      </c>
    </row>
    <row r="3530" spans="1:5" x14ac:dyDescent="0.15">
      <c r="A3530">
        <v>26958410004</v>
      </c>
      <c r="B3530" s="204">
        <v>42912</v>
      </c>
      <c r="C3530">
        <v>0</v>
      </c>
      <c r="D3530">
        <v>1</v>
      </c>
      <c r="E3530">
        <v>0</v>
      </c>
    </row>
    <row r="3531" spans="1:5" x14ac:dyDescent="0.15">
      <c r="A3531">
        <v>26967617002</v>
      </c>
      <c r="B3531" s="204">
        <v>42899</v>
      </c>
      <c r="C3531">
        <v>0</v>
      </c>
      <c r="D3531">
        <v>1</v>
      </c>
      <c r="E3531">
        <v>0</v>
      </c>
    </row>
    <row r="3532" spans="1:5" x14ac:dyDescent="0.15">
      <c r="A3532">
        <v>26990585002</v>
      </c>
      <c r="B3532" s="204">
        <v>42899</v>
      </c>
      <c r="C3532">
        <v>0</v>
      </c>
      <c r="D3532">
        <v>1</v>
      </c>
      <c r="E3532">
        <v>0</v>
      </c>
    </row>
    <row r="3533" spans="1:5" x14ac:dyDescent="0.15">
      <c r="A3533">
        <v>26990904003</v>
      </c>
      <c r="B3533" s="204">
        <v>42899</v>
      </c>
      <c r="C3533">
        <v>0</v>
      </c>
      <c r="D3533">
        <v>1</v>
      </c>
      <c r="E3533">
        <v>0</v>
      </c>
    </row>
    <row r="3534" spans="1:5" x14ac:dyDescent="0.15">
      <c r="A3534">
        <v>27006073003</v>
      </c>
      <c r="B3534" s="204">
        <v>42899</v>
      </c>
      <c r="C3534">
        <v>0</v>
      </c>
      <c r="D3534">
        <v>1</v>
      </c>
      <c r="E3534">
        <v>0</v>
      </c>
    </row>
    <row r="3535" spans="1:5" x14ac:dyDescent="0.15">
      <c r="A3535">
        <v>27014125003</v>
      </c>
      <c r="B3535" s="204">
        <v>42899</v>
      </c>
      <c r="C3535">
        <v>0</v>
      </c>
      <c r="D3535">
        <v>1</v>
      </c>
      <c r="E3535">
        <v>0</v>
      </c>
    </row>
    <row r="3536" spans="1:5" x14ac:dyDescent="0.15">
      <c r="A3536">
        <v>27021605002</v>
      </c>
      <c r="B3536" s="204">
        <v>42899</v>
      </c>
      <c r="C3536">
        <v>0</v>
      </c>
      <c r="D3536">
        <v>1</v>
      </c>
      <c r="E3536">
        <v>0</v>
      </c>
    </row>
    <row r="3537" spans="1:5" x14ac:dyDescent="0.15">
      <c r="A3537">
        <v>27156179004</v>
      </c>
      <c r="B3537" s="204">
        <v>42912</v>
      </c>
      <c r="C3537">
        <v>0</v>
      </c>
      <c r="D3537">
        <v>1</v>
      </c>
      <c r="E3537">
        <v>0</v>
      </c>
    </row>
    <row r="3538" spans="1:5" x14ac:dyDescent="0.15">
      <c r="A3538">
        <v>27161085003</v>
      </c>
      <c r="B3538" s="204">
        <v>42908</v>
      </c>
      <c r="C3538">
        <v>0</v>
      </c>
      <c r="D3538">
        <v>1</v>
      </c>
      <c r="E3538">
        <v>0</v>
      </c>
    </row>
    <row r="3539" spans="1:5" x14ac:dyDescent="0.15">
      <c r="A3539">
        <v>27321069002</v>
      </c>
      <c r="B3539" s="204">
        <v>42880</v>
      </c>
      <c r="C3539">
        <v>0</v>
      </c>
      <c r="D3539">
        <v>1</v>
      </c>
      <c r="E3539">
        <v>0</v>
      </c>
    </row>
    <row r="3540" spans="1:5" x14ac:dyDescent="0.15">
      <c r="A3540">
        <v>27486454002</v>
      </c>
      <c r="B3540" s="204">
        <v>42912</v>
      </c>
      <c r="C3540">
        <v>0</v>
      </c>
      <c r="D3540">
        <v>1</v>
      </c>
      <c r="E3540">
        <v>0</v>
      </c>
    </row>
    <row r="3541" spans="1:5" x14ac:dyDescent="0.15">
      <c r="A3541">
        <v>27546756002</v>
      </c>
      <c r="B3541" s="204">
        <v>42935</v>
      </c>
      <c r="C3541">
        <v>0</v>
      </c>
      <c r="D3541">
        <v>1</v>
      </c>
      <c r="E3541">
        <v>0</v>
      </c>
    </row>
    <row r="3542" spans="1:5" x14ac:dyDescent="0.15">
      <c r="A3542">
        <v>27552861002</v>
      </c>
      <c r="B3542" s="204">
        <v>42935</v>
      </c>
      <c r="C3542">
        <v>0</v>
      </c>
      <c r="D3542">
        <v>1</v>
      </c>
      <c r="E3542">
        <v>0</v>
      </c>
    </row>
    <row r="3543" spans="1:5" x14ac:dyDescent="0.15">
      <c r="A3543">
        <v>27560088002</v>
      </c>
      <c r="B3543" s="204">
        <v>42935</v>
      </c>
      <c r="C3543">
        <v>0</v>
      </c>
      <c r="D3543">
        <v>1</v>
      </c>
      <c r="E3543">
        <v>0</v>
      </c>
    </row>
    <row r="3544" spans="1:5" x14ac:dyDescent="0.15">
      <c r="A3544">
        <v>27561815002</v>
      </c>
      <c r="B3544" s="204">
        <v>42935</v>
      </c>
      <c r="C3544">
        <v>0</v>
      </c>
      <c r="D3544">
        <v>1</v>
      </c>
      <c r="E3544">
        <v>0</v>
      </c>
    </row>
    <row r="3545" spans="1:5" x14ac:dyDescent="0.15">
      <c r="A3545">
        <v>27569702003</v>
      </c>
      <c r="B3545" s="204">
        <v>42935</v>
      </c>
      <c r="C3545">
        <v>0</v>
      </c>
      <c r="D3545">
        <v>1</v>
      </c>
      <c r="E3545">
        <v>0</v>
      </c>
    </row>
    <row r="3546" spans="1:5" x14ac:dyDescent="0.15">
      <c r="A3546">
        <v>27583375002</v>
      </c>
      <c r="B3546" s="204">
        <v>42935</v>
      </c>
      <c r="C3546">
        <v>0</v>
      </c>
      <c r="D3546">
        <v>1</v>
      </c>
      <c r="E3546">
        <v>0</v>
      </c>
    </row>
    <row r="3547" spans="1:5" x14ac:dyDescent="0.15">
      <c r="A3547">
        <v>27584750004</v>
      </c>
      <c r="B3547" s="204">
        <v>42935</v>
      </c>
      <c r="C3547">
        <v>0</v>
      </c>
      <c r="D3547" t="s">
        <v>21</v>
      </c>
      <c r="E3547">
        <v>0</v>
      </c>
    </row>
    <row r="3548" spans="1:5" x14ac:dyDescent="0.15">
      <c r="A3548">
        <v>27609445002</v>
      </c>
      <c r="B3548" s="204">
        <v>42935</v>
      </c>
      <c r="C3548">
        <v>0</v>
      </c>
      <c r="D3548">
        <v>1</v>
      </c>
      <c r="E3548">
        <v>0</v>
      </c>
    </row>
    <row r="3549" spans="1:5" x14ac:dyDescent="0.15">
      <c r="A3549">
        <v>27612789003</v>
      </c>
      <c r="B3549" s="204">
        <v>42935</v>
      </c>
      <c r="C3549">
        <v>0</v>
      </c>
      <c r="D3549">
        <v>1</v>
      </c>
      <c r="E3549">
        <v>0</v>
      </c>
    </row>
    <row r="3550" spans="1:5" x14ac:dyDescent="0.15">
      <c r="A3550">
        <v>27650728002</v>
      </c>
      <c r="B3550" s="204">
        <v>42935</v>
      </c>
      <c r="C3550">
        <v>0</v>
      </c>
      <c r="D3550">
        <v>1</v>
      </c>
      <c r="E3550">
        <v>0</v>
      </c>
    </row>
    <row r="3551" spans="1:5" x14ac:dyDescent="0.15">
      <c r="A3551">
        <v>27655964002</v>
      </c>
      <c r="B3551" s="204">
        <v>42935</v>
      </c>
      <c r="C3551">
        <v>0</v>
      </c>
      <c r="D3551">
        <v>1</v>
      </c>
      <c r="E3551">
        <v>0</v>
      </c>
    </row>
    <row r="3552" spans="1:5" x14ac:dyDescent="0.15">
      <c r="A3552">
        <v>27863754002</v>
      </c>
      <c r="B3552" s="204">
        <v>42914</v>
      </c>
      <c r="C3552">
        <v>0</v>
      </c>
      <c r="D3552">
        <v>1</v>
      </c>
      <c r="E3552">
        <v>0</v>
      </c>
    </row>
    <row r="3553" spans="1:5" x14ac:dyDescent="0.15">
      <c r="A3553">
        <v>27962094004</v>
      </c>
      <c r="B3553" s="204">
        <v>42908</v>
      </c>
      <c r="C3553">
        <v>0</v>
      </c>
      <c r="D3553">
        <v>1</v>
      </c>
      <c r="E3553">
        <v>0</v>
      </c>
    </row>
    <row r="3554" spans="1:5" x14ac:dyDescent="0.15">
      <c r="A3554">
        <v>28083072002</v>
      </c>
      <c r="B3554" s="204">
        <v>42908</v>
      </c>
      <c r="C3554">
        <v>0</v>
      </c>
      <c r="D3554">
        <v>1</v>
      </c>
      <c r="E3554">
        <v>0</v>
      </c>
    </row>
    <row r="3555" spans="1:5" x14ac:dyDescent="0.15">
      <c r="A3555">
        <v>28086460002</v>
      </c>
      <c r="B3555" s="204">
        <v>42908</v>
      </c>
      <c r="C3555">
        <v>0</v>
      </c>
      <c r="D3555">
        <v>1</v>
      </c>
      <c r="E3555">
        <v>0</v>
      </c>
    </row>
    <row r="3556" spans="1:5" x14ac:dyDescent="0.15">
      <c r="A3556">
        <v>28088341002</v>
      </c>
      <c r="B3556" s="204">
        <v>42908</v>
      </c>
      <c r="C3556">
        <v>0</v>
      </c>
      <c r="D3556">
        <v>1</v>
      </c>
      <c r="E3556">
        <v>0</v>
      </c>
    </row>
    <row r="3557" spans="1:5" x14ac:dyDescent="0.15">
      <c r="A3557">
        <v>28091080002</v>
      </c>
      <c r="B3557" s="204">
        <v>42908</v>
      </c>
      <c r="C3557">
        <v>0</v>
      </c>
      <c r="D3557">
        <v>1</v>
      </c>
      <c r="E3557">
        <v>0</v>
      </c>
    </row>
    <row r="3558" spans="1:5" x14ac:dyDescent="0.15">
      <c r="A3558">
        <v>28093841002</v>
      </c>
      <c r="B3558" s="204">
        <v>42908</v>
      </c>
      <c r="C3558">
        <v>0</v>
      </c>
      <c r="D3558">
        <v>1</v>
      </c>
      <c r="E3558">
        <v>0</v>
      </c>
    </row>
    <row r="3559" spans="1:5" x14ac:dyDescent="0.15">
      <c r="A3559">
        <v>28105424002</v>
      </c>
      <c r="B3559" s="204">
        <v>42908</v>
      </c>
      <c r="C3559">
        <v>0</v>
      </c>
      <c r="D3559">
        <v>1</v>
      </c>
      <c r="E3559">
        <v>0</v>
      </c>
    </row>
    <row r="3560" spans="1:5" x14ac:dyDescent="0.15">
      <c r="A3560">
        <v>28110132003</v>
      </c>
      <c r="B3560" s="204">
        <v>42908</v>
      </c>
      <c r="C3560">
        <v>0</v>
      </c>
      <c r="D3560">
        <v>1</v>
      </c>
      <c r="E3560">
        <v>0</v>
      </c>
    </row>
    <row r="3561" spans="1:5" x14ac:dyDescent="0.15">
      <c r="A3561">
        <v>28117964006</v>
      </c>
      <c r="B3561" s="204">
        <v>42908</v>
      </c>
      <c r="C3561">
        <v>0</v>
      </c>
      <c r="D3561">
        <v>1</v>
      </c>
      <c r="E3561">
        <v>0</v>
      </c>
    </row>
    <row r="3562" spans="1:5" x14ac:dyDescent="0.15">
      <c r="A3562">
        <v>28132814002</v>
      </c>
      <c r="B3562" s="204">
        <v>42908</v>
      </c>
      <c r="C3562">
        <v>0</v>
      </c>
      <c r="D3562">
        <v>1</v>
      </c>
      <c r="E3562">
        <v>0</v>
      </c>
    </row>
    <row r="3563" spans="1:5" x14ac:dyDescent="0.15">
      <c r="A3563">
        <v>28133485004</v>
      </c>
      <c r="B3563" s="204">
        <v>42908</v>
      </c>
      <c r="C3563">
        <v>0</v>
      </c>
      <c r="D3563">
        <v>1</v>
      </c>
      <c r="E3563">
        <v>0</v>
      </c>
    </row>
    <row r="3564" spans="1:5" x14ac:dyDescent="0.15">
      <c r="A3564">
        <v>28133991002</v>
      </c>
      <c r="B3564" s="204">
        <v>42908</v>
      </c>
      <c r="C3564">
        <v>0</v>
      </c>
      <c r="D3564">
        <v>1</v>
      </c>
      <c r="E3564">
        <v>0</v>
      </c>
    </row>
    <row r="3565" spans="1:5" x14ac:dyDescent="0.15">
      <c r="A3565">
        <v>28142835002</v>
      </c>
      <c r="B3565" s="204">
        <v>42908</v>
      </c>
      <c r="C3565">
        <v>0</v>
      </c>
      <c r="D3565">
        <v>1</v>
      </c>
      <c r="E3565">
        <v>0</v>
      </c>
    </row>
    <row r="3566" spans="1:5" x14ac:dyDescent="0.15">
      <c r="A3566">
        <v>28143935003</v>
      </c>
      <c r="B3566" s="204">
        <v>42908</v>
      </c>
      <c r="C3566">
        <v>0</v>
      </c>
      <c r="D3566">
        <v>1</v>
      </c>
      <c r="E3566">
        <v>0</v>
      </c>
    </row>
    <row r="3567" spans="1:5" x14ac:dyDescent="0.15">
      <c r="A3567">
        <v>28150183002</v>
      </c>
      <c r="B3567" s="204">
        <v>42908</v>
      </c>
      <c r="C3567">
        <v>0</v>
      </c>
      <c r="D3567">
        <v>1</v>
      </c>
      <c r="E3567">
        <v>0</v>
      </c>
    </row>
    <row r="3568" spans="1:5" x14ac:dyDescent="0.15">
      <c r="A3568">
        <v>28160336003</v>
      </c>
      <c r="B3568" s="204">
        <v>42908</v>
      </c>
      <c r="C3568">
        <v>0</v>
      </c>
      <c r="D3568" t="s">
        <v>21</v>
      </c>
      <c r="E3568">
        <v>0</v>
      </c>
    </row>
    <row r="3569" spans="1:5" x14ac:dyDescent="0.15">
      <c r="A3569">
        <v>28164340003</v>
      </c>
      <c r="B3569" s="204">
        <v>42908</v>
      </c>
      <c r="C3569">
        <v>0</v>
      </c>
      <c r="D3569">
        <v>1</v>
      </c>
      <c r="E3569">
        <v>0</v>
      </c>
    </row>
    <row r="3570" spans="1:5" x14ac:dyDescent="0.15">
      <c r="A3570">
        <v>28170324002</v>
      </c>
      <c r="B3570" s="204">
        <v>42908</v>
      </c>
      <c r="C3570">
        <v>0</v>
      </c>
      <c r="D3570">
        <v>1</v>
      </c>
      <c r="E3570">
        <v>0</v>
      </c>
    </row>
    <row r="3571" spans="1:5" x14ac:dyDescent="0.15">
      <c r="A3571">
        <v>28190432002</v>
      </c>
      <c r="B3571" s="204">
        <v>42908</v>
      </c>
      <c r="C3571">
        <v>0</v>
      </c>
      <c r="D3571">
        <v>1</v>
      </c>
      <c r="E3571">
        <v>0</v>
      </c>
    </row>
    <row r="3572" spans="1:5" x14ac:dyDescent="0.15">
      <c r="A3572">
        <v>28196966002</v>
      </c>
      <c r="B3572" s="204">
        <v>42908</v>
      </c>
      <c r="C3572">
        <v>0</v>
      </c>
      <c r="D3572">
        <v>1</v>
      </c>
      <c r="E3572">
        <v>0</v>
      </c>
    </row>
    <row r="3573" spans="1:5" x14ac:dyDescent="0.15">
      <c r="A3573">
        <v>28207911002</v>
      </c>
      <c r="B3573" s="204">
        <v>42879</v>
      </c>
      <c r="C3573">
        <v>0</v>
      </c>
      <c r="D3573">
        <v>1</v>
      </c>
      <c r="E3573">
        <v>0</v>
      </c>
    </row>
    <row r="3574" spans="1:5" x14ac:dyDescent="0.15">
      <c r="A3574">
        <v>28211090002</v>
      </c>
      <c r="B3574" s="204">
        <v>42879</v>
      </c>
      <c r="C3574">
        <v>0</v>
      </c>
      <c r="D3574">
        <v>1</v>
      </c>
      <c r="E3574">
        <v>0</v>
      </c>
    </row>
    <row r="3575" spans="1:5" x14ac:dyDescent="0.15">
      <c r="A3575">
        <v>28234135002</v>
      </c>
      <c r="B3575" s="204">
        <v>42879</v>
      </c>
      <c r="C3575">
        <v>0</v>
      </c>
      <c r="D3575">
        <v>1</v>
      </c>
      <c r="E3575">
        <v>0</v>
      </c>
    </row>
    <row r="3576" spans="1:5" x14ac:dyDescent="0.15">
      <c r="A3576">
        <v>28252439002</v>
      </c>
      <c r="B3576" s="204">
        <v>42879</v>
      </c>
      <c r="C3576">
        <v>0</v>
      </c>
      <c r="D3576">
        <v>1</v>
      </c>
      <c r="E3576">
        <v>0</v>
      </c>
    </row>
    <row r="3577" spans="1:5" x14ac:dyDescent="0.15">
      <c r="A3577">
        <v>28257103003</v>
      </c>
      <c r="B3577" s="204">
        <v>42879</v>
      </c>
      <c r="C3577">
        <v>0</v>
      </c>
      <c r="D3577">
        <v>1</v>
      </c>
      <c r="E3577">
        <v>0</v>
      </c>
    </row>
    <row r="3578" spans="1:5" x14ac:dyDescent="0.15">
      <c r="A3578">
        <v>28271568002</v>
      </c>
      <c r="B3578" s="204">
        <v>42879</v>
      </c>
      <c r="C3578">
        <v>0</v>
      </c>
      <c r="D3578">
        <v>1</v>
      </c>
      <c r="E3578">
        <v>0</v>
      </c>
    </row>
    <row r="3579" spans="1:5" x14ac:dyDescent="0.15">
      <c r="A3579">
        <v>28272646002</v>
      </c>
      <c r="B3579" s="204">
        <v>42879</v>
      </c>
      <c r="C3579">
        <v>0</v>
      </c>
      <c r="D3579">
        <v>1</v>
      </c>
      <c r="E3579">
        <v>0</v>
      </c>
    </row>
    <row r="3580" spans="1:5" x14ac:dyDescent="0.15">
      <c r="A3580">
        <v>28277893004</v>
      </c>
      <c r="B3580" s="204">
        <v>42879</v>
      </c>
      <c r="C3580">
        <v>0</v>
      </c>
      <c r="D3580">
        <v>1</v>
      </c>
      <c r="E3580">
        <v>0</v>
      </c>
    </row>
    <row r="3581" spans="1:5" x14ac:dyDescent="0.15">
      <c r="A3581">
        <v>28290059002</v>
      </c>
      <c r="B3581" s="204">
        <v>42879</v>
      </c>
      <c r="C3581">
        <v>0</v>
      </c>
      <c r="D3581">
        <v>1</v>
      </c>
      <c r="E3581">
        <v>0</v>
      </c>
    </row>
    <row r="3582" spans="1:5" x14ac:dyDescent="0.15">
      <c r="A3582">
        <v>28305195002</v>
      </c>
      <c r="B3582" s="204">
        <v>42879</v>
      </c>
      <c r="C3582">
        <v>0</v>
      </c>
      <c r="D3582">
        <v>1</v>
      </c>
      <c r="E3582">
        <v>0</v>
      </c>
    </row>
    <row r="3583" spans="1:5" x14ac:dyDescent="0.15">
      <c r="A3583">
        <v>28306801002</v>
      </c>
      <c r="B3583" s="204">
        <v>42879</v>
      </c>
      <c r="C3583">
        <v>0</v>
      </c>
      <c r="D3583">
        <v>1</v>
      </c>
      <c r="E3583">
        <v>0</v>
      </c>
    </row>
    <row r="3584" spans="1:5" x14ac:dyDescent="0.15">
      <c r="A3584">
        <v>28312147002</v>
      </c>
      <c r="B3584" s="204">
        <v>42880</v>
      </c>
      <c r="C3584">
        <v>0</v>
      </c>
      <c r="D3584">
        <v>1</v>
      </c>
      <c r="E3584">
        <v>0</v>
      </c>
    </row>
    <row r="3585" spans="1:5" x14ac:dyDescent="0.15">
      <c r="A3585">
        <v>28317383002</v>
      </c>
      <c r="B3585" s="204">
        <v>42880</v>
      </c>
      <c r="C3585">
        <v>0</v>
      </c>
      <c r="D3585">
        <v>1</v>
      </c>
      <c r="E3585">
        <v>0</v>
      </c>
    </row>
    <row r="3586" spans="1:5" x14ac:dyDescent="0.15">
      <c r="A3586">
        <v>28326304002</v>
      </c>
      <c r="B3586" s="204">
        <v>42880</v>
      </c>
      <c r="C3586">
        <v>0</v>
      </c>
      <c r="D3586">
        <v>1</v>
      </c>
      <c r="E3586">
        <v>0</v>
      </c>
    </row>
    <row r="3587" spans="1:5" x14ac:dyDescent="0.15">
      <c r="A3587">
        <v>28326953002</v>
      </c>
      <c r="B3587" s="204">
        <v>42880</v>
      </c>
      <c r="C3587">
        <v>0</v>
      </c>
      <c r="D3587" t="s">
        <v>21</v>
      </c>
      <c r="E3587">
        <v>0</v>
      </c>
    </row>
    <row r="3588" spans="1:5" x14ac:dyDescent="0.15">
      <c r="A3588">
        <v>28332981003</v>
      </c>
      <c r="B3588" s="204">
        <v>42880</v>
      </c>
      <c r="C3588">
        <v>0</v>
      </c>
      <c r="D3588">
        <v>1</v>
      </c>
      <c r="E3588">
        <v>0</v>
      </c>
    </row>
    <row r="3589" spans="1:5" x14ac:dyDescent="0.15">
      <c r="A3589">
        <v>28359579003</v>
      </c>
      <c r="B3589" s="204">
        <v>42880</v>
      </c>
      <c r="C3589">
        <v>0</v>
      </c>
      <c r="D3589" t="s">
        <v>21</v>
      </c>
      <c r="E3589">
        <v>0</v>
      </c>
    </row>
    <row r="3590" spans="1:5" x14ac:dyDescent="0.15">
      <c r="A3590">
        <v>28378708002</v>
      </c>
      <c r="B3590" s="204">
        <v>42880</v>
      </c>
      <c r="C3590">
        <v>0</v>
      </c>
      <c r="D3590" t="s">
        <v>21</v>
      </c>
      <c r="E3590">
        <v>0</v>
      </c>
    </row>
    <row r="3591" spans="1:5" x14ac:dyDescent="0.15">
      <c r="A3591">
        <v>28391160002</v>
      </c>
      <c r="B3591" s="204">
        <v>42880</v>
      </c>
      <c r="C3591">
        <v>0</v>
      </c>
      <c r="D3591">
        <v>1</v>
      </c>
      <c r="E3591">
        <v>0</v>
      </c>
    </row>
    <row r="3592" spans="1:5" x14ac:dyDescent="0.15">
      <c r="A3592">
        <v>28401247002</v>
      </c>
      <c r="B3592" s="204">
        <v>42880</v>
      </c>
      <c r="C3592">
        <v>0</v>
      </c>
      <c r="D3592">
        <v>1</v>
      </c>
      <c r="E3592">
        <v>0</v>
      </c>
    </row>
    <row r="3593" spans="1:5" x14ac:dyDescent="0.15">
      <c r="A3593">
        <v>28409970002</v>
      </c>
      <c r="B3593" s="204">
        <v>42880</v>
      </c>
      <c r="C3593">
        <v>0</v>
      </c>
      <c r="D3593" t="s">
        <v>21</v>
      </c>
      <c r="E3593">
        <v>0</v>
      </c>
    </row>
    <row r="3594" spans="1:5" x14ac:dyDescent="0.15">
      <c r="A3594">
        <v>28410630002</v>
      </c>
      <c r="B3594" s="204">
        <v>42880</v>
      </c>
      <c r="C3594">
        <v>0</v>
      </c>
      <c r="D3594">
        <v>1</v>
      </c>
      <c r="E3594">
        <v>0</v>
      </c>
    </row>
    <row r="3595" spans="1:5" x14ac:dyDescent="0.15">
      <c r="A3595">
        <v>28414403002</v>
      </c>
      <c r="B3595" s="204">
        <v>42880</v>
      </c>
      <c r="C3595">
        <v>0</v>
      </c>
      <c r="D3595">
        <v>1</v>
      </c>
      <c r="E3595">
        <v>0</v>
      </c>
    </row>
    <row r="3596" spans="1:5" x14ac:dyDescent="0.15">
      <c r="A3596">
        <v>28417549002</v>
      </c>
      <c r="B3596" s="204">
        <v>42880</v>
      </c>
      <c r="C3596">
        <v>0</v>
      </c>
      <c r="D3596" t="s">
        <v>21</v>
      </c>
      <c r="E3596">
        <v>0</v>
      </c>
    </row>
    <row r="3597" spans="1:5" x14ac:dyDescent="0.15">
      <c r="A3597">
        <v>28418022003</v>
      </c>
      <c r="B3597" s="204">
        <v>42880</v>
      </c>
      <c r="C3597">
        <v>0</v>
      </c>
      <c r="D3597">
        <v>1</v>
      </c>
      <c r="E3597">
        <v>0</v>
      </c>
    </row>
    <row r="3598" spans="1:5" x14ac:dyDescent="0.15">
      <c r="A3598">
        <v>28464079005</v>
      </c>
      <c r="B3598" s="204">
        <v>42880</v>
      </c>
      <c r="C3598">
        <v>0</v>
      </c>
      <c r="D3598">
        <v>1</v>
      </c>
      <c r="E3598">
        <v>0</v>
      </c>
    </row>
    <row r="3599" spans="1:5" x14ac:dyDescent="0.15">
      <c r="A3599">
        <v>28531432003</v>
      </c>
      <c r="B3599" s="204">
        <v>42912</v>
      </c>
      <c r="C3599">
        <v>0</v>
      </c>
      <c r="D3599">
        <v>1</v>
      </c>
      <c r="E3599">
        <v>0</v>
      </c>
    </row>
    <row r="3600" spans="1:5" x14ac:dyDescent="0.15">
      <c r="A3600">
        <v>28534072003</v>
      </c>
      <c r="B3600" s="204">
        <v>42912</v>
      </c>
      <c r="C3600">
        <v>0</v>
      </c>
      <c r="D3600">
        <v>1</v>
      </c>
      <c r="E3600">
        <v>0</v>
      </c>
    </row>
    <row r="3601" spans="1:5" x14ac:dyDescent="0.15">
      <c r="A3601">
        <v>28575190002</v>
      </c>
      <c r="B3601" s="204">
        <v>42912</v>
      </c>
      <c r="C3601">
        <v>0</v>
      </c>
      <c r="D3601">
        <v>1</v>
      </c>
      <c r="E3601">
        <v>0</v>
      </c>
    </row>
    <row r="3602" spans="1:5" x14ac:dyDescent="0.15">
      <c r="A3602">
        <v>28576730002</v>
      </c>
      <c r="B3602" s="204">
        <v>42912</v>
      </c>
      <c r="C3602">
        <v>0</v>
      </c>
      <c r="D3602" t="s">
        <v>21</v>
      </c>
      <c r="E3602">
        <v>0</v>
      </c>
    </row>
    <row r="3603" spans="1:5" x14ac:dyDescent="0.15">
      <c r="A3603">
        <v>28606397003</v>
      </c>
      <c r="B3603" s="204">
        <v>42912</v>
      </c>
      <c r="C3603">
        <v>0</v>
      </c>
      <c r="D3603" t="s">
        <v>21</v>
      </c>
      <c r="E3603">
        <v>0</v>
      </c>
    </row>
    <row r="3604" spans="1:5" x14ac:dyDescent="0.15">
      <c r="A3604">
        <v>28613338002</v>
      </c>
      <c r="B3604" s="204">
        <v>42912</v>
      </c>
      <c r="C3604">
        <v>0</v>
      </c>
      <c r="D3604">
        <v>1</v>
      </c>
      <c r="E3604">
        <v>0</v>
      </c>
    </row>
    <row r="3605" spans="1:5" x14ac:dyDescent="0.15">
      <c r="A3605">
        <v>28615824003</v>
      </c>
      <c r="B3605" s="204">
        <v>42912</v>
      </c>
      <c r="C3605">
        <v>0</v>
      </c>
      <c r="D3605">
        <v>1</v>
      </c>
      <c r="E3605">
        <v>0</v>
      </c>
    </row>
    <row r="3606" spans="1:5" x14ac:dyDescent="0.15">
      <c r="A3606">
        <v>28633809002</v>
      </c>
      <c r="B3606" s="204">
        <v>42912</v>
      </c>
      <c r="C3606">
        <v>0</v>
      </c>
      <c r="D3606">
        <v>1</v>
      </c>
      <c r="E3606">
        <v>0</v>
      </c>
    </row>
    <row r="3607" spans="1:5" x14ac:dyDescent="0.15">
      <c r="A3607">
        <v>28659120005</v>
      </c>
      <c r="B3607" s="204">
        <v>42913</v>
      </c>
      <c r="C3607">
        <v>0</v>
      </c>
      <c r="D3607">
        <v>1</v>
      </c>
      <c r="E3607">
        <v>0</v>
      </c>
    </row>
    <row r="3608" spans="1:5" x14ac:dyDescent="0.15">
      <c r="A3608">
        <v>28677765003</v>
      </c>
      <c r="B3608" s="204">
        <v>42913</v>
      </c>
      <c r="C3608">
        <v>0</v>
      </c>
      <c r="D3608">
        <v>1</v>
      </c>
      <c r="E3608">
        <v>0</v>
      </c>
    </row>
    <row r="3609" spans="1:5" x14ac:dyDescent="0.15">
      <c r="A3609">
        <v>28677974002</v>
      </c>
      <c r="B3609" s="204">
        <v>42913</v>
      </c>
      <c r="C3609">
        <v>0</v>
      </c>
      <c r="D3609">
        <v>1</v>
      </c>
      <c r="E3609">
        <v>0</v>
      </c>
    </row>
    <row r="3610" spans="1:5" x14ac:dyDescent="0.15">
      <c r="A3610">
        <v>28680031002</v>
      </c>
      <c r="B3610" s="204">
        <v>42893</v>
      </c>
      <c r="C3610">
        <v>0</v>
      </c>
      <c r="D3610">
        <v>1</v>
      </c>
      <c r="E3610">
        <v>0</v>
      </c>
    </row>
    <row r="3611" spans="1:5" x14ac:dyDescent="0.15">
      <c r="A3611">
        <v>28686510003</v>
      </c>
      <c r="B3611" s="204">
        <v>42893</v>
      </c>
      <c r="C3611">
        <v>0</v>
      </c>
      <c r="D3611">
        <v>1</v>
      </c>
      <c r="E3611">
        <v>0</v>
      </c>
    </row>
    <row r="3612" spans="1:5" x14ac:dyDescent="0.15">
      <c r="A3612">
        <v>28705683004</v>
      </c>
      <c r="B3612" s="204">
        <v>42913</v>
      </c>
      <c r="C3612">
        <v>0</v>
      </c>
      <c r="D3612">
        <v>1</v>
      </c>
      <c r="E3612">
        <v>0</v>
      </c>
    </row>
    <row r="3613" spans="1:5" x14ac:dyDescent="0.15">
      <c r="A3613">
        <v>28712481003</v>
      </c>
      <c r="B3613" s="204">
        <v>42913</v>
      </c>
      <c r="C3613">
        <v>0</v>
      </c>
      <c r="D3613">
        <v>1</v>
      </c>
      <c r="E3613">
        <v>0</v>
      </c>
    </row>
    <row r="3614" spans="1:5" x14ac:dyDescent="0.15">
      <c r="A3614">
        <v>28717970007</v>
      </c>
      <c r="B3614" s="204">
        <v>42913</v>
      </c>
      <c r="C3614">
        <v>0</v>
      </c>
      <c r="D3614">
        <v>1</v>
      </c>
      <c r="E3614">
        <v>0</v>
      </c>
    </row>
    <row r="3615" spans="1:5" x14ac:dyDescent="0.15">
      <c r="A3615">
        <v>28723459003</v>
      </c>
      <c r="B3615" s="204">
        <v>42913</v>
      </c>
      <c r="C3615">
        <v>0</v>
      </c>
      <c r="D3615">
        <v>1</v>
      </c>
      <c r="E3615">
        <v>0</v>
      </c>
    </row>
    <row r="3616" spans="1:5" x14ac:dyDescent="0.15">
      <c r="A3616">
        <v>28733755003</v>
      </c>
      <c r="B3616" s="204">
        <v>42914</v>
      </c>
      <c r="C3616">
        <v>0</v>
      </c>
      <c r="D3616">
        <v>1</v>
      </c>
      <c r="E3616">
        <v>0</v>
      </c>
    </row>
    <row r="3617" spans="1:5" x14ac:dyDescent="0.15">
      <c r="A3617">
        <v>28736989004</v>
      </c>
      <c r="B3617" s="204">
        <v>42913</v>
      </c>
      <c r="C3617">
        <v>0</v>
      </c>
      <c r="D3617">
        <v>1</v>
      </c>
      <c r="E3617">
        <v>0</v>
      </c>
    </row>
    <row r="3618" spans="1:5" x14ac:dyDescent="0.15">
      <c r="A3618">
        <v>28737913002</v>
      </c>
      <c r="B3618" s="204">
        <v>42893</v>
      </c>
      <c r="C3618">
        <v>0</v>
      </c>
      <c r="D3618">
        <v>1</v>
      </c>
      <c r="E3618">
        <v>0</v>
      </c>
    </row>
    <row r="3619" spans="1:5" x14ac:dyDescent="0.15">
      <c r="A3619">
        <v>28759671002</v>
      </c>
      <c r="B3619" s="204">
        <v>42913</v>
      </c>
      <c r="C3619">
        <v>0</v>
      </c>
      <c r="D3619">
        <v>1</v>
      </c>
      <c r="E3619">
        <v>0</v>
      </c>
    </row>
    <row r="3620" spans="1:5" x14ac:dyDescent="0.15">
      <c r="A3620">
        <v>28761761002</v>
      </c>
      <c r="B3620" s="204">
        <v>42914</v>
      </c>
      <c r="C3620">
        <v>0</v>
      </c>
      <c r="D3620">
        <v>1</v>
      </c>
      <c r="E3620">
        <v>0</v>
      </c>
    </row>
    <row r="3621" spans="1:5" x14ac:dyDescent="0.15">
      <c r="A3621">
        <v>28767976002</v>
      </c>
      <c r="B3621" s="204">
        <v>42914</v>
      </c>
      <c r="C3621">
        <v>0</v>
      </c>
      <c r="D3621">
        <v>1</v>
      </c>
      <c r="E3621">
        <v>0</v>
      </c>
    </row>
    <row r="3622" spans="1:5" x14ac:dyDescent="0.15">
      <c r="A3622">
        <v>28770330003</v>
      </c>
      <c r="B3622" s="204">
        <v>42914</v>
      </c>
      <c r="C3622">
        <v>0</v>
      </c>
      <c r="D3622">
        <v>1</v>
      </c>
      <c r="E3622">
        <v>0</v>
      </c>
    </row>
    <row r="3623" spans="1:5" x14ac:dyDescent="0.15">
      <c r="A3623">
        <v>28771705002</v>
      </c>
      <c r="B3623" s="204">
        <v>42914</v>
      </c>
      <c r="C3623">
        <v>0</v>
      </c>
      <c r="D3623">
        <v>1</v>
      </c>
      <c r="E3623">
        <v>0</v>
      </c>
    </row>
    <row r="3624" spans="1:5" x14ac:dyDescent="0.15">
      <c r="A3624">
        <v>28782782003</v>
      </c>
      <c r="B3624" s="204">
        <v>42914</v>
      </c>
      <c r="C3624">
        <v>0</v>
      </c>
      <c r="D3624">
        <v>1</v>
      </c>
      <c r="E3624">
        <v>0</v>
      </c>
    </row>
    <row r="3625" spans="1:5" x14ac:dyDescent="0.15">
      <c r="A3625">
        <v>28783541002</v>
      </c>
      <c r="B3625" s="204">
        <v>42914</v>
      </c>
      <c r="C3625">
        <v>0</v>
      </c>
      <c r="D3625">
        <v>1</v>
      </c>
      <c r="E3625">
        <v>0</v>
      </c>
    </row>
    <row r="3626" spans="1:5" x14ac:dyDescent="0.15">
      <c r="A3626">
        <v>28785158002</v>
      </c>
      <c r="B3626" s="204">
        <v>42914</v>
      </c>
      <c r="C3626">
        <v>0</v>
      </c>
      <c r="D3626">
        <v>1</v>
      </c>
      <c r="E3626">
        <v>0</v>
      </c>
    </row>
    <row r="3627" spans="1:5" x14ac:dyDescent="0.15">
      <c r="A3627">
        <v>28787413002</v>
      </c>
      <c r="B3627" s="204">
        <v>42914</v>
      </c>
      <c r="C3627">
        <v>0</v>
      </c>
      <c r="D3627" t="s">
        <v>21</v>
      </c>
      <c r="E3627">
        <v>0</v>
      </c>
    </row>
    <row r="3628" spans="1:5" x14ac:dyDescent="0.15">
      <c r="A3628">
        <v>28790779003</v>
      </c>
      <c r="B3628" s="204">
        <v>42914</v>
      </c>
      <c r="C3628">
        <v>0</v>
      </c>
      <c r="D3628">
        <v>1</v>
      </c>
      <c r="E3628">
        <v>0</v>
      </c>
    </row>
    <row r="3629" spans="1:5" x14ac:dyDescent="0.15">
      <c r="A3629">
        <v>28796708002</v>
      </c>
      <c r="B3629" s="204">
        <v>42914</v>
      </c>
      <c r="C3629">
        <v>0</v>
      </c>
      <c r="D3629">
        <v>1</v>
      </c>
      <c r="E3629">
        <v>0</v>
      </c>
    </row>
    <row r="3630" spans="1:5" x14ac:dyDescent="0.15">
      <c r="A3630">
        <v>28799117002</v>
      </c>
      <c r="B3630" s="204">
        <v>42914</v>
      </c>
      <c r="C3630">
        <v>0</v>
      </c>
      <c r="D3630">
        <v>1</v>
      </c>
      <c r="E3630">
        <v>0</v>
      </c>
    </row>
    <row r="3631" spans="1:5" x14ac:dyDescent="0.15">
      <c r="A3631">
        <v>28802197002</v>
      </c>
      <c r="B3631" s="204">
        <v>42914</v>
      </c>
      <c r="C3631">
        <v>0</v>
      </c>
      <c r="D3631">
        <v>1</v>
      </c>
      <c r="E3631">
        <v>0</v>
      </c>
    </row>
    <row r="3632" spans="1:5" x14ac:dyDescent="0.15">
      <c r="A3632">
        <v>28814220002</v>
      </c>
      <c r="B3632" s="204">
        <v>42914</v>
      </c>
      <c r="C3632">
        <v>0</v>
      </c>
      <c r="D3632">
        <v>1</v>
      </c>
      <c r="E3632">
        <v>0</v>
      </c>
    </row>
    <row r="3633" spans="1:5" x14ac:dyDescent="0.15">
      <c r="A3633">
        <v>28819511004</v>
      </c>
      <c r="B3633" s="204">
        <v>42914</v>
      </c>
      <c r="C3633">
        <v>0</v>
      </c>
      <c r="D3633">
        <v>1</v>
      </c>
      <c r="E3633">
        <v>0</v>
      </c>
    </row>
    <row r="3634" spans="1:5" x14ac:dyDescent="0.15">
      <c r="A3634">
        <v>28826232002</v>
      </c>
      <c r="B3634" s="204">
        <v>42914</v>
      </c>
      <c r="C3634">
        <v>0</v>
      </c>
      <c r="D3634">
        <v>1</v>
      </c>
      <c r="E3634">
        <v>0</v>
      </c>
    </row>
    <row r="3635" spans="1:5" x14ac:dyDescent="0.15">
      <c r="A3635">
        <v>28834812003</v>
      </c>
      <c r="B3635" s="204">
        <v>42914</v>
      </c>
      <c r="C3635">
        <v>0</v>
      </c>
      <c r="D3635">
        <v>1</v>
      </c>
      <c r="E3635">
        <v>0</v>
      </c>
    </row>
    <row r="3636" spans="1:5" x14ac:dyDescent="0.15">
      <c r="A3636">
        <v>28837925003</v>
      </c>
      <c r="B3636" s="204">
        <v>42914</v>
      </c>
      <c r="C3636">
        <v>0</v>
      </c>
      <c r="D3636">
        <v>1</v>
      </c>
      <c r="E3636">
        <v>0</v>
      </c>
    </row>
    <row r="3637" spans="1:5" x14ac:dyDescent="0.15">
      <c r="A3637">
        <v>28871057004</v>
      </c>
      <c r="B3637" s="204">
        <v>42914</v>
      </c>
      <c r="C3637">
        <v>0</v>
      </c>
      <c r="D3637">
        <v>1</v>
      </c>
      <c r="E3637">
        <v>0</v>
      </c>
    </row>
    <row r="3638" spans="1:5" x14ac:dyDescent="0.15">
      <c r="A3638">
        <v>28872663002</v>
      </c>
      <c r="B3638" s="204">
        <v>42914</v>
      </c>
      <c r="C3638">
        <v>0</v>
      </c>
      <c r="D3638">
        <v>1</v>
      </c>
      <c r="E3638">
        <v>0</v>
      </c>
    </row>
    <row r="3639" spans="1:5" x14ac:dyDescent="0.15">
      <c r="A3639">
        <v>28872894002</v>
      </c>
      <c r="B3639" s="204">
        <v>42914</v>
      </c>
      <c r="C3639">
        <v>0</v>
      </c>
      <c r="D3639">
        <v>1</v>
      </c>
      <c r="E3639">
        <v>0</v>
      </c>
    </row>
    <row r="3640" spans="1:5" x14ac:dyDescent="0.15">
      <c r="A3640">
        <v>28874159002</v>
      </c>
      <c r="B3640" s="204">
        <v>42914</v>
      </c>
      <c r="C3640">
        <v>0</v>
      </c>
      <c r="D3640">
        <v>1</v>
      </c>
      <c r="E3640">
        <v>0</v>
      </c>
    </row>
    <row r="3641" spans="1:5" x14ac:dyDescent="0.15">
      <c r="A3641">
        <v>28876590003</v>
      </c>
      <c r="B3641" s="204">
        <v>42914</v>
      </c>
      <c r="C3641">
        <v>0</v>
      </c>
      <c r="D3641">
        <v>1</v>
      </c>
      <c r="E3641">
        <v>0</v>
      </c>
    </row>
    <row r="3642" spans="1:5" x14ac:dyDescent="0.15">
      <c r="A3642">
        <v>28878163002</v>
      </c>
      <c r="B3642" s="204">
        <v>42914</v>
      </c>
      <c r="C3642">
        <v>0</v>
      </c>
      <c r="D3642">
        <v>1</v>
      </c>
      <c r="E3642">
        <v>0</v>
      </c>
    </row>
    <row r="3643" spans="1:5" x14ac:dyDescent="0.15">
      <c r="A3643">
        <v>28915541002</v>
      </c>
      <c r="B3643" s="204">
        <v>42915</v>
      </c>
      <c r="C3643">
        <v>0</v>
      </c>
      <c r="D3643">
        <v>1</v>
      </c>
      <c r="E3643">
        <v>0</v>
      </c>
    </row>
    <row r="3644" spans="1:5" x14ac:dyDescent="0.15">
      <c r="A3644">
        <v>29077208003</v>
      </c>
      <c r="B3644" s="204">
        <v>42913</v>
      </c>
      <c r="C3644">
        <v>0</v>
      </c>
      <c r="D3644">
        <v>1</v>
      </c>
      <c r="E3644">
        <v>0</v>
      </c>
    </row>
    <row r="3645" spans="1:5" x14ac:dyDescent="0.15">
      <c r="A3645">
        <v>29108338003</v>
      </c>
      <c r="B3645" s="204">
        <v>42914</v>
      </c>
      <c r="C3645">
        <v>0</v>
      </c>
      <c r="D3645">
        <v>1</v>
      </c>
      <c r="E3645">
        <v>0</v>
      </c>
    </row>
    <row r="3646" spans="1:5" x14ac:dyDescent="0.15">
      <c r="A3646">
        <v>29335587003</v>
      </c>
      <c r="B3646" s="204">
        <v>42913</v>
      </c>
      <c r="C3646">
        <v>0</v>
      </c>
      <c r="D3646">
        <v>1</v>
      </c>
      <c r="E3646">
        <v>0</v>
      </c>
    </row>
    <row r="3647" spans="1:5" x14ac:dyDescent="0.15">
      <c r="A3647">
        <v>29542255002</v>
      </c>
      <c r="B3647" s="204">
        <v>42912</v>
      </c>
      <c r="C3647">
        <v>0</v>
      </c>
      <c r="D3647">
        <v>1</v>
      </c>
      <c r="E3647">
        <v>0</v>
      </c>
    </row>
    <row r="3648" spans="1:5" x14ac:dyDescent="0.15">
      <c r="A3648">
        <v>29735921004</v>
      </c>
      <c r="B3648" s="204">
        <v>42935</v>
      </c>
      <c r="C3648">
        <v>0</v>
      </c>
      <c r="D3648">
        <v>1</v>
      </c>
      <c r="E3648">
        <v>0</v>
      </c>
    </row>
    <row r="3649" spans="1:5" x14ac:dyDescent="0.15">
      <c r="A3649">
        <v>30044163002</v>
      </c>
      <c r="B3649" s="204">
        <v>42893</v>
      </c>
      <c r="C3649">
        <v>0</v>
      </c>
      <c r="D3649">
        <v>1</v>
      </c>
      <c r="E3649">
        <v>0</v>
      </c>
    </row>
    <row r="3650" spans="1:5" x14ac:dyDescent="0.15">
      <c r="A3650">
        <v>30054734002</v>
      </c>
      <c r="B3650" s="204">
        <v>42893</v>
      </c>
      <c r="C3650">
        <v>0</v>
      </c>
      <c r="D3650">
        <v>1</v>
      </c>
      <c r="E3650">
        <v>0</v>
      </c>
    </row>
    <row r="3651" spans="1:5" x14ac:dyDescent="0.15">
      <c r="A3651">
        <v>30059684003</v>
      </c>
      <c r="B3651" s="204">
        <v>42893</v>
      </c>
      <c r="C3651">
        <v>0</v>
      </c>
      <c r="D3651">
        <v>1</v>
      </c>
      <c r="E3651">
        <v>0</v>
      </c>
    </row>
    <row r="3652" spans="1:5" x14ac:dyDescent="0.15">
      <c r="A3652">
        <v>30060091002</v>
      </c>
      <c r="B3652" s="204">
        <v>42893</v>
      </c>
      <c r="C3652">
        <v>0</v>
      </c>
      <c r="D3652">
        <v>1</v>
      </c>
      <c r="E3652">
        <v>0</v>
      </c>
    </row>
    <row r="3653" spans="1:5" x14ac:dyDescent="0.15">
      <c r="A3653">
        <v>30076074002</v>
      </c>
      <c r="B3653" s="204">
        <v>42893</v>
      </c>
      <c r="C3653">
        <v>0</v>
      </c>
      <c r="D3653">
        <v>1</v>
      </c>
      <c r="E3653">
        <v>0</v>
      </c>
    </row>
    <row r="3654" spans="1:5" x14ac:dyDescent="0.15">
      <c r="A3654">
        <v>30090132003</v>
      </c>
      <c r="B3654" s="204">
        <v>42893</v>
      </c>
      <c r="C3654">
        <v>0</v>
      </c>
      <c r="D3654">
        <v>1</v>
      </c>
      <c r="E3654">
        <v>0</v>
      </c>
    </row>
    <row r="3655" spans="1:5" x14ac:dyDescent="0.15">
      <c r="A3655">
        <v>30098558002</v>
      </c>
      <c r="B3655" s="204">
        <v>42893</v>
      </c>
      <c r="C3655">
        <v>0</v>
      </c>
      <c r="D3655">
        <v>1</v>
      </c>
      <c r="E3655">
        <v>0</v>
      </c>
    </row>
    <row r="3656" spans="1:5" x14ac:dyDescent="0.15">
      <c r="A3656">
        <v>30104223002</v>
      </c>
      <c r="B3656" s="204">
        <v>42893</v>
      </c>
      <c r="C3656">
        <v>0</v>
      </c>
      <c r="D3656">
        <v>1</v>
      </c>
      <c r="E3656">
        <v>0</v>
      </c>
    </row>
    <row r="3657" spans="1:5" x14ac:dyDescent="0.15">
      <c r="A3657">
        <v>30261215003</v>
      </c>
      <c r="B3657" s="204">
        <v>42912</v>
      </c>
      <c r="C3657">
        <v>0</v>
      </c>
      <c r="D3657">
        <v>1</v>
      </c>
      <c r="E3657">
        <v>0</v>
      </c>
    </row>
    <row r="3658" spans="1:5" x14ac:dyDescent="0.15">
      <c r="A3658">
        <v>30403918003</v>
      </c>
      <c r="B3658" s="204">
        <v>42927</v>
      </c>
      <c r="C3658">
        <v>1</v>
      </c>
      <c r="D3658" t="s">
        <v>21</v>
      </c>
      <c r="E3658">
        <v>0</v>
      </c>
    </row>
    <row r="3659" spans="1:5" x14ac:dyDescent="0.15">
      <c r="A3659">
        <v>30699235002</v>
      </c>
      <c r="B3659" s="204">
        <v>42935</v>
      </c>
      <c r="C3659">
        <v>0</v>
      </c>
      <c r="D3659">
        <v>1</v>
      </c>
      <c r="E3659">
        <v>0</v>
      </c>
    </row>
    <row r="3660" spans="1:5" x14ac:dyDescent="0.15">
      <c r="A3660">
        <v>30771549002</v>
      </c>
      <c r="B3660" s="204">
        <v>42899</v>
      </c>
      <c r="C3660">
        <v>0</v>
      </c>
      <c r="D3660">
        <v>1</v>
      </c>
      <c r="E3660">
        <v>0</v>
      </c>
    </row>
    <row r="3661" spans="1:5" x14ac:dyDescent="0.15">
      <c r="A3661">
        <v>30772528002</v>
      </c>
      <c r="B3661" s="204">
        <v>42899</v>
      </c>
      <c r="C3661">
        <v>0</v>
      </c>
      <c r="D3661">
        <v>1</v>
      </c>
      <c r="E3661">
        <v>0</v>
      </c>
    </row>
    <row r="3662" spans="1:5" x14ac:dyDescent="0.15">
      <c r="A3662">
        <v>30778072003</v>
      </c>
      <c r="B3662" s="204">
        <v>42899</v>
      </c>
      <c r="C3662">
        <v>0</v>
      </c>
      <c r="D3662">
        <v>1</v>
      </c>
      <c r="E3662">
        <v>0</v>
      </c>
    </row>
    <row r="3663" spans="1:5" x14ac:dyDescent="0.15">
      <c r="A3663">
        <v>30791591002</v>
      </c>
      <c r="B3663" s="204">
        <v>42899</v>
      </c>
      <c r="C3663">
        <v>0</v>
      </c>
      <c r="D3663">
        <v>1</v>
      </c>
      <c r="E3663">
        <v>0</v>
      </c>
    </row>
    <row r="3664" spans="1:5" x14ac:dyDescent="0.15">
      <c r="A3664">
        <v>30791591003</v>
      </c>
      <c r="B3664" s="204">
        <v>42899</v>
      </c>
      <c r="C3664">
        <v>0</v>
      </c>
      <c r="D3664">
        <v>1</v>
      </c>
      <c r="E3664">
        <v>0</v>
      </c>
    </row>
    <row r="3665" spans="1:5" x14ac:dyDescent="0.15">
      <c r="A3665">
        <v>30793615003</v>
      </c>
      <c r="B3665" s="204">
        <v>42899</v>
      </c>
      <c r="C3665">
        <v>0</v>
      </c>
      <c r="D3665">
        <v>1</v>
      </c>
      <c r="E3665">
        <v>0</v>
      </c>
    </row>
    <row r="3666" spans="1:5" x14ac:dyDescent="0.15">
      <c r="A3666">
        <v>30798213003</v>
      </c>
      <c r="B3666" s="204">
        <v>42899</v>
      </c>
      <c r="C3666">
        <v>0</v>
      </c>
      <c r="D3666">
        <v>1</v>
      </c>
      <c r="E3666">
        <v>0</v>
      </c>
    </row>
    <row r="3667" spans="1:5" x14ac:dyDescent="0.15">
      <c r="A3667">
        <v>30799016002</v>
      </c>
      <c r="B3667" s="204">
        <v>42899</v>
      </c>
      <c r="C3667">
        <v>0</v>
      </c>
      <c r="D3667">
        <v>1</v>
      </c>
      <c r="E3667">
        <v>0</v>
      </c>
    </row>
    <row r="3668" spans="1:5" x14ac:dyDescent="0.15">
      <c r="A3668">
        <v>30800160004</v>
      </c>
      <c r="B3668" s="204">
        <v>42899</v>
      </c>
      <c r="C3668">
        <v>0</v>
      </c>
      <c r="D3668">
        <v>1</v>
      </c>
      <c r="E3668">
        <v>0</v>
      </c>
    </row>
    <row r="3669" spans="1:5" x14ac:dyDescent="0.15">
      <c r="A3669">
        <v>30801887002</v>
      </c>
      <c r="B3669" s="204">
        <v>42899</v>
      </c>
      <c r="C3669">
        <v>0</v>
      </c>
      <c r="D3669">
        <v>1</v>
      </c>
      <c r="E3669">
        <v>0</v>
      </c>
    </row>
    <row r="3670" spans="1:5" x14ac:dyDescent="0.15">
      <c r="A3670">
        <v>30826208002</v>
      </c>
      <c r="B3670" s="204">
        <v>42899</v>
      </c>
      <c r="C3670">
        <v>0</v>
      </c>
      <c r="D3670">
        <v>1</v>
      </c>
      <c r="E3670">
        <v>0</v>
      </c>
    </row>
    <row r="3671" spans="1:5" x14ac:dyDescent="0.15">
      <c r="A3671">
        <v>30835294003</v>
      </c>
      <c r="B3671" s="204">
        <v>42893</v>
      </c>
      <c r="C3671">
        <v>0</v>
      </c>
      <c r="D3671">
        <v>1</v>
      </c>
      <c r="E3671">
        <v>0</v>
      </c>
    </row>
    <row r="3672" spans="1:5" x14ac:dyDescent="0.15">
      <c r="A3672">
        <v>30835954003</v>
      </c>
      <c r="B3672" s="204">
        <v>42899</v>
      </c>
      <c r="C3672">
        <v>0</v>
      </c>
      <c r="D3672">
        <v>1</v>
      </c>
      <c r="E3672">
        <v>0</v>
      </c>
    </row>
    <row r="3673" spans="1:5" x14ac:dyDescent="0.15">
      <c r="A3673">
        <v>30842059002</v>
      </c>
      <c r="B3673" s="204">
        <v>42899</v>
      </c>
      <c r="C3673">
        <v>0</v>
      </c>
      <c r="D3673">
        <v>1</v>
      </c>
      <c r="E3673">
        <v>0</v>
      </c>
    </row>
    <row r="3674" spans="1:5" x14ac:dyDescent="0.15">
      <c r="A3674">
        <v>30849220003</v>
      </c>
      <c r="B3674" s="204">
        <v>42899</v>
      </c>
      <c r="C3674">
        <v>0</v>
      </c>
      <c r="D3674" t="s">
        <v>21</v>
      </c>
      <c r="E3674">
        <v>0</v>
      </c>
    </row>
    <row r="3675" spans="1:5" x14ac:dyDescent="0.15">
      <c r="A3675">
        <v>30849462002</v>
      </c>
      <c r="B3675" s="204">
        <v>42899</v>
      </c>
      <c r="C3675">
        <v>0</v>
      </c>
      <c r="D3675">
        <v>1</v>
      </c>
      <c r="E3675">
        <v>0</v>
      </c>
    </row>
    <row r="3676" spans="1:5" x14ac:dyDescent="0.15">
      <c r="A3676">
        <v>30859846003</v>
      </c>
      <c r="B3676" s="204">
        <v>42899</v>
      </c>
      <c r="C3676">
        <v>0</v>
      </c>
      <c r="D3676">
        <v>1</v>
      </c>
      <c r="E3676">
        <v>0</v>
      </c>
    </row>
    <row r="3677" spans="1:5" x14ac:dyDescent="0.15">
      <c r="A3677">
        <v>30868019003</v>
      </c>
      <c r="B3677" s="204">
        <v>42899</v>
      </c>
      <c r="C3677">
        <v>0</v>
      </c>
      <c r="D3677">
        <v>1</v>
      </c>
      <c r="E3677">
        <v>0</v>
      </c>
    </row>
    <row r="3678" spans="1:5" x14ac:dyDescent="0.15">
      <c r="A3678">
        <v>30887830003</v>
      </c>
      <c r="B3678" s="204">
        <v>42899</v>
      </c>
      <c r="C3678">
        <v>0</v>
      </c>
      <c r="D3678">
        <v>1</v>
      </c>
      <c r="E3678">
        <v>0</v>
      </c>
    </row>
    <row r="3679" spans="1:5" x14ac:dyDescent="0.15">
      <c r="A3679">
        <v>30943688006</v>
      </c>
      <c r="B3679" s="204">
        <v>42912</v>
      </c>
      <c r="C3679">
        <v>0</v>
      </c>
      <c r="D3679">
        <v>1</v>
      </c>
      <c r="E3679">
        <v>0</v>
      </c>
    </row>
    <row r="3680" spans="1:5" x14ac:dyDescent="0.15">
      <c r="A3680">
        <v>31001581002</v>
      </c>
      <c r="B3680" s="204">
        <v>42913</v>
      </c>
      <c r="C3680">
        <v>0</v>
      </c>
      <c r="D3680">
        <v>1</v>
      </c>
      <c r="E3680">
        <v>0</v>
      </c>
    </row>
    <row r="3681" spans="1:5" x14ac:dyDescent="0.15">
      <c r="A3681">
        <v>31138080002</v>
      </c>
      <c r="B3681" s="204">
        <v>42912</v>
      </c>
      <c r="C3681">
        <v>0</v>
      </c>
      <c r="D3681">
        <v>1</v>
      </c>
      <c r="E3681">
        <v>0</v>
      </c>
    </row>
    <row r="3682" spans="1:5" x14ac:dyDescent="0.15">
      <c r="A3682">
        <v>31228082004</v>
      </c>
      <c r="B3682" s="204">
        <v>42899</v>
      </c>
      <c r="C3682">
        <v>0</v>
      </c>
      <c r="D3682">
        <v>1</v>
      </c>
      <c r="E3682">
        <v>0</v>
      </c>
    </row>
    <row r="3683" spans="1:5" x14ac:dyDescent="0.15">
      <c r="A3683">
        <v>31231668005</v>
      </c>
      <c r="B3683" s="204">
        <v>42899</v>
      </c>
      <c r="C3683">
        <v>0</v>
      </c>
      <c r="D3683">
        <v>1</v>
      </c>
      <c r="E3683">
        <v>0</v>
      </c>
    </row>
    <row r="3684" spans="1:5" x14ac:dyDescent="0.15">
      <c r="A3684">
        <v>31350842002</v>
      </c>
      <c r="B3684" s="204">
        <v>42908</v>
      </c>
      <c r="C3684">
        <v>0</v>
      </c>
      <c r="D3684">
        <v>1</v>
      </c>
      <c r="E3684">
        <v>0</v>
      </c>
    </row>
    <row r="3685" spans="1:5" x14ac:dyDescent="0.15">
      <c r="A3685">
        <v>31456794003</v>
      </c>
      <c r="B3685" s="204">
        <v>42935</v>
      </c>
      <c r="C3685">
        <v>0</v>
      </c>
      <c r="D3685">
        <v>1</v>
      </c>
      <c r="E3685">
        <v>0</v>
      </c>
    </row>
    <row r="3686" spans="1:5" x14ac:dyDescent="0.15">
      <c r="A3686">
        <v>31461359002</v>
      </c>
      <c r="B3686" s="204">
        <v>42935</v>
      </c>
      <c r="C3686">
        <v>0</v>
      </c>
      <c r="D3686">
        <v>1</v>
      </c>
      <c r="E3686">
        <v>0</v>
      </c>
    </row>
    <row r="3687" spans="1:5" x14ac:dyDescent="0.15">
      <c r="A3687">
        <v>31463042002</v>
      </c>
      <c r="B3687" s="204">
        <v>42935</v>
      </c>
      <c r="C3687">
        <v>0</v>
      </c>
      <c r="D3687">
        <v>1</v>
      </c>
      <c r="E3687">
        <v>0</v>
      </c>
    </row>
    <row r="3688" spans="1:5" x14ac:dyDescent="0.15">
      <c r="A3688">
        <v>31470874005</v>
      </c>
      <c r="B3688" s="204">
        <v>42935</v>
      </c>
      <c r="C3688">
        <v>0</v>
      </c>
      <c r="D3688">
        <v>1</v>
      </c>
      <c r="E3688">
        <v>0</v>
      </c>
    </row>
    <row r="3689" spans="1:5" x14ac:dyDescent="0.15">
      <c r="A3689">
        <v>31474339002</v>
      </c>
      <c r="B3689" s="204">
        <v>42935</v>
      </c>
      <c r="C3689">
        <v>0</v>
      </c>
      <c r="D3689">
        <v>1</v>
      </c>
      <c r="E3689">
        <v>0</v>
      </c>
    </row>
    <row r="3690" spans="1:5" x14ac:dyDescent="0.15">
      <c r="A3690">
        <v>31479454002</v>
      </c>
      <c r="B3690" s="204">
        <v>42935</v>
      </c>
      <c r="C3690">
        <v>0</v>
      </c>
      <c r="D3690">
        <v>1</v>
      </c>
      <c r="E3690">
        <v>0</v>
      </c>
    </row>
    <row r="3691" spans="1:5" x14ac:dyDescent="0.15">
      <c r="A3691">
        <v>31491895002</v>
      </c>
      <c r="B3691" s="204">
        <v>42935</v>
      </c>
      <c r="C3691">
        <v>0</v>
      </c>
      <c r="D3691">
        <v>1</v>
      </c>
      <c r="E3691">
        <v>0</v>
      </c>
    </row>
    <row r="3692" spans="1:5" x14ac:dyDescent="0.15">
      <c r="A3692">
        <v>31494986003</v>
      </c>
      <c r="B3692" s="204">
        <v>42935</v>
      </c>
      <c r="C3692">
        <v>0</v>
      </c>
      <c r="D3692">
        <v>1</v>
      </c>
      <c r="E3692">
        <v>0</v>
      </c>
    </row>
    <row r="3693" spans="1:5" x14ac:dyDescent="0.15">
      <c r="A3693">
        <v>31505370004</v>
      </c>
      <c r="B3693" s="204">
        <v>42914</v>
      </c>
      <c r="C3693">
        <v>0</v>
      </c>
      <c r="D3693">
        <v>1</v>
      </c>
      <c r="E3693">
        <v>0</v>
      </c>
    </row>
    <row r="3694" spans="1:5" x14ac:dyDescent="0.15">
      <c r="A3694">
        <v>31509429003</v>
      </c>
      <c r="B3694" s="204">
        <v>42935</v>
      </c>
      <c r="C3694">
        <v>0</v>
      </c>
      <c r="D3694">
        <v>1</v>
      </c>
      <c r="E3694">
        <v>0</v>
      </c>
    </row>
    <row r="3695" spans="1:5" x14ac:dyDescent="0.15">
      <c r="A3695">
        <v>31510782004</v>
      </c>
      <c r="B3695" s="204">
        <v>42935</v>
      </c>
      <c r="C3695">
        <v>0</v>
      </c>
      <c r="D3695">
        <v>1</v>
      </c>
      <c r="E3695">
        <v>0</v>
      </c>
    </row>
    <row r="3696" spans="1:5" x14ac:dyDescent="0.15">
      <c r="A3696">
        <v>31532210002</v>
      </c>
      <c r="B3696" s="204">
        <v>42935</v>
      </c>
      <c r="C3696">
        <v>0</v>
      </c>
      <c r="D3696">
        <v>1</v>
      </c>
      <c r="E3696">
        <v>0</v>
      </c>
    </row>
    <row r="3697" spans="1:5" x14ac:dyDescent="0.15">
      <c r="A3697">
        <v>31550789002</v>
      </c>
      <c r="B3697" s="204">
        <v>42935</v>
      </c>
      <c r="C3697">
        <v>0</v>
      </c>
      <c r="D3697">
        <v>1</v>
      </c>
      <c r="E3697">
        <v>0</v>
      </c>
    </row>
    <row r="3698" spans="1:5" x14ac:dyDescent="0.15">
      <c r="A3698">
        <v>31577508002</v>
      </c>
      <c r="B3698" s="204">
        <v>42935</v>
      </c>
      <c r="C3698">
        <v>0</v>
      </c>
      <c r="D3698">
        <v>1</v>
      </c>
      <c r="E3698">
        <v>0</v>
      </c>
    </row>
    <row r="3699" spans="1:5" x14ac:dyDescent="0.15">
      <c r="A3699">
        <v>31593832002</v>
      </c>
      <c r="B3699" s="204">
        <v>42935</v>
      </c>
      <c r="C3699">
        <v>0</v>
      </c>
      <c r="D3699">
        <v>1</v>
      </c>
      <c r="E3699">
        <v>0</v>
      </c>
    </row>
    <row r="3700" spans="1:5" x14ac:dyDescent="0.15">
      <c r="A3700">
        <v>31593997002</v>
      </c>
      <c r="B3700" s="204">
        <v>42935</v>
      </c>
      <c r="C3700">
        <v>0</v>
      </c>
      <c r="D3700">
        <v>1</v>
      </c>
      <c r="E3700">
        <v>0</v>
      </c>
    </row>
    <row r="3701" spans="1:5" x14ac:dyDescent="0.15">
      <c r="A3701">
        <v>31640043003</v>
      </c>
      <c r="B3701" s="204">
        <v>42880</v>
      </c>
      <c r="C3701">
        <v>0</v>
      </c>
      <c r="D3701">
        <v>1</v>
      </c>
      <c r="E3701">
        <v>0</v>
      </c>
    </row>
    <row r="3702" spans="1:5" x14ac:dyDescent="0.15">
      <c r="A3702">
        <v>31665277003</v>
      </c>
      <c r="B3702" s="204">
        <v>42935</v>
      </c>
      <c r="C3702">
        <v>0</v>
      </c>
      <c r="D3702">
        <v>1</v>
      </c>
      <c r="E3702">
        <v>0</v>
      </c>
    </row>
    <row r="3703" spans="1:5" x14ac:dyDescent="0.15">
      <c r="A3703">
        <v>31765058002</v>
      </c>
      <c r="B3703" s="204">
        <v>42914</v>
      </c>
      <c r="C3703">
        <v>0</v>
      </c>
      <c r="D3703">
        <v>1</v>
      </c>
      <c r="E3703">
        <v>0</v>
      </c>
    </row>
    <row r="3704" spans="1:5" x14ac:dyDescent="0.15">
      <c r="A3704">
        <v>31827241003</v>
      </c>
      <c r="B3704" s="204">
        <v>42914</v>
      </c>
      <c r="C3704">
        <v>0</v>
      </c>
      <c r="D3704">
        <v>1</v>
      </c>
      <c r="E3704">
        <v>0</v>
      </c>
    </row>
    <row r="3705" spans="1:5" x14ac:dyDescent="0.15">
      <c r="A3705">
        <v>31835667002</v>
      </c>
      <c r="B3705" s="204">
        <v>42879</v>
      </c>
      <c r="C3705">
        <v>0</v>
      </c>
      <c r="D3705">
        <v>1</v>
      </c>
      <c r="E3705">
        <v>0</v>
      </c>
    </row>
    <row r="3706" spans="1:5" x14ac:dyDescent="0.15">
      <c r="A3706">
        <v>31859372003</v>
      </c>
      <c r="B3706" s="204">
        <v>42879</v>
      </c>
      <c r="C3706">
        <v>0</v>
      </c>
      <c r="D3706">
        <v>1</v>
      </c>
      <c r="E3706">
        <v>0</v>
      </c>
    </row>
    <row r="3707" spans="1:5" x14ac:dyDescent="0.15">
      <c r="A3707">
        <v>31928034003</v>
      </c>
      <c r="B3707" s="204">
        <v>42914</v>
      </c>
      <c r="C3707">
        <v>0</v>
      </c>
      <c r="D3707">
        <v>1</v>
      </c>
      <c r="E3707">
        <v>0</v>
      </c>
    </row>
    <row r="3708" spans="1:5" x14ac:dyDescent="0.15">
      <c r="A3708">
        <v>31994221002</v>
      </c>
      <c r="B3708" s="204">
        <v>42893</v>
      </c>
      <c r="C3708">
        <v>0</v>
      </c>
      <c r="D3708" t="s">
        <v>21</v>
      </c>
      <c r="E3708">
        <v>0</v>
      </c>
    </row>
    <row r="3709" spans="1:5" x14ac:dyDescent="0.15">
      <c r="A3709">
        <v>32009676003</v>
      </c>
      <c r="B3709" s="204">
        <v>42908</v>
      </c>
      <c r="C3709">
        <v>0</v>
      </c>
      <c r="D3709">
        <v>1</v>
      </c>
      <c r="E3709">
        <v>0</v>
      </c>
    </row>
    <row r="3710" spans="1:5" x14ac:dyDescent="0.15">
      <c r="A3710">
        <v>32011986002</v>
      </c>
      <c r="B3710" s="204">
        <v>42908</v>
      </c>
      <c r="C3710">
        <v>0</v>
      </c>
      <c r="D3710">
        <v>1</v>
      </c>
      <c r="E3710">
        <v>0</v>
      </c>
    </row>
    <row r="3711" spans="1:5" x14ac:dyDescent="0.15">
      <c r="A3711">
        <v>32017959002</v>
      </c>
      <c r="B3711" s="204">
        <v>42908</v>
      </c>
      <c r="C3711">
        <v>0</v>
      </c>
      <c r="D3711">
        <v>1</v>
      </c>
      <c r="E3711">
        <v>0</v>
      </c>
    </row>
    <row r="3712" spans="1:5" x14ac:dyDescent="0.15">
      <c r="A3712">
        <v>32024944002</v>
      </c>
      <c r="B3712" s="204">
        <v>42908</v>
      </c>
      <c r="C3712">
        <v>0</v>
      </c>
      <c r="D3712">
        <v>1</v>
      </c>
      <c r="E3712">
        <v>0</v>
      </c>
    </row>
    <row r="3713" spans="1:5" x14ac:dyDescent="0.15">
      <c r="A3713">
        <v>32029597002</v>
      </c>
      <c r="B3713" s="204">
        <v>42908</v>
      </c>
      <c r="C3713">
        <v>0</v>
      </c>
      <c r="D3713">
        <v>1</v>
      </c>
      <c r="E3713">
        <v>0</v>
      </c>
    </row>
    <row r="3714" spans="1:5" x14ac:dyDescent="0.15">
      <c r="A3714">
        <v>32035823002</v>
      </c>
      <c r="B3714" s="204">
        <v>42908</v>
      </c>
      <c r="C3714">
        <v>0</v>
      </c>
      <c r="D3714">
        <v>1</v>
      </c>
      <c r="E3714">
        <v>0</v>
      </c>
    </row>
    <row r="3715" spans="1:5" x14ac:dyDescent="0.15">
      <c r="A3715">
        <v>32040399003</v>
      </c>
      <c r="B3715" s="204">
        <v>42908</v>
      </c>
      <c r="C3715">
        <v>0</v>
      </c>
      <c r="D3715">
        <v>1</v>
      </c>
      <c r="E3715">
        <v>0</v>
      </c>
    </row>
    <row r="3716" spans="1:5" x14ac:dyDescent="0.15">
      <c r="A3716">
        <v>32071342005</v>
      </c>
      <c r="B3716" s="204">
        <v>42908</v>
      </c>
      <c r="C3716">
        <v>0</v>
      </c>
      <c r="D3716">
        <v>1</v>
      </c>
      <c r="E3716">
        <v>0</v>
      </c>
    </row>
    <row r="3717" spans="1:5" x14ac:dyDescent="0.15">
      <c r="A3717">
        <v>32074994002</v>
      </c>
      <c r="B3717" s="204">
        <v>42908</v>
      </c>
      <c r="C3717">
        <v>0</v>
      </c>
      <c r="D3717">
        <v>1</v>
      </c>
      <c r="E3717">
        <v>0</v>
      </c>
    </row>
    <row r="3718" spans="1:5" x14ac:dyDescent="0.15">
      <c r="A3718">
        <v>32078701004</v>
      </c>
      <c r="B3718" s="204">
        <v>42879</v>
      </c>
      <c r="C3718">
        <v>0</v>
      </c>
      <c r="D3718">
        <v>1</v>
      </c>
      <c r="E3718">
        <v>0</v>
      </c>
    </row>
    <row r="3719" spans="1:5" x14ac:dyDescent="0.15">
      <c r="A3719">
        <v>32079262002</v>
      </c>
      <c r="B3719" s="204">
        <v>42908</v>
      </c>
      <c r="C3719">
        <v>0</v>
      </c>
      <c r="D3719" t="s">
        <v>21</v>
      </c>
      <c r="E3719">
        <v>0</v>
      </c>
    </row>
    <row r="3720" spans="1:5" x14ac:dyDescent="0.15">
      <c r="A3720">
        <v>32105376003</v>
      </c>
      <c r="B3720" s="204">
        <v>42908</v>
      </c>
      <c r="C3720">
        <v>0</v>
      </c>
      <c r="D3720">
        <v>1</v>
      </c>
      <c r="E3720">
        <v>0</v>
      </c>
    </row>
    <row r="3721" spans="1:5" x14ac:dyDescent="0.15">
      <c r="A3721">
        <v>32106289002</v>
      </c>
      <c r="B3721" s="204">
        <v>42908</v>
      </c>
      <c r="C3721">
        <v>0</v>
      </c>
      <c r="D3721">
        <v>1</v>
      </c>
      <c r="E3721">
        <v>0</v>
      </c>
    </row>
    <row r="3722" spans="1:5" x14ac:dyDescent="0.15">
      <c r="A3722">
        <v>32117003004</v>
      </c>
      <c r="B3722" s="204">
        <v>42914</v>
      </c>
      <c r="C3722">
        <v>0</v>
      </c>
      <c r="D3722">
        <v>1</v>
      </c>
      <c r="E3722">
        <v>0</v>
      </c>
    </row>
    <row r="3723" spans="1:5" x14ac:dyDescent="0.15">
      <c r="A3723">
        <v>32132513003</v>
      </c>
      <c r="B3723" s="204">
        <v>42879</v>
      </c>
      <c r="C3723">
        <v>0</v>
      </c>
      <c r="D3723">
        <v>1</v>
      </c>
      <c r="E3723">
        <v>0</v>
      </c>
    </row>
    <row r="3724" spans="1:5" x14ac:dyDescent="0.15">
      <c r="A3724">
        <v>32139553002</v>
      </c>
      <c r="B3724" s="204">
        <v>42879</v>
      </c>
      <c r="C3724">
        <v>0</v>
      </c>
      <c r="D3724">
        <v>1</v>
      </c>
      <c r="E3724">
        <v>0</v>
      </c>
    </row>
    <row r="3725" spans="1:5" x14ac:dyDescent="0.15">
      <c r="A3725">
        <v>32144646002</v>
      </c>
      <c r="B3725" s="204">
        <v>42879</v>
      </c>
      <c r="C3725">
        <v>0</v>
      </c>
      <c r="D3725">
        <v>1</v>
      </c>
      <c r="E3725">
        <v>0</v>
      </c>
    </row>
    <row r="3726" spans="1:5" x14ac:dyDescent="0.15">
      <c r="A3726">
        <v>32147176002</v>
      </c>
      <c r="B3726" s="204">
        <v>42879</v>
      </c>
      <c r="C3726">
        <v>0</v>
      </c>
      <c r="D3726">
        <v>1</v>
      </c>
      <c r="E3726">
        <v>0</v>
      </c>
    </row>
    <row r="3727" spans="1:5" x14ac:dyDescent="0.15">
      <c r="A3727">
        <v>32151895003</v>
      </c>
      <c r="B3727" s="204">
        <v>42879</v>
      </c>
      <c r="C3727">
        <v>0</v>
      </c>
      <c r="D3727">
        <v>1</v>
      </c>
      <c r="E3727">
        <v>0</v>
      </c>
    </row>
    <row r="3728" spans="1:5" x14ac:dyDescent="0.15">
      <c r="A3728">
        <v>32182541003</v>
      </c>
      <c r="B3728" s="204">
        <v>42879</v>
      </c>
      <c r="C3728">
        <v>0</v>
      </c>
      <c r="D3728">
        <v>1</v>
      </c>
      <c r="E3728">
        <v>0</v>
      </c>
    </row>
    <row r="3729" spans="1:5" x14ac:dyDescent="0.15">
      <c r="A3729">
        <v>32189086002</v>
      </c>
      <c r="B3729" s="204">
        <v>42879</v>
      </c>
      <c r="C3729">
        <v>0</v>
      </c>
      <c r="D3729">
        <v>1</v>
      </c>
      <c r="E3729">
        <v>0</v>
      </c>
    </row>
    <row r="3730" spans="1:5" x14ac:dyDescent="0.15">
      <c r="A3730">
        <v>32214903002</v>
      </c>
      <c r="B3730" s="204">
        <v>42879</v>
      </c>
      <c r="C3730">
        <v>0</v>
      </c>
      <c r="D3730">
        <v>1</v>
      </c>
      <c r="E3730">
        <v>0</v>
      </c>
    </row>
    <row r="3731" spans="1:5" x14ac:dyDescent="0.15">
      <c r="A3731">
        <v>32222130002</v>
      </c>
      <c r="B3731" s="204">
        <v>42879</v>
      </c>
      <c r="C3731">
        <v>0</v>
      </c>
      <c r="D3731">
        <v>1</v>
      </c>
      <c r="E3731">
        <v>0</v>
      </c>
    </row>
    <row r="3732" spans="1:5" x14ac:dyDescent="0.15">
      <c r="A3732">
        <v>32222240004</v>
      </c>
      <c r="B3732" s="204">
        <v>42879</v>
      </c>
      <c r="C3732">
        <v>0</v>
      </c>
      <c r="D3732">
        <v>1</v>
      </c>
      <c r="E3732">
        <v>0</v>
      </c>
    </row>
    <row r="3733" spans="1:5" x14ac:dyDescent="0.15">
      <c r="A3733">
        <v>32227729002</v>
      </c>
      <c r="B3733" s="204">
        <v>42879</v>
      </c>
      <c r="C3733">
        <v>0</v>
      </c>
      <c r="D3733">
        <v>1</v>
      </c>
      <c r="E3733">
        <v>0</v>
      </c>
    </row>
    <row r="3734" spans="1:5" x14ac:dyDescent="0.15">
      <c r="A3734">
        <v>32228642003</v>
      </c>
      <c r="B3734" s="204">
        <v>42879</v>
      </c>
      <c r="C3734">
        <v>0</v>
      </c>
      <c r="D3734" t="s">
        <v>21</v>
      </c>
      <c r="E3734">
        <v>0</v>
      </c>
    </row>
    <row r="3735" spans="1:5" x14ac:dyDescent="0.15">
      <c r="A3735">
        <v>32268385002</v>
      </c>
      <c r="B3735" s="204">
        <v>42880</v>
      </c>
      <c r="C3735">
        <v>0</v>
      </c>
      <c r="D3735">
        <v>1</v>
      </c>
      <c r="E3735">
        <v>0</v>
      </c>
    </row>
    <row r="3736" spans="1:5" x14ac:dyDescent="0.15">
      <c r="A3736">
        <v>32275964002</v>
      </c>
      <c r="B3736" s="204">
        <v>42880</v>
      </c>
      <c r="C3736">
        <v>0</v>
      </c>
      <c r="D3736">
        <v>1</v>
      </c>
      <c r="E3736">
        <v>0</v>
      </c>
    </row>
    <row r="3737" spans="1:5" x14ac:dyDescent="0.15">
      <c r="A3737">
        <v>32284797003</v>
      </c>
      <c r="B3737" s="204">
        <v>42880</v>
      </c>
      <c r="C3737">
        <v>0</v>
      </c>
      <c r="D3737">
        <v>1</v>
      </c>
      <c r="E3737">
        <v>0</v>
      </c>
    </row>
    <row r="3738" spans="1:5" x14ac:dyDescent="0.15">
      <c r="A3738">
        <v>32285633004</v>
      </c>
      <c r="B3738" s="204">
        <v>42880</v>
      </c>
      <c r="C3738">
        <v>0</v>
      </c>
      <c r="D3738">
        <v>1</v>
      </c>
      <c r="E3738">
        <v>0</v>
      </c>
    </row>
    <row r="3739" spans="1:5" x14ac:dyDescent="0.15">
      <c r="A3739">
        <v>32286931004</v>
      </c>
      <c r="B3739" s="204">
        <v>42880</v>
      </c>
      <c r="C3739">
        <v>0</v>
      </c>
      <c r="D3739">
        <v>1</v>
      </c>
      <c r="E3739">
        <v>0</v>
      </c>
    </row>
    <row r="3740" spans="1:5" x14ac:dyDescent="0.15">
      <c r="A3740">
        <v>32303497002</v>
      </c>
      <c r="B3740" s="204">
        <v>42880</v>
      </c>
      <c r="C3740">
        <v>0</v>
      </c>
      <c r="D3740">
        <v>1</v>
      </c>
      <c r="E3740">
        <v>0</v>
      </c>
    </row>
    <row r="3741" spans="1:5" x14ac:dyDescent="0.15">
      <c r="A3741">
        <v>32308458003</v>
      </c>
      <c r="B3741" s="204">
        <v>42880</v>
      </c>
      <c r="C3741">
        <v>0</v>
      </c>
      <c r="D3741">
        <v>1</v>
      </c>
      <c r="E3741">
        <v>0</v>
      </c>
    </row>
    <row r="3742" spans="1:5" x14ac:dyDescent="0.15">
      <c r="A3742">
        <v>32320932002</v>
      </c>
      <c r="B3742" s="204">
        <v>42880</v>
      </c>
      <c r="C3742">
        <v>0</v>
      </c>
      <c r="D3742">
        <v>1</v>
      </c>
      <c r="E3742">
        <v>0</v>
      </c>
    </row>
    <row r="3743" spans="1:5" x14ac:dyDescent="0.15">
      <c r="A3743">
        <v>32324122002</v>
      </c>
      <c r="B3743" s="204">
        <v>42880</v>
      </c>
      <c r="C3743">
        <v>0</v>
      </c>
      <c r="D3743">
        <v>1</v>
      </c>
      <c r="E3743">
        <v>0</v>
      </c>
    </row>
    <row r="3744" spans="1:5" x14ac:dyDescent="0.15">
      <c r="A3744">
        <v>32335826003</v>
      </c>
      <c r="B3744" s="204">
        <v>42880</v>
      </c>
      <c r="C3744">
        <v>0</v>
      </c>
      <c r="D3744">
        <v>1</v>
      </c>
      <c r="E3744">
        <v>0</v>
      </c>
    </row>
    <row r="3745" spans="1:5" x14ac:dyDescent="0.15">
      <c r="A3745">
        <v>32338532003</v>
      </c>
      <c r="B3745" s="204">
        <v>42880</v>
      </c>
      <c r="C3745">
        <v>0</v>
      </c>
      <c r="D3745">
        <v>1</v>
      </c>
      <c r="E3745">
        <v>0</v>
      </c>
    </row>
    <row r="3746" spans="1:5" x14ac:dyDescent="0.15">
      <c r="A3746">
        <v>32343801003</v>
      </c>
      <c r="B3746" s="204">
        <v>42880</v>
      </c>
      <c r="C3746">
        <v>0</v>
      </c>
      <c r="D3746">
        <v>1</v>
      </c>
      <c r="E3746">
        <v>0</v>
      </c>
    </row>
    <row r="3747" spans="1:5" x14ac:dyDescent="0.15">
      <c r="A3747">
        <v>32371565002</v>
      </c>
      <c r="B3747" s="204">
        <v>42880</v>
      </c>
      <c r="C3747">
        <v>0</v>
      </c>
      <c r="D3747">
        <v>1</v>
      </c>
      <c r="E3747">
        <v>0</v>
      </c>
    </row>
    <row r="3748" spans="1:5" x14ac:dyDescent="0.15">
      <c r="A3748">
        <v>32469157002</v>
      </c>
      <c r="B3748" s="204">
        <v>42908</v>
      </c>
      <c r="C3748">
        <v>0</v>
      </c>
      <c r="D3748">
        <v>1</v>
      </c>
      <c r="E3748">
        <v>0</v>
      </c>
    </row>
    <row r="3749" spans="1:5" x14ac:dyDescent="0.15">
      <c r="A3749">
        <v>32508702004</v>
      </c>
      <c r="B3749" s="204">
        <v>42912</v>
      </c>
      <c r="C3749">
        <v>0</v>
      </c>
      <c r="D3749">
        <v>1</v>
      </c>
      <c r="E3749">
        <v>0</v>
      </c>
    </row>
    <row r="3750" spans="1:5" x14ac:dyDescent="0.15">
      <c r="A3750">
        <v>32513091002</v>
      </c>
      <c r="B3750" s="204">
        <v>42912</v>
      </c>
      <c r="C3750">
        <v>0</v>
      </c>
      <c r="D3750">
        <v>1</v>
      </c>
      <c r="E3750">
        <v>0</v>
      </c>
    </row>
    <row r="3751" spans="1:5" x14ac:dyDescent="0.15">
      <c r="A3751">
        <v>32548016003</v>
      </c>
      <c r="B3751" s="204">
        <v>42879</v>
      </c>
      <c r="C3751">
        <v>0</v>
      </c>
      <c r="D3751">
        <v>1</v>
      </c>
      <c r="E3751">
        <v>0</v>
      </c>
    </row>
    <row r="3752" spans="1:5" x14ac:dyDescent="0.15">
      <c r="A3752">
        <v>32566694002</v>
      </c>
      <c r="B3752" s="204">
        <v>42912</v>
      </c>
      <c r="C3752">
        <v>0</v>
      </c>
      <c r="D3752">
        <v>1</v>
      </c>
      <c r="E3752">
        <v>0</v>
      </c>
    </row>
    <row r="3753" spans="1:5" x14ac:dyDescent="0.15">
      <c r="A3753">
        <v>32582094002</v>
      </c>
      <c r="B3753" s="204">
        <v>42912</v>
      </c>
      <c r="C3753">
        <v>0</v>
      </c>
      <c r="D3753">
        <v>1</v>
      </c>
      <c r="E3753">
        <v>0</v>
      </c>
    </row>
    <row r="3754" spans="1:5" x14ac:dyDescent="0.15">
      <c r="A3754">
        <v>32591972004</v>
      </c>
      <c r="B3754" s="204">
        <v>42893</v>
      </c>
      <c r="C3754">
        <v>0</v>
      </c>
      <c r="D3754">
        <v>1</v>
      </c>
      <c r="E3754">
        <v>0</v>
      </c>
    </row>
    <row r="3755" spans="1:5" x14ac:dyDescent="0.15">
      <c r="A3755">
        <v>32594029002</v>
      </c>
      <c r="B3755" s="204">
        <v>42912</v>
      </c>
      <c r="C3755">
        <v>0</v>
      </c>
      <c r="D3755" t="s">
        <v>21</v>
      </c>
      <c r="E3755">
        <v>0</v>
      </c>
    </row>
    <row r="3756" spans="1:5" x14ac:dyDescent="0.15">
      <c r="A3756">
        <v>32606305002</v>
      </c>
      <c r="B3756" s="204">
        <v>42912</v>
      </c>
      <c r="C3756">
        <v>0</v>
      </c>
      <c r="D3756">
        <v>1</v>
      </c>
      <c r="E3756">
        <v>0</v>
      </c>
    </row>
    <row r="3757" spans="1:5" x14ac:dyDescent="0.15">
      <c r="A3757">
        <v>32618064003</v>
      </c>
      <c r="B3757" s="204">
        <v>42912</v>
      </c>
      <c r="C3757">
        <v>0</v>
      </c>
      <c r="D3757">
        <v>1</v>
      </c>
      <c r="E3757">
        <v>0</v>
      </c>
    </row>
    <row r="3758" spans="1:5" x14ac:dyDescent="0.15">
      <c r="A3758">
        <v>32625214003</v>
      </c>
      <c r="B3758" s="204">
        <v>42912</v>
      </c>
      <c r="C3758">
        <v>0</v>
      </c>
      <c r="D3758">
        <v>1</v>
      </c>
      <c r="E3758">
        <v>0</v>
      </c>
    </row>
    <row r="3759" spans="1:5" x14ac:dyDescent="0.15">
      <c r="A3759">
        <v>32629768002</v>
      </c>
      <c r="B3759" s="204">
        <v>42912</v>
      </c>
      <c r="C3759">
        <v>0</v>
      </c>
      <c r="D3759">
        <v>1</v>
      </c>
      <c r="E3759">
        <v>0</v>
      </c>
    </row>
    <row r="3760" spans="1:5" x14ac:dyDescent="0.15">
      <c r="A3760">
        <v>32631352002</v>
      </c>
      <c r="B3760" s="204">
        <v>42912</v>
      </c>
      <c r="C3760">
        <v>0</v>
      </c>
      <c r="D3760">
        <v>1</v>
      </c>
      <c r="E3760">
        <v>0</v>
      </c>
    </row>
    <row r="3761" spans="1:5" x14ac:dyDescent="0.15">
      <c r="A3761">
        <v>32639569002</v>
      </c>
      <c r="B3761" s="204">
        <v>42912</v>
      </c>
      <c r="C3761">
        <v>0</v>
      </c>
      <c r="D3761">
        <v>1</v>
      </c>
      <c r="E3761">
        <v>0</v>
      </c>
    </row>
    <row r="3762" spans="1:5" x14ac:dyDescent="0.15">
      <c r="A3762">
        <v>32646862003</v>
      </c>
      <c r="B3762" s="204">
        <v>42913</v>
      </c>
      <c r="C3762">
        <v>0</v>
      </c>
      <c r="D3762">
        <v>1</v>
      </c>
      <c r="E3762">
        <v>0</v>
      </c>
    </row>
    <row r="3763" spans="1:5" x14ac:dyDescent="0.15">
      <c r="A3763">
        <v>32666310002</v>
      </c>
      <c r="B3763" s="204">
        <v>42913</v>
      </c>
      <c r="C3763">
        <v>0</v>
      </c>
      <c r="D3763">
        <v>1</v>
      </c>
      <c r="E3763">
        <v>0</v>
      </c>
    </row>
    <row r="3764" spans="1:5" x14ac:dyDescent="0.15">
      <c r="A3764">
        <v>32682964003</v>
      </c>
      <c r="B3764" s="204">
        <v>42913</v>
      </c>
      <c r="C3764">
        <v>0</v>
      </c>
      <c r="D3764">
        <v>1</v>
      </c>
      <c r="E3764">
        <v>0</v>
      </c>
    </row>
    <row r="3765" spans="1:5" x14ac:dyDescent="0.15">
      <c r="A3765">
        <v>32689157002</v>
      </c>
      <c r="B3765" s="204">
        <v>42913</v>
      </c>
      <c r="C3765">
        <v>0</v>
      </c>
      <c r="D3765">
        <v>1</v>
      </c>
      <c r="E3765">
        <v>0</v>
      </c>
    </row>
    <row r="3766" spans="1:5" x14ac:dyDescent="0.15">
      <c r="A3766">
        <v>32698320002</v>
      </c>
      <c r="B3766" s="204">
        <v>42913</v>
      </c>
      <c r="C3766">
        <v>0</v>
      </c>
      <c r="D3766">
        <v>1</v>
      </c>
      <c r="E3766">
        <v>0</v>
      </c>
    </row>
    <row r="3767" spans="1:5" x14ac:dyDescent="0.15">
      <c r="A3767">
        <v>32709628003</v>
      </c>
      <c r="B3767" s="204">
        <v>42913</v>
      </c>
      <c r="C3767">
        <v>0</v>
      </c>
      <c r="D3767">
        <v>1</v>
      </c>
      <c r="E3767">
        <v>0</v>
      </c>
    </row>
    <row r="3768" spans="1:5" x14ac:dyDescent="0.15">
      <c r="A3768">
        <v>32712994003</v>
      </c>
      <c r="B3768" s="204">
        <v>42913</v>
      </c>
      <c r="C3768">
        <v>0</v>
      </c>
      <c r="D3768">
        <v>1</v>
      </c>
      <c r="E3768">
        <v>0</v>
      </c>
    </row>
    <row r="3769" spans="1:5" x14ac:dyDescent="0.15">
      <c r="A3769">
        <v>32726139002</v>
      </c>
      <c r="B3769" s="204">
        <v>42913</v>
      </c>
      <c r="C3769">
        <v>0</v>
      </c>
      <c r="D3769">
        <v>1</v>
      </c>
      <c r="E3769">
        <v>0</v>
      </c>
    </row>
    <row r="3770" spans="1:5" x14ac:dyDescent="0.15">
      <c r="A3770">
        <v>32727008002</v>
      </c>
      <c r="B3770" s="204">
        <v>42913</v>
      </c>
      <c r="C3770">
        <v>0</v>
      </c>
      <c r="D3770" t="s">
        <v>21</v>
      </c>
      <c r="E3770">
        <v>0</v>
      </c>
    </row>
    <row r="3771" spans="1:5" x14ac:dyDescent="0.15">
      <c r="A3771">
        <v>32737216002</v>
      </c>
      <c r="B3771" s="204">
        <v>42913</v>
      </c>
      <c r="C3771">
        <v>0</v>
      </c>
      <c r="D3771">
        <v>1</v>
      </c>
      <c r="E3771">
        <v>0</v>
      </c>
    </row>
    <row r="3772" spans="1:5" x14ac:dyDescent="0.15">
      <c r="A3772">
        <v>32752814002</v>
      </c>
      <c r="B3772" s="204">
        <v>42913</v>
      </c>
      <c r="C3772">
        <v>0</v>
      </c>
      <c r="D3772">
        <v>1</v>
      </c>
      <c r="E3772">
        <v>0</v>
      </c>
    </row>
    <row r="3773" spans="1:5" x14ac:dyDescent="0.15">
      <c r="A3773">
        <v>32759502002</v>
      </c>
      <c r="B3773" s="204">
        <v>42913</v>
      </c>
      <c r="C3773">
        <v>0</v>
      </c>
      <c r="D3773">
        <v>1</v>
      </c>
      <c r="E3773">
        <v>0</v>
      </c>
    </row>
    <row r="3774" spans="1:5" x14ac:dyDescent="0.15">
      <c r="A3774">
        <v>32759601003</v>
      </c>
      <c r="B3774" s="204">
        <v>42913</v>
      </c>
      <c r="C3774">
        <v>0</v>
      </c>
      <c r="D3774">
        <v>1</v>
      </c>
      <c r="E3774">
        <v>0</v>
      </c>
    </row>
    <row r="3775" spans="1:5" x14ac:dyDescent="0.15">
      <c r="A3775">
        <v>32766080002</v>
      </c>
      <c r="B3775" s="204">
        <v>42914</v>
      </c>
      <c r="C3775">
        <v>0</v>
      </c>
      <c r="D3775">
        <v>1</v>
      </c>
      <c r="E3775">
        <v>0</v>
      </c>
    </row>
    <row r="3776" spans="1:5" x14ac:dyDescent="0.15">
      <c r="A3776">
        <v>32777652002</v>
      </c>
      <c r="B3776" s="204">
        <v>42914</v>
      </c>
      <c r="C3776">
        <v>0</v>
      </c>
      <c r="D3776">
        <v>1</v>
      </c>
      <c r="E3776">
        <v>0</v>
      </c>
    </row>
    <row r="3777" spans="1:5" x14ac:dyDescent="0.15">
      <c r="A3777">
        <v>32778499002</v>
      </c>
      <c r="B3777" s="204">
        <v>42914</v>
      </c>
      <c r="C3777">
        <v>0</v>
      </c>
      <c r="D3777">
        <v>1</v>
      </c>
      <c r="E3777">
        <v>0</v>
      </c>
    </row>
    <row r="3778" spans="1:5" x14ac:dyDescent="0.15">
      <c r="A3778">
        <v>32811334002</v>
      </c>
      <c r="B3778" s="204">
        <v>42914</v>
      </c>
      <c r="C3778">
        <v>0</v>
      </c>
      <c r="D3778">
        <v>1</v>
      </c>
      <c r="E3778">
        <v>0</v>
      </c>
    </row>
    <row r="3779" spans="1:5" x14ac:dyDescent="0.15">
      <c r="A3779">
        <v>32831079003</v>
      </c>
      <c r="B3779" s="204">
        <v>42914</v>
      </c>
      <c r="C3779">
        <v>0</v>
      </c>
      <c r="D3779">
        <v>1</v>
      </c>
      <c r="E3779">
        <v>0</v>
      </c>
    </row>
    <row r="3780" spans="1:5" x14ac:dyDescent="0.15">
      <c r="A3780">
        <v>32840891002</v>
      </c>
      <c r="B3780" s="204">
        <v>42914</v>
      </c>
      <c r="C3780">
        <v>0</v>
      </c>
      <c r="D3780">
        <v>1</v>
      </c>
      <c r="E3780">
        <v>0</v>
      </c>
    </row>
    <row r="3781" spans="1:5" x14ac:dyDescent="0.15">
      <c r="A3781">
        <v>32847348002</v>
      </c>
      <c r="B3781" s="204">
        <v>42914</v>
      </c>
      <c r="C3781">
        <v>0</v>
      </c>
      <c r="D3781">
        <v>1</v>
      </c>
      <c r="E3781">
        <v>0</v>
      </c>
    </row>
    <row r="3782" spans="1:5" x14ac:dyDescent="0.15">
      <c r="A3782">
        <v>32848283003</v>
      </c>
      <c r="B3782" s="204">
        <v>42914</v>
      </c>
      <c r="C3782">
        <v>0</v>
      </c>
      <c r="D3782">
        <v>1</v>
      </c>
      <c r="E3782">
        <v>0</v>
      </c>
    </row>
    <row r="3783" spans="1:5" x14ac:dyDescent="0.15">
      <c r="A3783">
        <v>32854740002</v>
      </c>
      <c r="B3783" s="204">
        <v>42914</v>
      </c>
      <c r="C3783">
        <v>0</v>
      </c>
      <c r="D3783">
        <v>1</v>
      </c>
      <c r="E3783">
        <v>0</v>
      </c>
    </row>
    <row r="3784" spans="1:5" x14ac:dyDescent="0.15">
      <c r="A3784">
        <v>32875123003</v>
      </c>
      <c r="B3784" s="204">
        <v>42914</v>
      </c>
      <c r="C3784">
        <v>0</v>
      </c>
      <c r="D3784">
        <v>1</v>
      </c>
      <c r="E3784">
        <v>0</v>
      </c>
    </row>
    <row r="3785" spans="1:5" x14ac:dyDescent="0.15">
      <c r="A3785">
        <v>32877675002</v>
      </c>
      <c r="B3785" s="204">
        <v>42914</v>
      </c>
      <c r="C3785">
        <v>0</v>
      </c>
      <c r="D3785">
        <v>1</v>
      </c>
      <c r="E3785">
        <v>0</v>
      </c>
    </row>
    <row r="3786" spans="1:5" x14ac:dyDescent="0.15">
      <c r="A3786">
        <v>32881448005</v>
      </c>
      <c r="B3786" s="204">
        <v>42914</v>
      </c>
      <c r="C3786">
        <v>0</v>
      </c>
      <c r="D3786">
        <v>1</v>
      </c>
      <c r="E3786">
        <v>0</v>
      </c>
    </row>
    <row r="3787" spans="1:5" x14ac:dyDescent="0.15">
      <c r="A3787">
        <v>33028298003</v>
      </c>
      <c r="B3787" s="204">
        <v>42908</v>
      </c>
      <c r="C3787">
        <v>0</v>
      </c>
      <c r="D3787">
        <v>1</v>
      </c>
      <c r="E3787">
        <v>0</v>
      </c>
    </row>
    <row r="3788" spans="1:5" x14ac:dyDescent="0.15">
      <c r="A3788">
        <v>33035382003</v>
      </c>
      <c r="B3788" s="204">
        <v>42935</v>
      </c>
      <c r="C3788">
        <v>0</v>
      </c>
      <c r="D3788">
        <v>1</v>
      </c>
      <c r="E3788">
        <v>0</v>
      </c>
    </row>
    <row r="3789" spans="1:5" x14ac:dyDescent="0.15">
      <c r="A3789">
        <v>33079943002</v>
      </c>
      <c r="B3789" s="204">
        <v>42879</v>
      </c>
      <c r="C3789">
        <v>0</v>
      </c>
      <c r="D3789">
        <v>1</v>
      </c>
      <c r="E3789">
        <v>0</v>
      </c>
    </row>
    <row r="3790" spans="1:5" x14ac:dyDescent="0.15">
      <c r="A3790">
        <v>33197995004</v>
      </c>
      <c r="B3790" s="204">
        <v>42893</v>
      </c>
      <c r="C3790">
        <v>0</v>
      </c>
      <c r="D3790">
        <v>1</v>
      </c>
      <c r="E3790">
        <v>0</v>
      </c>
    </row>
    <row r="3791" spans="1:5" x14ac:dyDescent="0.15">
      <c r="A3791">
        <v>33256724003</v>
      </c>
      <c r="B3791" s="204">
        <v>42912</v>
      </c>
      <c r="C3791">
        <v>0</v>
      </c>
      <c r="D3791">
        <v>1</v>
      </c>
      <c r="E3791">
        <v>0</v>
      </c>
    </row>
    <row r="3792" spans="1:5" x14ac:dyDescent="0.15">
      <c r="A3792">
        <v>33515147002</v>
      </c>
      <c r="B3792" s="204">
        <v>42914</v>
      </c>
      <c r="C3792">
        <v>0</v>
      </c>
      <c r="D3792">
        <v>1</v>
      </c>
      <c r="E3792">
        <v>0</v>
      </c>
    </row>
    <row r="3793" spans="1:5" x14ac:dyDescent="0.15">
      <c r="A3793">
        <v>33993724004</v>
      </c>
      <c r="B3793" s="204">
        <v>42899</v>
      </c>
      <c r="C3793">
        <v>0</v>
      </c>
      <c r="D3793">
        <v>1</v>
      </c>
      <c r="E3793">
        <v>0</v>
      </c>
    </row>
    <row r="3794" spans="1:5" x14ac:dyDescent="0.15">
      <c r="A3794">
        <v>34069096006</v>
      </c>
      <c r="B3794" s="204">
        <v>42914</v>
      </c>
      <c r="C3794">
        <v>0</v>
      </c>
      <c r="D3794">
        <v>1</v>
      </c>
      <c r="E3794">
        <v>0</v>
      </c>
    </row>
    <row r="3795" spans="1:5" x14ac:dyDescent="0.15">
      <c r="A3795">
        <v>34090315002</v>
      </c>
      <c r="B3795" s="204">
        <v>42893</v>
      </c>
      <c r="C3795">
        <v>0</v>
      </c>
      <c r="D3795">
        <v>1</v>
      </c>
      <c r="E3795">
        <v>0</v>
      </c>
    </row>
    <row r="3796" spans="1:5" x14ac:dyDescent="0.15">
      <c r="A3796">
        <v>34093846004</v>
      </c>
      <c r="B3796" s="204">
        <v>42893</v>
      </c>
      <c r="C3796">
        <v>0</v>
      </c>
      <c r="D3796">
        <v>1</v>
      </c>
      <c r="E3796">
        <v>0</v>
      </c>
    </row>
    <row r="3797" spans="1:5" x14ac:dyDescent="0.15">
      <c r="A3797">
        <v>34096398003</v>
      </c>
      <c r="B3797" s="204">
        <v>42893</v>
      </c>
      <c r="C3797">
        <v>0</v>
      </c>
      <c r="D3797">
        <v>1</v>
      </c>
      <c r="E3797">
        <v>0</v>
      </c>
    </row>
    <row r="3798" spans="1:5" x14ac:dyDescent="0.15">
      <c r="A3798">
        <v>34097839004</v>
      </c>
      <c r="B3798" s="204">
        <v>42893</v>
      </c>
      <c r="C3798">
        <v>0</v>
      </c>
      <c r="D3798">
        <v>1</v>
      </c>
      <c r="E3798">
        <v>0</v>
      </c>
    </row>
    <row r="3799" spans="1:5" x14ac:dyDescent="0.15">
      <c r="A3799">
        <v>34123689003</v>
      </c>
      <c r="B3799" s="204">
        <v>42893</v>
      </c>
      <c r="C3799">
        <v>0</v>
      </c>
      <c r="D3799">
        <v>1</v>
      </c>
      <c r="E3799">
        <v>0</v>
      </c>
    </row>
    <row r="3800" spans="1:5" x14ac:dyDescent="0.15">
      <c r="A3800">
        <v>34137549002</v>
      </c>
      <c r="B3800" s="204">
        <v>42893</v>
      </c>
      <c r="C3800">
        <v>0</v>
      </c>
      <c r="D3800">
        <v>1</v>
      </c>
      <c r="E3800">
        <v>0</v>
      </c>
    </row>
    <row r="3801" spans="1:5" x14ac:dyDescent="0.15">
      <c r="A3801">
        <v>34139837002</v>
      </c>
      <c r="B3801" s="204">
        <v>42893</v>
      </c>
      <c r="C3801">
        <v>0</v>
      </c>
      <c r="D3801">
        <v>1</v>
      </c>
      <c r="E3801">
        <v>0</v>
      </c>
    </row>
    <row r="3802" spans="1:5" x14ac:dyDescent="0.15">
      <c r="A3802">
        <v>34148736002</v>
      </c>
      <c r="B3802" s="204">
        <v>42893</v>
      </c>
      <c r="C3802">
        <v>0</v>
      </c>
      <c r="D3802">
        <v>1</v>
      </c>
      <c r="E3802">
        <v>0</v>
      </c>
    </row>
    <row r="3803" spans="1:5" x14ac:dyDescent="0.15">
      <c r="A3803">
        <v>34157052002</v>
      </c>
      <c r="B3803" s="204">
        <v>42893</v>
      </c>
      <c r="C3803">
        <v>0</v>
      </c>
      <c r="D3803">
        <v>1</v>
      </c>
      <c r="E3803">
        <v>0</v>
      </c>
    </row>
    <row r="3804" spans="1:5" x14ac:dyDescent="0.15">
      <c r="A3804">
        <v>34171132002</v>
      </c>
      <c r="B3804" s="204">
        <v>42893</v>
      </c>
      <c r="C3804">
        <v>0</v>
      </c>
      <c r="D3804">
        <v>1</v>
      </c>
      <c r="E3804">
        <v>0</v>
      </c>
    </row>
    <row r="3805" spans="1:5" x14ac:dyDescent="0.15">
      <c r="A3805">
        <v>34174355003</v>
      </c>
      <c r="B3805" s="204">
        <v>42893</v>
      </c>
      <c r="C3805">
        <v>0</v>
      </c>
      <c r="D3805">
        <v>1</v>
      </c>
      <c r="E3805">
        <v>0</v>
      </c>
    </row>
    <row r="3806" spans="1:5" x14ac:dyDescent="0.15">
      <c r="A3806">
        <v>34174949002</v>
      </c>
      <c r="B3806" s="204">
        <v>42893</v>
      </c>
      <c r="C3806">
        <v>0</v>
      </c>
      <c r="D3806">
        <v>1</v>
      </c>
      <c r="E3806">
        <v>0</v>
      </c>
    </row>
    <row r="3807" spans="1:5" x14ac:dyDescent="0.15">
      <c r="A3807">
        <v>34180878002</v>
      </c>
      <c r="B3807" s="204">
        <v>42893</v>
      </c>
      <c r="C3807">
        <v>0</v>
      </c>
      <c r="D3807">
        <v>1</v>
      </c>
      <c r="E3807">
        <v>0</v>
      </c>
    </row>
    <row r="3808" spans="1:5" x14ac:dyDescent="0.15">
      <c r="A3808">
        <v>34183199002</v>
      </c>
      <c r="B3808" s="204">
        <v>42913</v>
      </c>
      <c r="C3808">
        <v>0</v>
      </c>
      <c r="D3808">
        <v>1</v>
      </c>
      <c r="E3808">
        <v>0</v>
      </c>
    </row>
    <row r="3809" spans="1:5" x14ac:dyDescent="0.15">
      <c r="A3809">
        <v>34191174002</v>
      </c>
      <c r="B3809" s="204">
        <v>42893</v>
      </c>
      <c r="C3809">
        <v>0</v>
      </c>
      <c r="D3809">
        <v>1</v>
      </c>
      <c r="E3809">
        <v>0</v>
      </c>
    </row>
    <row r="3810" spans="1:5" x14ac:dyDescent="0.15">
      <c r="A3810">
        <v>34195332004</v>
      </c>
      <c r="B3810" s="204">
        <v>42893</v>
      </c>
      <c r="C3810">
        <v>0</v>
      </c>
      <c r="D3810">
        <v>1</v>
      </c>
      <c r="E3810">
        <v>0</v>
      </c>
    </row>
    <row r="3811" spans="1:5" x14ac:dyDescent="0.15">
      <c r="A3811">
        <v>34197906002</v>
      </c>
      <c r="B3811" s="204">
        <v>42893</v>
      </c>
      <c r="C3811">
        <v>0</v>
      </c>
      <c r="D3811">
        <v>1</v>
      </c>
      <c r="E3811">
        <v>0</v>
      </c>
    </row>
    <row r="3812" spans="1:5" x14ac:dyDescent="0.15">
      <c r="A3812">
        <v>34198577002</v>
      </c>
      <c r="B3812" s="204">
        <v>42908</v>
      </c>
      <c r="C3812">
        <v>0</v>
      </c>
      <c r="D3812">
        <v>1</v>
      </c>
      <c r="E3812">
        <v>0</v>
      </c>
    </row>
    <row r="3813" spans="1:5" x14ac:dyDescent="0.15">
      <c r="A3813">
        <v>34213812002</v>
      </c>
      <c r="B3813" s="204">
        <v>42893</v>
      </c>
      <c r="C3813">
        <v>0</v>
      </c>
      <c r="D3813">
        <v>1</v>
      </c>
      <c r="E3813">
        <v>0</v>
      </c>
    </row>
    <row r="3814" spans="1:5" x14ac:dyDescent="0.15">
      <c r="A3814">
        <v>34218685002</v>
      </c>
      <c r="B3814" s="204">
        <v>42893</v>
      </c>
      <c r="C3814">
        <v>0</v>
      </c>
      <c r="D3814">
        <v>1</v>
      </c>
      <c r="E3814">
        <v>0</v>
      </c>
    </row>
    <row r="3815" spans="1:5" x14ac:dyDescent="0.15">
      <c r="A3815">
        <v>34379857003</v>
      </c>
      <c r="B3815" s="204">
        <v>42935</v>
      </c>
      <c r="C3815">
        <v>0</v>
      </c>
      <c r="D3815">
        <v>1</v>
      </c>
      <c r="E3815">
        <v>0</v>
      </c>
    </row>
    <row r="3816" spans="1:5" x14ac:dyDescent="0.15">
      <c r="A3816">
        <v>34475557002</v>
      </c>
      <c r="B3816" s="204">
        <v>42913</v>
      </c>
      <c r="C3816">
        <v>0</v>
      </c>
      <c r="D3816">
        <v>1</v>
      </c>
      <c r="E3816">
        <v>0</v>
      </c>
    </row>
    <row r="3817" spans="1:5" x14ac:dyDescent="0.15">
      <c r="A3817">
        <v>34508755002</v>
      </c>
      <c r="B3817" s="204">
        <v>42914</v>
      </c>
      <c r="C3817">
        <v>0</v>
      </c>
      <c r="D3817" t="s">
        <v>21</v>
      </c>
      <c r="E3817">
        <v>0</v>
      </c>
    </row>
    <row r="3818" spans="1:5" x14ac:dyDescent="0.15">
      <c r="A3818">
        <v>34591332002</v>
      </c>
      <c r="B3818" s="204">
        <v>42935</v>
      </c>
      <c r="C3818">
        <v>0</v>
      </c>
      <c r="D3818">
        <v>1</v>
      </c>
      <c r="E3818">
        <v>0</v>
      </c>
    </row>
    <row r="3819" spans="1:5" x14ac:dyDescent="0.15">
      <c r="A3819">
        <v>34668211002</v>
      </c>
      <c r="B3819" s="204">
        <v>42908</v>
      </c>
      <c r="C3819">
        <v>0</v>
      </c>
      <c r="D3819">
        <v>1</v>
      </c>
      <c r="E3819">
        <v>0</v>
      </c>
    </row>
    <row r="3820" spans="1:5" x14ac:dyDescent="0.15">
      <c r="A3820">
        <v>34710121002</v>
      </c>
      <c r="B3820" s="204">
        <v>42893</v>
      </c>
      <c r="C3820">
        <v>0</v>
      </c>
      <c r="D3820">
        <v>1</v>
      </c>
      <c r="E3820">
        <v>0</v>
      </c>
    </row>
    <row r="3821" spans="1:5" x14ac:dyDescent="0.15">
      <c r="A3821">
        <v>34746861002</v>
      </c>
      <c r="B3821" s="204">
        <v>42913</v>
      </c>
      <c r="C3821">
        <v>0</v>
      </c>
      <c r="D3821" t="s">
        <v>21</v>
      </c>
      <c r="E3821">
        <v>0</v>
      </c>
    </row>
    <row r="3822" spans="1:5" x14ac:dyDescent="0.15">
      <c r="A3822">
        <v>34803500002</v>
      </c>
      <c r="B3822" s="204">
        <v>42908</v>
      </c>
      <c r="C3822">
        <v>0</v>
      </c>
      <c r="D3822">
        <v>1</v>
      </c>
      <c r="E3822">
        <v>0</v>
      </c>
    </row>
    <row r="3823" spans="1:5" x14ac:dyDescent="0.15">
      <c r="A3823">
        <v>34915909003</v>
      </c>
      <c r="B3823" s="204">
        <v>42899</v>
      </c>
      <c r="C3823">
        <v>0</v>
      </c>
      <c r="D3823">
        <v>1</v>
      </c>
      <c r="E3823">
        <v>0</v>
      </c>
    </row>
    <row r="3824" spans="1:5" x14ac:dyDescent="0.15">
      <c r="A3824">
        <v>34923323003</v>
      </c>
      <c r="B3824" s="204">
        <v>42899</v>
      </c>
      <c r="C3824">
        <v>0</v>
      </c>
      <c r="D3824">
        <v>1</v>
      </c>
      <c r="E3824">
        <v>0</v>
      </c>
    </row>
    <row r="3825" spans="1:5" x14ac:dyDescent="0.15">
      <c r="A3825">
        <v>34925875002</v>
      </c>
      <c r="B3825" s="204">
        <v>42899</v>
      </c>
      <c r="C3825">
        <v>0</v>
      </c>
      <c r="D3825">
        <v>1</v>
      </c>
      <c r="E3825">
        <v>0</v>
      </c>
    </row>
    <row r="3826" spans="1:5" x14ac:dyDescent="0.15">
      <c r="A3826">
        <v>34933883002</v>
      </c>
      <c r="B3826" s="204">
        <v>42899</v>
      </c>
      <c r="C3826">
        <v>0</v>
      </c>
      <c r="D3826">
        <v>1</v>
      </c>
      <c r="E3826">
        <v>0</v>
      </c>
    </row>
    <row r="3827" spans="1:5" x14ac:dyDescent="0.15">
      <c r="A3827">
        <v>34934554003</v>
      </c>
      <c r="B3827" s="204">
        <v>42899</v>
      </c>
      <c r="C3827">
        <v>0</v>
      </c>
      <c r="D3827">
        <v>1</v>
      </c>
      <c r="E3827">
        <v>0</v>
      </c>
    </row>
    <row r="3828" spans="1:5" x14ac:dyDescent="0.15">
      <c r="A3828">
        <v>34937326002</v>
      </c>
      <c r="B3828" s="204">
        <v>42899</v>
      </c>
      <c r="C3828">
        <v>0</v>
      </c>
      <c r="D3828">
        <v>1</v>
      </c>
      <c r="E3828">
        <v>0</v>
      </c>
    </row>
    <row r="3829" spans="1:5" x14ac:dyDescent="0.15">
      <c r="A3829">
        <v>34949767003</v>
      </c>
      <c r="B3829" s="204">
        <v>42899</v>
      </c>
      <c r="C3829">
        <v>0</v>
      </c>
      <c r="D3829">
        <v>1</v>
      </c>
      <c r="E3829">
        <v>0</v>
      </c>
    </row>
    <row r="3830" spans="1:5" x14ac:dyDescent="0.15">
      <c r="A3830">
        <v>34958611003</v>
      </c>
      <c r="B3830" s="204">
        <v>42899</v>
      </c>
      <c r="C3830">
        <v>0</v>
      </c>
      <c r="D3830">
        <v>1</v>
      </c>
      <c r="E3830">
        <v>0</v>
      </c>
    </row>
    <row r="3831" spans="1:5" x14ac:dyDescent="0.15">
      <c r="A3831">
        <v>34960602002</v>
      </c>
      <c r="B3831" s="204">
        <v>42899</v>
      </c>
      <c r="C3831">
        <v>0</v>
      </c>
      <c r="D3831">
        <v>1</v>
      </c>
      <c r="E3831">
        <v>0</v>
      </c>
    </row>
    <row r="3832" spans="1:5" x14ac:dyDescent="0.15">
      <c r="A3832">
        <v>34968500002</v>
      </c>
      <c r="B3832" s="204">
        <v>42899</v>
      </c>
      <c r="C3832">
        <v>0</v>
      </c>
      <c r="D3832">
        <v>1</v>
      </c>
      <c r="E3832">
        <v>0</v>
      </c>
    </row>
    <row r="3833" spans="1:5" x14ac:dyDescent="0.15">
      <c r="A3833">
        <v>34982800003</v>
      </c>
      <c r="B3833" s="204">
        <v>42899</v>
      </c>
      <c r="C3833">
        <v>0</v>
      </c>
      <c r="D3833">
        <v>1</v>
      </c>
      <c r="E3833">
        <v>0</v>
      </c>
    </row>
    <row r="3834" spans="1:5" x14ac:dyDescent="0.15">
      <c r="A3834">
        <v>34984824002</v>
      </c>
      <c r="B3834" s="204">
        <v>42899</v>
      </c>
      <c r="C3834">
        <v>0</v>
      </c>
      <c r="D3834">
        <v>1</v>
      </c>
      <c r="E3834">
        <v>0</v>
      </c>
    </row>
    <row r="3835" spans="1:5" x14ac:dyDescent="0.15">
      <c r="A3835">
        <v>34997067009</v>
      </c>
      <c r="B3835" s="204">
        <v>42899</v>
      </c>
      <c r="C3835">
        <v>0</v>
      </c>
      <c r="D3835" t="s">
        <v>21</v>
      </c>
      <c r="E3835">
        <v>0</v>
      </c>
    </row>
    <row r="3836" spans="1:5" x14ac:dyDescent="0.15">
      <c r="A3836">
        <v>35004536004</v>
      </c>
      <c r="B3836" s="204">
        <v>42899</v>
      </c>
      <c r="C3836">
        <v>0</v>
      </c>
      <c r="D3836">
        <v>1</v>
      </c>
      <c r="E3836">
        <v>0</v>
      </c>
    </row>
    <row r="3837" spans="1:5" x14ac:dyDescent="0.15">
      <c r="A3837">
        <v>35006230002</v>
      </c>
      <c r="B3837" s="204">
        <v>42899</v>
      </c>
      <c r="C3837">
        <v>0</v>
      </c>
      <c r="D3837">
        <v>1</v>
      </c>
      <c r="E3837">
        <v>0</v>
      </c>
    </row>
    <row r="3838" spans="1:5" x14ac:dyDescent="0.15">
      <c r="A3838">
        <v>35013534002</v>
      </c>
      <c r="B3838" s="204">
        <v>42899</v>
      </c>
      <c r="C3838">
        <v>0</v>
      </c>
      <c r="D3838">
        <v>1</v>
      </c>
      <c r="E3838">
        <v>0</v>
      </c>
    </row>
    <row r="3839" spans="1:5" x14ac:dyDescent="0.15">
      <c r="A3839">
        <v>35023643002</v>
      </c>
      <c r="B3839" s="204">
        <v>42899</v>
      </c>
      <c r="C3839">
        <v>0</v>
      </c>
      <c r="D3839">
        <v>1</v>
      </c>
      <c r="E3839">
        <v>0</v>
      </c>
    </row>
    <row r="3840" spans="1:5" x14ac:dyDescent="0.15">
      <c r="A3840">
        <v>35028593002</v>
      </c>
      <c r="B3840" s="204">
        <v>42899</v>
      </c>
      <c r="C3840">
        <v>0</v>
      </c>
      <c r="D3840">
        <v>1</v>
      </c>
      <c r="E3840">
        <v>0</v>
      </c>
    </row>
    <row r="3841" spans="1:5" x14ac:dyDescent="0.15">
      <c r="A3841">
        <v>35036117002</v>
      </c>
      <c r="B3841" s="204">
        <v>42899</v>
      </c>
      <c r="C3841">
        <v>0</v>
      </c>
      <c r="D3841">
        <v>1</v>
      </c>
      <c r="E3841">
        <v>0</v>
      </c>
    </row>
    <row r="3842" spans="1:5" x14ac:dyDescent="0.15">
      <c r="A3842">
        <v>35598008002</v>
      </c>
      <c r="B3842" s="204">
        <v>42879</v>
      </c>
      <c r="C3842">
        <v>0</v>
      </c>
      <c r="D3842">
        <v>1</v>
      </c>
      <c r="E3842">
        <v>0</v>
      </c>
    </row>
    <row r="3843" spans="1:5" x14ac:dyDescent="0.15">
      <c r="A3843">
        <v>35609294002</v>
      </c>
      <c r="B3843" s="204">
        <v>42893</v>
      </c>
      <c r="C3843">
        <v>0</v>
      </c>
      <c r="D3843">
        <v>1</v>
      </c>
      <c r="E3843">
        <v>0</v>
      </c>
    </row>
    <row r="3844" spans="1:5" x14ac:dyDescent="0.15">
      <c r="A3844">
        <v>35643394003</v>
      </c>
      <c r="B3844" s="204">
        <v>42880</v>
      </c>
      <c r="C3844">
        <v>0</v>
      </c>
      <c r="D3844">
        <v>1</v>
      </c>
      <c r="E3844">
        <v>0</v>
      </c>
    </row>
    <row r="3845" spans="1:5" x14ac:dyDescent="0.15">
      <c r="A3845">
        <v>35685821004</v>
      </c>
      <c r="B3845" s="204">
        <v>42935</v>
      </c>
      <c r="C3845">
        <v>0</v>
      </c>
      <c r="D3845">
        <v>1</v>
      </c>
      <c r="E3845">
        <v>0</v>
      </c>
    </row>
    <row r="3846" spans="1:5" x14ac:dyDescent="0.15">
      <c r="A3846">
        <v>35687405002</v>
      </c>
      <c r="B3846" s="204">
        <v>42935</v>
      </c>
      <c r="C3846">
        <v>0</v>
      </c>
      <c r="D3846">
        <v>1</v>
      </c>
      <c r="E3846">
        <v>0</v>
      </c>
    </row>
    <row r="3847" spans="1:5" x14ac:dyDescent="0.15">
      <c r="A3847">
        <v>35694995004</v>
      </c>
      <c r="B3847" s="204">
        <v>42935</v>
      </c>
      <c r="C3847">
        <v>0</v>
      </c>
      <c r="D3847">
        <v>1</v>
      </c>
      <c r="E3847">
        <v>0</v>
      </c>
    </row>
    <row r="3848" spans="1:5" x14ac:dyDescent="0.15">
      <c r="A3848">
        <v>35697404002</v>
      </c>
      <c r="B3848" s="204">
        <v>42908</v>
      </c>
      <c r="C3848">
        <v>0</v>
      </c>
      <c r="D3848">
        <v>1</v>
      </c>
      <c r="E3848">
        <v>0</v>
      </c>
    </row>
    <row r="3849" spans="1:5" x14ac:dyDescent="0.15">
      <c r="A3849">
        <v>35699142005</v>
      </c>
      <c r="B3849" s="204">
        <v>42935</v>
      </c>
      <c r="C3849">
        <v>0</v>
      </c>
      <c r="D3849">
        <v>1</v>
      </c>
      <c r="E3849">
        <v>0</v>
      </c>
    </row>
    <row r="3850" spans="1:5" x14ac:dyDescent="0.15">
      <c r="A3850">
        <v>35708844002</v>
      </c>
      <c r="B3850" s="204">
        <v>42935</v>
      </c>
      <c r="C3850">
        <v>0</v>
      </c>
      <c r="D3850">
        <v>1</v>
      </c>
      <c r="E3850">
        <v>0</v>
      </c>
    </row>
    <row r="3851" spans="1:5" x14ac:dyDescent="0.15">
      <c r="A3851">
        <v>35710835002</v>
      </c>
      <c r="B3851" s="204">
        <v>42935</v>
      </c>
      <c r="C3851">
        <v>0</v>
      </c>
      <c r="D3851">
        <v>1</v>
      </c>
      <c r="E3851">
        <v>0</v>
      </c>
    </row>
    <row r="3852" spans="1:5" x14ac:dyDescent="0.15">
      <c r="A3852">
        <v>35721461002</v>
      </c>
      <c r="B3852" s="204">
        <v>42935</v>
      </c>
      <c r="C3852">
        <v>0</v>
      </c>
      <c r="D3852">
        <v>1</v>
      </c>
      <c r="E3852">
        <v>0</v>
      </c>
    </row>
    <row r="3853" spans="1:5" x14ac:dyDescent="0.15">
      <c r="A3853">
        <v>35728853003</v>
      </c>
      <c r="B3853" s="204">
        <v>42935</v>
      </c>
      <c r="C3853">
        <v>0</v>
      </c>
      <c r="D3853">
        <v>1</v>
      </c>
      <c r="E3853">
        <v>0</v>
      </c>
    </row>
    <row r="3854" spans="1:5" x14ac:dyDescent="0.15">
      <c r="A3854">
        <v>35739303002</v>
      </c>
      <c r="B3854" s="204">
        <v>42935</v>
      </c>
      <c r="C3854">
        <v>0</v>
      </c>
      <c r="D3854">
        <v>1</v>
      </c>
      <c r="E3854">
        <v>0</v>
      </c>
    </row>
    <row r="3855" spans="1:5" x14ac:dyDescent="0.15">
      <c r="A3855">
        <v>35744737002</v>
      </c>
      <c r="B3855" s="204">
        <v>42935</v>
      </c>
      <c r="C3855">
        <v>0</v>
      </c>
      <c r="D3855">
        <v>1</v>
      </c>
      <c r="E3855">
        <v>0</v>
      </c>
    </row>
    <row r="3856" spans="1:5" x14ac:dyDescent="0.15">
      <c r="A3856">
        <v>35759455002</v>
      </c>
      <c r="B3856" s="204">
        <v>42935</v>
      </c>
      <c r="C3856">
        <v>0</v>
      </c>
      <c r="D3856">
        <v>1</v>
      </c>
      <c r="E3856">
        <v>0</v>
      </c>
    </row>
    <row r="3857" spans="1:5" x14ac:dyDescent="0.15">
      <c r="A3857">
        <v>35766154004</v>
      </c>
      <c r="B3857" s="204">
        <v>42935</v>
      </c>
      <c r="C3857">
        <v>0</v>
      </c>
      <c r="D3857" t="s">
        <v>21</v>
      </c>
      <c r="E3857">
        <v>0</v>
      </c>
    </row>
    <row r="3858" spans="1:5" x14ac:dyDescent="0.15">
      <c r="A3858">
        <v>35797790002</v>
      </c>
      <c r="B3858" s="204">
        <v>42935</v>
      </c>
      <c r="C3858">
        <v>0</v>
      </c>
      <c r="D3858">
        <v>1</v>
      </c>
      <c r="E3858">
        <v>0</v>
      </c>
    </row>
    <row r="3859" spans="1:5" x14ac:dyDescent="0.15">
      <c r="A3859">
        <v>35807107002</v>
      </c>
      <c r="B3859" s="204">
        <v>42935</v>
      </c>
      <c r="C3859">
        <v>0</v>
      </c>
      <c r="D3859">
        <v>1</v>
      </c>
      <c r="E3859">
        <v>0</v>
      </c>
    </row>
    <row r="3860" spans="1:5" x14ac:dyDescent="0.15">
      <c r="A3860">
        <v>35815632003</v>
      </c>
      <c r="B3860" s="204">
        <v>42935</v>
      </c>
      <c r="C3860">
        <v>0</v>
      </c>
      <c r="D3860">
        <v>1</v>
      </c>
      <c r="E3860">
        <v>0</v>
      </c>
    </row>
    <row r="3861" spans="1:5" x14ac:dyDescent="0.15">
      <c r="A3861">
        <v>35823684003</v>
      </c>
      <c r="B3861" s="204">
        <v>42935</v>
      </c>
      <c r="C3861">
        <v>0</v>
      </c>
      <c r="D3861">
        <v>1</v>
      </c>
      <c r="E3861">
        <v>0</v>
      </c>
    </row>
    <row r="3862" spans="1:5" x14ac:dyDescent="0.15">
      <c r="A3862">
        <v>35900464003</v>
      </c>
      <c r="B3862" s="204">
        <v>42879</v>
      </c>
      <c r="C3862">
        <v>0</v>
      </c>
      <c r="D3862">
        <v>1</v>
      </c>
      <c r="E3862">
        <v>0</v>
      </c>
    </row>
    <row r="3863" spans="1:5" x14ac:dyDescent="0.15">
      <c r="A3863">
        <v>35919252002</v>
      </c>
      <c r="B3863" s="204">
        <v>42899</v>
      </c>
      <c r="C3863">
        <v>0</v>
      </c>
      <c r="D3863">
        <v>1</v>
      </c>
      <c r="E3863">
        <v>0</v>
      </c>
    </row>
    <row r="3864" spans="1:5" x14ac:dyDescent="0.15">
      <c r="A3864">
        <v>35943353005</v>
      </c>
      <c r="B3864" s="204">
        <v>42935</v>
      </c>
      <c r="C3864">
        <v>0</v>
      </c>
      <c r="D3864">
        <v>1</v>
      </c>
      <c r="E3864">
        <v>0</v>
      </c>
    </row>
    <row r="3865" spans="1:5" x14ac:dyDescent="0.15">
      <c r="A3865">
        <v>36187256003</v>
      </c>
      <c r="B3865" s="204">
        <v>42935</v>
      </c>
      <c r="C3865">
        <v>0</v>
      </c>
      <c r="D3865">
        <v>1</v>
      </c>
      <c r="E3865">
        <v>0</v>
      </c>
    </row>
    <row r="3866" spans="1:5" x14ac:dyDescent="0.15">
      <c r="A3866">
        <v>36197068002</v>
      </c>
      <c r="B3866" s="204">
        <v>42879</v>
      </c>
      <c r="C3866">
        <v>0</v>
      </c>
      <c r="D3866">
        <v>1</v>
      </c>
      <c r="E3866">
        <v>0</v>
      </c>
    </row>
    <row r="3867" spans="1:5" x14ac:dyDescent="0.15">
      <c r="A3867">
        <v>36208728003</v>
      </c>
      <c r="B3867" s="204">
        <v>42913</v>
      </c>
      <c r="C3867">
        <v>0</v>
      </c>
      <c r="D3867">
        <v>1</v>
      </c>
      <c r="E3867">
        <v>0</v>
      </c>
    </row>
    <row r="3868" spans="1:5" x14ac:dyDescent="0.15">
      <c r="A3868">
        <v>36252486004</v>
      </c>
      <c r="B3868" s="204">
        <v>42913</v>
      </c>
      <c r="C3868">
        <v>0</v>
      </c>
      <c r="D3868">
        <v>1</v>
      </c>
      <c r="E3868">
        <v>0</v>
      </c>
    </row>
    <row r="3869" spans="1:5" x14ac:dyDescent="0.15">
      <c r="A3869">
        <v>36253498005</v>
      </c>
      <c r="B3869" s="204">
        <v>42908</v>
      </c>
      <c r="C3869">
        <v>0</v>
      </c>
      <c r="D3869">
        <v>1</v>
      </c>
      <c r="E3869">
        <v>0</v>
      </c>
    </row>
    <row r="3870" spans="1:5" x14ac:dyDescent="0.15">
      <c r="A3870">
        <v>36325559002</v>
      </c>
      <c r="B3870" s="204">
        <v>42908</v>
      </c>
      <c r="C3870">
        <v>0</v>
      </c>
      <c r="D3870">
        <v>1</v>
      </c>
      <c r="E3870">
        <v>0</v>
      </c>
    </row>
    <row r="3871" spans="1:5" x14ac:dyDescent="0.15">
      <c r="A3871">
        <v>36345711002</v>
      </c>
      <c r="B3871" s="204">
        <v>42908</v>
      </c>
      <c r="C3871">
        <v>0</v>
      </c>
      <c r="D3871">
        <v>1</v>
      </c>
      <c r="E3871">
        <v>0</v>
      </c>
    </row>
    <row r="3872" spans="1:5" x14ac:dyDescent="0.15">
      <c r="A3872">
        <v>36357041002</v>
      </c>
      <c r="B3872" s="204">
        <v>42908</v>
      </c>
      <c r="C3872">
        <v>0</v>
      </c>
      <c r="D3872">
        <v>1</v>
      </c>
      <c r="E3872">
        <v>0</v>
      </c>
    </row>
    <row r="3873" spans="1:5" x14ac:dyDescent="0.15">
      <c r="A3873">
        <v>36362057002</v>
      </c>
      <c r="B3873" s="204">
        <v>42908</v>
      </c>
      <c r="C3873">
        <v>0</v>
      </c>
      <c r="D3873">
        <v>1</v>
      </c>
      <c r="E3873">
        <v>0</v>
      </c>
    </row>
    <row r="3874" spans="1:5" x14ac:dyDescent="0.15">
      <c r="A3874">
        <v>36397290002</v>
      </c>
      <c r="B3874" s="204">
        <v>42908</v>
      </c>
      <c r="C3874">
        <v>0</v>
      </c>
      <c r="D3874">
        <v>1</v>
      </c>
      <c r="E3874">
        <v>0</v>
      </c>
    </row>
    <row r="3875" spans="1:5" x14ac:dyDescent="0.15">
      <c r="A3875">
        <v>36404088002</v>
      </c>
      <c r="B3875" s="204">
        <v>42908</v>
      </c>
      <c r="C3875">
        <v>0</v>
      </c>
      <c r="D3875">
        <v>1</v>
      </c>
      <c r="E3875">
        <v>0</v>
      </c>
    </row>
    <row r="3876" spans="1:5" x14ac:dyDescent="0.15">
      <c r="A3876">
        <v>36417002002</v>
      </c>
      <c r="B3876" s="204">
        <v>42908</v>
      </c>
      <c r="C3876">
        <v>0</v>
      </c>
      <c r="D3876">
        <v>1</v>
      </c>
      <c r="E3876">
        <v>0</v>
      </c>
    </row>
    <row r="3877" spans="1:5" x14ac:dyDescent="0.15">
      <c r="A3877">
        <v>36428079002</v>
      </c>
      <c r="B3877" s="204">
        <v>42908</v>
      </c>
      <c r="C3877">
        <v>0</v>
      </c>
      <c r="D3877">
        <v>1</v>
      </c>
      <c r="E3877">
        <v>0</v>
      </c>
    </row>
    <row r="3878" spans="1:5" x14ac:dyDescent="0.15">
      <c r="A3878">
        <v>36435526002</v>
      </c>
      <c r="B3878" s="204">
        <v>42908</v>
      </c>
      <c r="C3878">
        <v>0</v>
      </c>
      <c r="D3878">
        <v>1</v>
      </c>
      <c r="E3878">
        <v>0</v>
      </c>
    </row>
    <row r="3879" spans="1:5" x14ac:dyDescent="0.15">
      <c r="A3879">
        <v>36436109002</v>
      </c>
      <c r="B3879" s="204">
        <v>42908</v>
      </c>
      <c r="C3879">
        <v>0</v>
      </c>
      <c r="D3879">
        <v>1</v>
      </c>
      <c r="E3879">
        <v>0</v>
      </c>
    </row>
    <row r="3880" spans="1:5" x14ac:dyDescent="0.15">
      <c r="A3880">
        <v>36439992003</v>
      </c>
      <c r="B3880" s="204">
        <v>42908</v>
      </c>
      <c r="C3880">
        <v>0</v>
      </c>
      <c r="D3880">
        <v>1</v>
      </c>
      <c r="E3880">
        <v>0</v>
      </c>
    </row>
    <row r="3881" spans="1:5" x14ac:dyDescent="0.15">
      <c r="A3881">
        <v>36451498002</v>
      </c>
      <c r="B3881" s="204">
        <v>42879</v>
      </c>
      <c r="C3881">
        <v>0</v>
      </c>
      <c r="D3881">
        <v>1</v>
      </c>
      <c r="E3881">
        <v>0</v>
      </c>
    </row>
    <row r="3882" spans="1:5" x14ac:dyDescent="0.15">
      <c r="A3882">
        <v>36457746004</v>
      </c>
      <c r="B3882" s="204">
        <v>42899</v>
      </c>
      <c r="C3882">
        <v>0</v>
      </c>
      <c r="D3882">
        <v>1</v>
      </c>
      <c r="E3882">
        <v>0</v>
      </c>
    </row>
    <row r="3883" spans="1:5" x14ac:dyDescent="0.15">
      <c r="A3883">
        <v>36463488002</v>
      </c>
      <c r="B3883" s="204">
        <v>42879</v>
      </c>
      <c r="C3883">
        <v>0</v>
      </c>
      <c r="D3883">
        <v>1</v>
      </c>
      <c r="E3883">
        <v>0</v>
      </c>
    </row>
    <row r="3884" spans="1:5" x14ac:dyDescent="0.15">
      <c r="A3884">
        <v>36467965002</v>
      </c>
      <c r="B3884" s="204">
        <v>42879</v>
      </c>
      <c r="C3884">
        <v>0</v>
      </c>
      <c r="D3884">
        <v>1</v>
      </c>
      <c r="E3884">
        <v>0</v>
      </c>
    </row>
    <row r="3885" spans="1:5" x14ac:dyDescent="0.15">
      <c r="A3885">
        <v>36468680003</v>
      </c>
      <c r="B3885" s="204">
        <v>42880</v>
      </c>
      <c r="C3885">
        <v>0</v>
      </c>
      <c r="D3885">
        <v>1</v>
      </c>
      <c r="E3885">
        <v>0</v>
      </c>
    </row>
    <row r="3886" spans="1:5" x14ac:dyDescent="0.15">
      <c r="A3886">
        <v>36469087002</v>
      </c>
      <c r="B3886" s="204">
        <v>42879</v>
      </c>
      <c r="C3886">
        <v>0</v>
      </c>
      <c r="D3886">
        <v>1</v>
      </c>
      <c r="E3886">
        <v>0</v>
      </c>
    </row>
    <row r="3887" spans="1:5" x14ac:dyDescent="0.15">
      <c r="A3887">
        <v>36472519005</v>
      </c>
      <c r="B3887" s="204">
        <v>42879</v>
      </c>
      <c r="C3887">
        <v>0</v>
      </c>
      <c r="D3887">
        <v>1</v>
      </c>
      <c r="E3887">
        <v>0</v>
      </c>
    </row>
    <row r="3888" spans="1:5" x14ac:dyDescent="0.15">
      <c r="A3888">
        <v>36474774002</v>
      </c>
      <c r="B3888" s="204">
        <v>42879</v>
      </c>
      <c r="C3888">
        <v>0</v>
      </c>
      <c r="D3888">
        <v>1</v>
      </c>
      <c r="E3888">
        <v>0</v>
      </c>
    </row>
    <row r="3889" spans="1:5" x14ac:dyDescent="0.15">
      <c r="A3889">
        <v>36490229002</v>
      </c>
      <c r="B3889" s="204">
        <v>42879</v>
      </c>
      <c r="C3889">
        <v>0</v>
      </c>
      <c r="D3889">
        <v>1</v>
      </c>
      <c r="E3889">
        <v>0</v>
      </c>
    </row>
    <row r="3890" spans="1:5" x14ac:dyDescent="0.15">
      <c r="A3890">
        <v>36502703002</v>
      </c>
      <c r="B3890" s="204">
        <v>42879</v>
      </c>
      <c r="C3890">
        <v>0</v>
      </c>
      <c r="D3890">
        <v>1</v>
      </c>
      <c r="E3890">
        <v>0</v>
      </c>
    </row>
    <row r="3891" spans="1:5" x14ac:dyDescent="0.15">
      <c r="A3891">
        <v>36514220003</v>
      </c>
      <c r="B3891" s="204">
        <v>42879</v>
      </c>
      <c r="C3891">
        <v>0</v>
      </c>
      <c r="D3891">
        <v>1</v>
      </c>
      <c r="E3891">
        <v>0</v>
      </c>
    </row>
    <row r="3892" spans="1:5" x14ac:dyDescent="0.15">
      <c r="A3892">
        <v>36547319002</v>
      </c>
      <c r="B3892" s="204">
        <v>42879</v>
      </c>
      <c r="C3892">
        <v>0</v>
      </c>
      <c r="D3892">
        <v>1</v>
      </c>
      <c r="E3892">
        <v>0</v>
      </c>
    </row>
    <row r="3893" spans="1:5" x14ac:dyDescent="0.15">
      <c r="A3893">
        <v>36554964002</v>
      </c>
      <c r="B3893" s="204">
        <v>42879</v>
      </c>
      <c r="C3893">
        <v>0</v>
      </c>
      <c r="D3893">
        <v>1</v>
      </c>
      <c r="E3893">
        <v>0</v>
      </c>
    </row>
    <row r="3894" spans="1:5" x14ac:dyDescent="0.15">
      <c r="A3894">
        <v>36564314002</v>
      </c>
      <c r="B3894" s="204">
        <v>42879</v>
      </c>
      <c r="C3894">
        <v>0</v>
      </c>
      <c r="D3894">
        <v>1</v>
      </c>
      <c r="E3894">
        <v>0</v>
      </c>
    </row>
    <row r="3895" spans="1:5" x14ac:dyDescent="0.15">
      <c r="A3895">
        <v>36571937002</v>
      </c>
      <c r="B3895" s="204">
        <v>42879</v>
      </c>
      <c r="C3895">
        <v>0</v>
      </c>
      <c r="D3895">
        <v>1</v>
      </c>
      <c r="E3895">
        <v>0</v>
      </c>
    </row>
    <row r="3896" spans="1:5" x14ac:dyDescent="0.15">
      <c r="A3896">
        <v>36580022002</v>
      </c>
      <c r="B3896" s="204">
        <v>42879</v>
      </c>
      <c r="C3896">
        <v>0</v>
      </c>
      <c r="D3896">
        <v>1</v>
      </c>
      <c r="E3896">
        <v>0</v>
      </c>
    </row>
    <row r="3897" spans="1:5" x14ac:dyDescent="0.15">
      <c r="A3897">
        <v>36582739002</v>
      </c>
      <c r="B3897" s="204">
        <v>42879</v>
      </c>
      <c r="C3897">
        <v>0</v>
      </c>
      <c r="D3897">
        <v>1</v>
      </c>
      <c r="E3897">
        <v>0</v>
      </c>
    </row>
    <row r="3898" spans="1:5" x14ac:dyDescent="0.15">
      <c r="A3898">
        <v>36583212004</v>
      </c>
      <c r="B3898" s="204">
        <v>42880</v>
      </c>
      <c r="C3898">
        <v>0</v>
      </c>
      <c r="D3898">
        <v>1</v>
      </c>
      <c r="E3898">
        <v>0</v>
      </c>
    </row>
    <row r="3899" spans="1:5" x14ac:dyDescent="0.15">
      <c r="A3899">
        <v>36583245002</v>
      </c>
      <c r="B3899" s="204">
        <v>42914</v>
      </c>
      <c r="C3899">
        <v>0</v>
      </c>
      <c r="D3899">
        <v>1</v>
      </c>
      <c r="E3899">
        <v>0</v>
      </c>
    </row>
    <row r="3900" spans="1:5" x14ac:dyDescent="0.15">
      <c r="A3900">
        <v>36606015003</v>
      </c>
      <c r="B3900" s="204">
        <v>42913</v>
      </c>
      <c r="C3900">
        <v>0</v>
      </c>
      <c r="D3900">
        <v>1</v>
      </c>
      <c r="E3900">
        <v>0</v>
      </c>
    </row>
    <row r="3901" spans="1:5" x14ac:dyDescent="0.15">
      <c r="A3901">
        <v>36614958003</v>
      </c>
      <c r="B3901" s="204">
        <v>42880</v>
      </c>
      <c r="C3901">
        <v>0</v>
      </c>
      <c r="D3901">
        <v>1</v>
      </c>
      <c r="E3901">
        <v>0</v>
      </c>
    </row>
    <row r="3902" spans="1:5" x14ac:dyDescent="0.15">
      <c r="A3902">
        <v>36620337003</v>
      </c>
      <c r="B3902" s="204">
        <v>42880</v>
      </c>
      <c r="C3902">
        <v>0</v>
      </c>
      <c r="D3902" t="s">
        <v>21</v>
      </c>
      <c r="E3902">
        <v>0</v>
      </c>
    </row>
    <row r="3903" spans="1:5" x14ac:dyDescent="0.15">
      <c r="A3903">
        <v>36621613004</v>
      </c>
      <c r="B3903" s="204">
        <v>42880</v>
      </c>
      <c r="C3903">
        <v>0</v>
      </c>
      <c r="D3903">
        <v>1</v>
      </c>
      <c r="E3903">
        <v>0</v>
      </c>
    </row>
    <row r="3904" spans="1:5" x14ac:dyDescent="0.15">
      <c r="A3904">
        <v>36625595002</v>
      </c>
      <c r="B3904" s="204">
        <v>42880</v>
      </c>
      <c r="C3904">
        <v>0</v>
      </c>
      <c r="D3904">
        <v>1</v>
      </c>
      <c r="E3904">
        <v>0</v>
      </c>
    </row>
    <row r="3905" spans="1:5" x14ac:dyDescent="0.15">
      <c r="A3905">
        <v>36630435002</v>
      </c>
      <c r="B3905" s="204">
        <v>42880</v>
      </c>
      <c r="C3905">
        <v>0</v>
      </c>
      <c r="D3905">
        <v>1</v>
      </c>
      <c r="E3905">
        <v>0</v>
      </c>
    </row>
    <row r="3906" spans="1:5" x14ac:dyDescent="0.15">
      <c r="A3906">
        <v>36638817002</v>
      </c>
      <c r="B3906" s="204">
        <v>42880</v>
      </c>
      <c r="C3906">
        <v>0</v>
      </c>
      <c r="D3906">
        <v>1</v>
      </c>
      <c r="E3906">
        <v>0</v>
      </c>
    </row>
    <row r="3907" spans="1:5" x14ac:dyDescent="0.15">
      <c r="A3907">
        <v>36652083002</v>
      </c>
      <c r="B3907" s="204">
        <v>42880</v>
      </c>
      <c r="C3907">
        <v>0</v>
      </c>
      <c r="D3907">
        <v>1</v>
      </c>
      <c r="E3907">
        <v>0</v>
      </c>
    </row>
    <row r="3908" spans="1:5" x14ac:dyDescent="0.15">
      <c r="A3908">
        <v>36656802003</v>
      </c>
      <c r="B3908" s="204">
        <v>42880</v>
      </c>
      <c r="C3908">
        <v>0</v>
      </c>
      <c r="D3908">
        <v>1</v>
      </c>
      <c r="E3908">
        <v>0</v>
      </c>
    </row>
    <row r="3909" spans="1:5" x14ac:dyDescent="0.15">
      <c r="A3909">
        <v>36660399002</v>
      </c>
      <c r="B3909" s="204">
        <v>42880</v>
      </c>
      <c r="C3909">
        <v>0</v>
      </c>
      <c r="D3909">
        <v>1</v>
      </c>
      <c r="E3909">
        <v>0</v>
      </c>
    </row>
    <row r="3910" spans="1:5" x14ac:dyDescent="0.15">
      <c r="A3910">
        <v>36661037002</v>
      </c>
      <c r="B3910" s="204">
        <v>42880</v>
      </c>
      <c r="C3910">
        <v>0</v>
      </c>
      <c r="D3910">
        <v>1</v>
      </c>
      <c r="E3910">
        <v>0</v>
      </c>
    </row>
    <row r="3911" spans="1:5" x14ac:dyDescent="0.15">
      <c r="A3911">
        <v>36664051002</v>
      </c>
      <c r="B3911" s="204">
        <v>42880</v>
      </c>
      <c r="C3911">
        <v>0</v>
      </c>
      <c r="D3911">
        <v>1</v>
      </c>
      <c r="E3911">
        <v>0</v>
      </c>
    </row>
    <row r="3912" spans="1:5" x14ac:dyDescent="0.15">
      <c r="A3912">
        <v>36667692002</v>
      </c>
      <c r="B3912" s="204">
        <v>42880</v>
      </c>
      <c r="C3912">
        <v>0</v>
      </c>
      <c r="D3912">
        <v>1</v>
      </c>
      <c r="E3912">
        <v>0</v>
      </c>
    </row>
    <row r="3913" spans="1:5" x14ac:dyDescent="0.15">
      <c r="A3913">
        <v>36670827002</v>
      </c>
      <c r="B3913" s="204">
        <v>42880</v>
      </c>
      <c r="C3913">
        <v>0</v>
      </c>
      <c r="D3913">
        <v>1</v>
      </c>
      <c r="E3913">
        <v>0</v>
      </c>
    </row>
    <row r="3914" spans="1:5" x14ac:dyDescent="0.15">
      <c r="A3914">
        <v>36681805002</v>
      </c>
      <c r="B3914" s="204">
        <v>42880</v>
      </c>
      <c r="C3914">
        <v>0</v>
      </c>
      <c r="D3914">
        <v>1</v>
      </c>
      <c r="E3914">
        <v>0</v>
      </c>
    </row>
    <row r="3915" spans="1:5" x14ac:dyDescent="0.15">
      <c r="A3915">
        <v>36686997002</v>
      </c>
      <c r="B3915" s="204">
        <v>42880</v>
      </c>
      <c r="C3915">
        <v>0</v>
      </c>
      <c r="D3915">
        <v>1</v>
      </c>
      <c r="E3915">
        <v>0</v>
      </c>
    </row>
    <row r="3916" spans="1:5" x14ac:dyDescent="0.15">
      <c r="A3916">
        <v>36690308002</v>
      </c>
      <c r="B3916" s="204">
        <v>42880</v>
      </c>
      <c r="C3916">
        <v>0</v>
      </c>
      <c r="D3916">
        <v>1</v>
      </c>
      <c r="E3916">
        <v>0</v>
      </c>
    </row>
    <row r="3917" spans="1:5" x14ac:dyDescent="0.15">
      <c r="A3917">
        <v>36691287002</v>
      </c>
      <c r="B3917" s="204">
        <v>42880</v>
      </c>
      <c r="C3917">
        <v>0</v>
      </c>
      <c r="D3917">
        <v>1</v>
      </c>
      <c r="E3917">
        <v>0</v>
      </c>
    </row>
    <row r="3918" spans="1:5" x14ac:dyDescent="0.15">
      <c r="A3918">
        <v>36711747002</v>
      </c>
      <c r="B3918" s="204">
        <v>42880</v>
      </c>
      <c r="C3918">
        <v>0</v>
      </c>
      <c r="D3918">
        <v>1</v>
      </c>
      <c r="E3918">
        <v>0</v>
      </c>
    </row>
    <row r="3919" spans="1:5" x14ac:dyDescent="0.15">
      <c r="A3919">
        <v>36763942004</v>
      </c>
      <c r="B3919" s="204">
        <v>42913</v>
      </c>
      <c r="C3919">
        <v>0</v>
      </c>
      <c r="D3919">
        <v>1</v>
      </c>
      <c r="E3919">
        <v>0</v>
      </c>
    </row>
    <row r="3920" spans="1:5" x14ac:dyDescent="0.15">
      <c r="A3920">
        <v>36848686003</v>
      </c>
      <c r="B3920" s="204">
        <v>42914</v>
      </c>
      <c r="C3920">
        <v>0</v>
      </c>
      <c r="D3920">
        <v>1</v>
      </c>
      <c r="E3920">
        <v>0</v>
      </c>
    </row>
    <row r="3921" spans="1:5" x14ac:dyDescent="0.15">
      <c r="A3921">
        <v>36860610002</v>
      </c>
      <c r="B3921" s="204">
        <v>42912</v>
      </c>
      <c r="C3921">
        <v>0</v>
      </c>
      <c r="D3921">
        <v>1</v>
      </c>
      <c r="E3921">
        <v>0</v>
      </c>
    </row>
    <row r="3922" spans="1:5" x14ac:dyDescent="0.15">
      <c r="A3922">
        <v>36864922002</v>
      </c>
      <c r="B3922" s="204">
        <v>42912</v>
      </c>
      <c r="C3922">
        <v>0</v>
      </c>
      <c r="D3922">
        <v>1</v>
      </c>
      <c r="E3922">
        <v>0</v>
      </c>
    </row>
    <row r="3923" spans="1:5" x14ac:dyDescent="0.15">
      <c r="A3923">
        <v>36874811003</v>
      </c>
      <c r="B3923" s="204">
        <v>42912</v>
      </c>
      <c r="C3923">
        <v>0</v>
      </c>
      <c r="D3923">
        <v>1</v>
      </c>
      <c r="E3923">
        <v>0</v>
      </c>
    </row>
    <row r="3924" spans="1:5" x14ac:dyDescent="0.15">
      <c r="A3924">
        <v>36877253002</v>
      </c>
      <c r="B3924" s="204">
        <v>42912</v>
      </c>
      <c r="C3924">
        <v>0</v>
      </c>
      <c r="D3924">
        <v>1</v>
      </c>
      <c r="E3924">
        <v>0</v>
      </c>
    </row>
    <row r="3925" spans="1:5" x14ac:dyDescent="0.15">
      <c r="A3925">
        <v>36877253003</v>
      </c>
      <c r="B3925" s="204">
        <v>42912</v>
      </c>
      <c r="C3925">
        <v>0</v>
      </c>
      <c r="D3925">
        <v>1</v>
      </c>
      <c r="E3925">
        <v>0</v>
      </c>
    </row>
    <row r="3926" spans="1:5" x14ac:dyDescent="0.15">
      <c r="A3926">
        <v>36886251003</v>
      </c>
      <c r="B3926" s="204">
        <v>42912</v>
      </c>
      <c r="C3926">
        <v>0</v>
      </c>
      <c r="D3926">
        <v>1</v>
      </c>
      <c r="E3926">
        <v>0</v>
      </c>
    </row>
    <row r="3927" spans="1:5" x14ac:dyDescent="0.15">
      <c r="A3927">
        <v>36886493002</v>
      </c>
      <c r="B3927" s="204">
        <v>42912</v>
      </c>
      <c r="C3927">
        <v>0</v>
      </c>
      <c r="D3927">
        <v>1</v>
      </c>
      <c r="E3927">
        <v>0</v>
      </c>
    </row>
    <row r="3928" spans="1:5" x14ac:dyDescent="0.15">
      <c r="A3928">
        <v>36886812002</v>
      </c>
      <c r="B3928" s="204">
        <v>42912</v>
      </c>
      <c r="C3928">
        <v>0</v>
      </c>
      <c r="D3928">
        <v>1</v>
      </c>
      <c r="E3928">
        <v>0</v>
      </c>
    </row>
    <row r="3929" spans="1:5" x14ac:dyDescent="0.15">
      <c r="A3929">
        <v>36888242002</v>
      </c>
      <c r="B3929" s="204">
        <v>42912</v>
      </c>
      <c r="C3929">
        <v>0</v>
      </c>
      <c r="D3929">
        <v>1</v>
      </c>
      <c r="E3929">
        <v>0</v>
      </c>
    </row>
    <row r="3930" spans="1:5" x14ac:dyDescent="0.15">
      <c r="A3930">
        <v>36888957002</v>
      </c>
      <c r="B3930" s="204">
        <v>42912</v>
      </c>
      <c r="C3930">
        <v>0</v>
      </c>
      <c r="D3930">
        <v>1</v>
      </c>
      <c r="E3930">
        <v>0</v>
      </c>
    </row>
    <row r="3931" spans="1:5" x14ac:dyDescent="0.15">
      <c r="A3931">
        <v>36901343004</v>
      </c>
      <c r="B3931" s="204">
        <v>42912</v>
      </c>
      <c r="C3931">
        <v>0</v>
      </c>
      <c r="D3931">
        <v>1</v>
      </c>
      <c r="E3931">
        <v>0</v>
      </c>
    </row>
    <row r="3932" spans="1:5" x14ac:dyDescent="0.15">
      <c r="A3932">
        <v>36907294002</v>
      </c>
      <c r="B3932" s="204">
        <v>42899</v>
      </c>
      <c r="C3932">
        <v>0</v>
      </c>
      <c r="D3932">
        <v>1</v>
      </c>
      <c r="E3932">
        <v>0</v>
      </c>
    </row>
    <row r="3933" spans="1:5" x14ac:dyDescent="0.15">
      <c r="A3933">
        <v>36910781002</v>
      </c>
      <c r="B3933" s="204">
        <v>42912</v>
      </c>
      <c r="C3933">
        <v>0</v>
      </c>
      <c r="D3933">
        <v>1</v>
      </c>
      <c r="E3933">
        <v>0</v>
      </c>
    </row>
    <row r="3934" spans="1:5" x14ac:dyDescent="0.15">
      <c r="A3934">
        <v>36911419002</v>
      </c>
      <c r="B3934" s="204">
        <v>42912</v>
      </c>
      <c r="C3934">
        <v>0</v>
      </c>
      <c r="D3934">
        <v>1</v>
      </c>
      <c r="E3934">
        <v>0</v>
      </c>
    </row>
    <row r="3935" spans="1:5" x14ac:dyDescent="0.15">
      <c r="A3935">
        <v>36918800002</v>
      </c>
      <c r="B3935" s="204">
        <v>42912</v>
      </c>
      <c r="C3935">
        <v>0</v>
      </c>
      <c r="D3935">
        <v>1</v>
      </c>
      <c r="E3935">
        <v>0</v>
      </c>
    </row>
    <row r="3936" spans="1:5" x14ac:dyDescent="0.15">
      <c r="A3936">
        <v>36925730003</v>
      </c>
      <c r="B3936" s="204">
        <v>42912</v>
      </c>
      <c r="C3936">
        <v>0</v>
      </c>
      <c r="D3936">
        <v>1</v>
      </c>
      <c r="E3936">
        <v>0</v>
      </c>
    </row>
    <row r="3937" spans="1:5" x14ac:dyDescent="0.15">
      <c r="A3937">
        <v>36928095002</v>
      </c>
      <c r="B3937" s="204">
        <v>42912</v>
      </c>
      <c r="C3937">
        <v>0</v>
      </c>
      <c r="D3937">
        <v>1</v>
      </c>
      <c r="E3937">
        <v>0</v>
      </c>
    </row>
    <row r="3938" spans="1:5" x14ac:dyDescent="0.15">
      <c r="A3938">
        <v>36929382004</v>
      </c>
      <c r="B3938" s="204">
        <v>42912</v>
      </c>
      <c r="C3938">
        <v>0</v>
      </c>
      <c r="D3938">
        <v>1</v>
      </c>
      <c r="E3938">
        <v>0</v>
      </c>
    </row>
    <row r="3939" spans="1:5" x14ac:dyDescent="0.15">
      <c r="A3939">
        <v>36930570002</v>
      </c>
      <c r="B3939" s="204">
        <v>42912</v>
      </c>
      <c r="C3939">
        <v>0</v>
      </c>
      <c r="D3939">
        <v>1</v>
      </c>
      <c r="E3939">
        <v>0</v>
      </c>
    </row>
    <row r="3940" spans="1:5" x14ac:dyDescent="0.15">
      <c r="A3940">
        <v>36952053002</v>
      </c>
      <c r="B3940" s="204">
        <v>42912</v>
      </c>
      <c r="C3940">
        <v>0</v>
      </c>
      <c r="D3940">
        <v>1</v>
      </c>
      <c r="E3940">
        <v>0</v>
      </c>
    </row>
    <row r="3941" spans="1:5" x14ac:dyDescent="0.15">
      <c r="A3941">
        <v>36959841002</v>
      </c>
      <c r="B3941" s="204">
        <v>42912</v>
      </c>
      <c r="C3941">
        <v>0</v>
      </c>
      <c r="D3941">
        <v>1</v>
      </c>
      <c r="E3941">
        <v>0</v>
      </c>
    </row>
    <row r="3942" spans="1:5" x14ac:dyDescent="0.15">
      <c r="A3942">
        <v>36964186002</v>
      </c>
      <c r="B3942" s="204">
        <v>42912</v>
      </c>
      <c r="C3942">
        <v>0</v>
      </c>
      <c r="D3942">
        <v>1</v>
      </c>
      <c r="E3942">
        <v>0</v>
      </c>
    </row>
    <row r="3943" spans="1:5" x14ac:dyDescent="0.15">
      <c r="A3943">
        <v>36966903002</v>
      </c>
      <c r="B3943" s="204">
        <v>42912</v>
      </c>
      <c r="C3943">
        <v>0</v>
      </c>
      <c r="D3943">
        <v>1</v>
      </c>
      <c r="E3943">
        <v>0</v>
      </c>
    </row>
    <row r="3944" spans="1:5" x14ac:dyDescent="0.15">
      <c r="A3944">
        <v>36971655007</v>
      </c>
      <c r="B3944" s="204">
        <v>42912</v>
      </c>
      <c r="C3944">
        <v>0</v>
      </c>
      <c r="D3944">
        <v>1</v>
      </c>
      <c r="E3944">
        <v>0</v>
      </c>
    </row>
    <row r="3945" spans="1:5" x14ac:dyDescent="0.15">
      <c r="A3945">
        <v>36972029003</v>
      </c>
      <c r="B3945" s="204">
        <v>42912</v>
      </c>
      <c r="C3945">
        <v>0</v>
      </c>
      <c r="D3945">
        <v>1</v>
      </c>
      <c r="E3945">
        <v>0</v>
      </c>
    </row>
    <row r="3946" spans="1:5" x14ac:dyDescent="0.15">
      <c r="A3946">
        <v>36978673003</v>
      </c>
      <c r="B3946" s="204">
        <v>42914</v>
      </c>
      <c r="C3946">
        <v>0</v>
      </c>
      <c r="D3946">
        <v>1</v>
      </c>
      <c r="E3946">
        <v>0</v>
      </c>
    </row>
    <row r="3947" spans="1:5" x14ac:dyDescent="0.15">
      <c r="A3947">
        <v>36985614003</v>
      </c>
      <c r="B3947" s="204">
        <v>42914</v>
      </c>
      <c r="C3947">
        <v>0</v>
      </c>
      <c r="D3947">
        <v>1</v>
      </c>
      <c r="E3947">
        <v>0</v>
      </c>
    </row>
    <row r="3948" spans="1:5" x14ac:dyDescent="0.15">
      <c r="A3948">
        <v>37028514003</v>
      </c>
      <c r="B3948" s="204">
        <v>42913</v>
      </c>
      <c r="C3948">
        <v>0</v>
      </c>
      <c r="D3948">
        <v>1</v>
      </c>
      <c r="E3948">
        <v>0</v>
      </c>
    </row>
    <row r="3949" spans="1:5" x14ac:dyDescent="0.15">
      <c r="A3949">
        <v>37030703002</v>
      </c>
      <c r="B3949" s="204">
        <v>42913</v>
      </c>
      <c r="C3949">
        <v>0</v>
      </c>
      <c r="D3949">
        <v>1</v>
      </c>
      <c r="E3949">
        <v>0</v>
      </c>
    </row>
    <row r="3950" spans="1:5" x14ac:dyDescent="0.15">
      <c r="A3950">
        <v>37038062002</v>
      </c>
      <c r="B3950" s="204">
        <v>42913</v>
      </c>
      <c r="C3950">
        <v>0</v>
      </c>
      <c r="D3950">
        <v>1</v>
      </c>
      <c r="E3950">
        <v>0</v>
      </c>
    </row>
    <row r="3951" spans="1:5" x14ac:dyDescent="0.15">
      <c r="A3951">
        <v>37043925002</v>
      </c>
      <c r="B3951" s="204">
        <v>42913</v>
      </c>
      <c r="C3951">
        <v>0</v>
      </c>
      <c r="D3951">
        <v>1</v>
      </c>
      <c r="E3951">
        <v>0</v>
      </c>
    </row>
    <row r="3952" spans="1:5" x14ac:dyDescent="0.15">
      <c r="A3952">
        <v>37047533002</v>
      </c>
      <c r="B3952" s="204">
        <v>42913</v>
      </c>
      <c r="C3952">
        <v>0</v>
      </c>
      <c r="D3952">
        <v>1</v>
      </c>
      <c r="E3952">
        <v>0</v>
      </c>
    </row>
    <row r="3953" spans="1:5" x14ac:dyDescent="0.15">
      <c r="A3953">
        <v>37051669002</v>
      </c>
      <c r="B3953" s="204">
        <v>42913</v>
      </c>
      <c r="C3953">
        <v>0</v>
      </c>
      <c r="D3953">
        <v>1</v>
      </c>
      <c r="E3953">
        <v>0</v>
      </c>
    </row>
    <row r="3954" spans="1:5" x14ac:dyDescent="0.15">
      <c r="A3954">
        <v>37057290003</v>
      </c>
      <c r="B3954" s="204">
        <v>42913</v>
      </c>
      <c r="C3954">
        <v>0</v>
      </c>
      <c r="D3954">
        <v>1</v>
      </c>
      <c r="E3954">
        <v>0</v>
      </c>
    </row>
    <row r="3955" spans="1:5" x14ac:dyDescent="0.15">
      <c r="A3955">
        <v>37057895006</v>
      </c>
      <c r="B3955" s="204">
        <v>42913</v>
      </c>
      <c r="C3955">
        <v>0</v>
      </c>
      <c r="D3955">
        <v>1</v>
      </c>
      <c r="E3955">
        <v>0</v>
      </c>
    </row>
    <row r="3956" spans="1:5" x14ac:dyDescent="0.15">
      <c r="A3956">
        <v>37074571005</v>
      </c>
      <c r="B3956" s="204">
        <v>42913</v>
      </c>
      <c r="C3956">
        <v>0</v>
      </c>
      <c r="D3956">
        <v>1</v>
      </c>
      <c r="E3956">
        <v>0</v>
      </c>
    </row>
    <row r="3957" spans="1:5" x14ac:dyDescent="0.15">
      <c r="A3957">
        <v>37074571006</v>
      </c>
      <c r="B3957" s="204">
        <v>42913</v>
      </c>
      <c r="C3957">
        <v>0</v>
      </c>
      <c r="D3957">
        <v>1</v>
      </c>
      <c r="E3957">
        <v>0</v>
      </c>
    </row>
    <row r="3958" spans="1:5" x14ac:dyDescent="0.15">
      <c r="A3958">
        <v>37081974002</v>
      </c>
      <c r="B3958" s="204">
        <v>42913</v>
      </c>
      <c r="C3958">
        <v>0</v>
      </c>
      <c r="D3958">
        <v>1</v>
      </c>
      <c r="E3958">
        <v>0</v>
      </c>
    </row>
    <row r="3959" spans="1:5" x14ac:dyDescent="0.15">
      <c r="A3959">
        <v>37099948002</v>
      </c>
      <c r="B3959" s="204">
        <v>42912</v>
      </c>
      <c r="C3959">
        <v>0</v>
      </c>
      <c r="D3959">
        <v>1</v>
      </c>
      <c r="E3959">
        <v>0</v>
      </c>
    </row>
    <row r="3960" spans="1:5" x14ac:dyDescent="0.15">
      <c r="A3960">
        <v>37113852002</v>
      </c>
      <c r="B3960" s="204">
        <v>42913</v>
      </c>
      <c r="C3960">
        <v>0</v>
      </c>
      <c r="D3960">
        <v>1</v>
      </c>
      <c r="E3960">
        <v>0</v>
      </c>
    </row>
    <row r="3961" spans="1:5" x14ac:dyDescent="0.15">
      <c r="A3961">
        <v>37124676002</v>
      </c>
      <c r="B3961" s="204">
        <v>42913</v>
      </c>
      <c r="C3961">
        <v>0</v>
      </c>
      <c r="D3961">
        <v>1</v>
      </c>
      <c r="E3961">
        <v>0</v>
      </c>
    </row>
    <row r="3962" spans="1:5" x14ac:dyDescent="0.15">
      <c r="A3962">
        <v>37130176002</v>
      </c>
      <c r="B3962" s="204">
        <v>42914</v>
      </c>
      <c r="C3962">
        <v>0</v>
      </c>
      <c r="D3962">
        <v>1</v>
      </c>
      <c r="E3962">
        <v>0</v>
      </c>
    </row>
    <row r="3963" spans="1:5" x14ac:dyDescent="0.15">
      <c r="A3963">
        <v>37140648002</v>
      </c>
      <c r="B3963" s="204">
        <v>42914</v>
      </c>
      <c r="C3963">
        <v>0</v>
      </c>
      <c r="D3963">
        <v>1</v>
      </c>
      <c r="E3963">
        <v>0</v>
      </c>
    </row>
    <row r="3964" spans="1:5" x14ac:dyDescent="0.15">
      <c r="A3964">
        <v>37144146003</v>
      </c>
      <c r="B3964" s="204">
        <v>42914</v>
      </c>
      <c r="C3964">
        <v>0</v>
      </c>
      <c r="D3964">
        <v>1</v>
      </c>
      <c r="E3964">
        <v>0</v>
      </c>
    </row>
    <row r="3965" spans="1:5" x14ac:dyDescent="0.15">
      <c r="A3965">
        <v>37144355002</v>
      </c>
      <c r="B3965" s="204">
        <v>42914</v>
      </c>
      <c r="C3965">
        <v>0</v>
      </c>
      <c r="D3965">
        <v>1</v>
      </c>
      <c r="E3965">
        <v>0</v>
      </c>
    </row>
    <row r="3966" spans="1:5" x14ac:dyDescent="0.15">
      <c r="A3966">
        <v>37150405003</v>
      </c>
      <c r="B3966" s="204">
        <v>42914</v>
      </c>
      <c r="C3966">
        <v>0</v>
      </c>
      <c r="D3966">
        <v>1</v>
      </c>
      <c r="E3966">
        <v>0</v>
      </c>
    </row>
    <row r="3967" spans="1:5" x14ac:dyDescent="0.15">
      <c r="A3967">
        <v>37155795003</v>
      </c>
      <c r="B3967" s="204">
        <v>42914</v>
      </c>
      <c r="C3967">
        <v>0</v>
      </c>
      <c r="D3967">
        <v>1</v>
      </c>
      <c r="E3967">
        <v>0</v>
      </c>
    </row>
    <row r="3968" spans="1:5" x14ac:dyDescent="0.15">
      <c r="A3968">
        <v>37160041002</v>
      </c>
      <c r="B3968" s="204">
        <v>42914</v>
      </c>
      <c r="C3968">
        <v>0</v>
      </c>
      <c r="D3968">
        <v>1</v>
      </c>
      <c r="E3968">
        <v>0</v>
      </c>
    </row>
    <row r="3969" spans="1:5" x14ac:dyDescent="0.15">
      <c r="A3969">
        <v>37162857003</v>
      </c>
      <c r="B3969" s="204">
        <v>42908</v>
      </c>
      <c r="C3969">
        <v>0</v>
      </c>
      <c r="D3969">
        <v>1</v>
      </c>
      <c r="E3969">
        <v>0</v>
      </c>
    </row>
    <row r="3970" spans="1:5" x14ac:dyDescent="0.15">
      <c r="A3970">
        <v>37168775004</v>
      </c>
      <c r="B3970" s="204">
        <v>42914</v>
      </c>
      <c r="C3970">
        <v>0</v>
      </c>
      <c r="D3970">
        <v>1</v>
      </c>
      <c r="E3970">
        <v>0</v>
      </c>
    </row>
    <row r="3971" spans="1:5" x14ac:dyDescent="0.15">
      <c r="A3971">
        <v>37182140002</v>
      </c>
      <c r="B3971" s="204">
        <v>42914</v>
      </c>
      <c r="C3971">
        <v>0</v>
      </c>
      <c r="D3971">
        <v>1</v>
      </c>
      <c r="E3971">
        <v>0</v>
      </c>
    </row>
    <row r="3972" spans="1:5" x14ac:dyDescent="0.15">
      <c r="A3972">
        <v>37183691002</v>
      </c>
      <c r="B3972" s="204">
        <v>42914</v>
      </c>
      <c r="C3972">
        <v>0</v>
      </c>
      <c r="D3972" t="s">
        <v>21</v>
      </c>
      <c r="E3972">
        <v>0</v>
      </c>
    </row>
    <row r="3973" spans="1:5" x14ac:dyDescent="0.15">
      <c r="A3973">
        <v>37188872003</v>
      </c>
      <c r="B3973" s="204">
        <v>42914</v>
      </c>
      <c r="C3973">
        <v>0</v>
      </c>
      <c r="D3973">
        <v>1</v>
      </c>
      <c r="E3973">
        <v>0</v>
      </c>
    </row>
    <row r="3974" spans="1:5" x14ac:dyDescent="0.15">
      <c r="A3974">
        <v>37209541002</v>
      </c>
      <c r="B3974" s="204">
        <v>42914</v>
      </c>
      <c r="C3974">
        <v>0</v>
      </c>
      <c r="D3974">
        <v>1</v>
      </c>
      <c r="E3974">
        <v>0</v>
      </c>
    </row>
    <row r="3975" spans="1:5" x14ac:dyDescent="0.15">
      <c r="A3975">
        <v>37215734002</v>
      </c>
      <c r="B3975" s="204">
        <v>42914</v>
      </c>
      <c r="C3975">
        <v>0</v>
      </c>
      <c r="D3975">
        <v>1</v>
      </c>
      <c r="E3975">
        <v>0</v>
      </c>
    </row>
    <row r="3976" spans="1:5" x14ac:dyDescent="0.15">
      <c r="A3976">
        <v>37226613002</v>
      </c>
      <c r="B3976" s="204">
        <v>42914</v>
      </c>
      <c r="C3976">
        <v>0</v>
      </c>
      <c r="D3976">
        <v>1</v>
      </c>
      <c r="E3976">
        <v>0</v>
      </c>
    </row>
    <row r="3977" spans="1:5" x14ac:dyDescent="0.15">
      <c r="A3977">
        <v>37237217002</v>
      </c>
      <c r="B3977" s="204">
        <v>42914</v>
      </c>
      <c r="C3977">
        <v>0</v>
      </c>
      <c r="D3977">
        <v>1</v>
      </c>
      <c r="E3977">
        <v>0</v>
      </c>
    </row>
    <row r="3978" spans="1:5" x14ac:dyDescent="0.15">
      <c r="A3978">
        <v>37259921004</v>
      </c>
      <c r="B3978" s="204">
        <v>42914</v>
      </c>
      <c r="C3978">
        <v>0</v>
      </c>
      <c r="D3978">
        <v>1</v>
      </c>
      <c r="E3978">
        <v>0</v>
      </c>
    </row>
    <row r="3979" spans="1:5" x14ac:dyDescent="0.15">
      <c r="A3979">
        <v>37275167002</v>
      </c>
      <c r="B3979" s="204">
        <v>42935</v>
      </c>
      <c r="C3979">
        <v>0</v>
      </c>
      <c r="D3979">
        <v>1</v>
      </c>
      <c r="E3979">
        <v>0</v>
      </c>
    </row>
    <row r="3980" spans="1:5" x14ac:dyDescent="0.15">
      <c r="A3980">
        <v>37423282003</v>
      </c>
      <c r="B3980" s="204">
        <v>42880</v>
      </c>
      <c r="C3980">
        <v>0</v>
      </c>
      <c r="D3980">
        <v>1</v>
      </c>
      <c r="E3980">
        <v>0</v>
      </c>
    </row>
    <row r="3981" spans="1:5" x14ac:dyDescent="0.15">
      <c r="A3981">
        <v>37448945004</v>
      </c>
      <c r="B3981" s="204">
        <v>42879</v>
      </c>
      <c r="C3981">
        <v>0</v>
      </c>
      <c r="D3981">
        <v>1</v>
      </c>
      <c r="E3981">
        <v>0</v>
      </c>
    </row>
    <row r="3982" spans="1:5" x14ac:dyDescent="0.15">
      <c r="A3982">
        <v>37553445002</v>
      </c>
      <c r="B3982" s="204">
        <v>42914</v>
      </c>
      <c r="C3982">
        <v>0</v>
      </c>
      <c r="D3982">
        <v>1</v>
      </c>
      <c r="E3982">
        <v>0</v>
      </c>
    </row>
    <row r="3983" spans="1:5" x14ac:dyDescent="0.15">
      <c r="A3983">
        <v>37992862003</v>
      </c>
      <c r="B3983" s="204">
        <v>42908</v>
      </c>
      <c r="C3983">
        <v>0</v>
      </c>
      <c r="D3983">
        <v>1</v>
      </c>
      <c r="E3983">
        <v>0</v>
      </c>
    </row>
    <row r="3984" spans="1:5" x14ac:dyDescent="0.15">
      <c r="A3984">
        <v>37996030002</v>
      </c>
      <c r="B3984" s="204">
        <v>42893</v>
      </c>
      <c r="C3984">
        <v>0</v>
      </c>
      <c r="D3984">
        <v>1</v>
      </c>
      <c r="E3984">
        <v>0</v>
      </c>
    </row>
    <row r="3985" spans="1:5" x14ac:dyDescent="0.15">
      <c r="A3985">
        <v>38079795004</v>
      </c>
      <c r="B3985" s="204">
        <v>42880</v>
      </c>
      <c r="C3985">
        <v>0</v>
      </c>
      <c r="D3985">
        <v>1</v>
      </c>
      <c r="E3985">
        <v>0</v>
      </c>
    </row>
    <row r="3986" spans="1:5" x14ac:dyDescent="0.15">
      <c r="A3986">
        <v>38082578003</v>
      </c>
      <c r="B3986" s="204">
        <v>42879</v>
      </c>
      <c r="C3986">
        <v>0</v>
      </c>
      <c r="D3986">
        <v>1</v>
      </c>
      <c r="E3986">
        <v>0</v>
      </c>
    </row>
    <row r="3987" spans="1:5" x14ac:dyDescent="0.15">
      <c r="A3987">
        <v>38119054002</v>
      </c>
      <c r="B3987" s="204">
        <v>42879</v>
      </c>
      <c r="C3987">
        <v>0</v>
      </c>
      <c r="D3987">
        <v>1</v>
      </c>
      <c r="E3987">
        <v>0</v>
      </c>
    </row>
    <row r="3988" spans="1:5" x14ac:dyDescent="0.15">
      <c r="A3988">
        <v>38144079004</v>
      </c>
      <c r="B3988" s="204">
        <v>42935</v>
      </c>
      <c r="C3988">
        <v>0</v>
      </c>
      <c r="D3988">
        <v>1</v>
      </c>
      <c r="E3988">
        <v>0</v>
      </c>
    </row>
    <row r="3989" spans="1:5" x14ac:dyDescent="0.15">
      <c r="A3989">
        <v>38240725005</v>
      </c>
      <c r="B3989" s="204">
        <v>42893</v>
      </c>
      <c r="C3989">
        <v>0</v>
      </c>
      <c r="D3989">
        <v>1</v>
      </c>
      <c r="E3989">
        <v>0</v>
      </c>
    </row>
    <row r="3990" spans="1:5" x14ac:dyDescent="0.15">
      <c r="A3990">
        <v>38457546002</v>
      </c>
      <c r="B3990" s="204">
        <v>42893</v>
      </c>
      <c r="C3990">
        <v>0</v>
      </c>
      <c r="D3990" t="s">
        <v>21</v>
      </c>
      <c r="E3990">
        <v>0</v>
      </c>
    </row>
    <row r="3991" spans="1:5" x14ac:dyDescent="0.15">
      <c r="A3991">
        <v>38602988003</v>
      </c>
      <c r="B3991" s="204">
        <v>42893</v>
      </c>
      <c r="C3991">
        <v>0</v>
      </c>
      <c r="D3991">
        <v>1</v>
      </c>
      <c r="E3991">
        <v>0</v>
      </c>
    </row>
    <row r="3992" spans="1:5" x14ac:dyDescent="0.15">
      <c r="A3992">
        <v>38603230002</v>
      </c>
      <c r="B3992" s="204">
        <v>42893</v>
      </c>
      <c r="C3992">
        <v>0</v>
      </c>
      <c r="D3992">
        <v>1</v>
      </c>
      <c r="E3992">
        <v>0</v>
      </c>
    </row>
    <row r="3993" spans="1:5" x14ac:dyDescent="0.15">
      <c r="A3993">
        <v>38615176002</v>
      </c>
      <c r="B3993" s="204">
        <v>42893</v>
      </c>
      <c r="C3993">
        <v>0</v>
      </c>
      <c r="D3993">
        <v>1</v>
      </c>
      <c r="E3993">
        <v>0</v>
      </c>
    </row>
    <row r="3994" spans="1:5" x14ac:dyDescent="0.15">
      <c r="A3994">
        <v>38635009002</v>
      </c>
      <c r="B3994" s="204">
        <v>42893</v>
      </c>
      <c r="C3994">
        <v>0</v>
      </c>
      <c r="D3994">
        <v>1</v>
      </c>
      <c r="E3994">
        <v>0</v>
      </c>
    </row>
    <row r="3995" spans="1:5" x14ac:dyDescent="0.15">
      <c r="A3995">
        <v>38643435003</v>
      </c>
      <c r="B3995" s="204">
        <v>42893</v>
      </c>
      <c r="C3995">
        <v>0</v>
      </c>
      <c r="D3995">
        <v>1</v>
      </c>
      <c r="E3995">
        <v>0</v>
      </c>
    </row>
    <row r="3996" spans="1:5" x14ac:dyDescent="0.15">
      <c r="A3996">
        <v>38649584002</v>
      </c>
      <c r="B3996" s="204">
        <v>42893</v>
      </c>
      <c r="C3996">
        <v>0</v>
      </c>
      <c r="D3996">
        <v>1</v>
      </c>
      <c r="E3996">
        <v>0</v>
      </c>
    </row>
    <row r="3997" spans="1:5" x14ac:dyDescent="0.15">
      <c r="A3997">
        <v>38651399002</v>
      </c>
      <c r="B3997" s="204">
        <v>42893</v>
      </c>
      <c r="C3997">
        <v>0</v>
      </c>
      <c r="D3997">
        <v>1</v>
      </c>
      <c r="E3997">
        <v>0</v>
      </c>
    </row>
    <row r="3998" spans="1:5" x14ac:dyDescent="0.15">
      <c r="A3998">
        <v>38657779002</v>
      </c>
      <c r="B3998" s="204">
        <v>42893</v>
      </c>
      <c r="C3998">
        <v>0</v>
      </c>
      <c r="D3998">
        <v>1</v>
      </c>
      <c r="E3998">
        <v>0</v>
      </c>
    </row>
    <row r="3999" spans="1:5" x14ac:dyDescent="0.15">
      <c r="A3999">
        <v>38667085002</v>
      </c>
      <c r="B3999" s="204">
        <v>42893</v>
      </c>
      <c r="C3999">
        <v>0</v>
      </c>
      <c r="D3999">
        <v>1</v>
      </c>
      <c r="E3999">
        <v>0</v>
      </c>
    </row>
    <row r="4000" spans="1:5" x14ac:dyDescent="0.15">
      <c r="A4000">
        <v>38671958003</v>
      </c>
      <c r="B4000" s="204">
        <v>42893</v>
      </c>
      <c r="C4000">
        <v>0</v>
      </c>
      <c r="D4000">
        <v>1</v>
      </c>
      <c r="E4000">
        <v>0</v>
      </c>
    </row>
    <row r="4001" spans="1:5" x14ac:dyDescent="0.15">
      <c r="A4001">
        <v>38688997003</v>
      </c>
      <c r="B4001" s="204">
        <v>42893</v>
      </c>
      <c r="C4001">
        <v>0</v>
      </c>
      <c r="D4001">
        <v>1</v>
      </c>
      <c r="E4001">
        <v>0</v>
      </c>
    </row>
    <row r="4002" spans="1:5" x14ac:dyDescent="0.15">
      <c r="A4002">
        <v>38697682002</v>
      </c>
      <c r="B4002" s="204">
        <v>42893</v>
      </c>
      <c r="C4002">
        <v>0</v>
      </c>
      <c r="D4002">
        <v>1</v>
      </c>
      <c r="E4002">
        <v>0</v>
      </c>
    </row>
    <row r="4003" spans="1:5" x14ac:dyDescent="0.15">
      <c r="A4003">
        <v>38701642002</v>
      </c>
      <c r="B4003" s="204">
        <v>42893</v>
      </c>
      <c r="C4003">
        <v>0</v>
      </c>
      <c r="D4003">
        <v>1</v>
      </c>
      <c r="E4003">
        <v>0</v>
      </c>
    </row>
    <row r="4004" spans="1:5" x14ac:dyDescent="0.15">
      <c r="A4004">
        <v>38704579004</v>
      </c>
      <c r="B4004" s="204">
        <v>42893</v>
      </c>
      <c r="C4004">
        <v>0</v>
      </c>
      <c r="D4004">
        <v>1</v>
      </c>
      <c r="E4004">
        <v>0</v>
      </c>
    </row>
    <row r="4005" spans="1:5" x14ac:dyDescent="0.15">
      <c r="A4005">
        <v>38711476005</v>
      </c>
      <c r="B4005" s="204">
        <v>42899</v>
      </c>
      <c r="C4005">
        <v>0</v>
      </c>
      <c r="D4005">
        <v>1</v>
      </c>
      <c r="E4005">
        <v>0</v>
      </c>
    </row>
    <row r="4006" spans="1:5" x14ac:dyDescent="0.15">
      <c r="A4006">
        <v>38714281003</v>
      </c>
      <c r="B4006" s="204">
        <v>42893</v>
      </c>
      <c r="C4006">
        <v>0</v>
      </c>
      <c r="D4006">
        <v>1</v>
      </c>
      <c r="E4006">
        <v>0</v>
      </c>
    </row>
    <row r="4007" spans="1:5" x14ac:dyDescent="0.15">
      <c r="A4007">
        <v>38720760002</v>
      </c>
      <c r="B4007" s="204">
        <v>42893</v>
      </c>
      <c r="C4007">
        <v>0</v>
      </c>
      <c r="D4007">
        <v>1</v>
      </c>
      <c r="E4007">
        <v>0</v>
      </c>
    </row>
    <row r="4008" spans="1:5" x14ac:dyDescent="0.15">
      <c r="A4008">
        <v>38739317002</v>
      </c>
      <c r="B4008" s="204">
        <v>42893</v>
      </c>
      <c r="C4008">
        <v>0</v>
      </c>
      <c r="D4008" t="s">
        <v>21</v>
      </c>
      <c r="E4008">
        <v>0</v>
      </c>
    </row>
    <row r="4009" spans="1:5" x14ac:dyDescent="0.15">
      <c r="A4009">
        <v>38739636002</v>
      </c>
      <c r="B4009" s="204">
        <v>42893</v>
      </c>
      <c r="C4009">
        <v>0</v>
      </c>
      <c r="D4009">
        <v>1</v>
      </c>
      <c r="E4009">
        <v>0</v>
      </c>
    </row>
    <row r="4010" spans="1:5" x14ac:dyDescent="0.15">
      <c r="A4010">
        <v>38742111002</v>
      </c>
      <c r="B4010" s="204">
        <v>42893</v>
      </c>
      <c r="C4010">
        <v>0</v>
      </c>
      <c r="D4010">
        <v>1</v>
      </c>
      <c r="E4010">
        <v>0</v>
      </c>
    </row>
    <row r="4011" spans="1:5" x14ac:dyDescent="0.15">
      <c r="A4011">
        <v>38933225004</v>
      </c>
      <c r="B4011" s="204">
        <v>42879</v>
      </c>
      <c r="C4011">
        <v>0</v>
      </c>
      <c r="D4011">
        <v>1</v>
      </c>
      <c r="E4011">
        <v>0</v>
      </c>
    </row>
    <row r="4012" spans="1:5" x14ac:dyDescent="0.15">
      <c r="A4012">
        <v>39000314002</v>
      </c>
      <c r="B4012" s="204">
        <v>42899</v>
      </c>
      <c r="C4012">
        <v>0</v>
      </c>
      <c r="D4012">
        <v>1</v>
      </c>
      <c r="E4012">
        <v>0</v>
      </c>
    </row>
    <row r="4013" spans="1:5" x14ac:dyDescent="0.15">
      <c r="A4013">
        <v>39061672005</v>
      </c>
      <c r="B4013" s="204">
        <v>42908</v>
      </c>
      <c r="C4013">
        <v>0</v>
      </c>
      <c r="D4013">
        <v>1</v>
      </c>
      <c r="E4013">
        <v>0</v>
      </c>
    </row>
    <row r="4014" spans="1:5" x14ac:dyDescent="0.15">
      <c r="A4014">
        <v>39149089003</v>
      </c>
      <c r="B4014" s="204">
        <v>42927</v>
      </c>
      <c r="C4014">
        <v>1</v>
      </c>
      <c r="D4014" t="s">
        <v>21</v>
      </c>
      <c r="E4014">
        <v>0</v>
      </c>
    </row>
    <row r="4015" spans="1:5" x14ac:dyDescent="0.15">
      <c r="A4015">
        <v>39156305004</v>
      </c>
      <c r="B4015" s="204">
        <v>42899</v>
      </c>
      <c r="C4015">
        <v>0</v>
      </c>
      <c r="D4015">
        <v>1</v>
      </c>
      <c r="E4015">
        <v>0</v>
      </c>
    </row>
    <row r="4016" spans="1:5" x14ac:dyDescent="0.15">
      <c r="A4016">
        <v>39165611002</v>
      </c>
      <c r="B4016" s="204">
        <v>42927</v>
      </c>
      <c r="C4016">
        <v>1</v>
      </c>
      <c r="D4016" t="s">
        <v>21</v>
      </c>
      <c r="E4016">
        <v>0</v>
      </c>
    </row>
    <row r="4017" spans="1:5" x14ac:dyDescent="0.15">
      <c r="A4017">
        <v>39276150003</v>
      </c>
      <c r="B4017" s="204">
        <v>42880</v>
      </c>
      <c r="C4017">
        <v>0</v>
      </c>
      <c r="D4017">
        <v>1</v>
      </c>
      <c r="E4017">
        <v>0</v>
      </c>
    </row>
    <row r="4018" spans="1:5" x14ac:dyDescent="0.15">
      <c r="A4018">
        <v>39355075004</v>
      </c>
      <c r="B4018" s="204">
        <v>42899</v>
      </c>
      <c r="C4018">
        <v>0</v>
      </c>
      <c r="D4018">
        <v>1</v>
      </c>
      <c r="E4018">
        <v>0</v>
      </c>
    </row>
    <row r="4019" spans="1:5" x14ac:dyDescent="0.15">
      <c r="A4019">
        <v>39479639005</v>
      </c>
      <c r="B4019" s="204">
        <v>42899</v>
      </c>
      <c r="C4019">
        <v>0</v>
      </c>
      <c r="D4019">
        <v>1</v>
      </c>
      <c r="E4019">
        <v>0</v>
      </c>
    </row>
    <row r="4020" spans="1:5" x14ac:dyDescent="0.15">
      <c r="A4020">
        <v>39479639006</v>
      </c>
      <c r="B4020" s="204">
        <v>42899</v>
      </c>
      <c r="C4020">
        <v>0</v>
      </c>
      <c r="D4020">
        <v>1</v>
      </c>
      <c r="E4020">
        <v>0</v>
      </c>
    </row>
    <row r="4021" spans="1:5" x14ac:dyDescent="0.15">
      <c r="A4021">
        <v>39479947002</v>
      </c>
      <c r="B4021" s="204">
        <v>42899</v>
      </c>
      <c r="C4021">
        <v>0</v>
      </c>
      <c r="D4021">
        <v>1</v>
      </c>
      <c r="E4021">
        <v>0</v>
      </c>
    </row>
    <row r="4022" spans="1:5" x14ac:dyDescent="0.15">
      <c r="A4022">
        <v>39480970004</v>
      </c>
      <c r="B4022" s="204">
        <v>42899</v>
      </c>
      <c r="C4022">
        <v>0</v>
      </c>
      <c r="D4022">
        <v>1</v>
      </c>
      <c r="E4022">
        <v>0</v>
      </c>
    </row>
    <row r="4023" spans="1:5" x14ac:dyDescent="0.15">
      <c r="A4023">
        <v>39492190002</v>
      </c>
      <c r="B4023" s="204">
        <v>42899</v>
      </c>
      <c r="C4023">
        <v>0</v>
      </c>
      <c r="D4023">
        <v>1</v>
      </c>
      <c r="E4023">
        <v>0</v>
      </c>
    </row>
    <row r="4024" spans="1:5" x14ac:dyDescent="0.15">
      <c r="A4024">
        <v>39493048003</v>
      </c>
      <c r="B4024" s="204">
        <v>42899</v>
      </c>
      <c r="C4024">
        <v>0</v>
      </c>
      <c r="D4024">
        <v>1</v>
      </c>
      <c r="E4024">
        <v>0</v>
      </c>
    </row>
    <row r="4025" spans="1:5" x14ac:dyDescent="0.15">
      <c r="A4025">
        <v>39514487003</v>
      </c>
      <c r="B4025" s="204">
        <v>42899</v>
      </c>
      <c r="C4025">
        <v>0</v>
      </c>
      <c r="D4025">
        <v>1</v>
      </c>
      <c r="E4025">
        <v>0</v>
      </c>
    </row>
    <row r="4026" spans="1:5" x14ac:dyDescent="0.15">
      <c r="A4026">
        <v>39523705003</v>
      </c>
      <c r="B4026" s="204">
        <v>42880</v>
      </c>
      <c r="C4026">
        <v>0</v>
      </c>
      <c r="D4026">
        <v>1</v>
      </c>
      <c r="E4026">
        <v>0</v>
      </c>
    </row>
    <row r="4027" spans="1:5" x14ac:dyDescent="0.15">
      <c r="A4027">
        <v>39529656002</v>
      </c>
      <c r="B4027" s="204">
        <v>42899</v>
      </c>
      <c r="C4027">
        <v>0</v>
      </c>
      <c r="D4027">
        <v>1</v>
      </c>
      <c r="E4027">
        <v>0</v>
      </c>
    </row>
    <row r="4028" spans="1:5" x14ac:dyDescent="0.15">
      <c r="A4028">
        <v>39531790002</v>
      </c>
      <c r="B4028" s="204">
        <v>42899</v>
      </c>
      <c r="C4028">
        <v>0</v>
      </c>
      <c r="D4028">
        <v>1</v>
      </c>
      <c r="E4028">
        <v>0</v>
      </c>
    </row>
    <row r="4029" spans="1:5" x14ac:dyDescent="0.15">
      <c r="A4029">
        <v>39531790003</v>
      </c>
      <c r="B4029" s="204">
        <v>42899</v>
      </c>
      <c r="C4029">
        <v>0</v>
      </c>
      <c r="D4029">
        <v>1</v>
      </c>
      <c r="E4029">
        <v>0</v>
      </c>
    </row>
    <row r="4030" spans="1:5" x14ac:dyDescent="0.15">
      <c r="A4030">
        <v>39533781003</v>
      </c>
      <c r="B4030" s="204">
        <v>42908</v>
      </c>
      <c r="C4030">
        <v>0</v>
      </c>
      <c r="D4030">
        <v>1</v>
      </c>
      <c r="E4030">
        <v>0</v>
      </c>
    </row>
    <row r="4031" spans="1:5" x14ac:dyDescent="0.15">
      <c r="A4031">
        <v>39533902002</v>
      </c>
      <c r="B4031" s="204">
        <v>42899</v>
      </c>
      <c r="C4031">
        <v>0</v>
      </c>
      <c r="D4031">
        <v>1</v>
      </c>
      <c r="E4031">
        <v>0</v>
      </c>
    </row>
    <row r="4032" spans="1:5" x14ac:dyDescent="0.15">
      <c r="A4032">
        <v>39535453002</v>
      </c>
      <c r="B4032" s="204">
        <v>42899</v>
      </c>
      <c r="C4032">
        <v>0</v>
      </c>
      <c r="D4032">
        <v>1</v>
      </c>
      <c r="E4032">
        <v>0</v>
      </c>
    </row>
    <row r="4033" spans="1:5" x14ac:dyDescent="0.15">
      <c r="A4033">
        <v>39556782002</v>
      </c>
      <c r="B4033" s="204">
        <v>42899</v>
      </c>
      <c r="C4033">
        <v>0</v>
      </c>
      <c r="D4033">
        <v>1</v>
      </c>
      <c r="E4033">
        <v>0</v>
      </c>
    </row>
    <row r="4034" spans="1:5" x14ac:dyDescent="0.15">
      <c r="A4034">
        <v>39564889002</v>
      </c>
      <c r="B4034" s="204">
        <v>42899</v>
      </c>
      <c r="C4034">
        <v>0</v>
      </c>
      <c r="D4034">
        <v>1</v>
      </c>
      <c r="E4034">
        <v>0</v>
      </c>
    </row>
    <row r="4035" spans="1:5" x14ac:dyDescent="0.15">
      <c r="A4035">
        <v>39589507002</v>
      </c>
      <c r="B4035" s="204">
        <v>42899</v>
      </c>
      <c r="C4035">
        <v>0</v>
      </c>
      <c r="D4035">
        <v>1</v>
      </c>
      <c r="E4035">
        <v>0</v>
      </c>
    </row>
    <row r="4036" spans="1:5" x14ac:dyDescent="0.15">
      <c r="A4036">
        <v>39591465002</v>
      </c>
      <c r="B4036" s="204">
        <v>42899</v>
      </c>
      <c r="C4036">
        <v>0</v>
      </c>
      <c r="D4036">
        <v>1</v>
      </c>
      <c r="E4036">
        <v>0</v>
      </c>
    </row>
    <row r="4037" spans="1:5" x14ac:dyDescent="0.15">
      <c r="A4037">
        <v>39593027003</v>
      </c>
      <c r="B4037" s="204">
        <v>42899</v>
      </c>
      <c r="C4037">
        <v>0</v>
      </c>
      <c r="D4037">
        <v>1</v>
      </c>
      <c r="E4037">
        <v>0</v>
      </c>
    </row>
    <row r="4038" spans="1:5" x14ac:dyDescent="0.15">
      <c r="A4038">
        <v>39628095003</v>
      </c>
      <c r="B4038" s="204">
        <v>42899</v>
      </c>
      <c r="C4038">
        <v>0</v>
      </c>
      <c r="D4038">
        <v>1</v>
      </c>
      <c r="E4038">
        <v>0</v>
      </c>
    </row>
    <row r="4039" spans="1:5" x14ac:dyDescent="0.15">
      <c r="A4039">
        <v>39743419005</v>
      </c>
      <c r="B4039" s="204">
        <v>42927</v>
      </c>
      <c r="C4039">
        <v>1</v>
      </c>
      <c r="D4039" t="s">
        <v>21</v>
      </c>
      <c r="E4039">
        <v>0</v>
      </c>
    </row>
    <row r="4040" spans="1:5" x14ac:dyDescent="0.15">
      <c r="A4040">
        <v>39931068002</v>
      </c>
      <c r="B4040" s="204">
        <v>42913</v>
      </c>
      <c r="C4040">
        <v>0</v>
      </c>
      <c r="D4040">
        <v>1</v>
      </c>
      <c r="E4040">
        <v>0</v>
      </c>
    </row>
    <row r="4041" spans="1:5" x14ac:dyDescent="0.15">
      <c r="A4041">
        <v>40193308003</v>
      </c>
      <c r="B4041" s="204">
        <v>42893</v>
      </c>
      <c r="C4041">
        <v>0</v>
      </c>
      <c r="D4041">
        <v>1</v>
      </c>
      <c r="E4041">
        <v>0</v>
      </c>
    </row>
    <row r="4042" spans="1:5" x14ac:dyDescent="0.15">
      <c r="A4042">
        <v>40241895004</v>
      </c>
      <c r="B4042" s="204">
        <v>42935</v>
      </c>
      <c r="C4042">
        <v>0</v>
      </c>
      <c r="D4042">
        <v>1</v>
      </c>
      <c r="E4042">
        <v>0</v>
      </c>
    </row>
    <row r="4043" spans="1:5" x14ac:dyDescent="0.15">
      <c r="A4043">
        <v>40249386002</v>
      </c>
      <c r="B4043" s="204">
        <v>42935</v>
      </c>
      <c r="C4043">
        <v>0</v>
      </c>
      <c r="D4043">
        <v>1</v>
      </c>
      <c r="E4043">
        <v>0</v>
      </c>
    </row>
    <row r="4044" spans="1:5" x14ac:dyDescent="0.15">
      <c r="A4044">
        <v>40255678002</v>
      </c>
      <c r="B4044" s="204">
        <v>42935</v>
      </c>
      <c r="C4044">
        <v>0</v>
      </c>
      <c r="D4044">
        <v>1</v>
      </c>
      <c r="E4044">
        <v>0</v>
      </c>
    </row>
    <row r="4045" spans="1:5" x14ac:dyDescent="0.15">
      <c r="A4045">
        <v>40260232003</v>
      </c>
      <c r="B4045" s="204">
        <v>42935</v>
      </c>
      <c r="C4045">
        <v>0</v>
      </c>
      <c r="D4045">
        <v>1</v>
      </c>
      <c r="E4045">
        <v>0</v>
      </c>
    </row>
    <row r="4046" spans="1:5" x14ac:dyDescent="0.15">
      <c r="A4046">
        <v>40262377005</v>
      </c>
      <c r="B4046" s="204">
        <v>42935</v>
      </c>
      <c r="C4046">
        <v>0</v>
      </c>
      <c r="D4046">
        <v>1</v>
      </c>
      <c r="E4046">
        <v>0</v>
      </c>
    </row>
    <row r="4047" spans="1:5" x14ac:dyDescent="0.15">
      <c r="A4047">
        <v>40266634002</v>
      </c>
      <c r="B4047" s="204">
        <v>42935</v>
      </c>
      <c r="C4047">
        <v>0</v>
      </c>
      <c r="D4047">
        <v>1</v>
      </c>
      <c r="E4047">
        <v>0</v>
      </c>
    </row>
    <row r="4048" spans="1:5" x14ac:dyDescent="0.15">
      <c r="A4048">
        <v>40266634003</v>
      </c>
      <c r="B4048" s="204">
        <v>42935</v>
      </c>
      <c r="C4048">
        <v>0</v>
      </c>
      <c r="D4048">
        <v>1</v>
      </c>
      <c r="E4048">
        <v>0</v>
      </c>
    </row>
    <row r="4049" spans="1:5" x14ac:dyDescent="0.15">
      <c r="A4049">
        <v>40268559004</v>
      </c>
      <c r="B4049" s="204">
        <v>42912</v>
      </c>
      <c r="C4049">
        <v>0</v>
      </c>
      <c r="D4049">
        <v>1</v>
      </c>
      <c r="E4049">
        <v>0</v>
      </c>
    </row>
    <row r="4050" spans="1:5" x14ac:dyDescent="0.15">
      <c r="A4050">
        <v>40270572002</v>
      </c>
      <c r="B4050" s="204">
        <v>42935</v>
      </c>
      <c r="C4050">
        <v>0</v>
      </c>
      <c r="D4050">
        <v>1</v>
      </c>
      <c r="E4050">
        <v>0</v>
      </c>
    </row>
    <row r="4051" spans="1:5" x14ac:dyDescent="0.15">
      <c r="A4051">
        <v>40273311002</v>
      </c>
      <c r="B4051" s="204">
        <v>42935</v>
      </c>
      <c r="C4051">
        <v>0</v>
      </c>
      <c r="D4051">
        <v>1</v>
      </c>
      <c r="E4051">
        <v>0</v>
      </c>
    </row>
    <row r="4052" spans="1:5" x14ac:dyDescent="0.15">
      <c r="A4052">
        <v>40273916004</v>
      </c>
      <c r="B4052" s="204">
        <v>42935</v>
      </c>
      <c r="C4052">
        <v>0</v>
      </c>
      <c r="D4052">
        <v>1</v>
      </c>
      <c r="E4052">
        <v>0</v>
      </c>
    </row>
    <row r="4053" spans="1:5" x14ac:dyDescent="0.15">
      <c r="A4053">
        <v>40277909002</v>
      </c>
      <c r="B4053" s="204">
        <v>42935</v>
      </c>
      <c r="C4053">
        <v>0</v>
      </c>
      <c r="D4053">
        <v>1</v>
      </c>
      <c r="E4053">
        <v>0</v>
      </c>
    </row>
    <row r="4054" spans="1:5" x14ac:dyDescent="0.15">
      <c r="A4054">
        <v>40280296003</v>
      </c>
      <c r="B4054" s="204">
        <v>42935</v>
      </c>
      <c r="C4054">
        <v>0</v>
      </c>
      <c r="D4054">
        <v>1</v>
      </c>
      <c r="E4054">
        <v>0</v>
      </c>
    </row>
    <row r="4055" spans="1:5" x14ac:dyDescent="0.15">
      <c r="A4055">
        <v>40283926002</v>
      </c>
      <c r="B4055" s="204">
        <v>42935</v>
      </c>
      <c r="C4055">
        <v>0</v>
      </c>
      <c r="D4055">
        <v>1</v>
      </c>
      <c r="E4055">
        <v>0</v>
      </c>
    </row>
    <row r="4056" spans="1:5" x14ac:dyDescent="0.15">
      <c r="A4056">
        <v>40284157002</v>
      </c>
      <c r="B4056" s="204">
        <v>42935</v>
      </c>
      <c r="C4056">
        <v>0</v>
      </c>
      <c r="D4056">
        <v>1</v>
      </c>
      <c r="E4056">
        <v>0</v>
      </c>
    </row>
    <row r="4057" spans="1:5" x14ac:dyDescent="0.15">
      <c r="A4057">
        <v>40284982003</v>
      </c>
      <c r="B4057" s="204">
        <v>42893</v>
      </c>
      <c r="C4057">
        <v>0</v>
      </c>
      <c r="D4057">
        <v>1</v>
      </c>
      <c r="E4057">
        <v>0</v>
      </c>
    </row>
    <row r="4058" spans="1:5" x14ac:dyDescent="0.15">
      <c r="A4058">
        <v>40285686003</v>
      </c>
      <c r="B4058" s="204">
        <v>42935</v>
      </c>
      <c r="C4058">
        <v>0</v>
      </c>
      <c r="D4058">
        <v>1</v>
      </c>
      <c r="E4058">
        <v>0</v>
      </c>
    </row>
    <row r="4059" spans="1:5" x14ac:dyDescent="0.15">
      <c r="A4059">
        <v>40295916003</v>
      </c>
      <c r="B4059" s="204">
        <v>42935</v>
      </c>
      <c r="C4059">
        <v>0</v>
      </c>
      <c r="D4059" t="s">
        <v>21</v>
      </c>
      <c r="E4059">
        <v>0</v>
      </c>
    </row>
    <row r="4060" spans="1:5" x14ac:dyDescent="0.15">
      <c r="A4060">
        <v>40296774004</v>
      </c>
      <c r="B4060" s="204">
        <v>42935</v>
      </c>
      <c r="C4060">
        <v>0</v>
      </c>
      <c r="D4060">
        <v>1</v>
      </c>
      <c r="E4060">
        <v>0</v>
      </c>
    </row>
    <row r="4061" spans="1:5" x14ac:dyDescent="0.15">
      <c r="A4061">
        <v>40306069004</v>
      </c>
      <c r="B4061" s="204">
        <v>42935</v>
      </c>
      <c r="C4061">
        <v>0</v>
      </c>
      <c r="D4061" t="s">
        <v>21</v>
      </c>
      <c r="E4061">
        <v>0</v>
      </c>
    </row>
    <row r="4062" spans="1:5" x14ac:dyDescent="0.15">
      <c r="A4062">
        <v>40309457004</v>
      </c>
      <c r="B4062" s="204">
        <v>42935</v>
      </c>
      <c r="C4062">
        <v>0</v>
      </c>
      <c r="D4062">
        <v>1</v>
      </c>
      <c r="E4062">
        <v>0</v>
      </c>
    </row>
    <row r="4063" spans="1:5" x14ac:dyDescent="0.15">
      <c r="A4063">
        <v>40316178002</v>
      </c>
      <c r="B4063" s="204">
        <v>42935</v>
      </c>
      <c r="C4063">
        <v>0</v>
      </c>
      <c r="D4063">
        <v>1</v>
      </c>
      <c r="E4063">
        <v>0</v>
      </c>
    </row>
    <row r="4064" spans="1:5" x14ac:dyDescent="0.15">
      <c r="A4064">
        <v>40320259005</v>
      </c>
      <c r="B4064" s="204">
        <v>42935</v>
      </c>
      <c r="C4064">
        <v>0</v>
      </c>
      <c r="D4064">
        <v>1</v>
      </c>
      <c r="E4064">
        <v>0</v>
      </c>
    </row>
    <row r="4065" spans="1:5" x14ac:dyDescent="0.15">
      <c r="A4065">
        <v>40320259006</v>
      </c>
      <c r="B4065" s="204">
        <v>42935</v>
      </c>
      <c r="C4065">
        <v>0</v>
      </c>
      <c r="D4065">
        <v>1</v>
      </c>
      <c r="E4065">
        <v>0</v>
      </c>
    </row>
    <row r="4066" spans="1:5" x14ac:dyDescent="0.15">
      <c r="A4066">
        <v>40328058002</v>
      </c>
      <c r="B4066" s="204">
        <v>42935</v>
      </c>
      <c r="C4066">
        <v>0</v>
      </c>
      <c r="D4066">
        <v>1</v>
      </c>
      <c r="E4066">
        <v>0</v>
      </c>
    </row>
    <row r="4067" spans="1:5" x14ac:dyDescent="0.15">
      <c r="A4067">
        <v>40357241002</v>
      </c>
      <c r="B4067" s="204">
        <v>42935</v>
      </c>
      <c r="C4067">
        <v>0</v>
      </c>
      <c r="D4067">
        <v>1</v>
      </c>
      <c r="E4067">
        <v>0</v>
      </c>
    </row>
    <row r="4068" spans="1:5" x14ac:dyDescent="0.15">
      <c r="A4068">
        <v>40364424003</v>
      </c>
      <c r="B4068" s="204">
        <v>42935</v>
      </c>
      <c r="C4068">
        <v>0</v>
      </c>
      <c r="D4068">
        <v>1</v>
      </c>
      <c r="E4068">
        <v>0</v>
      </c>
    </row>
    <row r="4069" spans="1:5" x14ac:dyDescent="0.15">
      <c r="A4069">
        <v>40366657002</v>
      </c>
      <c r="B4069" s="204">
        <v>42935</v>
      </c>
      <c r="C4069">
        <v>0</v>
      </c>
      <c r="D4069">
        <v>1</v>
      </c>
      <c r="E4069">
        <v>0</v>
      </c>
    </row>
    <row r="4070" spans="1:5" x14ac:dyDescent="0.15">
      <c r="A4070">
        <v>40367229004</v>
      </c>
      <c r="B4070" s="204">
        <v>42935</v>
      </c>
      <c r="C4070">
        <v>0</v>
      </c>
      <c r="D4070">
        <v>1</v>
      </c>
      <c r="E4070">
        <v>0</v>
      </c>
    </row>
    <row r="4071" spans="1:5" x14ac:dyDescent="0.15">
      <c r="A4071">
        <v>40372146002</v>
      </c>
      <c r="B4071" s="204">
        <v>42935</v>
      </c>
      <c r="C4071">
        <v>0</v>
      </c>
      <c r="D4071">
        <v>1</v>
      </c>
      <c r="E4071">
        <v>0</v>
      </c>
    </row>
    <row r="4072" spans="1:5" x14ac:dyDescent="0.15">
      <c r="A4072">
        <v>40378394002</v>
      </c>
      <c r="B4072" s="204">
        <v>42935</v>
      </c>
      <c r="C4072">
        <v>0</v>
      </c>
      <c r="D4072">
        <v>1</v>
      </c>
      <c r="E4072">
        <v>0</v>
      </c>
    </row>
    <row r="4073" spans="1:5" x14ac:dyDescent="0.15">
      <c r="A4073">
        <v>40385313002</v>
      </c>
      <c r="B4073" s="204">
        <v>42935</v>
      </c>
      <c r="C4073">
        <v>0</v>
      </c>
      <c r="D4073">
        <v>1</v>
      </c>
      <c r="E4073">
        <v>0</v>
      </c>
    </row>
    <row r="4074" spans="1:5" x14ac:dyDescent="0.15">
      <c r="A4074">
        <v>40408567002</v>
      </c>
      <c r="B4074" s="204">
        <v>42935</v>
      </c>
      <c r="C4074">
        <v>0</v>
      </c>
      <c r="D4074">
        <v>1</v>
      </c>
      <c r="E4074">
        <v>0</v>
      </c>
    </row>
    <row r="4075" spans="1:5" x14ac:dyDescent="0.15">
      <c r="A4075">
        <v>40540391002</v>
      </c>
      <c r="B4075" s="204">
        <v>42893</v>
      </c>
      <c r="C4075">
        <v>0</v>
      </c>
      <c r="D4075">
        <v>1</v>
      </c>
      <c r="E4075">
        <v>0</v>
      </c>
    </row>
    <row r="4076" spans="1:5" x14ac:dyDescent="0.15">
      <c r="A4076">
        <v>40739491002</v>
      </c>
      <c r="B4076" s="204">
        <v>42913</v>
      </c>
      <c r="C4076">
        <v>0</v>
      </c>
      <c r="D4076">
        <v>1</v>
      </c>
      <c r="E4076">
        <v>0</v>
      </c>
    </row>
    <row r="4077" spans="1:5" x14ac:dyDescent="0.15">
      <c r="A4077">
        <v>40848160002</v>
      </c>
      <c r="B4077" s="204">
        <v>42908</v>
      </c>
      <c r="C4077">
        <v>0</v>
      </c>
      <c r="D4077">
        <v>1</v>
      </c>
      <c r="E4077">
        <v>0</v>
      </c>
    </row>
    <row r="4078" spans="1:5" x14ac:dyDescent="0.15">
      <c r="A4078">
        <v>40849139003</v>
      </c>
      <c r="B4078" s="204">
        <v>42908</v>
      </c>
      <c r="C4078">
        <v>0</v>
      </c>
      <c r="D4078">
        <v>1</v>
      </c>
      <c r="E4078">
        <v>0</v>
      </c>
    </row>
    <row r="4079" spans="1:5" x14ac:dyDescent="0.15">
      <c r="A4079">
        <v>40851988002</v>
      </c>
      <c r="B4079" s="204">
        <v>42908</v>
      </c>
      <c r="C4079">
        <v>0</v>
      </c>
      <c r="D4079">
        <v>1</v>
      </c>
      <c r="E4079">
        <v>0</v>
      </c>
    </row>
    <row r="4080" spans="1:5" x14ac:dyDescent="0.15">
      <c r="A4080">
        <v>40852307003</v>
      </c>
      <c r="B4080" s="204">
        <v>42908</v>
      </c>
      <c r="C4080">
        <v>0</v>
      </c>
      <c r="D4080">
        <v>1</v>
      </c>
      <c r="E4080">
        <v>0</v>
      </c>
    </row>
    <row r="4081" spans="1:5" x14ac:dyDescent="0.15">
      <c r="A4081">
        <v>40878520002</v>
      </c>
      <c r="B4081" s="204">
        <v>42908</v>
      </c>
      <c r="C4081">
        <v>0</v>
      </c>
      <c r="D4081">
        <v>1</v>
      </c>
      <c r="E4081">
        <v>0</v>
      </c>
    </row>
    <row r="4082" spans="1:5" x14ac:dyDescent="0.15">
      <c r="A4082">
        <v>40883547002</v>
      </c>
      <c r="B4082" s="204">
        <v>42908</v>
      </c>
      <c r="C4082">
        <v>0</v>
      </c>
      <c r="D4082">
        <v>1</v>
      </c>
      <c r="E4082">
        <v>0</v>
      </c>
    </row>
    <row r="4083" spans="1:5" x14ac:dyDescent="0.15">
      <c r="A4083">
        <v>40913148003</v>
      </c>
      <c r="B4083" s="204">
        <v>42908</v>
      </c>
      <c r="C4083">
        <v>0</v>
      </c>
      <c r="D4083">
        <v>1</v>
      </c>
      <c r="E4083">
        <v>0</v>
      </c>
    </row>
    <row r="4084" spans="1:5" x14ac:dyDescent="0.15">
      <c r="A4084">
        <v>40917196003</v>
      </c>
      <c r="B4084" s="204">
        <v>42908</v>
      </c>
      <c r="C4084">
        <v>0</v>
      </c>
      <c r="D4084">
        <v>1</v>
      </c>
      <c r="E4084">
        <v>0</v>
      </c>
    </row>
    <row r="4085" spans="1:5" x14ac:dyDescent="0.15">
      <c r="A4085">
        <v>40933256002</v>
      </c>
      <c r="B4085" s="204">
        <v>42908</v>
      </c>
      <c r="C4085">
        <v>0</v>
      </c>
      <c r="D4085">
        <v>1</v>
      </c>
      <c r="E4085">
        <v>0</v>
      </c>
    </row>
    <row r="4086" spans="1:5" x14ac:dyDescent="0.15">
      <c r="A4086">
        <v>40943981002</v>
      </c>
      <c r="B4086" s="204">
        <v>42908</v>
      </c>
      <c r="C4086">
        <v>0</v>
      </c>
      <c r="D4086">
        <v>1</v>
      </c>
      <c r="E4086">
        <v>0</v>
      </c>
    </row>
    <row r="4087" spans="1:5" x14ac:dyDescent="0.15">
      <c r="A4087">
        <v>40948799003</v>
      </c>
      <c r="B4087" s="204">
        <v>42908</v>
      </c>
      <c r="C4087">
        <v>0</v>
      </c>
      <c r="D4087">
        <v>1</v>
      </c>
      <c r="E4087">
        <v>0</v>
      </c>
    </row>
    <row r="4088" spans="1:5" x14ac:dyDescent="0.15">
      <c r="A4088">
        <v>40957885002</v>
      </c>
      <c r="B4088" s="204">
        <v>42908</v>
      </c>
      <c r="C4088">
        <v>0</v>
      </c>
      <c r="D4088">
        <v>1</v>
      </c>
      <c r="E4088">
        <v>0</v>
      </c>
    </row>
    <row r="4089" spans="1:5" x14ac:dyDescent="0.15">
      <c r="A4089">
        <v>40960426002</v>
      </c>
      <c r="B4089" s="204">
        <v>42908</v>
      </c>
      <c r="C4089">
        <v>0</v>
      </c>
      <c r="D4089">
        <v>1</v>
      </c>
      <c r="E4089">
        <v>0</v>
      </c>
    </row>
    <row r="4090" spans="1:5" x14ac:dyDescent="0.15">
      <c r="A4090">
        <v>40963990003</v>
      </c>
      <c r="B4090" s="204">
        <v>42908</v>
      </c>
      <c r="C4090">
        <v>0</v>
      </c>
      <c r="D4090">
        <v>1</v>
      </c>
      <c r="E4090">
        <v>0</v>
      </c>
    </row>
    <row r="4091" spans="1:5" x14ac:dyDescent="0.15">
      <c r="A4091">
        <v>40964727005</v>
      </c>
      <c r="B4091" s="204">
        <v>42908</v>
      </c>
      <c r="C4091">
        <v>0</v>
      </c>
      <c r="D4091">
        <v>1</v>
      </c>
      <c r="E4091">
        <v>0</v>
      </c>
    </row>
    <row r="4092" spans="1:5" x14ac:dyDescent="0.15">
      <c r="A4092">
        <v>40969897002</v>
      </c>
      <c r="B4092" s="204">
        <v>42908</v>
      </c>
      <c r="C4092">
        <v>0</v>
      </c>
      <c r="D4092">
        <v>1</v>
      </c>
      <c r="E4092">
        <v>0</v>
      </c>
    </row>
    <row r="4093" spans="1:5" x14ac:dyDescent="0.15">
      <c r="A4093">
        <v>40976277002</v>
      </c>
      <c r="B4093" s="204">
        <v>42908</v>
      </c>
      <c r="C4093">
        <v>0</v>
      </c>
      <c r="D4093">
        <v>1</v>
      </c>
      <c r="E4093">
        <v>0</v>
      </c>
    </row>
    <row r="4094" spans="1:5" x14ac:dyDescent="0.15">
      <c r="A4094">
        <v>40977311002</v>
      </c>
      <c r="B4094" s="204">
        <v>42908</v>
      </c>
      <c r="C4094">
        <v>0</v>
      </c>
      <c r="D4094">
        <v>1</v>
      </c>
      <c r="E4094">
        <v>0</v>
      </c>
    </row>
    <row r="4095" spans="1:5" x14ac:dyDescent="0.15">
      <c r="A4095">
        <v>40998585002</v>
      </c>
      <c r="B4095" s="204">
        <v>42879</v>
      </c>
      <c r="C4095">
        <v>0</v>
      </c>
      <c r="D4095" t="s">
        <v>21</v>
      </c>
      <c r="E4095">
        <v>0</v>
      </c>
    </row>
    <row r="4096" spans="1:5" x14ac:dyDescent="0.15">
      <c r="A4096">
        <v>41001269002</v>
      </c>
      <c r="B4096" s="204">
        <v>42879</v>
      </c>
      <c r="C4096">
        <v>0</v>
      </c>
      <c r="D4096">
        <v>1</v>
      </c>
      <c r="E4096">
        <v>0</v>
      </c>
    </row>
    <row r="4097" spans="1:5" x14ac:dyDescent="0.15">
      <c r="A4097">
        <v>41005086002</v>
      </c>
      <c r="B4097" s="204">
        <v>42879</v>
      </c>
      <c r="C4097">
        <v>0</v>
      </c>
      <c r="D4097">
        <v>1</v>
      </c>
      <c r="E4097">
        <v>0</v>
      </c>
    </row>
    <row r="4098" spans="1:5" x14ac:dyDescent="0.15">
      <c r="A4098">
        <v>41028263002</v>
      </c>
      <c r="B4098" s="204">
        <v>42879</v>
      </c>
      <c r="C4098">
        <v>0</v>
      </c>
      <c r="D4098">
        <v>1</v>
      </c>
      <c r="E4098">
        <v>0</v>
      </c>
    </row>
    <row r="4099" spans="1:5" x14ac:dyDescent="0.15">
      <c r="A4099">
        <v>41035270002</v>
      </c>
      <c r="B4099" s="204">
        <v>42879</v>
      </c>
      <c r="C4099">
        <v>0</v>
      </c>
      <c r="D4099">
        <v>1</v>
      </c>
      <c r="E4099">
        <v>0</v>
      </c>
    </row>
    <row r="4100" spans="1:5" x14ac:dyDescent="0.15">
      <c r="A4100">
        <v>41039010002</v>
      </c>
      <c r="B4100" s="204">
        <v>42879</v>
      </c>
      <c r="C4100">
        <v>0</v>
      </c>
      <c r="D4100">
        <v>1</v>
      </c>
      <c r="E4100">
        <v>0</v>
      </c>
    </row>
    <row r="4101" spans="1:5" x14ac:dyDescent="0.15">
      <c r="A4101">
        <v>41046512002</v>
      </c>
      <c r="B4101" s="204">
        <v>42879</v>
      </c>
      <c r="C4101">
        <v>0</v>
      </c>
      <c r="D4101">
        <v>1</v>
      </c>
      <c r="E4101">
        <v>0</v>
      </c>
    </row>
    <row r="4102" spans="1:5" x14ac:dyDescent="0.15">
      <c r="A4102">
        <v>41050318003</v>
      </c>
      <c r="B4102" s="204">
        <v>42879</v>
      </c>
      <c r="C4102">
        <v>0</v>
      </c>
      <c r="D4102">
        <v>1</v>
      </c>
      <c r="E4102">
        <v>0</v>
      </c>
    </row>
    <row r="4103" spans="1:5" x14ac:dyDescent="0.15">
      <c r="A4103">
        <v>41050934002</v>
      </c>
      <c r="B4103" s="204">
        <v>42879</v>
      </c>
      <c r="C4103">
        <v>0</v>
      </c>
      <c r="D4103">
        <v>1</v>
      </c>
      <c r="E4103">
        <v>0</v>
      </c>
    </row>
    <row r="4104" spans="1:5" x14ac:dyDescent="0.15">
      <c r="A4104">
        <v>41076036002</v>
      </c>
      <c r="B4104" s="204">
        <v>42879</v>
      </c>
      <c r="C4104">
        <v>0</v>
      </c>
      <c r="D4104">
        <v>1</v>
      </c>
      <c r="E4104">
        <v>0</v>
      </c>
    </row>
    <row r="4105" spans="1:5" x14ac:dyDescent="0.15">
      <c r="A4105">
        <v>41084737003</v>
      </c>
      <c r="B4105" s="204">
        <v>42879</v>
      </c>
      <c r="C4105">
        <v>0</v>
      </c>
      <c r="D4105">
        <v>1</v>
      </c>
      <c r="E4105">
        <v>0</v>
      </c>
    </row>
    <row r="4106" spans="1:5" x14ac:dyDescent="0.15">
      <c r="A4106">
        <v>41090688005</v>
      </c>
      <c r="B4106" s="204">
        <v>42880</v>
      </c>
      <c r="C4106">
        <v>0</v>
      </c>
      <c r="D4106">
        <v>1</v>
      </c>
      <c r="E4106">
        <v>0</v>
      </c>
    </row>
    <row r="4107" spans="1:5" x14ac:dyDescent="0.15">
      <c r="A4107">
        <v>41092184002</v>
      </c>
      <c r="B4107" s="204">
        <v>42879</v>
      </c>
      <c r="C4107">
        <v>0</v>
      </c>
      <c r="D4107">
        <v>1</v>
      </c>
      <c r="E4107">
        <v>0</v>
      </c>
    </row>
    <row r="4108" spans="1:5" x14ac:dyDescent="0.15">
      <c r="A4108">
        <v>41100181002</v>
      </c>
      <c r="B4108" s="204">
        <v>42879</v>
      </c>
      <c r="C4108">
        <v>0</v>
      </c>
      <c r="D4108">
        <v>1</v>
      </c>
      <c r="E4108">
        <v>0</v>
      </c>
    </row>
    <row r="4109" spans="1:5" x14ac:dyDescent="0.15">
      <c r="A4109">
        <v>41105747002</v>
      </c>
      <c r="B4109" s="204">
        <v>42879</v>
      </c>
      <c r="C4109">
        <v>0</v>
      </c>
      <c r="D4109">
        <v>1</v>
      </c>
      <c r="E4109">
        <v>0</v>
      </c>
    </row>
    <row r="4110" spans="1:5" x14ac:dyDescent="0.15">
      <c r="A4110">
        <v>41115295002</v>
      </c>
      <c r="B4110" s="204">
        <v>42913</v>
      </c>
      <c r="C4110">
        <v>0</v>
      </c>
      <c r="D4110">
        <v>1</v>
      </c>
      <c r="E4110">
        <v>0</v>
      </c>
    </row>
    <row r="4111" spans="1:5" x14ac:dyDescent="0.15">
      <c r="A4111">
        <v>41123149002</v>
      </c>
      <c r="B4111" s="204">
        <v>42879</v>
      </c>
      <c r="C4111">
        <v>0</v>
      </c>
      <c r="D4111">
        <v>1</v>
      </c>
      <c r="E4111">
        <v>0</v>
      </c>
    </row>
    <row r="4112" spans="1:5" x14ac:dyDescent="0.15">
      <c r="A4112">
        <v>41136228005</v>
      </c>
      <c r="B4112" s="204">
        <v>42879</v>
      </c>
      <c r="C4112">
        <v>0</v>
      </c>
      <c r="D4112">
        <v>1</v>
      </c>
      <c r="E4112">
        <v>0</v>
      </c>
    </row>
    <row r="4113" spans="1:5" x14ac:dyDescent="0.15">
      <c r="A4113">
        <v>41139088005</v>
      </c>
      <c r="B4113" s="204">
        <v>42880</v>
      </c>
      <c r="C4113">
        <v>0</v>
      </c>
      <c r="D4113">
        <v>1</v>
      </c>
      <c r="E4113">
        <v>0</v>
      </c>
    </row>
    <row r="4114" spans="1:5" x14ac:dyDescent="0.15">
      <c r="A4114">
        <v>41140419002</v>
      </c>
      <c r="B4114" s="204">
        <v>42880</v>
      </c>
      <c r="C4114">
        <v>0</v>
      </c>
      <c r="D4114">
        <v>1</v>
      </c>
      <c r="E4114">
        <v>0</v>
      </c>
    </row>
    <row r="4115" spans="1:5" x14ac:dyDescent="0.15">
      <c r="A4115">
        <v>41150748004</v>
      </c>
      <c r="B4115" s="204">
        <v>42880</v>
      </c>
      <c r="C4115">
        <v>0</v>
      </c>
      <c r="D4115">
        <v>1</v>
      </c>
      <c r="E4115">
        <v>0</v>
      </c>
    </row>
    <row r="4116" spans="1:5" x14ac:dyDescent="0.15">
      <c r="A4116">
        <v>41154708002</v>
      </c>
      <c r="B4116" s="204">
        <v>42880</v>
      </c>
      <c r="C4116">
        <v>0</v>
      </c>
      <c r="D4116">
        <v>1</v>
      </c>
      <c r="E4116">
        <v>0</v>
      </c>
    </row>
    <row r="4117" spans="1:5" x14ac:dyDescent="0.15">
      <c r="A4117">
        <v>41157744003</v>
      </c>
      <c r="B4117" s="204">
        <v>42880</v>
      </c>
      <c r="C4117">
        <v>0</v>
      </c>
      <c r="D4117">
        <v>1</v>
      </c>
      <c r="E4117">
        <v>0</v>
      </c>
    </row>
    <row r="4118" spans="1:5" x14ac:dyDescent="0.15">
      <c r="A4118">
        <v>41161088002</v>
      </c>
      <c r="B4118" s="204">
        <v>42880</v>
      </c>
      <c r="C4118">
        <v>0</v>
      </c>
      <c r="D4118">
        <v>1</v>
      </c>
      <c r="E4118">
        <v>0</v>
      </c>
    </row>
    <row r="4119" spans="1:5" x14ac:dyDescent="0.15">
      <c r="A4119">
        <v>41166258003</v>
      </c>
      <c r="B4119" s="204">
        <v>42880</v>
      </c>
      <c r="C4119">
        <v>0</v>
      </c>
      <c r="D4119">
        <v>1</v>
      </c>
      <c r="E4119">
        <v>0</v>
      </c>
    </row>
    <row r="4120" spans="1:5" x14ac:dyDescent="0.15">
      <c r="A4120">
        <v>41168403003</v>
      </c>
      <c r="B4120" s="204">
        <v>42880</v>
      </c>
      <c r="C4120">
        <v>0</v>
      </c>
      <c r="D4120">
        <v>1</v>
      </c>
      <c r="E4120">
        <v>0</v>
      </c>
    </row>
    <row r="4121" spans="1:5" x14ac:dyDescent="0.15">
      <c r="A4121">
        <v>41190546002</v>
      </c>
      <c r="B4121" s="204">
        <v>42880</v>
      </c>
      <c r="C4121">
        <v>0</v>
      </c>
      <c r="D4121">
        <v>1</v>
      </c>
      <c r="E4121">
        <v>0</v>
      </c>
    </row>
    <row r="4122" spans="1:5" x14ac:dyDescent="0.15">
      <c r="A4122">
        <v>41199852003</v>
      </c>
      <c r="B4122" s="204">
        <v>42880</v>
      </c>
      <c r="C4122">
        <v>0</v>
      </c>
      <c r="D4122">
        <v>1</v>
      </c>
      <c r="E4122">
        <v>0</v>
      </c>
    </row>
    <row r="4123" spans="1:5" x14ac:dyDescent="0.15">
      <c r="A4123">
        <v>41205605003</v>
      </c>
      <c r="B4123" s="204">
        <v>42880</v>
      </c>
      <c r="C4123">
        <v>0</v>
      </c>
      <c r="D4123">
        <v>1</v>
      </c>
      <c r="E4123">
        <v>0</v>
      </c>
    </row>
    <row r="4124" spans="1:5" x14ac:dyDescent="0.15">
      <c r="A4124">
        <v>41221830003</v>
      </c>
      <c r="B4124" s="204">
        <v>42880</v>
      </c>
      <c r="C4124">
        <v>0</v>
      </c>
      <c r="D4124">
        <v>1</v>
      </c>
      <c r="E4124">
        <v>0</v>
      </c>
    </row>
    <row r="4125" spans="1:5" x14ac:dyDescent="0.15">
      <c r="A4125">
        <v>41223425002</v>
      </c>
      <c r="B4125" s="204">
        <v>42880</v>
      </c>
      <c r="C4125">
        <v>0</v>
      </c>
      <c r="D4125">
        <v>1</v>
      </c>
      <c r="E4125">
        <v>0</v>
      </c>
    </row>
    <row r="4126" spans="1:5" x14ac:dyDescent="0.15">
      <c r="A4126">
        <v>41228958002</v>
      </c>
      <c r="B4126" s="204">
        <v>42880</v>
      </c>
      <c r="C4126">
        <v>0</v>
      </c>
      <c r="D4126">
        <v>1</v>
      </c>
      <c r="E4126">
        <v>0</v>
      </c>
    </row>
    <row r="4127" spans="1:5" x14ac:dyDescent="0.15">
      <c r="A4127">
        <v>41231147003</v>
      </c>
      <c r="B4127" s="204">
        <v>42880</v>
      </c>
      <c r="C4127">
        <v>0</v>
      </c>
      <c r="D4127">
        <v>1</v>
      </c>
      <c r="E4127">
        <v>0</v>
      </c>
    </row>
    <row r="4128" spans="1:5" x14ac:dyDescent="0.15">
      <c r="A4128">
        <v>41231378002</v>
      </c>
      <c r="B4128" s="204">
        <v>42880</v>
      </c>
      <c r="C4128">
        <v>0</v>
      </c>
      <c r="D4128">
        <v>1</v>
      </c>
      <c r="E4128">
        <v>0</v>
      </c>
    </row>
    <row r="4129" spans="1:5" x14ac:dyDescent="0.15">
      <c r="A4129">
        <v>41257162003</v>
      </c>
      <c r="B4129" s="204">
        <v>42880</v>
      </c>
      <c r="C4129">
        <v>0</v>
      </c>
      <c r="D4129">
        <v>1</v>
      </c>
      <c r="E4129">
        <v>0</v>
      </c>
    </row>
    <row r="4130" spans="1:5" x14ac:dyDescent="0.15">
      <c r="A4130">
        <v>41291295002</v>
      </c>
      <c r="B4130" s="204">
        <v>42880</v>
      </c>
      <c r="C4130">
        <v>0</v>
      </c>
      <c r="D4130">
        <v>1</v>
      </c>
      <c r="E4130">
        <v>0</v>
      </c>
    </row>
    <row r="4131" spans="1:5" x14ac:dyDescent="0.15">
      <c r="A4131">
        <v>41483795002</v>
      </c>
      <c r="B4131" s="204">
        <v>42912</v>
      </c>
      <c r="C4131">
        <v>0</v>
      </c>
      <c r="D4131">
        <v>1</v>
      </c>
      <c r="E4131">
        <v>0</v>
      </c>
    </row>
    <row r="4132" spans="1:5" x14ac:dyDescent="0.15">
      <c r="A4132">
        <v>41486699002</v>
      </c>
      <c r="B4132" s="204">
        <v>42912</v>
      </c>
      <c r="C4132">
        <v>0</v>
      </c>
      <c r="D4132">
        <v>1</v>
      </c>
      <c r="E4132">
        <v>0</v>
      </c>
    </row>
    <row r="4133" spans="1:5" x14ac:dyDescent="0.15">
      <c r="A4133">
        <v>41488569003</v>
      </c>
      <c r="B4133" s="204">
        <v>42912</v>
      </c>
      <c r="C4133">
        <v>0</v>
      </c>
      <c r="D4133">
        <v>1</v>
      </c>
      <c r="E4133">
        <v>0</v>
      </c>
    </row>
    <row r="4134" spans="1:5" x14ac:dyDescent="0.15">
      <c r="A4134">
        <v>41490120004</v>
      </c>
      <c r="B4134" s="204">
        <v>42912</v>
      </c>
      <c r="C4134">
        <v>0</v>
      </c>
      <c r="D4134">
        <v>1</v>
      </c>
      <c r="E4134">
        <v>0</v>
      </c>
    </row>
    <row r="4135" spans="1:5" x14ac:dyDescent="0.15">
      <c r="A4135">
        <v>41492782002</v>
      </c>
      <c r="B4135" s="204">
        <v>42912</v>
      </c>
      <c r="C4135">
        <v>0</v>
      </c>
      <c r="D4135">
        <v>1</v>
      </c>
      <c r="E4135">
        <v>0</v>
      </c>
    </row>
    <row r="4136" spans="1:5" x14ac:dyDescent="0.15">
      <c r="A4136">
        <v>41506697002</v>
      </c>
      <c r="B4136" s="204">
        <v>42912</v>
      </c>
      <c r="C4136">
        <v>0</v>
      </c>
      <c r="D4136">
        <v>1</v>
      </c>
      <c r="E4136">
        <v>0</v>
      </c>
    </row>
    <row r="4137" spans="1:5" x14ac:dyDescent="0.15">
      <c r="A4137">
        <v>41515112002</v>
      </c>
      <c r="B4137" s="204">
        <v>42912</v>
      </c>
      <c r="C4137">
        <v>0</v>
      </c>
      <c r="D4137">
        <v>1</v>
      </c>
      <c r="E4137">
        <v>0</v>
      </c>
    </row>
    <row r="4138" spans="1:5" x14ac:dyDescent="0.15">
      <c r="A4138">
        <v>41520623002</v>
      </c>
      <c r="B4138" s="204">
        <v>42912</v>
      </c>
      <c r="C4138">
        <v>0</v>
      </c>
      <c r="D4138">
        <v>1</v>
      </c>
      <c r="E4138">
        <v>0</v>
      </c>
    </row>
    <row r="4139" spans="1:5" x14ac:dyDescent="0.15">
      <c r="A4139">
        <v>41520986008</v>
      </c>
      <c r="B4139" s="204">
        <v>42912</v>
      </c>
      <c r="C4139">
        <v>0</v>
      </c>
      <c r="D4139">
        <v>1</v>
      </c>
      <c r="E4139">
        <v>0</v>
      </c>
    </row>
    <row r="4140" spans="1:5" x14ac:dyDescent="0.15">
      <c r="A4140">
        <v>41523945002</v>
      </c>
      <c r="B4140" s="204">
        <v>42912</v>
      </c>
      <c r="C4140">
        <v>0</v>
      </c>
      <c r="D4140">
        <v>1</v>
      </c>
      <c r="E4140">
        <v>0</v>
      </c>
    </row>
    <row r="4141" spans="1:5" x14ac:dyDescent="0.15">
      <c r="A4141">
        <v>41525760002</v>
      </c>
      <c r="B4141" s="204">
        <v>42912</v>
      </c>
      <c r="C4141">
        <v>0</v>
      </c>
      <c r="D4141">
        <v>1</v>
      </c>
      <c r="E4141">
        <v>0</v>
      </c>
    </row>
    <row r="4142" spans="1:5" x14ac:dyDescent="0.15">
      <c r="A4142">
        <v>41537497003</v>
      </c>
      <c r="B4142" s="204">
        <v>42912</v>
      </c>
      <c r="C4142">
        <v>0</v>
      </c>
      <c r="D4142">
        <v>1</v>
      </c>
      <c r="E4142">
        <v>0</v>
      </c>
    </row>
    <row r="4143" spans="1:5" x14ac:dyDescent="0.15">
      <c r="A4143">
        <v>41552820002</v>
      </c>
      <c r="B4143" s="204">
        <v>42912</v>
      </c>
      <c r="C4143">
        <v>0</v>
      </c>
      <c r="D4143">
        <v>1</v>
      </c>
      <c r="E4143">
        <v>0</v>
      </c>
    </row>
    <row r="4144" spans="1:5" x14ac:dyDescent="0.15">
      <c r="A4144">
        <v>41556439003</v>
      </c>
      <c r="B4144" s="204">
        <v>42912</v>
      </c>
      <c r="C4144">
        <v>0</v>
      </c>
      <c r="D4144">
        <v>1</v>
      </c>
      <c r="E4144">
        <v>0</v>
      </c>
    </row>
    <row r="4145" spans="1:5" x14ac:dyDescent="0.15">
      <c r="A4145">
        <v>41557671004</v>
      </c>
      <c r="B4145" s="204">
        <v>42912</v>
      </c>
      <c r="C4145">
        <v>0</v>
      </c>
      <c r="D4145">
        <v>1</v>
      </c>
      <c r="E4145">
        <v>0</v>
      </c>
    </row>
    <row r="4146" spans="1:5" x14ac:dyDescent="0.15">
      <c r="A4146">
        <v>41573335002</v>
      </c>
      <c r="B4146" s="204">
        <v>42912</v>
      </c>
      <c r="C4146">
        <v>0</v>
      </c>
      <c r="D4146">
        <v>1</v>
      </c>
      <c r="E4146">
        <v>0</v>
      </c>
    </row>
    <row r="4147" spans="1:5" x14ac:dyDescent="0.15">
      <c r="A4147">
        <v>41577735002</v>
      </c>
      <c r="B4147" s="204">
        <v>42912</v>
      </c>
      <c r="C4147">
        <v>0</v>
      </c>
      <c r="D4147">
        <v>1</v>
      </c>
      <c r="E4147">
        <v>0</v>
      </c>
    </row>
    <row r="4148" spans="1:5" x14ac:dyDescent="0.15">
      <c r="A4148">
        <v>41578549002</v>
      </c>
      <c r="B4148" s="204">
        <v>42912</v>
      </c>
      <c r="C4148">
        <v>0</v>
      </c>
      <c r="D4148">
        <v>1</v>
      </c>
      <c r="E4148">
        <v>0</v>
      </c>
    </row>
    <row r="4149" spans="1:5" x14ac:dyDescent="0.15">
      <c r="A4149">
        <v>41606335002</v>
      </c>
      <c r="B4149" s="204">
        <v>42912</v>
      </c>
      <c r="C4149">
        <v>0</v>
      </c>
      <c r="D4149">
        <v>1</v>
      </c>
      <c r="E4149">
        <v>0</v>
      </c>
    </row>
    <row r="4150" spans="1:5" x14ac:dyDescent="0.15">
      <c r="A4150">
        <v>41612968003</v>
      </c>
      <c r="B4150" s="204">
        <v>42912</v>
      </c>
      <c r="C4150">
        <v>0</v>
      </c>
      <c r="D4150">
        <v>1</v>
      </c>
      <c r="E4150">
        <v>0</v>
      </c>
    </row>
    <row r="4151" spans="1:5" x14ac:dyDescent="0.15">
      <c r="A4151">
        <v>41619744003</v>
      </c>
      <c r="B4151" s="204">
        <v>42912</v>
      </c>
      <c r="C4151">
        <v>0</v>
      </c>
      <c r="D4151">
        <v>1</v>
      </c>
      <c r="E4151">
        <v>0</v>
      </c>
    </row>
    <row r="4152" spans="1:5" x14ac:dyDescent="0.15">
      <c r="A4152">
        <v>41621834003</v>
      </c>
      <c r="B4152" s="204">
        <v>42912</v>
      </c>
      <c r="C4152">
        <v>0</v>
      </c>
      <c r="D4152">
        <v>1</v>
      </c>
      <c r="E4152">
        <v>0</v>
      </c>
    </row>
    <row r="4153" spans="1:5" x14ac:dyDescent="0.15">
      <c r="A4153">
        <v>41621988002</v>
      </c>
      <c r="B4153" s="204">
        <v>42912</v>
      </c>
      <c r="C4153">
        <v>0</v>
      </c>
      <c r="D4153">
        <v>1</v>
      </c>
      <c r="E4153">
        <v>0</v>
      </c>
    </row>
    <row r="4154" spans="1:5" x14ac:dyDescent="0.15">
      <c r="A4154">
        <v>41633483002</v>
      </c>
      <c r="B4154" s="204">
        <v>42912</v>
      </c>
      <c r="C4154">
        <v>0</v>
      </c>
      <c r="D4154">
        <v>1</v>
      </c>
      <c r="E4154">
        <v>0</v>
      </c>
    </row>
    <row r="4155" spans="1:5" x14ac:dyDescent="0.15">
      <c r="A4155">
        <v>41637685002</v>
      </c>
      <c r="B4155" s="204">
        <v>42912</v>
      </c>
      <c r="C4155">
        <v>0</v>
      </c>
      <c r="D4155">
        <v>1</v>
      </c>
      <c r="E4155">
        <v>0</v>
      </c>
    </row>
    <row r="4156" spans="1:5" x14ac:dyDescent="0.15">
      <c r="A4156">
        <v>41638906003</v>
      </c>
      <c r="B4156" s="204">
        <v>42912</v>
      </c>
      <c r="C4156">
        <v>0</v>
      </c>
      <c r="D4156">
        <v>1</v>
      </c>
      <c r="E4156">
        <v>0</v>
      </c>
    </row>
    <row r="4157" spans="1:5" x14ac:dyDescent="0.15">
      <c r="A4157">
        <v>41639819002</v>
      </c>
      <c r="B4157" s="204">
        <v>42912</v>
      </c>
      <c r="C4157">
        <v>0</v>
      </c>
      <c r="D4157">
        <v>1</v>
      </c>
      <c r="E4157">
        <v>0</v>
      </c>
    </row>
    <row r="4158" spans="1:5" x14ac:dyDescent="0.15">
      <c r="A4158">
        <v>41640820002</v>
      </c>
      <c r="B4158" s="204">
        <v>42912</v>
      </c>
      <c r="C4158">
        <v>0</v>
      </c>
      <c r="D4158">
        <v>1</v>
      </c>
      <c r="E4158">
        <v>0</v>
      </c>
    </row>
    <row r="4159" spans="1:5" x14ac:dyDescent="0.15">
      <c r="A4159">
        <v>41664184003</v>
      </c>
      <c r="B4159" s="204">
        <v>42913</v>
      </c>
      <c r="C4159">
        <v>0</v>
      </c>
      <c r="D4159">
        <v>1</v>
      </c>
      <c r="E4159">
        <v>0</v>
      </c>
    </row>
    <row r="4160" spans="1:5" x14ac:dyDescent="0.15">
      <c r="A4160">
        <v>41670278003</v>
      </c>
      <c r="B4160" s="204">
        <v>42912</v>
      </c>
      <c r="C4160">
        <v>0</v>
      </c>
      <c r="D4160">
        <v>1</v>
      </c>
      <c r="E4160">
        <v>0</v>
      </c>
    </row>
    <row r="4161" spans="1:5" x14ac:dyDescent="0.15">
      <c r="A4161">
        <v>41674689002</v>
      </c>
      <c r="B4161" s="204">
        <v>42912</v>
      </c>
      <c r="C4161">
        <v>0</v>
      </c>
      <c r="D4161">
        <v>1</v>
      </c>
      <c r="E4161">
        <v>0</v>
      </c>
    </row>
    <row r="4162" spans="1:5" x14ac:dyDescent="0.15">
      <c r="A4162">
        <v>41676768003</v>
      </c>
      <c r="B4162" s="204">
        <v>42912</v>
      </c>
      <c r="C4162">
        <v>0</v>
      </c>
      <c r="D4162">
        <v>1</v>
      </c>
      <c r="E4162">
        <v>0</v>
      </c>
    </row>
    <row r="4163" spans="1:5" x14ac:dyDescent="0.15">
      <c r="A4163">
        <v>41677274003</v>
      </c>
      <c r="B4163" s="204">
        <v>42912</v>
      </c>
      <c r="C4163">
        <v>0</v>
      </c>
      <c r="D4163">
        <v>1</v>
      </c>
      <c r="E4163">
        <v>0</v>
      </c>
    </row>
    <row r="4164" spans="1:5" x14ac:dyDescent="0.15">
      <c r="A4164">
        <v>41688890002</v>
      </c>
      <c r="B4164" s="204">
        <v>42912</v>
      </c>
      <c r="C4164">
        <v>0</v>
      </c>
      <c r="D4164">
        <v>1</v>
      </c>
      <c r="E4164">
        <v>0</v>
      </c>
    </row>
    <row r="4165" spans="1:5" x14ac:dyDescent="0.15">
      <c r="A4165">
        <v>41694819002</v>
      </c>
      <c r="B4165" s="204">
        <v>42913</v>
      </c>
      <c r="C4165">
        <v>0</v>
      </c>
      <c r="D4165">
        <v>1</v>
      </c>
      <c r="E4165">
        <v>0</v>
      </c>
    </row>
    <row r="4166" spans="1:5" x14ac:dyDescent="0.15">
      <c r="A4166">
        <v>41715202002</v>
      </c>
      <c r="B4166" s="204">
        <v>42913</v>
      </c>
      <c r="C4166">
        <v>0</v>
      </c>
      <c r="D4166">
        <v>1</v>
      </c>
      <c r="E4166">
        <v>0</v>
      </c>
    </row>
    <row r="4167" spans="1:5" x14ac:dyDescent="0.15">
      <c r="A4167">
        <v>41727566002</v>
      </c>
      <c r="B4167" s="204">
        <v>42913</v>
      </c>
      <c r="C4167">
        <v>0</v>
      </c>
      <c r="D4167">
        <v>1</v>
      </c>
      <c r="E4167">
        <v>0</v>
      </c>
    </row>
    <row r="4168" spans="1:5" x14ac:dyDescent="0.15">
      <c r="A4168">
        <v>41737664002</v>
      </c>
      <c r="B4168" s="204">
        <v>42913</v>
      </c>
      <c r="C4168">
        <v>0</v>
      </c>
      <c r="D4168">
        <v>1</v>
      </c>
      <c r="E4168">
        <v>0</v>
      </c>
    </row>
    <row r="4169" spans="1:5" x14ac:dyDescent="0.15">
      <c r="A4169">
        <v>41741305002</v>
      </c>
      <c r="B4169" s="204">
        <v>42913</v>
      </c>
      <c r="C4169">
        <v>0</v>
      </c>
      <c r="D4169">
        <v>1</v>
      </c>
      <c r="E4169">
        <v>0</v>
      </c>
    </row>
    <row r="4170" spans="1:5" x14ac:dyDescent="0.15">
      <c r="A4170">
        <v>41764746002</v>
      </c>
      <c r="B4170" s="204">
        <v>42913</v>
      </c>
      <c r="C4170">
        <v>0</v>
      </c>
      <c r="D4170">
        <v>1</v>
      </c>
      <c r="E4170">
        <v>0</v>
      </c>
    </row>
    <row r="4171" spans="1:5" x14ac:dyDescent="0.15">
      <c r="A4171">
        <v>41790002002</v>
      </c>
      <c r="B4171" s="204">
        <v>42913</v>
      </c>
      <c r="C4171">
        <v>0</v>
      </c>
      <c r="D4171">
        <v>1</v>
      </c>
      <c r="E4171">
        <v>0</v>
      </c>
    </row>
    <row r="4172" spans="1:5" x14ac:dyDescent="0.15">
      <c r="A4172">
        <v>41791168002</v>
      </c>
      <c r="B4172" s="204">
        <v>42913</v>
      </c>
      <c r="C4172">
        <v>0</v>
      </c>
      <c r="D4172">
        <v>1</v>
      </c>
      <c r="E4172">
        <v>0</v>
      </c>
    </row>
    <row r="4173" spans="1:5" x14ac:dyDescent="0.15">
      <c r="A4173">
        <v>41791795004</v>
      </c>
      <c r="B4173" s="204">
        <v>42913</v>
      </c>
      <c r="C4173">
        <v>0</v>
      </c>
      <c r="D4173">
        <v>1</v>
      </c>
      <c r="E4173">
        <v>0</v>
      </c>
    </row>
    <row r="4174" spans="1:5" x14ac:dyDescent="0.15">
      <c r="A4174">
        <v>41797922002</v>
      </c>
      <c r="B4174" s="204">
        <v>42913</v>
      </c>
      <c r="C4174">
        <v>0</v>
      </c>
      <c r="D4174">
        <v>1</v>
      </c>
      <c r="E4174">
        <v>0</v>
      </c>
    </row>
    <row r="4175" spans="1:5" x14ac:dyDescent="0.15">
      <c r="A4175">
        <v>41816006002</v>
      </c>
      <c r="B4175" s="204">
        <v>42913</v>
      </c>
      <c r="C4175">
        <v>0</v>
      </c>
      <c r="D4175">
        <v>1</v>
      </c>
      <c r="E4175">
        <v>0</v>
      </c>
    </row>
    <row r="4176" spans="1:5" x14ac:dyDescent="0.15">
      <c r="A4176">
        <v>41818382003</v>
      </c>
      <c r="B4176" s="204">
        <v>42880</v>
      </c>
      <c r="C4176">
        <v>0</v>
      </c>
      <c r="D4176">
        <v>1</v>
      </c>
      <c r="E4176">
        <v>0</v>
      </c>
    </row>
    <row r="4177" spans="1:5" x14ac:dyDescent="0.15">
      <c r="A4177">
        <v>41820021002</v>
      </c>
      <c r="B4177" s="204">
        <v>42913</v>
      </c>
      <c r="C4177">
        <v>0</v>
      </c>
      <c r="D4177">
        <v>1</v>
      </c>
      <c r="E4177">
        <v>0</v>
      </c>
    </row>
    <row r="4178" spans="1:5" x14ac:dyDescent="0.15">
      <c r="A4178">
        <v>41828359002</v>
      </c>
      <c r="B4178" s="204">
        <v>42913</v>
      </c>
      <c r="C4178">
        <v>0</v>
      </c>
      <c r="D4178">
        <v>1</v>
      </c>
      <c r="E4178">
        <v>0</v>
      </c>
    </row>
    <row r="4179" spans="1:5" x14ac:dyDescent="0.15">
      <c r="A4179">
        <v>41829679002</v>
      </c>
      <c r="B4179" s="204">
        <v>42913</v>
      </c>
      <c r="C4179">
        <v>0</v>
      </c>
      <c r="D4179">
        <v>1</v>
      </c>
      <c r="E4179">
        <v>0</v>
      </c>
    </row>
    <row r="4180" spans="1:5" x14ac:dyDescent="0.15">
      <c r="A4180">
        <v>41837335003</v>
      </c>
      <c r="B4180" s="204">
        <v>42913</v>
      </c>
      <c r="C4180">
        <v>0</v>
      </c>
      <c r="D4180">
        <v>1</v>
      </c>
      <c r="E4180">
        <v>0</v>
      </c>
    </row>
    <row r="4181" spans="1:5" x14ac:dyDescent="0.15">
      <c r="A4181">
        <v>41839370006</v>
      </c>
      <c r="B4181" s="204">
        <v>42913</v>
      </c>
      <c r="C4181">
        <v>0</v>
      </c>
      <c r="D4181">
        <v>1</v>
      </c>
      <c r="E4181">
        <v>0</v>
      </c>
    </row>
    <row r="4182" spans="1:5" x14ac:dyDescent="0.15">
      <c r="A4182">
        <v>41848038002</v>
      </c>
      <c r="B4182" s="204">
        <v>42913</v>
      </c>
      <c r="C4182">
        <v>0</v>
      </c>
      <c r="D4182">
        <v>1</v>
      </c>
      <c r="E4182">
        <v>0</v>
      </c>
    </row>
    <row r="4183" spans="1:5" x14ac:dyDescent="0.15">
      <c r="A4183">
        <v>41861458002</v>
      </c>
      <c r="B4183" s="204">
        <v>42913</v>
      </c>
      <c r="C4183">
        <v>0</v>
      </c>
      <c r="D4183">
        <v>1</v>
      </c>
      <c r="E4183">
        <v>0</v>
      </c>
    </row>
    <row r="4184" spans="1:5" x14ac:dyDescent="0.15">
      <c r="A4184">
        <v>41861458003</v>
      </c>
      <c r="B4184" s="204">
        <v>42913</v>
      </c>
      <c r="C4184">
        <v>0</v>
      </c>
      <c r="D4184">
        <v>1</v>
      </c>
      <c r="E4184">
        <v>0</v>
      </c>
    </row>
    <row r="4185" spans="1:5" x14ac:dyDescent="0.15">
      <c r="A4185">
        <v>41863416002</v>
      </c>
      <c r="B4185" s="204">
        <v>42913</v>
      </c>
      <c r="C4185">
        <v>0</v>
      </c>
      <c r="D4185">
        <v>1</v>
      </c>
      <c r="E4185">
        <v>0</v>
      </c>
    </row>
    <row r="4186" spans="1:5" x14ac:dyDescent="0.15">
      <c r="A4186">
        <v>41897373003</v>
      </c>
      <c r="B4186" s="204">
        <v>42913</v>
      </c>
      <c r="C4186">
        <v>0</v>
      </c>
      <c r="D4186">
        <v>1</v>
      </c>
      <c r="E4186">
        <v>0</v>
      </c>
    </row>
    <row r="4187" spans="1:5" x14ac:dyDescent="0.15">
      <c r="A4187">
        <v>41921870005</v>
      </c>
      <c r="B4187" s="204">
        <v>42914</v>
      </c>
      <c r="C4187">
        <v>0</v>
      </c>
      <c r="D4187">
        <v>1</v>
      </c>
      <c r="E4187">
        <v>0</v>
      </c>
    </row>
    <row r="4188" spans="1:5" x14ac:dyDescent="0.15">
      <c r="A4188">
        <v>41929878002</v>
      </c>
      <c r="B4188" s="204">
        <v>42914</v>
      </c>
      <c r="C4188">
        <v>0</v>
      </c>
      <c r="D4188">
        <v>1</v>
      </c>
      <c r="E4188">
        <v>0</v>
      </c>
    </row>
    <row r="4189" spans="1:5" x14ac:dyDescent="0.15">
      <c r="A4189">
        <v>41930373003</v>
      </c>
      <c r="B4189" s="204">
        <v>42914</v>
      </c>
      <c r="C4189">
        <v>0</v>
      </c>
      <c r="D4189">
        <v>1</v>
      </c>
      <c r="E4189">
        <v>0</v>
      </c>
    </row>
    <row r="4190" spans="1:5" x14ac:dyDescent="0.15">
      <c r="A4190">
        <v>41939030002</v>
      </c>
      <c r="B4190" s="204">
        <v>42914</v>
      </c>
      <c r="C4190">
        <v>0</v>
      </c>
      <c r="D4190">
        <v>1</v>
      </c>
      <c r="E4190">
        <v>0</v>
      </c>
    </row>
    <row r="4191" spans="1:5" x14ac:dyDescent="0.15">
      <c r="A4191">
        <v>41944904004</v>
      </c>
      <c r="B4191" s="204">
        <v>42914</v>
      </c>
      <c r="C4191">
        <v>0</v>
      </c>
      <c r="D4191">
        <v>1</v>
      </c>
      <c r="E4191">
        <v>0</v>
      </c>
    </row>
    <row r="4192" spans="1:5" x14ac:dyDescent="0.15">
      <c r="A4192">
        <v>41954694003</v>
      </c>
      <c r="B4192" s="204">
        <v>42914</v>
      </c>
      <c r="C4192">
        <v>0</v>
      </c>
      <c r="D4192">
        <v>1</v>
      </c>
      <c r="E4192">
        <v>0</v>
      </c>
    </row>
    <row r="4193" spans="1:5" x14ac:dyDescent="0.15">
      <c r="A4193">
        <v>41961129002</v>
      </c>
      <c r="B4193" s="204">
        <v>42914</v>
      </c>
      <c r="C4193">
        <v>0</v>
      </c>
      <c r="D4193">
        <v>1</v>
      </c>
      <c r="E4193">
        <v>0</v>
      </c>
    </row>
    <row r="4194" spans="1:5" x14ac:dyDescent="0.15">
      <c r="A4194">
        <v>41968411002</v>
      </c>
      <c r="B4194" s="204">
        <v>42914</v>
      </c>
      <c r="C4194">
        <v>0</v>
      </c>
      <c r="D4194">
        <v>1</v>
      </c>
      <c r="E4194">
        <v>0</v>
      </c>
    </row>
    <row r="4195" spans="1:5" x14ac:dyDescent="0.15">
      <c r="A4195">
        <v>41973482002</v>
      </c>
      <c r="B4195" s="204">
        <v>42914</v>
      </c>
      <c r="C4195">
        <v>0</v>
      </c>
      <c r="D4195">
        <v>1</v>
      </c>
      <c r="E4195">
        <v>0</v>
      </c>
    </row>
    <row r="4196" spans="1:5" x14ac:dyDescent="0.15">
      <c r="A4196">
        <v>41986671003</v>
      </c>
      <c r="B4196" s="204">
        <v>42914</v>
      </c>
      <c r="C4196">
        <v>0</v>
      </c>
      <c r="D4196">
        <v>1</v>
      </c>
      <c r="E4196">
        <v>0</v>
      </c>
    </row>
    <row r="4197" spans="1:5" x14ac:dyDescent="0.15">
      <c r="A4197">
        <v>41993117002</v>
      </c>
      <c r="B4197" s="204">
        <v>42914</v>
      </c>
      <c r="C4197">
        <v>0</v>
      </c>
      <c r="D4197">
        <v>1</v>
      </c>
      <c r="E4197">
        <v>0</v>
      </c>
    </row>
    <row r="4198" spans="1:5" x14ac:dyDescent="0.15">
      <c r="A4198">
        <v>41997803002</v>
      </c>
      <c r="B4198" s="204">
        <v>42914</v>
      </c>
      <c r="C4198">
        <v>0</v>
      </c>
      <c r="D4198">
        <v>1</v>
      </c>
      <c r="E4198">
        <v>0</v>
      </c>
    </row>
    <row r="4199" spans="1:5" x14ac:dyDescent="0.15">
      <c r="A4199">
        <v>41997803004</v>
      </c>
      <c r="B4199" s="204">
        <v>42914</v>
      </c>
      <c r="C4199">
        <v>0</v>
      </c>
      <c r="D4199">
        <v>1</v>
      </c>
      <c r="E4199">
        <v>0</v>
      </c>
    </row>
    <row r="4200" spans="1:5" x14ac:dyDescent="0.15">
      <c r="A4200">
        <v>42000201002</v>
      </c>
      <c r="B4200" s="204">
        <v>42914</v>
      </c>
      <c r="C4200">
        <v>0</v>
      </c>
      <c r="D4200">
        <v>1</v>
      </c>
      <c r="E4200">
        <v>0</v>
      </c>
    </row>
    <row r="4201" spans="1:5" x14ac:dyDescent="0.15">
      <c r="A4201">
        <v>42005899003</v>
      </c>
      <c r="B4201" s="204">
        <v>42914</v>
      </c>
      <c r="C4201">
        <v>0</v>
      </c>
      <c r="D4201">
        <v>1</v>
      </c>
      <c r="E4201">
        <v>0</v>
      </c>
    </row>
    <row r="4202" spans="1:5" x14ac:dyDescent="0.15">
      <c r="A4202">
        <v>42010552002</v>
      </c>
      <c r="B4202" s="204">
        <v>42914</v>
      </c>
      <c r="C4202">
        <v>0</v>
      </c>
      <c r="D4202">
        <v>1</v>
      </c>
      <c r="E4202">
        <v>0</v>
      </c>
    </row>
    <row r="4203" spans="1:5" x14ac:dyDescent="0.15">
      <c r="A4203">
        <v>42012070003</v>
      </c>
      <c r="B4203" s="204">
        <v>42914</v>
      </c>
      <c r="C4203">
        <v>0</v>
      </c>
      <c r="D4203">
        <v>1</v>
      </c>
      <c r="E4203">
        <v>0</v>
      </c>
    </row>
    <row r="4204" spans="1:5" x14ac:dyDescent="0.15">
      <c r="A4204">
        <v>42021651002</v>
      </c>
      <c r="B4204" s="204">
        <v>42914</v>
      </c>
      <c r="C4204">
        <v>0</v>
      </c>
      <c r="D4204">
        <v>1</v>
      </c>
      <c r="E4204">
        <v>0</v>
      </c>
    </row>
    <row r="4205" spans="1:5" x14ac:dyDescent="0.15">
      <c r="A4205">
        <v>42021794002</v>
      </c>
      <c r="B4205" s="204">
        <v>42914</v>
      </c>
      <c r="C4205">
        <v>0</v>
      </c>
      <c r="D4205">
        <v>1</v>
      </c>
      <c r="E4205">
        <v>0</v>
      </c>
    </row>
    <row r="4206" spans="1:5" x14ac:dyDescent="0.15">
      <c r="A4206">
        <v>42025237002</v>
      </c>
      <c r="B4206" s="204">
        <v>42914</v>
      </c>
      <c r="C4206">
        <v>0</v>
      </c>
      <c r="D4206">
        <v>1</v>
      </c>
      <c r="E4206">
        <v>0</v>
      </c>
    </row>
    <row r="4207" spans="1:5" x14ac:dyDescent="0.15">
      <c r="A4207">
        <v>42047182006</v>
      </c>
      <c r="B4207" s="204">
        <v>42914</v>
      </c>
      <c r="C4207">
        <v>0</v>
      </c>
      <c r="D4207">
        <v>1</v>
      </c>
      <c r="E4207">
        <v>0</v>
      </c>
    </row>
    <row r="4208" spans="1:5" x14ac:dyDescent="0.15">
      <c r="A4208">
        <v>42049745002</v>
      </c>
      <c r="B4208" s="204">
        <v>42914</v>
      </c>
      <c r="C4208">
        <v>0</v>
      </c>
      <c r="D4208">
        <v>1</v>
      </c>
      <c r="E4208">
        <v>0</v>
      </c>
    </row>
    <row r="4209" spans="1:5" x14ac:dyDescent="0.15">
      <c r="A4209">
        <v>42055630002</v>
      </c>
      <c r="B4209" s="204">
        <v>42914</v>
      </c>
      <c r="C4209">
        <v>0</v>
      </c>
      <c r="D4209">
        <v>1</v>
      </c>
      <c r="E4209">
        <v>0</v>
      </c>
    </row>
    <row r="4210" spans="1:5" x14ac:dyDescent="0.15">
      <c r="A4210">
        <v>42056400002</v>
      </c>
      <c r="B4210" s="204">
        <v>42914</v>
      </c>
      <c r="C4210">
        <v>0</v>
      </c>
      <c r="D4210">
        <v>1</v>
      </c>
      <c r="E4210">
        <v>0</v>
      </c>
    </row>
    <row r="4211" spans="1:5" x14ac:dyDescent="0.15">
      <c r="A4211">
        <v>42066058002</v>
      </c>
      <c r="B4211" s="204">
        <v>42914</v>
      </c>
      <c r="C4211">
        <v>0</v>
      </c>
      <c r="D4211">
        <v>1</v>
      </c>
      <c r="E4211">
        <v>0</v>
      </c>
    </row>
    <row r="4212" spans="1:5" x14ac:dyDescent="0.15">
      <c r="A4212">
        <v>42066080003</v>
      </c>
      <c r="B4212" s="204">
        <v>42914</v>
      </c>
      <c r="C4212">
        <v>0</v>
      </c>
      <c r="D4212" t="s">
        <v>21</v>
      </c>
      <c r="E4212">
        <v>0</v>
      </c>
    </row>
    <row r="4213" spans="1:5" x14ac:dyDescent="0.15">
      <c r="A4213">
        <v>42071536004</v>
      </c>
      <c r="B4213" s="204">
        <v>42914</v>
      </c>
      <c r="C4213">
        <v>0</v>
      </c>
      <c r="D4213">
        <v>1</v>
      </c>
      <c r="E4213">
        <v>0</v>
      </c>
    </row>
    <row r="4214" spans="1:5" x14ac:dyDescent="0.15">
      <c r="A4214">
        <v>42076024002</v>
      </c>
      <c r="B4214" s="204">
        <v>42914</v>
      </c>
      <c r="C4214">
        <v>0</v>
      </c>
      <c r="D4214">
        <v>1</v>
      </c>
      <c r="E4214">
        <v>0</v>
      </c>
    </row>
    <row r="4215" spans="1:5" x14ac:dyDescent="0.15">
      <c r="A4215">
        <v>42084175003</v>
      </c>
      <c r="B4215" s="204">
        <v>42914</v>
      </c>
      <c r="C4215">
        <v>0</v>
      </c>
      <c r="D4215">
        <v>1</v>
      </c>
      <c r="E4215">
        <v>0</v>
      </c>
    </row>
    <row r="4216" spans="1:5" x14ac:dyDescent="0.15">
      <c r="A4216">
        <v>42091952002</v>
      </c>
      <c r="B4216" s="204">
        <v>42914</v>
      </c>
      <c r="C4216">
        <v>0</v>
      </c>
      <c r="D4216">
        <v>1</v>
      </c>
      <c r="E4216">
        <v>0</v>
      </c>
    </row>
    <row r="4217" spans="1:5" x14ac:dyDescent="0.15">
      <c r="A4217">
        <v>42091952003</v>
      </c>
      <c r="B4217" s="204">
        <v>42914</v>
      </c>
      <c r="C4217">
        <v>0</v>
      </c>
      <c r="D4217">
        <v>1</v>
      </c>
      <c r="E4217">
        <v>0</v>
      </c>
    </row>
    <row r="4218" spans="1:5" x14ac:dyDescent="0.15">
      <c r="A4218">
        <v>42101445003</v>
      </c>
      <c r="B4218" s="204">
        <v>42914</v>
      </c>
      <c r="C4218">
        <v>0</v>
      </c>
      <c r="D4218">
        <v>1</v>
      </c>
      <c r="E4218">
        <v>0</v>
      </c>
    </row>
    <row r="4219" spans="1:5" x14ac:dyDescent="0.15">
      <c r="A4219">
        <v>42462883003</v>
      </c>
      <c r="B4219" s="204">
        <v>42914</v>
      </c>
      <c r="C4219">
        <v>0</v>
      </c>
      <c r="D4219">
        <v>1</v>
      </c>
      <c r="E4219">
        <v>0</v>
      </c>
    </row>
    <row r="4220" spans="1:5" x14ac:dyDescent="0.15">
      <c r="A4220">
        <v>42859488003</v>
      </c>
      <c r="B4220" s="204">
        <v>42914</v>
      </c>
      <c r="C4220">
        <v>0</v>
      </c>
      <c r="D4220">
        <v>1</v>
      </c>
      <c r="E4220">
        <v>0</v>
      </c>
    </row>
    <row r="4221" spans="1:5" x14ac:dyDescent="0.15">
      <c r="A4221">
        <v>43227493004</v>
      </c>
      <c r="B4221" s="204">
        <v>42899</v>
      </c>
      <c r="C4221">
        <v>0</v>
      </c>
      <c r="D4221">
        <v>1</v>
      </c>
      <c r="E4221">
        <v>0</v>
      </c>
    </row>
    <row r="4222" spans="1:5" x14ac:dyDescent="0.15">
      <c r="A4222">
        <v>43454709004</v>
      </c>
      <c r="B4222" s="204">
        <v>42908</v>
      </c>
      <c r="C4222">
        <v>0</v>
      </c>
      <c r="D4222">
        <v>1</v>
      </c>
      <c r="E4222">
        <v>0</v>
      </c>
    </row>
    <row r="4223" spans="1:5" x14ac:dyDescent="0.15">
      <c r="A4223">
        <v>43689559003</v>
      </c>
      <c r="B4223" s="204">
        <v>42880</v>
      </c>
      <c r="C4223">
        <v>0</v>
      </c>
      <c r="D4223">
        <v>1</v>
      </c>
      <c r="E4223">
        <v>0</v>
      </c>
    </row>
    <row r="4224" spans="1:5" x14ac:dyDescent="0.15">
      <c r="A4224">
        <v>43866813002</v>
      </c>
      <c r="B4224" s="204">
        <v>42893</v>
      </c>
      <c r="C4224">
        <v>0</v>
      </c>
      <c r="D4224">
        <v>1</v>
      </c>
      <c r="E4224">
        <v>0</v>
      </c>
    </row>
    <row r="4225" spans="1:5" x14ac:dyDescent="0.15">
      <c r="A4225">
        <v>43871224002</v>
      </c>
      <c r="B4225" s="204">
        <v>42893</v>
      </c>
      <c r="C4225">
        <v>0</v>
      </c>
      <c r="D4225">
        <v>1</v>
      </c>
      <c r="E4225">
        <v>0</v>
      </c>
    </row>
    <row r="4226" spans="1:5" x14ac:dyDescent="0.15">
      <c r="A4226">
        <v>43872764002</v>
      </c>
      <c r="B4226" s="204">
        <v>42893</v>
      </c>
      <c r="C4226">
        <v>0</v>
      </c>
      <c r="D4226">
        <v>1</v>
      </c>
      <c r="E4226">
        <v>0</v>
      </c>
    </row>
    <row r="4227" spans="1:5" x14ac:dyDescent="0.15">
      <c r="A4227">
        <v>43874744004</v>
      </c>
      <c r="B4227" s="204">
        <v>42893</v>
      </c>
      <c r="C4227">
        <v>0</v>
      </c>
      <c r="D4227">
        <v>1</v>
      </c>
      <c r="E4227">
        <v>0</v>
      </c>
    </row>
    <row r="4228" spans="1:5" x14ac:dyDescent="0.15">
      <c r="A4228">
        <v>43876207003</v>
      </c>
      <c r="B4228" s="204">
        <v>42893</v>
      </c>
      <c r="C4228">
        <v>0</v>
      </c>
      <c r="D4228">
        <v>1</v>
      </c>
      <c r="E4228">
        <v>0</v>
      </c>
    </row>
    <row r="4229" spans="1:5" x14ac:dyDescent="0.15">
      <c r="A4229">
        <v>43882323002</v>
      </c>
      <c r="B4229" s="204">
        <v>42893</v>
      </c>
      <c r="C4229">
        <v>0</v>
      </c>
      <c r="D4229">
        <v>1</v>
      </c>
      <c r="E4229">
        <v>0</v>
      </c>
    </row>
    <row r="4230" spans="1:5" x14ac:dyDescent="0.15">
      <c r="A4230">
        <v>43888307004</v>
      </c>
      <c r="B4230" s="204">
        <v>42893</v>
      </c>
      <c r="C4230">
        <v>0</v>
      </c>
      <c r="D4230">
        <v>1</v>
      </c>
      <c r="E4230">
        <v>0</v>
      </c>
    </row>
    <row r="4231" spans="1:5" x14ac:dyDescent="0.15">
      <c r="A4231">
        <v>43889682002</v>
      </c>
      <c r="B4231" s="204">
        <v>42893</v>
      </c>
      <c r="C4231">
        <v>0</v>
      </c>
      <c r="D4231">
        <v>1</v>
      </c>
      <c r="E4231">
        <v>0</v>
      </c>
    </row>
    <row r="4232" spans="1:5" x14ac:dyDescent="0.15">
      <c r="A4232">
        <v>43895281003</v>
      </c>
      <c r="B4232" s="204">
        <v>42893</v>
      </c>
      <c r="C4232">
        <v>0</v>
      </c>
      <c r="D4232">
        <v>1</v>
      </c>
      <c r="E4232">
        <v>0</v>
      </c>
    </row>
    <row r="4233" spans="1:5" x14ac:dyDescent="0.15">
      <c r="A4233">
        <v>43896678002</v>
      </c>
      <c r="B4233" s="204">
        <v>42893</v>
      </c>
      <c r="C4233">
        <v>0</v>
      </c>
      <c r="D4233">
        <v>1</v>
      </c>
      <c r="E4233">
        <v>0</v>
      </c>
    </row>
    <row r="4234" spans="1:5" x14ac:dyDescent="0.15">
      <c r="A4234">
        <v>43908888002</v>
      </c>
      <c r="B4234" s="204">
        <v>42893</v>
      </c>
      <c r="C4234">
        <v>0</v>
      </c>
      <c r="D4234">
        <v>1</v>
      </c>
      <c r="E4234">
        <v>0</v>
      </c>
    </row>
    <row r="4235" spans="1:5" x14ac:dyDescent="0.15">
      <c r="A4235">
        <v>43910142004</v>
      </c>
      <c r="B4235" s="204">
        <v>42935</v>
      </c>
      <c r="C4235">
        <v>0</v>
      </c>
      <c r="D4235">
        <v>1</v>
      </c>
      <c r="E4235">
        <v>0</v>
      </c>
    </row>
    <row r="4236" spans="1:5" x14ac:dyDescent="0.15">
      <c r="A4236">
        <v>43911374002</v>
      </c>
      <c r="B4236" s="204">
        <v>42893</v>
      </c>
      <c r="C4236">
        <v>0</v>
      </c>
      <c r="D4236">
        <v>1</v>
      </c>
      <c r="E4236">
        <v>0</v>
      </c>
    </row>
    <row r="4237" spans="1:5" x14ac:dyDescent="0.15">
      <c r="A4237">
        <v>43929656005</v>
      </c>
      <c r="B4237" s="204">
        <v>42893</v>
      </c>
      <c r="C4237">
        <v>0</v>
      </c>
      <c r="D4237">
        <v>1</v>
      </c>
      <c r="E4237">
        <v>0</v>
      </c>
    </row>
    <row r="4238" spans="1:5" x14ac:dyDescent="0.15">
      <c r="A4238">
        <v>43937147002</v>
      </c>
      <c r="B4238" s="204">
        <v>42893</v>
      </c>
      <c r="C4238">
        <v>0</v>
      </c>
      <c r="D4238">
        <v>1</v>
      </c>
      <c r="E4238">
        <v>0</v>
      </c>
    </row>
    <row r="4239" spans="1:5" x14ac:dyDescent="0.15">
      <c r="A4239">
        <v>43939116002</v>
      </c>
      <c r="B4239" s="204">
        <v>42893</v>
      </c>
      <c r="C4239">
        <v>0</v>
      </c>
      <c r="D4239">
        <v>1</v>
      </c>
      <c r="E4239">
        <v>0</v>
      </c>
    </row>
    <row r="4240" spans="1:5" x14ac:dyDescent="0.15">
      <c r="A4240">
        <v>43940447002</v>
      </c>
      <c r="B4240" s="204">
        <v>42893</v>
      </c>
      <c r="C4240">
        <v>0</v>
      </c>
      <c r="D4240">
        <v>1</v>
      </c>
      <c r="E4240">
        <v>0</v>
      </c>
    </row>
    <row r="4241" spans="1:5" x14ac:dyDescent="0.15">
      <c r="A4241">
        <v>43944396003</v>
      </c>
      <c r="B4241" s="204">
        <v>42893</v>
      </c>
      <c r="C4241">
        <v>0</v>
      </c>
      <c r="D4241">
        <v>1</v>
      </c>
      <c r="E4241">
        <v>0</v>
      </c>
    </row>
    <row r="4242" spans="1:5" x14ac:dyDescent="0.15">
      <c r="A4242">
        <v>43951403002</v>
      </c>
      <c r="B4242" s="204">
        <v>42893</v>
      </c>
      <c r="C4242">
        <v>0</v>
      </c>
      <c r="D4242">
        <v>1</v>
      </c>
      <c r="E4242">
        <v>0</v>
      </c>
    </row>
    <row r="4243" spans="1:5" x14ac:dyDescent="0.15">
      <c r="A4243">
        <v>43952723002</v>
      </c>
      <c r="B4243" s="204">
        <v>42893</v>
      </c>
      <c r="C4243">
        <v>0</v>
      </c>
      <c r="D4243">
        <v>1</v>
      </c>
      <c r="E4243">
        <v>0</v>
      </c>
    </row>
    <row r="4244" spans="1:5" x14ac:dyDescent="0.15">
      <c r="A4244">
        <v>43958674002</v>
      </c>
      <c r="B4244" s="204">
        <v>42893</v>
      </c>
      <c r="C4244">
        <v>0</v>
      </c>
      <c r="D4244">
        <v>1</v>
      </c>
      <c r="E4244">
        <v>0</v>
      </c>
    </row>
    <row r="4245" spans="1:5" x14ac:dyDescent="0.15">
      <c r="A4245">
        <v>43959367002</v>
      </c>
      <c r="B4245" s="204">
        <v>42893</v>
      </c>
      <c r="C4245">
        <v>0</v>
      </c>
      <c r="D4245">
        <v>1</v>
      </c>
      <c r="E4245">
        <v>0</v>
      </c>
    </row>
    <row r="4246" spans="1:5" x14ac:dyDescent="0.15">
      <c r="A4246">
        <v>43985052002</v>
      </c>
      <c r="B4246" s="204">
        <v>42893</v>
      </c>
      <c r="C4246">
        <v>0</v>
      </c>
      <c r="D4246">
        <v>1</v>
      </c>
      <c r="E4246">
        <v>0</v>
      </c>
    </row>
    <row r="4247" spans="1:5" x14ac:dyDescent="0.15">
      <c r="A4247">
        <v>43987076003</v>
      </c>
      <c r="B4247" s="204">
        <v>42893</v>
      </c>
      <c r="C4247">
        <v>0</v>
      </c>
      <c r="D4247">
        <v>1</v>
      </c>
      <c r="E4247">
        <v>0</v>
      </c>
    </row>
    <row r="4248" spans="1:5" x14ac:dyDescent="0.15">
      <c r="A4248">
        <v>43995480002</v>
      </c>
      <c r="B4248" s="204">
        <v>42893</v>
      </c>
      <c r="C4248">
        <v>0</v>
      </c>
      <c r="D4248">
        <v>1</v>
      </c>
      <c r="E4248">
        <v>0</v>
      </c>
    </row>
    <row r="4249" spans="1:5" x14ac:dyDescent="0.15">
      <c r="A4249">
        <v>43998098002</v>
      </c>
      <c r="B4249" s="204">
        <v>42893</v>
      </c>
      <c r="C4249">
        <v>0</v>
      </c>
      <c r="D4249">
        <v>1</v>
      </c>
      <c r="E4249">
        <v>0</v>
      </c>
    </row>
    <row r="4250" spans="1:5" x14ac:dyDescent="0.15">
      <c r="A4250">
        <v>44011045002</v>
      </c>
      <c r="B4250" s="204">
        <v>42893</v>
      </c>
      <c r="C4250">
        <v>0</v>
      </c>
      <c r="D4250">
        <v>1</v>
      </c>
      <c r="E4250">
        <v>0</v>
      </c>
    </row>
    <row r="4251" spans="1:5" x14ac:dyDescent="0.15">
      <c r="A4251">
        <v>44011980002</v>
      </c>
      <c r="B4251" s="204">
        <v>42893</v>
      </c>
      <c r="C4251">
        <v>0</v>
      </c>
      <c r="D4251">
        <v>1</v>
      </c>
      <c r="E4251">
        <v>0</v>
      </c>
    </row>
    <row r="4252" spans="1:5" x14ac:dyDescent="0.15">
      <c r="A4252">
        <v>44013707002</v>
      </c>
      <c r="B4252" s="204">
        <v>42893</v>
      </c>
      <c r="C4252">
        <v>0</v>
      </c>
      <c r="D4252">
        <v>1</v>
      </c>
      <c r="E4252">
        <v>0</v>
      </c>
    </row>
    <row r="4253" spans="1:5" x14ac:dyDescent="0.15">
      <c r="A4253">
        <v>44018932002</v>
      </c>
      <c r="B4253" s="204">
        <v>42893</v>
      </c>
      <c r="C4253">
        <v>0</v>
      </c>
      <c r="D4253">
        <v>1</v>
      </c>
      <c r="E4253">
        <v>0</v>
      </c>
    </row>
    <row r="4254" spans="1:5" x14ac:dyDescent="0.15">
      <c r="A4254">
        <v>44021132003</v>
      </c>
      <c r="B4254" s="204">
        <v>42893</v>
      </c>
      <c r="C4254">
        <v>0</v>
      </c>
      <c r="D4254">
        <v>1</v>
      </c>
      <c r="E4254">
        <v>0</v>
      </c>
    </row>
    <row r="4255" spans="1:5" x14ac:dyDescent="0.15">
      <c r="A4255">
        <v>44038402002</v>
      </c>
      <c r="B4255" s="204">
        <v>42893</v>
      </c>
      <c r="C4255">
        <v>0</v>
      </c>
      <c r="D4255">
        <v>1</v>
      </c>
      <c r="E4255">
        <v>0</v>
      </c>
    </row>
    <row r="4256" spans="1:5" x14ac:dyDescent="0.15">
      <c r="A4256">
        <v>44040646002</v>
      </c>
      <c r="B4256" s="204">
        <v>42893</v>
      </c>
      <c r="C4256">
        <v>0</v>
      </c>
      <c r="D4256">
        <v>1</v>
      </c>
      <c r="E4256">
        <v>0</v>
      </c>
    </row>
    <row r="4257" spans="1:5" x14ac:dyDescent="0.15">
      <c r="A4257">
        <v>44043913002</v>
      </c>
      <c r="B4257" s="204">
        <v>42893</v>
      </c>
      <c r="C4257">
        <v>0</v>
      </c>
      <c r="D4257">
        <v>1</v>
      </c>
      <c r="E4257">
        <v>0</v>
      </c>
    </row>
    <row r="4258" spans="1:5" x14ac:dyDescent="0.15">
      <c r="A4258">
        <v>44047653002</v>
      </c>
      <c r="B4258" s="204">
        <v>42893</v>
      </c>
      <c r="C4258">
        <v>0</v>
      </c>
      <c r="D4258">
        <v>1</v>
      </c>
      <c r="E4258">
        <v>0</v>
      </c>
    </row>
    <row r="4259" spans="1:5" x14ac:dyDescent="0.15">
      <c r="A4259">
        <v>44057806003</v>
      </c>
      <c r="B4259" s="204">
        <v>42893</v>
      </c>
      <c r="C4259">
        <v>0</v>
      </c>
      <c r="D4259">
        <v>1</v>
      </c>
      <c r="E4259">
        <v>0</v>
      </c>
    </row>
    <row r="4260" spans="1:5" x14ac:dyDescent="0.15">
      <c r="A4260">
        <v>44065814003</v>
      </c>
      <c r="B4260" s="204">
        <v>42893</v>
      </c>
      <c r="C4260">
        <v>0</v>
      </c>
      <c r="D4260">
        <v>1</v>
      </c>
      <c r="E4260">
        <v>0</v>
      </c>
    </row>
    <row r="4261" spans="1:5" x14ac:dyDescent="0.15">
      <c r="A4261">
        <v>44097351002</v>
      </c>
      <c r="B4261" s="204">
        <v>42879</v>
      </c>
      <c r="C4261">
        <v>0</v>
      </c>
      <c r="D4261">
        <v>1</v>
      </c>
      <c r="E4261">
        <v>0</v>
      </c>
    </row>
    <row r="4262" spans="1:5" x14ac:dyDescent="0.15">
      <c r="A4262">
        <v>44196945003</v>
      </c>
      <c r="B4262" s="204">
        <v>42879</v>
      </c>
      <c r="C4262">
        <v>0</v>
      </c>
      <c r="D4262">
        <v>1</v>
      </c>
      <c r="E4262">
        <v>0</v>
      </c>
    </row>
    <row r="4263" spans="1:5" x14ac:dyDescent="0.15">
      <c r="A4263">
        <v>44242243003</v>
      </c>
      <c r="B4263" s="204">
        <v>42893</v>
      </c>
      <c r="C4263">
        <v>0</v>
      </c>
      <c r="D4263">
        <v>1</v>
      </c>
      <c r="E4263">
        <v>0</v>
      </c>
    </row>
    <row r="4264" spans="1:5" x14ac:dyDescent="0.15">
      <c r="A4264">
        <v>44401534002</v>
      </c>
      <c r="B4264" s="204">
        <v>42912</v>
      </c>
      <c r="C4264">
        <v>0</v>
      </c>
      <c r="D4264">
        <v>1</v>
      </c>
      <c r="E4264">
        <v>0</v>
      </c>
    </row>
    <row r="4265" spans="1:5" x14ac:dyDescent="0.15">
      <c r="A4265">
        <v>44548786003</v>
      </c>
      <c r="B4265" s="204">
        <v>42927</v>
      </c>
      <c r="C4265">
        <v>1</v>
      </c>
      <c r="D4265" t="s">
        <v>21</v>
      </c>
      <c r="E4265">
        <v>0</v>
      </c>
    </row>
    <row r="4266" spans="1:5" x14ac:dyDescent="0.15">
      <c r="A4266">
        <v>44584437002</v>
      </c>
      <c r="B4266" s="204">
        <v>42880</v>
      </c>
      <c r="C4266">
        <v>0</v>
      </c>
      <c r="D4266">
        <v>1</v>
      </c>
      <c r="E4266">
        <v>0</v>
      </c>
    </row>
    <row r="4267" spans="1:5" x14ac:dyDescent="0.15">
      <c r="A4267">
        <v>44909168004</v>
      </c>
      <c r="B4267" s="204">
        <v>42935</v>
      </c>
      <c r="C4267">
        <v>0</v>
      </c>
      <c r="D4267">
        <v>1</v>
      </c>
      <c r="E4267">
        <v>0</v>
      </c>
    </row>
    <row r="4268" spans="1:5" x14ac:dyDescent="0.15">
      <c r="A4268">
        <v>45007552002</v>
      </c>
      <c r="B4268" s="204">
        <v>42899</v>
      </c>
      <c r="C4268">
        <v>0</v>
      </c>
      <c r="D4268">
        <v>1</v>
      </c>
      <c r="E4268">
        <v>0</v>
      </c>
    </row>
    <row r="4269" spans="1:5" x14ac:dyDescent="0.15">
      <c r="A4269">
        <v>45008575002</v>
      </c>
      <c r="B4269" s="204">
        <v>42899</v>
      </c>
      <c r="C4269">
        <v>0</v>
      </c>
      <c r="D4269">
        <v>1</v>
      </c>
      <c r="E4269">
        <v>0</v>
      </c>
    </row>
    <row r="4270" spans="1:5" x14ac:dyDescent="0.15">
      <c r="A4270">
        <v>45011028007</v>
      </c>
      <c r="B4270" s="204">
        <v>42899</v>
      </c>
      <c r="C4270">
        <v>0</v>
      </c>
      <c r="D4270">
        <v>1</v>
      </c>
      <c r="E4270">
        <v>0</v>
      </c>
    </row>
    <row r="4271" spans="1:5" x14ac:dyDescent="0.15">
      <c r="A4271">
        <v>45018871002</v>
      </c>
      <c r="B4271" s="204">
        <v>42899</v>
      </c>
      <c r="C4271">
        <v>0</v>
      </c>
      <c r="D4271">
        <v>1</v>
      </c>
      <c r="E4271">
        <v>0</v>
      </c>
    </row>
    <row r="4272" spans="1:5" x14ac:dyDescent="0.15">
      <c r="A4272">
        <v>45024690002</v>
      </c>
      <c r="B4272" s="204">
        <v>42899</v>
      </c>
      <c r="C4272">
        <v>0</v>
      </c>
      <c r="D4272">
        <v>1</v>
      </c>
      <c r="E4272">
        <v>0</v>
      </c>
    </row>
    <row r="4273" spans="1:5" x14ac:dyDescent="0.15">
      <c r="A4273">
        <v>45030685003</v>
      </c>
      <c r="B4273" s="204">
        <v>42899</v>
      </c>
      <c r="C4273">
        <v>0</v>
      </c>
      <c r="D4273">
        <v>1</v>
      </c>
      <c r="E4273">
        <v>0</v>
      </c>
    </row>
    <row r="4274" spans="1:5" x14ac:dyDescent="0.15">
      <c r="A4274">
        <v>45049627002</v>
      </c>
      <c r="B4274" s="204">
        <v>42899</v>
      </c>
      <c r="C4274">
        <v>0</v>
      </c>
      <c r="D4274">
        <v>1</v>
      </c>
      <c r="E4274">
        <v>0</v>
      </c>
    </row>
    <row r="4275" spans="1:5" x14ac:dyDescent="0.15">
      <c r="A4275">
        <v>45057492002</v>
      </c>
      <c r="B4275" s="204">
        <v>42913</v>
      </c>
      <c r="C4275">
        <v>0</v>
      </c>
      <c r="D4275">
        <v>1</v>
      </c>
      <c r="E4275">
        <v>0</v>
      </c>
    </row>
    <row r="4276" spans="1:5" x14ac:dyDescent="0.15">
      <c r="A4276">
        <v>45059780002</v>
      </c>
      <c r="B4276" s="204">
        <v>42879</v>
      </c>
      <c r="C4276">
        <v>0</v>
      </c>
      <c r="D4276">
        <v>1</v>
      </c>
      <c r="E4276">
        <v>0</v>
      </c>
    </row>
    <row r="4277" spans="1:5" x14ac:dyDescent="0.15">
      <c r="A4277">
        <v>45068041002</v>
      </c>
      <c r="B4277" s="204">
        <v>42899</v>
      </c>
      <c r="C4277">
        <v>0</v>
      </c>
      <c r="D4277">
        <v>1</v>
      </c>
      <c r="E4277">
        <v>0</v>
      </c>
    </row>
    <row r="4278" spans="1:5" x14ac:dyDescent="0.15">
      <c r="A4278">
        <v>45070186002</v>
      </c>
      <c r="B4278" s="204">
        <v>42899</v>
      </c>
      <c r="C4278">
        <v>0</v>
      </c>
      <c r="D4278">
        <v>1</v>
      </c>
      <c r="E4278">
        <v>0</v>
      </c>
    </row>
    <row r="4279" spans="1:5" x14ac:dyDescent="0.15">
      <c r="A4279">
        <v>45075147002</v>
      </c>
      <c r="B4279" s="204">
        <v>42899</v>
      </c>
      <c r="C4279">
        <v>0</v>
      </c>
      <c r="D4279">
        <v>1</v>
      </c>
      <c r="E4279">
        <v>0</v>
      </c>
    </row>
    <row r="4280" spans="1:5" x14ac:dyDescent="0.15">
      <c r="A4280">
        <v>45080229003</v>
      </c>
      <c r="B4280" s="204">
        <v>42899</v>
      </c>
      <c r="C4280">
        <v>0</v>
      </c>
      <c r="D4280">
        <v>1</v>
      </c>
      <c r="E4280">
        <v>0</v>
      </c>
    </row>
    <row r="4281" spans="1:5" x14ac:dyDescent="0.15">
      <c r="A4281">
        <v>45091999003</v>
      </c>
      <c r="B4281" s="204">
        <v>42899</v>
      </c>
      <c r="C4281">
        <v>0</v>
      </c>
      <c r="D4281">
        <v>1</v>
      </c>
      <c r="E4281">
        <v>0</v>
      </c>
    </row>
    <row r="4282" spans="1:5" x14ac:dyDescent="0.15">
      <c r="A4282">
        <v>45096564002</v>
      </c>
      <c r="B4282" s="204">
        <v>42935</v>
      </c>
      <c r="C4282">
        <v>0</v>
      </c>
      <c r="D4282">
        <v>1</v>
      </c>
      <c r="E4282">
        <v>0</v>
      </c>
    </row>
    <row r="4283" spans="1:5" x14ac:dyDescent="0.15">
      <c r="A4283">
        <v>45097169002</v>
      </c>
      <c r="B4283" s="204">
        <v>42899</v>
      </c>
      <c r="C4283">
        <v>0</v>
      </c>
      <c r="D4283">
        <v>1</v>
      </c>
      <c r="E4283">
        <v>0</v>
      </c>
    </row>
    <row r="4284" spans="1:5" x14ac:dyDescent="0.15">
      <c r="A4284">
        <v>45109236002</v>
      </c>
      <c r="B4284" s="204">
        <v>42899</v>
      </c>
      <c r="C4284">
        <v>0</v>
      </c>
      <c r="D4284">
        <v>1</v>
      </c>
      <c r="E4284">
        <v>0</v>
      </c>
    </row>
    <row r="4285" spans="1:5" x14ac:dyDescent="0.15">
      <c r="A4285">
        <v>45109412002</v>
      </c>
      <c r="B4285" s="204">
        <v>42899</v>
      </c>
      <c r="C4285">
        <v>0</v>
      </c>
      <c r="D4285">
        <v>1</v>
      </c>
      <c r="E4285">
        <v>0</v>
      </c>
    </row>
    <row r="4286" spans="1:5" x14ac:dyDescent="0.15">
      <c r="A4286">
        <v>45113229002</v>
      </c>
      <c r="B4286" s="204">
        <v>42899</v>
      </c>
      <c r="C4286">
        <v>0</v>
      </c>
      <c r="D4286">
        <v>1</v>
      </c>
      <c r="E4286">
        <v>0</v>
      </c>
    </row>
    <row r="4287" spans="1:5" x14ac:dyDescent="0.15">
      <c r="A4287">
        <v>45140619002</v>
      </c>
      <c r="B4287" s="204">
        <v>42908</v>
      </c>
      <c r="C4287">
        <v>0</v>
      </c>
      <c r="D4287">
        <v>1</v>
      </c>
      <c r="E4287">
        <v>0</v>
      </c>
    </row>
    <row r="4288" spans="1:5" x14ac:dyDescent="0.15">
      <c r="A4288">
        <v>45147230002</v>
      </c>
      <c r="B4288" s="204">
        <v>42899</v>
      </c>
      <c r="C4288">
        <v>0</v>
      </c>
      <c r="D4288">
        <v>1</v>
      </c>
      <c r="E4288">
        <v>0</v>
      </c>
    </row>
    <row r="4289" spans="1:5" x14ac:dyDescent="0.15">
      <c r="A4289">
        <v>45159550003</v>
      </c>
      <c r="B4289" s="204">
        <v>42899</v>
      </c>
      <c r="C4289">
        <v>0</v>
      </c>
      <c r="D4289">
        <v>1</v>
      </c>
      <c r="E4289">
        <v>0</v>
      </c>
    </row>
    <row r="4290" spans="1:5" x14ac:dyDescent="0.15">
      <c r="A4290">
        <v>45314265002</v>
      </c>
      <c r="B4290" s="204">
        <v>42893</v>
      </c>
      <c r="C4290">
        <v>0</v>
      </c>
      <c r="D4290">
        <v>1</v>
      </c>
      <c r="E4290">
        <v>0</v>
      </c>
    </row>
    <row r="4291" spans="1:5" x14ac:dyDescent="0.15">
      <c r="A4291">
        <v>45405422006</v>
      </c>
      <c r="B4291" s="204">
        <v>42879</v>
      </c>
      <c r="C4291">
        <v>0</v>
      </c>
      <c r="D4291">
        <v>1</v>
      </c>
      <c r="E4291">
        <v>0</v>
      </c>
    </row>
    <row r="4292" spans="1:5" x14ac:dyDescent="0.15">
      <c r="A4292">
        <v>45548125003</v>
      </c>
      <c r="B4292" s="204">
        <v>42935</v>
      </c>
      <c r="C4292">
        <v>0</v>
      </c>
      <c r="D4292">
        <v>1</v>
      </c>
      <c r="E4292">
        <v>0</v>
      </c>
    </row>
    <row r="4293" spans="1:5" x14ac:dyDescent="0.15">
      <c r="A4293">
        <v>45600771003</v>
      </c>
      <c r="B4293" s="204">
        <v>42935</v>
      </c>
      <c r="C4293">
        <v>0</v>
      </c>
      <c r="D4293">
        <v>1</v>
      </c>
      <c r="E4293">
        <v>0</v>
      </c>
    </row>
    <row r="4294" spans="1:5" x14ac:dyDescent="0.15">
      <c r="A4294">
        <v>45888168003</v>
      </c>
      <c r="B4294" s="204">
        <v>42908</v>
      </c>
      <c r="C4294">
        <v>0</v>
      </c>
      <c r="D4294">
        <v>1</v>
      </c>
      <c r="E4294">
        <v>0</v>
      </c>
    </row>
    <row r="4295" spans="1:5" x14ac:dyDescent="0.15">
      <c r="A4295">
        <v>45958084003</v>
      </c>
      <c r="B4295" s="204">
        <v>42935</v>
      </c>
      <c r="C4295">
        <v>0</v>
      </c>
      <c r="D4295">
        <v>1</v>
      </c>
      <c r="E4295">
        <v>0</v>
      </c>
    </row>
    <row r="4296" spans="1:5" x14ac:dyDescent="0.15">
      <c r="A4296">
        <v>45958964002</v>
      </c>
      <c r="B4296" s="204">
        <v>42935</v>
      </c>
      <c r="C4296">
        <v>0</v>
      </c>
      <c r="D4296">
        <v>1</v>
      </c>
      <c r="E4296">
        <v>0</v>
      </c>
    </row>
    <row r="4297" spans="1:5" x14ac:dyDescent="0.15">
      <c r="A4297">
        <v>45971625002</v>
      </c>
      <c r="B4297" s="204">
        <v>42935</v>
      </c>
      <c r="C4297">
        <v>0</v>
      </c>
      <c r="D4297">
        <v>1</v>
      </c>
      <c r="E4297">
        <v>0</v>
      </c>
    </row>
    <row r="4298" spans="1:5" x14ac:dyDescent="0.15">
      <c r="A4298">
        <v>45975409002</v>
      </c>
      <c r="B4298" s="204">
        <v>42935</v>
      </c>
      <c r="C4298">
        <v>0</v>
      </c>
      <c r="D4298">
        <v>1</v>
      </c>
      <c r="E4298">
        <v>0</v>
      </c>
    </row>
    <row r="4299" spans="1:5" x14ac:dyDescent="0.15">
      <c r="A4299">
        <v>45977290002</v>
      </c>
      <c r="B4299" s="204">
        <v>42935</v>
      </c>
      <c r="C4299">
        <v>0</v>
      </c>
      <c r="D4299">
        <v>1</v>
      </c>
      <c r="E4299">
        <v>0</v>
      </c>
    </row>
    <row r="4300" spans="1:5" x14ac:dyDescent="0.15">
      <c r="A4300">
        <v>46002689002</v>
      </c>
      <c r="B4300" s="204">
        <v>42935</v>
      </c>
      <c r="C4300">
        <v>0</v>
      </c>
      <c r="D4300">
        <v>1</v>
      </c>
      <c r="E4300">
        <v>0</v>
      </c>
    </row>
    <row r="4301" spans="1:5" x14ac:dyDescent="0.15">
      <c r="A4301">
        <v>46006517003</v>
      </c>
      <c r="B4301" s="204">
        <v>42935</v>
      </c>
      <c r="C4301">
        <v>0</v>
      </c>
      <c r="D4301">
        <v>1</v>
      </c>
      <c r="E4301">
        <v>0</v>
      </c>
    </row>
    <row r="4302" spans="1:5" x14ac:dyDescent="0.15">
      <c r="A4302">
        <v>46009740003</v>
      </c>
      <c r="B4302" s="204">
        <v>42935</v>
      </c>
      <c r="C4302">
        <v>0</v>
      </c>
      <c r="D4302">
        <v>1</v>
      </c>
      <c r="E4302">
        <v>0</v>
      </c>
    </row>
    <row r="4303" spans="1:5" x14ac:dyDescent="0.15">
      <c r="A4303">
        <v>46018430004</v>
      </c>
      <c r="B4303" s="204">
        <v>42935</v>
      </c>
      <c r="C4303">
        <v>0</v>
      </c>
      <c r="D4303">
        <v>1</v>
      </c>
      <c r="E4303">
        <v>0</v>
      </c>
    </row>
    <row r="4304" spans="1:5" x14ac:dyDescent="0.15">
      <c r="A4304">
        <v>46024579002</v>
      </c>
      <c r="B4304" s="204">
        <v>42935</v>
      </c>
      <c r="C4304">
        <v>0</v>
      </c>
      <c r="D4304">
        <v>1</v>
      </c>
      <c r="E4304">
        <v>0</v>
      </c>
    </row>
    <row r="4305" spans="1:5" x14ac:dyDescent="0.15">
      <c r="A4305">
        <v>46035502002</v>
      </c>
      <c r="B4305" s="204">
        <v>42935</v>
      </c>
      <c r="C4305">
        <v>0</v>
      </c>
      <c r="D4305">
        <v>1</v>
      </c>
      <c r="E4305">
        <v>0</v>
      </c>
    </row>
    <row r="4306" spans="1:5" x14ac:dyDescent="0.15">
      <c r="A4306">
        <v>46040298002</v>
      </c>
      <c r="B4306" s="204">
        <v>42935</v>
      </c>
      <c r="C4306">
        <v>0</v>
      </c>
      <c r="D4306">
        <v>1</v>
      </c>
      <c r="E4306">
        <v>0</v>
      </c>
    </row>
    <row r="4307" spans="1:5" x14ac:dyDescent="0.15">
      <c r="A4307">
        <v>46041849006</v>
      </c>
      <c r="B4307" s="204">
        <v>42935</v>
      </c>
      <c r="C4307">
        <v>0</v>
      </c>
      <c r="D4307">
        <v>1</v>
      </c>
      <c r="E4307">
        <v>0</v>
      </c>
    </row>
    <row r="4308" spans="1:5" x14ac:dyDescent="0.15">
      <c r="A4308">
        <v>46044918002</v>
      </c>
      <c r="B4308" s="204">
        <v>42935</v>
      </c>
      <c r="C4308">
        <v>0</v>
      </c>
      <c r="D4308">
        <v>1</v>
      </c>
      <c r="E4308">
        <v>0</v>
      </c>
    </row>
    <row r="4309" spans="1:5" x14ac:dyDescent="0.15">
      <c r="A4309">
        <v>46048999003</v>
      </c>
      <c r="B4309" s="204">
        <v>42935</v>
      </c>
      <c r="C4309">
        <v>0</v>
      </c>
      <c r="D4309">
        <v>1</v>
      </c>
      <c r="E4309">
        <v>0</v>
      </c>
    </row>
    <row r="4310" spans="1:5" x14ac:dyDescent="0.15">
      <c r="A4310">
        <v>46061506002</v>
      </c>
      <c r="B4310" s="204">
        <v>42935</v>
      </c>
      <c r="C4310">
        <v>0</v>
      </c>
      <c r="D4310">
        <v>1</v>
      </c>
      <c r="E4310">
        <v>0</v>
      </c>
    </row>
    <row r="4311" spans="1:5" x14ac:dyDescent="0.15">
      <c r="A4311">
        <v>46068777003</v>
      </c>
      <c r="B4311" s="204">
        <v>42935</v>
      </c>
      <c r="C4311">
        <v>0</v>
      </c>
      <c r="D4311">
        <v>1</v>
      </c>
      <c r="E4311">
        <v>0</v>
      </c>
    </row>
    <row r="4312" spans="1:5" x14ac:dyDescent="0.15">
      <c r="A4312">
        <v>46069239002</v>
      </c>
      <c r="B4312" s="204">
        <v>42935</v>
      </c>
      <c r="C4312">
        <v>0</v>
      </c>
      <c r="D4312">
        <v>1</v>
      </c>
      <c r="E4312">
        <v>0</v>
      </c>
    </row>
    <row r="4313" spans="1:5" x14ac:dyDescent="0.15">
      <c r="A4313">
        <v>46069888002</v>
      </c>
      <c r="B4313" s="204">
        <v>42935</v>
      </c>
      <c r="C4313">
        <v>0</v>
      </c>
      <c r="D4313">
        <v>1</v>
      </c>
      <c r="E4313">
        <v>0</v>
      </c>
    </row>
    <row r="4314" spans="1:5" x14ac:dyDescent="0.15">
      <c r="A4314">
        <v>46073716002</v>
      </c>
      <c r="B4314" s="204">
        <v>42935</v>
      </c>
      <c r="C4314">
        <v>0</v>
      </c>
      <c r="D4314">
        <v>1</v>
      </c>
      <c r="E4314">
        <v>0</v>
      </c>
    </row>
    <row r="4315" spans="1:5" x14ac:dyDescent="0.15">
      <c r="A4315">
        <v>46085145003</v>
      </c>
      <c r="B4315" s="204">
        <v>42935</v>
      </c>
      <c r="C4315">
        <v>0</v>
      </c>
      <c r="D4315">
        <v>1</v>
      </c>
      <c r="E4315">
        <v>0</v>
      </c>
    </row>
    <row r="4316" spans="1:5" x14ac:dyDescent="0.15">
      <c r="A4316">
        <v>46093142003</v>
      </c>
      <c r="B4316" s="204">
        <v>42935</v>
      </c>
      <c r="C4316">
        <v>0</v>
      </c>
      <c r="D4316">
        <v>1</v>
      </c>
      <c r="E4316">
        <v>0</v>
      </c>
    </row>
    <row r="4317" spans="1:5" x14ac:dyDescent="0.15">
      <c r="A4317">
        <v>46097773002</v>
      </c>
      <c r="B4317" s="204">
        <v>42935</v>
      </c>
      <c r="C4317">
        <v>0</v>
      </c>
      <c r="D4317" t="s">
        <v>21</v>
      </c>
      <c r="E4317">
        <v>0</v>
      </c>
    </row>
    <row r="4318" spans="1:5" x14ac:dyDescent="0.15">
      <c r="A4318">
        <v>46097938003</v>
      </c>
      <c r="B4318" s="204">
        <v>42935</v>
      </c>
      <c r="C4318">
        <v>0</v>
      </c>
      <c r="D4318">
        <v>1</v>
      </c>
      <c r="E4318">
        <v>0</v>
      </c>
    </row>
    <row r="4319" spans="1:5" x14ac:dyDescent="0.15">
      <c r="A4319">
        <v>46106001002</v>
      </c>
      <c r="B4319" s="204">
        <v>42935</v>
      </c>
      <c r="C4319">
        <v>0</v>
      </c>
      <c r="D4319">
        <v>1</v>
      </c>
      <c r="E4319">
        <v>0</v>
      </c>
    </row>
    <row r="4320" spans="1:5" x14ac:dyDescent="0.15">
      <c r="A4320">
        <v>46112832006</v>
      </c>
      <c r="B4320" s="204">
        <v>42935</v>
      </c>
      <c r="C4320">
        <v>0</v>
      </c>
      <c r="D4320">
        <v>1</v>
      </c>
      <c r="E4320">
        <v>0</v>
      </c>
    </row>
    <row r="4321" spans="1:5" x14ac:dyDescent="0.15">
      <c r="A4321">
        <v>46113514003</v>
      </c>
      <c r="B4321" s="204">
        <v>42935</v>
      </c>
      <c r="C4321">
        <v>0</v>
      </c>
      <c r="D4321" t="s">
        <v>21</v>
      </c>
      <c r="E4321">
        <v>0</v>
      </c>
    </row>
    <row r="4322" spans="1:5" x14ac:dyDescent="0.15">
      <c r="A4322">
        <v>46113514004</v>
      </c>
      <c r="B4322" s="204">
        <v>42935</v>
      </c>
      <c r="C4322">
        <v>0</v>
      </c>
      <c r="D4322">
        <v>1</v>
      </c>
      <c r="E4322">
        <v>0</v>
      </c>
    </row>
    <row r="4323" spans="1:5" x14ac:dyDescent="0.15">
      <c r="A4323">
        <v>46115384005</v>
      </c>
      <c r="B4323" s="204">
        <v>42935</v>
      </c>
      <c r="C4323">
        <v>0</v>
      </c>
      <c r="D4323">
        <v>1</v>
      </c>
      <c r="E4323">
        <v>0</v>
      </c>
    </row>
    <row r="4324" spans="1:5" x14ac:dyDescent="0.15">
      <c r="A4324">
        <v>46118376002</v>
      </c>
      <c r="B4324" s="204">
        <v>42935</v>
      </c>
      <c r="C4324">
        <v>0</v>
      </c>
      <c r="D4324">
        <v>1</v>
      </c>
      <c r="E4324">
        <v>0</v>
      </c>
    </row>
    <row r="4325" spans="1:5" x14ac:dyDescent="0.15">
      <c r="A4325">
        <v>46120576002</v>
      </c>
      <c r="B4325" s="204">
        <v>42935</v>
      </c>
      <c r="C4325">
        <v>0</v>
      </c>
      <c r="D4325">
        <v>1</v>
      </c>
      <c r="E4325">
        <v>0</v>
      </c>
    </row>
    <row r="4326" spans="1:5" x14ac:dyDescent="0.15">
      <c r="A4326">
        <v>46122820005</v>
      </c>
      <c r="B4326" s="204">
        <v>42935</v>
      </c>
      <c r="C4326">
        <v>0</v>
      </c>
      <c r="D4326" t="s">
        <v>21</v>
      </c>
      <c r="E4326">
        <v>0</v>
      </c>
    </row>
    <row r="4327" spans="1:5" x14ac:dyDescent="0.15">
      <c r="A4327">
        <v>46125757002</v>
      </c>
      <c r="B4327" s="204">
        <v>42935</v>
      </c>
      <c r="C4327">
        <v>0</v>
      </c>
      <c r="D4327">
        <v>1</v>
      </c>
      <c r="E4327">
        <v>0</v>
      </c>
    </row>
    <row r="4328" spans="1:5" x14ac:dyDescent="0.15">
      <c r="A4328">
        <v>46127055003</v>
      </c>
      <c r="B4328" s="204">
        <v>42935</v>
      </c>
      <c r="C4328">
        <v>0</v>
      </c>
      <c r="D4328">
        <v>1</v>
      </c>
      <c r="E4328">
        <v>0</v>
      </c>
    </row>
    <row r="4329" spans="1:5" x14ac:dyDescent="0.15">
      <c r="A4329">
        <v>46131191002</v>
      </c>
      <c r="B4329" s="204">
        <v>42935</v>
      </c>
      <c r="C4329">
        <v>0</v>
      </c>
      <c r="D4329">
        <v>1</v>
      </c>
      <c r="E4329">
        <v>0</v>
      </c>
    </row>
    <row r="4330" spans="1:5" x14ac:dyDescent="0.15">
      <c r="A4330">
        <v>46135613002</v>
      </c>
      <c r="B4330" s="204">
        <v>42935</v>
      </c>
      <c r="C4330">
        <v>0</v>
      </c>
      <c r="D4330">
        <v>1</v>
      </c>
      <c r="E4330">
        <v>0</v>
      </c>
    </row>
    <row r="4331" spans="1:5" x14ac:dyDescent="0.15">
      <c r="A4331">
        <v>46144193002</v>
      </c>
      <c r="B4331" s="204">
        <v>42935</v>
      </c>
      <c r="C4331">
        <v>0</v>
      </c>
      <c r="D4331">
        <v>1</v>
      </c>
      <c r="E4331">
        <v>0</v>
      </c>
    </row>
    <row r="4332" spans="1:5" x14ac:dyDescent="0.15">
      <c r="A4332">
        <v>46149671002</v>
      </c>
      <c r="B4332" s="204">
        <v>42935</v>
      </c>
      <c r="C4332">
        <v>0</v>
      </c>
      <c r="D4332">
        <v>1</v>
      </c>
      <c r="E4332">
        <v>0</v>
      </c>
    </row>
    <row r="4333" spans="1:5" x14ac:dyDescent="0.15">
      <c r="A4333">
        <v>46152333002</v>
      </c>
      <c r="B4333" s="204">
        <v>42935</v>
      </c>
      <c r="C4333">
        <v>0</v>
      </c>
      <c r="D4333">
        <v>1</v>
      </c>
      <c r="E4333">
        <v>0</v>
      </c>
    </row>
    <row r="4334" spans="1:5" x14ac:dyDescent="0.15">
      <c r="A4334">
        <v>46158889002</v>
      </c>
      <c r="B4334" s="204">
        <v>42935</v>
      </c>
      <c r="C4334">
        <v>0</v>
      </c>
      <c r="D4334">
        <v>1</v>
      </c>
      <c r="E4334">
        <v>0</v>
      </c>
    </row>
    <row r="4335" spans="1:5" x14ac:dyDescent="0.15">
      <c r="A4335">
        <v>46360508002</v>
      </c>
      <c r="B4335" s="204">
        <v>42893</v>
      </c>
      <c r="C4335">
        <v>0</v>
      </c>
      <c r="D4335">
        <v>1</v>
      </c>
      <c r="E4335">
        <v>0</v>
      </c>
    </row>
    <row r="4336" spans="1:5" x14ac:dyDescent="0.15">
      <c r="A4336">
        <v>46386754002</v>
      </c>
      <c r="B4336" s="204">
        <v>42935</v>
      </c>
      <c r="C4336">
        <v>0</v>
      </c>
      <c r="D4336">
        <v>1</v>
      </c>
      <c r="E4336">
        <v>0</v>
      </c>
    </row>
    <row r="4337" spans="1:5" x14ac:dyDescent="0.15">
      <c r="A4337">
        <v>46730317002</v>
      </c>
      <c r="B4337" s="204">
        <v>42908</v>
      </c>
      <c r="C4337">
        <v>0</v>
      </c>
      <c r="D4337">
        <v>1</v>
      </c>
      <c r="E4337">
        <v>0</v>
      </c>
    </row>
    <row r="4338" spans="1:5" x14ac:dyDescent="0.15">
      <c r="A4338">
        <v>46737896004</v>
      </c>
      <c r="B4338" s="204">
        <v>42908</v>
      </c>
      <c r="C4338">
        <v>0</v>
      </c>
      <c r="D4338">
        <v>1</v>
      </c>
      <c r="E4338">
        <v>0</v>
      </c>
    </row>
    <row r="4339" spans="1:5" x14ac:dyDescent="0.15">
      <c r="A4339">
        <v>46738149002</v>
      </c>
      <c r="B4339" s="204">
        <v>42908</v>
      </c>
      <c r="C4339">
        <v>0</v>
      </c>
      <c r="D4339">
        <v>1</v>
      </c>
      <c r="E4339">
        <v>0</v>
      </c>
    </row>
    <row r="4340" spans="1:5" x14ac:dyDescent="0.15">
      <c r="A4340">
        <v>46738820002</v>
      </c>
      <c r="B4340" s="204">
        <v>42908</v>
      </c>
      <c r="C4340">
        <v>0</v>
      </c>
      <c r="D4340">
        <v>1</v>
      </c>
      <c r="E4340">
        <v>0</v>
      </c>
    </row>
    <row r="4341" spans="1:5" x14ac:dyDescent="0.15">
      <c r="A4341">
        <v>46740151002</v>
      </c>
      <c r="B4341" s="204">
        <v>42908</v>
      </c>
      <c r="C4341">
        <v>0</v>
      </c>
      <c r="D4341">
        <v>1</v>
      </c>
      <c r="E4341">
        <v>0</v>
      </c>
    </row>
    <row r="4342" spans="1:5" x14ac:dyDescent="0.15">
      <c r="A4342">
        <v>46749611006</v>
      </c>
      <c r="B4342" s="204">
        <v>42908</v>
      </c>
      <c r="C4342">
        <v>0</v>
      </c>
      <c r="D4342">
        <v>1</v>
      </c>
      <c r="E4342">
        <v>0</v>
      </c>
    </row>
    <row r="4343" spans="1:5" x14ac:dyDescent="0.15">
      <c r="A4343">
        <v>46751745002</v>
      </c>
      <c r="B4343" s="204">
        <v>42908</v>
      </c>
      <c r="C4343">
        <v>0</v>
      </c>
      <c r="D4343">
        <v>1</v>
      </c>
      <c r="E4343">
        <v>0</v>
      </c>
    </row>
    <row r="4344" spans="1:5" x14ac:dyDescent="0.15">
      <c r="A4344">
        <v>46751943002</v>
      </c>
      <c r="B4344" s="204">
        <v>42908</v>
      </c>
      <c r="C4344">
        <v>0</v>
      </c>
      <c r="D4344">
        <v>1</v>
      </c>
      <c r="E4344">
        <v>0</v>
      </c>
    </row>
    <row r="4345" spans="1:5" x14ac:dyDescent="0.15">
      <c r="A4345">
        <v>46755848003</v>
      </c>
      <c r="B4345" s="204">
        <v>42908</v>
      </c>
      <c r="C4345">
        <v>0</v>
      </c>
      <c r="D4345">
        <v>1</v>
      </c>
      <c r="E4345">
        <v>0</v>
      </c>
    </row>
    <row r="4346" spans="1:5" x14ac:dyDescent="0.15">
      <c r="A4346">
        <v>46758719002</v>
      </c>
      <c r="B4346" s="204">
        <v>42908</v>
      </c>
      <c r="C4346">
        <v>0</v>
      </c>
      <c r="D4346">
        <v>1</v>
      </c>
      <c r="E4346">
        <v>0</v>
      </c>
    </row>
    <row r="4347" spans="1:5" x14ac:dyDescent="0.15">
      <c r="A4347">
        <v>46760963003</v>
      </c>
      <c r="B4347" s="204">
        <v>42908</v>
      </c>
      <c r="C4347">
        <v>0</v>
      </c>
      <c r="D4347">
        <v>1</v>
      </c>
      <c r="E4347">
        <v>0</v>
      </c>
    </row>
    <row r="4348" spans="1:5" x14ac:dyDescent="0.15">
      <c r="A4348">
        <v>46766540002</v>
      </c>
      <c r="B4348" s="204">
        <v>42908</v>
      </c>
      <c r="C4348">
        <v>0</v>
      </c>
      <c r="D4348">
        <v>1</v>
      </c>
      <c r="E4348">
        <v>0</v>
      </c>
    </row>
    <row r="4349" spans="1:5" x14ac:dyDescent="0.15">
      <c r="A4349">
        <v>46777232005</v>
      </c>
      <c r="B4349" s="204">
        <v>42908</v>
      </c>
      <c r="C4349">
        <v>0</v>
      </c>
      <c r="D4349">
        <v>1</v>
      </c>
      <c r="E4349">
        <v>0</v>
      </c>
    </row>
    <row r="4350" spans="1:5" x14ac:dyDescent="0.15">
      <c r="A4350">
        <v>46782248002</v>
      </c>
      <c r="B4350" s="204">
        <v>42908</v>
      </c>
      <c r="C4350">
        <v>0</v>
      </c>
      <c r="D4350">
        <v>1</v>
      </c>
      <c r="E4350">
        <v>0</v>
      </c>
    </row>
    <row r="4351" spans="1:5" x14ac:dyDescent="0.15">
      <c r="A4351">
        <v>46786835003</v>
      </c>
      <c r="B4351" s="204">
        <v>42908</v>
      </c>
      <c r="C4351">
        <v>0</v>
      </c>
      <c r="D4351">
        <v>1</v>
      </c>
      <c r="E4351">
        <v>0</v>
      </c>
    </row>
    <row r="4352" spans="1:5" x14ac:dyDescent="0.15">
      <c r="A4352">
        <v>46796493002</v>
      </c>
      <c r="B4352" s="204">
        <v>42908</v>
      </c>
      <c r="C4352">
        <v>0</v>
      </c>
      <c r="D4352" t="s">
        <v>21</v>
      </c>
      <c r="E4352">
        <v>0</v>
      </c>
    </row>
    <row r="4353" spans="1:5" x14ac:dyDescent="0.15">
      <c r="A4353">
        <v>46800035002</v>
      </c>
      <c r="B4353" s="204">
        <v>42908</v>
      </c>
      <c r="C4353">
        <v>0</v>
      </c>
      <c r="D4353">
        <v>1</v>
      </c>
      <c r="E4353">
        <v>0</v>
      </c>
    </row>
    <row r="4354" spans="1:5" x14ac:dyDescent="0.15">
      <c r="A4354">
        <v>46810199002</v>
      </c>
      <c r="B4354" s="204">
        <v>42908</v>
      </c>
      <c r="C4354">
        <v>0</v>
      </c>
      <c r="D4354">
        <v>1</v>
      </c>
      <c r="E4354">
        <v>0</v>
      </c>
    </row>
    <row r="4355" spans="1:5" x14ac:dyDescent="0.15">
      <c r="A4355">
        <v>46818163003</v>
      </c>
      <c r="B4355" s="204">
        <v>42908</v>
      </c>
      <c r="C4355">
        <v>0</v>
      </c>
      <c r="D4355">
        <v>1</v>
      </c>
      <c r="E4355">
        <v>0</v>
      </c>
    </row>
    <row r="4356" spans="1:5" x14ac:dyDescent="0.15">
      <c r="A4356">
        <v>46823685003</v>
      </c>
      <c r="B4356" s="204">
        <v>42908</v>
      </c>
      <c r="C4356">
        <v>0</v>
      </c>
      <c r="D4356">
        <v>1</v>
      </c>
      <c r="E4356">
        <v>0</v>
      </c>
    </row>
    <row r="4357" spans="1:5" x14ac:dyDescent="0.15">
      <c r="A4357">
        <v>46832408003</v>
      </c>
      <c r="B4357" s="204">
        <v>42908</v>
      </c>
      <c r="C4357">
        <v>0</v>
      </c>
      <c r="D4357">
        <v>1</v>
      </c>
      <c r="E4357">
        <v>0</v>
      </c>
    </row>
    <row r="4358" spans="1:5" x14ac:dyDescent="0.15">
      <c r="A4358">
        <v>46862592003</v>
      </c>
      <c r="B4358" s="204">
        <v>42908</v>
      </c>
      <c r="C4358">
        <v>0</v>
      </c>
      <c r="D4358">
        <v>1</v>
      </c>
      <c r="E4358">
        <v>0</v>
      </c>
    </row>
    <row r="4359" spans="1:5" x14ac:dyDescent="0.15">
      <c r="A4359">
        <v>46868741003</v>
      </c>
      <c r="B4359" s="204">
        <v>42908</v>
      </c>
      <c r="C4359">
        <v>0</v>
      </c>
      <c r="D4359">
        <v>1</v>
      </c>
      <c r="E4359">
        <v>0</v>
      </c>
    </row>
    <row r="4360" spans="1:5" x14ac:dyDescent="0.15">
      <c r="A4360">
        <v>46868851003</v>
      </c>
      <c r="B4360" s="204">
        <v>42908</v>
      </c>
      <c r="C4360">
        <v>0</v>
      </c>
      <c r="D4360">
        <v>1</v>
      </c>
      <c r="E4360">
        <v>0</v>
      </c>
    </row>
    <row r="4361" spans="1:5" x14ac:dyDescent="0.15">
      <c r="A4361">
        <v>46871909002</v>
      </c>
      <c r="B4361" s="204">
        <v>42908</v>
      </c>
      <c r="C4361">
        <v>0</v>
      </c>
      <c r="D4361">
        <v>1</v>
      </c>
      <c r="E4361">
        <v>0</v>
      </c>
    </row>
    <row r="4362" spans="1:5" x14ac:dyDescent="0.15">
      <c r="A4362">
        <v>46872052002</v>
      </c>
      <c r="B4362" s="204">
        <v>42908</v>
      </c>
      <c r="C4362">
        <v>0</v>
      </c>
      <c r="D4362">
        <v>1</v>
      </c>
      <c r="E4362">
        <v>0</v>
      </c>
    </row>
    <row r="4363" spans="1:5" x14ac:dyDescent="0.15">
      <c r="A4363">
        <v>46878091002</v>
      </c>
      <c r="B4363" s="204">
        <v>42908</v>
      </c>
      <c r="C4363">
        <v>0</v>
      </c>
      <c r="D4363">
        <v>1</v>
      </c>
      <c r="E4363">
        <v>0</v>
      </c>
    </row>
    <row r="4364" spans="1:5" x14ac:dyDescent="0.15">
      <c r="A4364">
        <v>46894767004</v>
      </c>
      <c r="B4364" s="204">
        <v>42879</v>
      </c>
      <c r="C4364">
        <v>0</v>
      </c>
      <c r="D4364">
        <v>1</v>
      </c>
      <c r="E4364">
        <v>0</v>
      </c>
    </row>
    <row r="4365" spans="1:5" x14ac:dyDescent="0.15">
      <c r="A4365">
        <v>46905327002</v>
      </c>
      <c r="B4365" s="204">
        <v>42879</v>
      </c>
      <c r="C4365">
        <v>0</v>
      </c>
      <c r="D4365" t="s">
        <v>21</v>
      </c>
      <c r="E4365">
        <v>0</v>
      </c>
    </row>
    <row r="4366" spans="1:5" x14ac:dyDescent="0.15">
      <c r="A4366">
        <v>46907593002</v>
      </c>
      <c r="B4366" s="204">
        <v>42879</v>
      </c>
      <c r="C4366">
        <v>0</v>
      </c>
      <c r="D4366">
        <v>1</v>
      </c>
      <c r="E4366">
        <v>0</v>
      </c>
    </row>
    <row r="4367" spans="1:5" x14ac:dyDescent="0.15">
      <c r="A4367">
        <v>46912840002</v>
      </c>
      <c r="B4367" s="204">
        <v>42879</v>
      </c>
      <c r="C4367">
        <v>0</v>
      </c>
      <c r="D4367">
        <v>1</v>
      </c>
      <c r="E4367">
        <v>0</v>
      </c>
    </row>
    <row r="4368" spans="1:5" x14ac:dyDescent="0.15">
      <c r="A4368">
        <v>46937370004</v>
      </c>
      <c r="B4368" s="204">
        <v>42879</v>
      </c>
      <c r="C4368">
        <v>0</v>
      </c>
      <c r="D4368">
        <v>1</v>
      </c>
      <c r="E4368">
        <v>0</v>
      </c>
    </row>
    <row r="4369" spans="1:5" x14ac:dyDescent="0.15">
      <c r="A4369">
        <v>46944410003</v>
      </c>
      <c r="B4369" s="204">
        <v>42879</v>
      </c>
      <c r="C4369">
        <v>0</v>
      </c>
      <c r="D4369">
        <v>1</v>
      </c>
      <c r="E4369">
        <v>0</v>
      </c>
    </row>
    <row r="4370" spans="1:5" x14ac:dyDescent="0.15">
      <c r="A4370">
        <v>46952539002</v>
      </c>
      <c r="B4370" s="204">
        <v>42879</v>
      </c>
      <c r="C4370">
        <v>0</v>
      </c>
      <c r="D4370">
        <v>1</v>
      </c>
      <c r="E4370">
        <v>0</v>
      </c>
    </row>
    <row r="4371" spans="1:5" x14ac:dyDescent="0.15">
      <c r="A4371">
        <v>46964892003</v>
      </c>
      <c r="B4371" s="204">
        <v>42879</v>
      </c>
      <c r="C4371">
        <v>0</v>
      </c>
      <c r="D4371">
        <v>1</v>
      </c>
      <c r="E4371">
        <v>0</v>
      </c>
    </row>
    <row r="4372" spans="1:5" x14ac:dyDescent="0.15">
      <c r="A4372">
        <v>46970238002</v>
      </c>
      <c r="B4372" s="204">
        <v>42879</v>
      </c>
      <c r="C4372">
        <v>0</v>
      </c>
      <c r="D4372">
        <v>1</v>
      </c>
      <c r="E4372">
        <v>0</v>
      </c>
    </row>
    <row r="4373" spans="1:5" x14ac:dyDescent="0.15">
      <c r="A4373">
        <v>47001951002</v>
      </c>
      <c r="B4373" s="204">
        <v>42879</v>
      </c>
      <c r="C4373">
        <v>0</v>
      </c>
      <c r="D4373">
        <v>1</v>
      </c>
      <c r="E4373">
        <v>0</v>
      </c>
    </row>
    <row r="4374" spans="1:5" x14ac:dyDescent="0.15">
      <c r="A4374">
        <v>47016658002</v>
      </c>
      <c r="B4374" s="204">
        <v>42879</v>
      </c>
      <c r="C4374">
        <v>0</v>
      </c>
      <c r="D4374">
        <v>1</v>
      </c>
      <c r="E4374">
        <v>0</v>
      </c>
    </row>
    <row r="4375" spans="1:5" x14ac:dyDescent="0.15">
      <c r="A4375">
        <v>47034379002</v>
      </c>
      <c r="B4375" s="204">
        <v>42879</v>
      </c>
      <c r="C4375">
        <v>0</v>
      </c>
      <c r="D4375">
        <v>1</v>
      </c>
      <c r="E4375">
        <v>0</v>
      </c>
    </row>
    <row r="4376" spans="1:5" x14ac:dyDescent="0.15">
      <c r="A4376">
        <v>47037382002</v>
      </c>
      <c r="B4376" s="204">
        <v>42879</v>
      </c>
      <c r="C4376">
        <v>0</v>
      </c>
      <c r="D4376">
        <v>1</v>
      </c>
      <c r="E4376">
        <v>0</v>
      </c>
    </row>
    <row r="4377" spans="1:5" x14ac:dyDescent="0.15">
      <c r="A4377">
        <v>47040506003</v>
      </c>
      <c r="B4377" s="204">
        <v>42879</v>
      </c>
      <c r="C4377">
        <v>0</v>
      </c>
      <c r="D4377">
        <v>1</v>
      </c>
      <c r="E4377">
        <v>0</v>
      </c>
    </row>
    <row r="4378" spans="1:5" x14ac:dyDescent="0.15">
      <c r="A4378">
        <v>47041870002</v>
      </c>
      <c r="B4378" s="204">
        <v>42879</v>
      </c>
      <c r="C4378">
        <v>0</v>
      </c>
      <c r="D4378">
        <v>1</v>
      </c>
      <c r="E4378">
        <v>0</v>
      </c>
    </row>
    <row r="4379" spans="1:5" x14ac:dyDescent="0.15">
      <c r="A4379">
        <v>47052221004</v>
      </c>
      <c r="B4379" s="204">
        <v>42879</v>
      </c>
      <c r="C4379">
        <v>0</v>
      </c>
      <c r="D4379">
        <v>1</v>
      </c>
      <c r="E4379">
        <v>0</v>
      </c>
    </row>
    <row r="4380" spans="1:5" x14ac:dyDescent="0.15">
      <c r="A4380">
        <v>47054432002</v>
      </c>
      <c r="B4380" s="204">
        <v>42879</v>
      </c>
      <c r="C4380">
        <v>0</v>
      </c>
      <c r="D4380">
        <v>1</v>
      </c>
      <c r="E4380">
        <v>0</v>
      </c>
    </row>
    <row r="4381" spans="1:5" x14ac:dyDescent="0.15">
      <c r="A4381">
        <v>47055477002</v>
      </c>
      <c r="B4381" s="204">
        <v>42879</v>
      </c>
      <c r="C4381">
        <v>0</v>
      </c>
      <c r="D4381">
        <v>1</v>
      </c>
      <c r="E4381">
        <v>0</v>
      </c>
    </row>
    <row r="4382" spans="1:5" x14ac:dyDescent="0.15">
      <c r="A4382">
        <v>47061714002</v>
      </c>
      <c r="B4382" s="204">
        <v>42879</v>
      </c>
      <c r="C4382">
        <v>0</v>
      </c>
      <c r="D4382" t="s">
        <v>21</v>
      </c>
      <c r="E4382">
        <v>0</v>
      </c>
    </row>
    <row r="4383" spans="1:5" x14ac:dyDescent="0.15">
      <c r="A4383">
        <v>47062902004</v>
      </c>
      <c r="B4383" s="204">
        <v>42879</v>
      </c>
      <c r="C4383">
        <v>0</v>
      </c>
      <c r="D4383">
        <v>1</v>
      </c>
      <c r="E4383">
        <v>0</v>
      </c>
    </row>
    <row r="4384" spans="1:5" x14ac:dyDescent="0.15">
      <c r="A4384">
        <v>47076388003</v>
      </c>
      <c r="B4384" s="204">
        <v>42880</v>
      </c>
      <c r="C4384">
        <v>0</v>
      </c>
      <c r="D4384">
        <v>1</v>
      </c>
      <c r="E4384">
        <v>0</v>
      </c>
    </row>
    <row r="4385" spans="1:5" x14ac:dyDescent="0.15">
      <c r="A4385">
        <v>47078060002</v>
      </c>
      <c r="B4385" s="204">
        <v>42880</v>
      </c>
      <c r="C4385">
        <v>0</v>
      </c>
      <c r="D4385">
        <v>1</v>
      </c>
      <c r="E4385">
        <v>0</v>
      </c>
    </row>
    <row r="4386" spans="1:5" x14ac:dyDescent="0.15">
      <c r="A4386">
        <v>47083021002</v>
      </c>
      <c r="B4386" s="204">
        <v>42880</v>
      </c>
      <c r="C4386">
        <v>0</v>
      </c>
      <c r="D4386">
        <v>1</v>
      </c>
      <c r="E4386">
        <v>0</v>
      </c>
    </row>
    <row r="4387" spans="1:5" x14ac:dyDescent="0.15">
      <c r="A4387">
        <v>47098674003</v>
      </c>
      <c r="B4387" s="204">
        <v>42880</v>
      </c>
      <c r="C4387">
        <v>0</v>
      </c>
      <c r="D4387">
        <v>1</v>
      </c>
      <c r="E4387">
        <v>0</v>
      </c>
    </row>
    <row r="4388" spans="1:5" x14ac:dyDescent="0.15">
      <c r="A4388">
        <v>47100357002</v>
      </c>
      <c r="B4388" s="204">
        <v>42880</v>
      </c>
      <c r="C4388">
        <v>0</v>
      </c>
      <c r="D4388">
        <v>1</v>
      </c>
      <c r="E4388">
        <v>0</v>
      </c>
    </row>
    <row r="4389" spans="1:5" x14ac:dyDescent="0.15">
      <c r="A4389">
        <v>47104955002</v>
      </c>
      <c r="B4389" s="204">
        <v>42880</v>
      </c>
      <c r="C4389">
        <v>0</v>
      </c>
      <c r="D4389">
        <v>1</v>
      </c>
      <c r="E4389">
        <v>0</v>
      </c>
    </row>
    <row r="4390" spans="1:5" x14ac:dyDescent="0.15">
      <c r="A4390">
        <v>47123820004</v>
      </c>
      <c r="B4390" s="204">
        <v>42880</v>
      </c>
      <c r="C4390">
        <v>0</v>
      </c>
      <c r="D4390">
        <v>1</v>
      </c>
      <c r="E4390">
        <v>0</v>
      </c>
    </row>
    <row r="4391" spans="1:5" x14ac:dyDescent="0.15">
      <c r="A4391">
        <v>47128814003</v>
      </c>
      <c r="B4391" s="204">
        <v>42912</v>
      </c>
      <c r="C4391">
        <v>0</v>
      </c>
      <c r="D4391">
        <v>1</v>
      </c>
      <c r="E4391">
        <v>0</v>
      </c>
    </row>
    <row r="4392" spans="1:5" x14ac:dyDescent="0.15">
      <c r="A4392">
        <v>47148592002</v>
      </c>
      <c r="B4392" s="204">
        <v>42880</v>
      </c>
      <c r="C4392">
        <v>0</v>
      </c>
      <c r="D4392">
        <v>1</v>
      </c>
      <c r="E4392">
        <v>0</v>
      </c>
    </row>
    <row r="4393" spans="1:5" x14ac:dyDescent="0.15">
      <c r="A4393">
        <v>47176367004</v>
      </c>
      <c r="B4393" s="204">
        <v>42880</v>
      </c>
      <c r="C4393">
        <v>0</v>
      </c>
      <c r="D4393" t="s">
        <v>21</v>
      </c>
      <c r="E4393">
        <v>0</v>
      </c>
    </row>
    <row r="4394" spans="1:5" x14ac:dyDescent="0.15">
      <c r="A4394">
        <v>47184727004</v>
      </c>
      <c r="B4394" s="204">
        <v>42880</v>
      </c>
      <c r="C4394">
        <v>0</v>
      </c>
      <c r="D4394">
        <v>1</v>
      </c>
      <c r="E4394">
        <v>0</v>
      </c>
    </row>
    <row r="4395" spans="1:5" x14ac:dyDescent="0.15">
      <c r="A4395">
        <v>47189501002</v>
      </c>
      <c r="B4395" s="204">
        <v>42880</v>
      </c>
      <c r="C4395">
        <v>0</v>
      </c>
      <c r="D4395">
        <v>1</v>
      </c>
      <c r="E4395">
        <v>0</v>
      </c>
    </row>
    <row r="4396" spans="1:5" x14ac:dyDescent="0.15">
      <c r="A4396">
        <v>47191151002</v>
      </c>
      <c r="B4396" s="204">
        <v>42880</v>
      </c>
      <c r="C4396">
        <v>0</v>
      </c>
      <c r="D4396">
        <v>1</v>
      </c>
      <c r="E4396">
        <v>0</v>
      </c>
    </row>
    <row r="4397" spans="1:5" x14ac:dyDescent="0.15">
      <c r="A4397">
        <v>47192779002</v>
      </c>
      <c r="B4397" s="204">
        <v>42880</v>
      </c>
      <c r="C4397">
        <v>0</v>
      </c>
      <c r="D4397">
        <v>1</v>
      </c>
      <c r="E4397">
        <v>0</v>
      </c>
    </row>
    <row r="4398" spans="1:5" x14ac:dyDescent="0.15">
      <c r="A4398">
        <v>47207255002</v>
      </c>
      <c r="B4398" s="204">
        <v>42880</v>
      </c>
      <c r="C4398">
        <v>0</v>
      </c>
      <c r="D4398">
        <v>1</v>
      </c>
      <c r="E4398">
        <v>0</v>
      </c>
    </row>
    <row r="4399" spans="1:5" x14ac:dyDescent="0.15">
      <c r="A4399">
        <v>47207761002</v>
      </c>
      <c r="B4399" s="204">
        <v>42880</v>
      </c>
      <c r="C4399">
        <v>0</v>
      </c>
      <c r="D4399">
        <v>1</v>
      </c>
      <c r="E4399">
        <v>0</v>
      </c>
    </row>
    <row r="4400" spans="1:5" x14ac:dyDescent="0.15">
      <c r="A4400">
        <v>47217716004</v>
      </c>
      <c r="B4400" s="204">
        <v>42880</v>
      </c>
      <c r="C4400">
        <v>0</v>
      </c>
      <c r="D4400">
        <v>1</v>
      </c>
      <c r="E4400">
        <v>0</v>
      </c>
    </row>
    <row r="4401" spans="1:5" x14ac:dyDescent="0.15">
      <c r="A4401">
        <v>47236603002</v>
      </c>
      <c r="B4401" s="204">
        <v>42880</v>
      </c>
      <c r="C4401">
        <v>0</v>
      </c>
      <c r="D4401">
        <v>1</v>
      </c>
      <c r="E4401">
        <v>0</v>
      </c>
    </row>
    <row r="4402" spans="1:5" x14ac:dyDescent="0.15">
      <c r="A4402">
        <v>47242092002</v>
      </c>
      <c r="B4402" s="204">
        <v>42912</v>
      </c>
      <c r="C4402">
        <v>0</v>
      </c>
      <c r="D4402">
        <v>1</v>
      </c>
      <c r="E4402">
        <v>0</v>
      </c>
    </row>
    <row r="4403" spans="1:5" x14ac:dyDescent="0.15">
      <c r="A4403">
        <v>47247570002</v>
      </c>
      <c r="B4403" s="204">
        <v>42880</v>
      </c>
      <c r="C4403">
        <v>0</v>
      </c>
      <c r="D4403">
        <v>1</v>
      </c>
      <c r="E4403">
        <v>0</v>
      </c>
    </row>
    <row r="4404" spans="1:5" x14ac:dyDescent="0.15">
      <c r="A4404">
        <v>47332336002</v>
      </c>
      <c r="B4404" s="204">
        <v>42879</v>
      </c>
      <c r="C4404">
        <v>0</v>
      </c>
      <c r="D4404">
        <v>1</v>
      </c>
      <c r="E4404">
        <v>0</v>
      </c>
    </row>
    <row r="4405" spans="1:5" x14ac:dyDescent="0.15">
      <c r="A4405">
        <v>47363961005</v>
      </c>
      <c r="B4405" s="204">
        <v>42880</v>
      </c>
      <c r="C4405">
        <v>0</v>
      </c>
      <c r="D4405">
        <v>1</v>
      </c>
      <c r="E4405">
        <v>0</v>
      </c>
    </row>
    <row r="4406" spans="1:5" x14ac:dyDescent="0.15">
      <c r="A4406">
        <v>47395575003</v>
      </c>
      <c r="B4406" s="204">
        <v>42912</v>
      </c>
      <c r="C4406">
        <v>0</v>
      </c>
      <c r="D4406">
        <v>1</v>
      </c>
      <c r="E4406">
        <v>0</v>
      </c>
    </row>
    <row r="4407" spans="1:5" x14ac:dyDescent="0.15">
      <c r="A4407">
        <v>47410986006</v>
      </c>
      <c r="B4407" s="204">
        <v>42899</v>
      </c>
      <c r="C4407">
        <v>0</v>
      </c>
      <c r="D4407">
        <v>1</v>
      </c>
      <c r="E4407">
        <v>0</v>
      </c>
    </row>
    <row r="4408" spans="1:5" x14ac:dyDescent="0.15">
      <c r="A4408">
        <v>47434295002</v>
      </c>
      <c r="B4408" s="204">
        <v>42880</v>
      </c>
      <c r="C4408">
        <v>0</v>
      </c>
      <c r="D4408">
        <v>1</v>
      </c>
      <c r="E4408">
        <v>0</v>
      </c>
    </row>
    <row r="4409" spans="1:5" x14ac:dyDescent="0.15">
      <c r="A4409">
        <v>47450168002</v>
      </c>
      <c r="B4409" s="204">
        <v>42912</v>
      </c>
      <c r="C4409">
        <v>0</v>
      </c>
      <c r="D4409">
        <v>1</v>
      </c>
      <c r="E4409">
        <v>0</v>
      </c>
    </row>
    <row r="4410" spans="1:5" x14ac:dyDescent="0.15">
      <c r="A4410">
        <v>47450850002</v>
      </c>
      <c r="B4410" s="204">
        <v>42912</v>
      </c>
      <c r="C4410">
        <v>0</v>
      </c>
      <c r="D4410">
        <v>1</v>
      </c>
      <c r="E4410">
        <v>0</v>
      </c>
    </row>
    <row r="4411" spans="1:5" x14ac:dyDescent="0.15">
      <c r="A4411">
        <v>47450850003</v>
      </c>
      <c r="B4411" s="204">
        <v>42912</v>
      </c>
      <c r="C4411">
        <v>0</v>
      </c>
      <c r="D4411">
        <v>1</v>
      </c>
      <c r="E4411">
        <v>0</v>
      </c>
    </row>
    <row r="4412" spans="1:5" x14ac:dyDescent="0.15">
      <c r="A4412">
        <v>47482167003</v>
      </c>
      <c r="B4412" s="204">
        <v>42912</v>
      </c>
      <c r="C4412">
        <v>0</v>
      </c>
      <c r="D4412">
        <v>1</v>
      </c>
      <c r="E4412">
        <v>0</v>
      </c>
    </row>
    <row r="4413" spans="1:5" x14ac:dyDescent="0.15">
      <c r="A4413">
        <v>47490472002</v>
      </c>
      <c r="B4413" s="204">
        <v>42912</v>
      </c>
      <c r="C4413">
        <v>0</v>
      </c>
      <c r="D4413">
        <v>1</v>
      </c>
      <c r="E4413">
        <v>0</v>
      </c>
    </row>
    <row r="4414" spans="1:5" x14ac:dyDescent="0.15">
      <c r="A4414">
        <v>47491649003</v>
      </c>
      <c r="B4414" s="204">
        <v>42912</v>
      </c>
      <c r="C4414">
        <v>0</v>
      </c>
      <c r="D4414" t="s">
        <v>21</v>
      </c>
      <c r="E4414">
        <v>0</v>
      </c>
    </row>
    <row r="4415" spans="1:5" x14ac:dyDescent="0.15">
      <c r="A4415">
        <v>47493453004</v>
      </c>
      <c r="B4415" s="204">
        <v>42935</v>
      </c>
      <c r="C4415">
        <v>0</v>
      </c>
      <c r="D4415" t="s">
        <v>21</v>
      </c>
      <c r="E4415">
        <v>0</v>
      </c>
    </row>
    <row r="4416" spans="1:5" x14ac:dyDescent="0.15">
      <c r="A4416">
        <v>47507753002</v>
      </c>
      <c r="B4416" s="204">
        <v>42912</v>
      </c>
      <c r="C4416">
        <v>0</v>
      </c>
      <c r="D4416">
        <v>1</v>
      </c>
      <c r="E4416">
        <v>0</v>
      </c>
    </row>
    <row r="4417" spans="1:5" x14ac:dyDescent="0.15">
      <c r="A4417">
        <v>47517697002</v>
      </c>
      <c r="B4417" s="204">
        <v>42912</v>
      </c>
      <c r="C4417">
        <v>0</v>
      </c>
      <c r="D4417">
        <v>1</v>
      </c>
      <c r="E4417">
        <v>0</v>
      </c>
    </row>
    <row r="4418" spans="1:5" x14ac:dyDescent="0.15">
      <c r="A4418">
        <v>47553029002</v>
      </c>
      <c r="B4418" s="204">
        <v>42912</v>
      </c>
      <c r="C4418">
        <v>0</v>
      </c>
      <c r="D4418">
        <v>1</v>
      </c>
      <c r="E4418">
        <v>0</v>
      </c>
    </row>
    <row r="4419" spans="1:5" x14ac:dyDescent="0.15">
      <c r="A4419">
        <v>47562379006</v>
      </c>
      <c r="B4419" s="204">
        <v>42912</v>
      </c>
      <c r="C4419">
        <v>0</v>
      </c>
      <c r="D4419">
        <v>1</v>
      </c>
      <c r="E4419">
        <v>0</v>
      </c>
    </row>
    <row r="4420" spans="1:5" x14ac:dyDescent="0.15">
      <c r="A4420">
        <v>47568759002</v>
      </c>
      <c r="B4420" s="204">
        <v>42893</v>
      </c>
      <c r="C4420">
        <v>0</v>
      </c>
      <c r="D4420">
        <v>1</v>
      </c>
      <c r="E4420">
        <v>0</v>
      </c>
    </row>
    <row r="4421" spans="1:5" x14ac:dyDescent="0.15">
      <c r="A4421">
        <v>47571597003</v>
      </c>
      <c r="B4421" s="204">
        <v>42912</v>
      </c>
      <c r="C4421">
        <v>0</v>
      </c>
      <c r="D4421">
        <v>1</v>
      </c>
      <c r="E4421">
        <v>0</v>
      </c>
    </row>
    <row r="4422" spans="1:5" x14ac:dyDescent="0.15">
      <c r="A4422">
        <v>47574017003</v>
      </c>
      <c r="B4422" s="204">
        <v>42912</v>
      </c>
      <c r="C4422">
        <v>0</v>
      </c>
      <c r="D4422">
        <v>1</v>
      </c>
      <c r="E4422">
        <v>0</v>
      </c>
    </row>
    <row r="4423" spans="1:5" x14ac:dyDescent="0.15">
      <c r="A4423">
        <v>47574501002</v>
      </c>
      <c r="B4423" s="204">
        <v>42908</v>
      </c>
      <c r="C4423">
        <v>0</v>
      </c>
      <c r="D4423">
        <v>1</v>
      </c>
      <c r="E4423">
        <v>0</v>
      </c>
    </row>
    <row r="4424" spans="1:5" x14ac:dyDescent="0.15">
      <c r="A4424">
        <v>47587591002</v>
      </c>
      <c r="B4424" s="204">
        <v>42912</v>
      </c>
      <c r="C4424">
        <v>0</v>
      </c>
      <c r="D4424">
        <v>1</v>
      </c>
      <c r="E4424">
        <v>0</v>
      </c>
    </row>
    <row r="4425" spans="1:5" x14ac:dyDescent="0.15">
      <c r="A4425">
        <v>47595368002</v>
      </c>
      <c r="B4425" s="204">
        <v>42912</v>
      </c>
      <c r="C4425">
        <v>0</v>
      </c>
      <c r="D4425">
        <v>1</v>
      </c>
      <c r="E4425">
        <v>0</v>
      </c>
    </row>
    <row r="4426" spans="1:5" x14ac:dyDescent="0.15">
      <c r="A4426">
        <v>47610801002</v>
      </c>
      <c r="B4426" s="204">
        <v>42913</v>
      </c>
      <c r="C4426">
        <v>0</v>
      </c>
      <c r="D4426">
        <v>1</v>
      </c>
      <c r="E4426">
        <v>0</v>
      </c>
    </row>
    <row r="4427" spans="1:5" x14ac:dyDescent="0.15">
      <c r="A4427">
        <v>47623759003</v>
      </c>
      <c r="B4427" s="204">
        <v>42913</v>
      </c>
      <c r="C4427">
        <v>0</v>
      </c>
      <c r="D4427">
        <v>1</v>
      </c>
      <c r="E4427">
        <v>0</v>
      </c>
    </row>
    <row r="4428" spans="1:5" x14ac:dyDescent="0.15">
      <c r="A4428">
        <v>47623759004</v>
      </c>
      <c r="B4428" s="204">
        <v>42913</v>
      </c>
      <c r="C4428">
        <v>0</v>
      </c>
      <c r="D4428">
        <v>1</v>
      </c>
      <c r="E4428">
        <v>0</v>
      </c>
    </row>
    <row r="4429" spans="1:5" x14ac:dyDescent="0.15">
      <c r="A4429">
        <v>47637289002</v>
      </c>
      <c r="B4429" s="204">
        <v>42913</v>
      </c>
      <c r="C4429">
        <v>0</v>
      </c>
      <c r="D4429">
        <v>1</v>
      </c>
      <c r="E4429">
        <v>0</v>
      </c>
    </row>
    <row r="4430" spans="1:5" x14ac:dyDescent="0.15">
      <c r="A4430">
        <v>47643669002</v>
      </c>
      <c r="B4430" s="204">
        <v>42913</v>
      </c>
      <c r="C4430">
        <v>0</v>
      </c>
      <c r="D4430">
        <v>1</v>
      </c>
      <c r="E4430">
        <v>0</v>
      </c>
    </row>
    <row r="4431" spans="1:5" x14ac:dyDescent="0.15">
      <c r="A4431">
        <v>47650181002</v>
      </c>
      <c r="B4431" s="204">
        <v>42913</v>
      </c>
      <c r="C4431">
        <v>0</v>
      </c>
      <c r="D4431">
        <v>1</v>
      </c>
      <c r="E4431">
        <v>0</v>
      </c>
    </row>
    <row r="4432" spans="1:5" x14ac:dyDescent="0.15">
      <c r="A4432">
        <v>47651259003</v>
      </c>
      <c r="B4432" s="204">
        <v>42913</v>
      </c>
      <c r="C4432">
        <v>0</v>
      </c>
      <c r="D4432">
        <v>1</v>
      </c>
      <c r="E4432">
        <v>0</v>
      </c>
    </row>
    <row r="4433" spans="1:5" x14ac:dyDescent="0.15">
      <c r="A4433">
        <v>47660103002</v>
      </c>
      <c r="B4433" s="204">
        <v>42913</v>
      </c>
      <c r="C4433">
        <v>0</v>
      </c>
      <c r="D4433">
        <v>1</v>
      </c>
      <c r="E4433">
        <v>0</v>
      </c>
    </row>
    <row r="4434" spans="1:5" x14ac:dyDescent="0.15">
      <c r="A4434">
        <v>47679232004</v>
      </c>
      <c r="B4434" s="204">
        <v>42913</v>
      </c>
      <c r="C4434">
        <v>0</v>
      </c>
      <c r="D4434">
        <v>1</v>
      </c>
      <c r="E4434">
        <v>0</v>
      </c>
    </row>
    <row r="4435" spans="1:5" x14ac:dyDescent="0.15">
      <c r="A4435">
        <v>47684688003</v>
      </c>
      <c r="B4435" s="204">
        <v>42913</v>
      </c>
      <c r="C4435">
        <v>0</v>
      </c>
      <c r="D4435">
        <v>1</v>
      </c>
      <c r="E4435">
        <v>0</v>
      </c>
    </row>
    <row r="4436" spans="1:5" x14ac:dyDescent="0.15">
      <c r="A4436">
        <v>47687119002</v>
      </c>
      <c r="B4436" s="204">
        <v>42913</v>
      </c>
      <c r="C4436">
        <v>0</v>
      </c>
      <c r="D4436">
        <v>1</v>
      </c>
      <c r="E4436">
        <v>0</v>
      </c>
    </row>
    <row r="4437" spans="1:5" x14ac:dyDescent="0.15">
      <c r="A4437">
        <v>47691486002</v>
      </c>
      <c r="B4437" s="204">
        <v>42913</v>
      </c>
      <c r="C4437">
        <v>0</v>
      </c>
      <c r="D4437">
        <v>1</v>
      </c>
      <c r="E4437">
        <v>0</v>
      </c>
    </row>
    <row r="4438" spans="1:5" x14ac:dyDescent="0.15">
      <c r="A4438">
        <v>47693818002</v>
      </c>
      <c r="B4438" s="204">
        <v>42913</v>
      </c>
      <c r="C4438">
        <v>0</v>
      </c>
      <c r="D4438">
        <v>1</v>
      </c>
      <c r="E4438">
        <v>0</v>
      </c>
    </row>
    <row r="4439" spans="1:5" x14ac:dyDescent="0.15">
      <c r="A4439">
        <v>47695886002</v>
      </c>
      <c r="B4439" s="204">
        <v>42913</v>
      </c>
      <c r="C4439">
        <v>0</v>
      </c>
      <c r="D4439">
        <v>1</v>
      </c>
      <c r="E4439">
        <v>0</v>
      </c>
    </row>
    <row r="4440" spans="1:5" x14ac:dyDescent="0.15">
      <c r="A4440">
        <v>47699109002</v>
      </c>
      <c r="B4440" s="204">
        <v>42913</v>
      </c>
      <c r="C4440">
        <v>0</v>
      </c>
      <c r="D4440">
        <v>1</v>
      </c>
      <c r="E4440">
        <v>0</v>
      </c>
    </row>
    <row r="4441" spans="1:5" x14ac:dyDescent="0.15">
      <c r="A4441">
        <v>47703619002</v>
      </c>
      <c r="B4441" s="204">
        <v>42913</v>
      </c>
      <c r="C4441">
        <v>0</v>
      </c>
      <c r="D4441">
        <v>1</v>
      </c>
      <c r="E4441">
        <v>0</v>
      </c>
    </row>
    <row r="4442" spans="1:5" x14ac:dyDescent="0.15">
      <c r="A4442">
        <v>47714597003</v>
      </c>
      <c r="B4442" s="204">
        <v>42913</v>
      </c>
      <c r="C4442">
        <v>0</v>
      </c>
      <c r="D4442">
        <v>1</v>
      </c>
      <c r="E4442">
        <v>0</v>
      </c>
    </row>
    <row r="4443" spans="1:5" x14ac:dyDescent="0.15">
      <c r="A4443">
        <v>47714839002</v>
      </c>
      <c r="B4443" s="204">
        <v>42913</v>
      </c>
      <c r="C4443">
        <v>0</v>
      </c>
      <c r="D4443">
        <v>1</v>
      </c>
      <c r="E4443">
        <v>0</v>
      </c>
    </row>
    <row r="4444" spans="1:5" x14ac:dyDescent="0.15">
      <c r="A4444">
        <v>47724079002</v>
      </c>
      <c r="B4444" s="204">
        <v>42913</v>
      </c>
      <c r="C4444">
        <v>0</v>
      </c>
      <c r="D4444">
        <v>1</v>
      </c>
      <c r="E4444">
        <v>0</v>
      </c>
    </row>
    <row r="4445" spans="1:5" x14ac:dyDescent="0.15">
      <c r="A4445">
        <v>47725949002</v>
      </c>
      <c r="B4445" s="204">
        <v>42913</v>
      </c>
      <c r="C4445">
        <v>0</v>
      </c>
      <c r="D4445">
        <v>1</v>
      </c>
      <c r="E4445">
        <v>0</v>
      </c>
    </row>
    <row r="4446" spans="1:5" x14ac:dyDescent="0.15">
      <c r="A4446">
        <v>47729788002</v>
      </c>
      <c r="B4446" s="204">
        <v>42913</v>
      </c>
      <c r="C4446">
        <v>0</v>
      </c>
      <c r="D4446">
        <v>1</v>
      </c>
      <c r="E4446">
        <v>0</v>
      </c>
    </row>
    <row r="4447" spans="1:5" x14ac:dyDescent="0.15">
      <c r="A4447">
        <v>47734375005</v>
      </c>
      <c r="B4447" s="204">
        <v>42913</v>
      </c>
      <c r="C4447">
        <v>0</v>
      </c>
      <c r="D4447">
        <v>1</v>
      </c>
      <c r="E4447">
        <v>0</v>
      </c>
    </row>
    <row r="4448" spans="1:5" x14ac:dyDescent="0.15">
      <c r="A4448">
        <v>47743956003</v>
      </c>
      <c r="B4448" s="204">
        <v>42913</v>
      </c>
      <c r="C4448">
        <v>0</v>
      </c>
      <c r="D4448" t="s">
        <v>21</v>
      </c>
      <c r="E4448">
        <v>0</v>
      </c>
    </row>
    <row r="4449" spans="1:5" x14ac:dyDescent="0.15">
      <c r="A4449">
        <v>47752085002</v>
      </c>
      <c r="B4449" s="204">
        <v>42913</v>
      </c>
      <c r="C4449">
        <v>0</v>
      </c>
      <c r="D4449">
        <v>1</v>
      </c>
      <c r="E4449">
        <v>0</v>
      </c>
    </row>
    <row r="4450" spans="1:5" x14ac:dyDescent="0.15">
      <c r="A4450">
        <v>47755726003</v>
      </c>
      <c r="B4450" s="204">
        <v>42913</v>
      </c>
      <c r="C4450">
        <v>0</v>
      </c>
      <c r="D4450">
        <v>1</v>
      </c>
      <c r="E4450">
        <v>0</v>
      </c>
    </row>
    <row r="4451" spans="1:5" x14ac:dyDescent="0.15">
      <c r="A4451">
        <v>47757343003</v>
      </c>
      <c r="B4451" s="204">
        <v>42913</v>
      </c>
      <c r="C4451">
        <v>0</v>
      </c>
      <c r="D4451">
        <v>1</v>
      </c>
      <c r="E4451">
        <v>0</v>
      </c>
    </row>
    <row r="4452" spans="1:5" x14ac:dyDescent="0.15">
      <c r="A4452">
        <v>47762524002</v>
      </c>
      <c r="B4452" s="204">
        <v>42913</v>
      </c>
      <c r="C4452">
        <v>0</v>
      </c>
      <c r="D4452">
        <v>1</v>
      </c>
      <c r="E4452">
        <v>0</v>
      </c>
    </row>
    <row r="4453" spans="1:5" x14ac:dyDescent="0.15">
      <c r="A4453">
        <v>47767672002</v>
      </c>
      <c r="B4453" s="204">
        <v>42914</v>
      </c>
      <c r="C4453">
        <v>0</v>
      </c>
      <c r="D4453">
        <v>1</v>
      </c>
      <c r="E4453">
        <v>0</v>
      </c>
    </row>
    <row r="4454" spans="1:5" x14ac:dyDescent="0.15">
      <c r="A4454">
        <v>47767672003</v>
      </c>
      <c r="B4454" s="204">
        <v>42914</v>
      </c>
      <c r="C4454">
        <v>0</v>
      </c>
      <c r="D4454">
        <v>1</v>
      </c>
      <c r="E4454">
        <v>0</v>
      </c>
    </row>
    <row r="4455" spans="1:5" x14ac:dyDescent="0.15">
      <c r="A4455">
        <v>47770026002</v>
      </c>
      <c r="B4455" s="204">
        <v>42914</v>
      </c>
      <c r="C4455">
        <v>0</v>
      </c>
      <c r="D4455">
        <v>1</v>
      </c>
      <c r="E4455">
        <v>0</v>
      </c>
    </row>
    <row r="4456" spans="1:5" x14ac:dyDescent="0.15">
      <c r="A4456">
        <v>47777627002</v>
      </c>
      <c r="B4456" s="204">
        <v>42914</v>
      </c>
      <c r="C4456">
        <v>0</v>
      </c>
      <c r="D4456">
        <v>1</v>
      </c>
      <c r="E4456">
        <v>0</v>
      </c>
    </row>
    <row r="4457" spans="1:5" x14ac:dyDescent="0.15">
      <c r="A4457">
        <v>47782181002</v>
      </c>
      <c r="B4457" s="204">
        <v>42914</v>
      </c>
      <c r="C4457">
        <v>0</v>
      </c>
      <c r="D4457">
        <v>1</v>
      </c>
      <c r="E4457">
        <v>0</v>
      </c>
    </row>
    <row r="4458" spans="1:5" x14ac:dyDescent="0.15">
      <c r="A4458">
        <v>47783193002</v>
      </c>
      <c r="B4458" s="204">
        <v>42914</v>
      </c>
      <c r="C4458">
        <v>0</v>
      </c>
      <c r="D4458">
        <v>1</v>
      </c>
      <c r="E4458">
        <v>0</v>
      </c>
    </row>
    <row r="4459" spans="1:5" x14ac:dyDescent="0.15">
      <c r="A4459">
        <v>47797295003</v>
      </c>
      <c r="B4459" s="204">
        <v>42914</v>
      </c>
      <c r="C4459">
        <v>0</v>
      </c>
      <c r="D4459">
        <v>1</v>
      </c>
      <c r="E4459">
        <v>0</v>
      </c>
    </row>
    <row r="4460" spans="1:5" x14ac:dyDescent="0.15">
      <c r="A4460">
        <v>47805446002</v>
      </c>
      <c r="B4460" s="204">
        <v>42914</v>
      </c>
      <c r="C4460">
        <v>0</v>
      </c>
      <c r="D4460">
        <v>1</v>
      </c>
      <c r="E4460">
        <v>0</v>
      </c>
    </row>
    <row r="4461" spans="1:5" x14ac:dyDescent="0.15">
      <c r="A4461">
        <v>47805545002</v>
      </c>
      <c r="B4461" s="204">
        <v>42914</v>
      </c>
      <c r="C4461">
        <v>0</v>
      </c>
      <c r="D4461">
        <v>1</v>
      </c>
      <c r="E4461">
        <v>0</v>
      </c>
    </row>
    <row r="4462" spans="1:5" x14ac:dyDescent="0.15">
      <c r="A4462">
        <v>47814169004</v>
      </c>
      <c r="B4462" s="204">
        <v>42914</v>
      </c>
      <c r="C4462">
        <v>0</v>
      </c>
      <c r="D4462">
        <v>1</v>
      </c>
      <c r="E4462">
        <v>0</v>
      </c>
    </row>
    <row r="4463" spans="1:5" x14ac:dyDescent="0.15">
      <c r="A4463">
        <v>47826368003</v>
      </c>
      <c r="B4463" s="204">
        <v>42914</v>
      </c>
      <c r="C4463">
        <v>0</v>
      </c>
      <c r="D4463">
        <v>1</v>
      </c>
      <c r="E4463">
        <v>0</v>
      </c>
    </row>
    <row r="4464" spans="1:5" x14ac:dyDescent="0.15">
      <c r="A4464">
        <v>47844144002</v>
      </c>
      <c r="B4464" s="204">
        <v>42914</v>
      </c>
      <c r="C4464">
        <v>0</v>
      </c>
      <c r="D4464">
        <v>1</v>
      </c>
      <c r="E4464">
        <v>0</v>
      </c>
    </row>
    <row r="4465" spans="1:5" x14ac:dyDescent="0.15">
      <c r="A4465">
        <v>47847235002</v>
      </c>
      <c r="B4465" s="204">
        <v>42914</v>
      </c>
      <c r="C4465">
        <v>0</v>
      </c>
      <c r="D4465">
        <v>1</v>
      </c>
      <c r="E4465">
        <v>0</v>
      </c>
    </row>
    <row r="4466" spans="1:5" x14ac:dyDescent="0.15">
      <c r="A4466">
        <v>47853703003</v>
      </c>
      <c r="B4466" s="204">
        <v>42914</v>
      </c>
      <c r="C4466">
        <v>0</v>
      </c>
      <c r="D4466">
        <v>1</v>
      </c>
      <c r="E4466">
        <v>0</v>
      </c>
    </row>
    <row r="4467" spans="1:5" x14ac:dyDescent="0.15">
      <c r="A4467">
        <v>47860600004</v>
      </c>
      <c r="B4467" s="204">
        <v>42914</v>
      </c>
      <c r="C4467">
        <v>0</v>
      </c>
      <c r="D4467">
        <v>1</v>
      </c>
      <c r="E4467">
        <v>0</v>
      </c>
    </row>
    <row r="4468" spans="1:5" x14ac:dyDescent="0.15">
      <c r="A4468">
        <v>47867376003</v>
      </c>
      <c r="B4468" s="204">
        <v>42914</v>
      </c>
      <c r="C4468">
        <v>0</v>
      </c>
      <c r="D4468">
        <v>1</v>
      </c>
      <c r="E4468">
        <v>0</v>
      </c>
    </row>
    <row r="4469" spans="1:5" x14ac:dyDescent="0.15">
      <c r="A4469">
        <v>47876143004</v>
      </c>
      <c r="B4469" s="204">
        <v>42914</v>
      </c>
      <c r="C4469">
        <v>0</v>
      </c>
      <c r="D4469">
        <v>1</v>
      </c>
      <c r="E4469">
        <v>0</v>
      </c>
    </row>
    <row r="4470" spans="1:5" x14ac:dyDescent="0.15">
      <c r="A4470">
        <v>47878838003</v>
      </c>
      <c r="B4470" s="204">
        <v>42914</v>
      </c>
      <c r="C4470">
        <v>0</v>
      </c>
      <c r="D4470">
        <v>1</v>
      </c>
      <c r="E4470">
        <v>0</v>
      </c>
    </row>
    <row r="4471" spans="1:5" x14ac:dyDescent="0.15">
      <c r="A4471">
        <v>47891455002</v>
      </c>
      <c r="B4471" s="204">
        <v>42914</v>
      </c>
      <c r="C4471">
        <v>0</v>
      </c>
      <c r="D4471">
        <v>1</v>
      </c>
      <c r="E4471">
        <v>0</v>
      </c>
    </row>
    <row r="4472" spans="1:5" x14ac:dyDescent="0.15">
      <c r="A4472">
        <v>47891455003</v>
      </c>
      <c r="B4472" s="204">
        <v>42914</v>
      </c>
      <c r="C4472">
        <v>0</v>
      </c>
      <c r="D4472">
        <v>1</v>
      </c>
      <c r="E4472">
        <v>0</v>
      </c>
    </row>
    <row r="4473" spans="1:5" x14ac:dyDescent="0.15">
      <c r="A4473">
        <v>47893424002</v>
      </c>
      <c r="B4473" s="204">
        <v>42914</v>
      </c>
      <c r="C4473">
        <v>0</v>
      </c>
      <c r="D4473">
        <v>1</v>
      </c>
      <c r="E4473">
        <v>0</v>
      </c>
    </row>
    <row r="4474" spans="1:5" x14ac:dyDescent="0.15">
      <c r="A4474">
        <v>47898858002</v>
      </c>
      <c r="B4474" s="204">
        <v>42914</v>
      </c>
      <c r="C4474">
        <v>0</v>
      </c>
      <c r="D4474">
        <v>1</v>
      </c>
      <c r="E4474">
        <v>0</v>
      </c>
    </row>
    <row r="4475" spans="1:5" x14ac:dyDescent="0.15">
      <c r="A4475">
        <v>47899375002</v>
      </c>
      <c r="B4475" s="204">
        <v>42914</v>
      </c>
      <c r="C4475">
        <v>0</v>
      </c>
      <c r="D4475">
        <v>1</v>
      </c>
      <c r="E4475">
        <v>0</v>
      </c>
    </row>
    <row r="4476" spans="1:5" x14ac:dyDescent="0.15">
      <c r="A4476">
        <v>47907515002</v>
      </c>
      <c r="B4476" s="204">
        <v>42914</v>
      </c>
      <c r="C4476">
        <v>0</v>
      </c>
      <c r="D4476">
        <v>1</v>
      </c>
      <c r="E4476">
        <v>0</v>
      </c>
    </row>
    <row r="4477" spans="1:5" x14ac:dyDescent="0.15">
      <c r="A4477">
        <v>47917404003</v>
      </c>
      <c r="B4477" s="204">
        <v>42914</v>
      </c>
      <c r="C4477">
        <v>0</v>
      </c>
      <c r="D4477">
        <v>1</v>
      </c>
      <c r="E4477">
        <v>0</v>
      </c>
    </row>
    <row r="4478" spans="1:5" x14ac:dyDescent="0.15">
      <c r="A4478">
        <v>48006339003</v>
      </c>
      <c r="B4478" s="204">
        <v>42880</v>
      </c>
      <c r="C4478">
        <v>0</v>
      </c>
      <c r="D4478">
        <v>1</v>
      </c>
      <c r="E4478">
        <v>0</v>
      </c>
    </row>
    <row r="4479" spans="1:5" x14ac:dyDescent="0.15">
      <c r="A4479">
        <v>48190479003</v>
      </c>
      <c r="B4479" s="204">
        <v>42935</v>
      </c>
      <c r="C4479">
        <v>0</v>
      </c>
      <c r="D4479">
        <v>1</v>
      </c>
      <c r="E4479">
        <v>0</v>
      </c>
    </row>
    <row r="4480" spans="1:5" x14ac:dyDescent="0.15">
      <c r="A4480">
        <v>48538640002</v>
      </c>
      <c r="B4480" s="204">
        <v>42914</v>
      </c>
      <c r="C4480">
        <v>0</v>
      </c>
      <c r="D4480">
        <v>1</v>
      </c>
      <c r="E4480">
        <v>0</v>
      </c>
    </row>
    <row r="4481" spans="1:5" x14ac:dyDescent="0.15">
      <c r="A4481">
        <v>49017448005</v>
      </c>
      <c r="B4481" s="204">
        <v>42912</v>
      </c>
      <c r="C4481">
        <v>0</v>
      </c>
      <c r="D4481">
        <v>1</v>
      </c>
      <c r="E4481">
        <v>0</v>
      </c>
    </row>
    <row r="4482" spans="1:5" x14ac:dyDescent="0.15">
      <c r="A4482">
        <v>49089399002</v>
      </c>
      <c r="B4482" s="204">
        <v>42914</v>
      </c>
      <c r="C4482">
        <v>0</v>
      </c>
      <c r="D4482">
        <v>1</v>
      </c>
      <c r="E4482">
        <v>0</v>
      </c>
    </row>
    <row r="4483" spans="1:5" x14ac:dyDescent="0.15">
      <c r="A4483">
        <v>49131551004</v>
      </c>
      <c r="B4483" s="204">
        <v>42914</v>
      </c>
      <c r="C4483">
        <v>0</v>
      </c>
      <c r="D4483">
        <v>1</v>
      </c>
      <c r="E4483">
        <v>0</v>
      </c>
    </row>
    <row r="4484" spans="1:5" x14ac:dyDescent="0.15">
      <c r="A4484">
        <v>49307485003</v>
      </c>
      <c r="B4484" s="204">
        <v>42893</v>
      </c>
      <c r="C4484">
        <v>0</v>
      </c>
      <c r="D4484">
        <v>1</v>
      </c>
      <c r="E4484">
        <v>0</v>
      </c>
    </row>
    <row r="4485" spans="1:5" x14ac:dyDescent="0.15">
      <c r="A4485">
        <v>49412557003</v>
      </c>
      <c r="B4485" s="204">
        <v>42893</v>
      </c>
      <c r="C4485">
        <v>0</v>
      </c>
      <c r="D4485">
        <v>1</v>
      </c>
      <c r="E4485">
        <v>0</v>
      </c>
    </row>
    <row r="4486" spans="1:5" x14ac:dyDescent="0.15">
      <c r="A4486">
        <v>49429574002</v>
      </c>
      <c r="B4486" s="204">
        <v>42893</v>
      </c>
      <c r="C4486">
        <v>0</v>
      </c>
      <c r="D4486">
        <v>1</v>
      </c>
      <c r="E4486">
        <v>0</v>
      </c>
    </row>
    <row r="4487" spans="1:5" x14ac:dyDescent="0.15">
      <c r="A4487">
        <v>49430564002</v>
      </c>
      <c r="B4487" s="204">
        <v>42893</v>
      </c>
      <c r="C4487">
        <v>0</v>
      </c>
      <c r="D4487">
        <v>1</v>
      </c>
      <c r="E4487">
        <v>0</v>
      </c>
    </row>
    <row r="4488" spans="1:5" x14ac:dyDescent="0.15">
      <c r="A4488">
        <v>49439947005</v>
      </c>
      <c r="B4488" s="204">
        <v>42893</v>
      </c>
      <c r="C4488">
        <v>0</v>
      </c>
      <c r="D4488">
        <v>1</v>
      </c>
      <c r="E4488">
        <v>0</v>
      </c>
    </row>
    <row r="4489" spans="1:5" x14ac:dyDescent="0.15">
      <c r="A4489">
        <v>49441267003</v>
      </c>
      <c r="B4489" s="204">
        <v>42893</v>
      </c>
      <c r="C4489">
        <v>0</v>
      </c>
      <c r="D4489">
        <v>1</v>
      </c>
      <c r="E4489">
        <v>0</v>
      </c>
    </row>
    <row r="4490" spans="1:5" x14ac:dyDescent="0.15">
      <c r="A4490">
        <v>49462629002</v>
      </c>
      <c r="B4490" s="204">
        <v>42893</v>
      </c>
      <c r="C4490">
        <v>0</v>
      </c>
      <c r="D4490">
        <v>1</v>
      </c>
      <c r="E4490">
        <v>0</v>
      </c>
    </row>
    <row r="4491" spans="1:5" x14ac:dyDescent="0.15">
      <c r="A4491">
        <v>49479404002</v>
      </c>
      <c r="B4491" s="204">
        <v>42879</v>
      </c>
      <c r="C4491">
        <v>0</v>
      </c>
      <c r="D4491">
        <v>1</v>
      </c>
      <c r="E4491">
        <v>0</v>
      </c>
    </row>
    <row r="4492" spans="1:5" x14ac:dyDescent="0.15">
      <c r="A4492">
        <v>49500513002</v>
      </c>
      <c r="B4492" s="204">
        <v>42893</v>
      </c>
      <c r="C4492">
        <v>0</v>
      </c>
      <c r="D4492">
        <v>1</v>
      </c>
      <c r="E4492">
        <v>0</v>
      </c>
    </row>
    <row r="4493" spans="1:5" x14ac:dyDescent="0.15">
      <c r="A4493">
        <v>49501008002</v>
      </c>
      <c r="B4493" s="204">
        <v>42893</v>
      </c>
      <c r="C4493">
        <v>0</v>
      </c>
      <c r="D4493">
        <v>1</v>
      </c>
      <c r="E4493">
        <v>0</v>
      </c>
    </row>
    <row r="4494" spans="1:5" x14ac:dyDescent="0.15">
      <c r="A4494">
        <v>49502955002</v>
      </c>
      <c r="B4494" s="204">
        <v>42893</v>
      </c>
      <c r="C4494">
        <v>0</v>
      </c>
      <c r="D4494">
        <v>1</v>
      </c>
      <c r="E4494">
        <v>0</v>
      </c>
    </row>
    <row r="4495" spans="1:5" x14ac:dyDescent="0.15">
      <c r="A4495">
        <v>49508158003</v>
      </c>
      <c r="B4495" s="204">
        <v>42893</v>
      </c>
      <c r="C4495">
        <v>0</v>
      </c>
      <c r="D4495">
        <v>1</v>
      </c>
      <c r="E4495">
        <v>0</v>
      </c>
    </row>
    <row r="4496" spans="1:5" x14ac:dyDescent="0.15">
      <c r="A4496">
        <v>49511865002</v>
      </c>
      <c r="B4496" s="204">
        <v>42893</v>
      </c>
      <c r="C4496">
        <v>0</v>
      </c>
      <c r="D4496">
        <v>1</v>
      </c>
      <c r="E4496">
        <v>0</v>
      </c>
    </row>
    <row r="4497" spans="1:5" x14ac:dyDescent="0.15">
      <c r="A4497">
        <v>49512162002</v>
      </c>
      <c r="B4497" s="204">
        <v>42893</v>
      </c>
      <c r="C4497">
        <v>0</v>
      </c>
      <c r="D4497">
        <v>1</v>
      </c>
      <c r="E4497">
        <v>0</v>
      </c>
    </row>
    <row r="4498" spans="1:5" x14ac:dyDescent="0.15">
      <c r="A4498">
        <v>49519400003</v>
      </c>
      <c r="B4498" s="204">
        <v>42893</v>
      </c>
      <c r="C4498">
        <v>0</v>
      </c>
      <c r="D4498">
        <v>1</v>
      </c>
      <c r="E4498">
        <v>0</v>
      </c>
    </row>
    <row r="4499" spans="1:5" x14ac:dyDescent="0.15">
      <c r="A4499">
        <v>49529146002</v>
      </c>
      <c r="B4499" s="204">
        <v>42893</v>
      </c>
      <c r="C4499">
        <v>0</v>
      </c>
      <c r="D4499">
        <v>1</v>
      </c>
      <c r="E4499">
        <v>0</v>
      </c>
    </row>
    <row r="4500" spans="1:5" x14ac:dyDescent="0.15">
      <c r="A4500">
        <v>49536285002</v>
      </c>
      <c r="B4500" s="204">
        <v>42893</v>
      </c>
      <c r="C4500">
        <v>0</v>
      </c>
      <c r="D4500">
        <v>1</v>
      </c>
      <c r="E4500">
        <v>0</v>
      </c>
    </row>
    <row r="4501" spans="1:5" x14ac:dyDescent="0.15">
      <c r="A4501">
        <v>49537275003</v>
      </c>
      <c r="B4501" s="204">
        <v>42893</v>
      </c>
      <c r="C4501">
        <v>0</v>
      </c>
      <c r="D4501">
        <v>1</v>
      </c>
      <c r="E4501">
        <v>0</v>
      </c>
    </row>
    <row r="4502" spans="1:5" x14ac:dyDescent="0.15">
      <c r="A4502">
        <v>49562498002</v>
      </c>
      <c r="B4502" s="204">
        <v>42893</v>
      </c>
      <c r="C4502">
        <v>0</v>
      </c>
      <c r="D4502">
        <v>1</v>
      </c>
      <c r="E4502">
        <v>0</v>
      </c>
    </row>
    <row r="4503" spans="1:5" x14ac:dyDescent="0.15">
      <c r="A4503">
        <v>49567822003</v>
      </c>
      <c r="B4503" s="204">
        <v>42893</v>
      </c>
      <c r="C4503">
        <v>0</v>
      </c>
      <c r="D4503">
        <v>1</v>
      </c>
      <c r="E4503">
        <v>0</v>
      </c>
    </row>
    <row r="4504" spans="1:5" x14ac:dyDescent="0.15">
      <c r="A4504">
        <v>49576435002</v>
      </c>
      <c r="B4504" s="204">
        <v>42893</v>
      </c>
      <c r="C4504">
        <v>0</v>
      </c>
      <c r="D4504">
        <v>1</v>
      </c>
      <c r="E4504">
        <v>0</v>
      </c>
    </row>
    <row r="4505" spans="1:5" x14ac:dyDescent="0.15">
      <c r="A4505">
        <v>49580384003</v>
      </c>
      <c r="B4505" s="204">
        <v>42908</v>
      </c>
      <c r="C4505">
        <v>0</v>
      </c>
      <c r="D4505">
        <v>1</v>
      </c>
      <c r="E4505">
        <v>0</v>
      </c>
    </row>
    <row r="4506" spans="1:5" x14ac:dyDescent="0.15">
      <c r="A4506">
        <v>49643876002</v>
      </c>
      <c r="B4506" s="204">
        <v>42935</v>
      </c>
      <c r="C4506">
        <v>0</v>
      </c>
      <c r="D4506">
        <v>1</v>
      </c>
      <c r="E4506">
        <v>0</v>
      </c>
    </row>
    <row r="4507" spans="1:5" x14ac:dyDescent="0.15">
      <c r="A4507">
        <v>49731073002</v>
      </c>
      <c r="B4507" s="204">
        <v>42899</v>
      </c>
      <c r="C4507">
        <v>0</v>
      </c>
      <c r="D4507">
        <v>1</v>
      </c>
      <c r="E4507">
        <v>0</v>
      </c>
    </row>
    <row r="4508" spans="1:5" x14ac:dyDescent="0.15">
      <c r="A4508">
        <v>49773060004</v>
      </c>
      <c r="B4508" s="204">
        <v>42908</v>
      </c>
      <c r="C4508">
        <v>0</v>
      </c>
      <c r="D4508">
        <v>1</v>
      </c>
      <c r="E4508">
        <v>0</v>
      </c>
    </row>
    <row r="4509" spans="1:5" x14ac:dyDescent="0.15">
      <c r="A4509">
        <v>49796732005</v>
      </c>
      <c r="B4509" s="204">
        <v>42908</v>
      </c>
      <c r="C4509">
        <v>0</v>
      </c>
      <c r="D4509">
        <v>1</v>
      </c>
      <c r="E4509">
        <v>0</v>
      </c>
    </row>
    <row r="4510" spans="1:5" x14ac:dyDescent="0.15">
      <c r="A4510">
        <v>49913530002</v>
      </c>
      <c r="B4510" s="204">
        <v>42879</v>
      </c>
      <c r="C4510">
        <v>0</v>
      </c>
      <c r="D4510">
        <v>1</v>
      </c>
      <c r="E4510">
        <v>0</v>
      </c>
    </row>
    <row r="4511" spans="1:5" x14ac:dyDescent="0.15">
      <c r="A4511">
        <v>49993335002</v>
      </c>
      <c r="B4511" s="204">
        <v>42893</v>
      </c>
      <c r="C4511">
        <v>0</v>
      </c>
      <c r="D4511">
        <v>1</v>
      </c>
      <c r="E4511">
        <v>0</v>
      </c>
    </row>
    <row r="4512" spans="1:5" x14ac:dyDescent="0.15">
      <c r="A4512">
        <v>50010363004</v>
      </c>
      <c r="B4512" s="204">
        <v>42908</v>
      </c>
      <c r="C4512">
        <v>0</v>
      </c>
      <c r="D4512">
        <v>1</v>
      </c>
      <c r="E4512">
        <v>0</v>
      </c>
    </row>
    <row r="4513" spans="1:5" x14ac:dyDescent="0.15">
      <c r="A4513">
        <v>50026786002</v>
      </c>
      <c r="B4513" s="204">
        <v>42914</v>
      </c>
      <c r="C4513">
        <v>0</v>
      </c>
      <c r="D4513">
        <v>1</v>
      </c>
      <c r="E4513">
        <v>0</v>
      </c>
    </row>
    <row r="4514" spans="1:5" x14ac:dyDescent="0.15">
      <c r="A4514">
        <v>50026896004</v>
      </c>
      <c r="B4514" s="204">
        <v>42927</v>
      </c>
      <c r="C4514">
        <v>1</v>
      </c>
      <c r="D4514" t="s">
        <v>21</v>
      </c>
      <c r="E4514">
        <v>0</v>
      </c>
    </row>
    <row r="4515" spans="1:5" x14ac:dyDescent="0.15">
      <c r="A4515">
        <v>50087011002</v>
      </c>
      <c r="B4515" s="204">
        <v>42935</v>
      </c>
      <c r="C4515">
        <v>0</v>
      </c>
      <c r="D4515">
        <v>1</v>
      </c>
      <c r="E4515">
        <v>0</v>
      </c>
    </row>
    <row r="4516" spans="1:5" x14ac:dyDescent="0.15">
      <c r="A4516">
        <v>50240428005</v>
      </c>
      <c r="B4516" s="204">
        <v>42899</v>
      </c>
      <c r="C4516">
        <v>0</v>
      </c>
      <c r="D4516">
        <v>1</v>
      </c>
      <c r="E4516">
        <v>0</v>
      </c>
    </row>
    <row r="4517" spans="1:5" x14ac:dyDescent="0.15">
      <c r="A4517">
        <v>50271448005</v>
      </c>
      <c r="B4517" s="204">
        <v>42935</v>
      </c>
      <c r="C4517">
        <v>0</v>
      </c>
      <c r="D4517">
        <v>1</v>
      </c>
      <c r="E4517">
        <v>0</v>
      </c>
    </row>
    <row r="4518" spans="1:5" x14ac:dyDescent="0.15">
      <c r="A4518">
        <v>50448460002</v>
      </c>
      <c r="B4518" s="204">
        <v>42914</v>
      </c>
      <c r="C4518">
        <v>0</v>
      </c>
      <c r="D4518">
        <v>1</v>
      </c>
      <c r="E4518">
        <v>0</v>
      </c>
    </row>
    <row r="4519" spans="1:5" x14ac:dyDescent="0.15">
      <c r="A4519">
        <v>50454279004</v>
      </c>
      <c r="B4519" s="204">
        <v>42899</v>
      </c>
      <c r="C4519">
        <v>0</v>
      </c>
      <c r="D4519">
        <v>1</v>
      </c>
      <c r="E4519">
        <v>0</v>
      </c>
    </row>
    <row r="4520" spans="1:5" x14ac:dyDescent="0.15">
      <c r="A4520">
        <v>50457227004</v>
      </c>
      <c r="B4520" s="204">
        <v>42899</v>
      </c>
      <c r="C4520">
        <v>0</v>
      </c>
      <c r="D4520">
        <v>1</v>
      </c>
      <c r="E4520">
        <v>0</v>
      </c>
    </row>
    <row r="4521" spans="1:5" x14ac:dyDescent="0.15">
      <c r="A4521">
        <v>50458404002</v>
      </c>
      <c r="B4521" s="204">
        <v>42899</v>
      </c>
      <c r="C4521">
        <v>0</v>
      </c>
      <c r="D4521">
        <v>1</v>
      </c>
      <c r="E4521">
        <v>0</v>
      </c>
    </row>
    <row r="4522" spans="1:5" x14ac:dyDescent="0.15">
      <c r="A4522">
        <v>50458723003</v>
      </c>
      <c r="B4522" s="204">
        <v>42899</v>
      </c>
      <c r="C4522">
        <v>0</v>
      </c>
      <c r="D4522">
        <v>1</v>
      </c>
      <c r="E4522">
        <v>0</v>
      </c>
    </row>
    <row r="4523" spans="1:5" x14ac:dyDescent="0.15">
      <c r="A4523">
        <v>50461055003</v>
      </c>
      <c r="B4523" s="204">
        <v>42899</v>
      </c>
      <c r="C4523">
        <v>0</v>
      </c>
      <c r="D4523">
        <v>1</v>
      </c>
      <c r="E4523">
        <v>0</v>
      </c>
    </row>
    <row r="4524" spans="1:5" x14ac:dyDescent="0.15">
      <c r="A4524">
        <v>50461462002</v>
      </c>
      <c r="B4524" s="204">
        <v>42899</v>
      </c>
      <c r="C4524">
        <v>0</v>
      </c>
      <c r="D4524">
        <v>1</v>
      </c>
      <c r="E4524">
        <v>0</v>
      </c>
    </row>
    <row r="4525" spans="1:5" x14ac:dyDescent="0.15">
      <c r="A4525">
        <v>50461616002</v>
      </c>
      <c r="B4525" s="204">
        <v>42899</v>
      </c>
      <c r="C4525">
        <v>0</v>
      </c>
      <c r="D4525">
        <v>1</v>
      </c>
      <c r="E4525">
        <v>0</v>
      </c>
    </row>
    <row r="4526" spans="1:5" x14ac:dyDescent="0.15">
      <c r="A4526">
        <v>50468788004</v>
      </c>
      <c r="B4526" s="204">
        <v>42899</v>
      </c>
      <c r="C4526">
        <v>0</v>
      </c>
      <c r="D4526">
        <v>1</v>
      </c>
      <c r="E4526">
        <v>0</v>
      </c>
    </row>
    <row r="4527" spans="1:5" x14ac:dyDescent="0.15">
      <c r="A4527">
        <v>50476697002</v>
      </c>
      <c r="B4527" s="204">
        <v>42899</v>
      </c>
      <c r="C4527">
        <v>0</v>
      </c>
      <c r="D4527">
        <v>1</v>
      </c>
      <c r="E4527">
        <v>0</v>
      </c>
    </row>
    <row r="4528" spans="1:5" x14ac:dyDescent="0.15">
      <c r="A4528">
        <v>50485651005</v>
      </c>
      <c r="B4528" s="204">
        <v>42899</v>
      </c>
      <c r="C4528">
        <v>0</v>
      </c>
      <c r="D4528" t="s">
        <v>21</v>
      </c>
      <c r="E4528">
        <v>0</v>
      </c>
    </row>
    <row r="4529" spans="1:5" x14ac:dyDescent="0.15">
      <c r="A4529">
        <v>50490227002</v>
      </c>
      <c r="B4529" s="204">
        <v>42899</v>
      </c>
      <c r="C4529">
        <v>0</v>
      </c>
      <c r="D4529">
        <v>1</v>
      </c>
      <c r="E4529">
        <v>0</v>
      </c>
    </row>
    <row r="4530" spans="1:5" x14ac:dyDescent="0.15">
      <c r="A4530">
        <v>50492724002</v>
      </c>
      <c r="B4530" s="204">
        <v>42899</v>
      </c>
      <c r="C4530">
        <v>0</v>
      </c>
      <c r="D4530">
        <v>1</v>
      </c>
      <c r="E4530">
        <v>0</v>
      </c>
    </row>
    <row r="4531" spans="1:5" x14ac:dyDescent="0.15">
      <c r="A4531">
        <v>50507750002</v>
      </c>
      <c r="B4531" s="204">
        <v>42899</v>
      </c>
      <c r="C4531">
        <v>0</v>
      </c>
      <c r="D4531">
        <v>1</v>
      </c>
      <c r="E4531">
        <v>0</v>
      </c>
    </row>
    <row r="4532" spans="1:5" x14ac:dyDescent="0.15">
      <c r="A4532">
        <v>50511094003</v>
      </c>
      <c r="B4532" s="204">
        <v>42899</v>
      </c>
      <c r="C4532">
        <v>0</v>
      </c>
      <c r="D4532">
        <v>1</v>
      </c>
      <c r="E4532">
        <v>0</v>
      </c>
    </row>
    <row r="4533" spans="1:5" x14ac:dyDescent="0.15">
      <c r="A4533">
        <v>50531290002</v>
      </c>
      <c r="B4533" s="204">
        <v>42899</v>
      </c>
      <c r="C4533">
        <v>0</v>
      </c>
      <c r="D4533">
        <v>1</v>
      </c>
      <c r="E4533">
        <v>0</v>
      </c>
    </row>
    <row r="4534" spans="1:5" x14ac:dyDescent="0.15">
      <c r="A4534">
        <v>50537879002</v>
      </c>
      <c r="B4534" s="204">
        <v>42899</v>
      </c>
      <c r="C4534">
        <v>0</v>
      </c>
      <c r="D4534">
        <v>1</v>
      </c>
      <c r="E4534">
        <v>0</v>
      </c>
    </row>
    <row r="4535" spans="1:5" x14ac:dyDescent="0.15">
      <c r="A4535">
        <v>50540541002</v>
      </c>
      <c r="B4535" s="204">
        <v>42899</v>
      </c>
      <c r="C4535">
        <v>0</v>
      </c>
      <c r="D4535">
        <v>1</v>
      </c>
      <c r="E4535">
        <v>0</v>
      </c>
    </row>
    <row r="4536" spans="1:5" x14ac:dyDescent="0.15">
      <c r="A4536">
        <v>50556634002</v>
      </c>
      <c r="B4536" s="204">
        <v>42899</v>
      </c>
      <c r="C4536">
        <v>0</v>
      </c>
      <c r="D4536">
        <v>1</v>
      </c>
      <c r="E4536">
        <v>0</v>
      </c>
    </row>
    <row r="4537" spans="1:5" x14ac:dyDescent="0.15">
      <c r="A4537">
        <v>50556821002</v>
      </c>
      <c r="B4537" s="204">
        <v>42899</v>
      </c>
      <c r="C4537">
        <v>0</v>
      </c>
      <c r="D4537">
        <v>1</v>
      </c>
      <c r="E4537">
        <v>0</v>
      </c>
    </row>
    <row r="4538" spans="1:5" x14ac:dyDescent="0.15">
      <c r="A4538">
        <v>50557162002</v>
      </c>
      <c r="B4538" s="204">
        <v>42899</v>
      </c>
      <c r="C4538">
        <v>0</v>
      </c>
      <c r="D4538">
        <v>1</v>
      </c>
      <c r="E4538">
        <v>0</v>
      </c>
    </row>
    <row r="4539" spans="1:5" x14ac:dyDescent="0.15">
      <c r="A4539">
        <v>50558691002</v>
      </c>
      <c r="B4539" s="204">
        <v>42899</v>
      </c>
      <c r="C4539">
        <v>0</v>
      </c>
      <c r="D4539">
        <v>1</v>
      </c>
      <c r="E4539">
        <v>0</v>
      </c>
    </row>
    <row r="4540" spans="1:5" x14ac:dyDescent="0.15">
      <c r="A4540">
        <v>50576687002</v>
      </c>
      <c r="B4540" s="204">
        <v>42899</v>
      </c>
      <c r="C4540">
        <v>0</v>
      </c>
      <c r="D4540">
        <v>1</v>
      </c>
      <c r="E4540">
        <v>0</v>
      </c>
    </row>
    <row r="4541" spans="1:5" x14ac:dyDescent="0.15">
      <c r="A4541">
        <v>50580845003</v>
      </c>
      <c r="B4541" s="204">
        <v>42899</v>
      </c>
      <c r="C4541">
        <v>0</v>
      </c>
      <c r="D4541">
        <v>1</v>
      </c>
      <c r="E4541">
        <v>0</v>
      </c>
    </row>
    <row r="4542" spans="1:5" x14ac:dyDescent="0.15">
      <c r="A4542">
        <v>50583507004</v>
      </c>
      <c r="B4542" s="204">
        <v>42899</v>
      </c>
      <c r="C4542">
        <v>0</v>
      </c>
      <c r="D4542">
        <v>1</v>
      </c>
      <c r="E4542">
        <v>0</v>
      </c>
    </row>
    <row r="4543" spans="1:5" x14ac:dyDescent="0.15">
      <c r="A4543">
        <v>50588435004</v>
      </c>
      <c r="B4543" s="204">
        <v>42899</v>
      </c>
      <c r="C4543">
        <v>0</v>
      </c>
      <c r="D4543">
        <v>1</v>
      </c>
      <c r="E4543">
        <v>0</v>
      </c>
    </row>
    <row r="4544" spans="1:5" x14ac:dyDescent="0.15">
      <c r="A4544">
        <v>50597862002</v>
      </c>
      <c r="B4544" s="204">
        <v>42899</v>
      </c>
      <c r="C4544">
        <v>0</v>
      </c>
      <c r="D4544">
        <v>1</v>
      </c>
      <c r="E4544">
        <v>0</v>
      </c>
    </row>
    <row r="4545" spans="1:5" x14ac:dyDescent="0.15">
      <c r="A4545">
        <v>50600920002</v>
      </c>
      <c r="B4545" s="204">
        <v>42899</v>
      </c>
      <c r="C4545">
        <v>0</v>
      </c>
      <c r="D4545">
        <v>1</v>
      </c>
      <c r="E4545">
        <v>0</v>
      </c>
    </row>
    <row r="4546" spans="1:5" x14ac:dyDescent="0.15">
      <c r="A4546">
        <v>50604737002</v>
      </c>
      <c r="B4546" s="204">
        <v>42899</v>
      </c>
      <c r="C4546">
        <v>0</v>
      </c>
      <c r="D4546">
        <v>1</v>
      </c>
      <c r="E4546">
        <v>0</v>
      </c>
    </row>
    <row r="4547" spans="1:5" x14ac:dyDescent="0.15">
      <c r="A4547">
        <v>50605441002</v>
      </c>
      <c r="B4547" s="204">
        <v>42899</v>
      </c>
      <c r="C4547">
        <v>0</v>
      </c>
      <c r="D4547">
        <v>1</v>
      </c>
      <c r="E4547">
        <v>0</v>
      </c>
    </row>
    <row r="4548" spans="1:5" x14ac:dyDescent="0.15">
      <c r="A4548">
        <v>50608147002</v>
      </c>
      <c r="B4548" s="204">
        <v>42899</v>
      </c>
      <c r="C4548">
        <v>0</v>
      </c>
      <c r="D4548">
        <v>1</v>
      </c>
      <c r="E4548">
        <v>0</v>
      </c>
    </row>
    <row r="4549" spans="1:5" x14ac:dyDescent="0.15">
      <c r="A4549">
        <v>50608708002</v>
      </c>
      <c r="B4549" s="204">
        <v>42899</v>
      </c>
      <c r="C4549">
        <v>0</v>
      </c>
      <c r="D4549">
        <v>1</v>
      </c>
      <c r="E4549">
        <v>0</v>
      </c>
    </row>
    <row r="4550" spans="1:5" x14ac:dyDescent="0.15">
      <c r="A4550">
        <v>50611425003</v>
      </c>
      <c r="B4550" s="204">
        <v>42899</v>
      </c>
      <c r="C4550">
        <v>0</v>
      </c>
      <c r="D4550">
        <v>1</v>
      </c>
      <c r="E4550">
        <v>0</v>
      </c>
    </row>
    <row r="4551" spans="1:5" x14ac:dyDescent="0.15">
      <c r="A4551">
        <v>50666249002</v>
      </c>
      <c r="B4551" s="204">
        <v>42908</v>
      </c>
      <c r="C4551">
        <v>0</v>
      </c>
      <c r="D4551">
        <v>1</v>
      </c>
      <c r="E4551">
        <v>0</v>
      </c>
    </row>
    <row r="4552" spans="1:5" x14ac:dyDescent="0.15">
      <c r="A4552">
        <v>51189816005</v>
      </c>
      <c r="B4552" s="204">
        <v>42879</v>
      </c>
      <c r="C4552">
        <v>0</v>
      </c>
      <c r="D4552">
        <v>1</v>
      </c>
      <c r="E4552">
        <v>0</v>
      </c>
    </row>
    <row r="4553" spans="1:5" x14ac:dyDescent="0.15">
      <c r="A4553">
        <v>51260788002</v>
      </c>
      <c r="B4553" s="204">
        <v>42914</v>
      </c>
      <c r="C4553">
        <v>0</v>
      </c>
      <c r="D4553">
        <v>1</v>
      </c>
      <c r="E4553">
        <v>0</v>
      </c>
    </row>
    <row r="4554" spans="1:5" x14ac:dyDescent="0.15">
      <c r="A4554">
        <v>51281501002</v>
      </c>
      <c r="B4554" s="204">
        <v>42914</v>
      </c>
      <c r="C4554">
        <v>0</v>
      </c>
      <c r="D4554">
        <v>1</v>
      </c>
      <c r="E4554">
        <v>0</v>
      </c>
    </row>
    <row r="4555" spans="1:5" x14ac:dyDescent="0.15">
      <c r="A4555">
        <v>51357940002</v>
      </c>
      <c r="B4555" s="204">
        <v>42935</v>
      </c>
      <c r="C4555">
        <v>0</v>
      </c>
      <c r="D4555">
        <v>1</v>
      </c>
      <c r="E4555">
        <v>0</v>
      </c>
    </row>
    <row r="4556" spans="1:5" x14ac:dyDescent="0.15">
      <c r="A4556">
        <v>51362846002</v>
      </c>
      <c r="B4556" s="204">
        <v>42935</v>
      </c>
      <c r="C4556">
        <v>0</v>
      </c>
      <c r="D4556">
        <v>1</v>
      </c>
      <c r="E4556">
        <v>0</v>
      </c>
    </row>
    <row r="4557" spans="1:5" x14ac:dyDescent="0.15">
      <c r="A4557">
        <v>51369424002</v>
      </c>
      <c r="B4557" s="204">
        <v>42935</v>
      </c>
      <c r="C4557">
        <v>0</v>
      </c>
      <c r="D4557">
        <v>1</v>
      </c>
      <c r="E4557">
        <v>0</v>
      </c>
    </row>
    <row r="4558" spans="1:5" x14ac:dyDescent="0.15">
      <c r="A4558">
        <v>51379302002</v>
      </c>
      <c r="B4558" s="204">
        <v>42935</v>
      </c>
      <c r="C4558">
        <v>0</v>
      </c>
      <c r="D4558">
        <v>1</v>
      </c>
      <c r="E4558">
        <v>0</v>
      </c>
    </row>
    <row r="4559" spans="1:5" x14ac:dyDescent="0.15">
      <c r="A4559">
        <v>51383009002</v>
      </c>
      <c r="B4559" s="204">
        <v>42935</v>
      </c>
      <c r="C4559">
        <v>0</v>
      </c>
      <c r="D4559">
        <v>1</v>
      </c>
      <c r="E4559">
        <v>0</v>
      </c>
    </row>
    <row r="4560" spans="1:5" x14ac:dyDescent="0.15">
      <c r="A4560">
        <v>51385352002</v>
      </c>
      <c r="B4560" s="204">
        <v>42935</v>
      </c>
      <c r="C4560">
        <v>0</v>
      </c>
      <c r="D4560">
        <v>1</v>
      </c>
      <c r="E4560">
        <v>0</v>
      </c>
    </row>
    <row r="4561" spans="1:5" x14ac:dyDescent="0.15">
      <c r="A4561">
        <v>51395868002</v>
      </c>
      <c r="B4561" s="204">
        <v>42935</v>
      </c>
      <c r="C4561">
        <v>0</v>
      </c>
      <c r="D4561">
        <v>1</v>
      </c>
      <c r="E4561">
        <v>0</v>
      </c>
    </row>
    <row r="4562" spans="1:5" x14ac:dyDescent="0.15">
      <c r="A4562">
        <v>51398134003</v>
      </c>
      <c r="B4562" s="204">
        <v>42935</v>
      </c>
      <c r="C4562">
        <v>0</v>
      </c>
      <c r="D4562">
        <v>1</v>
      </c>
      <c r="E4562">
        <v>0</v>
      </c>
    </row>
    <row r="4563" spans="1:5" x14ac:dyDescent="0.15">
      <c r="A4563">
        <v>51405867002</v>
      </c>
      <c r="B4563" s="204">
        <v>42935</v>
      </c>
      <c r="C4563">
        <v>0</v>
      </c>
      <c r="D4563">
        <v>1</v>
      </c>
      <c r="E4563">
        <v>0</v>
      </c>
    </row>
    <row r="4564" spans="1:5" x14ac:dyDescent="0.15">
      <c r="A4564">
        <v>51412082003</v>
      </c>
      <c r="B4564" s="204">
        <v>42935</v>
      </c>
      <c r="C4564">
        <v>0</v>
      </c>
      <c r="D4564">
        <v>1</v>
      </c>
      <c r="E4564">
        <v>0</v>
      </c>
    </row>
    <row r="4565" spans="1:5" x14ac:dyDescent="0.15">
      <c r="A4565">
        <v>51423346002</v>
      </c>
      <c r="B4565" s="204">
        <v>42935</v>
      </c>
      <c r="C4565">
        <v>0</v>
      </c>
      <c r="D4565">
        <v>1</v>
      </c>
      <c r="E4565">
        <v>0</v>
      </c>
    </row>
    <row r="4566" spans="1:5" x14ac:dyDescent="0.15">
      <c r="A4566">
        <v>51425425003</v>
      </c>
      <c r="B4566" s="204">
        <v>42935</v>
      </c>
      <c r="C4566">
        <v>0</v>
      </c>
      <c r="D4566">
        <v>1</v>
      </c>
      <c r="E4566">
        <v>0</v>
      </c>
    </row>
    <row r="4567" spans="1:5" x14ac:dyDescent="0.15">
      <c r="A4567">
        <v>51426954002</v>
      </c>
      <c r="B4567" s="204">
        <v>42935</v>
      </c>
      <c r="C4567">
        <v>0</v>
      </c>
      <c r="D4567">
        <v>1</v>
      </c>
      <c r="E4567">
        <v>0</v>
      </c>
    </row>
    <row r="4568" spans="1:5" x14ac:dyDescent="0.15">
      <c r="A4568">
        <v>51430100004</v>
      </c>
      <c r="B4568" s="204">
        <v>42935</v>
      </c>
      <c r="C4568">
        <v>0</v>
      </c>
      <c r="D4568">
        <v>1</v>
      </c>
      <c r="E4568">
        <v>0</v>
      </c>
    </row>
    <row r="4569" spans="1:5" x14ac:dyDescent="0.15">
      <c r="A4569">
        <v>51430100005</v>
      </c>
      <c r="B4569" s="204">
        <v>42935</v>
      </c>
      <c r="C4569">
        <v>0</v>
      </c>
      <c r="D4569">
        <v>1</v>
      </c>
      <c r="E4569">
        <v>0</v>
      </c>
    </row>
    <row r="4570" spans="1:5" x14ac:dyDescent="0.15">
      <c r="A4570">
        <v>51433565002</v>
      </c>
      <c r="B4570" s="204">
        <v>42935</v>
      </c>
      <c r="C4570">
        <v>0</v>
      </c>
      <c r="D4570">
        <v>1</v>
      </c>
      <c r="E4570">
        <v>0</v>
      </c>
    </row>
    <row r="4571" spans="1:5" x14ac:dyDescent="0.15">
      <c r="A4571">
        <v>51436590002</v>
      </c>
      <c r="B4571" s="204">
        <v>42935</v>
      </c>
      <c r="C4571">
        <v>0</v>
      </c>
      <c r="D4571">
        <v>1</v>
      </c>
      <c r="E4571">
        <v>0</v>
      </c>
    </row>
    <row r="4572" spans="1:5" x14ac:dyDescent="0.15">
      <c r="A4572">
        <v>51437151002</v>
      </c>
      <c r="B4572" s="204">
        <v>42935</v>
      </c>
      <c r="C4572">
        <v>0</v>
      </c>
      <c r="D4572">
        <v>1</v>
      </c>
      <c r="E4572">
        <v>0</v>
      </c>
    </row>
    <row r="4573" spans="1:5" x14ac:dyDescent="0.15">
      <c r="A4573">
        <v>51440605002</v>
      </c>
      <c r="B4573" s="204">
        <v>42935</v>
      </c>
      <c r="C4573">
        <v>0</v>
      </c>
      <c r="D4573">
        <v>1</v>
      </c>
      <c r="E4573">
        <v>0</v>
      </c>
    </row>
    <row r="4574" spans="1:5" x14ac:dyDescent="0.15">
      <c r="A4574">
        <v>51446754003</v>
      </c>
      <c r="B4574" s="204">
        <v>42935</v>
      </c>
      <c r="C4574">
        <v>0</v>
      </c>
      <c r="D4574">
        <v>1</v>
      </c>
      <c r="E4574">
        <v>0</v>
      </c>
    </row>
    <row r="4575" spans="1:5" x14ac:dyDescent="0.15">
      <c r="A4575">
        <v>51447073002</v>
      </c>
      <c r="B4575" s="204">
        <v>42935</v>
      </c>
      <c r="C4575">
        <v>0</v>
      </c>
      <c r="D4575">
        <v>1</v>
      </c>
      <c r="E4575">
        <v>0</v>
      </c>
    </row>
    <row r="4576" spans="1:5" x14ac:dyDescent="0.15">
      <c r="A4576">
        <v>51449251002</v>
      </c>
      <c r="B4576" s="204">
        <v>42935</v>
      </c>
      <c r="C4576">
        <v>0</v>
      </c>
      <c r="D4576">
        <v>1</v>
      </c>
      <c r="E4576">
        <v>0</v>
      </c>
    </row>
    <row r="4577" spans="1:5" x14ac:dyDescent="0.15">
      <c r="A4577">
        <v>51451528002</v>
      </c>
      <c r="B4577" s="204">
        <v>42935</v>
      </c>
      <c r="C4577">
        <v>0</v>
      </c>
      <c r="D4577">
        <v>1</v>
      </c>
      <c r="E4577">
        <v>0</v>
      </c>
    </row>
    <row r="4578" spans="1:5" x14ac:dyDescent="0.15">
      <c r="A4578">
        <v>51457270003</v>
      </c>
      <c r="B4578" s="204">
        <v>42935</v>
      </c>
      <c r="C4578">
        <v>0</v>
      </c>
      <c r="D4578">
        <v>1</v>
      </c>
      <c r="E4578">
        <v>0</v>
      </c>
    </row>
    <row r="4579" spans="1:5" x14ac:dyDescent="0.15">
      <c r="A4579">
        <v>51467775002</v>
      </c>
      <c r="B4579" s="204">
        <v>42935</v>
      </c>
      <c r="C4579">
        <v>0</v>
      </c>
      <c r="D4579">
        <v>1</v>
      </c>
      <c r="E4579">
        <v>0</v>
      </c>
    </row>
    <row r="4580" spans="1:5" x14ac:dyDescent="0.15">
      <c r="A4580">
        <v>51468193002</v>
      </c>
      <c r="B4580" s="204">
        <v>42935</v>
      </c>
      <c r="C4580">
        <v>0</v>
      </c>
      <c r="D4580">
        <v>1</v>
      </c>
      <c r="E4580">
        <v>0</v>
      </c>
    </row>
    <row r="4581" spans="1:5" x14ac:dyDescent="0.15">
      <c r="A4581">
        <v>51475926002</v>
      </c>
      <c r="B4581" s="204">
        <v>42935</v>
      </c>
      <c r="C4581">
        <v>0</v>
      </c>
      <c r="D4581">
        <v>1</v>
      </c>
      <c r="E4581">
        <v>0</v>
      </c>
    </row>
    <row r="4582" spans="1:5" x14ac:dyDescent="0.15">
      <c r="A4582">
        <v>51481855002</v>
      </c>
      <c r="B4582" s="204">
        <v>42935</v>
      </c>
      <c r="C4582">
        <v>0</v>
      </c>
      <c r="D4582">
        <v>1</v>
      </c>
      <c r="E4582">
        <v>0</v>
      </c>
    </row>
    <row r="4583" spans="1:5" x14ac:dyDescent="0.15">
      <c r="A4583">
        <v>51482350002</v>
      </c>
      <c r="B4583" s="204">
        <v>42935</v>
      </c>
      <c r="C4583">
        <v>0</v>
      </c>
      <c r="D4583">
        <v>1</v>
      </c>
      <c r="E4583">
        <v>0</v>
      </c>
    </row>
    <row r="4584" spans="1:5" x14ac:dyDescent="0.15">
      <c r="A4584">
        <v>51483120003</v>
      </c>
      <c r="B4584" s="204">
        <v>42935</v>
      </c>
      <c r="C4584">
        <v>0</v>
      </c>
      <c r="D4584">
        <v>1</v>
      </c>
      <c r="E4584">
        <v>0</v>
      </c>
    </row>
    <row r="4585" spans="1:5" x14ac:dyDescent="0.15">
      <c r="A4585">
        <v>51487597002</v>
      </c>
      <c r="B4585" s="204">
        <v>42935</v>
      </c>
      <c r="C4585">
        <v>0</v>
      </c>
      <c r="D4585">
        <v>1</v>
      </c>
      <c r="E4585">
        <v>0</v>
      </c>
    </row>
    <row r="4586" spans="1:5" x14ac:dyDescent="0.15">
      <c r="A4586">
        <v>51492294002</v>
      </c>
      <c r="B4586" s="204">
        <v>42935</v>
      </c>
      <c r="C4586">
        <v>0</v>
      </c>
      <c r="D4586">
        <v>1</v>
      </c>
      <c r="E4586">
        <v>0</v>
      </c>
    </row>
    <row r="4587" spans="1:5" x14ac:dyDescent="0.15">
      <c r="A4587">
        <v>51495363003</v>
      </c>
      <c r="B4587" s="204">
        <v>42935</v>
      </c>
      <c r="C4587">
        <v>0</v>
      </c>
      <c r="D4587">
        <v>1</v>
      </c>
      <c r="E4587">
        <v>0</v>
      </c>
    </row>
    <row r="4588" spans="1:5" x14ac:dyDescent="0.15">
      <c r="A4588">
        <v>51500434002</v>
      </c>
      <c r="B4588" s="204">
        <v>42935</v>
      </c>
      <c r="C4588">
        <v>0</v>
      </c>
      <c r="D4588">
        <v>1</v>
      </c>
      <c r="E4588">
        <v>0</v>
      </c>
    </row>
    <row r="4589" spans="1:5" x14ac:dyDescent="0.15">
      <c r="A4589">
        <v>51501886002</v>
      </c>
      <c r="B4589" s="204">
        <v>42935</v>
      </c>
      <c r="C4589">
        <v>0</v>
      </c>
      <c r="D4589">
        <v>1</v>
      </c>
      <c r="E4589">
        <v>0</v>
      </c>
    </row>
    <row r="4590" spans="1:5" x14ac:dyDescent="0.15">
      <c r="A4590">
        <v>51501886003</v>
      </c>
      <c r="B4590" s="204">
        <v>42935</v>
      </c>
      <c r="C4590">
        <v>0</v>
      </c>
      <c r="D4590">
        <v>1</v>
      </c>
      <c r="E4590">
        <v>0</v>
      </c>
    </row>
    <row r="4591" spans="1:5" x14ac:dyDescent="0.15">
      <c r="A4591">
        <v>51503723002</v>
      </c>
      <c r="B4591" s="204">
        <v>42935</v>
      </c>
      <c r="C4591">
        <v>0</v>
      </c>
      <c r="D4591">
        <v>1</v>
      </c>
      <c r="E4591">
        <v>0</v>
      </c>
    </row>
    <row r="4592" spans="1:5" x14ac:dyDescent="0.15">
      <c r="A4592">
        <v>51508376004</v>
      </c>
      <c r="B4592" s="204">
        <v>42935</v>
      </c>
      <c r="C4592">
        <v>0</v>
      </c>
      <c r="D4592">
        <v>1</v>
      </c>
      <c r="E4592">
        <v>0</v>
      </c>
    </row>
    <row r="4593" spans="1:5" x14ac:dyDescent="0.15">
      <c r="A4593">
        <v>51508992002</v>
      </c>
      <c r="B4593" s="204">
        <v>42935</v>
      </c>
      <c r="C4593">
        <v>0</v>
      </c>
      <c r="D4593">
        <v>1</v>
      </c>
      <c r="E4593">
        <v>0</v>
      </c>
    </row>
    <row r="4594" spans="1:5" x14ac:dyDescent="0.15">
      <c r="A4594">
        <v>51510697002</v>
      </c>
      <c r="B4594" s="204">
        <v>42935</v>
      </c>
      <c r="C4594">
        <v>0</v>
      </c>
      <c r="D4594">
        <v>1</v>
      </c>
      <c r="E4594">
        <v>0</v>
      </c>
    </row>
    <row r="4595" spans="1:5" x14ac:dyDescent="0.15">
      <c r="A4595">
        <v>51511192002</v>
      </c>
      <c r="B4595" s="204">
        <v>42935</v>
      </c>
      <c r="C4595">
        <v>0</v>
      </c>
      <c r="D4595">
        <v>1</v>
      </c>
      <c r="E4595">
        <v>0</v>
      </c>
    </row>
    <row r="4596" spans="1:5" x14ac:dyDescent="0.15">
      <c r="A4596">
        <v>51513128003</v>
      </c>
      <c r="B4596" s="204">
        <v>42935</v>
      </c>
      <c r="C4596">
        <v>0</v>
      </c>
      <c r="D4596">
        <v>1</v>
      </c>
      <c r="E4596">
        <v>0</v>
      </c>
    </row>
    <row r="4597" spans="1:5" x14ac:dyDescent="0.15">
      <c r="A4597">
        <v>51513139003</v>
      </c>
      <c r="B4597" s="204">
        <v>42935</v>
      </c>
      <c r="C4597">
        <v>0</v>
      </c>
      <c r="D4597">
        <v>1</v>
      </c>
      <c r="E4597">
        <v>0</v>
      </c>
    </row>
    <row r="4598" spans="1:5" x14ac:dyDescent="0.15">
      <c r="A4598">
        <v>51514107002</v>
      </c>
      <c r="B4598" s="204">
        <v>42935</v>
      </c>
      <c r="C4598">
        <v>0</v>
      </c>
      <c r="D4598">
        <v>1</v>
      </c>
      <c r="E4598">
        <v>0</v>
      </c>
    </row>
    <row r="4599" spans="1:5" x14ac:dyDescent="0.15">
      <c r="A4599">
        <v>51515328002</v>
      </c>
      <c r="B4599" s="204">
        <v>42935</v>
      </c>
      <c r="C4599">
        <v>0</v>
      </c>
      <c r="D4599">
        <v>1</v>
      </c>
      <c r="E4599">
        <v>0</v>
      </c>
    </row>
    <row r="4600" spans="1:5" x14ac:dyDescent="0.15">
      <c r="A4600">
        <v>51728563005</v>
      </c>
      <c r="B4600" s="204">
        <v>42935</v>
      </c>
      <c r="C4600">
        <v>0</v>
      </c>
      <c r="D4600">
        <v>1</v>
      </c>
      <c r="E4600">
        <v>0</v>
      </c>
    </row>
    <row r="4601" spans="1:5" x14ac:dyDescent="0.15">
      <c r="A4601">
        <v>51767239002</v>
      </c>
      <c r="B4601" s="204">
        <v>42914</v>
      </c>
      <c r="C4601">
        <v>0</v>
      </c>
      <c r="D4601">
        <v>1</v>
      </c>
      <c r="E4601">
        <v>0</v>
      </c>
    </row>
    <row r="4602" spans="1:5" x14ac:dyDescent="0.15">
      <c r="A4602">
        <v>51857868004</v>
      </c>
      <c r="B4602" s="204">
        <v>42914</v>
      </c>
      <c r="C4602">
        <v>0</v>
      </c>
      <c r="D4602">
        <v>1</v>
      </c>
      <c r="E4602">
        <v>0</v>
      </c>
    </row>
    <row r="4603" spans="1:5" x14ac:dyDescent="0.15">
      <c r="A4603">
        <v>51974149003</v>
      </c>
      <c r="B4603" s="204">
        <v>42908</v>
      </c>
      <c r="C4603">
        <v>0</v>
      </c>
      <c r="D4603">
        <v>1</v>
      </c>
      <c r="E4603">
        <v>0</v>
      </c>
    </row>
    <row r="4604" spans="1:5" x14ac:dyDescent="0.15">
      <c r="A4604">
        <v>52045693003</v>
      </c>
      <c r="B4604" s="204">
        <v>42908</v>
      </c>
      <c r="C4604">
        <v>0</v>
      </c>
      <c r="D4604">
        <v>1</v>
      </c>
      <c r="E4604">
        <v>0</v>
      </c>
    </row>
    <row r="4605" spans="1:5" x14ac:dyDescent="0.15">
      <c r="A4605">
        <v>52054493003</v>
      </c>
      <c r="B4605" s="204">
        <v>42908</v>
      </c>
      <c r="C4605">
        <v>0</v>
      </c>
      <c r="D4605">
        <v>1</v>
      </c>
      <c r="E4605">
        <v>0</v>
      </c>
    </row>
    <row r="4606" spans="1:5" x14ac:dyDescent="0.15">
      <c r="A4606">
        <v>52056187002</v>
      </c>
      <c r="B4606" s="204">
        <v>42908</v>
      </c>
      <c r="C4606">
        <v>0</v>
      </c>
      <c r="D4606">
        <v>1</v>
      </c>
      <c r="E4606">
        <v>0</v>
      </c>
    </row>
    <row r="4607" spans="1:5" x14ac:dyDescent="0.15">
      <c r="A4607">
        <v>52067308002</v>
      </c>
      <c r="B4607" s="204">
        <v>42908</v>
      </c>
      <c r="C4607">
        <v>0</v>
      </c>
      <c r="D4607">
        <v>1</v>
      </c>
      <c r="E4607">
        <v>0</v>
      </c>
    </row>
    <row r="4608" spans="1:5" x14ac:dyDescent="0.15">
      <c r="A4608">
        <v>52069178005</v>
      </c>
      <c r="B4608" s="204">
        <v>42914</v>
      </c>
      <c r="C4608">
        <v>0</v>
      </c>
      <c r="D4608">
        <v>1</v>
      </c>
      <c r="E4608">
        <v>0</v>
      </c>
    </row>
    <row r="4609" spans="1:5" x14ac:dyDescent="0.15">
      <c r="A4609">
        <v>52069178006</v>
      </c>
      <c r="B4609" s="204">
        <v>42914</v>
      </c>
      <c r="C4609">
        <v>0</v>
      </c>
      <c r="D4609">
        <v>1</v>
      </c>
      <c r="E4609">
        <v>0</v>
      </c>
    </row>
    <row r="4610" spans="1:5" x14ac:dyDescent="0.15">
      <c r="A4610">
        <v>52073116002</v>
      </c>
      <c r="B4610" s="204">
        <v>42908</v>
      </c>
      <c r="C4610">
        <v>0</v>
      </c>
      <c r="D4610">
        <v>1</v>
      </c>
      <c r="E4610">
        <v>0</v>
      </c>
    </row>
    <row r="4611" spans="1:5" x14ac:dyDescent="0.15">
      <c r="A4611">
        <v>52073435003</v>
      </c>
      <c r="B4611" s="204">
        <v>42908</v>
      </c>
      <c r="C4611">
        <v>0</v>
      </c>
      <c r="D4611">
        <v>1</v>
      </c>
      <c r="E4611">
        <v>0</v>
      </c>
    </row>
    <row r="4612" spans="1:5" x14ac:dyDescent="0.15">
      <c r="A4612">
        <v>52077703002</v>
      </c>
      <c r="B4612" s="204">
        <v>42908</v>
      </c>
      <c r="C4612">
        <v>0</v>
      </c>
      <c r="D4612">
        <v>1</v>
      </c>
      <c r="E4612">
        <v>0</v>
      </c>
    </row>
    <row r="4613" spans="1:5" x14ac:dyDescent="0.15">
      <c r="A4613">
        <v>52077846003</v>
      </c>
      <c r="B4613" s="204">
        <v>42908</v>
      </c>
      <c r="C4613">
        <v>0</v>
      </c>
      <c r="D4613">
        <v>1</v>
      </c>
      <c r="E4613">
        <v>0</v>
      </c>
    </row>
    <row r="4614" spans="1:5" x14ac:dyDescent="0.15">
      <c r="A4614">
        <v>52086162002</v>
      </c>
      <c r="B4614" s="204">
        <v>42908</v>
      </c>
      <c r="C4614">
        <v>0</v>
      </c>
      <c r="D4614">
        <v>1</v>
      </c>
      <c r="E4614">
        <v>0</v>
      </c>
    </row>
    <row r="4615" spans="1:5" x14ac:dyDescent="0.15">
      <c r="A4615">
        <v>52088846003</v>
      </c>
      <c r="B4615" s="204">
        <v>42908</v>
      </c>
      <c r="C4615">
        <v>0</v>
      </c>
      <c r="D4615">
        <v>1</v>
      </c>
      <c r="E4615">
        <v>0</v>
      </c>
    </row>
    <row r="4616" spans="1:5" x14ac:dyDescent="0.15">
      <c r="A4616">
        <v>52091739002</v>
      </c>
      <c r="B4616" s="204">
        <v>42908</v>
      </c>
      <c r="C4616">
        <v>0</v>
      </c>
      <c r="D4616">
        <v>1</v>
      </c>
      <c r="E4616">
        <v>0</v>
      </c>
    </row>
    <row r="4617" spans="1:5" x14ac:dyDescent="0.15">
      <c r="A4617">
        <v>52095776002</v>
      </c>
      <c r="B4617" s="204">
        <v>42908</v>
      </c>
      <c r="C4617">
        <v>0</v>
      </c>
      <c r="D4617">
        <v>1</v>
      </c>
      <c r="E4617">
        <v>0</v>
      </c>
    </row>
    <row r="4618" spans="1:5" x14ac:dyDescent="0.15">
      <c r="A4618">
        <v>52099076002</v>
      </c>
      <c r="B4618" s="204">
        <v>42908</v>
      </c>
      <c r="C4618">
        <v>0</v>
      </c>
      <c r="D4618">
        <v>1</v>
      </c>
      <c r="E4618">
        <v>0</v>
      </c>
    </row>
    <row r="4619" spans="1:5" x14ac:dyDescent="0.15">
      <c r="A4619">
        <v>52103718002</v>
      </c>
      <c r="B4619" s="204">
        <v>42908</v>
      </c>
      <c r="C4619">
        <v>0</v>
      </c>
      <c r="D4619">
        <v>1</v>
      </c>
      <c r="E4619">
        <v>0</v>
      </c>
    </row>
    <row r="4620" spans="1:5" x14ac:dyDescent="0.15">
      <c r="A4620">
        <v>52117963003</v>
      </c>
      <c r="B4620" s="204">
        <v>42908</v>
      </c>
      <c r="C4620">
        <v>0</v>
      </c>
      <c r="D4620">
        <v>1</v>
      </c>
      <c r="E4620">
        <v>0</v>
      </c>
    </row>
    <row r="4621" spans="1:5" x14ac:dyDescent="0.15">
      <c r="A4621">
        <v>52119272003</v>
      </c>
      <c r="B4621" s="204">
        <v>42908</v>
      </c>
      <c r="C4621">
        <v>0</v>
      </c>
      <c r="D4621">
        <v>1</v>
      </c>
      <c r="E4621">
        <v>0</v>
      </c>
    </row>
    <row r="4622" spans="1:5" x14ac:dyDescent="0.15">
      <c r="A4622">
        <v>52126785002</v>
      </c>
      <c r="B4622" s="204">
        <v>42908</v>
      </c>
      <c r="C4622">
        <v>0</v>
      </c>
      <c r="D4622">
        <v>1</v>
      </c>
      <c r="E4622">
        <v>0</v>
      </c>
    </row>
    <row r="4623" spans="1:5" x14ac:dyDescent="0.15">
      <c r="A4623">
        <v>52127522002</v>
      </c>
      <c r="B4623" s="204">
        <v>42908</v>
      </c>
      <c r="C4623">
        <v>0</v>
      </c>
      <c r="D4623">
        <v>1</v>
      </c>
      <c r="E4623">
        <v>0</v>
      </c>
    </row>
    <row r="4624" spans="1:5" x14ac:dyDescent="0.15">
      <c r="A4624">
        <v>52128193003</v>
      </c>
      <c r="B4624" s="204">
        <v>42908</v>
      </c>
      <c r="C4624">
        <v>0</v>
      </c>
      <c r="D4624">
        <v>1</v>
      </c>
      <c r="E4624">
        <v>0</v>
      </c>
    </row>
    <row r="4625" spans="1:5" x14ac:dyDescent="0.15">
      <c r="A4625">
        <v>52128952002</v>
      </c>
      <c r="B4625" s="204">
        <v>42908</v>
      </c>
      <c r="C4625">
        <v>0</v>
      </c>
      <c r="D4625">
        <v>1</v>
      </c>
      <c r="E4625">
        <v>0</v>
      </c>
    </row>
    <row r="4626" spans="1:5" x14ac:dyDescent="0.15">
      <c r="A4626">
        <v>52134012002</v>
      </c>
      <c r="B4626" s="204">
        <v>42908</v>
      </c>
      <c r="C4626">
        <v>0</v>
      </c>
      <c r="D4626">
        <v>1</v>
      </c>
      <c r="E4626">
        <v>0</v>
      </c>
    </row>
    <row r="4627" spans="1:5" x14ac:dyDescent="0.15">
      <c r="A4627">
        <v>52144891004</v>
      </c>
      <c r="B4627" s="204">
        <v>42908</v>
      </c>
      <c r="C4627">
        <v>0</v>
      </c>
      <c r="D4627">
        <v>1</v>
      </c>
      <c r="E4627">
        <v>0</v>
      </c>
    </row>
    <row r="4628" spans="1:5" x14ac:dyDescent="0.15">
      <c r="A4628">
        <v>52161424002</v>
      </c>
      <c r="B4628" s="204">
        <v>42908</v>
      </c>
      <c r="C4628">
        <v>0</v>
      </c>
      <c r="D4628">
        <v>1</v>
      </c>
      <c r="E4628">
        <v>0</v>
      </c>
    </row>
    <row r="4629" spans="1:5" x14ac:dyDescent="0.15">
      <c r="A4629">
        <v>52161424003</v>
      </c>
      <c r="B4629" s="204">
        <v>42908</v>
      </c>
      <c r="C4629">
        <v>0</v>
      </c>
      <c r="D4629">
        <v>1</v>
      </c>
      <c r="E4629">
        <v>0</v>
      </c>
    </row>
    <row r="4630" spans="1:5" x14ac:dyDescent="0.15">
      <c r="A4630">
        <v>52177385003</v>
      </c>
      <c r="B4630" s="204">
        <v>42908</v>
      </c>
      <c r="C4630">
        <v>0</v>
      </c>
      <c r="D4630">
        <v>1</v>
      </c>
      <c r="E4630">
        <v>0</v>
      </c>
    </row>
    <row r="4631" spans="1:5" x14ac:dyDescent="0.15">
      <c r="A4631">
        <v>52186735002</v>
      </c>
      <c r="B4631" s="204">
        <v>42908</v>
      </c>
      <c r="C4631">
        <v>0</v>
      </c>
      <c r="D4631">
        <v>1</v>
      </c>
      <c r="E4631">
        <v>0</v>
      </c>
    </row>
    <row r="4632" spans="1:5" x14ac:dyDescent="0.15">
      <c r="A4632">
        <v>52204863002</v>
      </c>
      <c r="B4632" s="204">
        <v>42908</v>
      </c>
      <c r="C4632">
        <v>0</v>
      </c>
      <c r="D4632">
        <v>1</v>
      </c>
      <c r="E4632">
        <v>0</v>
      </c>
    </row>
    <row r="4633" spans="1:5" x14ac:dyDescent="0.15">
      <c r="A4633">
        <v>52207767002</v>
      </c>
      <c r="B4633" s="204">
        <v>42908</v>
      </c>
      <c r="C4633">
        <v>0</v>
      </c>
      <c r="D4633">
        <v>1</v>
      </c>
      <c r="E4633">
        <v>0</v>
      </c>
    </row>
    <row r="4634" spans="1:5" x14ac:dyDescent="0.15">
      <c r="A4634">
        <v>52223508002</v>
      </c>
      <c r="B4634" s="204">
        <v>42879</v>
      </c>
      <c r="C4634">
        <v>0</v>
      </c>
      <c r="D4634" t="s">
        <v>21</v>
      </c>
      <c r="E4634">
        <v>0</v>
      </c>
    </row>
    <row r="4635" spans="1:5" x14ac:dyDescent="0.15">
      <c r="A4635">
        <v>52232022002</v>
      </c>
      <c r="B4635" s="204">
        <v>42879</v>
      </c>
      <c r="C4635">
        <v>0</v>
      </c>
      <c r="D4635">
        <v>1</v>
      </c>
      <c r="E4635">
        <v>0</v>
      </c>
    </row>
    <row r="4636" spans="1:5" x14ac:dyDescent="0.15">
      <c r="A4636">
        <v>52233870005</v>
      </c>
      <c r="B4636" s="204">
        <v>42879</v>
      </c>
      <c r="C4636">
        <v>0</v>
      </c>
      <c r="D4636">
        <v>1</v>
      </c>
      <c r="E4636">
        <v>0</v>
      </c>
    </row>
    <row r="4637" spans="1:5" x14ac:dyDescent="0.15">
      <c r="A4637">
        <v>52250227002</v>
      </c>
      <c r="B4637" s="204">
        <v>42879</v>
      </c>
      <c r="C4637">
        <v>0</v>
      </c>
      <c r="D4637" t="s">
        <v>21</v>
      </c>
      <c r="E4637">
        <v>0</v>
      </c>
    </row>
    <row r="4638" spans="1:5" x14ac:dyDescent="0.15">
      <c r="A4638">
        <v>52251525002</v>
      </c>
      <c r="B4638" s="204">
        <v>42879</v>
      </c>
      <c r="C4638">
        <v>0</v>
      </c>
      <c r="D4638">
        <v>1</v>
      </c>
      <c r="E4638">
        <v>0</v>
      </c>
    </row>
    <row r="4639" spans="1:5" x14ac:dyDescent="0.15">
      <c r="A4639">
        <v>52258136003</v>
      </c>
      <c r="B4639" s="204">
        <v>42879</v>
      </c>
      <c r="C4639">
        <v>0</v>
      </c>
      <c r="D4639">
        <v>1</v>
      </c>
      <c r="E4639">
        <v>0</v>
      </c>
    </row>
    <row r="4640" spans="1:5" x14ac:dyDescent="0.15">
      <c r="A4640">
        <v>52271446002</v>
      </c>
      <c r="B4640" s="204">
        <v>42899</v>
      </c>
      <c r="C4640">
        <v>0</v>
      </c>
      <c r="D4640">
        <v>1</v>
      </c>
      <c r="E4640">
        <v>0</v>
      </c>
    </row>
    <row r="4641" spans="1:5" x14ac:dyDescent="0.15">
      <c r="A4641">
        <v>52271622003</v>
      </c>
      <c r="B4641" s="204">
        <v>42879</v>
      </c>
      <c r="C4641">
        <v>0</v>
      </c>
      <c r="D4641">
        <v>1</v>
      </c>
      <c r="E4641">
        <v>0</v>
      </c>
    </row>
    <row r="4642" spans="1:5" x14ac:dyDescent="0.15">
      <c r="A4642">
        <v>52272194003</v>
      </c>
      <c r="B4642" s="204">
        <v>42879</v>
      </c>
      <c r="C4642">
        <v>0</v>
      </c>
      <c r="D4642">
        <v>1</v>
      </c>
      <c r="E4642">
        <v>0</v>
      </c>
    </row>
    <row r="4643" spans="1:5" x14ac:dyDescent="0.15">
      <c r="A4643">
        <v>52273778002</v>
      </c>
      <c r="B4643" s="204">
        <v>42879</v>
      </c>
      <c r="C4643">
        <v>0</v>
      </c>
      <c r="D4643">
        <v>1</v>
      </c>
      <c r="E4643">
        <v>0</v>
      </c>
    </row>
    <row r="4644" spans="1:5" x14ac:dyDescent="0.15">
      <c r="A4644">
        <v>52277606002</v>
      </c>
      <c r="B4644" s="204">
        <v>42879</v>
      </c>
      <c r="C4644">
        <v>0</v>
      </c>
      <c r="D4644">
        <v>1</v>
      </c>
      <c r="E4644">
        <v>0</v>
      </c>
    </row>
    <row r="4645" spans="1:5" x14ac:dyDescent="0.15">
      <c r="A4645">
        <v>52278541002</v>
      </c>
      <c r="B4645" s="204">
        <v>42879</v>
      </c>
      <c r="C4645">
        <v>0</v>
      </c>
      <c r="D4645">
        <v>1</v>
      </c>
      <c r="E4645">
        <v>0</v>
      </c>
    </row>
    <row r="4646" spans="1:5" x14ac:dyDescent="0.15">
      <c r="A4646">
        <v>52288925003</v>
      </c>
      <c r="B4646" s="204">
        <v>42879</v>
      </c>
      <c r="C4646">
        <v>0</v>
      </c>
      <c r="D4646">
        <v>1</v>
      </c>
      <c r="E4646">
        <v>0</v>
      </c>
    </row>
    <row r="4647" spans="1:5" x14ac:dyDescent="0.15">
      <c r="A4647">
        <v>52288991005</v>
      </c>
      <c r="B4647" s="204">
        <v>42879</v>
      </c>
      <c r="C4647">
        <v>0</v>
      </c>
      <c r="D4647">
        <v>1</v>
      </c>
      <c r="E4647">
        <v>0</v>
      </c>
    </row>
    <row r="4648" spans="1:5" x14ac:dyDescent="0.15">
      <c r="A4648">
        <v>52292115002</v>
      </c>
      <c r="B4648" s="204">
        <v>42879</v>
      </c>
      <c r="C4648">
        <v>0</v>
      </c>
      <c r="D4648">
        <v>1</v>
      </c>
      <c r="E4648">
        <v>0</v>
      </c>
    </row>
    <row r="4649" spans="1:5" x14ac:dyDescent="0.15">
      <c r="A4649">
        <v>52294216003</v>
      </c>
      <c r="B4649" s="204">
        <v>42879</v>
      </c>
      <c r="C4649">
        <v>0</v>
      </c>
      <c r="D4649" t="s">
        <v>21</v>
      </c>
      <c r="E4649">
        <v>0</v>
      </c>
    </row>
    <row r="4650" spans="1:5" x14ac:dyDescent="0.15">
      <c r="A4650">
        <v>52294546004</v>
      </c>
      <c r="B4650" s="204">
        <v>42879</v>
      </c>
      <c r="C4650">
        <v>0</v>
      </c>
      <c r="D4650">
        <v>1</v>
      </c>
      <c r="E4650">
        <v>0</v>
      </c>
    </row>
    <row r="4651" spans="1:5" x14ac:dyDescent="0.15">
      <c r="A4651">
        <v>52299584004</v>
      </c>
      <c r="B4651" s="204">
        <v>42879</v>
      </c>
      <c r="C4651">
        <v>0</v>
      </c>
      <c r="D4651">
        <v>1</v>
      </c>
      <c r="E4651">
        <v>0</v>
      </c>
    </row>
    <row r="4652" spans="1:5" x14ac:dyDescent="0.15">
      <c r="A4652">
        <v>52301476002</v>
      </c>
      <c r="B4652" s="204">
        <v>42879</v>
      </c>
      <c r="C4652">
        <v>0</v>
      </c>
      <c r="D4652">
        <v>1</v>
      </c>
      <c r="E4652">
        <v>0</v>
      </c>
    </row>
    <row r="4653" spans="1:5" x14ac:dyDescent="0.15">
      <c r="A4653">
        <v>52303016003</v>
      </c>
      <c r="B4653" s="204">
        <v>42879</v>
      </c>
      <c r="C4653">
        <v>0</v>
      </c>
      <c r="D4653">
        <v>1</v>
      </c>
      <c r="E4653">
        <v>0</v>
      </c>
    </row>
    <row r="4654" spans="1:5" x14ac:dyDescent="0.15">
      <c r="A4654">
        <v>52310782003</v>
      </c>
      <c r="B4654" s="204">
        <v>42879</v>
      </c>
      <c r="C4654">
        <v>0</v>
      </c>
      <c r="D4654">
        <v>1</v>
      </c>
      <c r="E4654">
        <v>0</v>
      </c>
    </row>
    <row r="4655" spans="1:5" x14ac:dyDescent="0.15">
      <c r="A4655">
        <v>52317030003</v>
      </c>
      <c r="B4655" s="204">
        <v>42879</v>
      </c>
      <c r="C4655">
        <v>0</v>
      </c>
      <c r="D4655">
        <v>1</v>
      </c>
      <c r="E4655">
        <v>0</v>
      </c>
    </row>
    <row r="4656" spans="1:5" x14ac:dyDescent="0.15">
      <c r="A4656">
        <v>52335081002</v>
      </c>
      <c r="B4656" s="204">
        <v>42879</v>
      </c>
      <c r="C4656">
        <v>0</v>
      </c>
      <c r="D4656">
        <v>1</v>
      </c>
      <c r="E4656">
        <v>0</v>
      </c>
    </row>
    <row r="4657" spans="1:5" x14ac:dyDescent="0.15">
      <c r="A4657">
        <v>52336379004</v>
      </c>
      <c r="B4657" s="204">
        <v>42880</v>
      </c>
      <c r="C4657">
        <v>0</v>
      </c>
      <c r="D4657">
        <v>1</v>
      </c>
      <c r="E4657">
        <v>0</v>
      </c>
    </row>
    <row r="4658" spans="1:5" x14ac:dyDescent="0.15">
      <c r="A4658">
        <v>52343045003</v>
      </c>
      <c r="B4658" s="204">
        <v>42879</v>
      </c>
      <c r="C4658">
        <v>0</v>
      </c>
      <c r="D4658">
        <v>1</v>
      </c>
      <c r="E4658">
        <v>0</v>
      </c>
    </row>
    <row r="4659" spans="1:5" x14ac:dyDescent="0.15">
      <c r="A4659">
        <v>52350833002</v>
      </c>
      <c r="B4659" s="204">
        <v>42879</v>
      </c>
      <c r="C4659">
        <v>0</v>
      </c>
      <c r="D4659">
        <v>1</v>
      </c>
      <c r="E4659">
        <v>0</v>
      </c>
    </row>
    <row r="4660" spans="1:5" x14ac:dyDescent="0.15">
      <c r="A4660">
        <v>52352879002</v>
      </c>
      <c r="B4660" s="204">
        <v>42879</v>
      </c>
      <c r="C4660">
        <v>0</v>
      </c>
      <c r="D4660">
        <v>1</v>
      </c>
      <c r="E4660">
        <v>0</v>
      </c>
    </row>
    <row r="4661" spans="1:5" x14ac:dyDescent="0.15">
      <c r="A4661">
        <v>52360788002</v>
      </c>
      <c r="B4661" s="204">
        <v>42879</v>
      </c>
      <c r="C4661">
        <v>0</v>
      </c>
      <c r="D4661">
        <v>1</v>
      </c>
      <c r="E4661">
        <v>0</v>
      </c>
    </row>
    <row r="4662" spans="1:5" x14ac:dyDescent="0.15">
      <c r="A4662">
        <v>52364990002</v>
      </c>
      <c r="B4662" s="204">
        <v>42879</v>
      </c>
      <c r="C4662">
        <v>0</v>
      </c>
      <c r="D4662">
        <v>1</v>
      </c>
      <c r="E4662">
        <v>0</v>
      </c>
    </row>
    <row r="4663" spans="1:5" x14ac:dyDescent="0.15">
      <c r="A4663">
        <v>52365881002</v>
      </c>
      <c r="B4663" s="204">
        <v>42879</v>
      </c>
      <c r="C4663">
        <v>0</v>
      </c>
      <c r="D4663">
        <v>1</v>
      </c>
      <c r="E4663">
        <v>0</v>
      </c>
    </row>
    <row r="4664" spans="1:5" x14ac:dyDescent="0.15">
      <c r="A4664">
        <v>52368895003</v>
      </c>
      <c r="B4664" s="204">
        <v>42880</v>
      </c>
      <c r="C4664">
        <v>0</v>
      </c>
      <c r="D4664">
        <v>1</v>
      </c>
      <c r="E4664">
        <v>0</v>
      </c>
    </row>
    <row r="4665" spans="1:5" x14ac:dyDescent="0.15">
      <c r="A4665">
        <v>52379213004</v>
      </c>
      <c r="B4665" s="204">
        <v>42880</v>
      </c>
      <c r="C4665">
        <v>0</v>
      </c>
      <c r="D4665">
        <v>1</v>
      </c>
      <c r="E4665">
        <v>0</v>
      </c>
    </row>
    <row r="4666" spans="1:5" x14ac:dyDescent="0.15">
      <c r="A4666">
        <v>52380830005</v>
      </c>
      <c r="B4666" s="204">
        <v>42880</v>
      </c>
      <c r="C4666">
        <v>0</v>
      </c>
      <c r="D4666">
        <v>1</v>
      </c>
      <c r="E4666">
        <v>0</v>
      </c>
    </row>
    <row r="4667" spans="1:5" x14ac:dyDescent="0.15">
      <c r="A4667">
        <v>52382062002</v>
      </c>
      <c r="B4667" s="204">
        <v>42880</v>
      </c>
      <c r="C4667">
        <v>0</v>
      </c>
      <c r="D4667">
        <v>1</v>
      </c>
      <c r="E4667">
        <v>0</v>
      </c>
    </row>
    <row r="4668" spans="1:5" x14ac:dyDescent="0.15">
      <c r="A4668">
        <v>52383569002</v>
      </c>
      <c r="B4668" s="204">
        <v>42880</v>
      </c>
      <c r="C4668">
        <v>0</v>
      </c>
      <c r="D4668">
        <v>1</v>
      </c>
      <c r="E4668">
        <v>0</v>
      </c>
    </row>
    <row r="4669" spans="1:5" x14ac:dyDescent="0.15">
      <c r="A4669">
        <v>52398848002</v>
      </c>
      <c r="B4669" s="204">
        <v>42880</v>
      </c>
      <c r="C4669">
        <v>0</v>
      </c>
      <c r="D4669">
        <v>1</v>
      </c>
      <c r="E4669">
        <v>0</v>
      </c>
    </row>
    <row r="4670" spans="1:5" x14ac:dyDescent="0.15">
      <c r="A4670">
        <v>52405151003</v>
      </c>
      <c r="B4670" s="204">
        <v>42880</v>
      </c>
      <c r="C4670">
        <v>0</v>
      </c>
      <c r="D4670">
        <v>1</v>
      </c>
      <c r="E4670">
        <v>0</v>
      </c>
    </row>
    <row r="4671" spans="1:5" x14ac:dyDescent="0.15">
      <c r="A4671">
        <v>52408000003</v>
      </c>
      <c r="B4671" s="204">
        <v>42880</v>
      </c>
      <c r="C4671">
        <v>0</v>
      </c>
      <c r="D4671">
        <v>1</v>
      </c>
      <c r="E4671">
        <v>0</v>
      </c>
    </row>
    <row r="4672" spans="1:5" x14ac:dyDescent="0.15">
      <c r="A4672">
        <v>52413192002</v>
      </c>
      <c r="B4672" s="204">
        <v>42880</v>
      </c>
      <c r="C4672">
        <v>0</v>
      </c>
      <c r="D4672" t="s">
        <v>21</v>
      </c>
      <c r="E4672">
        <v>0</v>
      </c>
    </row>
    <row r="4673" spans="1:5" x14ac:dyDescent="0.15">
      <c r="A4673">
        <v>52420243002</v>
      </c>
      <c r="B4673" s="204">
        <v>42880</v>
      </c>
      <c r="C4673">
        <v>0</v>
      </c>
      <c r="D4673">
        <v>1</v>
      </c>
      <c r="E4673">
        <v>0</v>
      </c>
    </row>
    <row r="4674" spans="1:5" x14ac:dyDescent="0.15">
      <c r="A4674">
        <v>52424577002</v>
      </c>
      <c r="B4674" s="204">
        <v>42880</v>
      </c>
      <c r="C4674">
        <v>0</v>
      </c>
      <c r="D4674">
        <v>1</v>
      </c>
      <c r="E4674">
        <v>0</v>
      </c>
    </row>
    <row r="4675" spans="1:5" x14ac:dyDescent="0.15">
      <c r="A4675">
        <v>52433696002</v>
      </c>
      <c r="B4675" s="204">
        <v>42880</v>
      </c>
      <c r="C4675">
        <v>0</v>
      </c>
      <c r="D4675">
        <v>1</v>
      </c>
      <c r="E4675">
        <v>0</v>
      </c>
    </row>
    <row r="4676" spans="1:5" x14ac:dyDescent="0.15">
      <c r="A4676">
        <v>52442980002</v>
      </c>
      <c r="B4676" s="204">
        <v>42880</v>
      </c>
      <c r="C4676">
        <v>0</v>
      </c>
      <c r="D4676">
        <v>1</v>
      </c>
      <c r="E4676">
        <v>0</v>
      </c>
    </row>
    <row r="4677" spans="1:5" x14ac:dyDescent="0.15">
      <c r="A4677">
        <v>52453045002</v>
      </c>
      <c r="B4677" s="204">
        <v>42880</v>
      </c>
      <c r="C4677">
        <v>0</v>
      </c>
      <c r="D4677">
        <v>1</v>
      </c>
      <c r="E4677">
        <v>0</v>
      </c>
    </row>
    <row r="4678" spans="1:5" x14ac:dyDescent="0.15">
      <c r="A4678">
        <v>52454277002</v>
      </c>
      <c r="B4678" s="204">
        <v>42880</v>
      </c>
      <c r="C4678">
        <v>0</v>
      </c>
      <c r="D4678">
        <v>1</v>
      </c>
      <c r="E4678">
        <v>0</v>
      </c>
    </row>
    <row r="4679" spans="1:5" x14ac:dyDescent="0.15">
      <c r="A4679">
        <v>52458336003</v>
      </c>
      <c r="B4679" s="204">
        <v>42880</v>
      </c>
      <c r="C4679">
        <v>0</v>
      </c>
      <c r="D4679">
        <v>1</v>
      </c>
      <c r="E4679">
        <v>0</v>
      </c>
    </row>
    <row r="4680" spans="1:5" x14ac:dyDescent="0.15">
      <c r="A4680">
        <v>52476849002</v>
      </c>
      <c r="B4680" s="204">
        <v>42880</v>
      </c>
      <c r="C4680">
        <v>0</v>
      </c>
      <c r="D4680">
        <v>1</v>
      </c>
      <c r="E4680">
        <v>0</v>
      </c>
    </row>
    <row r="4681" spans="1:5" x14ac:dyDescent="0.15">
      <c r="A4681">
        <v>52485550002</v>
      </c>
      <c r="B4681" s="204">
        <v>42880</v>
      </c>
      <c r="C4681">
        <v>0</v>
      </c>
      <c r="D4681">
        <v>1</v>
      </c>
      <c r="E4681">
        <v>0</v>
      </c>
    </row>
    <row r="4682" spans="1:5" x14ac:dyDescent="0.15">
      <c r="A4682">
        <v>52492700002</v>
      </c>
      <c r="B4682" s="204">
        <v>42935</v>
      </c>
      <c r="C4682">
        <v>0</v>
      </c>
      <c r="D4682">
        <v>1</v>
      </c>
      <c r="E4682">
        <v>0</v>
      </c>
    </row>
    <row r="4683" spans="1:5" x14ac:dyDescent="0.15">
      <c r="A4683">
        <v>52500686003</v>
      </c>
      <c r="B4683" s="204">
        <v>42880</v>
      </c>
      <c r="C4683">
        <v>0</v>
      </c>
      <c r="D4683">
        <v>1</v>
      </c>
      <c r="E4683">
        <v>0</v>
      </c>
    </row>
    <row r="4684" spans="1:5" x14ac:dyDescent="0.15">
      <c r="A4684">
        <v>52508111003</v>
      </c>
      <c r="B4684" s="204">
        <v>42880</v>
      </c>
      <c r="C4684">
        <v>0</v>
      </c>
      <c r="D4684">
        <v>1</v>
      </c>
      <c r="E4684">
        <v>0</v>
      </c>
    </row>
    <row r="4685" spans="1:5" x14ac:dyDescent="0.15">
      <c r="A4685">
        <v>52511268002</v>
      </c>
      <c r="B4685" s="204">
        <v>42880</v>
      </c>
      <c r="C4685">
        <v>0</v>
      </c>
      <c r="D4685">
        <v>1</v>
      </c>
      <c r="E4685">
        <v>0</v>
      </c>
    </row>
    <row r="4686" spans="1:5" x14ac:dyDescent="0.15">
      <c r="A4686">
        <v>52563056003</v>
      </c>
      <c r="B4686" s="204">
        <v>42912</v>
      </c>
      <c r="C4686">
        <v>0</v>
      </c>
      <c r="D4686">
        <v>1</v>
      </c>
      <c r="E4686">
        <v>0</v>
      </c>
    </row>
    <row r="4687" spans="1:5" x14ac:dyDescent="0.15">
      <c r="A4687">
        <v>52669481007</v>
      </c>
      <c r="B4687" s="204">
        <v>42912</v>
      </c>
      <c r="C4687">
        <v>0</v>
      </c>
      <c r="D4687">
        <v>1</v>
      </c>
      <c r="E4687">
        <v>0</v>
      </c>
    </row>
    <row r="4688" spans="1:5" x14ac:dyDescent="0.15">
      <c r="A4688">
        <v>52671626002</v>
      </c>
      <c r="B4688" s="204">
        <v>42912</v>
      </c>
      <c r="C4688">
        <v>0</v>
      </c>
      <c r="D4688">
        <v>1</v>
      </c>
      <c r="E4688">
        <v>0</v>
      </c>
    </row>
    <row r="4689" spans="1:5" x14ac:dyDescent="0.15">
      <c r="A4689">
        <v>52675289005</v>
      </c>
      <c r="B4689" s="204">
        <v>42912</v>
      </c>
      <c r="C4689">
        <v>0</v>
      </c>
      <c r="D4689">
        <v>1</v>
      </c>
      <c r="E4689">
        <v>0</v>
      </c>
    </row>
    <row r="4690" spans="1:5" x14ac:dyDescent="0.15">
      <c r="A4690">
        <v>52677786003</v>
      </c>
      <c r="B4690" s="204">
        <v>42912</v>
      </c>
      <c r="C4690">
        <v>0</v>
      </c>
      <c r="D4690">
        <v>1</v>
      </c>
      <c r="E4690">
        <v>0</v>
      </c>
    </row>
    <row r="4691" spans="1:5" x14ac:dyDescent="0.15">
      <c r="A4691">
        <v>52679568002</v>
      </c>
      <c r="B4691" s="204">
        <v>42912</v>
      </c>
      <c r="C4691">
        <v>0</v>
      </c>
      <c r="D4691">
        <v>1</v>
      </c>
      <c r="E4691">
        <v>0</v>
      </c>
    </row>
    <row r="4692" spans="1:5" x14ac:dyDescent="0.15">
      <c r="A4692">
        <v>52693153011</v>
      </c>
      <c r="B4692" s="204">
        <v>42913</v>
      </c>
      <c r="C4692">
        <v>0</v>
      </c>
      <c r="D4692">
        <v>1</v>
      </c>
      <c r="E4692">
        <v>0</v>
      </c>
    </row>
    <row r="4693" spans="1:5" x14ac:dyDescent="0.15">
      <c r="A4693">
        <v>52698004004</v>
      </c>
      <c r="B4693" s="204">
        <v>42912</v>
      </c>
      <c r="C4693">
        <v>0</v>
      </c>
      <c r="D4693">
        <v>1</v>
      </c>
      <c r="E4693">
        <v>0</v>
      </c>
    </row>
    <row r="4694" spans="1:5" x14ac:dyDescent="0.15">
      <c r="A4694">
        <v>52698488002</v>
      </c>
      <c r="B4694" s="204">
        <v>42912</v>
      </c>
      <c r="C4694">
        <v>0</v>
      </c>
      <c r="D4694">
        <v>1</v>
      </c>
      <c r="E4694">
        <v>0</v>
      </c>
    </row>
    <row r="4695" spans="1:5" x14ac:dyDescent="0.15">
      <c r="A4695">
        <v>52704879004</v>
      </c>
      <c r="B4695" s="204">
        <v>42912</v>
      </c>
      <c r="C4695">
        <v>0</v>
      </c>
      <c r="D4695">
        <v>1</v>
      </c>
      <c r="E4695">
        <v>0</v>
      </c>
    </row>
    <row r="4696" spans="1:5" x14ac:dyDescent="0.15">
      <c r="A4696">
        <v>52710698002</v>
      </c>
      <c r="B4696" s="204">
        <v>42912</v>
      </c>
      <c r="C4696">
        <v>0</v>
      </c>
      <c r="D4696">
        <v>1</v>
      </c>
      <c r="E4696">
        <v>0</v>
      </c>
    </row>
    <row r="4697" spans="1:5" x14ac:dyDescent="0.15">
      <c r="A4697">
        <v>52711160004</v>
      </c>
      <c r="B4697" s="204">
        <v>42912</v>
      </c>
      <c r="C4697">
        <v>0</v>
      </c>
      <c r="D4697">
        <v>1</v>
      </c>
      <c r="E4697">
        <v>0</v>
      </c>
    </row>
    <row r="4698" spans="1:5" x14ac:dyDescent="0.15">
      <c r="A4698">
        <v>52712007004</v>
      </c>
      <c r="B4698" s="204">
        <v>42912</v>
      </c>
      <c r="C4698">
        <v>0</v>
      </c>
      <c r="D4698">
        <v>1</v>
      </c>
      <c r="E4698">
        <v>0</v>
      </c>
    </row>
    <row r="4699" spans="1:5" x14ac:dyDescent="0.15">
      <c r="A4699">
        <v>52725768002</v>
      </c>
      <c r="B4699" s="204">
        <v>42912</v>
      </c>
      <c r="C4699">
        <v>0</v>
      </c>
      <c r="D4699">
        <v>1</v>
      </c>
      <c r="E4699">
        <v>0</v>
      </c>
    </row>
    <row r="4700" spans="1:5" x14ac:dyDescent="0.15">
      <c r="A4700">
        <v>52728815004</v>
      </c>
      <c r="B4700" s="204">
        <v>42912</v>
      </c>
      <c r="C4700">
        <v>0</v>
      </c>
      <c r="D4700">
        <v>1</v>
      </c>
      <c r="E4700">
        <v>0</v>
      </c>
    </row>
    <row r="4701" spans="1:5" x14ac:dyDescent="0.15">
      <c r="A4701">
        <v>52733347002</v>
      </c>
      <c r="B4701" s="204">
        <v>42912</v>
      </c>
      <c r="C4701">
        <v>0</v>
      </c>
      <c r="D4701">
        <v>1</v>
      </c>
      <c r="E4701">
        <v>0</v>
      </c>
    </row>
    <row r="4702" spans="1:5" x14ac:dyDescent="0.15">
      <c r="A4702">
        <v>52736394006</v>
      </c>
      <c r="B4702" s="204">
        <v>42912</v>
      </c>
      <c r="C4702">
        <v>0</v>
      </c>
      <c r="D4702">
        <v>1</v>
      </c>
      <c r="E4702">
        <v>0</v>
      </c>
    </row>
    <row r="4703" spans="1:5" x14ac:dyDescent="0.15">
      <c r="A4703">
        <v>52737428002</v>
      </c>
      <c r="B4703" s="204">
        <v>42912</v>
      </c>
      <c r="C4703">
        <v>0</v>
      </c>
      <c r="D4703">
        <v>1</v>
      </c>
      <c r="E4703">
        <v>0</v>
      </c>
    </row>
    <row r="4704" spans="1:5" x14ac:dyDescent="0.15">
      <c r="A4704">
        <v>52742961004</v>
      </c>
      <c r="B4704" s="204">
        <v>42912</v>
      </c>
      <c r="C4704">
        <v>0</v>
      </c>
      <c r="D4704">
        <v>1</v>
      </c>
      <c r="E4704">
        <v>0</v>
      </c>
    </row>
    <row r="4705" spans="1:5" x14ac:dyDescent="0.15">
      <c r="A4705">
        <v>52748538002</v>
      </c>
      <c r="B4705" s="204">
        <v>42912</v>
      </c>
      <c r="C4705">
        <v>0</v>
      </c>
      <c r="D4705">
        <v>1</v>
      </c>
      <c r="E4705">
        <v>0</v>
      </c>
    </row>
    <row r="4706" spans="1:5" x14ac:dyDescent="0.15">
      <c r="A4706">
        <v>52754478003</v>
      </c>
      <c r="B4706" s="204">
        <v>42912</v>
      </c>
      <c r="C4706">
        <v>0</v>
      </c>
      <c r="D4706">
        <v>1</v>
      </c>
      <c r="E4706">
        <v>0</v>
      </c>
    </row>
    <row r="4707" spans="1:5" x14ac:dyDescent="0.15">
      <c r="A4707">
        <v>52757657003</v>
      </c>
      <c r="B4707" s="204">
        <v>42912</v>
      </c>
      <c r="C4707">
        <v>0</v>
      </c>
      <c r="D4707">
        <v>1</v>
      </c>
      <c r="E4707">
        <v>0</v>
      </c>
    </row>
    <row r="4708" spans="1:5" x14ac:dyDescent="0.15">
      <c r="A4708">
        <v>52766391002</v>
      </c>
      <c r="B4708" s="204">
        <v>42912</v>
      </c>
      <c r="C4708">
        <v>0</v>
      </c>
      <c r="D4708">
        <v>1</v>
      </c>
      <c r="E4708">
        <v>0</v>
      </c>
    </row>
    <row r="4709" spans="1:5" x14ac:dyDescent="0.15">
      <c r="A4709">
        <v>52775862003</v>
      </c>
      <c r="B4709" s="204">
        <v>42912</v>
      </c>
      <c r="C4709">
        <v>0</v>
      </c>
      <c r="D4709">
        <v>1</v>
      </c>
      <c r="E4709">
        <v>0</v>
      </c>
    </row>
    <row r="4710" spans="1:5" x14ac:dyDescent="0.15">
      <c r="A4710">
        <v>52784024002</v>
      </c>
      <c r="B4710" s="204">
        <v>42912</v>
      </c>
      <c r="C4710">
        <v>0</v>
      </c>
      <c r="D4710">
        <v>1</v>
      </c>
      <c r="E4710">
        <v>0</v>
      </c>
    </row>
    <row r="4711" spans="1:5" x14ac:dyDescent="0.15">
      <c r="A4711">
        <v>52785157002</v>
      </c>
      <c r="B4711" s="204">
        <v>42912</v>
      </c>
      <c r="C4711">
        <v>0</v>
      </c>
      <c r="D4711">
        <v>1</v>
      </c>
      <c r="E4711">
        <v>0</v>
      </c>
    </row>
    <row r="4712" spans="1:5" x14ac:dyDescent="0.15">
      <c r="A4712">
        <v>52796520002</v>
      </c>
      <c r="B4712" s="204">
        <v>42912</v>
      </c>
      <c r="C4712">
        <v>0</v>
      </c>
      <c r="D4712">
        <v>1</v>
      </c>
      <c r="E4712">
        <v>0</v>
      </c>
    </row>
    <row r="4713" spans="1:5" x14ac:dyDescent="0.15">
      <c r="A4713">
        <v>52799215004</v>
      </c>
      <c r="B4713" s="204">
        <v>42912</v>
      </c>
      <c r="C4713">
        <v>0</v>
      </c>
      <c r="D4713">
        <v>1</v>
      </c>
      <c r="E4713">
        <v>0</v>
      </c>
    </row>
    <row r="4714" spans="1:5" x14ac:dyDescent="0.15">
      <c r="A4714">
        <v>52801085003</v>
      </c>
      <c r="B4714" s="204">
        <v>42912</v>
      </c>
      <c r="C4714">
        <v>0</v>
      </c>
      <c r="D4714">
        <v>1</v>
      </c>
      <c r="E4714">
        <v>0</v>
      </c>
    </row>
    <row r="4715" spans="1:5" x14ac:dyDescent="0.15">
      <c r="A4715">
        <v>52810930004</v>
      </c>
      <c r="B4715" s="204">
        <v>42914</v>
      </c>
      <c r="C4715">
        <v>0</v>
      </c>
      <c r="D4715" t="s">
        <v>21</v>
      </c>
      <c r="E4715">
        <v>0</v>
      </c>
    </row>
    <row r="4716" spans="1:5" x14ac:dyDescent="0.15">
      <c r="A4716">
        <v>52812789002</v>
      </c>
      <c r="B4716" s="204">
        <v>42912</v>
      </c>
      <c r="C4716">
        <v>0</v>
      </c>
      <c r="D4716" t="s">
        <v>21</v>
      </c>
      <c r="E4716">
        <v>0</v>
      </c>
    </row>
    <row r="4717" spans="1:5" x14ac:dyDescent="0.15">
      <c r="A4717">
        <v>52817013002</v>
      </c>
      <c r="B4717" s="204">
        <v>42912</v>
      </c>
      <c r="C4717">
        <v>0</v>
      </c>
      <c r="D4717">
        <v>1</v>
      </c>
      <c r="E4717">
        <v>0</v>
      </c>
    </row>
    <row r="4718" spans="1:5" x14ac:dyDescent="0.15">
      <c r="A4718">
        <v>52832567002</v>
      </c>
      <c r="B4718" s="204">
        <v>42913</v>
      </c>
      <c r="C4718">
        <v>0</v>
      </c>
      <c r="D4718">
        <v>1</v>
      </c>
      <c r="E4718">
        <v>0</v>
      </c>
    </row>
    <row r="4719" spans="1:5" x14ac:dyDescent="0.15">
      <c r="A4719">
        <v>52850838002</v>
      </c>
      <c r="B4719" s="204">
        <v>42913</v>
      </c>
      <c r="C4719">
        <v>0</v>
      </c>
      <c r="D4719">
        <v>1</v>
      </c>
      <c r="E4719">
        <v>0</v>
      </c>
    </row>
    <row r="4720" spans="1:5" x14ac:dyDescent="0.15">
      <c r="A4720">
        <v>52855128003</v>
      </c>
      <c r="B4720" s="204">
        <v>42913</v>
      </c>
      <c r="C4720">
        <v>0</v>
      </c>
      <c r="D4720">
        <v>1</v>
      </c>
      <c r="E4720">
        <v>0</v>
      </c>
    </row>
    <row r="4721" spans="1:5" x14ac:dyDescent="0.15">
      <c r="A4721">
        <v>52855953002</v>
      </c>
      <c r="B4721" s="204">
        <v>42913</v>
      </c>
      <c r="C4721">
        <v>0</v>
      </c>
      <c r="D4721">
        <v>1</v>
      </c>
      <c r="E4721">
        <v>0</v>
      </c>
    </row>
    <row r="4722" spans="1:5" x14ac:dyDescent="0.15">
      <c r="A4722">
        <v>52855964002</v>
      </c>
      <c r="B4722" s="204">
        <v>42913</v>
      </c>
      <c r="C4722">
        <v>0</v>
      </c>
      <c r="D4722">
        <v>1</v>
      </c>
      <c r="E4722">
        <v>0</v>
      </c>
    </row>
    <row r="4723" spans="1:5" x14ac:dyDescent="0.15">
      <c r="A4723">
        <v>52860474003</v>
      </c>
      <c r="B4723" s="204">
        <v>42913</v>
      </c>
      <c r="C4723">
        <v>0</v>
      </c>
      <c r="D4723">
        <v>1</v>
      </c>
      <c r="E4723">
        <v>0</v>
      </c>
    </row>
    <row r="4724" spans="1:5" x14ac:dyDescent="0.15">
      <c r="A4724">
        <v>52861134003</v>
      </c>
      <c r="B4724" s="204">
        <v>42913</v>
      </c>
      <c r="C4724">
        <v>0</v>
      </c>
      <c r="D4724">
        <v>1</v>
      </c>
      <c r="E4724">
        <v>0</v>
      </c>
    </row>
    <row r="4725" spans="1:5" x14ac:dyDescent="0.15">
      <c r="A4725">
        <v>52861321003</v>
      </c>
      <c r="B4725" s="204">
        <v>42913</v>
      </c>
      <c r="C4725">
        <v>0</v>
      </c>
      <c r="D4725">
        <v>1</v>
      </c>
      <c r="E4725">
        <v>0</v>
      </c>
    </row>
    <row r="4726" spans="1:5" x14ac:dyDescent="0.15">
      <c r="A4726">
        <v>52862135003</v>
      </c>
      <c r="B4726" s="204">
        <v>42913</v>
      </c>
      <c r="C4726">
        <v>0</v>
      </c>
      <c r="D4726">
        <v>1</v>
      </c>
      <c r="E4726">
        <v>0</v>
      </c>
    </row>
    <row r="4727" spans="1:5" x14ac:dyDescent="0.15">
      <c r="A4727">
        <v>52862256002</v>
      </c>
      <c r="B4727" s="204">
        <v>42913</v>
      </c>
      <c r="C4727">
        <v>0</v>
      </c>
      <c r="D4727">
        <v>1</v>
      </c>
      <c r="E4727">
        <v>0</v>
      </c>
    </row>
    <row r="4728" spans="1:5" x14ac:dyDescent="0.15">
      <c r="A4728">
        <v>52869549003</v>
      </c>
      <c r="B4728" s="204">
        <v>42913</v>
      </c>
      <c r="C4728">
        <v>0</v>
      </c>
      <c r="D4728">
        <v>1</v>
      </c>
      <c r="E4728">
        <v>0</v>
      </c>
    </row>
    <row r="4729" spans="1:5" x14ac:dyDescent="0.15">
      <c r="A4729">
        <v>52875918002</v>
      </c>
      <c r="B4729" s="204">
        <v>42913</v>
      </c>
      <c r="C4729">
        <v>0</v>
      </c>
      <c r="D4729">
        <v>1</v>
      </c>
      <c r="E4729">
        <v>0</v>
      </c>
    </row>
    <row r="4730" spans="1:5" x14ac:dyDescent="0.15">
      <c r="A4730">
        <v>52876853003</v>
      </c>
      <c r="B4730" s="204">
        <v>42913</v>
      </c>
      <c r="C4730">
        <v>0</v>
      </c>
      <c r="D4730">
        <v>1</v>
      </c>
      <c r="E4730">
        <v>0</v>
      </c>
    </row>
    <row r="4731" spans="1:5" x14ac:dyDescent="0.15">
      <c r="A4731">
        <v>52890988002</v>
      </c>
      <c r="B4731" s="204">
        <v>42913</v>
      </c>
      <c r="C4731">
        <v>0</v>
      </c>
      <c r="D4731">
        <v>1</v>
      </c>
      <c r="E4731">
        <v>0</v>
      </c>
    </row>
    <row r="4732" spans="1:5" x14ac:dyDescent="0.15">
      <c r="A4732">
        <v>52892297003</v>
      </c>
      <c r="B4732" s="204">
        <v>42913</v>
      </c>
      <c r="C4732">
        <v>0</v>
      </c>
      <c r="D4732">
        <v>1</v>
      </c>
      <c r="E4732">
        <v>0</v>
      </c>
    </row>
    <row r="4733" spans="1:5" x14ac:dyDescent="0.15">
      <c r="A4733">
        <v>52892990002</v>
      </c>
      <c r="B4733" s="204">
        <v>42913</v>
      </c>
      <c r="C4733">
        <v>0</v>
      </c>
      <c r="D4733">
        <v>1</v>
      </c>
      <c r="E4733">
        <v>0</v>
      </c>
    </row>
    <row r="4734" spans="1:5" x14ac:dyDescent="0.15">
      <c r="A4734">
        <v>52893705003</v>
      </c>
      <c r="B4734" s="204">
        <v>42913</v>
      </c>
      <c r="C4734">
        <v>0</v>
      </c>
      <c r="D4734">
        <v>1</v>
      </c>
      <c r="E4734">
        <v>0</v>
      </c>
    </row>
    <row r="4735" spans="1:5" x14ac:dyDescent="0.15">
      <c r="A4735">
        <v>52893936006</v>
      </c>
      <c r="B4735" s="204">
        <v>42913</v>
      </c>
      <c r="C4735">
        <v>0</v>
      </c>
      <c r="D4735">
        <v>1</v>
      </c>
      <c r="E4735">
        <v>0</v>
      </c>
    </row>
    <row r="4736" spans="1:5" x14ac:dyDescent="0.15">
      <c r="A4736">
        <v>52900855002</v>
      </c>
      <c r="B4736" s="204">
        <v>42913</v>
      </c>
      <c r="C4736">
        <v>0</v>
      </c>
      <c r="D4736">
        <v>1</v>
      </c>
      <c r="E4736">
        <v>0</v>
      </c>
    </row>
    <row r="4737" spans="1:5" x14ac:dyDescent="0.15">
      <c r="A4737">
        <v>52920534002</v>
      </c>
      <c r="B4737" s="204">
        <v>42913</v>
      </c>
      <c r="C4737">
        <v>0</v>
      </c>
      <c r="D4737">
        <v>1</v>
      </c>
      <c r="E4737">
        <v>0</v>
      </c>
    </row>
    <row r="4738" spans="1:5" x14ac:dyDescent="0.15">
      <c r="A4738">
        <v>52924626002</v>
      </c>
      <c r="B4738" s="204">
        <v>42913</v>
      </c>
      <c r="C4738">
        <v>0</v>
      </c>
      <c r="D4738">
        <v>1</v>
      </c>
      <c r="E4738">
        <v>0</v>
      </c>
    </row>
    <row r="4739" spans="1:5" x14ac:dyDescent="0.15">
      <c r="A4739">
        <v>52936429002</v>
      </c>
      <c r="B4739" s="204">
        <v>42913</v>
      </c>
      <c r="C4739">
        <v>0</v>
      </c>
      <c r="D4739">
        <v>1</v>
      </c>
      <c r="E4739">
        <v>0</v>
      </c>
    </row>
    <row r="4740" spans="1:5" x14ac:dyDescent="0.15">
      <c r="A4740">
        <v>52946494002</v>
      </c>
      <c r="B4740" s="204">
        <v>42913</v>
      </c>
      <c r="C4740">
        <v>0</v>
      </c>
      <c r="D4740">
        <v>1</v>
      </c>
      <c r="E4740">
        <v>0</v>
      </c>
    </row>
    <row r="4741" spans="1:5" x14ac:dyDescent="0.15">
      <c r="A4741">
        <v>52950795002</v>
      </c>
      <c r="B4741" s="204">
        <v>42913</v>
      </c>
      <c r="C4741">
        <v>0</v>
      </c>
      <c r="D4741">
        <v>1</v>
      </c>
      <c r="E4741">
        <v>0</v>
      </c>
    </row>
    <row r="4742" spans="1:5" x14ac:dyDescent="0.15">
      <c r="A4742">
        <v>52962477002</v>
      </c>
      <c r="B4742" s="204">
        <v>42913</v>
      </c>
      <c r="C4742">
        <v>0</v>
      </c>
      <c r="D4742">
        <v>1</v>
      </c>
      <c r="E4742">
        <v>0</v>
      </c>
    </row>
    <row r="4743" spans="1:5" x14ac:dyDescent="0.15">
      <c r="A4743">
        <v>52969231002</v>
      </c>
      <c r="B4743" s="204">
        <v>42913</v>
      </c>
      <c r="C4743">
        <v>0</v>
      </c>
      <c r="D4743">
        <v>1</v>
      </c>
      <c r="E4743">
        <v>0</v>
      </c>
    </row>
    <row r="4744" spans="1:5" x14ac:dyDescent="0.15">
      <c r="A4744">
        <v>52974280002</v>
      </c>
      <c r="B4744" s="204">
        <v>42913</v>
      </c>
      <c r="C4744">
        <v>0</v>
      </c>
      <c r="D4744">
        <v>1</v>
      </c>
      <c r="E4744">
        <v>0</v>
      </c>
    </row>
    <row r="4745" spans="1:5" x14ac:dyDescent="0.15">
      <c r="A4745">
        <v>52987579002</v>
      </c>
      <c r="B4745" s="204">
        <v>42914</v>
      </c>
      <c r="C4745">
        <v>0</v>
      </c>
      <c r="D4745">
        <v>1</v>
      </c>
      <c r="E4745">
        <v>0</v>
      </c>
    </row>
    <row r="4746" spans="1:5" x14ac:dyDescent="0.15">
      <c r="A4746">
        <v>52992254002</v>
      </c>
      <c r="B4746" s="204">
        <v>42914</v>
      </c>
      <c r="C4746">
        <v>0</v>
      </c>
      <c r="D4746">
        <v>1</v>
      </c>
      <c r="E4746">
        <v>0</v>
      </c>
    </row>
    <row r="4747" spans="1:5" x14ac:dyDescent="0.15">
      <c r="A4747">
        <v>52993948002</v>
      </c>
      <c r="B4747" s="204">
        <v>42914</v>
      </c>
      <c r="C4747">
        <v>0</v>
      </c>
      <c r="D4747">
        <v>1</v>
      </c>
      <c r="E4747">
        <v>0</v>
      </c>
    </row>
    <row r="4748" spans="1:5" x14ac:dyDescent="0.15">
      <c r="A4748">
        <v>52999360006</v>
      </c>
      <c r="B4748" s="204">
        <v>42914</v>
      </c>
      <c r="C4748">
        <v>0</v>
      </c>
      <c r="D4748">
        <v>1</v>
      </c>
      <c r="E4748">
        <v>0</v>
      </c>
    </row>
    <row r="4749" spans="1:5" x14ac:dyDescent="0.15">
      <c r="A4749">
        <v>53003232002</v>
      </c>
      <c r="B4749" s="204">
        <v>42914</v>
      </c>
      <c r="C4749">
        <v>0</v>
      </c>
      <c r="D4749">
        <v>1</v>
      </c>
      <c r="E4749">
        <v>0</v>
      </c>
    </row>
    <row r="4750" spans="1:5" x14ac:dyDescent="0.15">
      <c r="A4750">
        <v>53009414002</v>
      </c>
      <c r="B4750" s="204">
        <v>42914</v>
      </c>
      <c r="C4750">
        <v>0</v>
      </c>
      <c r="D4750">
        <v>1</v>
      </c>
      <c r="E4750">
        <v>0</v>
      </c>
    </row>
    <row r="4751" spans="1:5" x14ac:dyDescent="0.15">
      <c r="A4751">
        <v>53013407002</v>
      </c>
      <c r="B4751" s="204">
        <v>42914</v>
      </c>
      <c r="C4751">
        <v>0</v>
      </c>
      <c r="D4751">
        <v>1</v>
      </c>
      <c r="E4751">
        <v>0</v>
      </c>
    </row>
    <row r="4752" spans="1:5" x14ac:dyDescent="0.15">
      <c r="A4752">
        <v>53019941003</v>
      </c>
      <c r="B4752" s="204">
        <v>42914</v>
      </c>
      <c r="C4752">
        <v>0</v>
      </c>
      <c r="D4752">
        <v>1</v>
      </c>
      <c r="E4752">
        <v>0</v>
      </c>
    </row>
    <row r="4753" spans="1:5" x14ac:dyDescent="0.15">
      <c r="A4753">
        <v>53020700003</v>
      </c>
      <c r="B4753" s="204">
        <v>42914</v>
      </c>
      <c r="C4753">
        <v>0</v>
      </c>
      <c r="D4753">
        <v>1</v>
      </c>
      <c r="E4753">
        <v>0</v>
      </c>
    </row>
    <row r="4754" spans="1:5" x14ac:dyDescent="0.15">
      <c r="A4754">
        <v>53030853002</v>
      </c>
      <c r="B4754" s="204">
        <v>42914</v>
      </c>
      <c r="C4754">
        <v>0</v>
      </c>
      <c r="D4754">
        <v>1</v>
      </c>
      <c r="E4754">
        <v>0</v>
      </c>
    </row>
    <row r="4755" spans="1:5" x14ac:dyDescent="0.15">
      <c r="A4755">
        <v>53033218002</v>
      </c>
      <c r="B4755" s="204">
        <v>42914</v>
      </c>
      <c r="C4755">
        <v>0</v>
      </c>
      <c r="D4755">
        <v>1</v>
      </c>
      <c r="E4755">
        <v>0</v>
      </c>
    </row>
    <row r="4756" spans="1:5" x14ac:dyDescent="0.15">
      <c r="A4756">
        <v>53034736003</v>
      </c>
      <c r="B4756" s="204">
        <v>42914</v>
      </c>
      <c r="C4756">
        <v>0</v>
      </c>
      <c r="D4756">
        <v>1</v>
      </c>
      <c r="E4756">
        <v>0</v>
      </c>
    </row>
    <row r="4757" spans="1:5" x14ac:dyDescent="0.15">
      <c r="A4757">
        <v>53039191002</v>
      </c>
      <c r="B4757" s="204">
        <v>42914</v>
      </c>
      <c r="C4757">
        <v>0</v>
      </c>
      <c r="D4757">
        <v>1</v>
      </c>
      <c r="E4757">
        <v>0</v>
      </c>
    </row>
    <row r="4758" spans="1:5" x14ac:dyDescent="0.15">
      <c r="A4758">
        <v>53044625004</v>
      </c>
      <c r="B4758" s="204">
        <v>42914</v>
      </c>
      <c r="C4758">
        <v>0</v>
      </c>
      <c r="D4758">
        <v>1</v>
      </c>
      <c r="E4758">
        <v>0</v>
      </c>
    </row>
    <row r="4759" spans="1:5" x14ac:dyDescent="0.15">
      <c r="A4759">
        <v>53058386002</v>
      </c>
      <c r="B4759" s="204">
        <v>42914</v>
      </c>
      <c r="C4759">
        <v>0</v>
      </c>
      <c r="D4759">
        <v>1</v>
      </c>
      <c r="E4759">
        <v>0</v>
      </c>
    </row>
    <row r="4760" spans="1:5" x14ac:dyDescent="0.15">
      <c r="A4760">
        <v>53062973002</v>
      </c>
      <c r="B4760" s="204">
        <v>42914</v>
      </c>
      <c r="C4760">
        <v>0</v>
      </c>
      <c r="D4760">
        <v>1</v>
      </c>
      <c r="E4760">
        <v>0</v>
      </c>
    </row>
    <row r="4761" spans="1:5" x14ac:dyDescent="0.15">
      <c r="A4761">
        <v>53069012002</v>
      </c>
      <c r="B4761" s="204">
        <v>42914</v>
      </c>
      <c r="C4761">
        <v>0</v>
      </c>
      <c r="D4761">
        <v>1</v>
      </c>
      <c r="E4761">
        <v>0</v>
      </c>
    </row>
    <row r="4762" spans="1:5" x14ac:dyDescent="0.15">
      <c r="A4762">
        <v>53070332002</v>
      </c>
      <c r="B4762" s="204">
        <v>42914</v>
      </c>
      <c r="C4762">
        <v>0</v>
      </c>
      <c r="D4762">
        <v>1</v>
      </c>
      <c r="E4762">
        <v>0</v>
      </c>
    </row>
    <row r="4763" spans="1:5" x14ac:dyDescent="0.15">
      <c r="A4763">
        <v>53070717003</v>
      </c>
      <c r="B4763" s="204">
        <v>42914</v>
      </c>
      <c r="C4763">
        <v>0</v>
      </c>
      <c r="D4763">
        <v>1</v>
      </c>
      <c r="E4763">
        <v>0</v>
      </c>
    </row>
    <row r="4764" spans="1:5" x14ac:dyDescent="0.15">
      <c r="A4764">
        <v>53070838004</v>
      </c>
      <c r="B4764" s="204">
        <v>42914</v>
      </c>
      <c r="C4764">
        <v>0</v>
      </c>
      <c r="D4764">
        <v>1</v>
      </c>
      <c r="E4764">
        <v>0</v>
      </c>
    </row>
    <row r="4765" spans="1:5" x14ac:dyDescent="0.15">
      <c r="A4765">
        <v>53080144002</v>
      </c>
      <c r="B4765" s="204">
        <v>42914</v>
      </c>
      <c r="C4765">
        <v>0</v>
      </c>
      <c r="D4765">
        <v>1</v>
      </c>
      <c r="E4765">
        <v>0</v>
      </c>
    </row>
    <row r="4766" spans="1:5" x14ac:dyDescent="0.15">
      <c r="A4766">
        <v>53080430002</v>
      </c>
      <c r="B4766" s="204">
        <v>42914</v>
      </c>
      <c r="C4766">
        <v>0</v>
      </c>
      <c r="D4766">
        <v>1</v>
      </c>
      <c r="E4766">
        <v>0</v>
      </c>
    </row>
    <row r="4767" spans="1:5" x14ac:dyDescent="0.15">
      <c r="A4767">
        <v>53080804002</v>
      </c>
      <c r="B4767" s="204">
        <v>42914</v>
      </c>
      <c r="C4767">
        <v>0</v>
      </c>
      <c r="D4767">
        <v>1</v>
      </c>
      <c r="E4767">
        <v>0</v>
      </c>
    </row>
    <row r="4768" spans="1:5" x14ac:dyDescent="0.15">
      <c r="A4768">
        <v>53081123002</v>
      </c>
      <c r="B4768" s="204">
        <v>42914</v>
      </c>
      <c r="C4768">
        <v>0</v>
      </c>
      <c r="D4768">
        <v>1</v>
      </c>
      <c r="E4768">
        <v>0</v>
      </c>
    </row>
    <row r="4769" spans="1:5" x14ac:dyDescent="0.15">
      <c r="A4769">
        <v>53096028002</v>
      </c>
      <c r="B4769" s="204">
        <v>42914</v>
      </c>
      <c r="C4769">
        <v>0</v>
      </c>
      <c r="D4769">
        <v>1</v>
      </c>
      <c r="E4769">
        <v>0</v>
      </c>
    </row>
    <row r="4770" spans="1:5" x14ac:dyDescent="0.15">
      <c r="A4770">
        <v>53101495002</v>
      </c>
      <c r="B4770" s="204">
        <v>42914</v>
      </c>
      <c r="C4770">
        <v>0</v>
      </c>
      <c r="D4770" t="s">
        <v>21</v>
      </c>
      <c r="E4770">
        <v>0</v>
      </c>
    </row>
    <row r="4771" spans="1:5" x14ac:dyDescent="0.15">
      <c r="A4771">
        <v>53102958005</v>
      </c>
      <c r="B4771" s="204">
        <v>42914</v>
      </c>
      <c r="C4771">
        <v>0</v>
      </c>
      <c r="D4771">
        <v>1</v>
      </c>
      <c r="E4771">
        <v>0</v>
      </c>
    </row>
    <row r="4772" spans="1:5" x14ac:dyDescent="0.15">
      <c r="A4772">
        <v>53109954004</v>
      </c>
      <c r="B4772" s="204">
        <v>42914</v>
      </c>
      <c r="C4772">
        <v>0</v>
      </c>
      <c r="D4772">
        <v>1</v>
      </c>
      <c r="E4772">
        <v>0</v>
      </c>
    </row>
    <row r="4773" spans="1:5" x14ac:dyDescent="0.15">
      <c r="A4773">
        <v>53110240004</v>
      </c>
      <c r="B4773" s="204">
        <v>42914</v>
      </c>
      <c r="C4773">
        <v>0</v>
      </c>
      <c r="D4773">
        <v>1</v>
      </c>
      <c r="E4773">
        <v>0</v>
      </c>
    </row>
    <row r="4774" spans="1:5" x14ac:dyDescent="0.15">
      <c r="A4774">
        <v>53110240006</v>
      </c>
      <c r="B4774" s="204">
        <v>42914</v>
      </c>
      <c r="C4774">
        <v>0</v>
      </c>
      <c r="D4774">
        <v>1</v>
      </c>
      <c r="E4774">
        <v>0</v>
      </c>
    </row>
    <row r="4775" spans="1:5" x14ac:dyDescent="0.15">
      <c r="A4775">
        <v>53115509002</v>
      </c>
      <c r="B4775" s="204">
        <v>42914</v>
      </c>
      <c r="C4775">
        <v>0</v>
      </c>
      <c r="D4775">
        <v>1</v>
      </c>
      <c r="E4775">
        <v>0</v>
      </c>
    </row>
    <row r="4776" spans="1:5" x14ac:dyDescent="0.15">
      <c r="A4776">
        <v>53115509003</v>
      </c>
      <c r="B4776" s="204">
        <v>42914</v>
      </c>
      <c r="C4776">
        <v>0</v>
      </c>
      <c r="D4776">
        <v>1</v>
      </c>
      <c r="E4776">
        <v>0</v>
      </c>
    </row>
    <row r="4777" spans="1:5" x14ac:dyDescent="0.15">
      <c r="A4777">
        <v>53117995002</v>
      </c>
      <c r="B4777" s="204">
        <v>42914</v>
      </c>
      <c r="C4777">
        <v>0</v>
      </c>
      <c r="D4777">
        <v>1</v>
      </c>
      <c r="E4777">
        <v>0</v>
      </c>
    </row>
    <row r="4778" spans="1:5" x14ac:dyDescent="0.15">
      <c r="A4778">
        <v>53119304003</v>
      </c>
      <c r="B4778" s="204">
        <v>42914</v>
      </c>
      <c r="C4778">
        <v>0</v>
      </c>
      <c r="D4778">
        <v>1</v>
      </c>
      <c r="E4778">
        <v>0</v>
      </c>
    </row>
    <row r="4779" spans="1:5" x14ac:dyDescent="0.15">
      <c r="A4779">
        <v>53129457003</v>
      </c>
      <c r="B4779" s="204">
        <v>42914</v>
      </c>
      <c r="C4779">
        <v>0</v>
      </c>
      <c r="D4779">
        <v>1</v>
      </c>
      <c r="E4779">
        <v>0</v>
      </c>
    </row>
    <row r="4780" spans="1:5" x14ac:dyDescent="0.15">
      <c r="A4780">
        <v>53422937002</v>
      </c>
      <c r="B4780" s="204">
        <v>42935</v>
      </c>
      <c r="C4780">
        <v>0</v>
      </c>
      <c r="D4780">
        <v>1</v>
      </c>
      <c r="E4780">
        <v>0</v>
      </c>
    </row>
    <row r="4781" spans="1:5" x14ac:dyDescent="0.15">
      <c r="A4781">
        <v>53589554004</v>
      </c>
      <c r="B4781" s="204">
        <v>42880</v>
      </c>
      <c r="C4781">
        <v>0</v>
      </c>
      <c r="D4781">
        <v>1</v>
      </c>
      <c r="E4781">
        <v>0</v>
      </c>
    </row>
    <row r="4782" spans="1:5" x14ac:dyDescent="0.15">
      <c r="A4782">
        <v>53609728005</v>
      </c>
      <c r="B4782" s="204">
        <v>42880</v>
      </c>
      <c r="C4782">
        <v>0</v>
      </c>
      <c r="D4782">
        <v>1</v>
      </c>
      <c r="E4782">
        <v>0</v>
      </c>
    </row>
    <row r="4783" spans="1:5" x14ac:dyDescent="0.15">
      <c r="A4783">
        <v>53654080005</v>
      </c>
      <c r="B4783" s="204">
        <v>42880</v>
      </c>
      <c r="C4783">
        <v>0</v>
      </c>
      <c r="D4783">
        <v>1</v>
      </c>
      <c r="E4783">
        <v>0</v>
      </c>
    </row>
    <row r="4784" spans="1:5" x14ac:dyDescent="0.15">
      <c r="A4784">
        <v>53827902002</v>
      </c>
      <c r="B4784" s="204">
        <v>42935</v>
      </c>
      <c r="C4784">
        <v>0</v>
      </c>
      <c r="D4784">
        <v>1</v>
      </c>
      <c r="E4784">
        <v>0</v>
      </c>
    </row>
    <row r="4785" spans="1:5" x14ac:dyDescent="0.15">
      <c r="A4785">
        <v>54497098002</v>
      </c>
      <c r="B4785" s="204">
        <v>42893</v>
      </c>
      <c r="C4785">
        <v>0</v>
      </c>
      <c r="D4785">
        <v>1</v>
      </c>
      <c r="E4785">
        <v>0</v>
      </c>
    </row>
    <row r="4786" spans="1:5" x14ac:dyDescent="0.15">
      <c r="A4786">
        <v>54498374002</v>
      </c>
      <c r="B4786" s="204">
        <v>42893</v>
      </c>
      <c r="C4786">
        <v>0</v>
      </c>
      <c r="D4786">
        <v>1</v>
      </c>
      <c r="E4786">
        <v>0</v>
      </c>
    </row>
    <row r="4787" spans="1:5" x14ac:dyDescent="0.15">
      <c r="A4787">
        <v>54501421002</v>
      </c>
      <c r="B4787" s="204">
        <v>42893</v>
      </c>
      <c r="C4787">
        <v>0</v>
      </c>
      <c r="D4787">
        <v>1</v>
      </c>
      <c r="E4787">
        <v>0</v>
      </c>
    </row>
    <row r="4788" spans="1:5" x14ac:dyDescent="0.15">
      <c r="A4788">
        <v>54507724003</v>
      </c>
      <c r="B4788" s="204">
        <v>42893</v>
      </c>
      <c r="C4788">
        <v>0</v>
      </c>
      <c r="D4788">
        <v>1</v>
      </c>
      <c r="E4788">
        <v>0</v>
      </c>
    </row>
    <row r="4789" spans="1:5" x14ac:dyDescent="0.15">
      <c r="A4789">
        <v>54510716002</v>
      </c>
      <c r="B4789" s="204">
        <v>42893</v>
      </c>
      <c r="C4789">
        <v>0</v>
      </c>
      <c r="D4789">
        <v>1</v>
      </c>
      <c r="E4789">
        <v>0</v>
      </c>
    </row>
    <row r="4790" spans="1:5" x14ac:dyDescent="0.15">
      <c r="A4790">
        <v>54511409002</v>
      </c>
      <c r="B4790" s="204">
        <v>42893</v>
      </c>
      <c r="C4790">
        <v>0</v>
      </c>
      <c r="D4790">
        <v>1</v>
      </c>
      <c r="E4790">
        <v>0</v>
      </c>
    </row>
    <row r="4791" spans="1:5" x14ac:dyDescent="0.15">
      <c r="A4791">
        <v>54524741003</v>
      </c>
      <c r="B4791" s="204">
        <v>42893</v>
      </c>
      <c r="C4791">
        <v>0</v>
      </c>
      <c r="D4791">
        <v>1</v>
      </c>
      <c r="E4791">
        <v>0</v>
      </c>
    </row>
    <row r="4792" spans="1:5" x14ac:dyDescent="0.15">
      <c r="A4792">
        <v>54526347003</v>
      </c>
      <c r="B4792" s="204">
        <v>42893</v>
      </c>
      <c r="C4792">
        <v>0</v>
      </c>
      <c r="D4792">
        <v>1</v>
      </c>
      <c r="E4792">
        <v>0</v>
      </c>
    </row>
    <row r="4793" spans="1:5" x14ac:dyDescent="0.15">
      <c r="A4793">
        <v>54532738002</v>
      </c>
      <c r="B4793" s="204">
        <v>42893</v>
      </c>
      <c r="C4793">
        <v>0</v>
      </c>
      <c r="D4793">
        <v>1</v>
      </c>
      <c r="E4793">
        <v>0</v>
      </c>
    </row>
    <row r="4794" spans="1:5" x14ac:dyDescent="0.15">
      <c r="A4794">
        <v>54538821003</v>
      </c>
      <c r="B4794" s="204">
        <v>42893</v>
      </c>
      <c r="C4794">
        <v>0</v>
      </c>
      <c r="D4794" t="s">
        <v>21</v>
      </c>
      <c r="E4794">
        <v>0</v>
      </c>
    </row>
    <row r="4795" spans="1:5" x14ac:dyDescent="0.15">
      <c r="A4795">
        <v>54541483003</v>
      </c>
      <c r="B4795" s="204">
        <v>42893</v>
      </c>
      <c r="C4795">
        <v>0</v>
      </c>
      <c r="D4795">
        <v>1</v>
      </c>
      <c r="E4795">
        <v>0</v>
      </c>
    </row>
    <row r="4796" spans="1:5" x14ac:dyDescent="0.15">
      <c r="A4796">
        <v>54545421002</v>
      </c>
      <c r="B4796" s="204">
        <v>42893</v>
      </c>
      <c r="C4796">
        <v>0</v>
      </c>
      <c r="D4796" t="s">
        <v>21</v>
      </c>
      <c r="E4796">
        <v>0</v>
      </c>
    </row>
    <row r="4797" spans="1:5" x14ac:dyDescent="0.15">
      <c r="A4797">
        <v>54545663003</v>
      </c>
      <c r="B4797" s="204">
        <v>42893</v>
      </c>
      <c r="C4797">
        <v>0</v>
      </c>
      <c r="D4797" t="s">
        <v>21</v>
      </c>
      <c r="E4797">
        <v>0</v>
      </c>
    </row>
    <row r="4798" spans="1:5" x14ac:dyDescent="0.15">
      <c r="A4798">
        <v>54549029002</v>
      </c>
      <c r="B4798" s="204">
        <v>42893</v>
      </c>
      <c r="C4798">
        <v>0</v>
      </c>
      <c r="D4798">
        <v>1</v>
      </c>
      <c r="E4798">
        <v>0</v>
      </c>
    </row>
    <row r="4799" spans="1:5" x14ac:dyDescent="0.15">
      <c r="A4799">
        <v>54549447004</v>
      </c>
      <c r="B4799" s="204">
        <v>42893</v>
      </c>
      <c r="C4799">
        <v>0</v>
      </c>
      <c r="D4799">
        <v>1</v>
      </c>
      <c r="E4799">
        <v>0</v>
      </c>
    </row>
    <row r="4800" spans="1:5" x14ac:dyDescent="0.15">
      <c r="A4800">
        <v>54553275003</v>
      </c>
      <c r="B4800" s="204">
        <v>42893</v>
      </c>
      <c r="C4800">
        <v>0</v>
      </c>
      <c r="D4800">
        <v>1</v>
      </c>
      <c r="E4800">
        <v>0</v>
      </c>
    </row>
    <row r="4801" spans="1:5" x14ac:dyDescent="0.15">
      <c r="A4801">
        <v>54563208002</v>
      </c>
      <c r="B4801" s="204">
        <v>42893</v>
      </c>
      <c r="C4801">
        <v>0</v>
      </c>
      <c r="D4801">
        <v>1</v>
      </c>
      <c r="E4801">
        <v>0</v>
      </c>
    </row>
    <row r="4802" spans="1:5" x14ac:dyDescent="0.15">
      <c r="A4802">
        <v>54568037003</v>
      </c>
      <c r="B4802" s="204">
        <v>42893</v>
      </c>
      <c r="C4802">
        <v>0</v>
      </c>
      <c r="D4802">
        <v>1</v>
      </c>
      <c r="E4802">
        <v>0</v>
      </c>
    </row>
    <row r="4803" spans="1:5" x14ac:dyDescent="0.15">
      <c r="A4803">
        <v>54568136003</v>
      </c>
      <c r="B4803" s="204">
        <v>42893</v>
      </c>
      <c r="C4803">
        <v>0</v>
      </c>
      <c r="D4803">
        <v>1</v>
      </c>
      <c r="E4803">
        <v>0</v>
      </c>
    </row>
    <row r="4804" spans="1:5" x14ac:dyDescent="0.15">
      <c r="A4804">
        <v>54571304002</v>
      </c>
      <c r="B4804" s="204">
        <v>42893</v>
      </c>
      <c r="C4804">
        <v>0</v>
      </c>
      <c r="D4804">
        <v>1</v>
      </c>
      <c r="E4804">
        <v>0</v>
      </c>
    </row>
    <row r="4805" spans="1:5" x14ac:dyDescent="0.15">
      <c r="A4805">
        <v>54575220003</v>
      </c>
      <c r="B4805" s="204">
        <v>42893</v>
      </c>
      <c r="C4805">
        <v>0</v>
      </c>
      <c r="D4805">
        <v>1</v>
      </c>
      <c r="E4805">
        <v>0</v>
      </c>
    </row>
    <row r="4806" spans="1:5" x14ac:dyDescent="0.15">
      <c r="A4806">
        <v>54575594002</v>
      </c>
      <c r="B4806" s="204">
        <v>42893</v>
      </c>
      <c r="C4806">
        <v>0</v>
      </c>
      <c r="D4806">
        <v>1</v>
      </c>
      <c r="E4806">
        <v>0</v>
      </c>
    </row>
    <row r="4807" spans="1:5" x14ac:dyDescent="0.15">
      <c r="A4807">
        <v>54577101002</v>
      </c>
      <c r="B4807" s="204">
        <v>42893</v>
      </c>
      <c r="C4807">
        <v>0</v>
      </c>
      <c r="D4807">
        <v>1</v>
      </c>
      <c r="E4807">
        <v>0</v>
      </c>
    </row>
    <row r="4808" spans="1:5" x14ac:dyDescent="0.15">
      <c r="A4808">
        <v>54603270004</v>
      </c>
      <c r="B4808" s="204">
        <v>42893</v>
      </c>
      <c r="C4808">
        <v>0</v>
      </c>
      <c r="D4808">
        <v>1</v>
      </c>
      <c r="E4808">
        <v>0</v>
      </c>
    </row>
    <row r="4809" spans="1:5" x14ac:dyDescent="0.15">
      <c r="A4809">
        <v>54612070002</v>
      </c>
      <c r="B4809" s="204">
        <v>42893</v>
      </c>
      <c r="C4809">
        <v>0</v>
      </c>
      <c r="D4809">
        <v>1</v>
      </c>
      <c r="E4809">
        <v>0</v>
      </c>
    </row>
    <row r="4810" spans="1:5" x14ac:dyDescent="0.15">
      <c r="A4810">
        <v>54615315003</v>
      </c>
      <c r="B4810" s="204">
        <v>42893</v>
      </c>
      <c r="C4810">
        <v>0</v>
      </c>
      <c r="D4810">
        <v>1</v>
      </c>
      <c r="E4810">
        <v>0</v>
      </c>
    </row>
    <row r="4811" spans="1:5" x14ac:dyDescent="0.15">
      <c r="A4811">
        <v>54618626002</v>
      </c>
      <c r="B4811" s="204">
        <v>42893</v>
      </c>
      <c r="C4811">
        <v>0</v>
      </c>
      <c r="D4811">
        <v>1</v>
      </c>
      <c r="E4811">
        <v>0</v>
      </c>
    </row>
    <row r="4812" spans="1:5" x14ac:dyDescent="0.15">
      <c r="A4812">
        <v>54628306004</v>
      </c>
      <c r="B4812" s="204">
        <v>42893</v>
      </c>
      <c r="C4812">
        <v>0</v>
      </c>
      <c r="D4812">
        <v>1</v>
      </c>
      <c r="E4812">
        <v>0</v>
      </c>
    </row>
    <row r="4813" spans="1:5" x14ac:dyDescent="0.15">
      <c r="A4813">
        <v>54635324002</v>
      </c>
      <c r="B4813" s="204">
        <v>42893</v>
      </c>
      <c r="C4813">
        <v>0</v>
      </c>
      <c r="D4813">
        <v>1</v>
      </c>
      <c r="E4813">
        <v>0</v>
      </c>
    </row>
    <row r="4814" spans="1:5" x14ac:dyDescent="0.15">
      <c r="A4814">
        <v>54640769003</v>
      </c>
      <c r="B4814" s="204">
        <v>42893</v>
      </c>
      <c r="C4814">
        <v>0</v>
      </c>
      <c r="D4814">
        <v>1</v>
      </c>
      <c r="E4814">
        <v>0</v>
      </c>
    </row>
    <row r="4815" spans="1:5" x14ac:dyDescent="0.15">
      <c r="A4815">
        <v>54647424003</v>
      </c>
      <c r="B4815" s="204">
        <v>42893</v>
      </c>
      <c r="C4815">
        <v>0</v>
      </c>
      <c r="D4815">
        <v>1</v>
      </c>
      <c r="E4815">
        <v>0</v>
      </c>
    </row>
    <row r="4816" spans="1:5" x14ac:dyDescent="0.15">
      <c r="A4816">
        <v>54648326002</v>
      </c>
      <c r="B4816" s="204">
        <v>42893</v>
      </c>
      <c r="C4816">
        <v>0</v>
      </c>
      <c r="D4816">
        <v>1</v>
      </c>
      <c r="E4816">
        <v>0</v>
      </c>
    </row>
    <row r="4817" spans="1:5" x14ac:dyDescent="0.15">
      <c r="A4817">
        <v>54936064003</v>
      </c>
      <c r="B4817" s="204">
        <v>42879</v>
      </c>
      <c r="C4817">
        <v>0</v>
      </c>
      <c r="D4817">
        <v>1</v>
      </c>
      <c r="E4817">
        <v>0</v>
      </c>
    </row>
    <row r="4818" spans="1:5" x14ac:dyDescent="0.15">
      <c r="A4818">
        <v>54976808003</v>
      </c>
      <c r="B4818" s="204">
        <v>42914</v>
      </c>
      <c r="C4818">
        <v>0</v>
      </c>
      <c r="D4818">
        <v>1</v>
      </c>
      <c r="E4818">
        <v>0</v>
      </c>
    </row>
    <row r="4819" spans="1:5" x14ac:dyDescent="0.15">
      <c r="A4819">
        <v>55027309004</v>
      </c>
      <c r="B4819" s="204">
        <v>42927</v>
      </c>
      <c r="C4819">
        <v>1</v>
      </c>
      <c r="D4819" t="s">
        <v>21</v>
      </c>
      <c r="E4819">
        <v>0</v>
      </c>
    </row>
    <row r="4820" spans="1:5" x14ac:dyDescent="0.15">
      <c r="A4820">
        <v>55056096002</v>
      </c>
      <c r="B4820" s="204">
        <v>42908</v>
      </c>
      <c r="C4820">
        <v>0</v>
      </c>
      <c r="D4820">
        <v>1</v>
      </c>
      <c r="E4820">
        <v>0</v>
      </c>
    </row>
    <row r="4821" spans="1:5" x14ac:dyDescent="0.15">
      <c r="A4821">
        <v>55081407003</v>
      </c>
      <c r="B4821" s="204">
        <v>42927</v>
      </c>
      <c r="C4821">
        <v>1</v>
      </c>
      <c r="D4821" t="s">
        <v>21</v>
      </c>
      <c r="E4821">
        <v>0</v>
      </c>
    </row>
    <row r="4822" spans="1:5" x14ac:dyDescent="0.15">
      <c r="A4822">
        <v>55097258002</v>
      </c>
      <c r="B4822" s="204">
        <v>42927</v>
      </c>
      <c r="C4822">
        <v>1</v>
      </c>
      <c r="D4822" t="s">
        <v>21</v>
      </c>
      <c r="E4822">
        <v>0</v>
      </c>
    </row>
    <row r="4823" spans="1:5" x14ac:dyDescent="0.15">
      <c r="A4823">
        <v>55152005002</v>
      </c>
      <c r="B4823" s="204">
        <v>42899</v>
      </c>
      <c r="C4823">
        <v>0</v>
      </c>
      <c r="D4823">
        <v>1</v>
      </c>
      <c r="E4823">
        <v>0</v>
      </c>
    </row>
    <row r="4824" spans="1:5" x14ac:dyDescent="0.15">
      <c r="A4824">
        <v>55235396006</v>
      </c>
      <c r="B4824" s="204">
        <v>42935</v>
      </c>
      <c r="C4824">
        <v>0</v>
      </c>
      <c r="D4824">
        <v>1</v>
      </c>
      <c r="E4824">
        <v>0</v>
      </c>
    </row>
    <row r="4825" spans="1:5" x14ac:dyDescent="0.15">
      <c r="A4825">
        <v>55545618002</v>
      </c>
      <c r="B4825" s="204">
        <v>42899</v>
      </c>
      <c r="C4825">
        <v>0</v>
      </c>
      <c r="D4825">
        <v>1</v>
      </c>
      <c r="E4825">
        <v>0</v>
      </c>
    </row>
    <row r="4826" spans="1:5" x14ac:dyDescent="0.15">
      <c r="A4826">
        <v>55555298002</v>
      </c>
      <c r="B4826" s="204">
        <v>42899</v>
      </c>
      <c r="C4826">
        <v>0</v>
      </c>
      <c r="D4826">
        <v>1</v>
      </c>
      <c r="E4826">
        <v>0</v>
      </c>
    </row>
    <row r="4827" spans="1:5" x14ac:dyDescent="0.15">
      <c r="A4827">
        <v>55562877002</v>
      </c>
      <c r="B4827" s="204">
        <v>42899</v>
      </c>
      <c r="C4827">
        <v>0</v>
      </c>
      <c r="D4827">
        <v>1</v>
      </c>
      <c r="E4827">
        <v>0</v>
      </c>
    </row>
    <row r="4828" spans="1:5" x14ac:dyDescent="0.15">
      <c r="A4828">
        <v>55564340002</v>
      </c>
      <c r="B4828" s="204">
        <v>42899</v>
      </c>
      <c r="C4828">
        <v>0</v>
      </c>
      <c r="D4828">
        <v>1</v>
      </c>
      <c r="E4828">
        <v>0</v>
      </c>
    </row>
    <row r="4829" spans="1:5" x14ac:dyDescent="0.15">
      <c r="A4829">
        <v>55584437002</v>
      </c>
      <c r="B4829" s="204">
        <v>42899</v>
      </c>
      <c r="C4829">
        <v>0</v>
      </c>
      <c r="D4829">
        <v>1</v>
      </c>
      <c r="E4829">
        <v>0</v>
      </c>
    </row>
    <row r="4830" spans="1:5" x14ac:dyDescent="0.15">
      <c r="A4830">
        <v>55589189003</v>
      </c>
      <c r="B4830" s="204">
        <v>42899</v>
      </c>
      <c r="C4830">
        <v>0</v>
      </c>
      <c r="D4830">
        <v>1</v>
      </c>
      <c r="E4830">
        <v>0</v>
      </c>
    </row>
    <row r="4831" spans="1:5" x14ac:dyDescent="0.15">
      <c r="A4831">
        <v>55594458002</v>
      </c>
      <c r="B4831" s="204">
        <v>42899</v>
      </c>
      <c r="C4831">
        <v>0</v>
      </c>
      <c r="D4831">
        <v>1</v>
      </c>
      <c r="E4831">
        <v>0</v>
      </c>
    </row>
    <row r="4832" spans="1:5" x14ac:dyDescent="0.15">
      <c r="A4832">
        <v>55597901004</v>
      </c>
      <c r="B4832" s="204">
        <v>42899</v>
      </c>
      <c r="C4832">
        <v>0</v>
      </c>
      <c r="D4832">
        <v>1</v>
      </c>
      <c r="E4832">
        <v>0</v>
      </c>
    </row>
    <row r="4833" spans="1:5" x14ac:dyDescent="0.15">
      <c r="A4833">
        <v>55607251002</v>
      </c>
      <c r="B4833" s="204">
        <v>42899</v>
      </c>
      <c r="C4833">
        <v>0</v>
      </c>
      <c r="D4833" t="s">
        <v>21</v>
      </c>
      <c r="E4833">
        <v>0</v>
      </c>
    </row>
    <row r="4834" spans="1:5" x14ac:dyDescent="0.15">
      <c r="A4834">
        <v>55611420002</v>
      </c>
      <c r="B4834" s="204">
        <v>42899</v>
      </c>
      <c r="C4834">
        <v>0</v>
      </c>
      <c r="D4834">
        <v>1</v>
      </c>
      <c r="E4834">
        <v>0</v>
      </c>
    </row>
    <row r="4835" spans="1:5" x14ac:dyDescent="0.15">
      <c r="A4835">
        <v>55620473002</v>
      </c>
      <c r="B4835" s="204">
        <v>42899</v>
      </c>
      <c r="C4835">
        <v>0</v>
      </c>
      <c r="D4835">
        <v>1</v>
      </c>
      <c r="E4835">
        <v>0</v>
      </c>
    </row>
    <row r="4836" spans="1:5" x14ac:dyDescent="0.15">
      <c r="A4836">
        <v>55627744002</v>
      </c>
      <c r="B4836" s="204">
        <v>42899</v>
      </c>
      <c r="C4836">
        <v>0</v>
      </c>
      <c r="D4836">
        <v>1</v>
      </c>
      <c r="E4836">
        <v>0</v>
      </c>
    </row>
    <row r="4837" spans="1:5" x14ac:dyDescent="0.15">
      <c r="A4837">
        <v>55638403002</v>
      </c>
      <c r="B4837" s="204">
        <v>42899</v>
      </c>
      <c r="C4837">
        <v>0</v>
      </c>
      <c r="D4837">
        <v>1</v>
      </c>
      <c r="E4837">
        <v>0</v>
      </c>
    </row>
    <row r="4838" spans="1:5" x14ac:dyDescent="0.15">
      <c r="A4838">
        <v>55642935002</v>
      </c>
      <c r="B4838" s="204">
        <v>42899</v>
      </c>
      <c r="C4838">
        <v>0</v>
      </c>
      <c r="D4838">
        <v>1</v>
      </c>
      <c r="E4838">
        <v>0</v>
      </c>
    </row>
    <row r="4839" spans="1:5" x14ac:dyDescent="0.15">
      <c r="A4839">
        <v>55647181004</v>
      </c>
      <c r="B4839" s="204">
        <v>42899</v>
      </c>
      <c r="C4839">
        <v>0</v>
      </c>
      <c r="D4839">
        <v>1</v>
      </c>
      <c r="E4839">
        <v>0</v>
      </c>
    </row>
    <row r="4840" spans="1:5" x14ac:dyDescent="0.15">
      <c r="A4840">
        <v>55647181005</v>
      </c>
      <c r="B4840" s="204">
        <v>42899</v>
      </c>
      <c r="C4840">
        <v>0</v>
      </c>
      <c r="D4840">
        <v>1</v>
      </c>
      <c r="E4840">
        <v>0</v>
      </c>
    </row>
    <row r="4841" spans="1:5" x14ac:dyDescent="0.15">
      <c r="A4841">
        <v>55657114002</v>
      </c>
      <c r="B4841" s="204">
        <v>42899</v>
      </c>
      <c r="C4841">
        <v>0</v>
      </c>
      <c r="D4841">
        <v>1</v>
      </c>
      <c r="E4841">
        <v>0</v>
      </c>
    </row>
    <row r="4842" spans="1:5" x14ac:dyDescent="0.15">
      <c r="A4842">
        <v>55671733002</v>
      </c>
      <c r="B4842" s="204">
        <v>42899</v>
      </c>
      <c r="C4842">
        <v>0</v>
      </c>
      <c r="D4842">
        <v>1</v>
      </c>
      <c r="E4842">
        <v>0</v>
      </c>
    </row>
    <row r="4843" spans="1:5" x14ac:dyDescent="0.15">
      <c r="A4843">
        <v>55673603002</v>
      </c>
      <c r="B4843" s="204">
        <v>42899</v>
      </c>
      <c r="C4843">
        <v>0</v>
      </c>
      <c r="D4843">
        <v>1</v>
      </c>
      <c r="E4843">
        <v>0</v>
      </c>
    </row>
    <row r="4844" spans="1:5" x14ac:dyDescent="0.15">
      <c r="A4844">
        <v>55679213003</v>
      </c>
      <c r="B4844" s="204">
        <v>42899</v>
      </c>
      <c r="C4844">
        <v>0</v>
      </c>
      <c r="D4844">
        <v>1</v>
      </c>
      <c r="E4844">
        <v>0</v>
      </c>
    </row>
    <row r="4845" spans="1:5" x14ac:dyDescent="0.15">
      <c r="A4845">
        <v>55682579002</v>
      </c>
      <c r="B4845" s="204">
        <v>42899</v>
      </c>
      <c r="C4845">
        <v>0</v>
      </c>
      <c r="D4845">
        <v>1</v>
      </c>
      <c r="E4845">
        <v>0</v>
      </c>
    </row>
    <row r="4846" spans="1:5" x14ac:dyDescent="0.15">
      <c r="A4846">
        <v>55685307004</v>
      </c>
      <c r="B4846" s="204">
        <v>42899</v>
      </c>
      <c r="C4846">
        <v>0</v>
      </c>
      <c r="D4846">
        <v>1</v>
      </c>
      <c r="E4846">
        <v>0</v>
      </c>
    </row>
    <row r="4847" spans="1:5" x14ac:dyDescent="0.15">
      <c r="A4847">
        <v>55695383002</v>
      </c>
      <c r="B4847" s="204">
        <v>42899</v>
      </c>
      <c r="C4847">
        <v>0</v>
      </c>
      <c r="D4847">
        <v>1</v>
      </c>
      <c r="E4847">
        <v>0</v>
      </c>
    </row>
    <row r="4848" spans="1:5" x14ac:dyDescent="0.15">
      <c r="A4848">
        <v>55709925003</v>
      </c>
      <c r="B4848" s="204">
        <v>42899</v>
      </c>
      <c r="C4848">
        <v>0</v>
      </c>
      <c r="D4848">
        <v>1</v>
      </c>
      <c r="E4848">
        <v>0</v>
      </c>
    </row>
    <row r="4849" spans="1:5" x14ac:dyDescent="0.15">
      <c r="A4849">
        <v>55711696002</v>
      </c>
      <c r="B4849" s="204">
        <v>42899</v>
      </c>
      <c r="C4849">
        <v>0</v>
      </c>
      <c r="D4849">
        <v>1</v>
      </c>
      <c r="E4849">
        <v>0</v>
      </c>
    </row>
    <row r="4850" spans="1:5" x14ac:dyDescent="0.15">
      <c r="A4850">
        <v>55719484003</v>
      </c>
      <c r="B4850" s="204">
        <v>42914</v>
      </c>
      <c r="C4850">
        <v>0</v>
      </c>
      <c r="D4850">
        <v>1</v>
      </c>
      <c r="E4850">
        <v>0</v>
      </c>
    </row>
    <row r="4851" spans="1:5" x14ac:dyDescent="0.15">
      <c r="A4851">
        <v>55723653003</v>
      </c>
      <c r="B4851" s="204">
        <v>42899</v>
      </c>
      <c r="C4851">
        <v>0</v>
      </c>
      <c r="D4851">
        <v>1</v>
      </c>
      <c r="E4851">
        <v>0</v>
      </c>
    </row>
    <row r="4852" spans="1:5" x14ac:dyDescent="0.15">
      <c r="A4852">
        <v>55782382002</v>
      </c>
      <c r="B4852" s="204">
        <v>42914</v>
      </c>
      <c r="C4852">
        <v>0</v>
      </c>
      <c r="D4852">
        <v>1</v>
      </c>
      <c r="E4852">
        <v>0</v>
      </c>
    </row>
    <row r="4853" spans="1:5" x14ac:dyDescent="0.15">
      <c r="A4853">
        <v>55884242004</v>
      </c>
      <c r="B4853" s="204">
        <v>42914</v>
      </c>
      <c r="C4853">
        <v>0</v>
      </c>
      <c r="D4853">
        <v>1</v>
      </c>
      <c r="E4853">
        <v>0</v>
      </c>
    </row>
    <row r="4854" spans="1:5" x14ac:dyDescent="0.15">
      <c r="A4854">
        <v>55885100004</v>
      </c>
      <c r="B4854" s="204">
        <v>42913</v>
      </c>
      <c r="C4854">
        <v>0</v>
      </c>
      <c r="D4854">
        <v>1</v>
      </c>
      <c r="E4854">
        <v>0</v>
      </c>
    </row>
    <row r="4855" spans="1:5" x14ac:dyDescent="0.15">
      <c r="A4855">
        <v>55932444003</v>
      </c>
      <c r="B4855" s="204">
        <v>42880</v>
      </c>
      <c r="C4855">
        <v>0</v>
      </c>
      <c r="D4855">
        <v>1</v>
      </c>
      <c r="E4855">
        <v>0</v>
      </c>
    </row>
    <row r="4856" spans="1:5" x14ac:dyDescent="0.15">
      <c r="A4856">
        <v>56015780002</v>
      </c>
      <c r="B4856" s="204">
        <v>42914</v>
      </c>
      <c r="C4856">
        <v>0</v>
      </c>
      <c r="D4856">
        <v>1</v>
      </c>
      <c r="E4856">
        <v>0</v>
      </c>
    </row>
    <row r="4857" spans="1:5" x14ac:dyDescent="0.15">
      <c r="A4857">
        <v>56104550002</v>
      </c>
      <c r="B4857" s="204">
        <v>42872</v>
      </c>
      <c r="C4857">
        <v>0</v>
      </c>
      <c r="D4857">
        <v>1</v>
      </c>
      <c r="E4857">
        <v>0</v>
      </c>
    </row>
    <row r="4858" spans="1:5" x14ac:dyDescent="0.15">
      <c r="A4858">
        <v>56104550002</v>
      </c>
      <c r="B4858" s="204">
        <v>42933</v>
      </c>
      <c r="C4858">
        <v>0</v>
      </c>
      <c r="D4858" t="s">
        <v>21</v>
      </c>
      <c r="E4858">
        <v>0</v>
      </c>
    </row>
    <row r="4859" spans="1:5" x14ac:dyDescent="0.15">
      <c r="A4859">
        <v>56309304002</v>
      </c>
      <c r="B4859" s="204">
        <v>42913</v>
      </c>
      <c r="C4859">
        <v>0</v>
      </c>
      <c r="D4859">
        <v>1</v>
      </c>
      <c r="E4859">
        <v>0</v>
      </c>
    </row>
    <row r="4860" spans="1:5" x14ac:dyDescent="0.15">
      <c r="A4860">
        <v>56504180002</v>
      </c>
      <c r="B4860" s="204">
        <v>42935</v>
      </c>
      <c r="C4860">
        <v>0</v>
      </c>
      <c r="D4860">
        <v>1</v>
      </c>
      <c r="E4860">
        <v>0</v>
      </c>
    </row>
    <row r="4861" spans="1:5" x14ac:dyDescent="0.15">
      <c r="A4861">
        <v>56510373002</v>
      </c>
      <c r="B4861" s="204">
        <v>42935</v>
      </c>
      <c r="C4861">
        <v>0</v>
      </c>
      <c r="D4861">
        <v>1</v>
      </c>
      <c r="E4861">
        <v>0</v>
      </c>
    </row>
    <row r="4862" spans="1:5" x14ac:dyDescent="0.15">
      <c r="A4862">
        <v>56514476002</v>
      </c>
      <c r="B4862" s="204">
        <v>42935</v>
      </c>
      <c r="C4862">
        <v>0</v>
      </c>
      <c r="D4862">
        <v>1</v>
      </c>
      <c r="E4862">
        <v>0</v>
      </c>
    </row>
    <row r="4863" spans="1:5" x14ac:dyDescent="0.15">
      <c r="A4863">
        <v>56516082002</v>
      </c>
      <c r="B4863" s="204">
        <v>42935</v>
      </c>
      <c r="C4863">
        <v>0</v>
      </c>
      <c r="D4863">
        <v>1</v>
      </c>
      <c r="E4863">
        <v>0</v>
      </c>
    </row>
    <row r="4864" spans="1:5" x14ac:dyDescent="0.15">
      <c r="A4864">
        <v>56519382002</v>
      </c>
      <c r="B4864" s="204">
        <v>42935</v>
      </c>
      <c r="C4864">
        <v>0</v>
      </c>
      <c r="D4864">
        <v>1</v>
      </c>
      <c r="E4864">
        <v>0</v>
      </c>
    </row>
    <row r="4865" spans="1:5" x14ac:dyDescent="0.15">
      <c r="A4865">
        <v>56521241002</v>
      </c>
      <c r="B4865" s="204">
        <v>42935</v>
      </c>
      <c r="C4865">
        <v>0</v>
      </c>
      <c r="D4865">
        <v>1</v>
      </c>
      <c r="E4865">
        <v>0</v>
      </c>
    </row>
    <row r="4866" spans="1:5" x14ac:dyDescent="0.15">
      <c r="A4866">
        <v>56525421002</v>
      </c>
      <c r="B4866" s="204">
        <v>42935</v>
      </c>
      <c r="C4866">
        <v>0</v>
      </c>
      <c r="D4866" t="s">
        <v>21</v>
      </c>
      <c r="E4866">
        <v>0</v>
      </c>
    </row>
    <row r="4867" spans="1:5" x14ac:dyDescent="0.15">
      <c r="A4867">
        <v>56529150004</v>
      </c>
      <c r="B4867" s="204">
        <v>42935</v>
      </c>
      <c r="C4867">
        <v>0</v>
      </c>
      <c r="D4867">
        <v>1</v>
      </c>
      <c r="E4867">
        <v>0</v>
      </c>
    </row>
    <row r="4868" spans="1:5" x14ac:dyDescent="0.15">
      <c r="A4868">
        <v>56531548003</v>
      </c>
      <c r="B4868" s="204">
        <v>42935</v>
      </c>
      <c r="C4868">
        <v>0</v>
      </c>
      <c r="D4868">
        <v>1</v>
      </c>
      <c r="E4868">
        <v>0</v>
      </c>
    </row>
    <row r="4869" spans="1:5" x14ac:dyDescent="0.15">
      <c r="A4869">
        <v>56541283003</v>
      </c>
      <c r="B4869" s="204">
        <v>42935</v>
      </c>
      <c r="C4869">
        <v>0</v>
      </c>
      <c r="D4869">
        <v>1</v>
      </c>
      <c r="E4869">
        <v>0</v>
      </c>
    </row>
    <row r="4870" spans="1:5" x14ac:dyDescent="0.15">
      <c r="A4870">
        <v>56551964002</v>
      </c>
      <c r="B4870" s="204">
        <v>42935</v>
      </c>
      <c r="C4870">
        <v>0</v>
      </c>
      <c r="D4870">
        <v>1</v>
      </c>
      <c r="E4870">
        <v>0</v>
      </c>
    </row>
    <row r="4871" spans="1:5" x14ac:dyDescent="0.15">
      <c r="A4871">
        <v>56563206002</v>
      </c>
      <c r="B4871" s="204">
        <v>42935</v>
      </c>
      <c r="C4871">
        <v>0</v>
      </c>
      <c r="D4871">
        <v>1</v>
      </c>
      <c r="E4871">
        <v>0</v>
      </c>
    </row>
    <row r="4872" spans="1:5" x14ac:dyDescent="0.15">
      <c r="A4872">
        <v>56566121002</v>
      </c>
      <c r="B4872" s="204">
        <v>42935</v>
      </c>
      <c r="C4872">
        <v>0</v>
      </c>
      <c r="D4872">
        <v>1</v>
      </c>
      <c r="E4872">
        <v>0</v>
      </c>
    </row>
    <row r="4873" spans="1:5" x14ac:dyDescent="0.15">
      <c r="A4873">
        <v>56580465003</v>
      </c>
      <c r="B4873" s="204">
        <v>42935</v>
      </c>
      <c r="C4873">
        <v>0</v>
      </c>
      <c r="D4873">
        <v>1</v>
      </c>
      <c r="E4873">
        <v>0</v>
      </c>
    </row>
    <row r="4874" spans="1:5" x14ac:dyDescent="0.15">
      <c r="A4874">
        <v>56581532002</v>
      </c>
      <c r="B4874" s="204">
        <v>42935</v>
      </c>
      <c r="C4874">
        <v>0</v>
      </c>
      <c r="D4874">
        <v>1</v>
      </c>
      <c r="E4874">
        <v>0</v>
      </c>
    </row>
    <row r="4875" spans="1:5" x14ac:dyDescent="0.15">
      <c r="A4875">
        <v>56584612002</v>
      </c>
      <c r="B4875" s="204">
        <v>42935</v>
      </c>
      <c r="C4875">
        <v>0</v>
      </c>
      <c r="D4875">
        <v>1</v>
      </c>
      <c r="E4875">
        <v>0</v>
      </c>
    </row>
    <row r="4876" spans="1:5" x14ac:dyDescent="0.15">
      <c r="A4876">
        <v>56590948002</v>
      </c>
      <c r="B4876" s="204">
        <v>42935</v>
      </c>
      <c r="C4876">
        <v>0</v>
      </c>
      <c r="D4876">
        <v>1</v>
      </c>
      <c r="E4876">
        <v>0</v>
      </c>
    </row>
    <row r="4877" spans="1:5" x14ac:dyDescent="0.15">
      <c r="A4877">
        <v>56596723002</v>
      </c>
      <c r="B4877" s="204">
        <v>42935</v>
      </c>
      <c r="C4877">
        <v>0</v>
      </c>
      <c r="D4877">
        <v>1</v>
      </c>
      <c r="E4877">
        <v>0</v>
      </c>
    </row>
    <row r="4878" spans="1:5" x14ac:dyDescent="0.15">
      <c r="A4878">
        <v>56602113002</v>
      </c>
      <c r="B4878" s="204">
        <v>42935</v>
      </c>
      <c r="C4878">
        <v>0</v>
      </c>
      <c r="D4878">
        <v>1</v>
      </c>
      <c r="E4878">
        <v>0</v>
      </c>
    </row>
    <row r="4879" spans="1:5" x14ac:dyDescent="0.15">
      <c r="A4879">
        <v>56604335002</v>
      </c>
      <c r="B4879" s="204">
        <v>42935</v>
      </c>
      <c r="C4879">
        <v>0</v>
      </c>
      <c r="D4879">
        <v>1</v>
      </c>
      <c r="E4879">
        <v>0</v>
      </c>
    </row>
    <row r="4880" spans="1:5" x14ac:dyDescent="0.15">
      <c r="A4880">
        <v>56610572002</v>
      </c>
      <c r="B4880" s="204">
        <v>42935</v>
      </c>
      <c r="C4880">
        <v>0</v>
      </c>
      <c r="D4880">
        <v>1</v>
      </c>
      <c r="E4880">
        <v>0</v>
      </c>
    </row>
    <row r="4881" spans="1:5" x14ac:dyDescent="0.15">
      <c r="A4881">
        <v>56611331002</v>
      </c>
      <c r="B4881" s="204">
        <v>42935</v>
      </c>
      <c r="C4881">
        <v>0</v>
      </c>
      <c r="D4881">
        <v>1</v>
      </c>
      <c r="E4881">
        <v>0</v>
      </c>
    </row>
    <row r="4882" spans="1:5" x14ac:dyDescent="0.15">
      <c r="A4882">
        <v>56611452002</v>
      </c>
      <c r="B4882" s="204">
        <v>42935</v>
      </c>
      <c r="C4882">
        <v>0</v>
      </c>
      <c r="D4882">
        <v>1</v>
      </c>
      <c r="E4882">
        <v>0</v>
      </c>
    </row>
    <row r="4883" spans="1:5" x14ac:dyDescent="0.15">
      <c r="A4883">
        <v>56612695005</v>
      </c>
      <c r="B4883" s="204">
        <v>42935</v>
      </c>
      <c r="C4883">
        <v>0</v>
      </c>
      <c r="D4883">
        <v>1</v>
      </c>
      <c r="E4883">
        <v>0</v>
      </c>
    </row>
    <row r="4884" spans="1:5" x14ac:dyDescent="0.15">
      <c r="A4884">
        <v>56617579003</v>
      </c>
      <c r="B4884" s="204">
        <v>42935</v>
      </c>
      <c r="C4884">
        <v>0</v>
      </c>
      <c r="D4884">
        <v>1</v>
      </c>
      <c r="E4884">
        <v>0</v>
      </c>
    </row>
    <row r="4885" spans="1:5" x14ac:dyDescent="0.15">
      <c r="A4885">
        <v>56617590002</v>
      </c>
      <c r="B4885" s="204">
        <v>42935</v>
      </c>
      <c r="C4885">
        <v>0</v>
      </c>
      <c r="D4885">
        <v>1</v>
      </c>
      <c r="E4885">
        <v>0</v>
      </c>
    </row>
    <row r="4886" spans="1:5" x14ac:dyDescent="0.15">
      <c r="A4886">
        <v>56624630002</v>
      </c>
      <c r="B4886" s="204">
        <v>42935</v>
      </c>
      <c r="C4886">
        <v>0</v>
      </c>
      <c r="D4886">
        <v>1</v>
      </c>
      <c r="E4886">
        <v>0</v>
      </c>
    </row>
    <row r="4887" spans="1:5" x14ac:dyDescent="0.15">
      <c r="A4887">
        <v>56626940002</v>
      </c>
      <c r="B4887" s="204">
        <v>42935</v>
      </c>
      <c r="C4887">
        <v>0</v>
      </c>
      <c r="D4887">
        <v>1</v>
      </c>
      <c r="E4887">
        <v>0</v>
      </c>
    </row>
    <row r="4888" spans="1:5" x14ac:dyDescent="0.15">
      <c r="A4888">
        <v>56635641002</v>
      </c>
      <c r="B4888" s="204">
        <v>42935</v>
      </c>
      <c r="C4888">
        <v>0</v>
      </c>
      <c r="D4888" t="s">
        <v>21</v>
      </c>
      <c r="E4888">
        <v>0</v>
      </c>
    </row>
    <row r="4889" spans="1:5" x14ac:dyDescent="0.15">
      <c r="A4889">
        <v>56637940002</v>
      </c>
      <c r="B4889" s="204">
        <v>42935</v>
      </c>
      <c r="C4889">
        <v>0</v>
      </c>
      <c r="D4889">
        <v>1</v>
      </c>
      <c r="E4889">
        <v>0</v>
      </c>
    </row>
    <row r="4890" spans="1:5" x14ac:dyDescent="0.15">
      <c r="A4890">
        <v>56645068002</v>
      </c>
      <c r="B4890" s="204">
        <v>42935</v>
      </c>
      <c r="C4890">
        <v>0</v>
      </c>
      <c r="D4890">
        <v>1</v>
      </c>
      <c r="E4890">
        <v>0</v>
      </c>
    </row>
    <row r="4891" spans="1:5" x14ac:dyDescent="0.15">
      <c r="A4891">
        <v>56645123002</v>
      </c>
      <c r="B4891" s="204">
        <v>42935</v>
      </c>
      <c r="C4891">
        <v>0</v>
      </c>
      <c r="D4891">
        <v>1</v>
      </c>
      <c r="E4891">
        <v>0</v>
      </c>
    </row>
    <row r="4892" spans="1:5" x14ac:dyDescent="0.15">
      <c r="A4892">
        <v>56646267002</v>
      </c>
      <c r="B4892" s="204">
        <v>42935</v>
      </c>
      <c r="C4892">
        <v>0</v>
      </c>
      <c r="D4892">
        <v>1</v>
      </c>
      <c r="E4892">
        <v>0</v>
      </c>
    </row>
    <row r="4893" spans="1:5" x14ac:dyDescent="0.15">
      <c r="A4893">
        <v>56650645002</v>
      </c>
      <c r="B4893" s="204">
        <v>42935</v>
      </c>
      <c r="C4893">
        <v>0</v>
      </c>
      <c r="D4893">
        <v>1</v>
      </c>
      <c r="E4893">
        <v>0</v>
      </c>
    </row>
    <row r="4894" spans="1:5" x14ac:dyDescent="0.15">
      <c r="A4894">
        <v>56655177002</v>
      </c>
      <c r="B4894" s="204">
        <v>42935</v>
      </c>
      <c r="C4894">
        <v>0</v>
      </c>
      <c r="D4894">
        <v>1</v>
      </c>
      <c r="E4894">
        <v>0</v>
      </c>
    </row>
    <row r="4895" spans="1:5" x14ac:dyDescent="0.15">
      <c r="A4895">
        <v>56660061003</v>
      </c>
      <c r="B4895" s="204">
        <v>42935</v>
      </c>
      <c r="C4895">
        <v>0</v>
      </c>
      <c r="D4895">
        <v>1</v>
      </c>
      <c r="E4895">
        <v>0</v>
      </c>
    </row>
    <row r="4896" spans="1:5" x14ac:dyDescent="0.15">
      <c r="A4896">
        <v>56661084002</v>
      </c>
      <c r="B4896" s="204">
        <v>42935</v>
      </c>
      <c r="C4896">
        <v>0</v>
      </c>
      <c r="D4896">
        <v>1</v>
      </c>
      <c r="E4896">
        <v>0</v>
      </c>
    </row>
    <row r="4897" spans="1:5" x14ac:dyDescent="0.15">
      <c r="A4897">
        <v>56666221002</v>
      </c>
      <c r="B4897" s="204">
        <v>42935</v>
      </c>
      <c r="C4897">
        <v>0</v>
      </c>
      <c r="D4897">
        <v>1</v>
      </c>
      <c r="E4897">
        <v>0</v>
      </c>
    </row>
    <row r="4898" spans="1:5" x14ac:dyDescent="0.15">
      <c r="A4898">
        <v>56666793005</v>
      </c>
      <c r="B4898" s="204">
        <v>42935</v>
      </c>
      <c r="C4898">
        <v>0</v>
      </c>
      <c r="D4898">
        <v>1</v>
      </c>
      <c r="E4898">
        <v>0</v>
      </c>
    </row>
    <row r="4899" spans="1:5" x14ac:dyDescent="0.15">
      <c r="A4899">
        <v>56739096003</v>
      </c>
      <c r="B4899" s="204">
        <v>42914</v>
      </c>
      <c r="C4899">
        <v>0</v>
      </c>
      <c r="D4899">
        <v>1</v>
      </c>
      <c r="E4899">
        <v>0</v>
      </c>
    </row>
    <row r="4900" spans="1:5" x14ac:dyDescent="0.15">
      <c r="A4900">
        <v>56787287002</v>
      </c>
      <c r="B4900" s="204">
        <v>42912</v>
      </c>
      <c r="C4900">
        <v>0</v>
      </c>
      <c r="D4900">
        <v>1</v>
      </c>
      <c r="E4900">
        <v>0</v>
      </c>
    </row>
    <row r="4901" spans="1:5" x14ac:dyDescent="0.15">
      <c r="A4901">
        <v>56830429003</v>
      </c>
      <c r="B4901" s="204">
        <v>42912</v>
      </c>
      <c r="C4901">
        <v>0</v>
      </c>
      <c r="D4901">
        <v>1</v>
      </c>
      <c r="E4901">
        <v>0</v>
      </c>
    </row>
    <row r="4902" spans="1:5" x14ac:dyDescent="0.15">
      <c r="A4902">
        <v>56862065002</v>
      </c>
      <c r="B4902" s="204">
        <v>42935</v>
      </c>
      <c r="C4902">
        <v>0</v>
      </c>
      <c r="D4902">
        <v>1</v>
      </c>
      <c r="E4902">
        <v>0</v>
      </c>
    </row>
    <row r="4903" spans="1:5" x14ac:dyDescent="0.15">
      <c r="A4903">
        <v>56962077002</v>
      </c>
      <c r="B4903" s="204">
        <v>42908</v>
      </c>
      <c r="C4903">
        <v>0</v>
      </c>
      <c r="D4903">
        <v>1</v>
      </c>
      <c r="E4903">
        <v>0</v>
      </c>
    </row>
    <row r="4904" spans="1:5" x14ac:dyDescent="0.15">
      <c r="A4904">
        <v>57112865002</v>
      </c>
      <c r="B4904" s="204">
        <v>42935</v>
      </c>
      <c r="C4904">
        <v>0</v>
      </c>
      <c r="D4904">
        <v>1</v>
      </c>
      <c r="E4904">
        <v>0</v>
      </c>
    </row>
    <row r="4905" spans="1:5" x14ac:dyDescent="0.15">
      <c r="A4905">
        <v>57242082002</v>
      </c>
      <c r="B4905" s="204">
        <v>42908</v>
      </c>
      <c r="C4905">
        <v>0</v>
      </c>
      <c r="D4905">
        <v>1</v>
      </c>
      <c r="E4905">
        <v>0</v>
      </c>
    </row>
    <row r="4906" spans="1:5" x14ac:dyDescent="0.15">
      <c r="A4906">
        <v>57244326002</v>
      </c>
      <c r="B4906" s="204">
        <v>42908</v>
      </c>
      <c r="C4906">
        <v>0</v>
      </c>
      <c r="D4906">
        <v>1</v>
      </c>
      <c r="E4906">
        <v>0</v>
      </c>
    </row>
    <row r="4907" spans="1:5" x14ac:dyDescent="0.15">
      <c r="A4907">
        <v>57247142002</v>
      </c>
      <c r="B4907" s="204">
        <v>42908</v>
      </c>
      <c r="C4907">
        <v>0</v>
      </c>
      <c r="D4907">
        <v>1</v>
      </c>
      <c r="E4907">
        <v>0</v>
      </c>
    </row>
    <row r="4908" spans="1:5" x14ac:dyDescent="0.15">
      <c r="A4908">
        <v>57249903002</v>
      </c>
      <c r="B4908" s="204">
        <v>42908</v>
      </c>
      <c r="C4908">
        <v>0</v>
      </c>
      <c r="D4908">
        <v>1</v>
      </c>
      <c r="E4908">
        <v>0</v>
      </c>
    </row>
    <row r="4909" spans="1:5" x14ac:dyDescent="0.15">
      <c r="A4909">
        <v>57261200004</v>
      </c>
      <c r="B4909" s="204">
        <v>42908</v>
      </c>
      <c r="C4909">
        <v>0</v>
      </c>
      <c r="D4909">
        <v>1</v>
      </c>
      <c r="E4909">
        <v>0</v>
      </c>
    </row>
    <row r="4910" spans="1:5" x14ac:dyDescent="0.15">
      <c r="A4910">
        <v>57272420002</v>
      </c>
      <c r="B4910" s="204">
        <v>42908</v>
      </c>
      <c r="C4910">
        <v>0</v>
      </c>
      <c r="D4910">
        <v>1</v>
      </c>
      <c r="E4910">
        <v>0</v>
      </c>
    </row>
    <row r="4911" spans="1:5" x14ac:dyDescent="0.15">
      <c r="A4911">
        <v>57272475005</v>
      </c>
      <c r="B4911" s="204">
        <v>42908</v>
      </c>
      <c r="C4911">
        <v>0</v>
      </c>
      <c r="D4911">
        <v>1</v>
      </c>
      <c r="E4911">
        <v>0</v>
      </c>
    </row>
    <row r="4912" spans="1:5" x14ac:dyDescent="0.15">
      <c r="A4912">
        <v>57281418004</v>
      </c>
      <c r="B4912" s="204">
        <v>42908</v>
      </c>
      <c r="C4912">
        <v>0</v>
      </c>
      <c r="D4912">
        <v>1</v>
      </c>
      <c r="E4912">
        <v>0</v>
      </c>
    </row>
    <row r="4913" spans="1:5" x14ac:dyDescent="0.15">
      <c r="A4913">
        <v>57288029002</v>
      </c>
      <c r="B4913" s="204">
        <v>42908</v>
      </c>
      <c r="C4913">
        <v>0</v>
      </c>
      <c r="D4913">
        <v>1</v>
      </c>
      <c r="E4913">
        <v>0</v>
      </c>
    </row>
    <row r="4914" spans="1:5" x14ac:dyDescent="0.15">
      <c r="A4914">
        <v>57292550002</v>
      </c>
      <c r="B4914" s="204">
        <v>42908</v>
      </c>
      <c r="C4914">
        <v>0</v>
      </c>
      <c r="D4914">
        <v>1</v>
      </c>
      <c r="E4914">
        <v>0</v>
      </c>
    </row>
    <row r="4915" spans="1:5" x14ac:dyDescent="0.15">
      <c r="A4915">
        <v>57292682003</v>
      </c>
      <c r="B4915" s="204">
        <v>42908</v>
      </c>
      <c r="C4915">
        <v>0</v>
      </c>
      <c r="D4915">
        <v>1</v>
      </c>
      <c r="E4915">
        <v>0</v>
      </c>
    </row>
    <row r="4916" spans="1:5" x14ac:dyDescent="0.15">
      <c r="A4916">
        <v>57297236002</v>
      </c>
      <c r="B4916" s="204">
        <v>42908</v>
      </c>
      <c r="C4916">
        <v>0</v>
      </c>
      <c r="D4916">
        <v>1</v>
      </c>
      <c r="E4916">
        <v>0</v>
      </c>
    </row>
    <row r="4917" spans="1:5" x14ac:dyDescent="0.15">
      <c r="A4917">
        <v>57301559004</v>
      </c>
      <c r="B4917" s="204">
        <v>42908</v>
      </c>
      <c r="C4917">
        <v>0</v>
      </c>
      <c r="D4917">
        <v>1</v>
      </c>
      <c r="E4917">
        <v>0</v>
      </c>
    </row>
    <row r="4918" spans="1:5" x14ac:dyDescent="0.15">
      <c r="A4918">
        <v>57314693004</v>
      </c>
      <c r="B4918" s="204">
        <v>42908</v>
      </c>
      <c r="C4918">
        <v>0</v>
      </c>
      <c r="D4918">
        <v>1</v>
      </c>
      <c r="E4918">
        <v>0</v>
      </c>
    </row>
    <row r="4919" spans="1:5" x14ac:dyDescent="0.15">
      <c r="A4919">
        <v>57316772003</v>
      </c>
      <c r="B4919" s="204">
        <v>42908</v>
      </c>
      <c r="C4919">
        <v>0</v>
      </c>
      <c r="D4919">
        <v>1</v>
      </c>
      <c r="E4919">
        <v>0</v>
      </c>
    </row>
    <row r="4920" spans="1:5" x14ac:dyDescent="0.15">
      <c r="A4920">
        <v>57330885002</v>
      </c>
      <c r="B4920" s="204">
        <v>42908</v>
      </c>
      <c r="C4920">
        <v>0</v>
      </c>
      <c r="D4920">
        <v>1</v>
      </c>
      <c r="E4920">
        <v>0</v>
      </c>
    </row>
    <row r="4921" spans="1:5" x14ac:dyDescent="0.15">
      <c r="A4921">
        <v>57335329002</v>
      </c>
      <c r="B4921" s="204">
        <v>42908</v>
      </c>
      <c r="C4921">
        <v>0</v>
      </c>
      <c r="D4921">
        <v>1</v>
      </c>
      <c r="E4921">
        <v>0</v>
      </c>
    </row>
    <row r="4922" spans="1:5" x14ac:dyDescent="0.15">
      <c r="A4922">
        <v>57335846003</v>
      </c>
      <c r="B4922" s="204">
        <v>42908</v>
      </c>
      <c r="C4922">
        <v>0</v>
      </c>
      <c r="D4922">
        <v>1</v>
      </c>
      <c r="E4922">
        <v>0</v>
      </c>
    </row>
    <row r="4923" spans="1:5" x14ac:dyDescent="0.15">
      <c r="A4923">
        <v>57337595002</v>
      </c>
      <c r="B4923" s="204">
        <v>42908</v>
      </c>
      <c r="C4923">
        <v>0</v>
      </c>
      <c r="D4923">
        <v>1</v>
      </c>
      <c r="E4923">
        <v>0</v>
      </c>
    </row>
    <row r="4924" spans="1:5" x14ac:dyDescent="0.15">
      <c r="A4924">
        <v>57350751003</v>
      </c>
      <c r="B4924" s="204">
        <v>42908</v>
      </c>
      <c r="C4924">
        <v>0</v>
      </c>
      <c r="D4924">
        <v>1</v>
      </c>
      <c r="E4924">
        <v>0</v>
      </c>
    </row>
    <row r="4925" spans="1:5" x14ac:dyDescent="0.15">
      <c r="A4925">
        <v>57353072002</v>
      </c>
      <c r="B4925" s="204">
        <v>42908</v>
      </c>
      <c r="C4925">
        <v>0</v>
      </c>
      <c r="D4925">
        <v>1</v>
      </c>
      <c r="E4925">
        <v>0</v>
      </c>
    </row>
    <row r="4926" spans="1:5" x14ac:dyDescent="0.15">
      <c r="A4926">
        <v>57360200002</v>
      </c>
      <c r="B4926" s="204">
        <v>42908</v>
      </c>
      <c r="C4926">
        <v>0</v>
      </c>
      <c r="D4926">
        <v>1</v>
      </c>
      <c r="E4926">
        <v>0</v>
      </c>
    </row>
    <row r="4927" spans="1:5" x14ac:dyDescent="0.15">
      <c r="A4927">
        <v>57361872002</v>
      </c>
      <c r="B4927" s="204">
        <v>42908</v>
      </c>
      <c r="C4927">
        <v>0</v>
      </c>
      <c r="D4927">
        <v>1</v>
      </c>
      <c r="E4927">
        <v>0</v>
      </c>
    </row>
    <row r="4928" spans="1:5" x14ac:dyDescent="0.15">
      <c r="A4928">
        <v>57362345002</v>
      </c>
      <c r="B4928" s="204">
        <v>42908</v>
      </c>
      <c r="C4928">
        <v>0</v>
      </c>
      <c r="D4928">
        <v>1</v>
      </c>
      <c r="E4928">
        <v>0</v>
      </c>
    </row>
    <row r="4929" spans="1:5" x14ac:dyDescent="0.15">
      <c r="A4929">
        <v>57367262003</v>
      </c>
      <c r="B4929" s="204">
        <v>42908</v>
      </c>
      <c r="C4929">
        <v>0</v>
      </c>
      <c r="D4929">
        <v>1</v>
      </c>
      <c r="E4929">
        <v>0</v>
      </c>
    </row>
    <row r="4930" spans="1:5" x14ac:dyDescent="0.15">
      <c r="A4930">
        <v>57368274002</v>
      </c>
      <c r="B4930" s="204">
        <v>42908</v>
      </c>
      <c r="C4930">
        <v>0</v>
      </c>
      <c r="D4930">
        <v>1</v>
      </c>
      <c r="E4930">
        <v>0</v>
      </c>
    </row>
    <row r="4931" spans="1:5" x14ac:dyDescent="0.15">
      <c r="A4931">
        <v>57370474002</v>
      </c>
      <c r="B4931" s="204">
        <v>42914</v>
      </c>
      <c r="C4931">
        <v>0</v>
      </c>
      <c r="D4931">
        <v>1</v>
      </c>
      <c r="E4931">
        <v>0</v>
      </c>
    </row>
    <row r="4932" spans="1:5" x14ac:dyDescent="0.15">
      <c r="A4932">
        <v>57371266003</v>
      </c>
      <c r="B4932" s="204">
        <v>42908</v>
      </c>
      <c r="C4932">
        <v>0</v>
      </c>
      <c r="D4932">
        <v>1</v>
      </c>
      <c r="E4932">
        <v>0</v>
      </c>
    </row>
    <row r="4933" spans="1:5" x14ac:dyDescent="0.15">
      <c r="A4933">
        <v>57371596003</v>
      </c>
      <c r="B4933" s="204">
        <v>42908</v>
      </c>
      <c r="C4933">
        <v>0</v>
      </c>
      <c r="D4933">
        <v>1</v>
      </c>
      <c r="E4933">
        <v>0</v>
      </c>
    </row>
    <row r="4934" spans="1:5" x14ac:dyDescent="0.15">
      <c r="A4934">
        <v>57380781003</v>
      </c>
      <c r="B4934" s="204">
        <v>42908</v>
      </c>
      <c r="C4934">
        <v>0</v>
      </c>
      <c r="D4934">
        <v>1</v>
      </c>
      <c r="E4934">
        <v>0</v>
      </c>
    </row>
    <row r="4935" spans="1:5" x14ac:dyDescent="0.15">
      <c r="A4935">
        <v>57389328002</v>
      </c>
      <c r="B4935" s="204">
        <v>42908</v>
      </c>
      <c r="C4935">
        <v>0</v>
      </c>
      <c r="D4935">
        <v>1</v>
      </c>
      <c r="E4935">
        <v>0</v>
      </c>
    </row>
    <row r="4936" spans="1:5" x14ac:dyDescent="0.15">
      <c r="A4936">
        <v>57392166003</v>
      </c>
      <c r="B4936" s="204">
        <v>42879</v>
      </c>
      <c r="C4936">
        <v>0</v>
      </c>
      <c r="D4936">
        <v>1</v>
      </c>
      <c r="E4936">
        <v>0</v>
      </c>
    </row>
    <row r="4937" spans="1:5" x14ac:dyDescent="0.15">
      <c r="A4937">
        <v>57400504004</v>
      </c>
      <c r="B4937" s="204">
        <v>42908</v>
      </c>
      <c r="C4937">
        <v>0</v>
      </c>
      <c r="D4937">
        <v>1</v>
      </c>
      <c r="E4937">
        <v>0</v>
      </c>
    </row>
    <row r="4938" spans="1:5" x14ac:dyDescent="0.15">
      <c r="A4938">
        <v>57401252002</v>
      </c>
      <c r="B4938" s="204">
        <v>42908</v>
      </c>
      <c r="C4938">
        <v>0</v>
      </c>
      <c r="D4938">
        <v>1</v>
      </c>
      <c r="E4938">
        <v>0</v>
      </c>
    </row>
    <row r="4939" spans="1:5" x14ac:dyDescent="0.15">
      <c r="A4939">
        <v>57404277002</v>
      </c>
      <c r="B4939" s="204">
        <v>42908</v>
      </c>
      <c r="C4939">
        <v>0</v>
      </c>
      <c r="D4939">
        <v>1</v>
      </c>
      <c r="E4939">
        <v>0</v>
      </c>
    </row>
    <row r="4940" spans="1:5" x14ac:dyDescent="0.15">
      <c r="A4940">
        <v>57420535003</v>
      </c>
      <c r="B4940" s="204">
        <v>42908</v>
      </c>
      <c r="C4940">
        <v>0</v>
      </c>
      <c r="D4940">
        <v>1</v>
      </c>
      <c r="E4940">
        <v>0</v>
      </c>
    </row>
    <row r="4941" spans="1:5" x14ac:dyDescent="0.15">
      <c r="A4941">
        <v>57422900003</v>
      </c>
      <c r="B4941" s="204">
        <v>42879</v>
      </c>
      <c r="C4941">
        <v>0</v>
      </c>
      <c r="D4941">
        <v>1</v>
      </c>
      <c r="E4941">
        <v>0</v>
      </c>
    </row>
    <row r="4942" spans="1:5" x14ac:dyDescent="0.15">
      <c r="A4942">
        <v>57427025002</v>
      </c>
      <c r="B4942" s="204">
        <v>42879</v>
      </c>
      <c r="C4942">
        <v>0</v>
      </c>
      <c r="D4942">
        <v>1</v>
      </c>
      <c r="E4942">
        <v>0</v>
      </c>
    </row>
    <row r="4943" spans="1:5" x14ac:dyDescent="0.15">
      <c r="A4943">
        <v>57435407002</v>
      </c>
      <c r="B4943" s="204">
        <v>42879</v>
      </c>
      <c r="C4943">
        <v>0</v>
      </c>
      <c r="D4943">
        <v>1</v>
      </c>
      <c r="E4943">
        <v>0</v>
      </c>
    </row>
    <row r="4944" spans="1:5" x14ac:dyDescent="0.15">
      <c r="A4944">
        <v>57436485002</v>
      </c>
      <c r="B4944" s="204">
        <v>42879</v>
      </c>
      <c r="C4944">
        <v>0</v>
      </c>
      <c r="D4944">
        <v>1</v>
      </c>
      <c r="E4944">
        <v>0</v>
      </c>
    </row>
    <row r="4945" spans="1:5" x14ac:dyDescent="0.15">
      <c r="A4945">
        <v>57442062002</v>
      </c>
      <c r="B4945" s="204">
        <v>42879</v>
      </c>
      <c r="C4945">
        <v>0</v>
      </c>
      <c r="D4945">
        <v>1</v>
      </c>
      <c r="E4945">
        <v>0</v>
      </c>
    </row>
    <row r="4946" spans="1:5" x14ac:dyDescent="0.15">
      <c r="A4946">
        <v>57453227002</v>
      </c>
      <c r="B4946" s="204">
        <v>42879</v>
      </c>
      <c r="C4946">
        <v>0</v>
      </c>
      <c r="D4946">
        <v>1</v>
      </c>
      <c r="E4946">
        <v>0</v>
      </c>
    </row>
    <row r="4947" spans="1:5" x14ac:dyDescent="0.15">
      <c r="A4947">
        <v>57453370003</v>
      </c>
      <c r="B4947" s="204">
        <v>42879</v>
      </c>
      <c r="C4947">
        <v>0</v>
      </c>
      <c r="D4947">
        <v>1</v>
      </c>
      <c r="E4947">
        <v>0</v>
      </c>
    </row>
    <row r="4948" spans="1:5" x14ac:dyDescent="0.15">
      <c r="A4948">
        <v>57453788003</v>
      </c>
      <c r="B4948" s="204">
        <v>42879</v>
      </c>
      <c r="C4948">
        <v>0</v>
      </c>
      <c r="D4948">
        <v>1</v>
      </c>
      <c r="E4948">
        <v>0</v>
      </c>
    </row>
    <row r="4949" spans="1:5" x14ac:dyDescent="0.15">
      <c r="A4949">
        <v>57455757003</v>
      </c>
      <c r="B4949" s="204">
        <v>42879</v>
      </c>
      <c r="C4949">
        <v>0</v>
      </c>
      <c r="D4949">
        <v>1</v>
      </c>
      <c r="E4949">
        <v>0</v>
      </c>
    </row>
    <row r="4950" spans="1:5" x14ac:dyDescent="0.15">
      <c r="A4950">
        <v>57456538003</v>
      </c>
      <c r="B4950" s="204">
        <v>42879</v>
      </c>
      <c r="C4950">
        <v>0</v>
      </c>
      <c r="D4950">
        <v>1</v>
      </c>
      <c r="E4950">
        <v>0</v>
      </c>
    </row>
    <row r="4951" spans="1:5" x14ac:dyDescent="0.15">
      <c r="A4951">
        <v>57463017002</v>
      </c>
      <c r="B4951" s="204">
        <v>42879</v>
      </c>
      <c r="C4951">
        <v>0</v>
      </c>
      <c r="D4951">
        <v>1</v>
      </c>
      <c r="E4951">
        <v>0</v>
      </c>
    </row>
    <row r="4952" spans="1:5" x14ac:dyDescent="0.15">
      <c r="A4952">
        <v>57469815002</v>
      </c>
      <c r="B4952" s="204">
        <v>42879</v>
      </c>
      <c r="C4952">
        <v>0</v>
      </c>
      <c r="D4952">
        <v>1</v>
      </c>
      <c r="E4952">
        <v>0</v>
      </c>
    </row>
    <row r="4953" spans="1:5" x14ac:dyDescent="0.15">
      <c r="A4953">
        <v>57473500002</v>
      </c>
      <c r="B4953" s="204">
        <v>42879</v>
      </c>
      <c r="C4953">
        <v>0</v>
      </c>
      <c r="D4953">
        <v>1</v>
      </c>
      <c r="E4953">
        <v>0</v>
      </c>
    </row>
    <row r="4954" spans="1:5" x14ac:dyDescent="0.15">
      <c r="A4954">
        <v>57480551002</v>
      </c>
      <c r="B4954" s="204">
        <v>42879</v>
      </c>
      <c r="C4954">
        <v>0</v>
      </c>
      <c r="D4954">
        <v>1</v>
      </c>
      <c r="E4954">
        <v>0</v>
      </c>
    </row>
    <row r="4955" spans="1:5" x14ac:dyDescent="0.15">
      <c r="A4955">
        <v>57480760002</v>
      </c>
      <c r="B4955" s="204">
        <v>42879</v>
      </c>
      <c r="C4955">
        <v>0</v>
      </c>
      <c r="D4955">
        <v>1</v>
      </c>
      <c r="E4955">
        <v>0</v>
      </c>
    </row>
    <row r="4956" spans="1:5" x14ac:dyDescent="0.15">
      <c r="A4956">
        <v>57483884002</v>
      </c>
      <c r="B4956" s="204">
        <v>42879</v>
      </c>
      <c r="C4956">
        <v>0</v>
      </c>
      <c r="D4956">
        <v>1</v>
      </c>
      <c r="E4956">
        <v>0</v>
      </c>
    </row>
    <row r="4957" spans="1:5" x14ac:dyDescent="0.15">
      <c r="A4957">
        <v>57486304006</v>
      </c>
      <c r="B4957" s="204">
        <v>42879</v>
      </c>
      <c r="C4957">
        <v>0</v>
      </c>
      <c r="D4957">
        <v>1</v>
      </c>
      <c r="E4957">
        <v>0</v>
      </c>
    </row>
    <row r="4958" spans="1:5" x14ac:dyDescent="0.15">
      <c r="A4958">
        <v>57501869002</v>
      </c>
      <c r="B4958" s="204">
        <v>42879</v>
      </c>
      <c r="C4958">
        <v>0</v>
      </c>
      <c r="D4958">
        <v>1</v>
      </c>
      <c r="E4958">
        <v>0</v>
      </c>
    </row>
    <row r="4959" spans="1:5" x14ac:dyDescent="0.15">
      <c r="A4959">
        <v>57510493003</v>
      </c>
      <c r="B4959" s="204">
        <v>42879</v>
      </c>
      <c r="C4959">
        <v>0</v>
      </c>
      <c r="D4959">
        <v>1</v>
      </c>
      <c r="E4959">
        <v>0</v>
      </c>
    </row>
    <row r="4960" spans="1:5" x14ac:dyDescent="0.15">
      <c r="A4960">
        <v>57511186002</v>
      </c>
      <c r="B4960" s="204">
        <v>42879</v>
      </c>
      <c r="C4960">
        <v>0</v>
      </c>
      <c r="D4960">
        <v>1</v>
      </c>
      <c r="E4960">
        <v>0</v>
      </c>
    </row>
    <row r="4961" spans="1:5" x14ac:dyDescent="0.15">
      <c r="A4961">
        <v>57511868002</v>
      </c>
      <c r="B4961" s="204">
        <v>42879</v>
      </c>
      <c r="C4961">
        <v>0</v>
      </c>
      <c r="D4961">
        <v>1</v>
      </c>
      <c r="E4961">
        <v>0</v>
      </c>
    </row>
    <row r="4962" spans="1:5" x14ac:dyDescent="0.15">
      <c r="A4962">
        <v>57514387002</v>
      </c>
      <c r="B4962" s="204">
        <v>42879</v>
      </c>
      <c r="C4962">
        <v>0</v>
      </c>
      <c r="D4962">
        <v>1</v>
      </c>
      <c r="E4962">
        <v>0</v>
      </c>
    </row>
    <row r="4963" spans="1:5" x14ac:dyDescent="0.15">
      <c r="A4963">
        <v>57516752003</v>
      </c>
      <c r="B4963" s="204">
        <v>42879</v>
      </c>
      <c r="C4963">
        <v>0</v>
      </c>
      <c r="D4963">
        <v>1</v>
      </c>
      <c r="E4963">
        <v>0</v>
      </c>
    </row>
    <row r="4964" spans="1:5" x14ac:dyDescent="0.15">
      <c r="A4964">
        <v>57518490002</v>
      </c>
      <c r="B4964" s="204">
        <v>42879</v>
      </c>
      <c r="C4964">
        <v>0</v>
      </c>
      <c r="D4964">
        <v>1</v>
      </c>
      <c r="E4964">
        <v>0</v>
      </c>
    </row>
    <row r="4965" spans="1:5" x14ac:dyDescent="0.15">
      <c r="A4965">
        <v>57527730004</v>
      </c>
      <c r="B4965" s="204">
        <v>42879</v>
      </c>
      <c r="C4965">
        <v>0</v>
      </c>
      <c r="D4965">
        <v>1</v>
      </c>
      <c r="E4965">
        <v>0</v>
      </c>
    </row>
    <row r="4966" spans="1:5" x14ac:dyDescent="0.15">
      <c r="A4966">
        <v>57530359002</v>
      </c>
      <c r="B4966" s="204">
        <v>42879</v>
      </c>
      <c r="C4966">
        <v>0</v>
      </c>
      <c r="D4966">
        <v>1</v>
      </c>
      <c r="E4966">
        <v>0</v>
      </c>
    </row>
    <row r="4967" spans="1:5" x14ac:dyDescent="0.15">
      <c r="A4967">
        <v>57535738005</v>
      </c>
      <c r="B4967" s="204">
        <v>42879</v>
      </c>
      <c r="C4967">
        <v>0</v>
      </c>
      <c r="D4967">
        <v>1</v>
      </c>
      <c r="E4967">
        <v>0</v>
      </c>
    </row>
    <row r="4968" spans="1:5" x14ac:dyDescent="0.15">
      <c r="A4968">
        <v>57551446002</v>
      </c>
      <c r="B4968" s="204">
        <v>42880</v>
      </c>
      <c r="C4968">
        <v>0</v>
      </c>
      <c r="D4968">
        <v>1</v>
      </c>
      <c r="E4968">
        <v>0</v>
      </c>
    </row>
    <row r="4969" spans="1:5" x14ac:dyDescent="0.15">
      <c r="A4969">
        <v>57552436002</v>
      </c>
      <c r="B4969" s="204">
        <v>42879</v>
      </c>
      <c r="C4969">
        <v>0</v>
      </c>
      <c r="D4969">
        <v>1</v>
      </c>
      <c r="E4969">
        <v>0</v>
      </c>
    </row>
    <row r="4970" spans="1:5" x14ac:dyDescent="0.15">
      <c r="A4970">
        <v>57556990002</v>
      </c>
      <c r="B4970" s="204">
        <v>42879</v>
      </c>
      <c r="C4970">
        <v>0</v>
      </c>
      <c r="D4970">
        <v>1</v>
      </c>
      <c r="E4970">
        <v>0</v>
      </c>
    </row>
    <row r="4971" spans="1:5" x14ac:dyDescent="0.15">
      <c r="A4971">
        <v>57558299003</v>
      </c>
      <c r="B4971" s="204">
        <v>42879</v>
      </c>
      <c r="C4971">
        <v>0</v>
      </c>
      <c r="D4971">
        <v>1</v>
      </c>
      <c r="E4971">
        <v>0</v>
      </c>
    </row>
    <row r="4972" spans="1:5" x14ac:dyDescent="0.15">
      <c r="A4972">
        <v>57561621002</v>
      </c>
      <c r="B4972" s="204">
        <v>42879</v>
      </c>
      <c r="C4972">
        <v>0</v>
      </c>
      <c r="D4972">
        <v>1</v>
      </c>
      <c r="E4972">
        <v>0</v>
      </c>
    </row>
    <row r="4973" spans="1:5" x14ac:dyDescent="0.15">
      <c r="A4973">
        <v>57567385002</v>
      </c>
      <c r="B4973" s="204">
        <v>42879</v>
      </c>
      <c r="C4973">
        <v>0</v>
      </c>
      <c r="D4973">
        <v>1</v>
      </c>
      <c r="E4973">
        <v>0</v>
      </c>
    </row>
    <row r="4974" spans="1:5" x14ac:dyDescent="0.15">
      <c r="A4974">
        <v>57572929002</v>
      </c>
      <c r="B4974" s="204">
        <v>42879</v>
      </c>
      <c r="C4974">
        <v>0</v>
      </c>
      <c r="D4974">
        <v>1</v>
      </c>
      <c r="E4974">
        <v>0</v>
      </c>
    </row>
    <row r="4975" spans="1:5" x14ac:dyDescent="0.15">
      <c r="A4975">
        <v>57592443002</v>
      </c>
      <c r="B4975" s="204">
        <v>42879</v>
      </c>
      <c r="C4975">
        <v>0</v>
      </c>
      <c r="D4975">
        <v>1</v>
      </c>
      <c r="E4975">
        <v>0</v>
      </c>
    </row>
    <row r="4976" spans="1:5" x14ac:dyDescent="0.15">
      <c r="A4976">
        <v>57595776002</v>
      </c>
      <c r="B4976" s="204">
        <v>42879</v>
      </c>
      <c r="C4976">
        <v>0</v>
      </c>
      <c r="D4976">
        <v>1</v>
      </c>
      <c r="E4976">
        <v>0</v>
      </c>
    </row>
    <row r="4977" spans="1:5" x14ac:dyDescent="0.15">
      <c r="A4977">
        <v>57597162003</v>
      </c>
      <c r="B4977" s="204">
        <v>42879</v>
      </c>
      <c r="C4977">
        <v>0</v>
      </c>
      <c r="D4977">
        <v>1</v>
      </c>
      <c r="E4977">
        <v>0</v>
      </c>
    </row>
    <row r="4978" spans="1:5" x14ac:dyDescent="0.15">
      <c r="A4978">
        <v>57598097003</v>
      </c>
      <c r="B4978" s="204">
        <v>42879</v>
      </c>
      <c r="C4978">
        <v>0</v>
      </c>
      <c r="D4978">
        <v>1</v>
      </c>
      <c r="E4978">
        <v>0</v>
      </c>
    </row>
    <row r="4979" spans="1:5" x14ac:dyDescent="0.15">
      <c r="A4979">
        <v>57599164002</v>
      </c>
      <c r="B4979" s="204">
        <v>42879</v>
      </c>
      <c r="C4979">
        <v>0</v>
      </c>
      <c r="D4979">
        <v>1</v>
      </c>
      <c r="E4979">
        <v>0</v>
      </c>
    </row>
    <row r="4980" spans="1:5" x14ac:dyDescent="0.15">
      <c r="A4980">
        <v>57601067002</v>
      </c>
      <c r="B4980" s="204">
        <v>42879</v>
      </c>
      <c r="C4980">
        <v>0</v>
      </c>
      <c r="D4980">
        <v>1</v>
      </c>
      <c r="E4980">
        <v>0</v>
      </c>
    </row>
    <row r="4981" spans="1:5" x14ac:dyDescent="0.15">
      <c r="A4981">
        <v>57602178002</v>
      </c>
      <c r="B4981" s="204">
        <v>42879</v>
      </c>
      <c r="C4981">
        <v>0</v>
      </c>
      <c r="D4981">
        <v>1</v>
      </c>
      <c r="E4981">
        <v>0</v>
      </c>
    </row>
    <row r="4982" spans="1:5" x14ac:dyDescent="0.15">
      <c r="A4982">
        <v>57618205002</v>
      </c>
      <c r="B4982" s="204">
        <v>42880</v>
      </c>
      <c r="C4982">
        <v>0</v>
      </c>
      <c r="D4982">
        <v>1</v>
      </c>
      <c r="E4982">
        <v>0</v>
      </c>
    </row>
    <row r="4983" spans="1:5" x14ac:dyDescent="0.15">
      <c r="A4983">
        <v>57626477003</v>
      </c>
      <c r="B4983" s="204">
        <v>42880</v>
      </c>
      <c r="C4983">
        <v>0</v>
      </c>
      <c r="D4983">
        <v>1</v>
      </c>
      <c r="E4983">
        <v>0</v>
      </c>
    </row>
    <row r="4984" spans="1:5" x14ac:dyDescent="0.15">
      <c r="A4984">
        <v>57628358002</v>
      </c>
      <c r="B4984" s="204">
        <v>42880</v>
      </c>
      <c r="C4984">
        <v>0</v>
      </c>
      <c r="D4984">
        <v>1</v>
      </c>
      <c r="E4984">
        <v>0</v>
      </c>
    </row>
    <row r="4985" spans="1:5" x14ac:dyDescent="0.15">
      <c r="A4985">
        <v>57629777002</v>
      </c>
      <c r="B4985" s="204">
        <v>42880</v>
      </c>
      <c r="C4985">
        <v>0</v>
      </c>
      <c r="D4985">
        <v>1</v>
      </c>
      <c r="E4985">
        <v>0</v>
      </c>
    </row>
    <row r="4986" spans="1:5" x14ac:dyDescent="0.15">
      <c r="A4986">
        <v>57633165002</v>
      </c>
      <c r="B4986" s="204">
        <v>42880</v>
      </c>
      <c r="C4986">
        <v>0</v>
      </c>
      <c r="D4986">
        <v>1</v>
      </c>
      <c r="E4986">
        <v>0</v>
      </c>
    </row>
    <row r="4987" spans="1:5" x14ac:dyDescent="0.15">
      <c r="A4987">
        <v>57649236002</v>
      </c>
      <c r="B4987" s="204">
        <v>42880</v>
      </c>
      <c r="C4987">
        <v>0</v>
      </c>
      <c r="D4987">
        <v>1</v>
      </c>
      <c r="E4987">
        <v>0</v>
      </c>
    </row>
    <row r="4988" spans="1:5" x14ac:dyDescent="0.15">
      <c r="A4988">
        <v>57652184004</v>
      </c>
      <c r="B4988" s="204">
        <v>42880</v>
      </c>
      <c r="C4988">
        <v>0</v>
      </c>
      <c r="D4988">
        <v>1</v>
      </c>
      <c r="E4988">
        <v>0</v>
      </c>
    </row>
    <row r="4989" spans="1:5" x14ac:dyDescent="0.15">
      <c r="A4989">
        <v>57655528002</v>
      </c>
      <c r="B4989" s="204">
        <v>42880</v>
      </c>
      <c r="C4989">
        <v>0</v>
      </c>
      <c r="D4989">
        <v>1</v>
      </c>
      <c r="E4989">
        <v>0</v>
      </c>
    </row>
    <row r="4990" spans="1:5" x14ac:dyDescent="0.15">
      <c r="A4990">
        <v>57655979003</v>
      </c>
      <c r="B4990" s="204">
        <v>42880</v>
      </c>
      <c r="C4990">
        <v>0</v>
      </c>
      <c r="D4990">
        <v>1</v>
      </c>
      <c r="E4990">
        <v>0</v>
      </c>
    </row>
    <row r="4991" spans="1:5" x14ac:dyDescent="0.15">
      <c r="A4991">
        <v>57680762003</v>
      </c>
      <c r="B4991" s="204">
        <v>42880</v>
      </c>
      <c r="C4991">
        <v>0</v>
      </c>
      <c r="D4991">
        <v>1</v>
      </c>
      <c r="E4991">
        <v>0</v>
      </c>
    </row>
    <row r="4992" spans="1:5" x14ac:dyDescent="0.15">
      <c r="A4992">
        <v>57684689002</v>
      </c>
      <c r="B4992" s="204">
        <v>42880</v>
      </c>
      <c r="C4992">
        <v>0</v>
      </c>
      <c r="D4992">
        <v>1</v>
      </c>
      <c r="E4992">
        <v>0</v>
      </c>
    </row>
    <row r="4993" spans="1:5" x14ac:dyDescent="0.15">
      <c r="A4993">
        <v>57697867003</v>
      </c>
      <c r="B4993" s="204">
        <v>42880</v>
      </c>
      <c r="C4993">
        <v>0</v>
      </c>
      <c r="D4993">
        <v>1</v>
      </c>
      <c r="E4993">
        <v>0</v>
      </c>
    </row>
    <row r="4994" spans="1:5" x14ac:dyDescent="0.15">
      <c r="A4994">
        <v>57697977002</v>
      </c>
      <c r="B4994" s="204">
        <v>42880</v>
      </c>
      <c r="C4994">
        <v>0</v>
      </c>
      <c r="D4994">
        <v>1</v>
      </c>
      <c r="E4994">
        <v>0</v>
      </c>
    </row>
    <row r="4995" spans="1:5" x14ac:dyDescent="0.15">
      <c r="A4995">
        <v>57700892003</v>
      </c>
      <c r="B4995" s="204">
        <v>42880</v>
      </c>
      <c r="C4995">
        <v>0</v>
      </c>
      <c r="D4995">
        <v>1</v>
      </c>
      <c r="E4995">
        <v>0</v>
      </c>
    </row>
    <row r="4996" spans="1:5" x14ac:dyDescent="0.15">
      <c r="A4996">
        <v>57706942003</v>
      </c>
      <c r="B4996" s="204">
        <v>42880</v>
      </c>
      <c r="C4996">
        <v>0</v>
      </c>
      <c r="D4996">
        <v>1</v>
      </c>
      <c r="E4996">
        <v>0</v>
      </c>
    </row>
    <row r="4997" spans="1:5" x14ac:dyDescent="0.15">
      <c r="A4997">
        <v>57708504003</v>
      </c>
      <c r="B4997" s="204">
        <v>42880</v>
      </c>
      <c r="C4997">
        <v>0</v>
      </c>
      <c r="D4997">
        <v>1</v>
      </c>
      <c r="E4997">
        <v>0</v>
      </c>
    </row>
    <row r="4998" spans="1:5" x14ac:dyDescent="0.15">
      <c r="A4998">
        <v>57712772002</v>
      </c>
      <c r="B4998" s="204">
        <v>42880</v>
      </c>
      <c r="C4998">
        <v>0</v>
      </c>
      <c r="D4998">
        <v>1</v>
      </c>
      <c r="E4998">
        <v>0</v>
      </c>
    </row>
    <row r="4999" spans="1:5" x14ac:dyDescent="0.15">
      <c r="A4999">
        <v>57715467005</v>
      </c>
      <c r="B4999" s="204">
        <v>42880</v>
      </c>
      <c r="C4999">
        <v>0</v>
      </c>
      <c r="D4999">
        <v>1</v>
      </c>
      <c r="E4999">
        <v>0</v>
      </c>
    </row>
    <row r="5000" spans="1:5" x14ac:dyDescent="0.15">
      <c r="A5000">
        <v>57718316002</v>
      </c>
      <c r="B5000" s="204">
        <v>42880</v>
      </c>
      <c r="C5000">
        <v>0</v>
      </c>
      <c r="D5000">
        <v>1</v>
      </c>
      <c r="E5000">
        <v>0</v>
      </c>
    </row>
    <row r="5001" spans="1:5" x14ac:dyDescent="0.15">
      <c r="A5001">
        <v>57735256003</v>
      </c>
      <c r="B5001" s="204">
        <v>42880</v>
      </c>
      <c r="C5001">
        <v>0</v>
      </c>
      <c r="D5001">
        <v>1</v>
      </c>
      <c r="E5001">
        <v>0</v>
      </c>
    </row>
    <row r="5002" spans="1:5" x14ac:dyDescent="0.15">
      <c r="A5002">
        <v>57737148002</v>
      </c>
      <c r="B5002" s="204">
        <v>42880</v>
      </c>
      <c r="C5002">
        <v>0</v>
      </c>
      <c r="D5002">
        <v>1</v>
      </c>
      <c r="E5002">
        <v>0</v>
      </c>
    </row>
    <row r="5003" spans="1:5" x14ac:dyDescent="0.15">
      <c r="A5003">
        <v>57743561002</v>
      </c>
      <c r="B5003" s="204">
        <v>42880</v>
      </c>
      <c r="C5003">
        <v>0</v>
      </c>
      <c r="D5003">
        <v>1</v>
      </c>
      <c r="E5003">
        <v>0</v>
      </c>
    </row>
    <row r="5004" spans="1:5" x14ac:dyDescent="0.15">
      <c r="A5004">
        <v>57745937004</v>
      </c>
      <c r="B5004" s="204">
        <v>42880</v>
      </c>
      <c r="C5004">
        <v>0</v>
      </c>
      <c r="D5004">
        <v>1</v>
      </c>
      <c r="E5004">
        <v>0</v>
      </c>
    </row>
    <row r="5005" spans="1:5" x14ac:dyDescent="0.15">
      <c r="A5005">
        <v>57752669002</v>
      </c>
      <c r="B5005" s="204">
        <v>42880</v>
      </c>
      <c r="C5005">
        <v>0</v>
      </c>
      <c r="D5005">
        <v>1</v>
      </c>
      <c r="E5005">
        <v>0</v>
      </c>
    </row>
    <row r="5006" spans="1:5" x14ac:dyDescent="0.15">
      <c r="A5006">
        <v>57755210002</v>
      </c>
      <c r="B5006" s="204">
        <v>42880</v>
      </c>
      <c r="C5006">
        <v>0</v>
      </c>
      <c r="D5006">
        <v>1</v>
      </c>
      <c r="E5006">
        <v>0</v>
      </c>
    </row>
    <row r="5007" spans="1:5" x14ac:dyDescent="0.15">
      <c r="A5007">
        <v>57756167002</v>
      </c>
      <c r="B5007" s="204">
        <v>42880</v>
      </c>
      <c r="C5007">
        <v>0</v>
      </c>
      <c r="D5007">
        <v>1</v>
      </c>
      <c r="E5007">
        <v>0</v>
      </c>
    </row>
    <row r="5008" spans="1:5" x14ac:dyDescent="0.15">
      <c r="A5008">
        <v>57759082002</v>
      </c>
      <c r="B5008" s="204">
        <v>42880</v>
      </c>
      <c r="C5008">
        <v>0</v>
      </c>
      <c r="D5008">
        <v>1</v>
      </c>
      <c r="E5008">
        <v>0</v>
      </c>
    </row>
    <row r="5009" spans="1:5" x14ac:dyDescent="0.15">
      <c r="A5009">
        <v>57774603003</v>
      </c>
      <c r="B5009" s="204">
        <v>42880</v>
      </c>
      <c r="C5009">
        <v>0</v>
      </c>
      <c r="D5009">
        <v>1</v>
      </c>
      <c r="E5009">
        <v>0</v>
      </c>
    </row>
    <row r="5010" spans="1:5" x14ac:dyDescent="0.15">
      <c r="A5010">
        <v>57777419005</v>
      </c>
      <c r="B5010" s="204">
        <v>42880</v>
      </c>
      <c r="C5010">
        <v>0</v>
      </c>
      <c r="D5010">
        <v>1</v>
      </c>
      <c r="E5010">
        <v>0</v>
      </c>
    </row>
    <row r="5011" spans="1:5" x14ac:dyDescent="0.15">
      <c r="A5011">
        <v>57786791003</v>
      </c>
      <c r="B5011" s="204">
        <v>42880</v>
      </c>
      <c r="C5011">
        <v>0</v>
      </c>
      <c r="D5011">
        <v>1</v>
      </c>
      <c r="E5011">
        <v>0</v>
      </c>
    </row>
    <row r="5012" spans="1:5" x14ac:dyDescent="0.15">
      <c r="A5012">
        <v>57795580002</v>
      </c>
      <c r="B5012" s="204">
        <v>42880</v>
      </c>
      <c r="C5012">
        <v>0</v>
      </c>
      <c r="D5012">
        <v>1</v>
      </c>
      <c r="E5012">
        <v>0</v>
      </c>
    </row>
    <row r="5013" spans="1:5" x14ac:dyDescent="0.15">
      <c r="A5013">
        <v>57796867002</v>
      </c>
      <c r="B5013" s="204">
        <v>42880</v>
      </c>
      <c r="C5013">
        <v>0</v>
      </c>
      <c r="D5013">
        <v>1</v>
      </c>
      <c r="E5013">
        <v>0</v>
      </c>
    </row>
    <row r="5014" spans="1:5" x14ac:dyDescent="0.15">
      <c r="A5014">
        <v>57799177003</v>
      </c>
      <c r="B5014" s="204">
        <v>42880</v>
      </c>
      <c r="C5014">
        <v>0</v>
      </c>
      <c r="D5014">
        <v>1</v>
      </c>
      <c r="E5014">
        <v>0</v>
      </c>
    </row>
    <row r="5015" spans="1:5" x14ac:dyDescent="0.15">
      <c r="A5015">
        <v>57801916002</v>
      </c>
      <c r="B5015" s="204">
        <v>42880</v>
      </c>
      <c r="C5015">
        <v>0</v>
      </c>
      <c r="D5015">
        <v>1</v>
      </c>
      <c r="E5015">
        <v>0</v>
      </c>
    </row>
    <row r="5016" spans="1:5" x14ac:dyDescent="0.15">
      <c r="A5016">
        <v>58005471002</v>
      </c>
      <c r="B5016" s="204">
        <v>42912</v>
      </c>
      <c r="C5016">
        <v>0</v>
      </c>
      <c r="D5016">
        <v>1</v>
      </c>
      <c r="E5016">
        <v>0</v>
      </c>
    </row>
    <row r="5017" spans="1:5" x14ac:dyDescent="0.15">
      <c r="A5017">
        <v>58016581003</v>
      </c>
      <c r="B5017" s="204">
        <v>42912</v>
      </c>
      <c r="C5017">
        <v>0</v>
      </c>
      <c r="D5017">
        <v>1</v>
      </c>
      <c r="E5017">
        <v>0</v>
      </c>
    </row>
    <row r="5018" spans="1:5" x14ac:dyDescent="0.15">
      <c r="A5018">
        <v>58023764002</v>
      </c>
      <c r="B5018" s="204">
        <v>42912</v>
      </c>
      <c r="C5018">
        <v>0</v>
      </c>
      <c r="D5018">
        <v>1</v>
      </c>
      <c r="E5018">
        <v>0</v>
      </c>
    </row>
    <row r="5019" spans="1:5" x14ac:dyDescent="0.15">
      <c r="A5019">
        <v>58025744003</v>
      </c>
      <c r="B5019" s="204">
        <v>42912</v>
      </c>
      <c r="C5019">
        <v>0</v>
      </c>
      <c r="D5019">
        <v>1</v>
      </c>
      <c r="E5019">
        <v>0</v>
      </c>
    </row>
    <row r="5020" spans="1:5" x14ac:dyDescent="0.15">
      <c r="A5020">
        <v>58034698002</v>
      </c>
      <c r="B5020" s="204">
        <v>42912</v>
      </c>
      <c r="C5020">
        <v>0</v>
      </c>
      <c r="D5020">
        <v>1</v>
      </c>
      <c r="E5020">
        <v>0</v>
      </c>
    </row>
    <row r="5021" spans="1:5" x14ac:dyDescent="0.15">
      <c r="A5021">
        <v>58037503002</v>
      </c>
      <c r="B5021" s="204">
        <v>42912</v>
      </c>
      <c r="C5021">
        <v>0</v>
      </c>
      <c r="D5021">
        <v>1</v>
      </c>
      <c r="E5021">
        <v>0</v>
      </c>
    </row>
    <row r="5022" spans="1:5" x14ac:dyDescent="0.15">
      <c r="A5022">
        <v>58041606002</v>
      </c>
      <c r="B5022" s="204">
        <v>42912</v>
      </c>
      <c r="C5022">
        <v>0</v>
      </c>
      <c r="D5022">
        <v>1</v>
      </c>
      <c r="E5022">
        <v>0</v>
      </c>
    </row>
    <row r="5023" spans="1:5" x14ac:dyDescent="0.15">
      <c r="A5023">
        <v>58049768002</v>
      </c>
      <c r="B5023" s="204">
        <v>42912</v>
      </c>
      <c r="C5023">
        <v>0</v>
      </c>
      <c r="D5023">
        <v>1</v>
      </c>
      <c r="E5023">
        <v>0</v>
      </c>
    </row>
    <row r="5024" spans="1:5" x14ac:dyDescent="0.15">
      <c r="A5024">
        <v>58053431003</v>
      </c>
      <c r="B5024" s="204">
        <v>42912</v>
      </c>
      <c r="C5024">
        <v>0</v>
      </c>
      <c r="D5024">
        <v>1</v>
      </c>
      <c r="E5024">
        <v>0</v>
      </c>
    </row>
    <row r="5025" spans="1:5" x14ac:dyDescent="0.15">
      <c r="A5025">
        <v>58056797004</v>
      </c>
      <c r="B5025" s="204">
        <v>42912</v>
      </c>
      <c r="C5025">
        <v>0</v>
      </c>
      <c r="D5025">
        <v>1</v>
      </c>
      <c r="E5025">
        <v>0</v>
      </c>
    </row>
    <row r="5026" spans="1:5" x14ac:dyDescent="0.15">
      <c r="A5026">
        <v>58061901002</v>
      </c>
      <c r="B5026" s="204">
        <v>42912</v>
      </c>
      <c r="C5026">
        <v>0</v>
      </c>
      <c r="D5026">
        <v>1</v>
      </c>
      <c r="E5026">
        <v>0</v>
      </c>
    </row>
    <row r="5027" spans="1:5" x14ac:dyDescent="0.15">
      <c r="A5027">
        <v>58065377004</v>
      </c>
      <c r="B5027" s="204">
        <v>42912</v>
      </c>
      <c r="C5027">
        <v>0</v>
      </c>
      <c r="D5027">
        <v>1</v>
      </c>
      <c r="E5027">
        <v>0</v>
      </c>
    </row>
    <row r="5028" spans="1:5" x14ac:dyDescent="0.15">
      <c r="A5028">
        <v>58070943002</v>
      </c>
      <c r="B5028" s="204">
        <v>42912</v>
      </c>
      <c r="C5028">
        <v>0</v>
      </c>
      <c r="D5028">
        <v>1</v>
      </c>
      <c r="E5028">
        <v>0</v>
      </c>
    </row>
    <row r="5029" spans="1:5" x14ac:dyDescent="0.15">
      <c r="A5029">
        <v>58096243007</v>
      </c>
      <c r="B5029" s="204">
        <v>42912</v>
      </c>
      <c r="C5029">
        <v>0</v>
      </c>
      <c r="D5029">
        <v>1</v>
      </c>
      <c r="E5029">
        <v>0</v>
      </c>
    </row>
    <row r="5030" spans="1:5" x14ac:dyDescent="0.15">
      <c r="A5030">
        <v>58098982002</v>
      </c>
      <c r="B5030" s="204">
        <v>42912</v>
      </c>
      <c r="C5030">
        <v>0</v>
      </c>
      <c r="D5030">
        <v>1</v>
      </c>
      <c r="E5030">
        <v>0</v>
      </c>
    </row>
    <row r="5031" spans="1:5" x14ac:dyDescent="0.15">
      <c r="A5031">
        <v>58099334004</v>
      </c>
      <c r="B5031" s="204">
        <v>42912</v>
      </c>
      <c r="C5031">
        <v>0</v>
      </c>
      <c r="D5031">
        <v>1</v>
      </c>
      <c r="E5031">
        <v>0</v>
      </c>
    </row>
    <row r="5032" spans="1:5" x14ac:dyDescent="0.15">
      <c r="A5032">
        <v>58099477003</v>
      </c>
      <c r="B5032" s="204">
        <v>42912</v>
      </c>
      <c r="C5032">
        <v>0</v>
      </c>
      <c r="D5032">
        <v>1</v>
      </c>
      <c r="E5032">
        <v>0</v>
      </c>
    </row>
    <row r="5033" spans="1:5" x14ac:dyDescent="0.15">
      <c r="A5033">
        <v>58102755002</v>
      </c>
      <c r="B5033" s="204">
        <v>42912</v>
      </c>
      <c r="C5033">
        <v>0</v>
      </c>
      <c r="D5033">
        <v>1</v>
      </c>
      <c r="E5033">
        <v>0</v>
      </c>
    </row>
    <row r="5034" spans="1:5" x14ac:dyDescent="0.15">
      <c r="A5034">
        <v>58120058002</v>
      </c>
      <c r="B5034" s="204">
        <v>42912</v>
      </c>
      <c r="C5034">
        <v>0</v>
      </c>
      <c r="D5034">
        <v>1</v>
      </c>
      <c r="E5034">
        <v>0</v>
      </c>
    </row>
    <row r="5035" spans="1:5" x14ac:dyDescent="0.15">
      <c r="A5035">
        <v>58121235002</v>
      </c>
      <c r="B5035" s="204">
        <v>42912</v>
      </c>
      <c r="C5035">
        <v>0</v>
      </c>
      <c r="D5035">
        <v>1</v>
      </c>
      <c r="E5035">
        <v>0</v>
      </c>
    </row>
    <row r="5036" spans="1:5" x14ac:dyDescent="0.15">
      <c r="A5036">
        <v>58121609002</v>
      </c>
      <c r="B5036" s="204">
        <v>42912</v>
      </c>
      <c r="C5036">
        <v>0</v>
      </c>
      <c r="D5036">
        <v>1</v>
      </c>
      <c r="E5036">
        <v>0</v>
      </c>
    </row>
    <row r="5037" spans="1:5" x14ac:dyDescent="0.15">
      <c r="A5037">
        <v>58140441002</v>
      </c>
      <c r="B5037" s="204">
        <v>42912</v>
      </c>
      <c r="C5037">
        <v>0</v>
      </c>
      <c r="D5037">
        <v>1</v>
      </c>
      <c r="E5037">
        <v>0</v>
      </c>
    </row>
    <row r="5038" spans="1:5" x14ac:dyDescent="0.15">
      <c r="A5038">
        <v>58149780003</v>
      </c>
      <c r="B5038" s="204">
        <v>42912</v>
      </c>
      <c r="C5038">
        <v>0</v>
      </c>
      <c r="D5038">
        <v>1</v>
      </c>
      <c r="E5038">
        <v>0</v>
      </c>
    </row>
    <row r="5039" spans="1:5" x14ac:dyDescent="0.15">
      <c r="A5039">
        <v>58162111002</v>
      </c>
      <c r="B5039" s="204">
        <v>42912</v>
      </c>
      <c r="C5039">
        <v>0</v>
      </c>
      <c r="D5039">
        <v>1</v>
      </c>
      <c r="E5039">
        <v>0</v>
      </c>
    </row>
    <row r="5040" spans="1:5" x14ac:dyDescent="0.15">
      <c r="A5040">
        <v>58166379003</v>
      </c>
      <c r="B5040" s="204">
        <v>42912</v>
      </c>
      <c r="C5040">
        <v>0</v>
      </c>
      <c r="D5040">
        <v>1</v>
      </c>
      <c r="E5040">
        <v>0</v>
      </c>
    </row>
    <row r="5041" spans="1:5" x14ac:dyDescent="0.15">
      <c r="A5041">
        <v>58167050002</v>
      </c>
      <c r="B5041" s="204">
        <v>42912</v>
      </c>
      <c r="C5041">
        <v>0</v>
      </c>
      <c r="D5041">
        <v>1</v>
      </c>
      <c r="E5041">
        <v>0</v>
      </c>
    </row>
    <row r="5042" spans="1:5" x14ac:dyDescent="0.15">
      <c r="A5042">
        <v>58175091002</v>
      </c>
      <c r="B5042" s="204">
        <v>42912</v>
      </c>
      <c r="C5042">
        <v>0</v>
      </c>
      <c r="D5042" t="s">
        <v>21</v>
      </c>
      <c r="E5042">
        <v>0</v>
      </c>
    </row>
    <row r="5043" spans="1:5" x14ac:dyDescent="0.15">
      <c r="A5043">
        <v>58187334003</v>
      </c>
      <c r="B5043" s="204">
        <v>42912</v>
      </c>
      <c r="C5043">
        <v>0</v>
      </c>
      <c r="D5043" t="s">
        <v>21</v>
      </c>
      <c r="E5043">
        <v>0</v>
      </c>
    </row>
    <row r="5044" spans="1:5" x14ac:dyDescent="0.15">
      <c r="A5044">
        <v>58188676003</v>
      </c>
      <c r="B5044" s="204">
        <v>42912</v>
      </c>
      <c r="C5044">
        <v>0</v>
      </c>
      <c r="D5044">
        <v>1</v>
      </c>
      <c r="E5044">
        <v>0</v>
      </c>
    </row>
    <row r="5045" spans="1:5" x14ac:dyDescent="0.15">
      <c r="A5045">
        <v>58197553003</v>
      </c>
      <c r="B5045" s="204">
        <v>42913</v>
      </c>
      <c r="C5045">
        <v>0</v>
      </c>
      <c r="D5045">
        <v>1</v>
      </c>
      <c r="E5045">
        <v>0</v>
      </c>
    </row>
    <row r="5046" spans="1:5" x14ac:dyDescent="0.15">
      <c r="A5046">
        <v>58202305005</v>
      </c>
      <c r="B5046" s="204">
        <v>42913</v>
      </c>
      <c r="C5046">
        <v>0</v>
      </c>
      <c r="D5046">
        <v>1</v>
      </c>
      <c r="E5046">
        <v>0</v>
      </c>
    </row>
    <row r="5047" spans="1:5" x14ac:dyDescent="0.15">
      <c r="A5047">
        <v>58206925002</v>
      </c>
      <c r="B5047" s="204">
        <v>42913</v>
      </c>
      <c r="C5047">
        <v>0</v>
      </c>
      <c r="D5047">
        <v>1</v>
      </c>
      <c r="E5047">
        <v>0</v>
      </c>
    </row>
    <row r="5048" spans="1:5" x14ac:dyDescent="0.15">
      <c r="A5048">
        <v>58215241002</v>
      </c>
      <c r="B5048" s="204">
        <v>42913</v>
      </c>
      <c r="C5048">
        <v>0</v>
      </c>
      <c r="D5048">
        <v>1</v>
      </c>
      <c r="E5048">
        <v>0</v>
      </c>
    </row>
    <row r="5049" spans="1:5" x14ac:dyDescent="0.15">
      <c r="A5049">
        <v>58216847002</v>
      </c>
      <c r="B5049" s="204">
        <v>42913</v>
      </c>
      <c r="C5049">
        <v>0</v>
      </c>
      <c r="D5049">
        <v>1</v>
      </c>
      <c r="E5049">
        <v>0</v>
      </c>
    </row>
    <row r="5050" spans="1:5" x14ac:dyDescent="0.15">
      <c r="A5050">
        <v>58220521002</v>
      </c>
      <c r="B5050" s="204">
        <v>42913</v>
      </c>
      <c r="C5050">
        <v>0</v>
      </c>
      <c r="D5050">
        <v>1</v>
      </c>
      <c r="E5050">
        <v>0</v>
      </c>
    </row>
    <row r="5051" spans="1:5" x14ac:dyDescent="0.15">
      <c r="A5051">
        <v>58220532002</v>
      </c>
      <c r="B5051" s="204">
        <v>42913</v>
      </c>
      <c r="C5051">
        <v>0</v>
      </c>
      <c r="D5051">
        <v>1</v>
      </c>
      <c r="E5051">
        <v>0</v>
      </c>
    </row>
    <row r="5052" spans="1:5" x14ac:dyDescent="0.15">
      <c r="A5052">
        <v>58227077003</v>
      </c>
      <c r="B5052" s="204">
        <v>42913</v>
      </c>
      <c r="C5052">
        <v>0</v>
      </c>
      <c r="D5052">
        <v>1</v>
      </c>
      <c r="E5052">
        <v>0</v>
      </c>
    </row>
    <row r="5053" spans="1:5" x14ac:dyDescent="0.15">
      <c r="A5053">
        <v>58236856003</v>
      </c>
      <c r="B5053" s="204">
        <v>42913</v>
      </c>
      <c r="C5053">
        <v>0</v>
      </c>
      <c r="D5053">
        <v>1</v>
      </c>
      <c r="E5053">
        <v>0</v>
      </c>
    </row>
    <row r="5054" spans="1:5" x14ac:dyDescent="0.15">
      <c r="A5054">
        <v>58244732003</v>
      </c>
      <c r="B5054" s="204">
        <v>42913</v>
      </c>
      <c r="C5054">
        <v>0</v>
      </c>
      <c r="D5054">
        <v>1</v>
      </c>
      <c r="E5054">
        <v>0</v>
      </c>
    </row>
    <row r="5055" spans="1:5" x14ac:dyDescent="0.15">
      <c r="A5055">
        <v>58246470003</v>
      </c>
      <c r="B5055" s="204">
        <v>42913</v>
      </c>
      <c r="C5055">
        <v>0</v>
      </c>
      <c r="D5055">
        <v>1</v>
      </c>
      <c r="E5055">
        <v>0</v>
      </c>
    </row>
    <row r="5056" spans="1:5" x14ac:dyDescent="0.15">
      <c r="A5056">
        <v>58249165002</v>
      </c>
      <c r="B5056" s="204">
        <v>42935</v>
      </c>
      <c r="C5056">
        <v>0</v>
      </c>
      <c r="D5056">
        <v>1</v>
      </c>
      <c r="E5056">
        <v>0</v>
      </c>
    </row>
    <row r="5057" spans="1:5" x14ac:dyDescent="0.15">
      <c r="A5057">
        <v>58254665003</v>
      </c>
      <c r="B5057" s="204">
        <v>42913</v>
      </c>
      <c r="C5057">
        <v>0</v>
      </c>
      <c r="D5057">
        <v>1</v>
      </c>
      <c r="E5057">
        <v>0</v>
      </c>
    </row>
    <row r="5058" spans="1:5" x14ac:dyDescent="0.15">
      <c r="A5058">
        <v>58262959002</v>
      </c>
      <c r="B5058" s="204">
        <v>42913</v>
      </c>
      <c r="C5058">
        <v>0</v>
      </c>
      <c r="D5058">
        <v>1</v>
      </c>
      <c r="E5058">
        <v>0</v>
      </c>
    </row>
    <row r="5059" spans="1:5" x14ac:dyDescent="0.15">
      <c r="A5059">
        <v>58265016002</v>
      </c>
      <c r="B5059" s="204">
        <v>42913</v>
      </c>
      <c r="C5059">
        <v>0</v>
      </c>
      <c r="D5059">
        <v>1</v>
      </c>
      <c r="E5059">
        <v>0</v>
      </c>
    </row>
    <row r="5060" spans="1:5" x14ac:dyDescent="0.15">
      <c r="A5060">
        <v>58266655004</v>
      </c>
      <c r="B5060" s="204">
        <v>42913</v>
      </c>
      <c r="C5060">
        <v>0</v>
      </c>
      <c r="D5060">
        <v>1</v>
      </c>
      <c r="E5060">
        <v>0</v>
      </c>
    </row>
    <row r="5061" spans="1:5" x14ac:dyDescent="0.15">
      <c r="A5061">
        <v>58273233002</v>
      </c>
      <c r="B5061" s="204">
        <v>42913</v>
      </c>
      <c r="C5061">
        <v>0</v>
      </c>
      <c r="D5061">
        <v>1</v>
      </c>
      <c r="E5061">
        <v>0</v>
      </c>
    </row>
    <row r="5062" spans="1:5" x14ac:dyDescent="0.15">
      <c r="A5062">
        <v>58281945002</v>
      </c>
      <c r="B5062" s="204">
        <v>42913</v>
      </c>
      <c r="C5062">
        <v>0</v>
      </c>
      <c r="D5062">
        <v>1</v>
      </c>
      <c r="E5062">
        <v>0</v>
      </c>
    </row>
    <row r="5063" spans="1:5" x14ac:dyDescent="0.15">
      <c r="A5063">
        <v>58290525003</v>
      </c>
      <c r="B5063" s="204">
        <v>42913</v>
      </c>
      <c r="C5063">
        <v>0</v>
      </c>
      <c r="D5063">
        <v>1</v>
      </c>
      <c r="E5063">
        <v>0</v>
      </c>
    </row>
    <row r="5064" spans="1:5" x14ac:dyDescent="0.15">
      <c r="A5064">
        <v>58293550002</v>
      </c>
      <c r="B5064" s="204">
        <v>42913</v>
      </c>
      <c r="C5064">
        <v>0</v>
      </c>
      <c r="D5064">
        <v>1</v>
      </c>
      <c r="E5064">
        <v>0</v>
      </c>
    </row>
    <row r="5065" spans="1:5" x14ac:dyDescent="0.15">
      <c r="A5065">
        <v>58295585002</v>
      </c>
      <c r="B5065" s="204">
        <v>42913</v>
      </c>
      <c r="C5065">
        <v>0</v>
      </c>
      <c r="D5065">
        <v>1</v>
      </c>
      <c r="E5065">
        <v>0</v>
      </c>
    </row>
    <row r="5066" spans="1:5" x14ac:dyDescent="0.15">
      <c r="A5066">
        <v>58297587003</v>
      </c>
      <c r="B5066" s="204">
        <v>42913</v>
      </c>
      <c r="C5066">
        <v>0</v>
      </c>
      <c r="D5066">
        <v>1</v>
      </c>
      <c r="E5066">
        <v>0</v>
      </c>
    </row>
    <row r="5067" spans="1:5" x14ac:dyDescent="0.15">
      <c r="A5067">
        <v>58298610006</v>
      </c>
      <c r="B5067" s="204">
        <v>42913</v>
      </c>
      <c r="C5067">
        <v>0</v>
      </c>
      <c r="D5067">
        <v>1</v>
      </c>
      <c r="E5067">
        <v>0</v>
      </c>
    </row>
    <row r="5068" spans="1:5" x14ac:dyDescent="0.15">
      <c r="A5068">
        <v>58300491003</v>
      </c>
      <c r="B5068" s="204">
        <v>42913</v>
      </c>
      <c r="C5068">
        <v>0</v>
      </c>
      <c r="D5068">
        <v>1</v>
      </c>
      <c r="E5068">
        <v>0</v>
      </c>
    </row>
    <row r="5069" spans="1:5" x14ac:dyDescent="0.15">
      <c r="A5069">
        <v>58307344003</v>
      </c>
      <c r="B5069" s="204">
        <v>42913</v>
      </c>
      <c r="C5069">
        <v>0</v>
      </c>
      <c r="D5069">
        <v>1</v>
      </c>
      <c r="E5069">
        <v>0</v>
      </c>
    </row>
    <row r="5070" spans="1:5" x14ac:dyDescent="0.15">
      <c r="A5070">
        <v>58308466003</v>
      </c>
      <c r="B5070" s="204">
        <v>42913</v>
      </c>
      <c r="C5070">
        <v>0</v>
      </c>
      <c r="D5070">
        <v>1</v>
      </c>
      <c r="E5070">
        <v>0</v>
      </c>
    </row>
    <row r="5071" spans="1:5" x14ac:dyDescent="0.15">
      <c r="A5071">
        <v>58314318002</v>
      </c>
      <c r="B5071" s="204">
        <v>42913</v>
      </c>
      <c r="C5071">
        <v>0</v>
      </c>
      <c r="D5071">
        <v>1</v>
      </c>
      <c r="E5071">
        <v>0</v>
      </c>
    </row>
    <row r="5072" spans="1:5" x14ac:dyDescent="0.15">
      <c r="A5072">
        <v>58314582002</v>
      </c>
      <c r="B5072" s="204">
        <v>42913</v>
      </c>
      <c r="C5072">
        <v>0</v>
      </c>
      <c r="D5072">
        <v>1</v>
      </c>
      <c r="E5072">
        <v>0</v>
      </c>
    </row>
    <row r="5073" spans="1:5" x14ac:dyDescent="0.15">
      <c r="A5073">
        <v>58316122002</v>
      </c>
      <c r="B5073" s="204">
        <v>42913</v>
      </c>
      <c r="C5073">
        <v>0</v>
      </c>
      <c r="D5073">
        <v>1</v>
      </c>
      <c r="E5073">
        <v>0</v>
      </c>
    </row>
    <row r="5074" spans="1:5" x14ac:dyDescent="0.15">
      <c r="A5074">
        <v>58316419002</v>
      </c>
      <c r="B5074" s="204">
        <v>42913</v>
      </c>
      <c r="C5074">
        <v>0</v>
      </c>
      <c r="D5074">
        <v>1</v>
      </c>
      <c r="E5074">
        <v>0</v>
      </c>
    </row>
    <row r="5075" spans="1:5" x14ac:dyDescent="0.15">
      <c r="A5075">
        <v>58316419003</v>
      </c>
      <c r="B5075" s="204">
        <v>42913</v>
      </c>
      <c r="C5075">
        <v>0</v>
      </c>
      <c r="D5075">
        <v>1</v>
      </c>
      <c r="E5075">
        <v>0</v>
      </c>
    </row>
    <row r="5076" spans="1:5" x14ac:dyDescent="0.15">
      <c r="A5076">
        <v>58342335002</v>
      </c>
      <c r="B5076" s="204">
        <v>42912</v>
      </c>
      <c r="C5076">
        <v>0</v>
      </c>
      <c r="D5076">
        <v>1</v>
      </c>
      <c r="E5076">
        <v>0</v>
      </c>
    </row>
    <row r="5077" spans="1:5" x14ac:dyDescent="0.15">
      <c r="A5077">
        <v>58348583003</v>
      </c>
      <c r="B5077" s="204">
        <v>42913</v>
      </c>
      <c r="C5077">
        <v>0</v>
      </c>
      <c r="D5077">
        <v>1</v>
      </c>
      <c r="E5077">
        <v>0</v>
      </c>
    </row>
    <row r="5078" spans="1:5" x14ac:dyDescent="0.15">
      <c r="A5078">
        <v>58348781003</v>
      </c>
      <c r="B5078" s="204">
        <v>42913</v>
      </c>
      <c r="C5078">
        <v>0</v>
      </c>
      <c r="D5078">
        <v>1</v>
      </c>
      <c r="E5078">
        <v>0</v>
      </c>
    </row>
    <row r="5079" spans="1:5" x14ac:dyDescent="0.15">
      <c r="A5079">
        <v>58358197002</v>
      </c>
      <c r="B5079" s="204">
        <v>42913</v>
      </c>
      <c r="C5079">
        <v>0</v>
      </c>
      <c r="D5079">
        <v>1</v>
      </c>
      <c r="E5079">
        <v>0</v>
      </c>
    </row>
    <row r="5080" spans="1:5" x14ac:dyDescent="0.15">
      <c r="A5080">
        <v>58363763002</v>
      </c>
      <c r="B5080" s="204">
        <v>42913</v>
      </c>
      <c r="C5080">
        <v>0</v>
      </c>
      <c r="D5080">
        <v>1</v>
      </c>
      <c r="E5080">
        <v>0</v>
      </c>
    </row>
    <row r="5081" spans="1:5" x14ac:dyDescent="0.15">
      <c r="A5081">
        <v>58366139002</v>
      </c>
      <c r="B5081" s="204">
        <v>42913</v>
      </c>
      <c r="C5081">
        <v>0</v>
      </c>
      <c r="D5081">
        <v>1</v>
      </c>
      <c r="E5081">
        <v>0</v>
      </c>
    </row>
    <row r="5082" spans="1:5" x14ac:dyDescent="0.15">
      <c r="A5082">
        <v>58366238005</v>
      </c>
      <c r="B5082" s="204">
        <v>42913</v>
      </c>
      <c r="C5082">
        <v>0</v>
      </c>
      <c r="D5082">
        <v>1</v>
      </c>
      <c r="E5082">
        <v>0</v>
      </c>
    </row>
    <row r="5083" spans="1:5" x14ac:dyDescent="0.15">
      <c r="A5083">
        <v>58394178004</v>
      </c>
      <c r="B5083" s="204">
        <v>42914</v>
      </c>
      <c r="C5083">
        <v>0</v>
      </c>
      <c r="D5083">
        <v>1</v>
      </c>
      <c r="E5083">
        <v>0</v>
      </c>
    </row>
    <row r="5084" spans="1:5" x14ac:dyDescent="0.15">
      <c r="A5084">
        <v>58404892002</v>
      </c>
      <c r="B5084" s="204">
        <v>42914</v>
      </c>
      <c r="C5084">
        <v>0</v>
      </c>
      <c r="D5084">
        <v>1</v>
      </c>
      <c r="E5084">
        <v>0</v>
      </c>
    </row>
    <row r="5085" spans="1:5" x14ac:dyDescent="0.15">
      <c r="A5085">
        <v>58409292003</v>
      </c>
      <c r="B5085" s="204">
        <v>42914</v>
      </c>
      <c r="C5085">
        <v>0</v>
      </c>
      <c r="D5085">
        <v>1</v>
      </c>
      <c r="E5085">
        <v>0</v>
      </c>
    </row>
    <row r="5086" spans="1:5" x14ac:dyDescent="0.15">
      <c r="A5086">
        <v>58409501002</v>
      </c>
      <c r="B5086" s="204">
        <v>42914</v>
      </c>
      <c r="C5086">
        <v>0</v>
      </c>
      <c r="D5086">
        <v>1</v>
      </c>
      <c r="E5086">
        <v>0</v>
      </c>
    </row>
    <row r="5087" spans="1:5" x14ac:dyDescent="0.15">
      <c r="A5087">
        <v>58415089002</v>
      </c>
      <c r="B5087" s="204">
        <v>42914</v>
      </c>
      <c r="C5087">
        <v>0</v>
      </c>
      <c r="D5087">
        <v>1</v>
      </c>
      <c r="E5087">
        <v>0</v>
      </c>
    </row>
    <row r="5088" spans="1:5" x14ac:dyDescent="0.15">
      <c r="A5088">
        <v>58426210002</v>
      </c>
      <c r="B5088" s="204">
        <v>42914</v>
      </c>
      <c r="C5088">
        <v>0</v>
      </c>
      <c r="D5088">
        <v>1</v>
      </c>
      <c r="E5088">
        <v>0</v>
      </c>
    </row>
    <row r="5089" spans="1:5" x14ac:dyDescent="0.15">
      <c r="A5089">
        <v>58427442003</v>
      </c>
      <c r="B5089" s="204">
        <v>42914</v>
      </c>
      <c r="C5089">
        <v>0</v>
      </c>
      <c r="D5089">
        <v>1</v>
      </c>
      <c r="E5089">
        <v>0</v>
      </c>
    </row>
    <row r="5090" spans="1:5" x14ac:dyDescent="0.15">
      <c r="A5090">
        <v>58429367002</v>
      </c>
      <c r="B5090" s="204">
        <v>42914</v>
      </c>
      <c r="C5090">
        <v>0</v>
      </c>
      <c r="D5090">
        <v>1</v>
      </c>
      <c r="E5090">
        <v>0</v>
      </c>
    </row>
    <row r="5091" spans="1:5" x14ac:dyDescent="0.15">
      <c r="A5091">
        <v>58434944006</v>
      </c>
      <c r="B5091" s="204">
        <v>42914</v>
      </c>
      <c r="C5091">
        <v>0</v>
      </c>
      <c r="D5091">
        <v>1</v>
      </c>
      <c r="E5091">
        <v>0</v>
      </c>
    </row>
    <row r="5092" spans="1:5" x14ac:dyDescent="0.15">
      <c r="A5092">
        <v>58439080002</v>
      </c>
      <c r="B5092" s="204">
        <v>42914</v>
      </c>
      <c r="C5092">
        <v>0</v>
      </c>
      <c r="D5092">
        <v>1</v>
      </c>
      <c r="E5092">
        <v>0</v>
      </c>
    </row>
    <row r="5093" spans="1:5" x14ac:dyDescent="0.15">
      <c r="A5093">
        <v>58446813002</v>
      </c>
      <c r="B5093" s="204">
        <v>42914</v>
      </c>
      <c r="C5093">
        <v>0</v>
      </c>
      <c r="D5093">
        <v>1</v>
      </c>
      <c r="E5093">
        <v>0</v>
      </c>
    </row>
    <row r="5094" spans="1:5" x14ac:dyDescent="0.15">
      <c r="A5094">
        <v>58459474005</v>
      </c>
      <c r="B5094" s="204">
        <v>42899</v>
      </c>
      <c r="C5094">
        <v>0</v>
      </c>
      <c r="D5094">
        <v>1</v>
      </c>
      <c r="E5094">
        <v>0</v>
      </c>
    </row>
    <row r="5095" spans="1:5" x14ac:dyDescent="0.15">
      <c r="A5095">
        <v>58464127004</v>
      </c>
      <c r="B5095" s="204">
        <v>42880</v>
      </c>
      <c r="C5095">
        <v>0</v>
      </c>
      <c r="D5095">
        <v>1</v>
      </c>
      <c r="E5095">
        <v>0</v>
      </c>
    </row>
    <row r="5096" spans="1:5" x14ac:dyDescent="0.15">
      <c r="A5096">
        <v>58468318002</v>
      </c>
      <c r="B5096" s="204">
        <v>42914</v>
      </c>
      <c r="C5096">
        <v>0</v>
      </c>
      <c r="D5096">
        <v>1</v>
      </c>
      <c r="E5096">
        <v>0</v>
      </c>
    </row>
    <row r="5097" spans="1:5" x14ac:dyDescent="0.15">
      <c r="A5097">
        <v>58481562002</v>
      </c>
      <c r="B5097" s="204">
        <v>42913</v>
      </c>
      <c r="C5097">
        <v>0</v>
      </c>
      <c r="D5097">
        <v>1</v>
      </c>
      <c r="E5097">
        <v>0</v>
      </c>
    </row>
    <row r="5098" spans="1:5" x14ac:dyDescent="0.15">
      <c r="A5098">
        <v>58485401002</v>
      </c>
      <c r="B5098" s="204">
        <v>42914</v>
      </c>
      <c r="C5098">
        <v>0</v>
      </c>
      <c r="D5098" t="s">
        <v>21</v>
      </c>
      <c r="E5098">
        <v>0</v>
      </c>
    </row>
    <row r="5099" spans="1:5" x14ac:dyDescent="0.15">
      <c r="A5099">
        <v>58487524002</v>
      </c>
      <c r="B5099" s="204">
        <v>42914</v>
      </c>
      <c r="C5099">
        <v>0</v>
      </c>
      <c r="D5099">
        <v>1</v>
      </c>
      <c r="E5099">
        <v>0</v>
      </c>
    </row>
    <row r="5100" spans="1:5" x14ac:dyDescent="0.15">
      <c r="A5100">
        <v>58493398003</v>
      </c>
      <c r="B5100" s="204">
        <v>42914</v>
      </c>
      <c r="C5100">
        <v>0</v>
      </c>
      <c r="D5100">
        <v>1</v>
      </c>
      <c r="E5100">
        <v>0</v>
      </c>
    </row>
    <row r="5101" spans="1:5" x14ac:dyDescent="0.15">
      <c r="A5101">
        <v>58500273003</v>
      </c>
      <c r="B5101" s="204">
        <v>42914</v>
      </c>
      <c r="C5101">
        <v>0</v>
      </c>
      <c r="D5101">
        <v>1</v>
      </c>
      <c r="E5101">
        <v>0</v>
      </c>
    </row>
    <row r="5102" spans="1:5" x14ac:dyDescent="0.15">
      <c r="A5102">
        <v>58501703003</v>
      </c>
      <c r="B5102" s="204">
        <v>42914</v>
      </c>
      <c r="C5102">
        <v>0</v>
      </c>
      <c r="D5102">
        <v>1</v>
      </c>
      <c r="E5102">
        <v>0</v>
      </c>
    </row>
    <row r="5103" spans="1:5" x14ac:dyDescent="0.15">
      <c r="A5103">
        <v>58505289002</v>
      </c>
      <c r="B5103" s="204">
        <v>42914</v>
      </c>
      <c r="C5103">
        <v>0</v>
      </c>
      <c r="D5103">
        <v>1</v>
      </c>
      <c r="E5103">
        <v>0</v>
      </c>
    </row>
    <row r="5104" spans="1:5" x14ac:dyDescent="0.15">
      <c r="A5104">
        <v>58512087002</v>
      </c>
      <c r="B5104" s="204">
        <v>42914</v>
      </c>
      <c r="C5104">
        <v>0</v>
      </c>
      <c r="D5104">
        <v>1</v>
      </c>
      <c r="E5104">
        <v>0</v>
      </c>
    </row>
    <row r="5105" spans="1:5" x14ac:dyDescent="0.15">
      <c r="A5105">
        <v>58512307002</v>
      </c>
      <c r="B5105" s="204">
        <v>42914</v>
      </c>
      <c r="C5105">
        <v>0</v>
      </c>
      <c r="D5105">
        <v>1</v>
      </c>
      <c r="E5105">
        <v>0</v>
      </c>
    </row>
    <row r="5106" spans="1:5" x14ac:dyDescent="0.15">
      <c r="A5106">
        <v>58518764002</v>
      </c>
      <c r="B5106" s="204">
        <v>42914</v>
      </c>
      <c r="C5106">
        <v>0</v>
      </c>
      <c r="D5106" t="s">
        <v>21</v>
      </c>
      <c r="E5106">
        <v>0</v>
      </c>
    </row>
    <row r="5107" spans="1:5" x14ac:dyDescent="0.15">
      <c r="A5107">
        <v>58520755002</v>
      </c>
      <c r="B5107" s="204">
        <v>42914</v>
      </c>
      <c r="C5107">
        <v>0</v>
      </c>
      <c r="D5107">
        <v>1</v>
      </c>
      <c r="E5107">
        <v>0</v>
      </c>
    </row>
    <row r="5108" spans="1:5" x14ac:dyDescent="0.15">
      <c r="A5108">
        <v>58520931002</v>
      </c>
      <c r="B5108" s="204">
        <v>42914</v>
      </c>
      <c r="C5108">
        <v>0</v>
      </c>
      <c r="D5108">
        <v>1</v>
      </c>
      <c r="E5108">
        <v>0</v>
      </c>
    </row>
    <row r="5109" spans="1:5" x14ac:dyDescent="0.15">
      <c r="A5109">
        <v>58523252002</v>
      </c>
      <c r="B5109" s="204">
        <v>42914</v>
      </c>
      <c r="C5109">
        <v>0</v>
      </c>
      <c r="D5109">
        <v>1</v>
      </c>
      <c r="E5109">
        <v>0</v>
      </c>
    </row>
    <row r="5110" spans="1:5" x14ac:dyDescent="0.15">
      <c r="A5110">
        <v>58527707002</v>
      </c>
      <c r="B5110" s="204">
        <v>42914</v>
      </c>
      <c r="C5110">
        <v>0</v>
      </c>
      <c r="D5110">
        <v>1</v>
      </c>
      <c r="E5110">
        <v>0</v>
      </c>
    </row>
    <row r="5111" spans="1:5" x14ac:dyDescent="0.15">
      <c r="A5111">
        <v>58530314003</v>
      </c>
      <c r="B5111" s="204">
        <v>42914</v>
      </c>
      <c r="C5111">
        <v>0</v>
      </c>
      <c r="D5111">
        <v>1</v>
      </c>
      <c r="E5111">
        <v>0</v>
      </c>
    </row>
    <row r="5112" spans="1:5" x14ac:dyDescent="0.15">
      <c r="A5112">
        <v>58530523003</v>
      </c>
      <c r="B5112" s="204">
        <v>42914</v>
      </c>
      <c r="C5112">
        <v>0</v>
      </c>
      <c r="D5112">
        <v>1</v>
      </c>
      <c r="E5112">
        <v>0</v>
      </c>
    </row>
    <row r="5113" spans="1:5" x14ac:dyDescent="0.15">
      <c r="A5113">
        <v>58533075002</v>
      </c>
      <c r="B5113" s="204">
        <v>42914</v>
      </c>
      <c r="C5113">
        <v>0</v>
      </c>
      <c r="D5113">
        <v>1</v>
      </c>
      <c r="E5113">
        <v>0</v>
      </c>
    </row>
    <row r="5114" spans="1:5" x14ac:dyDescent="0.15">
      <c r="A5114">
        <v>58536661002</v>
      </c>
      <c r="B5114" s="204">
        <v>42914</v>
      </c>
      <c r="C5114">
        <v>0</v>
      </c>
      <c r="D5114">
        <v>1</v>
      </c>
      <c r="E5114">
        <v>0</v>
      </c>
    </row>
    <row r="5115" spans="1:5" x14ac:dyDescent="0.15">
      <c r="A5115">
        <v>58537574002</v>
      </c>
      <c r="B5115" s="204">
        <v>42914</v>
      </c>
      <c r="C5115">
        <v>0</v>
      </c>
      <c r="D5115">
        <v>1</v>
      </c>
      <c r="E5115">
        <v>0</v>
      </c>
    </row>
    <row r="5116" spans="1:5" x14ac:dyDescent="0.15">
      <c r="A5116">
        <v>58538322003</v>
      </c>
      <c r="B5116" s="204">
        <v>42914</v>
      </c>
      <c r="C5116">
        <v>0</v>
      </c>
      <c r="D5116">
        <v>1</v>
      </c>
      <c r="E5116">
        <v>0</v>
      </c>
    </row>
    <row r="5117" spans="1:5" x14ac:dyDescent="0.15">
      <c r="A5117">
        <v>58551599003</v>
      </c>
      <c r="B5117" s="204">
        <v>42914</v>
      </c>
      <c r="C5117">
        <v>0</v>
      </c>
      <c r="D5117">
        <v>1</v>
      </c>
      <c r="E5117">
        <v>0</v>
      </c>
    </row>
    <row r="5118" spans="1:5" x14ac:dyDescent="0.15">
      <c r="A5118">
        <v>58555042002</v>
      </c>
      <c r="B5118" s="204">
        <v>42914</v>
      </c>
      <c r="C5118">
        <v>0</v>
      </c>
      <c r="D5118">
        <v>1</v>
      </c>
      <c r="E5118">
        <v>0</v>
      </c>
    </row>
    <row r="5119" spans="1:5" x14ac:dyDescent="0.15">
      <c r="A5119">
        <v>58556417005</v>
      </c>
      <c r="B5119" s="204">
        <v>42913</v>
      </c>
      <c r="C5119">
        <v>0</v>
      </c>
      <c r="D5119" t="s">
        <v>21</v>
      </c>
      <c r="E5119">
        <v>0</v>
      </c>
    </row>
    <row r="5120" spans="1:5" x14ac:dyDescent="0.15">
      <c r="A5120">
        <v>58581387003</v>
      </c>
      <c r="B5120" s="204">
        <v>42914</v>
      </c>
      <c r="C5120">
        <v>0</v>
      </c>
      <c r="D5120">
        <v>1</v>
      </c>
      <c r="E5120">
        <v>0</v>
      </c>
    </row>
    <row r="5121" spans="1:5" x14ac:dyDescent="0.15">
      <c r="A5121">
        <v>58606170003</v>
      </c>
      <c r="B5121" s="204">
        <v>42914</v>
      </c>
      <c r="C5121">
        <v>0</v>
      </c>
      <c r="D5121">
        <v>1</v>
      </c>
      <c r="E5121">
        <v>0</v>
      </c>
    </row>
    <row r="5122" spans="1:5" x14ac:dyDescent="0.15">
      <c r="A5122">
        <v>58853648002</v>
      </c>
      <c r="B5122" s="204">
        <v>42908</v>
      </c>
      <c r="C5122">
        <v>0</v>
      </c>
      <c r="D5122">
        <v>1</v>
      </c>
      <c r="E5122">
        <v>0</v>
      </c>
    </row>
    <row r="5123" spans="1:5" x14ac:dyDescent="0.15">
      <c r="A5123">
        <v>58932210003</v>
      </c>
      <c r="B5123" s="204">
        <v>42880</v>
      </c>
      <c r="C5123">
        <v>0</v>
      </c>
      <c r="D5123">
        <v>1</v>
      </c>
      <c r="E5123">
        <v>0</v>
      </c>
    </row>
    <row r="5124" spans="1:5" x14ac:dyDescent="0.15">
      <c r="A5124">
        <v>58991731005</v>
      </c>
      <c r="B5124" s="204">
        <v>42935</v>
      </c>
      <c r="C5124">
        <v>0</v>
      </c>
      <c r="D5124">
        <v>1</v>
      </c>
      <c r="E5124">
        <v>0</v>
      </c>
    </row>
    <row r="5125" spans="1:5" x14ac:dyDescent="0.15">
      <c r="A5125">
        <v>59433172002</v>
      </c>
      <c r="B5125" s="204">
        <v>42935</v>
      </c>
      <c r="C5125">
        <v>0</v>
      </c>
      <c r="D5125">
        <v>1</v>
      </c>
      <c r="E5125">
        <v>0</v>
      </c>
    </row>
    <row r="5126" spans="1:5" x14ac:dyDescent="0.15">
      <c r="A5126">
        <v>59619281002</v>
      </c>
      <c r="B5126" s="204">
        <v>42893</v>
      </c>
      <c r="C5126">
        <v>0</v>
      </c>
      <c r="D5126">
        <v>1</v>
      </c>
      <c r="E5126">
        <v>0</v>
      </c>
    </row>
    <row r="5127" spans="1:5" x14ac:dyDescent="0.15">
      <c r="A5127">
        <v>59856353002</v>
      </c>
      <c r="B5127" s="204">
        <v>42880</v>
      </c>
      <c r="C5127">
        <v>0</v>
      </c>
      <c r="D5127">
        <v>1</v>
      </c>
      <c r="E5127">
        <v>0</v>
      </c>
    </row>
    <row r="5128" spans="1:5" x14ac:dyDescent="0.15">
      <c r="A5128">
        <v>59872171003</v>
      </c>
      <c r="B5128" s="204">
        <v>42927</v>
      </c>
      <c r="C5128">
        <v>1</v>
      </c>
      <c r="D5128" t="s">
        <v>21</v>
      </c>
      <c r="E5128">
        <v>0</v>
      </c>
    </row>
    <row r="5129" spans="1:5" x14ac:dyDescent="0.15">
      <c r="A5129">
        <v>59875504003</v>
      </c>
      <c r="B5129" s="204">
        <v>42935</v>
      </c>
      <c r="C5129">
        <v>0</v>
      </c>
      <c r="D5129">
        <v>1</v>
      </c>
      <c r="E5129">
        <v>0</v>
      </c>
    </row>
    <row r="5130" spans="1:5" x14ac:dyDescent="0.15">
      <c r="A5130">
        <v>60052032003</v>
      </c>
      <c r="B5130" s="204">
        <v>42912</v>
      </c>
      <c r="C5130">
        <v>0</v>
      </c>
      <c r="D5130">
        <v>1</v>
      </c>
      <c r="E5130">
        <v>0</v>
      </c>
    </row>
    <row r="5131" spans="1:5" x14ac:dyDescent="0.15">
      <c r="A5131">
        <v>60060766003</v>
      </c>
      <c r="B5131" s="204">
        <v>42914</v>
      </c>
      <c r="C5131">
        <v>0</v>
      </c>
      <c r="D5131">
        <v>1</v>
      </c>
      <c r="E5131">
        <v>0</v>
      </c>
    </row>
    <row r="5132" spans="1:5" x14ac:dyDescent="0.15">
      <c r="A5132">
        <v>60167323002</v>
      </c>
      <c r="B5132" s="204">
        <v>42913</v>
      </c>
      <c r="C5132">
        <v>0</v>
      </c>
      <c r="D5132">
        <v>1</v>
      </c>
      <c r="E5132">
        <v>0</v>
      </c>
    </row>
    <row r="5133" spans="1:5" x14ac:dyDescent="0.15">
      <c r="A5133">
        <v>60195296002</v>
      </c>
      <c r="B5133" s="204">
        <v>42879</v>
      </c>
      <c r="C5133">
        <v>0</v>
      </c>
      <c r="D5133">
        <v>1</v>
      </c>
      <c r="E5133">
        <v>0</v>
      </c>
    </row>
    <row r="5134" spans="1:5" x14ac:dyDescent="0.15">
      <c r="A5134">
        <v>60417408002</v>
      </c>
      <c r="B5134" s="204">
        <v>42935</v>
      </c>
      <c r="C5134">
        <v>0</v>
      </c>
      <c r="D5134">
        <v>1</v>
      </c>
      <c r="E5134">
        <v>0</v>
      </c>
    </row>
    <row r="5135" spans="1:5" x14ac:dyDescent="0.15">
      <c r="A5135">
        <v>60537033003</v>
      </c>
      <c r="B5135" s="204">
        <v>42893</v>
      </c>
      <c r="C5135">
        <v>0</v>
      </c>
      <c r="D5135">
        <v>1</v>
      </c>
      <c r="E5135">
        <v>0</v>
      </c>
    </row>
    <row r="5136" spans="1:5" x14ac:dyDescent="0.15">
      <c r="A5136">
        <v>60537506003</v>
      </c>
      <c r="B5136" s="204">
        <v>42893</v>
      </c>
      <c r="C5136">
        <v>0</v>
      </c>
      <c r="D5136">
        <v>1</v>
      </c>
      <c r="E5136">
        <v>0</v>
      </c>
    </row>
    <row r="5137" spans="1:5" x14ac:dyDescent="0.15">
      <c r="A5137">
        <v>60541400002</v>
      </c>
      <c r="B5137" s="204">
        <v>42893</v>
      </c>
      <c r="C5137">
        <v>0</v>
      </c>
      <c r="D5137">
        <v>1</v>
      </c>
      <c r="E5137">
        <v>0</v>
      </c>
    </row>
    <row r="5138" spans="1:5" x14ac:dyDescent="0.15">
      <c r="A5138">
        <v>60543996002</v>
      </c>
      <c r="B5138" s="204">
        <v>42893</v>
      </c>
      <c r="C5138">
        <v>0</v>
      </c>
      <c r="D5138">
        <v>1</v>
      </c>
      <c r="E5138">
        <v>0</v>
      </c>
    </row>
    <row r="5139" spans="1:5" x14ac:dyDescent="0.15">
      <c r="A5139">
        <v>60551366004</v>
      </c>
      <c r="B5139" s="204">
        <v>42893</v>
      </c>
      <c r="C5139">
        <v>0</v>
      </c>
      <c r="D5139">
        <v>1</v>
      </c>
      <c r="E5139">
        <v>0</v>
      </c>
    </row>
    <row r="5140" spans="1:5" x14ac:dyDescent="0.15">
      <c r="A5140">
        <v>60564621002</v>
      </c>
      <c r="B5140" s="204">
        <v>42893</v>
      </c>
      <c r="C5140">
        <v>0</v>
      </c>
      <c r="D5140">
        <v>1</v>
      </c>
      <c r="E5140">
        <v>0</v>
      </c>
    </row>
    <row r="5141" spans="1:5" x14ac:dyDescent="0.15">
      <c r="A5141">
        <v>60567503005</v>
      </c>
      <c r="B5141" s="204">
        <v>42893</v>
      </c>
      <c r="C5141">
        <v>0</v>
      </c>
      <c r="D5141">
        <v>1</v>
      </c>
      <c r="E5141">
        <v>0</v>
      </c>
    </row>
    <row r="5142" spans="1:5" x14ac:dyDescent="0.15">
      <c r="A5142">
        <v>60568482002</v>
      </c>
      <c r="B5142" s="204">
        <v>42893</v>
      </c>
      <c r="C5142">
        <v>0</v>
      </c>
      <c r="D5142">
        <v>1</v>
      </c>
      <c r="E5142">
        <v>0</v>
      </c>
    </row>
    <row r="5143" spans="1:5" x14ac:dyDescent="0.15">
      <c r="A5143">
        <v>60574752002</v>
      </c>
      <c r="B5143" s="204">
        <v>42893</v>
      </c>
      <c r="C5143">
        <v>0</v>
      </c>
      <c r="D5143">
        <v>1</v>
      </c>
      <c r="E5143">
        <v>0</v>
      </c>
    </row>
    <row r="5144" spans="1:5" x14ac:dyDescent="0.15">
      <c r="A5144">
        <v>60580912003</v>
      </c>
      <c r="B5144" s="204">
        <v>42893</v>
      </c>
      <c r="C5144">
        <v>0</v>
      </c>
      <c r="D5144">
        <v>1</v>
      </c>
      <c r="E5144">
        <v>0</v>
      </c>
    </row>
    <row r="5145" spans="1:5" x14ac:dyDescent="0.15">
      <c r="A5145">
        <v>60583750002</v>
      </c>
      <c r="B5145" s="204">
        <v>42893</v>
      </c>
      <c r="C5145">
        <v>0</v>
      </c>
      <c r="D5145">
        <v>1</v>
      </c>
      <c r="E5145">
        <v>0</v>
      </c>
    </row>
    <row r="5146" spans="1:5" x14ac:dyDescent="0.15">
      <c r="A5146">
        <v>60584135002</v>
      </c>
      <c r="B5146" s="204">
        <v>42893</v>
      </c>
      <c r="C5146">
        <v>0</v>
      </c>
      <c r="D5146">
        <v>1</v>
      </c>
      <c r="E5146">
        <v>0</v>
      </c>
    </row>
    <row r="5147" spans="1:5" x14ac:dyDescent="0.15">
      <c r="A5147">
        <v>60600173002</v>
      </c>
      <c r="B5147" s="204">
        <v>42893</v>
      </c>
      <c r="C5147">
        <v>0</v>
      </c>
      <c r="D5147">
        <v>1</v>
      </c>
      <c r="E5147">
        <v>0</v>
      </c>
    </row>
    <row r="5148" spans="1:5" x14ac:dyDescent="0.15">
      <c r="A5148">
        <v>60602868002</v>
      </c>
      <c r="B5148" s="204">
        <v>42893</v>
      </c>
      <c r="C5148">
        <v>0</v>
      </c>
      <c r="D5148">
        <v>1</v>
      </c>
      <c r="E5148">
        <v>0</v>
      </c>
    </row>
    <row r="5149" spans="1:5" x14ac:dyDescent="0.15">
      <c r="A5149">
        <v>60609787002</v>
      </c>
      <c r="B5149" s="204">
        <v>42893</v>
      </c>
      <c r="C5149">
        <v>0</v>
      </c>
      <c r="D5149">
        <v>1</v>
      </c>
      <c r="E5149">
        <v>0</v>
      </c>
    </row>
    <row r="5150" spans="1:5" x14ac:dyDescent="0.15">
      <c r="A5150">
        <v>60610381002</v>
      </c>
      <c r="B5150" s="204">
        <v>42893</v>
      </c>
      <c r="C5150">
        <v>0</v>
      </c>
      <c r="D5150">
        <v>1</v>
      </c>
      <c r="E5150">
        <v>0</v>
      </c>
    </row>
    <row r="5151" spans="1:5" x14ac:dyDescent="0.15">
      <c r="A5151">
        <v>60615925002</v>
      </c>
      <c r="B5151" s="204">
        <v>42893</v>
      </c>
      <c r="C5151">
        <v>0</v>
      </c>
      <c r="D5151">
        <v>1</v>
      </c>
      <c r="E5151">
        <v>0</v>
      </c>
    </row>
    <row r="5152" spans="1:5" x14ac:dyDescent="0.15">
      <c r="A5152">
        <v>60617168002</v>
      </c>
      <c r="B5152" s="204">
        <v>42893</v>
      </c>
      <c r="C5152">
        <v>0</v>
      </c>
      <c r="D5152">
        <v>1</v>
      </c>
      <c r="E5152">
        <v>0</v>
      </c>
    </row>
    <row r="5153" spans="1:5" x14ac:dyDescent="0.15">
      <c r="A5153">
        <v>60645295004</v>
      </c>
      <c r="B5153" s="204">
        <v>42893</v>
      </c>
      <c r="C5153">
        <v>0</v>
      </c>
      <c r="D5153">
        <v>1</v>
      </c>
      <c r="E5153">
        <v>0</v>
      </c>
    </row>
    <row r="5154" spans="1:5" x14ac:dyDescent="0.15">
      <c r="A5154">
        <v>60653611003</v>
      </c>
      <c r="B5154" s="204">
        <v>42893</v>
      </c>
      <c r="C5154">
        <v>0</v>
      </c>
      <c r="D5154">
        <v>1</v>
      </c>
      <c r="E5154">
        <v>0</v>
      </c>
    </row>
    <row r="5155" spans="1:5" x14ac:dyDescent="0.15">
      <c r="A5155">
        <v>60655008002</v>
      </c>
      <c r="B5155" s="204">
        <v>42893</v>
      </c>
      <c r="C5155">
        <v>0</v>
      </c>
      <c r="D5155">
        <v>1</v>
      </c>
      <c r="E5155">
        <v>0</v>
      </c>
    </row>
    <row r="5156" spans="1:5" x14ac:dyDescent="0.15">
      <c r="A5156">
        <v>60658594002</v>
      </c>
      <c r="B5156" s="204">
        <v>42893</v>
      </c>
      <c r="C5156">
        <v>0</v>
      </c>
      <c r="D5156">
        <v>1</v>
      </c>
      <c r="E5156">
        <v>0</v>
      </c>
    </row>
    <row r="5157" spans="1:5" x14ac:dyDescent="0.15">
      <c r="A5157">
        <v>60660420002</v>
      </c>
      <c r="B5157" s="204">
        <v>42893</v>
      </c>
      <c r="C5157">
        <v>0</v>
      </c>
      <c r="D5157">
        <v>1</v>
      </c>
      <c r="E5157">
        <v>0</v>
      </c>
    </row>
    <row r="5158" spans="1:5" x14ac:dyDescent="0.15">
      <c r="A5158">
        <v>60661564002</v>
      </c>
      <c r="B5158" s="204">
        <v>42893</v>
      </c>
      <c r="C5158">
        <v>0</v>
      </c>
      <c r="D5158">
        <v>1</v>
      </c>
      <c r="E5158">
        <v>0</v>
      </c>
    </row>
    <row r="5159" spans="1:5" x14ac:dyDescent="0.15">
      <c r="A5159">
        <v>60662345003</v>
      </c>
      <c r="B5159" s="204">
        <v>42893</v>
      </c>
      <c r="C5159">
        <v>0</v>
      </c>
      <c r="D5159">
        <v>1</v>
      </c>
      <c r="E5159">
        <v>0</v>
      </c>
    </row>
    <row r="5160" spans="1:5" x14ac:dyDescent="0.15">
      <c r="A5160">
        <v>60671816002</v>
      </c>
      <c r="B5160" s="204">
        <v>42893</v>
      </c>
      <c r="C5160">
        <v>0</v>
      </c>
      <c r="D5160">
        <v>1</v>
      </c>
      <c r="E5160">
        <v>0</v>
      </c>
    </row>
    <row r="5161" spans="1:5" x14ac:dyDescent="0.15">
      <c r="A5161">
        <v>60678614002</v>
      </c>
      <c r="B5161" s="204">
        <v>42893</v>
      </c>
      <c r="C5161">
        <v>0</v>
      </c>
      <c r="D5161">
        <v>1</v>
      </c>
      <c r="E5161">
        <v>0</v>
      </c>
    </row>
    <row r="5162" spans="1:5" x14ac:dyDescent="0.15">
      <c r="A5162">
        <v>60680451002</v>
      </c>
      <c r="B5162" s="204">
        <v>42893</v>
      </c>
      <c r="C5162">
        <v>0</v>
      </c>
      <c r="D5162">
        <v>1</v>
      </c>
      <c r="E5162">
        <v>0</v>
      </c>
    </row>
    <row r="5163" spans="1:5" x14ac:dyDescent="0.15">
      <c r="A5163">
        <v>60686589002</v>
      </c>
      <c r="B5163" s="204">
        <v>42893</v>
      </c>
      <c r="C5163">
        <v>0</v>
      </c>
      <c r="D5163">
        <v>1</v>
      </c>
      <c r="E5163">
        <v>0</v>
      </c>
    </row>
    <row r="5164" spans="1:5" x14ac:dyDescent="0.15">
      <c r="A5164">
        <v>60695455002</v>
      </c>
      <c r="B5164" s="204">
        <v>42893</v>
      </c>
      <c r="C5164">
        <v>0</v>
      </c>
      <c r="D5164">
        <v>1</v>
      </c>
      <c r="E5164">
        <v>0</v>
      </c>
    </row>
    <row r="5165" spans="1:5" x14ac:dyDescent="0.15">
      <c r="A5165">
        <v>60695950004</v>
      </c>
      <c r="B5165" s="204">
        <v>42893</v>
      </c>
      <c r="C5165">
        <v>0</v>
      </c>
      <c r="D5165">
        <v>1</v>
      </c>
      <c r="E5165">
        <v>0</v>
      </c>
    </row>
    <row r="5166" spans="1:5" x14ac:dyDescent="0.15">
      <c r="A5166">
        <v>60699921005</v>
      </c>
      <c r="B5166" s="204">
        <v>42893</v>
      </c>
      <c r="C5166">
        <v>0</v>
      </c>
      <c r="D5166">
        <v>1</v>
      </c>
      <c r="E5166">
        <v>0</v>
      </c>
    </row>
    <row r="5167" spans="1:5" x14ac:dyDescent="0.15">
      <c r="A5167">
        <v>60715695002</v>
      </c>
      <c r="B5167" s="204">
        <v>42893</v>
      </c>
      <c r="C5167">
        <v>0</v>
      </c>
      <c r="D5167">
        <v>1</v>
      </c>
      <c r="E5167">
        <v>0</v>
      </c>
    </row>
    <row r="5168" spans="1:5" x14ac:dyDescent="0.15">
      <c r="A5168">
        <v>60718478002</v>
      </c>
      <c r="B5168" s="204">
        <v>42893</v>
      </c>
      <c r="C5168">
        <v>0</v>
      </c>
      <c r="D5168">
        <v>1</v>
      </c>
      <c r="E5168">
        <v>0</v>
      </c>
    </row>
    <row r="5169" spans="1:5" x14ac:dyDescent="0.15">
      <c r="A5169">
        <v>60719589003</v>
      </c>
      <c r="B5169" s="204">
        <v>42893</v>
      </c>
      <c r="C5169">
        <v>0</v>
      </c>
      <c r="D5169">
        <v>1</v>
      </c>
      <c r="E5169">
        <v>0</v>
      </c>
    </row>
    <row r="5170" spans="1:5" x14ac:dyDescent="0.15">
      <c r="A5170">
        <v>60722647003</v>
      </c>
      <c r="B5170" s="204">
        <v>42893</v>
      </c>
      <c r="C5170">
        <v>0</v>
      </c>
      <c r="D5170">
        <v>1</v>
      </c>
      <c r="E5170">
        <v>0</v>
      </c>
    </row>
    <row r="5171" spans="1:5" x14ac:dyDescent="0.15">
      <c r="A5171">
        <v>60953372002</v>
      </c>
      <c r="B5171" s="204">
        <v>42914</v>
      </c>
      <c r="C5171">
        <v>0</v>
      </c>
      <c r="D5171">
        <v>1</v>
      </c>
      <c r="E5171">
        <v>0</v>
      </c>
    </row>
    <row r="5172" spans="1:5" x14ac:dyDescent="0.15">
      <c r="A5172">
        <v>61021671002</v>
      </c>
      <c r="B5172" s="204">
        <v>42935</v>
      </c>
      <c r="C5172">
        <v>0</v>
      </c>
      <c r="D5172">
        <v>1</v>
      </c>
      <c r="E5172">
        <v>0</v>
      </c>
    </row>
    <row r="5173" spans="1:5" x14ac:dyDescent="0.15">
      <c r="A5173">
        <v>61137072002</v>
      </c>
      <c r="B5173" s="204">
        <v>42927</v>
      </c>
      <c r="C5173">
        <v>1</v>
      </c>
      <c r="D5173" t="s">
        <v>21</v>
      </c>
      <c r="E5173">
        <v>0</v>
      </c>
    </row>
    <row r="5174" spans="1:5" x14ac:dyDescent="0.15">
      <c r="A5174">
        <v>61202797002</v>
      </c>
      <c r="B5174" s="204">
        <v>42927</v>
      </c>
      <c r="C5174">
        <v>1</v>
      </c>
      <c r="D5174" t="s">
        <v>21</v>
      </c>
      <c r="E5174">
        <v>0</v>
      </c>
    </row>
    <row r="5175" spans="1:5" x14ac:dyDescent="0.15">
      <c r="A5175">
        <v>61416560003</v>
      </c>
      <c r="B5175" s="204">
        <v>42899</v>
      </c>
      <c r="C5175">
        <v>0</v>
      </c>
      <c r="D5175">
        <v>1</v>
      </c>
      <c r="E5175">
        <v>0</v>
      </c>
    </row>
    <row r="5176" spans="1:5" x14ac:dyDescent="0.15">
      <c r="A5176">
        <v>61519553002</v>
      </c>
      <c r="B5176" s="204">
        <v>42913</v>
      </c>
      <c r="C5176">
        <v>0</v>
      </c>
      <c r="D5176">
        <v>1</v>
      </c>
      <c r="E5176">
        <v>0</v>
      </c>
    </row>
    <row r="5177" spans="1:5" x14ac:dyDescent="0.15">
      <c r="A5177">
        <v>61667602002</v>
      </c>
      <c r="B5177" s="204">
        <v>42913</v>
      </c>
      <c r="C5177">
        <v>0</v>
      </c>
      <c r="D5177">
        <v>1</v>
      </c>
      <c r="E5177">
        <v>0</v>
      </c>
    </row>
    <row r="5178" spans="1:5" x14ac:dyDescent="0.15">
      <c r="A5178">
        <v>61708720002</v>
      </c>
      <c r="B5178" s="204">
        <v>42899</v>
      </c>
      <c r="C5178">
        <v>0</v>
      </c>
      <c r="D5178">
        <v>1</v>
      </c>
      <c r="E5178">
        <v>0</v>
      </c>
    </row>
    <row r="5179" spans="1:5" x14ac:dyDescent="0.15">
      <c r="A5179">
        <v>61714066002</v>
      </c>
      <c r="B5179" s="204">
        <v>42899</v>
      </c>
      <c r="C5179">
        <v>0</v>
      </c>
      <c r="D5179">
        <v>1</v>
      </c>
      <c r="E5179">
        <v>0</v>
      </c>
    </row>
    <row r="5180" spans="1:5" x14ac:dyDescent="0.15">
      <c r="A5180">
        <v>61751972003</v>
      </c>
      <c r="B5180" s="204">
        <v>42899</v>
      </c>
      <c r="C5180">
        <v>0</v>
      </c>
      <c r="D5180">
        <v>1</v>
      </c>
      <c r="E5180">
        <v>0</v>
      </c>
    </row>
    <row r="5181" spans="1:5" x14ac:dyDescent="0.15">
      <c r="A5181">
        <v>61754084002</v>
      </c>
      <c r="B5181" s="204">
        <v>42899</v>
      </c>
      <c r="C5181">
        <v>0</v>
      </c>
      <c r="D5181">
        <v>1</v>
      </c>
      <c r="E5181">
        <v>0</v>
      </c>
    </row>
    <row r="5182" spans="1:5" x14ac:dyDescent="0.15">
      <c r="A5182">
        <v>61759903002</v>
      </c>
      <c r="B5182" s="204">
        <v>42899</v>
      </c>
      <c r="C5182">
        <v>0</v>
      </c>
      <c r="D5182">
        <v>1</v>
      </c>
      <c r="E5182">
        <v>0</v>
      </c>
    </row>
    <row r="5183" spans="1:5" x14ac:dyDescent="0.15">
      <c r="A5183">
        <v>61768417002</v>
      </c>
      <c r="B5183" s="204">
        <v>42899</v>
      </c>
      <c r="C5183">
        <v>0</v>
      </c>
      <c r="D5183">
        <v>1</v>
      </c>
      <c r="E5183">
        <v>0</v>
      </c>
    </row>
    <row r="5184" spans="1:5" x14ac:dyDescent="0.15">
      <c r="A5184">
        <v>61769891003</v>
      </c>
      <c r="B5184" s="204">
        <v>42899</v>
      </c>
      <c r="C5184">
        <v>0</v>
      </c>
      <c r="D5184">
        <v>1</v>
      </c>
      <c r="E5184">
        <v>0</v>
      </c>
    </row>
    <row r="5185" spans="1:5" x14ac:dyDescent="0.15">
      <c r="A5185">
        <v>61772685002</v>
      </c>
      <c r="B5185" s="204">
        <v>42899</v>
      </c>
      <c r="C5185">
        <v>0</v>
      </c>
      <c r="D5185">
        <v>1</v>
      </c>
      <c r="E5185">
        <v>0</v>
      </c>
    </row>
    <row r="5186" spans="1:5" x14ac:dyDescent="0.15">
      <c r="A5186">
        <v>61773521002</v>
      </c>
      <c r="B5186" s="204">
        <v>42899</v>
      </c>
      <c r="C5186">
        <v>0</v>
      </c>
      <c r="D5186">
        <v>1</v>
      </c>
      <c r="E5186">
        <v>0</v>
      </c>
    </row>
    <row r="5187" spans="1:5" x14ac:dyDescent="0.15">
      <c r="A5187">
        <v>61784774002</v>
      </c>
      <c r="B5187" s="204">
        <v>42899</v>
      </c>
      <c r="C5187">
        <v>0</v>
      </c>
      <c r="D5187">
        <v>1</v>
      </c>
      <c r="E5187">
        <v>0</v>
      </c>
    </row>
    <row r="5188" spans="1:5" x14ac:dyDescent="0.15">
      <c r="A5188">
        <v>61785280002</v>
      </c>
      <c r="B5188" s="204">
        <v>42899</v>
      </c>
      <c r="C5188">
        <v>0</v>
      </c>
      <c r="D5188">
        <v>1</v>
      </c>
      <c r="E5188">
        <v>0</v>
      </c>
    </row>
    <row r="5189" spans="1:5" x14ac:dyDescent="0.15">
      <c r="A5189">
        <v>61785280003</v>
      </c>
      <c r="B5189" s="204">
        <v>42899</v>
      </c>
      <c r="C5189">
        <v>0</v>
      </c>
      <c r="D5189">
        <v>1</v>
      </c>
      <c r="E5189">
        <v>0</v>
      </c>
    </row>
    <row r="5190" spans="1:5" x14ac:dyDescent="0.15">
      <c r="A5190">
        <v>61785687002</v>
      </c>
      <c r="B5190" s="204">
        <v>42899</v>
      </c>
      <c r="C5190">
        <v>0</v>
      </c>
      <c r="D5190" t="s">
        <v>21</v>
      </c>
      <c r="E5190">
        <v>0</v>
      </c>
    </row>
    <row r="5191" spans="1:5" x14ac:dyDescent="0.15">
      <c r="A5191">
        <v>61786897003</v>
      </c>
      <c r="B5191" s="204">
        <v>42899</v>
      </c>
      <c r="C5191">
        <v>0</v>
      </c>
      <c r="D5191">
        <v>1</v>
      </c>
      <c r="E5191">
        <v>0</v>
      </c>
    </row>
    <row r="5192" spans="1:5" x14ac:dyDescent="0.15">
      <c r="A5192">
        <v>61789108002</v>
      </c>
      <c r="B5192" s="204">
        <v>42899</v>
      </c>
      <c r="C5192">
        <v>0</v>
      </c>
      <c r="D5192">
        <v>1</v>
      </c>
      <c r="E5192">
        <v>0</v>
      </c>
    </row>
    <row r="5193" spans="1:5" x14ac:dyDescent="0.15">
      <c r="A5193">
        <v>61791924003</v>
      </c>
      <c r="B5193" s="204">
        <v>42899</v>
      </c>
      <c r="C5193">
        <v>0</v>
      </c>
      <c r="D5193">
        <v>1</v>
      </c>
      <c r="E5193">
        <v>0</v>
      </c>
    </row>
    <row r="5194" spans="1:5" x14ac:dyDescent="0.15">
      <c r="A5194">
        <v>61802308002</v>
      </c>
      <c r="B5194" s="204">
        <v>42899</v>
      </c>
      <c r="C5194">
        <v>0</v>
      </c>
      <c r="D5194">
        <v>1</v>
      </c>
      <c r="E5194">
        <v>0</v>
      </c>
    </row>
    <row r="5195" spans="1:5" x14ac:dyDescent="0.15">
      <c r="A5195">
        <v>61806741003</v>
      </c>
      <c r="B5195" s="204">
        <v>42899</v>
      </c>
      <c r="C5195">
        <v>0</v>
      </c>
      <c r="D5195">
        <v>1</v>
      </c>
      <c r="E5195">
        <v>0</v>
      </c>
    </row>
    <row r="5196" spans="1:5" x14ac:dyDescent="0.15">
      <c r="A5196">
        <v>61812681002</v>
      </c>
      <c r="B5196" s="204">
        <v>42899</v>
      </c>
      <c r="C5196">
        <v>0</v>
      </c>
      <c r="D5196">
        <v>1</v>
      </c>
      <c r="E5196">
        <v>0</v>
      </c>
    </row>
    <row r="5197" spans="1:5" x14ac:dyDescent="0.15">
      <c r="A5197">
        <v>61814562002</v>
      </c>
      <c r="B5197" s="204">
        <v>42899</v>
      </c>
      <c r="C5197">
        <v>0</v>
      </c>
      <c r="D5197">
        <v>1</v>
      </c>
      <c r="E5197">
        <v>0</v>
      </c>
    </row>
    <row r="5198" spans="1:5" x14ac:dyDescent="0.15">
      <c r="A5198">
        <v>61822020002</v>
      </c>
      <c r="B5198" s="204">
        <v>42899</v>
      </c>
      <c r="C5198">
        <v>0</v>
      </c>
      <c r="D5198">
        <v>1</v>
      </c>
      <c r="E5198">
        <v>0</v>
      </c>
    </row>
    <row r="5199" spans="1:5" x14ac:dyDescent="0.15">
      <c r="A5199">
        <v>61837398002</v>
      </c>
      <c r="B5199" s="204">
        <v>42899</v>
      </c>
      <c r="C5199">
        <v>0</v>
      </c>
      <c r="D5199">
        <v>1</v>
      </c>
      <c r="E5199">
        <v>0</v>
      </c>
    </row>
    <row r="5200" spans="1:5" x14ac:dyDescent="0.15">
      <c r="A5200">
        <v>61837904002</v>
      </c>
      <c r="B5200" s="204">
        <v>42899</v>
      </c>
      <c r="C5200">
        <v>0</v>
      </c>
      <c r="D5200">
        <v>1</v>
      </c>
      <c r="E5200">
        <v>0</v>
      </c>
    </row>
    <row r="5201" spans="1:5" x14ac:dyDescent="0.15">
      <c r="A5201">
        <v>61838894002</v>
      </c>
      <c r="B5201" s="204">
        <v>42899</v>
      </c>
      <c r="C5201">
        <v>0</v>
      </c>
      <c r="D5201">
        <v>1</v>
      </c>
      <c r="E5201">
        <v>0</v>
      </c>
    </row>
    <row r="5202" spans="1:5" x14ac:dyDescent="0.15">
      <c r="A5202">
        <v>61841215003</v>
      </c>
      <c r="B5202" s="204">
        <v>42899</v>
      </c>
      <c r="C5202">
        <v>0</v>
      </c>
      <c r="D5202">
        <v>1</v>
      </c>
      <c r="E5202">
        <v>0</v>
      </c>
    </row>
    <row r="5203" spans="1:5" x14ac:dyDescent="0.15">
      <c r="A5203">
        <v>61845516002</v>
      </c>
      <c r="B5203" s="204">
        <v>42899</v>
      </c>
      <c r="C5203">
        <v>0</v>
      </c>
      <c r="D5203">
        <v>1</v>
      </c>
      <c r="E5203">
        <v>0</v>
      </c>
    </row>
    <row r="5204" spans="1:5" x14ac:dyDescent="0.15">
      <c r="A5204">
        <v>61852347002</v>
      </c>
      <c r="B5204" s="204">
        <v>42899</v>
      </c>
      <c r="C5204">
        <v>0</v>
      </c>
      <c r="D5204">
        <v>1</v>
      </c>
      <c r="E5204">
        <v>0</v>
      </c>
    </row>
    <row r="5205" spans="1:5" x14ac:dyDescent="0.15">
      <c r="A5205">
        <v>61864282002</v>
      </c>
      <c r="B5205" s="204">
        <v>42899</v>
      </c>
      <c r="C5205">
        <v>0</v>
      </c>
      <c r="D5205">
        <v>1</v>
      </c>
      <c r="E5205">
        <v>0</v>
      </c>
    </row>
    <row r="5206" spans="1:5" x14ac:dyDescent="0.15">
      <c r="A5206">
        <v>61866042002</v>
      </c>
      <c r="B5206" s="204">
        <v>42899</v>
      </c>
      <c r="C5206">
        <v>0</v>
      </c>
      <c r="D5206">
        <v>1</v>
      </c>
      <c r="E5206">
        <v>0</v>
      </c>
    </row>
    <row r="5207" spans="1:5" x14ac:dyDescent="0.15">
      <c r="A5207">
        <v>61869727003</v>
      </c>
      <c r="B5207" s="204">
        <v>42899</v>
      </c>
      <c r="C5207">
        <v>0</v>
      </c>
      <c r="D5207">
        <v>1</v>
      </c>
      <c r="E5207">
        <v>0</v>
      </c>
    </row>
    <row r="5208" spans="1:5" x14ac:dyDescent="0.15">
      <c r="A5208">
        <v>61871487002</v>
      </c>
      <c r="B5208" s="204">
        <v>42899</v>
      </c>
      <c r="C5208">
        <v>0</v>
      </c>
      <c r="D5208">
        <v>1</v>
      </c>
      <c r="E5208">
        <v>0</v>
      </c>
    </row>
    <row r="5209" spans="1:5" x14ac:dyDescent="0.15">
      <c r="A5209">
        <v>61876162003</v>
      </c>
      <c r="B5209" s="204">
        <v>42899</v>
      </c>
      <c r="C5209">
        <v>0</v>
      </c>
      <c r="D5209">
        <v>1</v>
      </c>
      <c r="E5209">
        <v>0</v>
      </c>
    </row>
    <row r="5210" spans="1:5" x14ac:dyDescent="0.15">
      <c r="A5210">
        <v>61879957004</v>
      </c>
      <c r="B5210" s="204">
        <v>42899</v>
      </c>
      <c r="C5210">
        <v>0</v>
      </c>
      <c r="D5210">
        <v>1</v>
      </c>
      <c r="E5210">
        <v>0</v>
      </c>
    </row>
    <row r="5211" spans="1:5" x14ac:dyDescent="0.15">
      <c r="A5211">
        <v>61880815002</v>
      </c>
      <c r="B5211" s="204">
        <v>42899</v>
      </c>
      <c r="C5211">
        <v>0</v>
      </c>
      <c r="D5211">
        <v>1</v>
      </c>
      <c r="E5211">
        <v>0</v>
      </c>
    </row>
    <row r="5212" spans="1:5" x14ac:dyDescent="0.15">
      <c r="A5212">
        <v>61893157003</v>
      </c>
      <c r="B5212" s="204">
        <v>42899</v>
      </c>
      <c r="C5212">
        <v>0</v>
      </c>
      <c r="D5212">
        <v>1</v>
      </c>
      <c r="E5212">
        <v>0</v>
      </c>
    </row>
    <row r="5213" spans="1:5" x14ac:dyDescent="0.15">
      <c r="A5213">
        <v>61900307002</v>
      </c>
      <c r="B5213" s="204">
        <v>42899</v>
      </c>
      <c r="C5213">
        <v>0</v>
      </c>
      <c r="D5213">
        <v>1</v>
      </c>
      <c r="E5213">
        <v>0</v>
      </c>
    </row>
    <row r="5214" spans="1:5" x14ac:dyDescent="0.15">
      <c r="A5214">
        <v>61901891004</v>
      </c>
      <c r="B5214" s="204">
        <v>42879</v>
      </c>
      <c r="C5214">
        <v>0</v>
      </c>
      <c r="D5214">
        <v>1</v>
      </c>
      <c r="E5214">
        <v>0</v>
      </c>
    </row>
    <row r="5215" spans="1:5" x14ac:dyDescent="0.15">
      <c r="A5215">
        <v>61903486002</v>
      </c>
      <c r="B5215" s="204">
        <v>42899</v>
      </c>
      <c r="C5215">
        <v>0</v>
      </c>
      <c r="D5215">
        <v>1</v>
      </c>
      <c r="E5215">
        <v>0</v>
      </c>
    </row>
    <row r="5216" spans="1:5" x14ac:dyDescent="0.15">
      <c r="A5216">
        <v>61951578005</v>
      </c>
      <c r="B5216" s="204">
        <v>42880</v>
      </c>
      <c r="C5216">
        <v>0</v>
      </c>
      <c r="D5216">
        <v>1</v>
      </c>
      <c r="E5216">
        <v>0</v>
      </c>
    </row>
    <row r="5217" spans="1:5" x14ac:dyDescent="0.15">
      <c r="A5217">
        <v>61994071003</v>
      </c>
      <c r="B5217" s="204">
        <v>42913</v>
      </c>
      <c r="C5217">
        <v>0</v>
      </c>
      <c r="D5217">
        <v>1</v>
      </c>
      <c r="E5217">
        <v>0</v>
      </c>
    </row>
    <row r="5218" spans="1:5" x14ac:dyDescent="0.15">
      <c r="A5218">
        <v>62038687005</v>
      </c>
      <c r="B5218" s="204">
        <v>42880</v>
      </c>
      <c r="C5218">
        <v>0</v>
      </c>
      <c r="D5218">
        <v>1</v>
      </c>
      <c r="E5218">
        <v>0</v>
      </c>
    </row>
    <row r="5219" spans="1:5" x14ac:dyDescent="0.15">
      <c r="A5219">
        <v>62050127004</v>
      </c>
      <c r="B5219" s="204">
        <v>42893</v>
      </c>
      <c r="C5219">
        <v>0</v>
      </c>
      <c r="D5219">
        <v>1</v>
      </c>
      <c r="E5219">
        <v>0</v>
      </c>
    </row>
    <row r="5220" spans="1:5" x14ac:dyDescent="0.15">
      <c r="A5220">
        <v>62233684003</v>
      </c>
      <c r="B5220" s="204">
        <v>42935</v>
      </c>
      <c r="C5220">
        <v>0</v>
      </c>
      <c r="D5220">
        <v>1</v>
      </c>
      <c r="E5220">
        <v>0</v>
      </c>
    </row>
    <row r="5221" spans="1:5" x14ac:dyDescent="0.15">
      <c r="A5221">
        <v>62263142002</v>
      </c>
      <c r="B5221" s="204">
        <v>42908</v>
      </c>
      <c r="C5221">
        <v>0</v>
      </c>
      <c r="D5221">
        <v>1</v>
      </c>
      <c r="E5221">
        <v>0</v>
      </c>
    </row>
    <row r="5222" spans="1:5" x14ac:dyDescent="0.15">
      <c r="A5222">
        <v>62289773003</v>
      </c>
      <c r="B5222" s="204">
        <v>42899</v>
      </c>
      <c r="C5222">
        <v>0</v>
      </c>
      <c r="D5222">
        <v>1</v>
      </c>
      <c r="E5222">
        <v>0</v>
      </c>
    </row>
    <row r="5223" spans="1:5" x14ac:dyDescent="0.15">
      <c r="A5223">
        <v>62495385003</v>
      </c>
      <c r="B5223" s="204">
        <v>42935</v>
      </c>
      <c r="C5223">
        <v>0</v>
      </c>
      <c r="D5223">
        <v>1</v>
      </c>
      <c r="E5223">
        <v>0</v>
      </c>
    </row>
    <row r="5224" spans="1:5" x14ac:dyDescent="0.15">
      <c r="A5224">
        <v>62612997002</v>
      </c>
      <c r="B5224" s="204">
        <v>42912</v>
      </c>
      <c r="C5224">
        <v>0</v>
      </c>
      <c r="D5224">
        <v>1</v>
      </c>
      <c r="E5224">
        <v>0</v>
      </c>
    </row>
    <row r="5225" spans="1:5" x14ac:dyDescent="0.15">
      <c r="A5225">
        <v>62796510002</v>
      </c>
      <c r="B5225" s="204">
        <v>42935</v>
      </c>
      <c r="C5225">
        <v>0</v>
      </c>
      <c r="D5225">
        <v>1</v>
      </c>
      <c r="E5225">
        <v>0</v>
      </c>
    </row>
    <row r="5226" spans="1:5" x14ac:dyDescent="0.15">
      <c r="A5226">
        <v>62806553002</v>
      </c>
      <c r="B5226" s="204">
        <v>42935</v>
      </c>
      <c r="C5226">
        <v>0</v>
      </c>
      <c r="D5226">
        <v>1</v>
      </c>
      <c r="E5226">
        <v>0</v>
      </c>
    </row>
    <row r="5227" spans="1:5" x14ac:dyDescent="0.15">
      <c r="A5227">
        <v>62813769003</v>
      </c>
      <c r="B5227" s="204">
        <v>42935</v>
      </c>
      <c r="C5227">
        <v>0</v>
      </c>
      <c r="D5227">
        <v>1</v>
      </c>
      <c r="E5227">
        <v>0</v>
      </c>
    </row>
    <row r="5228" spans="1:5" x14ac:dyDescent="0.15">
      <c r="A5228">
        <v>62824978002</v>
      </c>
      <c r="B5228" s="204">
        <v>42935</v>
      </c>
      <c r="C5228">
        <v>0</v>
      </c>
      <c r="D5228">
        <v>1</v>
      </c>
      <c r="E5228">
        <v>0</v>
      </c>
    </row>
    <row r="5229" spans="1:5" x14ac:dyDescent="0.15">
      <c r="A5229">
        <v>62832744002</v>
      </c>
      <c r="B5229" s="204">
        <v>42935</v>
      </c>
      <c r="C5229">
        <v>0</v>
      </c>
      <c r="D5229">
        <v>1</v>
      </c>
      <c r="E5229">
        <v>0</v>
      </c>
    </row>
    <row r="5230" spans="1:5" x14ac:dyDescent="0.15">
      <c r="A5230">
        <v>62837243003</v>
      </c>
      <c r="B5230" s="204">
        <v>42935</v>
      </c>
      <c r="C5230">
        <v>0</v>
      </c>
      <c r="D5230">
        <v>1</v>
      </c>
      <c r="E5230">
        <v>0</v>
      </c>
    </row>
    <row r="5231" spans="1:5" x14ac:dyDescent="0.15">
      <c r="A5231">
        <v>62837771004</v>
      </c>
      <c r="B5231" s="204">
        <v>42912</v>
      </c>
      <c r="C5231">
        <v>0</v>
      </c>
      <c r="D5231">
        <v>1</v>
      </c>
      <c r="E5231">
        <v>0</v>
      </c>
    </row>
    <row r="5232" spans="1:5" x14ac:dyDescent="0.15">
      <c r="A5232">
        <v>62852049002</v>
      </c>
      <c r="B5232" s="204">
        <v>42935</v>
      </c>
      <c r="C5232">
        <v>0</v>
      </c>
      <c r="D5232">
        <v>1</v>
      </c>
      <c r="E5232">
        <v>0</v>
      </c>
    </row>
    <row r="5233" spans="1:5" x14ac:dyDescent="0.15">
      <c r="A5233">
        <v>62852434002</v>
      </c>
      <c r="B5233" s="204">
        <v>42935</v>
      </c>
      <c r="C5233">
        <v>0</v>
      </c>
      <c r="D5233">
        <v>1</v>
      </c>
      <c r="E5233">
        <v>0</v>
      </c>
    </row>
    <row r="5234" spans="1:5" x14ac:dyDescent="0.15">
      <c r="A5234">
        <v>62857483002</v>
      </c>
      <c r="B5234" s="204">
        <v>42935</v>
      </c>
      <c r="C5234">
        <v>0</v>
      </c>
      <c r="D5234">
        <v>1</v>
      </c>
      <c r="E5234">
        <v>0</v>
      </c>
    </row>
    <row r="5235" spans="1:5" x14ac:dyDescent="0.15">
      <c r="A5235">
        <v>62858759002</v>
      </c>
      <c r="B5235" s="204">
        <v>42935</v>
      </c>
      <c r="C5235">
        <v>0</v>
      </c>
      <c r="D5235">
        <v>1</v>
      </c>
      <c r="E5235">
        <v>0</v>
      </c>
    </row>
    <row r="5236" spans="1:5" x14ac:dyDescent="0.15">
      <c r="A5236">
        <v>62859782004</v>
      </c>
      <c r="B5236" s="204">
        <v>42935</v>
      </c>
      <c r="C5236">
        <v>0</v>
      </c>
      <c r="D5236" t="s">
        <v>21</v>
      </c>
      <c r="E5236">
        <v>0</v>
      </c>
    </row>
    <row r="5237" spans="1:5" x14ac:dyDescent="0.15">
      <c r="A5237">
        <v>62860838002</v>
      </c>
      <c r="B5237" s="204">
        <v>42935</v>
      </c>
      <c r="C5237">
        <v>0</v>
      </c>
      <c r="D5237">
        <v>1</v>
      </c>
      <c r="E5237">
        <v>0</v>
      </c>
    </row>
    <row r="5238" spans="1:5" x14ac:dyDescent="0.15">
      <c r="A5238">
        <v>62863368003</v>
      </c>
      <c r="B5238" s="204">
        <v>42935</v>
      </c>
      <c r="C5238">
        <v>0</v>
      </c>
      <c r="D5238">
        <v>1</v>
      </c>
      <c r="E5238">
        <v>0</v>
      </c>
    </row>
    <row r="5239" spans="1:5" x14ac:dyDescent="0.15">
      <c r="A5239">
        <v>62863687002</v>
      </c>
      <c r="B5239" s="204">
        <v>42935</v>
      </c>
      <c r="C5239">
        <v>0</v>
      </c>
      <c r="D5239">
        <v>1</v>
      </c>
      <c r="E5239">
        <v>0</v>
      </c>
    </row>
    <row r="5240" spans="1:5" x14ac:dyDescent="0.15">
      <c r="A5240">
        <v>62873213002</v>
      </c>
      <c r="B5240" s="204">
        <v>42935</v>
      </c>
      <c r="C5240">
        <v>0</v>
      </c>
      <c r="D5240">
        <v>1</v>
      </c>
      <c r="E5240">
        <v>0</v>
      </c>
    </row>
    <row r="5241" spans="1:5" x14ac:dyDescent="0.15">
      <c r="A5241">
        <v>62877448003</v>
      </c>
      <c r="B5241" s="204">
        <v>42935</v>
      </c>
      <c r="C5241">
        <v>0</v>
      </c>
      <c r="D5241" t="s">
        <v>21</v>
      </c>
      <c r="E5241">
        <v>0</v>
      </c>
    </row>
    <row r="5242" spans="1:5" x14ac:dyDescent="0.15">
      <c r="A5242">
        <v>62883014002</v>
      </c>
      <c r="B5242" s="204">
        <v>42935</v>
      </c>
      <c r="C5242">
        <v>0</v>
      </c>
      <c r="D5242">
        <v>1</v>
      </c>
      <c r="E5242">
        <v>0</v>
      </c>
    </row>
    <row r="5243" spans="1:5" x14ac:dyDescent="0.15">
      <c r="A5243">
        <v>62889240003</v>
      </c>
      <c r="B5243" s="204">
        <v>42935</v>
      </c>
      <c r="C5243">
        <v>0</v>
      </c>
      <c r="D5243">
        <v>1</v>
      </c>
      <c r="E5243">
        <v>0</v>
      </c>
    </row>
    <row r="5244" spans="1:5" x14ac:dyDescent="0.15">
      <c r="A5244">
        <v>62895026002</v>
      </c>
      <c r="B5244" s="204">
        <v>42935</v>
      </c>
      <c r="C5244">
        <v>0</v>
      </c>
      <c r="D5244">
        <v>1</v>
      </c>
      <c r="E5244">
        <v>0</v>
      </c>
    </row>
    <row r="5245" spans="1:5" x14ac:dyDescent="0.15">
      <c r="A5245">
        <v>62903452002</v>
      </c>
      <c r="B5245" s="204">
        <v>42935</v>
      </c>
      <c r="C5245">
        <v>0</v>
      </c>
      <c r="D5245">
        <v>1</v>
      </c>
      <c r="E5245">
        <v>0</v>
      </c>
    </row>
    <row r="5246" spans="1:5" x14ac:dyDescent="0.15">
      <c r="A5246">
        <v>62905718003</v>
      </c>
      <c r="B5246" s="204">
        <v>42935</v>
      </c>
      <c r="C5246">
        <v>0</v>
      </c>
      <c r="D5246">
        <v>1</v>
      </c>
      <c r="E5246">
        <v>0</v>
      </c>
    </row>
    <row r="5247" spans="1:5" x14ac:dyDescent="0.15">
      <c r="A5247">
        <v>62914639002</v>
      </c>
      <c r="B5247" s="204">
        <v>42935</v>
      </c>
      <c r="C5247">
        <v>0</v>
      </c>
      <c r="D5247">
        <v>1</v>
      </c>
      <c r="E5247">
        <v>0</v>
      </c>
    </row>
    <row r="5248" spans="1:5" x14ac:dyDescent="0.15">
      <c r="A5248">
        <v>62914639003</v>
      </c>
      <c r="B5248" s="204">
        <v>42935</v>
      </c>
      <c r="C5248">
        <v>0</v>
      </c>
      <c r="D5248">
        <v>1</v>
      </c>
      <c r="E5248">
        <v>0</v>
      </c>
    </row>
    <row r="5249" spans="1:5" x14ac:dyDescent="0.15">
      <c r="A5249">
        <v>62925606002</v>
      </c>
      <c r="B5249" s="204">
        <v>42935</v>
      </c>
      <c r="C5249">
        <v>0</v>
      </c>
      <c r="D5249">
        <v>1</v>
      </c>
      <c r="E5249">
        <v>0</v>
      </c>
    </row>
    <row r="5250" spans="1:5" x14ac:dyDescent="0.15">
      <c r="A5250">
        <v>62931766002</v>
      </c>
      <c r="B5250" s="204">
        <v>42935</v>
      </c>
      <c r="C5250">
        <v>0</v>
      </c>
      <c r="D5250">
        <v>1</v>
      </c>
      <c r="E5250">
        <v>0</v>
      </c>
    </row>
    <row r="5251" spans="1:5" x14ac:dyDescent="0.15">
      <c r="A5251">
        <v>62936573003</v>
      </c>
      <c r="B5251" s="204">
        <v>42935</v>
      </c>
      <c r="C5251">
        <v>0</v>
      </c>
      <c r="D5251">
        <v>1</v>
      </c>
      <c r="E5251">
        <v>0</v>
      </c>
    </row>
    <row r="5252" spans="1:5" x14ac:dyDescent="0.15">
      <c r="A5252">
        <v>62945736003</v>
      </c>
      <c r="B5252" s="204">
        <v>42935</v>
      </c>
      <c r="C5252">
        <v>0</v>
      </c>
      <c r="D5252">
        <v>1</v>
      </c>
      <c r="E5252">
        <v>0</v>
      </c>
    </row>
    <row r="5253" spans="1:5" x14ac:dyDescent="0.15">
      <c r="A5253">
        <v>62947980002</v>
      </c>
      <c r="B5253" s="204">
        <v>42935</v>
      </c>
      <c r="C5253">
        <v>0</v>
      </c>
      <c r="D5253">
        <v>1</v>
      </c>
      <c r="E5253">
        <v>0</v>
      </c>
    </row>
    <row r="5254" spans="1:5" x14ac:dyDescent="0.15">
      <c r="A5254">
        <v>62952391002</v>
      </c>
      <c r="B5254" s="204">
        <v>42935</v>
      </c>
      <c r="C5254">
        <v>0</v>
      </c>
      <c r="D5254">
        <v>1</v>
      </c>
      <c r="E5254">
        <v>0</v>
      </c>
    </row>
    <row r="5255" spans="1:5" x14ac:dyDescent="0.15">
      <c r="A5255">
        <v>62956967002</v>
      </c>
      <c r="B5255" s="204">
        <v>42935</v>
      </c>
      <c r="C5255">
        <v>0</v>
      </c>
      <c r="D5255">
        <v>1</v>
      </c>
      <c r="E5255">
        <v>0</v>
      </c>
    </row>
    <row r="5256" spans="1:5" x14ac:dyDescent="0.15">
      <c r="A5256">
        <v>62958111002</v>
      </c>
      <c r="B5256" s="204">
        <v>42935</v>
      </c>
      <c r="C5256">
        <v>0</v>
      </c>
      <c r="D5256">
        <v>1</v>
      </c>
      <c r="E5256">
        <v>0</v>
      </c>
    </row>
    <row r="5257" spans="1:5" x14ac:dyDescent="0.15">
      <c r="A5257">
        <v>62960069002</v>
      </c>
      <c r="B5257" s="204">
        <v>42935</v>
      </c>
      <c r="C5257">
        <v>0</v>
      </c>
      <c r="D5257">
        <v>1</v>
      </c>
      <c r="E5257">
        <v>0</v>
      </c>
    </row>
    <row r="5258" spans="1:5" x14ac:dyDescent="0.15">
      <c r="A5258">
        <v>62964282002</v>
      </c>
      <c r="B5258" s="204">
        <v>42935</v>
      </c>
      <c r="C5258">
        <v>0</v>
      </c>
      <c r="D5258">
        <v>1</v>
      </c>
      <c r="E5258">
        <v>0</v>
      </c>
    </row>
    <row r="5259" spans="1:5" x14ac:dyDescent="0.15">
      <c r="A5259">
        <v>62965844002</v>
      </c>
      <c r="B5259" s="204">
        <v>42935</v>
      </c>
      <c r="C5259">
        <v>0</v>
      </c>
      <c r="D5259">
        <v>1</v>
      </c>
      <c r="E5259">
        <v>0</v>
      </c>
    </row>
    <row r="5260" spans="1:5" x14ac:dyDescent="0.15">
      <c r="A5260">
        <v>62970145002</v>
      </c>
      <c r="B5260" s="204">
        <v>42935</v>
      </c>
      <c r="C5260">
        <v>0</v>
      </c>
      <c r="D5260">
        <v>1</v>
      </c>
      <c r="E5260">
        <v>0</v>
      </c>
    </row>
    <row r="5261" spans="1:5" x14ac:dyDescent="0.15">
      <c r="A5261">
        <v>62972081002</v>
      </c>
      <c r="B5261" s="204">
        <v>42935</v>
      </c>
      <c r="C5261">
        <v>0</v>
      </c>
      <c r="D5261">
        <v>1</v>
      </c>
      <c r="E5261">
        <v>0</v>
      </c>
    </row>
    <row r="5262" spans="1:5" x14ac:dyDescent="0.15">
      <c r="A5262">
        <v>62973170003</v>
      </c>
      <c r="B5262" s="204">
        <v>42935</v>
      </c>
      <c r="C5262">
        <v>0</v>
      </c>
      <c r="D5262">
        <v>1</v>
      </c>
      <c r="E5262">
        <v>0</v>
      </c>
    </row>
    <row r="5263" spans="1:5" x14ac:dyDescent="0.15">
      <c r="A5263">
        <v>62973379002</v>
      </c>
      <c r="B5263" s="204">
        <v>42935</v>
      </c>
      <c r="C5263">
        <v>0</v>
      </c>
      <c r="D5263">
        <v>1</v>
      </c>
      <c r="E5263">
        <v>0</v>
      </c>
    </row>
    <row r="5264" spans="1:5" x14ac:dyDescent="0.15">
      <c r="A5264">
        <v>62979539002</v>
      </c>
      <c r="B5264" s="204">
        <v>42935</v>
      </c>
      <c r="C5264">
        <v>0</v>
      </c>
      <c r="D5264">
        <v>1</v>
      </c>
      <c r="E5264">
        <v>0</v>
      </c>
    </row>
    <row r="5265" spans="1:5" x14ac:dyDescent="0.15">
      <c r="A5265">
        <v>62981057003</v>
      </c>
      <c r="B5265" s="204">
        <v>42913</v>
      </c>
      <c r="C5265">
        <v>0</v>
      </c>
      <c r="D5265">
        <v>1</v>
      </c>
      <c r="E5265">
        <v>0</v>
      </c>
    </row>
    <row r="5266" spans="1:5" x14ac:dyDescent="0.15">
      <c r="A5266">
        <v>62986909002</v>
      </c>
      <c r="B5266" s="204">
        <v>42935</v>
      </c>
      <c r="C5266">
        <v>0</v>
      </c>
      <c r="D5266" t="s">
        <v>21</v>
      </c>
      <c r="E5266">
        <v>0</v>
      </c>
    </row>
    <row r="5267" spans="1:5" x14ac:dyDescent="0.15">
      <c r="A5267">
        <v>62987184002</v>
      </c>
      <c r="B5267" s="204">
        <v>42935</v>
      </c>
      <c r="C5267">
        <v>0</v>
      </c>
      <c r="D5267">
        <v>1</v>
      </c>
      <c r="E5267">
        <v>0</v>
      </c>
    </row>
    <row r="5268" spans="1:5" x14ac:dyDescent="0.15">
      <c r="A5268">
        <v>62990682003</v>
      </c>
      <c r="B5268" s="204">
        <v>42935</v>
      </c>
      <c r="C5268">
        <v>0</v>
      </c>
      <c r="D5268">
        <v>1</v>
      </c>
      <c r="E5268">
        <v>0</v>
      </c>
    </row>
    <row r="5269" spans="1:5" x14ac:dyDescent="0.15">
      <c r="A5269">
        <v>63299837003</v>
      </c>
      <c r="B5269" s="204">
        <v>42912</v>
      </c>
      <c r="C5269">
        <v>0</v>
      </c>
      <c r="D5269">
        <v>1</v>
      </c>
      <c r="E5269">
        <v>0</v>
      </c>
    </row>
    <row r="5270" spans="1:5" x14ac:dyDescent="0.15">
      <c r="A5270">
        <v>63344563002</v>
      </c>
      <c r="B5270" s="204">
        <v>42893</v>
      </c>
      <c r="C5270">
        <v>0</v>
      </c>
      <c r="D5270">
        <v>1</v>
      </c>
      <c r="E5270">
        <v>0</v>
      </c>
    </row>
    <row r="5271" spans="1:5" x14ac:dyDescent="0.15">
      <c r="A5271">
        <v>63585188002</v>
      </c>
      <c r="B5271" s="204">
        <v>42908</v>
      </c>
      <c r="C5271">
        <v>0</v>
      </c>
      <c r="D5271">
        <v>1</v>
      </c>
      <c r="E5271">
        <v>0</v>
      </c>
    </row>
    <row r="5272" spans="1:5" x14ac:dyDescent="0.15">
      <c r="A5272">
        <v>63601457002</v>
      </c>
      <c r="B5272" s="204">
        <v>42908</v>
      </c>
      <c r="C5272">
        <v>0</v>
      </c>
      <c r="D5272">
        <v>1</v>
      </c>
      <c r="E5272">
        <v>0</v>
      </c>
    </row>
    <row r="5273" spans="1:5" x14ac:dyDescent="0.15">
      <c r="A5273">
        <v>63607969002</v>
      </c>
      <c r="B5273" s="204">
        <v>42908</v>
      </c>
      <c r="C5273">
        <v>0</v>
      </c>
      <c r="D5273">
        <v>1</v>
      </c>
      <c r="E5273">
        <v>0</v>
      </c>
    </row>
    <row r="5274" spans="1:5" x14ac:dyDescent="0.15">
      <c r="A5274">
        <v>63615779003</v>
      </c>
      <c r="B5274" s="204">
        <v>42908</v>
      </c>
      <c r="C5274">
        <v>0</v>
      </c>
      <c r="D5274">
        <v>1</v>
      </c>
      <c r="E5274">
        <v>0</v>
      </c>
    </row>
    <row r="5275" spans="1:5" x14ac:dyDescent="0.15">
      <c r="A5275">
        <v>63616329002</v>
      </c>
      <c r="B5275" s="204">
        <v>42908</v>
      </c>
      <c r="C5275">
        <v>0</v>
      </c>
      <c r="D5275">
        <v>1</v>
      </c>
      <c r="E5275">
        <v>0</v>
      </c>
    </row>
    <row r="5276" spans="1:5" x14ac:dyDescent="0.15">
      <c r="A5276">
        <v>63620817002</v>
      </c>
      <c r="B5276" s="204">
        <v>42908</v>
      </c>
      <c r="C5276">
        <v>0</v>
      </c>
      <c r="D5276">
        <v>1</v>
      </c>
      <c r="E5276">
        <v>0</v>
      </c>
    </row>
    <row r="5277" spans="1:5" x14ac:dyDescent="0.15">
      <c r="A5277">
        <v>63625569002</v>
      </c>
      <c r="B5277" s="204">
        <v>42908</v>
      </c>
      <c r="C5277">
        <v>0</v>
      </c>
      <c r="D5277">
        <v>1</v>
      </c>
      <c r="E5277">
        <v>0</v>
      </c>
    </row>
    <row r="5278" spans="1:5" x14ac:dyDescent="0.15">
      <c r="A5278">
        <v>63627120002</v>
      </c>
      <c r="B5278" s="204">
        <v>42908</v>
      </c>
      <c r="C5278">
        <v>0</v>
      </c>
      <c r="D5278">
        <v>1</v>
      </c>
      <c r="E5278">
        <v>0</v>
      </c>
    </row>
    <row r="5279" spans="1:5" x14ac:dyDescent="0.15">
      <c r="A5279">
        <v>63631498002</v>
      </c>
      <c r="B5279" s="204">
        <v>42908</v>
      </c>
      <c r="C5279">
        <v>0</v>
      </c>
      <c r="D5279">
        <v>1</v>
      </c>
      <c r="E5279">
        <v>0</v>
      </c>
    </row>
    <row r="5280" spans="1:5" x14ac:dyDescent="0.15">
      <c r="A5280">
        <v>63632444002</v>
      </c>
      <c r="B5280" s="204">
        <v>42908</v>
      </c>
      <c r="C5280">
        <v>0</v>
      </c>
      <c r="D5280">
        <v>1</v>
      </c>
      <c r="E5280">
        <v>0</v>
      </c>
    </row>
    <row r="5281" spans="1:5" x14ac:dyDescent="0.15">
      <c r="A5281">
        <v>63635634002</v>
      </c>
      <c r="B5281" s="204">
        <v>42908</v>
      </c>
      <c r="C5281">
        <v>0</v>
      </c>
      <c r="D5281">
        <v>1</v>
      </c>
      <c r="E5281">
        <v>0</v>
      </c>
    </row>
    <row r="5282" spans="1:5" x14ac:dyDescent="0.15">
      <c r="A5282">
        <v>63635766002</v>
      </c>
      <c r="B5282" s="204">
        <v>42908</v>
      </c>
      <c r="C5282">
        <v>0</v>
      </c>
      <c r="D5282">
        <v>1</v>
      </c>
      <c r="E5282">
        <v>0</v>
      </c>
    </row>
    <row r="5283" spans="1:5" x14ac:dyDescent="0.15">
      <c r="A5283">
        <v>63648262002</v>
      </c>
      <c r="B5283" s="204">
        <v>42908</v>
      </c>
      <c r="C5283">
        <v>0</v>
      </c>
      <c r="D5283" t="s">
        <v>21</v>
      </c>
      <c r="E5283">
        <v>0</v>
      </c>
    </row>
    <row r="5284" spans="1:5" x14ac:dyDescent="0.15">
      <c r="A5284">
        <v>63649285002</v>
      </c>
      <c r="B5284" s="204">
        <v>42908</v>
      </c>
      <c r="C5284">
        <v>0</v>
      </c>
      <c r="D5284">
        <v>1</v>
      </c>
      <c r="E5284">
        <v>0</v>
      </c>
    </row>
    <row r="5285" spans="1:5" x14ac:dyDescent="0.15">
      <c r="A5285">
        <v>63661154002</v>
      </c>
      <c r="B5285" s="204">
        <v>42908</v>
      </c>
      <c r="C5285">
        <v>0</v>
      </c>
      <c r="D5285">
        <v>1</v>
      </c>
      <c r="E5285">
        <v>0</v>
      </c>
    </row>
    <row r="5286" spans="1:5" x14ac:dyDescent="0.15">
      <c r="A5286">
        <v>63663145002</v>
      </c>
      <c r="B5286" s="204">
        <v>42908</v>
      </c>
      <c r="C5286">
        <v>0</v>
      </c>
      <c r="D5286">
        <v>1</v>
      </c>
      <c r="E5286">
        <v>0</v>
      </c>
    </row>
    <row r="5287" spans="1:5" x14ac:dyDescent="0.15">
      <c r="A5287">
        <v>63663926002</v>
      </c>
      <c r="B5287" s="204">
        <v>42908</v>
      </c>
      <c r="C5287">
        <v>0</v>
      </c>
      <c r="D5287">
        <v>1</v>
      </c>
      <c r="E5287">
        <v>0</v>
      </c>
    </row>
    <row r="5288" spans="1:5" x14ac:dyDescent="0.15">
      <c r="A5288">
        <v>63671945002</v>
      </c>
      <c r="B5288" s="204">
        <v>42908</v>
      </c>
      <c r="C5288">
        <v>0</v>
      </c>
      <c r="D5288">
        <v>1</v>
      </c>
      <c r="E5288">
        <v>0</v>
      </c>
    </row>
    <row r="5289" spans="1:5" x14ac:dyDescent="0.15">
      <c r="A5289">
        <v>63673595003</v>
      </c>
      <c r="B5289" s="204">
        <v>42908</v>
      </c>
      <c r="C5289">
        <v>0</v>
      </c>
      <c r="D5289">
        <v>1</v>
      </c>
      <c r="E5289">
        <v>0</v>
      </c>
    </row>
    <row r="5290" spans="1:5" x14ac:dyDescent="0.15">
      <c r="A5290">
        <v>63677621002</v>
      </c>
      <c r="B5290" s="204">
        <v>42908</v>
      </c>
      <c r="C5290">
        <v>0</v>
      </c>
      <c r="D5290">
        <v>1</v>
      </c>
      <c r="E5290">
        <v>0</v>
      </c>
    </row>
    <row r="5291" spans="1:5" x14ac:dyDescent="0.15">
      <c r="A5291">
        <v>63677973002</v>
      </c>
      <c r="B5291" s="204">
        <v>42908</v>
      </c>
      <c r="C5291">
        <v>0</v>
      </c>
      <c r="D5291">
        <v>1</v>
      </c>
      <c r="E5291">
        <v>0</v>
      </c>
    </row>
    <row r="5292" spans="1:5" x14ac:dyDescent="0.15">
      <c r="A5292">
        <v>63683132004</v>
      </c>
      <c r="B5292" s="204">
        <v>42908</v>
      </c>
      <c r="C5292">
        <v>0</v>
      </c>
      <c r="D5292">
        <v>1</v>
      </c>
      <c r="E5292">
        <v>0</v>
      </c>
    </row>
    <row r="5293" spans="1:5" x14ac:dyDescent="0.15">
      <c r="A5293">
        <v>63692889002</v>
      </c>
      <c r="B5293" s="204">
        <v>42908</v>
      </c>
      <c r="C5293">
        <v>0</v>
      </c>
      <c r="D5293" t="s">
        <v>21</v>
      </c>
      <c r="E5293">
        <v>0</v>
      </c>
    </row>
    <row r="5294" spans="1:5" x14ac:dyDescent="0.15">
      <c r="A5294">
        <v>63695232003</v>
      </c>
      <c r="B5294" s="204">
        <v>42908</v>
      </c>
      <c r="C5294">
        <v>0</v>
      </c>
      <c r="D5294">
        <v>1</v>
      </c>
      <c r="E5294">
        <v>0</v>
      </c>
    </row>
    <row r="5295" spans="1:5" x14ac:dyDescent="0.15">
      <c r="A5295">
        <v>63697531002</v>
      </c>
      <c r="B5295" s="204">
        <v>42908</v>
      </c>
      <c r="C5295">
        <v>0</v>
      </c>
      <c r="D5295">
        <v>1</v>
      </c>
      <c r="E5295">
        <v>0</v>
      </c>
    </row>
    <row r="5296" spans="1:5" x14ac:dyDescent="0.15">
      <c r="A5296">
        <v>63699148002</v>
      </c>
      <c r="B5296" s="204">
        <v>42908</v>
      </c>
      <c r="C5296">
        <v>0</v>
      </c>
      <c r="D5296">
        <v>1</v>
      </c>
      <c r="E5296">
        <v>0</v>
      </c>
    </row>
    <row r="5297" spans="1:5" x14ac:dyDescent="0.15">
      <c r="A5297">
        <v>63708465002</v>
      </c>
      <c r="B5297" s="204">
        <v>42908</v>
      </c>
      <c r="C5297">
        <v>0</v>
      </c>
      <c r="D5297">
        <v>1</v>
      </c>
      <c r="E5297">
        <v>0</v>
      </c>
    </row>
    <row r="5298" spans="1:5" x14ac:dyDescent="0.15">
      <c r="A5298">
        <v>63721489002</v>
      </c>
      <c r="B5298" s="204">
        <v>42908</v>
      </c>
      <c r="C5298">
        <v>0</v>
      </c>
      <c r="D5298">
        <v>1</v>
      </c>
      <c r="E5298">
        <v>0</v>
      </c>
    </row>
    <row r="5299" spans="1:5" x14ac:dyDescent="0.15">
      <c r="A5299">
        <v>63723227003</v>
      </c>
      <c r="B5299" s="204">
        <v>42908</v>
      </c>
      <c r="C5299">
        <v>0</v>
      </c>
      <c r="D5299">
        <v>1</v>
      </c>
      <c r="E5299">
        <v>0</v>
      </c>
    </row>
    <row r="5300" spans="1:5" x14ac:dyDescent="0.15">
      <c r="A5300">
        <v>63723227004</v>
      </c>
      <c r="B5300" s="204">
        <v>42908</v>
      </c>
      <c r="C5300">
        <v>0</v>
      </c>
      <c r="D5300">
        <v>1</v>
      </c>
      <c r="E5300">
        <v>0</v>
      </c>
    </row>
    <row r="5301" spans="1:5" x14ac:dyDescent="0.15">
      <c r="A5301">
        <v>63731125004</v>
      </c>
      <c r="B5301" s="204">
        <v>42908</v>
      </c>
      <c r="C5301">
        <v>0</v>
      </c>
      <c r="D5301">
        <v>1</v>
      </c>
      <c r="E5301">
        <v>0</v>
      </c>
    </row>
    <row r="5302" spans="1:5" x14ac:dyDescent="0.15">
      <c r="A5302">
        <v>63745568002</v>
      </c>
      <c r="B5302" s="204">
        <v>42908</v>
      </c>
      <c r="C5302">
        <v>0</v>
      </c>
      <c r="D5302">
        <v>1</v>
      </c>
      <c r="E5302">
        <v>0</v>
      </c>
    </row>
    <row r="5303" spans="1:5" x14ac:dyDescent="0.15">
      <c r="A5303">
        <v>63745854002</v>
      </c>
      <c r="B5303" s="204">
        <v>42908</v>
      </c>
      <c r="C5303">
        <v>0</v>
      </c>
      <c r="D5303">
        <v>1</v>
      </c>
      <c r="E5303">
        <v>0</v>
      </c>
    </row>
    <row r="5304" spans="1:5" x14ac:dyDescent="0.15">
      <c r="A5304">
        <v>63747009002</v>
      </c>
      <c r="B5304" s="204">
        <v>42908</v>
      </c>
      <c r="C5304">
        <v>0</v>
      </c>
      <c r="D5304">
        <v>1</v>
      </c>
      <c r="E5304">
        <v>0</v>
      </c>
    </row>
    <row r="5305" spans="1:5" x14ac:dyDescent="0.15">
      <c r="A5305">
        <v>63756700002</v>
      </c>
      <c r="B5305" s="204">
        <v>42908</v>
      </c>
      <c r="C5305">
        <v>0</v>
      </c>
      <c r="D5305">
        <v>1</v>
      </c>
      <c r="E5305">
        <v>0</v>
      </c>
    </row>
    <row r="5306" spans="1:5" x14ac:dyDescent="0.15">
      <c r="A5306">
        <v>63763828002</v>
      </c>
      <c r="B5306" s="204">
        <v>42908</v>
      </c>
      <c r="C5306">
        <v>0</v>
      </c>
      <c r="D5306">
        <v>1</v>
      </c>
      <c r="E5306">
        <v>0</v>
      </c>
    </row>
    <row r="5307" spans="1:5" x14ac:dyDescent="0.15">
      <c r="A5307">
        <v>63764279002</v>
      </c>
      <c r="B5307" s="204">
        <v>42908</v>
      </c>
      <c r="C5307">
        <v>0</v>
      </c>
      <c r="D5307">
        <v>1</v>
      </c>
      <c r="E5307">
        <v>0</v>
      </c>
    </row>
    <row r="5308" spans="1:5" x14ac:dyDescent="0.15">
      <c r="A5308">
        <v>63764983002</v>
      </c>
      <c r="B5308" s="204">
        <v>42908</v>
      </c>
      <c r="C5308">
        <v>0</v>
      </c>
      <c r="D5308">
        <v>1</v>
      </c>
      <c r="E5308">
        <v>0</v>
      </c>
    </row>
    <row r="5309" spans="1:5" x14ac:dyDescent="0.15">
      <c r="A5309">
        <v>63768745002</v>
      </c>
      <c r="B5309" s="204">
        <v>42908</v>
      </c>
      <c r="C5309">
        <v>0</v>
      </c>
      <c r="D5309">
        <v>1</v>
      </c>
      <c r="E5309">
        <v>0</v>
      </c>
    </row>
    <row r="5310" spans="1:5" x14ac:dyDescent="0.15">
      <c r="A5310">
        <v>63776082002</v>
      </c>
      <c r="B5310" s="204">
        <v>42908</v>
      </c>
      <c r="C5310">
        <v>0</v>
      </c>
      <c r="D5310">
        <v>1</v>
      </c>
      <c r="E5310">
        <v>0</v>
      </c>
    </row>
    <row r="5311" spans="1:5" x14ac:dyDescent="0.15">
      <c r="A5311">
        <v>63778744002</v>
      </c>
      <c r="B5311" s="204">
        <v>42908</v>
      </c>
      <c r="C5311">
        <v>0</v>
      </c>
      <c r="D5311">
        <v>1</v>
      </c>
      <c r="E5311">
        <v>0</v>
      </c>
    </row>
    <row r="5312" spans="1:5" x14ac:dyDescent="0.15">
      <c r="A5312">
        <v>63779789003</v>
      </c>
      <c r="B5312" s="204">
        <v>42914</v>
      </c>
      <c r="C5312">
        <v>0</v>
      </c>
      <c r="D5312">
        <v>1</v>
      </c>
      <c r="E5312">
        <v>0</v>
      </c>
    </row>
    <row r="5313" spans="1:5" x14ac:dyDescent="0.15">
      <c r="A5313">
        <v>63780746002</v>
      </c>
      <c r="B5313" s="204">
        <v>42908</v>
      </c>
      <c r="C5313">
        <v>0</v>
      </c>
      <c r="D5313">
        <v>1</v>
      </c>
      <c r="E5313">
        <v>0</v>
      </c>
    </row>
    <row r="5314" spans="1:5" x14ac:dyDescent="0.15">
      <c r="A5314">
        <v>63785146002</v>
      </c>
      <c r="B5314" s="204">
        <v>42908</v>
      </c>
      <c r="C5314">
        <v>0</v>
      </c>
      <c r="D5314">
        <v>1</v>
      </c>
      <c r="E5314">
        <v>0</v>
      </c>
    </row>
    <row r="5315" spans="1:5" x14ac:dyDescent="0.15">
      <c r="A5315">
        <v>63796652002</v>
      </c>
      <c r="B5315" s="204">
        <v>42879</v>
      </c>
      <c r="C5315">
        <v>0</v>
      </c>
      <c r="D5315">
        <v>1</v>
      </c>
      <c r="E5315">
        <v>0</v>
      </c>
    </row>
    <row r="5316" spans="1:5" x14ac:dyDescent="0.15">
      <c r="A5316">
        <v>63800931002</v>
      </c>
      <c r="B5316" s="204">
        <v>42879</v>
      </c>
      <c r="C5316">
        <v>0</v>
      </c>
      <c r="D5316">
        <v>1</v>
      </c>
      <c r="E5316">
        <v>0</v>
      </c>
    </row>
    <row r="5317" spans="1:5" x14ac:dyDescent="0.15">
      <c r="A5317">
        <v>63801327004</v>
      </c>
      <c r="B5317" s="204">
        <v>42879</v>
      </c>
      <c r="C5317">
        <v>0</v>
      </c>
      <c r="D5317">
        <v>1</v>
      </c>
      <c r="E5317">
        <v>0</v>
      </c>
    </row>
    <row r="5318" spans="1:5" x14ac:dyDescent="0.15">
      <c r="A5318">
        <v>63813779002</v>
      </c>
      <c r="B5318" s="204">
        <v>42879</v>
      </c>
      <c r="C5318">
        <v>0</v>
      </c>
      <c r="D5318">
        <v>1</v>
      </c>
      <c r="E5318">
        <v>0</v>
      </c>
    </row>
    <row r="5319" spans="1:5" x14ac:dyDescent="0.15">
      <c r="A5319">
        <v>63826044002</v>
      </c>
      <c r="B5319" s="204">
        <v>42879</v>
      </c>
      <c r="C5319">
        <v>0</v>
      </c>
      <c r="D5319">
        <v>1</v>
      </c>
      <c r="E5319">
        <v>0</v>
      </c>
    </row>
    <row r="5320" spans="1:5" x14ac:dyDescent="0.15">
      <c r="A5320">
        <v>63827606003</v>
      </c>
      <c r="B5320" s="204">
        <v>42879</v>
      </c>
      <c r="C5320">
        <v>0</v>
      </c>
      <c r="D5320">
        <v>1</v>
      </c>
      <c r="E5320">
        <v>0</v>
      </c>
    </row>
    <row r="5321" spans="1:5" x14ac:dyDescent="0.15">
      <c r="A5321">
        <v>63828464004</v>
      </c>
      <c r="B5321" s="204">
        <v>42879</v>
      </c>
      <c r="C5321">
        <v>0</v>
      </c>
      <c r="D5321">
        <v>1</v>
      </c>
      <c r="E5321">
        <v>0</v>
      </c>
    </row>
    <row r="5322" spans="1:5" x14ac:dyDescent="0.15">
      <c r="A5322">
        <v>63833172003</v>
      </c>
      <c r="B5322" s="204">
        <v>42879</v>
      </c>
      <c r="C5322">
        <v>0</v>
      </c>
      <c r="D5322">
        <v>1</v>
      </c>
      <c r="E5322">
        <v>0</v>
      </c>
    </row>
    <row r="5323" spans="1:5" x14ac:dyDescent="0.15">
      <c r="A5323">
        <v>63835856004</v>
      </c>
      <c r="B5323" s="204">
        <v>42879</v>
      </c>
      <c r="C5323">
        <v>0</v>
      </c>
      <c r="D5323">
        <v>1</v>
      </c>
      <c r="E5323">
        <v>0</v>
      </c>
    </row>
    <row r="5324" spans="1:5" x14ac:dyDescent="0.15">
      <c r="A5324">
        <v>63846218004</v>
      </c>
      <c r="B5324" s="204">
        <v>42879</v>
      </c>
      <c r="C5324">
        <v>0</v>
      </c>
      <c r="D5324">
        <v>1</v>
      </c>
      <c r="E5324">
        <v>0</v>
      </c>
    </row>
    <row r="5325" spans="1:5" x14ac:dyDescent="0.15">
      <c r="A5325">
        <v>63849078002</v>
      </c>
      <c r="B5325" s="204">
        <v>42879</v>
      </c>
      <c r="C5325">
        <v>0</v>
      </c>
      <c r="D5325">
        <v>1</v>
      </c>
      <c r="E5325">
        <v>0</v>
      </c>
    </row>
    <row r="5326" spans="1:5" x14ac:dyDescent="0.15">
      <c r="A5326">
        <v>63854149002</v>
      </c>
      <c r="B5326" s="204">
        <v>42879</v>
      </c>
      <c r="C5326">
        <v>0</v>
      </c>
      <c r="D5326">
        <v>1</v>
      </c>
      <c r="E5326">
        <v>0</v>
      </c>
    </row>
    <row r="5327" spans="1:5" x14ac:dyDescent="0.15">
      <c r="A5327">
        <v>63858978002</v>
      </c>
      <c r="B5327" s="204">
        <v>42879</v>
      </c>
      <c r="C5327">
        <v>0</v>
      </c>
      <c r="D5327">
        <v>1</v>
      </c>
      <c r="E5327">
        <v>0</v>
      </c>
    </row>
    <row r="5328" spans="1:5" x14ac:dyDescent="0.15">
      <c r="A5328">
        <v>63862388002</v>
      </c>
      <c r="B5328" s="204">
        <v>42879</v>
      </c>
      <c r="C5328">
        <v>0</v>
      </c>
      <c r="D5328">
        <v>1</v>
      </c>
      <c r="E5328">
        <v>0</v>
      </c>
    </row>
    <row r="5329" spans="1:5" x14ac:dyDescent="0.15">
      <c r="A5329">
        <v>63862410002</v>
      </c>
      <c r="B5329" s="204">
        <v>42879</v>
      </c>
      <c r="C5329">
        <v>0</v>
      </c>
      <c r="D5329">
        <v>1</v>
      </c>
      <c r="E5329">
        <v>0</v>
      </c>
    </row>
    <row r="5330" spans="1:5" x14ac:dyDescent="0.15">
      <c r="A5330">
        <v>63864808006</v>
      </c>
      <c r="B5330" s="204">
        <v>42879</v>
      </c>
      <c r="C5330">
        <v>0</v>
      </c>
      <c r="D5330">
        <v>1</v>
      </c>
      <c r="E5330">
        <v>0</v>
      </c>
    </row>
    <row r="5331" spans="1:5" x14ac:dyDescent="0.15">
      <c r="A5331">
        <v>63867437003</v>
      </c>
      <c r="B5331" s="204">
        <v>42879</v>
      </c>
      <c r="C5331">
        <v>0</v>
      </c>
      <c r="D5331">
        <v>1</v>
      </c>
      <c r="E5331">
        <v>0</v>
      </c>
    </row>
    <row r="5332" spans="1:5" x14ac:dyDescent="0.15">
      <c r="A5332">
        <v>63876017002</v>
      </c>
      <c r="B5332" s="204">
        <v>42879</v>
      </c>
      <c r="C5332">
        <v>0</v>
      </c>
      <c r="D5332">
        <v>1</v>
      </c>
      <c r="E5332">
        <v>0</v>
      </c>
    </row>
    <row r="5333" spans="1:5" x14ac:dyDescent="0.15">
      <c r="A5333">
        <v>63886258002</v>
      </c>
      <c r="B5333" s="204">
        <v>42879</v>
      </c>
      <c r="C5333">
        <v>0</v>
      </c>
      <c r="D5333">
        <v>1</v>
      </c>
      <c r="E5333">
        <v>0</v>
      </c>
    </row>
    <row r="5334" spans="1:5" x14ac:dyDescent="0.15">
      <c r="A5334">
        <v>63889041002</v>
      </c>
      <c r="B5334" s="204">
        <v>42893</v>
      </c>
      <c r="C5334">
        <v>0</v>
      </c>
      <c r="D5334">
        <v>1</v>
      </c>
      <c r="E5334">
        <v>0</v>
      </c>
    </row>
    <row r="5335" spans="1:5" x14ac:dyDescent="0.15">
      <c r="A5335">
        <v>63890625003</v>
      </c>
      <c r="B5335" s="204">
        <v>42879</v>
      </c>
      <c r="C5335">
        <v>0</v>
      </c>
      <c r="D5335">
        <v>1</v>
      </c>
      <c r="E5335">
        <v>0</v>
      </c>
    </row>
    <row r="5336" spans="1:5" x14ac:dyDescent="0.15">
      <c r="A5336">
        <v>63896345002</v>
      </c>
      <c r="B5336" s="204">
        <v>42879</v>
      </c>
      <c r="C5336">
        <v>0</v>
      </c>
      <c r="D5336">
        <v>1</v>
      </c>
      <c r="E5336">
        <v>0</v>
      </c>
    </row>
    <row r="5337" spans="1:5" x14ac:dyDescent="0.15">
      <c r="A5337">
        <v>63898523004</v>
      </c>
      <c r="B5337" s="204">
        <v>42879</v>
      </c>
      <c r="C5337">
        <v>0</v>
      </c>
      <c r="D5337">
        <v>1</v>
      </c>
      <c r="E5337">
        <v>0</v>
      </c>
    </row>
    <row r="5338" spans="1:5" x14ac:dyDescent="0.15">
      <c r="A5338">
        <v>63906553002</v>
      </c>
      <c r="B5338" s="204">
        <v>42879</v>
      </c>
      <c r="C5338">
        <v>0</v>
      </c>
      <c r="D5338">
        <v>1</v>
      </c>
      <c r="E5338">
        <v>0</v>
      </c>
    </row>
    <row r="5339" spans="1:5" x14ac:dyDescent="0.15">
      <c r="A5339">
        <v>63917619004</v>
      </c>
      <c r="B5339" s="204">
        <v>42879</v>
      </c>
      <c r="C5339">
        <v>0</v>
      </c>
      <c r="D5339" t="s">
        <v>21</v>
      </c>
      <c r="E5339">
        <v>0</v>
      </c>
    </row>
    <row r="5340" spans="1:5" x14ac:dyDescent="0.15">
      <c r="A5340">
        <v>63928047002</v>
      </c>
      <c r="B5340" s="204">
        <v>42879</v>
      </c>
      <c r="C5340">
        <v>0</v>
      </c>
      <c r="D5340">
        <v>1</v>
      </c>
      <c r="E5340">
        <v>0</v>
      </c>
    </row>
    <row r="5341" spans="1:5" x14ac:dyDescent="0.15">
      <c r="A5341">
        <v>63928201004</v>
      </c>
      <c r="B5341" s="204">
        <v>42879</v>
      </c>
      <c r="C5341">
        <v>0</v>
      </c>
      <c r="D5341">
        <v>1</v>
      </c>
      <c r="E5341">
        <v>0</v>
      </c>
    </row>
    <row r="5342" spans="1:5" x14ac:dyDescent="0.15">
      <c r="A5342">
        <v>63930852002</v>
      </c>
      <c r="B5342" s="204">
        <v>42879</v>
      </c>
      <c r="C5342">
        <v>0</v>
      </c>
      <c r="D5342">
        <v>1</v>
      </c>
      <c r="E5342">
        <v>0</v>
      </c>
    </row>
    <row r="5343" spans="1:5" x14ac:dyDescent="0.15">
      <c r="A5343">
        <v>63945845002</v>
      </c>
      <c r="B5343" s="204">
        <v>42879</v>
      </c>
      <c r="C5343">
        <v>0</v>
      </c>
      <c r="D5343">
        <v>1</v>
      </c>
      <c r="E5343">
        <v>0</v>
      </c>
    </row>
    <row r="5344" spans="1:5" x14ac:dyDescent="0.15">
      <c r="A5344">
        <v>63947506002</v>
      </c>
      <c r="B5344" s="204">
        <v>42879</v>
      </c>
      <c r="C5344">
        <v>0</v>
      </c>
      <c r="D5344">
        <v>1</v>
      </c>
      <c r="E5344">
        <v>0</v>
      </c>
    </row>
    <row r="5345" spans="1:5" x14ac:dyDescent="0.15">
      <c r="A5345">
        <v>63951565003</v>
      </c>
      <c r="B5345" s="204">
        <v>42879</v>
      </c>
      <c r="C5345">
        <v>0</v>
      </c>
      <c r="D5345">
        <v>1</v>
      </c>
      <c r="E5345">
        <v>0</v>
      </c>
    </row>
    <row r="5346" spans="1:5" x14ac:dyDescent="0.15">
      <c r="A5346">
        <v>63951675002</v>
      </c>
      <c r="B5346" s="204">
        <v>42879</v>
      </c>
      <c r="C5346">
        <v>0</v>
      </c>
      <c r="D5346">
        <v>1</v>
      </c>
      <c r="E5346">
        <v>0</v>
      </c>
    </row>
    <row r="5347" spans="1:5" x14ac:dyDescent="0.15">
      <c r="A5347">
        <v>63952566002</v>
      </c>
      <c r="B5347" s="204">
        <v>42879</v>
      </c>
      <c r="C5347">
        <v>0</v>
      </c>
      <c r="D5347">
        <v>1</v>
      </c>
      <c r="E5347">
        <v>0</v>
      </c>
    </row>
    <row r="5348" spans="1:5" x14ac:dyDescent="0.15">
      <c r="A5348">
        <v>63957186002</v>
      </c>
      <c r="B5348" s="204">
        <v>42879</v>
      </c>
      <c r="C5348">
        <v>0</v>
      </c>
      <c r="D5348" t="s">
        <v>21</v>
      </c>
      <c r="E5348">
        <v>0</v>
      </c>
    </row>
    <row r="5349" spans="1:5" x14ac:dyDescent="0.15">
      <c r="A5349">
        <v>63962730005</v>
      </c>
      <c r="B5349" s="204">
        <v>42879</v>
      </c>
      <c r="C5349">
        <v>0</v>
      </c>
      <c r="D5349">
        <v>1</v>
      </c>
      <c r="E5349">
        <v>0</v>
      </c>
    </row>
    <row r="5350" spans="1:5" x14ac:dyDescent="0.15">
      <c r="A5350">
        <v>63962840002</v>
      </c>
      <c r="B5350" s="204">
        <v>42879</v>
      </c>
      <c r="C5350">
        <v>0</v>
      </c>
      <c r="D5350">
        <v>1</v>
      </c>
      <c r="E5350">
        <v>0</v>
      </c>
    </row>
    <row r="5351" spans="1:5" x14ac:dyDescent="0.15">
      <c r="A5351">
        <v>63963335003</v>
      </c>
      <c r="B5351" s="204">
        <v>42879</v>
      </c>
      <c r="C5351">
        <v>0</v>
      </c>
      <c r="D5351">
        <v>1</v>
      </c>
      <c r="E5351">
        <v>0</v>
      </c>
    </row>
    <row r="5352" spans="1:5" x14ac:dyDescent="0.15">
      <c r="A5352">
        <v>63967185002</v>
      </c>
      <c r="B5352" s="204">
        <v>42879</v>
      </c>
      <c r="C5352">
        <v>0</v>
      </c>
      <c r="D5352">
        <v>1</v>
      </c>
      <c r="E5352">
        <v>0</v>
      </c>
    </row>
    <row r="5353" spans="1:5" x14ac:dyDescent="0.15">
      <c r="A5353">
        <v>63976073002</v>
      </c>
      <c r="B5353" s="204">
        <v>42879</v>
      </c>
      <c r="C5353">
        <v>0</v>
      </c>
      <c r="D5353">
        <v>1</v>
      </c>
      <c r="E5353">
        <v>0</v>
      </c>
    </row>
    <row r="5354" spans="1:5" x14ac:dyDescent="0.15">
      <c r="A5354">
        <v>63976425002</v>
      </c>
      <c r="B5354" s="204">
        <v>42879</v>
      </c>
      <c r="C5354">
        <v>0</v>
      </c>
      <c r="D5354">
        <v>1</v>
      </c>
      <c r="E5354">
        <v>0</v>
      </c>
    </row>
    <row r="5355" spans="1:5" x14ac:dyDescent="0.15">
      <c r="A5355">
        <v>63994509002</v>
      </c>
      <c r="B5355" s="204">
        <v>42880</v>
      </c>
      <c r="C5355">
        <v>0</v>
      </c>
      <c r="D5355">
        <v>1</v>
      </c>
      <c r="E5355">
        <v>0</v>
      </c>
    </row>
    <row r="5356" spans="1:5" x14ac:dyDescent="0.15">
      <c r="A5356">
        <v>63995609002</v>
      </c>
      <c r="B5356" s="204">
        <v>42880</v>
      </c>
      <c r="C5356">
        <v>0</v>
      </c>
      <c r="D5356">
        <v>1</v>
      </c>
      <c r="E5356">
        <v>0</v>
      </c>
    </row>
    <row r="5357" spans="1:5" x14ac:dyDescent="0.15">
      <c r="A5357">
        <v>64000823002</v>
      </c>
      <c r="B5357" s="204">
        <v>42880</v>
      </c>
      <c r="C5357">
        <v>0</v>
      </c>
      <c r="D5357">
        <v>1</v>
      </c>
      <c r="E5357">
        <v>0</v>
      </c>
    </row>
    <row r="5358" spans="1:5" x14ac:dyDescent="0.15">
      <c r="A5358">
        <v>64004002002</v>
      </c>
      <c r="B5358" s="204">
        <v>42880</v>
      </c>
      <c r="C5358">
        <v>0</v>
      </c>
      <c r="D5358">
        <v>1</v>
      </c>
      <c r="E5358">
        <v>0</v>
      </c>
    </row>
    <row r="5359" spans="1:5" x14ac:dyDescent="0.15">
      <c r="A5359">
        <v>64014672002</v>
      </c>
      <c r="B5359" s="204">
        <v>42880</v>
      </c>
      <c r="C5359">
        <v>0</v>
      </c>
      <c r="D5359">
        <v>1</v>
      </c>
      <c r="E5359">
        <v>0</v>
      </c>
    </row>
    <row r="5360" spans="1:5" x14ac:dyDescent="0.15">
      <c r="A5360">
        <v>64018269003</v>
      </c>
      <c r="B5360" s="204">
        <v>42880</v>
      </c>
      <c r="C5360">
        <v>0</v>
      </c>
      <c r="D5360">
        <v>1</v>
      </c>
      <c r="E5360">
        <v>0</v>
      </c>
    </row>
    <row r="5361" spans="1:5" x14ac:dyDescent="0.15">
      <c r="A5361">
        <v>64021591002</v>
      </c>
      <c r="B5361" s="204">
        <v>42880</v>
      </c>
      <c r="C5361">
        <v>0</v>
      </c>
      <c r="D5361">
        <v>1</v>
      </c>
      <c r="E5361">
        <v>0</v>
      </c>
    </row>
    <row r="5362" spans="1:5" x14ac:dyDescent="0.15">
      <c r="A5362">
        <v>64030413002</v>
      </c>
      <c r="B5362" s="204">
        <v>42880</v>
      </c>
      <c r="C5362">
        <v>0</v>
      </c>
      <c r="D5362">
        <v>1</v>
      </c>
      <c r="E5362">
        <v>0</v>
      </c>
    </row>
    <row r="5363" spans="1:5" x14ac:dyDescent="0.15">
      <c r="A5363">
        <v>64030853002</v>
      </c>
      <c r="B5363" s="204">
        <v>42880</v>
      </c>
      <c r="C5363">
        <v>0</v>
      </c>
      <c r="D5363">
        <v>1</v>
      </c>
      <c r="E5363">
        <v>0</v>
      </c>
    </row>
    <row r="5364" spans="1:5" x14ac:dyDescent="0.15">
      <c r="A5364">
        <v>64033251002</v>
      </c>
      <c r="B5364" s="204">
        <v>42880</v>
      </c>
      <c r="C5364">
        <v>0</v>
      </c>
      <c r="D5364">
        <v>1</v>
      </c>
      <c r="E5364">
        <v>0</v>
      </c>
    </row>
    <row r="5365" spans="1:5" x14ac:dyDescent="0.15">
      <c r="A5365">
        <v>64035033004</v>
      </c>
      <c r="B5365" s="204">
        <v>42880</v>
      </c>
      <c r="C5365">
        <v>0</v>
      </c>
      <c r="D5365" t="s">
        <v>21</v>
      </c>
      <c r="E5365">
        <v>0</v>
      </c>
    </row>
    <row r="5366" spans="1:5" x14ac:dyDescent="0.15">
      <c r="A5366">
        <v>64038817003</v>
      </c>
      <c r="B5366" s="204">
        <v>42880</v>
      </c>
      <c r="C5366">
        <v>0</v>
      </c>
      <c r="D5366">
        <v>1</v>
      </c>
      <c r="E5366">
        <v>0</v>
      </c>
    </row>
    <row r="5367" spans="1:5" x14ac:dyDescent="0.15">
      <c r="A5367">
        <v>64044801002</v>
      </c>
      <c r="B5367" s="204">
        <v>42880</v>
      </c>
      <c r="C5367">
        <v>0</v>
      </c>
      <c r="D5367">
        <v>1</v>
      </c>
      <c r="E5367">
        <v>0</v>
      </c>
    </row>
    <row r="5368" spans="1:5" x14ac:dyDescent="0.15">
      <c r="A5368">
        <v>64055735002</v>
      </c>
      <c r="B5368" s="204">
        <v>42880</v>
      </c>
      <c r="C5368">
        <v>0</v>
      </c>
      <c r="D5368">
        <v>1</v>
      </c>
      <c r="E5368">
        <v>0</v>
      </c>
    </row>
    <row r="5369" spans="1:5" x14ac:dyDescent="0.15">
      <c r="A5369">
        <v>64064744002</v>
      </c>
      <c r="B5369" s="204">
        <v>42880</v>
      </c>
      <c r="C5369">
        <v>0</v>
      </c>
      <c r="D5369">
        <v>1</v>
      </c>
      <c r="E5369">
        <v>0</v>
      </c>
    </row>
    <row r="5370" spans="1:5" x14ac:dyDescent="0.15">
      <c r="A5370">
        <v>64065415002</v>
      </c>
      <c r="B5370" s="204">
        <v>42880</v>
      </c>
      <c r="C5370">
        <v>0</v>
      </c>
      <c r="D5370">
        <v>1</v>
      </c>
      <c r="E5370">
        <v>0</v>
      </c>
    </row>
    <row r="5371" spans="1:5" x14ac:dyDescent="0.15">
      <c r="A5371">
        <v>64072620002</v>
      </c>
      <c r="B5371" s="204">
        <v>42880</v>
      </c>
      <c r="C5371">
        <v>0</v>
      </c>
      <c r="D5371">
        <v>1</v>
      </c>
      <c r="E5371">
        <v>0</v>
      </c>
    </row>
    <row r="5372" spans="1:5" x14ac:dyDescent="0.15">
      <c r="A5372">
        <v>64073071002</v>
      </c>
      <c r="B5372" s="204">
        <v>42880</v>
      </c>
      <c r="C5372">
        <v>0</v>
      </c>
      <c r="D5372">
        <v>1</v>
      </c>
      <c r="E5372">
        <v>0</v>
      </c>
    </row>
    <row r="5373" spans="1:5" x14ac:dyDescent="0.15">
      <c r="A5373">
        <v>64074963002</v>
      </c>
      <c r="B5373" s="204">
        <v>42880</v>
      </c>
      <c r="C5373">
        <v>0</v>
      </c>
      <c r="D5373">
        <v>1</v>
      </c>
      <c r="E5373">
        <v>0</v>
      </c>
    </row>
    <row r="5374" spans="1:5" x14ac:dyDescent="0.15">
      <c r="A5374">
        <v>64076921003</v>
      </c>
      <c r="B5374" s="204">
        <v>42880</v>
      </c>
      <c r="C5374">
        <v>0</v>
      </c>
      <c r="D5374">
        <v>1</v>
      </c>
      <c r="E5374">
        <v>0</v>
      </c>
    </row>
    <row r="5375" spans="1:5" x14ac:dyDescent="0.15">
      <c r="A5375">
        <v>64084896002</v>
      </c>
      <c r="B5375" s="204">
        <v>42880</v>
      </c>
      <c r="C5375">
        <v>0</v>
      </c>
      <c r="D5375">
        <v>1</v>
      </c>
      <c r="E5375">
        <v>0</v>
      </c>
    </row>
    <row r="5376" spans="1:5" x14ac:dyDescent="0.15">
      <c r="A5376">
        <v>64102683002</v>
      </c>
      <c r="B5376" s="204">
        <v>42880</v>
      </c>
      <c r="C5376">
        <v>0</v>
      </c>
      <c r="D5376">
        <v>1</v>
      </c>
      <c r="E5376">
        <v>0</v>
      </c>
    </row>
    <row r="5377" spans="1:5" x14ac:dyDescent="0.15">
      <c r="A5377">
        <v>64107479002</v>
      </c>
      <c r="B5377" s="204">
        <v>42880</v>
      </c>
      <c r="C5377">
        <v>0</v>
      </c>
      <c r="D5377">
        <v>1</v>
      </c>
      <c r="E5377">
        <v>0</v>
      </c>
    </row>
    <row r="5378" spans="1:5" x14ac:dyDescent="0.15">
      <c r="A5378">
        <v>64115982002</v>
      </c>
      <c r="B5378" s="204">
        <v>42880</v>
      </c>
      <c r="C5378">
        <v>0</v>
      </c>
      <c r="D5378">
        <v>1</v>
      </c>
      <c r="E5378">
        <v>0</v>
      </c>
    </row>
    <row r="5379" spans="1:5" x14ac:dyDescent="0.15">
      <c r="A5379">
        <v>64117148003</v>
      </c>
      <c r="B5379" s="204">
        <v>42880</v>
      </c>
      <c r="C5379">
        <v>0</v>
      </c>
      <c r="D5379">
        <v>1</v>
      </c>
      <c r="E5379">
        <v>0</v>
      </c>
    </row>
    <row r="5380" spans="1:5" x14ac:dyDescent="0.15">
      <c r="A5380">
        <v>64124573004</v>
      </c>
      <c r="B5380" s="204">
        <v>42880</v>
      </c>
      <c r="C5380">
        <v>0</v>
      </c>
      <c r="D5380">
        <v>1</v>
      </c>
      <c r="E5380">
        <v>0</v>
      </c>
    </row>
    <row r="5381" spans="1:5" x14ac:dyDescent="0.15">
      <c r="A5381">
        <v>64124694002</v>
      </c>
      <c r="B5381" s="204">
        <v>42880</v>
      </c>
      <c r="C5381">
        <v>0</v>
      </c>
      <c r="D5381">
        <v>1</v>
      </c>
      <c r="E5381">
        <v>0</v>
      </c>
    </row>
    <row r="5382" spans="1:5" x14ac:dyDescent="0.15">
      <c r="A5382">
        <v>64132845002</v>
      </c>
      <c r="B5382" s="204">
        <v>42880</v>
      </c>
      <c r="C5382">
        <v>0</v>
      </c>
      <c r="D5382">
        <v>1</v>
      </c>
      <c r="E5382">
        <v>0</v>
      </c>
    </row>
    <row r="5383" spans="1:5" x14ac:dyDescent="0.15">
      <c r="A5383">
        <v>64133582002</v>
      </c>
      <c r="B5383" s="204">
        <v>42880</v>
      </c>
      <c r="C5383">
        <v>0</v>
      </c>
      <c r="D5383">
        <v>1</v>
      </c>
      <c r="E5383">
        <v>0</v>
      </c>
    </row>
    <row r="5384" spans="1:5" x14ac:dyDescent="0.15">
      <c r="A5384">
        <v>64140831004</v>
      </c>
      <c r="B5384" s="204">
        <v>42880</v>
      </c>
      <c r="C5384">
        <v>0</v>
      </c>
      <c r="D5384">
        <v>1</v>
      </c>
      <c r="E5384">
        <v>0</v>
      </c>
    </row>
    <row r="5385" spans="1:5" x14ac:dyDescent="0.15">
      <c r="A5385">
        <v>64155461002</v>
      </c>
      <c r="B5385" s="204">
        <v>42880</v>
      </c>
      <c r="C5385">
        <v>0</v>
      </c>
      <c r="D5385">
        <v>1</v>
      </c>
      <c r="E5385">
        <v>0</v>
      </c>
    </row>
    <row r="5386" spans="1:5" x14ac:dyDescent="0.15">
      <c r="A5386">
        <v>64156286006</v>
      </c>
      <c r="B5386" s="204">
        <v>42880</v>
      </c>
      <c r="C5386">
        <v>0</v>
      </c>
      <c r="D5386">
        <v>1</v>
      </c>
      <c r="E5386">
        <v>0</v>
      </c>
    </row>
    <row r="5387" spans="1:5" x14ac:dyDescent="0.15">
      <c r="A5387">
        <v>64167748002</v>
      </c>
      <c r="B5387" s="204">
        <v>42880</v>
      </c>
      <c r="C5387">
        <v>0</v>
      </c>
      <c r="D5387">
        <v>1</v>
      </c>
      <c r="E5387">
        <v>0</v>
      </c>
    </row>
    <row r="5388" spans="1:5" x14ac:dyDescent="0.15">
      <c r="A5388">
        <v>64177010006</v>
      </c>
      <c r="B5388" s="204">
        <v>42880</v>
      </c>
      <c r="C5388">
        <v>0</v>
      </c>
      <c r="D5388">
        <v>1</v>
      </c>
      <c r="E5388">
        <v>0</v>
      </c>
    </row>
    <row r="5389" spans="1:5" x14ac:dyDescent="0.15">
      <c r="A5389">
        <v>64177956002</v>
      </c>
      <c r="B5389" s="204">
        <v>42880</v>
      </c>
      <c r="C5389">
        <v>0</v>
      </c>
      <c r="D5389">
        <v>1</v>
      </c>
      <c r="E5389">
        <v>0</v>
      </c>
    </row>
    <row r="5390" spans="1:5" x14ac:dyDescent="0.15">
      <c r="A5390">
        <v>64179067002</v>
      </c>
      <c r="B5390" s="204">
        <v>42880</v>
      </c>
      <c r="C5390">
        <v>0</v>
      </c>
      <c r="D5390">
        <v>1</v>
      </c>
      <c r="E5390">
        <v>0</v>
      </c>
    </row>
    <row r="5391" spans="1:5" x14ac:dyDescent="0.15">
      <c r="A5391">
        <v>64190815002</v>
      </c>
      <c r="B5391" s="204">
        <v>42880</v>
      </c>
      <c r="C5391">
        <v>0</v>
      </c>
      <c r="D5391">
        <v>1</v>
      </c>
      <c r="E5391">
        <v>0</v>
      </c>
    </row>
    <row r="5392" spans="1:5" x14ac:dyDescent="0.15">
      <c r="A5392">
        <v>64192366003</v>
      </c>
      <c r="B5392" s="204">
        <v>42880</v>
      </c>
      <c r="C5392">
        <v>0</v>
      </c>
      <c r="D5392">
        <v>1</v>
      </c>
      <c r="E5392">
        <v>0</v>
      </c>
    </row>
    <row r="5393" spans="1:5" x14ac:dyDescent="0.15">
      <c r="A5393">
        <v>64192784002</v>
      </c>
      <c r="B5393" s="204">
        <v>42880</v>
      </c>
      <c r="C5393">
        <v>0</v>
      </c>
      <c r="D5393">
        <v>1</v>
      </c>
      <c r="E5393">
        <v>0</v>
      </c>
    </row>
    <row r="5394" spans="1:5" x14ac:dyDescent="0.15">
      <c r="A5394">
        <v>64401498002</v>
      </c>
      <c r="B5394" s="204">
        <v>42912</v>
      </c>
      <c r="C5394">
        <v>0</v>
      </c>
      <c r="D5394">
        <v>1</v>
      </c>
      <c r="E5394">
        <v>0</v>
      </c>
    </row>
    <row r="5395" spans="1:5" x14ac:dyDescent="0.15">
      <c r="A5395">
        <v>64403258002</v>
      </c>
      <c r="B5395" s="204">
        <v>42912</v>
      </c>
      <c r="C5395">
        <v>0</v>
      </c>
      <c r="D5395">
        <v>1</v>
      </c>
      <c r="E5395">
        <v>0</v>
      </c>
    </row>
    <row r="5396" spans="1:5" x14ac:dyDescent="0.15">
      <c r="A5396">
        <v>64404193002</v>
      </c>
      <c r="B5396" s="204">
        <v>42912</v>
      </c>
      <c r="C5396">
        <v>0</v>
      </c>
      <c r="D5396" t="s">
        <v>21</v>
      </c>
      <c r="E5396">
        <v>0</v>
      </c>
    </row>
    <row r="5397" spans="1:5" x14ac:dyDescent="0.15">
      <c r="A5397">
        <v>64405953002</v>
      </c>
      <c r="B5397" s="204">
        <v>42912</v>
      </c>
      <c r="C5397">
        <v>0</v>
      </c>
      <c r="D5397" t="s">
        <v>21</v>
      </c>
      <c r="E5397">
        <v>0</v>
      </c>
    </row>
    <row r="5398" spans="1:5" x14ac:dyDescent="0.15">
      <c r="A5398">
        <v>64410518002</v>
      </c>
      <c r="B5398" s="204">
        <v>42913</v>
      </c>
      <c r="C5398">
        <v>0</v>
      </c>
      <c r="D5398">
        <v>1</v>
      </c>
      <c r="E5398">
        <v>0</v>
      </c>
    </row>
    <row r="5399" spans="1:5" x14ac:dyDescent="0.15">
      <c r="A5399">
        <v>64417261003</v>
      </c>
      <c r="B5399" s="204">
        <v>42912</v>
      </c>
      <c r="C5399">
        <v>0</v>
      </c>
      <c r="D5399">
        <v>1</v>
      </c>
      <c r="E5399">
        <v>0</v>
      </c>
    </row>
    <row r="5400" spans="1:5" x14ac:dyDescent="0.15">
      <c r="A5400">
        <v>64417316002</v>
      </c>
      <c r="B5400" s="204">
        <v>42912</v>
      </c>
      <c r="C5400">
        <v>0</v>
      </c>
      <c r="D5400">
        <v>1</v>
      </c>
      <c r="E5400">
        <v>0</v>
      </c>
    </row>
    <row r="5401" spans="1:5" x14ac:dyDescent="0.15">
      <c r="A5401">
        <v>64418966004</v>
      </c>
      <c r="B5401" s="204">
        <v>42912</v>
      </c>
      <c r="C5401">
        <v>0</v>
      </c>
      <c r="D5401">
        <v>1</v>
      </c>
      <c r="E5401">
        <v>0</v>
      </c>
    </row>
    <row r="5402" spans="1:5" x14ac:dyDescent="0.15">
      <c r="A5402">
        <v>64420110002</v>
      </c>
      <c r="B5402" s="204">
        <v>42912</v>
      </c>
      <c r="C5402">
        <v>0</v>
      </c>
      <c r="D5402">
        <v>1</v>
      </c>
      <c r="E5402">
        <v>0</v>
      </c>
    </row>
    <row r="5403" spans="1:5" x14ac:dyDescent="0.15">
      <c r="A5403">
        <v>64429460003</v>
      </c>
      <c r="B5403" s="204">
        <v>42912</v>
      </c>
      <c r="C5403">
        <v>0</v>
      </c>
      <c r="D5403">
        <v>1</v>
      </c>
      <c r="E5403">
        <v>0</v>
      </c>
    </row>
    <row r="5404" spans="1:5" x14ac:dyDescent="0.15">
      <c r="A5404">
        <v>64435378003</v>
      </c>
      <c r="B5404" s="204">
        <v>42912</v>
      </c>
      <c r="C5404">
        <v>0</v>
      </c>
      <c r="D5404">
        <v>1</v>
      </c>
      <c r="E5404">
        <v>0</v>
      </c>
    </row>
    <row r="5405" spans="1:5" x14ac:dyDescent="0.15">
      <c r="A5405">
        <v>64444772002</v>
      </c>
      <c r="B5405" s="204">
        <v>42912</v>
      </c>
      <c r="C5405">
        <v>0</v>
      </c>
      <c r="D5405">
        <v>1</v>
      </c>
      <c r="E5405">
        <v>0</v>
      </c>
    </row>
    <row r="5406" spans="1:5" x14ac:dyDescent="0.15">
      <c r="A5406">
        <v>64446675002</v>
      </c>
      <c r="B5406" s="204">
        <v>42912</v>
      </c>
      <c r="C5406">
        <v>0</v>
      </c>
      <c r="D5406">
        <v>1</v>
      </c>
      <c r="E5406">
        <v>0</v>
      </c>
    </row>
    <row r="5407" spans="1:5" x14ac:dyDescent="0.15">
      <c r="A5407">
        <v>64450195002</v>
      </c>
      <c r="B5407" s="204">
        <v>42912</v>
      </c>
      <c r="C5407">
        <v>0</v>
      </c>
      <c r="D5407" t="s">
        <v>21</v>
      </c>
      <c r="E5407">
        <v>0</v>
      </c>
    </row>
    <row r="5408" spans="1:5" x14ac:dyDescent="0.15">
      <c r="A5408">
        <v>64453891002</v>
      </c>
      <c r="B5408" s="204">
        <v>42912</v>
      </c>
      <c r="C5408">
        <v>0</v>
      </c>
      <c r="D5408">
        <v>1</v>
      </c>
      <c r="E5408">
        <v>0</v>
      </c>
    </row>
    <row r="5409" spans="1:5" x14ac:dyDescent="0.15">
      <c r="A5409">
        <v>64457829004</v>
      </c>
      <c r="B5409" s="204">
        <v>42912</v>
      </c>
      <c r="C5409">
        <v>0</v>
      </c>
      <c r="D5409">
        <v>1</v>
      </c>
      <c r="E5409">
        <v>0</v>
      </c>
    </row>
    <row r="5410" spans="1:5" x14ac:dyDescent="0.15">
      <c r="A5410">
        <v>64459424002</v>
      </c>
      <c r="B5410" s="204">
        <v>42912</v>
      </c>
      <c r="C5410">
        <v>0</v>
      </c>
      <c r="D5410">
        <v>1</v>
      </c>
      <c r="E5410">
        <v>0</v>
      </c>
    </row>
    <row r="5411" spans="1:5" x14ac:dyDescent="0.15">
      <c r="A5411">
        <v>64467168004</v>
      </c>
      <c r="B5411" s="204">
        <v>42912</v>
      </c>
      <c r="C5411">
        <v>0</v>
      </c>
      <c r="D5411">
        <v>1</v>
      </c>
      <c r="E5411">
        <v>0</v>
      </c>
    </row>
    <row r="5412" spans="1:5" x14ac:dyDescent="0.15">
      <c r="A5412">
        <v>64474901002</v>
      </c>
      <c r="B5412" s="204">
        <v>42912</v>
      </c>
      <c r="C5412">
        <v>0</v>
      </c>
      <c r="D5412">
        <v>1</v>
      </c>
      <c r="E5412">
        <v>0</v>
      </c>
    </row>
    <row r="5413" spans="1:5" x14ac:dyDescent="0.15">
      <c r="A5413">
        <v>64478872002</v>
      </c>
      <c r="B5413" s="204">
        <v>42912</v>
      </c>
      <c r="C5413">
        <v>0</v>
      </c>
      <c r="D5413">
        <v>1</v>
      </c>
      <c r="E5413">
        <v>0</v>
      </c>
    </row>
    <row r="5414" spans="1:5" x14ac:dyDescent="0.15">
      <c r="A5414">
        <v>64480511003</v>
      </c>
      <c r="B5414" s="204">
        <v>42912</v>
      </c>
      <c r="C5414">
        <v>0</v>
      </c>
      <c r="D5414">
        <v>1</v>
      </c>
      <c r="E5414">
        <v>0</v>
      </c>
    </row>
    <row r="5415" spans="1:5" x14ac:dyDescent="0.15">
      <c r="A5415">
        <v>64496230002</v>
      </c>
      <c r="B5415" s="204">
        <v>42912</v>
      </c>
      <c r="C5415">
        <v>0</v>
      </c>
      <c r="D5415">
        <v>1</v>
      </c>
      <c r="E5415">
        <v>0</v>
      </c>
    </row>
    <row r="5416" spans="1:5" x14ac:dyDescent="0.15">
      <c r="A5416">
        <v>64500410002</v>
      </c>
      <c r="B5416" s="204">
        <v>42912</v>
      </c>
      <c r="C5416">
        <v>0</v>
      </c>
      <c r="D5416">
        <v>1</v>
      </c>
      <c r="E5416">
        <v>0</v>
      </c>
    </row>
    <row r="5417" spans="1:5" x14ac:dyDescent="0.15">
      <c r="A5417">
        <v>64506911003</v>
      </c>
      <c r="B5417" s="204">
        <v>42912</v>
      </c>
      <c r="C5417">
        <v>0</v>
      </c>
      <c r="D5417">
        <v>1</v>
      </c>
      <c r="E5417">
        <v>0</v>
      </c>
    </row>
    <row r="5418" spans="1:5" x14ac:dyDescent="0.15">
      <c r="A5418">
        <v>64524467002</v>
      </c>
      <c r="B5418" s="204">
        <v>42912</v>
      </c>
      <c r="C5418">
        <v>0</v>
      </c>
      <c r="D5418">
        <v>1</v>
      </c>
      <c r="E5418">
        <v>0</v>
      </c>
    </row>
    <row r="5419" spans="1:5" x14ac:dyDescent="0.15">
      <c r="A5419">
        <v>64528922002</v>
      </c>
      <c r="B5419" s="204">
        <v>42912</v>
      </c>
      <c r="C5419">
        <v>0</v>
      </c>
      <c r="D5419">
        <v>1</v>
      </c>
      <c r="E5419">
        <v>0</v>
      </c>
    </row>
    <row r="5420" spans="1:5" x14ac:dyDescent="0.15">
      <c r="A5420">
        <v>64530176002</v>
      </c>
      <c r="B5420" s="204">
        <v>42912</v>
      </c>
      <c r="C5420">
        <v>0</v>
      </c>
      <c r="D5420">
        <v>1</v>
      </c>
      <c r="E5420">
        <v>0</v>
      </c>
    </row>
    <row r="5421" spans="1:5" x14ac:dyDescent="0.15">
      <c r="A5421">
        <v>64534004003</v>
      </c>
      <c r="B5421" s="204">
        <v>42912</v>
      </c>
      <c r="C5421">
        <v>0</v>
      </c>
      <c r="D5421">
        <v>1</v>
      </c>
      <c r="E5421">
        <v>0</v>
      </c>
    </row>
    <row r="5422" spans="1:5" x14ac:dyDescent="0.15">
      <c r="A5422">
        <v>64540681002</v>
      </c>
      <c r="B5422" s="204">
        <v>42912</v>
      </c>
      <c r="C5422">
        <v>0</v>
      </c>
      <c r="D5422">
        <v>1</v>
      </c>
      <c r="E5422">
        <v>0</v>
      </c>
    </row>
    <row r="5423" spans="1:5" x14ac:dyDescent="0.15">
      <c r="A5423">
        <v>64541407002</v>
      </c>
      <c r="B5423" s="204">
        <v>42912</v>
      </c>
      <c r="C5423">
        <v>0</v>
      </c>
      <c r="D5423">
        <v>1</v>
      </c>
      <c r="E5423">
        <v>0</v>
      </c>
    </row>
    <row r="5424" spans="1:5" x14ac:dyDescent="0.15">
      <c r="A5424">
        <v>64541429002</v>
      </c>
      <c r="B5424" s="204">
        <v>42912</v>
      </c>
      <c r="C5424">
        <v>0</v>
      </c>
      <c r="D5424">
        <v>1</v>
      </c>
      <c r="E5424">
        <v>0</v>
      </c>
    </row>
    <row r="5425" spans="1:5" x14ac:dyDescent="0.15">
      <c r="A5425">
        <v>64545510002</v>
      </c>
      <c r="B5425" s="204">
        <v>42912</v>
      </c>
      <c r="C5425">
        <v>0</v>
      </c>
      <c r="D5425">
        <v>1</v>
      </c>
      <c r="E5425">
        <v>0</v>
      </c>
    </row>
    <row r="5426" spans="1:5" x14ac:dyDescent="0.15">
      <c r="A5426">
        <v>64546709002</v>
      </c>
      <c r="B5426" s="204">
        <v>42912</v>
      </c>
      <c r="C5426">
        <v>0</v>
      </c>
      <c r="D5426">
        <v>1</v>
      </c>
      <c r="E5426">
        <v>0</v>
      </c>
    </row>
    <row r="5427" spans="1:5" x14ac:dyDescent="0.15">
      <c r="A5427">
        <v>64551626002</v>
      </c>
      <c r="B5427" s="204">
        <v>42912</v>
      </c>
      <c r="C5427">
        <v>0</v>
      </c>
      <c r="D5427">
        <v>1</v>
      </c>
      <c r="E5427">
        <v>0</v>
      </c>
    </row>
    <row r="5428" spans="1:5" x14ac:dyDescent="0.15">
      <c r="A5428">
        <v>64551945002</v>
      </c>
      <c r="B5428" s="204">
        <v>42912</v>
      </c>
      <c r="C5428">
        <v>0</v>
      </c>
      <c r="D5428">
        <v>1</v>
      </c>
      <c r="E5428">
        <v>0</v>
      </c>
    </row>
    <row r="5429" spans="1:5" x14ac:dyDescent="0.15">
      <c r="A5429">
        <v>64554519002</v>
      </c>
      <c r="B5429" s="204">
        <v>42912</v>
      </c>
      <c r="C5429">
        <v>0</v>
      </c>
      <c r="D5429">
        <v>1</v>
      </c>
      <c r="E5429">
        <v>0</v>
      </c>
    </row>
    <row r="5430" spans="1:5" x14ac:dyDescent="0.15">
      <c r="A5430">
        <v>64555003004</v>
      </c>
      <c r="B5430" s="204">
        <v>42912</v>
      </c>
      <c r="C5430">
        <v>0</v>
      </c>
      <c r="D5430">
        <v>1</v>
      </c>
      <c r="E5430">
        <v>0</v>
      </c>
    </row>
    <row r="5431" spans="1:5" x14ac:dyDescent="0.15">
      <c r="A5431">
        <v>64562219002</v>
      </c>
      <c r="B5431" s="204">
        <v>42912</v>
      </c>
      <c r="C5431">
        <v>0</v>
      </c>
      <c r="D5431">
        <v>1</v>
      </c>
      <c r="E5431">
        <v>0</v>
      </c>
    </row>
    <row r="5432" spans="1:5" x14ac:dyDescent="0.15">
      <c r="A5432">
        <v>64574198003</v>
      </c>
      <c r="B5432" s="204">
        <v>42912</v>
      </c>
      <c r="C5432">
        <v>0</v>
      </c>
      <c r="D5432">
        <v>1</v>
      </c>
      <c r="E5432">
        <v>0</v>
      </c>
    </row>
    <row r="5433" spans="1:5" x14ac:dyDescent="0.15">
      <c r="A5433">
        <v>64575111002</v>
      </c>
      <c r="B5433" s="204">
        <v>42912</v>
      </c>
      <c r="C5433">
        <v>0</v>
      </c>
      <c r="D5433">
        <v>1</v>
      </c>
      <c r="E5433">
        <v>0</v>
      </c>
    </row>
    <row r="5434" spans="1:5" x14ac:dyDescent="0.15">
      <c r="A5434">
        <v>64575144002</v>
      </c>
      <c r="B5434" s="204">
        <v>42912</v>
      </c>
      <c r="C5434">
        <v>0</v>
      </c>
      <c r="D5434">
        <v>1</v>
      </c>
      <c r="E5434">
        <v>0</v>
      </c>
    </row>
    <row r="5435" spans="1:5" x14ac:dyDescent="0.15">
      <c r="A5435">
        <v>64579324002</v>
      </c>
      <c r="B5435" s="204">
        <v>42912</v>
      </c>
      <c r="C5435">
        <v>0</v>
      </c>
      <c r="D5435">
        <v>1</v>
      </c>
      <c r="E5435">
        <v>0</v>
      </c>
    </row>
    <row r="5436" spans="1:5" x14ac:dyDescent="0.15">
      <c r="A5436">
        <v>64579324003</v>
      </c>
      <c r="B5436" s="204">
        <v>42912</v>
      </c>
      <c r="C5436">
        <v>0</v>
      </c>
      <c r="D5436">
        <v>1</v>
      </c>
      <c r="E5436">
        <v>0</v>
      </c>
    </row>
    <row r="5437" spans="1:5" x14ac:dyDescent="0.15">
      <c r="A5437">
        <v>64591941002</v>
      </c>
      <c r="B5437" s="204">
        <v>42912</v>
      </c>
      <c r="C5437">
        <v>0</v>
      </c>
      <c r="D5437">
        <v>1</v>
      </c>
      <c r="E5437">
        <v>0</v>
      </c>
    </row>
    <row r="5438" spans="1:5" x14ac:dyDescent="0.15">
      <c r="A5438">
        <v>64594834003</v>
      </c>
      <c r="B5438" s="204">
        <v>42912</v>
      </c>
      <c r="C5438">
        <v>0</v>
      </c>
      <c r="D5438">
        <v>1</v>
      </c>
      <c r="E5438">
        <v>0</v>
      </c>
    </row>
    <row r="5439" spans="1:5" x14ac:dyDescent="0.15">
      <c r="A5439">
        <v>64596011003</v>
      </c>
      <c r="B5439" s="204">
        <v>42912</v>
      </c>
      <c r="C5439">
        <v>0</v>
      </c>
      <c r="D5439">
        <v>1</v>
      </c>
      <c r="E5439">
        <v>0</v>
      </c>
    </row>
    <row r="5440" spans="1:5" x14ac:dyDescent="0.15">
      <c r="A5440">
        <v>64599642003</v>
      </c>
      <c r="B5440" s="204">
        <v>42913</v>
      </c>
      <c r="C5440">
        <v>0</v>
      </c>
      <c r="D5440">
        <v>1</v>
      </c>
      <c r="E5440">
        <v>0</v>
      </c>
    </row>
    <row r="5441" spans="1:5" x14ac:dyDescent="0.15">
      <c r="A5441">
        <v>64600345002</v>
      </c>
      <c r="B5441" s="204">
        <v>42913</v>
      </c>
      <c r="C5441">
        <v>0</v>
      </c>
      <c r="D5441">
        <v>1</v>
      </c>
      <c r="E5441">
        <v>0</v>
      </c>
    </row>
    <row r="5442" spans="1:5" x14ac:dyDescent="0.15">
      <c r="A5442">
        <v>64601486002</v>
      </c>
      <c r="B5442" s="204">
        <v>42913</v>
      </c>
      <c r="C5442">
        <v>0</v>
      </c>
      <c r="D5442">
        <v>1</v>
      </c>
      <c r="E5442">
        <v>0</v>
      </c>
    </row>
    <row r="5443" spans="1:5" x14ac:dyDescent="0.15">
      <c r="A5443">
        <v>64602114002</v>
      </c>
      <c r="B5443" s="204">
        <v>42913</v>
      </c>
      <c r="C5443">
        <v>0</v>
      </c>
      <c r="D5443">
        <v>1</v>
      </c>
      <c r="E5443">
        <v>0</v>
      </c>
    </row>
    <row r="5444" spans="1:5" x14ac:dyDescent="0.15">
      <c r="A5444">
        <v>64603995005</v>
      </c>
      <c r="B5444" s="204">
        <v>42913</v>
      </c>
      <c r="C5444">
        <v>0</v>
      </c>
      <c r="D5444">
        <v>1</v>
      </c>
      <c r="E5444">
        <v>0</v>
      </c>
    </row>
    <row r="5445" spans="1:5" x14ac:dyDescent="0.15">
      <c r="A5445">
        <v>64605021002</v>
      </c>
      <c r="B5445" s="204">
        <v>42913</v>
      </c>
      <c r="C5445">
        <v>0</v>
      </c>
      <c r="D5445">
        <v>1</v>
      </c>
      <c r="E5445">
        <v>0</v>
      </c>
    </row>
    <row r="5446" spans="1:5" x14ac:dyDescent="0.15">
      <c r="A5446">
        <v>64605204002</v>
      </c>
      <c r="B5446" s="204">
        <v>42913</v>
      </c>
      <c r="C5446">
        <v>0</v>
      </c>
      <c r="D5446">
        <v>1</v>
      </c>
      <c r="E5446">
        <v>0</v>
      </c>
    </row>
    <row r="5447" spans="1:5" x14ac:dyDescent="0.15">
      <c r="A5447">
        <v>64605946002</v>
      </c>
      <c r="B5447" s="204">
        <v>42913</v>
      </c>
      <c r="C5447">
        <v>0</v>
      </c>
      <c r="D5447">
        <v>1</v>
      </c>
      <c r="E5447">
        <v>0</v>
      </c>
    </row>
    <row r="5448" spans="1:5" x14ac:dyDescent="0.15">
      <c r="A5448">
        <v>64606065002</v>
      </c>
      <c r="B5448" s="204">
        <v>42913</v>
      </c>
      <c r="C5448">
        <v>0</v>
      </c>
      <c r="D5448">
        <v>1</v>
      </c>
      <c r="E5448">
        <v>0</v>
      </c>
    </row>
    <row r="5449" spans="1:5" x14ac:dyDescent="0.15">
      <c r="A5449">
        <v>64606235003</v>
      </c>
      <c r="B5449" s="204">
        <v>42913</v>
      </c>
      <c r="C5449">
        <v>0</v>
      </c>
      <c r="D5449">
        <v>1</v>
      </c>
      <c r="E5449">
        <v>0</v>
      </c>
    </row>
    <row r="5450" spans="1:5" x14ac:dyDescent="0.15">
      <c r="A5450">
        <v>64607317003</v>
      </c>
      <c r="B5450" s="204">
        <v>42913</v>
      </c>
      <c r="C5450">
        <v>0</v>
      </c>
      <c r="D5450">
        <v>1</v>
      </c>
      <c r="E5450">
        <v>0</v>
      </c>
    </row>
    <row r="5451" spans="1:5" x14ac:dyDescent="0.15">
      <c r="A5451">
        <v>64607435002</v>
      </c>
      <c r="B5451" s="204">
        <v>42913</v>
      </c>
      <c r="C5451">
        <v>0</v>
      </c>
      <c r="D5451">
        <v>1</v>
      </c>
      <c r="E5451">
        <v>0</v>
      </c>
    </row>
    <row r="5452" spans="1:5" x14ac:dyDescent="0.15">
      <c r="A5452">
        <v>64607720002</v>
      </c>
      <c r="B5452" s="204">
        <v>42913</v>
      </c>
      <c r="C5452">
        <v>0</v>
      </c>
      <c r="D5452" t="s">
        <v>21</v>
      </c>
      <c r="E5452">
        <v>0</v>
      </c>
    </row>
    <row r="5453" spans="1:5" x14ac:dyDescent="0.15">
      <c r="A5453">
        <v>64607910002</v>
      </c>
      <c r="B5453" s="204">
        <v>42913</v>
      </c>
      <c r="C5453">
        <v>0</v>
      </c>
      <c r="D5453">
        <v>1</v>
      </c>
      <c r="E5453">
        <v>0</v>
      </c>
    </row>
    <row r="5454" spans="1:5" x14ac:dyDescent="0.15">
      <c r="A5454">
        <v>64608491002</v>
      </c>
      <c r="B5454" s="204">
        <v>42913</v>
      </c>
      <c r="C5454">
        <v>0</v>
      </c>
      <c r="D5454">
        <v>1</v>
      </c>
      <c r="E5454">
        <v>0</v>
      </c>
    </row>
    <row r="5455" spans="1:5" x14ac:dyDescent="0.15">
      <c r="A5455">
        <v>64609525002</v>
      </c>
      <c r="B5455" s="204">
        <v>42913</v>
      </c>
      <c r="C5455">
        <v>0</v>
      </c>
      <c r="D5455">
        <v>1</v>
      </c>
      <c r="E5455">
        <v>0</v>
      </c>
    </row>
    <row r="5456" spans="1:5" x14ac:dyDescent="0.15">
      <c r="A5456">
        <v>64609542002</v>
      </c>
      <c r="B5456" s="204">
        <v>42913</v>
      </c>
      <c r="C5456">
        <v>0</v>
      </c>
      <c r="D5456">
        <v>1</v>
      </c>
      <c r="E5456">
        <v>0</v>
      </c>
    </row>
    <row r="5457" spans="1:5" x14ac:dyDescent="0.15">
      <c r="A5457">
        <v>64609629002</v>
      </c>
      <c r="B5457" s="204">
        <v>42913</v>
      </c>
      <c r="C5457">
        <v>0</v>
      </c>
      <c r="D5457">
        <v>1</v>
      </c>
      <c r="E5457">
        <v>0</v>
      </c>
    </row>
    <row r="5458" spans="1:5" x14ac:dyDescent="0.15">
      <c r="A5458">
        <v>64609794002</v>
      </c>
      <c r="B5458" s="204">
        <v>42913</v>
      </c>
      <c r="C5458">
        <v>0</v>
      </c>
      <c r="D5458">
        <v>1</v>
      </c>
      <c r="E5458">
        <v>0</v>
      </c>
    </row>
    <row r="5459" spans="1:5" x14ac:dyDescent="0.15">
      <c r="A5459">
        <v>64610079002</v>
      </c>
      <c r="B5459" s="204">
        <v>42913</v>
      </c>
      <c r="C5459">
        <v>0</v>
      </c>
      <c r="D5459">
        <v>1</v>
      </c>
      <c r="E5459">
        <v>0</v>
      </c>
    </row>
    <row r="5460" spans="1:5" x14ac:dyDescent="0.15">
      <c r="A5460">
        <v>64610803002</v>
      </c>
      <c r="B5460" s="204">
        <v>42913</v>
      </c>
      <c r="C5460">
        <v>0</v>
      </c>
      <c r="D5460">
        <v>1</v>
      </c>
      <c r="E5460">
        <v>0</v>
      </c>
    </row>
    <row r="5461" spans="1:5" x14ac:dyDescent="0.15">
      <c r="A5461">
        <v>64612857003</v>
      </c>
      <c r="B5461" s="204">
        <v>42913</v>
      </c>
      <c r="C5461">
        <v>0</v>
      </c>
      <c r="D5461">
        <v>1</v>
      </c>
      <c r="E5461">
        <v>0</v>
      </c>
    </row>
    <row r="5462" spans="1:5" x14ac:dyDescent="0.15">
      <c r="A5462">
        <v>64613417004</v>
      </c>
      <c r="B5462" s="204">
        <v>42913</v>
      </c>
      <c r="C5462">
        <v>0</v>
      </c>
      <c r="D5462">
        <v>1</v>
      </c>
      <c r="E5462">
        <v>0</v>
      </c>
    </row>
    <row r="5463" spans="1:5" x14ac:dyDescent="0.15">
      <c r="A5463">
        <v>64614176002</v>
      </c>
      <c r="B5463" s="204">
        <v>42913</v>
      </c>
      <c r="C5463">
        <v>0</v>
      </c>
      <c r="D5463">
        <v>1</v>
      </c>
      <c r="E5463">
        <v>0</v>
      </c>
    </row>
    <row r="5464" spans="1:5" x14ac:dyDescent="0.15">
      <c r="A5464">
        <v>64614366005</v>
      </c>
      <c r="B5464" s="204">
        <v>42913</v>
      </c>
      <c r="C5464">
        <v>0</v>
      </c>
      <c r="D5464" t="s">
        <v>21</v>
      </c>
      <c r="E5464">
        <v>0</v>
      </c>
    </row>
    <row r="5465" spans="1:5" x14ac:dyDescent="0.15">
      <c r="A5465">
        <v>64615080002</v>
      </c>
      <c r="B5465" s="204">
        <v>42913</v>
      </c>
      <c r="C5465">
        <v>0</v>
      </c>
      <c r="D5465">
        <v>1</v>
      </c>
      <c r="E5465">
        <v>0</v>
      </c>
    </row>
    <row r="5466" spans="1:5" x14ac:dyDescent="0.15">
      <c r="A5466">
        <v>64615484003</v>
      </c>
      <c r="B5466" s="204">
        <v>42913</v>
      </c>
      <c r="C5466">
        <v>0</v>
      </c>
      <c r="D5466">
        <v>1</v>
      </c>
      <c r="E5466">
        <v>0</v>
      </c>
    </row>
    <row r="5467" spans="1:5" x14ac:dyDescent="0.15">
      <c r="A5467">
        <v>64615648002</v>
      </c>
      <c r="B5467" s="204">
        <v>42913</v>
      </c>
      <c r="C5467">
        <v>0</v>
      </c>
      <c r="D5467">
        <v>1</v>
      </c>
      <c r="E5467">
        <v>0</v>
      </c>
    </row>
    <row r="5468" spans="1:5" x14ac:dyDescent="0.15">
      <c r="A5468">
        <v>64615751004</v>
      </c>
      <c r="B5468" s="204">
        <v>42913</v>
      </c>
      <c r="C5468">
        <v>0</v>
      </c>
      <c r="D5468">
        <v>1</v>
      </c>
      <c r="E5468">
        <v>0</v>
      </c>
    </row>
    <row r="5469" spans="1:5" x14ac:dyDescent="0.15">
      <c r="A5469">
        <v>64616039003</v>
      </c>
      <c r="B5469" s="204">
        <v>42913</v>
      </c>
      <c r="C5469">
        <v>0</v>
      </c>
      <c r="D5469" t="s">
        <v>21</v>
      </c>
      <c r="E5469">
        <v>0</v>
      </c>
    </row>
    <row r="5470" spans="1:5" x14ac:dyDescent="0.15">
      <c r="A5470">
        <v>64624164002</v>
      </c>
      <c r="B5470" s="204">
        <v>42913</v>
      </c>
      <c r="C5470">
        <v>0</v>
      </c>
      <c r="D5470">
        <v>1</v>
      </c>
      <c r="E5470">
        <v>0</v>
      </c>
    </row>
    <row r="5471" spans="1:5" x14ac:dyDescent="0.15">
      <c r="A5471">
        <v>64627233004</v>
      </c>
      <c r="B5471" s="204">
        <v>42913</v>
      </c>
      <c r="C5471">
        <v>0</v>
      </c>
      <c r="D5471">
        <v>1</v>
      </c>
      <c r="E5471">
        <v>0</v>
      </c>
    </row>
    <row r="5472" spans="1:5" x14ac:dyDescent="0.15">
      <c r="A5472">
        <v>64634801002</v>
      </c>
      <c r="B5472" s="204">
        <v>42913</v>
      </c>
      <c r="C5472">
        <v>0</v>
      </c>
      <c r="D5472">
        <v>1</v>
      </c>
      <c r="E5472">
        <v>0</v>
      </c>
    </row>
    <row r="5473" spans="1:5" x14ac:dyDescent="0.15">
      <c r="A5473">
        <v>64635483002</v>
      </c>
      <c r="B5473" s="204">
        <v>42913</v>
      </c>
      <c r="C5473">
        <v>0</v>
      </c>
      <c r="D5473">
        <v>1</v>
      </c>
      <c r="E5473">
        <v>0</v>
      </c>
    </row>
    <row r="5474" spans="1:5" x14ac:dyDescent="0.15">
      <c r="A5474">
        <v>64636759002</v>
      </c>
      <c r="B5474" s="204">
        <v>42913</v>
      </c>
      <c r="C5474">
        <v>0</v>
      </c>
      <c r="D5474">
        <v>1</v>
      </c>
      <c r="E5474">
        <v>0</v>
      </c>
    </row>
    <row r="5475" spans="1:5" x14ac:dyDescent="0.15">
      <c r="A5475">
        <v>64639080002</v>
      </c>
      <c r="B5475" s="204">
        <v>42913</v>
      </c>
      <c r="C5475">
        <v>0</v>
      </c>
      <c r="D5475">
        <v>1</v>
      </c>
      <c r="E5475">
        <v>0</v>
      </c>
    </row>
    <row r="5476" spans="1:5" x14ac:dyDescent="0.15">
      <c r="A5476">
        <v>64643491003</v>
      </c>
      <c r="B5476" s="204">
        <v>42913</v>
      </c>
      <c r="C5476">
        <v>0</v>
      </c>
      <c r="D5476">
        <v>1</v>
      </c>
      <c r="E5476">
        <v>0</v>
      </c>
    </row>
    <row r="5477" spans="1:5" x14ac:dyDescent="0.15">
      <c r="A5477">
        <v>64654920002</v>
      </c>
      <c r="B5477" s="204">
        <v>42913</v>
      </c>
      <c r="C5477">
        <v>0</v>
      </c>
      <c r="D5477">
        <v>1</v>
      </c>
      <c r="E5477">
        <v>0</v>
      </c>
    </row>
    <row r="5478" spans="1:5" x14ac:dyDescent="0.15">
      <c r="A5478">
        <v>64659749002</v>
      </c>
      <c r="B5478" s="204">
        <v>42913</v>
      </c>
      <c r="C5478">
        <v>0</v>
      </c>
      <c r="D5478">
        <v>1</v>
      </c>
      <c r="E5478">
        <v>0</v>
      </c>
    </row>
    <row r="5479" spans="1:5" x14ac:dyDescent="0.15">
      <c r="A5479">
        <v>64661036002</v>
      </c>
      <c r="B5479" s="204">
        <v>42913</v>
      </c>
      <c r="C5479">
        <v>0</v>
      </c>
      <c r="D5479">
        <v>1</v>
      </c>
      <c r="E5479">
        <v>0</v>
      </c>
    </row>
    <row r="5480" spans="1:5" x14ac:dyDescent="0.15">
      <c r="A5480">
        <v>64664424002</v>
      </c>
      <c r="B5480" s="204">
        <v>42913</v>
      </c>
      <c r="C5480">
        <v>0</v>
      </c>
      <c r="D5480">
        <v>1</v>
      </c>
      <c r="E5480">
        <v>0</v>
      </c>
    </row>
    <row r="5481" spans="1:5" x14ac:dyDescent="0.15">
      <c r="A5481">
        <v>64672751003</v>
      </c>
      <c r="B5481" s="204">
        <v>42913</v>
      </c>
      <c r="C5481">
        <v>0</v>
      </c>
      <c r="D5481">
        <v>1</v>
      </c>
      <c r="E5481">
        <v>0</v>
      </c>
    </row>
    <row r="5482" spans="1:5" x14ac:dyDescent="0.15">
      <c r="A5482">
        <v>64672938002</v>
      </c>
      <c r="B5482" s="204">
        <v>42913</v>
      </c>
      <c r="C5482">
        <v>0</v>
      </c>
      <c r="D5482">
        <v>1</v>
      </c>
      <c r="E5482">
        <v>0</v>
      </c>
    </row>
    <row r="5483" spans="1:5" x14ac:dyDescent="0.15">
      <c r="A5483">
        <v>64672949002</v>
      </c>
      <c r="B5483" s="204">
        <v>42913</v>
      </c>
      <c r="C5483">
        <v>0</v>
      </c>
      <c r="D5483">
        <v>1</v>
      </c>
      <c r="E5483">
        <v>0</v>
      </c>
    </row>
    <row r="5484" spans="1:5" x14ac:dyDescent="0.15">
      <c r="A5484">
        <v>64673257003</v>
      </c>
      <c r="B5484" s="204">
        <v>42913</v>
      </c>
      <c r="C5484">
        <v>0</v>
      </c>
      <c r="D5484">
        <v>1</v>
      </c>
      <c r="E5484">
        <v>0</v>
      </c>
    </row>
    <row r="5485" spans="1:5" x14ac:dyDescent="0.15">
      <c r="A5485">
        <v>64675303003</v>
      </c>
      <c r="B5485" s="204">
        <v>42914</v>
      </c>
      <c r="C5485">
        <v>0</v>
      </c>
      <c r="D5485">
        <v>1</v>
      </c>
      <c r="E5485">
        <v>0</v>
      </c>
    </row>
    <row r="5486" spans="1:5" x14ac:dyDescent="0.15">
      <c r="A5486">
        <v>64681496002</v>
      </c>
      <c r="B5486" s="204">
        <v>42914</v>
      </c>
      <c r="C5486">
        <v>0</v>
      </c>
      <c r="D5486">
        <v>1</v>
      </c>
      <c r="E5486">
        <v>0</v>
      </c>
    </row>
    <row r="5487" spans="1:5" x14ac:dyDescent="0.15">
      <c r="A5487">
        <v>64684752002</v>
      </c>
      <c r="B5487" s="204">
        <v>42914</v>
      </c>
      <c r="C5487">
        <v>0</v>
      </c>
      <c r="D5487">
        <v>1</v>
      </c>
      <c r="E5487">
        <v>0</v>
      </c>
    </row>
    <row r="5488" spans="1:5" x14ac:dyDescent="0.15">
      <c r="A5488">
        <v>64685445003</v>
      </c>
      <c r="B5488" s="204">
        <v>42914</v>
      </c>
      <c r="C5488">
        <v>0</v>
      </c>
      <c r="D5488">
        <v>1</v>
      </c>
      <c r="E5488">
        <v>0</v>
      </c>
    </row>
    <row r="5489" spans="1:5" x14ac:dyDescent="0.15">
      <c r="A5489">
        <v>64697270003</v>
      </c>
      <c r="B5489" s="204">
        <v>42914</v>
      </c>
      <c r="C5489">
        <v>0</v>
      </c>
      <c r="D5489">
        <v>1</v>
      </c>
      <c r="E5489">
        <v>0</v>
      </c>
    </row>
    <row r="5490" spans="1:5" x14ac:dyDescent="0.15">
      <c r="A5490">
        <v>64714221002</v>
      </c>
      <c r="B5490" s="204">
        <v>42914</v>
      </c>
      <c r="C5490">
        <v>0</v>
      </c>
      <c r="D5490">
        <v>1</v>
      </c>
      <c r="E5490">
        <v>0</v>
      </c>
    </row>
    <row r="5491" spans="1:5" x14ac:dyDescent="0.15">
      <c r="A5491">
        <v>64714408002</v>
      </c>
      <c r="B5491" s="204">
        <v>42914</v>
      </c>
      <c r="C5491">
        <v>0</v>
      </c>
      <c r="D5491">
        <v>1</v>
      </c>
      <c r="E5491">
        <v>0</v>
      </c>
    </row>
    <row r="5492" spans="1:5" x14ac:dyDescent="0.15">
      <c r="A5492">
        <v>64715739002</v>
      </c>
      <c r="B5492" s="204">
        <v>42914</v>
      </c>
      <c r="C5492">
        <v>0</v>
      </c>
      <c r="D5492">
        <v>1</v>
      </c>
      <c r="E5492">
        <v>0</v>
      </c>
    </row>
    <row r="5493" spans="1:5" x14ac:dyDescent="0.15">
      <c r="A5493">
        <v>64720348002</v>
      </c>
      <c r="B5493" s="204">
        <v>42914</v>
      </c>
      <c r="C5493">
        <v>0</v>
      </c>
      <c r="D5493">
        <v>1</v>
      </c>
      <c r="E5493">
        <v>0</v>
      </c>
    </row>
    <row r="5494" spans="1:5" x14ac:dyDescent="0.15">
      <c r="A5494">
        <v>64734571002</v>
      </c>
      <c r="B5494" s="204">
        <v>42914</v>
      </c>
      <c r="C5494">
        <v>0</v>
      </c>
      <c r="D5494">
        <v>1</v>
      </c>
      <c r="E5494">
        <v>0</v>
      </c>
    </row>
    <row r="5495" spans="1:5" x14ac:dyDescent="0.15">
      <c r="A5495">
        <v>64735616002</v>
      </c>
      <c r="B5495" s="204">
        <v>42914</v>
      </c>
      <c r="C5495">
        <v>0</v>
      </c>
      <c r="D5495">
        <v>1</v>
      </c>
      <c r="E5495">
        <v>0</v>
      </c>
    </row>
    <row r="5496" spans="1:5" x14ac:dyDescent="0.15">
      <c r="A5496">
        <v>64738773002</v>
      </c>
      <c r="B5496" s="204">
        <v>42914</v>
      </c>
      <c r="C5496">
        <v>0</v>
      </c>
      <c r="D5496">
        <v>1</v>
      </c>
      <c r="E5496">
        <v>0</v>
      </c>
    </row>
    <row r="5497" spans="1:5" x14ac:dyDescent="0.15">
      <c r="A5497">
        <v>64743525004</v>
      </c>
      <c r="B5497" s="204">
        <v>42914</v>
      </c>
      <c r="C5497">
        <v>0</v>
      </c>
      <c r="D5497">
        <v>1</v>
      </c>
      <c r="E5497">
        <v>0</v>
      </c>
    </row>
    <row r="5498" spans="1:5" x14ac:dyDescent="0.15">
      <c r="A5498">
        <v>64746891002</v>
      </c>
      <c r="B5498" s="204">
        <v>42914</v>
      </c>
      <c r="C5498">
        <v>0</v>
      </c>
      <c r="D5498">
        <v>1</v>
      </c>
      <c r="E5498">
        <v>0</v>
      </c>
    </row>
    <row r="5499" spans="1:5" x14ac:dyDescent="0.15">
      <c r="A5499">
        <v>64747188003</v>
      </c>
      <c r="B5499" s="204">
        <v>42914</v>
      </c>
      <c r="C5499">
        <v>0</v>
      </c>
      <c r="D5499">
        <v>1</v>
      </c>
      <c r="E5499">
        <v>0</v>
      </c>
    </row>
    <row r="5500" spans="1:5" x14ac:dyDescent="0.15">
      <c r="A5500">
        <v>64750367003</v>
      </c>
      <c r="B5500" s="204">
        <v>42914</v>
      </c>
      <c r="C5500">
        <v>0</v>
      </c>
      <c r="D5500">
        <v>1</v>
      </c>
      <c r="E5500">
        <v>0</v>
      </c>
    </row>
    <row r="5501" spans="1:5" x14ac:dyDescent="0.15">
      <c r="A5501">
        <v>64752402005</v>
      </c>
      <c r="B5501" s="204">
        <v>42914</v>
      </c>
      <c r="C5501">
        <v>0</v>
      </c>
      <c r="D5501">
        <v>1</v>
      </c>
      <c r="E5501">
        <v>0</v>
      </c>
    </row>
    <row r="5502" spans="1:5" x14ac:dyDescent="0.15">
      <c r="A5502">
        <v>64753194002</v>
      </c>
      <c r="B5502" s="204">
        <v>42914</v>
      </c>
      <c r="C5502">
        <v>0</v>
      </c>
      <c r="D5502">
        <v>1</v>
      </c>
      <c r="E5502">
        <v>0</v>
      </c>
    </row>
    <row r="5503" spans="1:5" x14ac:dyDescent="0.15">
      <c r="A5503">
        <v>64763710002</v>
      </c>
      <c r="B5503" s="204">
        <v>42914</v>
      </c>
      <c r="C5503">
        <v>0</v>
      </c>
      <c r="D5503">
        <v>1</v>
      </c>
      <c r="E5503">
        <v>0</v>
      </c>
    </row>
    <row r="5504" spans="1:5" x14ac:dyDescent="0.15">
      <c r="A5504">
        <v>64764293004</v>
      </c>
      <c r="B5504" s="204">
        <v>42914</v>
      </c>
      <c r="C5504">
        <v>0</v>
      </c>
      <c r="D5504">
        <v>1</v>
      </c>
      <c r="E5504">
        <v>0</v>
      </c>
    </row>
    <row r="5505" spans="1:5" x14ac:dyDescent="0.15">
      <c r="A5505">
        <v>64765294003</v>
      </c>
      <c r="B5505" s="204">
        <v>42914</v>
      </c>
      <c r="C5505">
        <v>0</v>
      </c>
      <c r="D5505">
        <v>1</v>
      </c>
      <c r="E5505">
        <v>0</v>
      </c>
    </row>
    <row r="5506" spans="1:5" x14ac:dyDescent="0.15">
      <c r="A5506">
        <v>64768495004</v>
      </c>
      <c r="B5506" s="204">
        <v>42914</v>
      </c>
      <c r="C5506">
        <v>0</v>
      </c>
      <c r="D5506">
        <v>1</v>
      </c>
      <c r="E5506">
        <v>0</v>
      </c>
    </row>
    <row r="5507" spans="1:5" x14ac:dyDescent="0.15">
      <c r="A5507">
        <v>64770574004</v>
      </c>
      <c r="B5507" s="204">
        <v>42914</v>
      </c>
      <c r="C5507">
        <v>0</v>
      </c>
      <c r="D5507">
        <v>1</v>
      </c>
      <c r="E5507">
        <v>0</v>
      </c>
    </row>
    <row r="5508" spans="1:5" x14ac:dyDescent="0.15">
      <c r="A5508">
        <v>64771058002</v>
      </c>
      <c r="B5508" s="204">
        <v>42914</v>
      </c>
      <c r="C5508">
        <v>0</v>
      </c>
      <c r="D5508">
        <v>1</v>
      </c>
      <c r="E5508">
        <v>0</v>
      </c>
    </row>
    <row r="5509" spans="1:5" x14ac:dyDescent="0.15">
      <c r="A5509">
        <v>64785006002</v>
      </c>
      <c r="B5509" s="204">
        <v>42914</v>
      </c>
      <c r="C5509">
        <v>0</v>
      </c>
      <c r="D5509">
        <v>1</v>
      </c>
      <c r="E5509">
        <v>0</v>
      </c>
    </row>
    <row r="5510" spans="1:5" x14ac:dyDescent="0.15">
      <c r="A5510">
        <v>64794279002</v>
      </c>
      <c r="B5510" s="204">
        <v>42914</v>
      </c>
      <c r="C5510">
        <v>0</v>
      </c>
      <c r="D5510">
        <v>1</v>
      </c>
      <c r="E5510">
        <v>0</v>
      </c>
    </row>
    <row r="5511" spans="1:5" x14ac:dyDescent="0.15">
      <c r="A5511">
        <v>64794279003</v>
      </c>
      <c r="B5511" s="204">
        <v>42914</v>
      </c>
      <c r="C5511">
        <v>0</v>
      </c>
      <c r="D5511">
        <v>1</v>
      </c>
      <c r="E5511">
        <v>0</v>
      </c>
    </row>
    <row r="5512" spans="1:5" x14ac:dyDescent="0.15">
      <c r="A5512">
        <v>64794774002</v>
      </c>
      <c r="B5512" s="204">
        <v>42914</v>
      </c>
      <c r="C5512">
        <v>0</v>
      </c>
      <c r="D5512">
        <v>1</v>
      </c>
      <c r="E5512">
        <v>0</v>
      </c>
    </row>
    <row r="5513" spans="1:5" x14ac:dyDescent="0.15">
      <c r="A5513">
        <v>64796589002</v>
      </c>
      <c r="B5513" s="204">
        <v>42914</v>
      </c>
      <c r="C5513">
        <v>0</v>
      </c>
      <c r="D5513">
        <v>1</v>
      </c>
      <c r="E5513">
        <v>0</v>
      </c>
    </row>
    <row r="5514" spans="1:5" x14ac:dyDescent="0.15">
      <c r="A5514">
        <v>64800582005</v>
      </c>
      <c r="B5514" s="204">
        <v>42914</v>
      </c>
      <c r="C5514">
        <v>0</v>
      </c>
      <c r="D5514">
        <v>1</v>
      </c>
      <c r="E5514">
        <v>0</v>
      </c>
    </row>
    <row r="5515" spans="1:5" x14ac:dyDescent="0.15">
      <c r="A5515">
        <v>64803992002</v>
      </c>
      <c r="B5515" s="204">
        <v>42914</v>
      </c>
      <c r="C5515">
        <v>0</v>
      </c>
      <c r="D5515">
        <v>1</v>
      </c>
      <c r="E5515">
        <v>0</v>
      </c>
    </row>
    <row r="5516" spans="1:5" x14ac:dyDescent="0.15">
      <c r="A5516">
        <v>64804091002</v>
      </c>
      <c r="B5516" s="204">
        <v>42914</v>
      </c>
      <c r="C5516">
        <v>0</v>
      </c>
      <c r="D5516">
        <v>1</v>
      </c>
      <c r="E5516">
        <v>0</v>
      </c>
    </row>
    <row r="5517" spans="1:5" x14ac:dyDescent="0.15">
      <c r="A5517">
        <v>64820668002</v>
      </c>
      <c r="B5517" s="204">
        <v>42914</v>
      </c>
      <c r="C5517">
        <v>0</v>
      </c>
      <c r="D5517">
        <v>1</v>
      </c>
      <c r="E5517">
        <v>0</v>
      </c>
    </row>
    <row r="5518" spans="1:5" x14ac:dyDescent="0.15">
      <c r="A5518">
        <v>64821735002</v>
      </c>
      <c r="B5518" s="204">
        <v>42914</v>
      </c>
      <c r="C5518">
        <v>0</v>
      </c>
      <c r="D5518">
        <v>1</v>
      </c>
      <c r="E5518">
        <v>0</v>
      </c>
    </row>
    <row r="5519" spans="1:5" x14ac:dyDescent="0.15">
      <c r="A5519">
        <v>64823814002</v>
      </c>
      <c r="B5519" s="204">
        <v>42914</v>
      </c>
      <c r="C5519">
        <v>0</v>
      </c>
      <c r="D5519">
        <v>1</v>
      </c>
      <c r="E5519">
        <v>0</v>
      </c>
    </row>
    <row r="5520" spans="1:5" x14ac:dyDescent="0.15">
      <c r="A5520">
        <v>64829886002</v>
      </c>
      <c r="B5520" s="204">
        <v>42914</v>
      </c>
      <c r="C5520">
        <v>0</v>
      </c>
      <c r="D5520">
        <v>1</v>
      </c>
      <c r="E5520">
        <v>0</v>
      </c>
    </row>
    <row r="5521" spans="1:5" x14ac:dyDescent="0.15">
      <c r="A5521">
        <v>64829886003</v>
      </c>
      <c r="B5521" s="204">
        <v>42914</v>
      </c>
      <c r="C5521">
        <v>0</v>
      </c>
      <c r="D5521">
        <v>1</v>
      </c>
      <c r="E5521">
        <v>0</v>
      </c>
    </row>
    <row r="5522" spans="1:5" x14ac:dyDescent="0.15">
      <c r="A5522">
        <v>64832647002</v>
      </c>
      <c r="B5522" s="204">
        <v>42914</v>
      </c>
      <c r="C5522">
        <v>0</v>
      </c>
      <c r="D5522">
        <v>1</v>
      </c>
      <c r="E5522">
        <v>0</v>
      </c>
    </row>
    <row r="5523" spans="1:5" x14ac:dyDescent="0.15">
      <c r="A5523">
        <v>64835617002</v>
      </c>
      <c r="B5523" s="204">
        <v>42914</v>
      </c>
      <c r="C5523">
        <v>0</v>
      </c>
      <c r="D5523">
        <v>1</v>
      </c>
      <c r="E5523">
        <v>0</v>
      </c>
    </row>
    <row r="5524" spans="1:5" x14ac:dyDescent="0.15">
      <c r="A5524">
        <v>64835694003</v>
      </c>
      <c r="B5524" s="204">
        <v>42912</v>
      </c>
      <c r="C5524">
        <v>0</v>
      </c>
      <c r="D5524">
        <v>1</v>
      </c>
      <c r="E5524">
        <v>0</v>
      </c>
    </row>
    <row r="5525" spans="1:5" x14ac:dyDescent="0.15">
      <c r="A5525">
        <v>64850225002</v>
      </c>
      <c r="B5525" s="204">
        <v>42914</v>
      </c>
      <c r="C5525">
        <v>0</v>
      </c>
      <c r="D5525">
        <v>1</v>
      </c>
      <c r="E5525">
        <v>0</v>
      </c>
    </row>
    <row r="5526" spans="1:5" x14ac:dyDescent="0.15">
      <c r="A5526">
        <v>64851281002</v>
      </c>
      <c r="B5526" s="204">
        <v>42914</v>
      </c>
      <c r="C5526">
        <v>0</v>
      </c>
      <c r="D5526">
        <v>1</v>
      </c>
      <c r="E5526">
        <v>0</v>
      </c>
    </row>
    <row r="5527" spans="1:5" x14ac:dyDescent="0.15">
      <c r="A5527">
        <v>64853954002</v>
      </c>
      <c r="B5527" s="204">
        <v>42914</v>
      </c>
      <c r="C5527">
        <v>0</v>
      </c>
      <c r="D5527">
        <v>1</v>
      </c>
      <c r="E5527">
        <v>0</v>
      </c>
    </row>
    <row r="5528" spans="1:5" x14ac:dyDescent="0.15">
      <c r="A5528">
        <v>64857639002</v>
      </c>
      <c r="B5528" s="204">
        <v>42914</v>
      </c>
      <c r="C5528">
        <v>0</v>
      </c>
      <c r="D5528">
        <v>1</v>
      </c>
      <c r="E5528">
        <v>0</v>
      </c>
    </row>
    <row r="5529" spans="1:5" x14ac:dyDescent="0.15">
      <c r="A5529">
        <v>64874722002</v>
      </c>
      <c r="B5529" s="204">
        <v>42914</v>
      </c>
      <c r="C5529">
        <v>0</v>
      </c>
      <c r="D5529">
        <v>1</v>
      </c>
      <c r="E5529">
        <v>0</v>
      </c>
    </row>
    <row r="5530" spans="1:5" x14ac:dyDescent="0.15">
      <c r="A5530">
        <v>64878165002</v>
      </c>
      <c r="B5530" s="204">
        <v>42914</v>
      </c>
      <c r="C5530">
        <v>0</v>
      </c>
      <c r="D5530">
        <v>1</v>
      </c>
      <c r="E5530">
        <v>0</v>
      </c>
    </row>
    <row r="5531" spans="1:5" x14ac:dyDescent="0.15">
      <c r="A5531">
        <v>64880244002</v>
      </c>
      <c r="B5531" s="204">
        <v>42914</v>
      </c>
      <c r="C5531">
        <v>0</v>
      </c>
      <c r="D5531">
        <v>1</v>
      </c>
      <c r="E5531">
        <v>0</v>
      </c>
    </row>
    <row r="5532" spans="1:5" x14ac:dyDescent="0.15">
      <c r="A5532">
        <v>64897668002</v>
      </c>
      <c r="B5532" s="204">
        <v>42935</v>
      </c>
      <c r="C5532">
        <v>0</v>
      </c>
      <c r="D5532">
        <v>1</v>
      </c>
      <c r="E5532">
        <v>0</v>
      </c>
    </row>
    <row r="5533" spans="1:5" x14ac:dyDescent="0.15">
      <c r="A5533">
        <v>65400522003</v>
      </c>
      <c r="B5533" s="204">
        <v>42914</v>
      </c>
      <c r="C5533">
        <v>0</v>
      </c>
      <c r="D5533" t="s">
        <v>21</v>
      </c>
      <c r="E5533">
        <v>0</v>
      </c>
    </row>
    <row r="5534" spans="1:5" x14ac:dyDescent="0.15">
      <c r="A5534">
        <v>66086042004</v>
      </c>
      <c r="B5534" s="204">
        <v>42914</v>
      </c>
      <c r="C5534">
        <v>0</v>
      </c>
      <c r="D5534">
        <v>1</v>
      </c>
      <c r="E5534">
        <v>0</v>
      </c>
    </row>
    <row r="5535" spans="1:5" x14ac:dyDescent="0.15">
      <c r="A5535">
        <v>66272371003</v>
      </c>
      <c r="B5535" s="204">
        <v>42935</v>
      </c>
      <c r="C5535">
        <v>0</v>
      </c>
      <c r="D5535">
        <v>1</v>
      </c>
      <c r="E5535">
        <v>0</v>
      </c>
    </row>
    <row r="5536" spans="1:5" x14ac:dyDescent="0.15">
      <c r="A5536">
        <v>66309287002</v>
      </c>
      <c r="B5536" s="204">
        <v>42914</v>
      </c>
      <c r="C5536">
        <v>0</v>
      </c>
      <c r="D5536">
        <v>1</v>
      </c>
      <c r="E5536">
        <v>0</v>
      </c>
    </row>
    <row r="5537" spans="1:5" x14ac:dyDescent="0.15">
      <c r="A5537">
        <v>66464849003</v>
      </c>
      <c r="B5537" s="204">
        <v>42912</v>
      </c>
      <c r="C5537">
        <v>0</v>
      </c>
      <c r="D5537">
        <v>1</v>
      </c>
      <c r="E5537">
        <v>0</v>
      </c>
    </row>
    <row r="5538" spans="1:5" x14ac:dyDescent="0.15">
      <c r="A5538">
        <v>66533269002</v>
      </c>
      <c r="B5538" s="204">
        <v>42935</v>
      </c>
      <c r="C5538">
        <v>0</v>
      </c>
      <c r="D5538">
        <v>1</v>
      </c>
      <c r="E5538">
        <v>0</v>
      </c>
    </row>
    <row r="5539" spans="1:5" x14ac:dyDescent="0.15">
      <c r="A5539">
        <v>66597740003</v>
      </c>
      <c r="B5539" s="204">
        <v>42935</v>
      </c>
      <c r="C5539">
        <v>0</v>
      </c>
      <c r="D5539">
        <v>1</v>
      </c>
      <c r="E5539">
        <v>0</v>
      </c>
    </row>
    <row r="5540" spans="1:5" x14ac:dyDescent="0.15">
      <c r="A5540">
        <v>66815705002</v>
      </c>
      <c r="B5540" s="204">
        <v>42913</v>
      </c>
      <c r="C5540">
        <v>0</v>
      </c>
      <c r="D5540">
        <v>1</v>
      </c>
      <c r="E5540">
        <v>0</v>
      </c>
    </row>
    <row r="5541" spans="1:5" x14ac:dyDescent="0.15">
      <c r="A5541">
        <v>66825011002</v>
      </c>
      <c r="B5541" s="204">
        <v>42899</v>
      </c>
      <c r="C5541">
        <v>0</v>
      </c>
      <c r="D5541">
        <v>1</v>
      </c>
      <c r="E5541">
        <v>0</v>
      </c>
    </row>
    <row r="5542" spans="1:5" x14ac:dyDescent="0.15">
      <c r="A5542">
        <v>66998261002</v>
      </c>
      <c r="B5542" s="204">
        <v>42893</v>
      </c>
      <c r="C5542">
        <v>0</v>
      </c>
      <c r="D5542">
        <v>1</v>
      </c>
      <c r="E5542">
        <v>0</v>
      </c>
    </row>
    <row r="5543" spans="1:5" x14ac:dyDescent="0.15">
      <c r="A5543">
        <v>67005070002</v>
      </c>
      <c r="B5543" s="204">
        <v>42893</v>
      </c>
      <c r="C5543">
        <v>0</v>
      </c>
      <c r="D5543">
        <v>1</v>
      </c>
      <c r="E5543">
        <v>0</v>
      </c>
    </row>
    <row r="5544" spans="1:5" x14ac:dyDescent="0.15">
      <c r="A5544">
        <v>67005378004</v>
      </c>
      <c r="B5544" s="204">
        <v>42893</v>
      </c>
      <c r="C5544">
        <v>0</v>
      </c>
      <c r="D5544">
        <v>1</v>
      </c>
      <c r="E5544">
        <v>0</v>
      </c>
    </row>
    <row r="5545" spans="1:5" x14ac:dyDescent="0.15">
      <c r="A5545">
        <v>67006929002</v>
      </c>
      <c r="B5545" s="204">
        <v>42893</v>
      </c>
      <c r="C5545">
        <v>0</v>
      </c>
      <c r="D5545">
        <v>1</v>
      </c>
      <c r="E5545">
        <v>0</v>
      </c>
    </row>
    <row r="5546" spans="1:5" x14ac:dyDescent="0.15">
      <c r="A5546">
        <v>67013177002</v>
      </c>
      <c r="B5546" s="204">
        <v>42893</v>
      </c>
      <c r="C5546">
        <v>0</v>
      </c>
      <c r="D5546">
        <v>1</v>
      </c>
      <c r="E5546">
        <v>0</v>
      </c>
    </row>
    <row r="5547" spans="1:5" x14ac:dyDescent="0.15">
      <c r="A5547">
        <v>67019557002</v>
      </c>
      <c r="B5547" s="204">
        <v>42893</v>
      </c>
      <c r="C5547">
        <v>0</v>
      </c>
      <c r="D5547">
        <v>1</v>
      </c>
      <c r="E5547">
        <v>0</v>
      </c>
    </row>
    <row r="5548" spans="1:5" x14ac:dyDescent="0.15">
      <c r="A5548">
        <v>67022021004</v>
      </c>
      <c r="B5548" s="204">
        <v>42893</v>
      </c>
      <c r="C5548">
        <v>0</v>
      </c>
      <c r="D5548">
        <v>1</v>
      </c>
      <c r="E5548">
        <v>0</v>
      </c>
    </row>
    <row r="5549" spans="1:5" x14ac:dyDescent="0.15">
      <c r="A5549">
        <v>67023484002</v>
      </c>
      <c r="B5549" s="204">
        <v>42893</v>
      </c>
      <c r="C5549">
        <v>0</v>
      </c>
      <c r="D5549">
        <v>1</v>
      </c>
      <c r="E5549">
        <v>0</v>
      </c>
    </row>
    <row r="5550" spans="1:5" x14ac:dyDescent="0.15">
      <c r="A5550">
        <v>67025739002</v>
      </c>
      <c r="B5550" s="204">
        <v>42893</v>
      </c>
      <c r="C5550">
        <v>0</v>
      </c>
      <c r="D5550">
        <v>1</v>
      </c>
      <c r="E5550">
        <v>0</v>
      </c>
    </row>
    <row r="5551" spans="1:5" x14ac:dyDescent="0.15">
      <c r="A5551">
        <v>67028346002</v>
      </c>
      <c r="B5551" s="204">
        <v>42893</v>
      </c>
      <c r="C5551">
        <v>0</v>
      </c>
      <c r="D5551">
        <v>1</v>
      </c>
      <c r="E5551">
        <v>0</v>
      </c>
    </row>
    <row r="5552" spans="1:5" x14ac:dyDescent="0.15">
      <c r="A5552">
        <v>67032361003</v>
      </c>
      <c r="B5552" s="204">
        <v>42893</v>
      </c>
      <c r="C5552">
        <v>0</v>
      </c>
      <c r="D5552">
        <v>1</v>
      </c>
      <c r="E5552">
        <v>0</v>
      </c>
    </row>
    <row r="5553" spans="1:5" x14ac:dyDescent="0.15">
      <c r="A5553">
        <v>67044813002</v>
      </c>
      <c r="B5553" s="204">
        <v>42893</v>
      </c>
      <c r="C5553">
        <v>0</v>
      </c>
      <c r="D5553">
        <v>1</v>
      </c>
      <c r="E5553">
        <v>0</v>
      </c>
    </row>
    <row r="5554" spans="1:5" x14ac:dyDescent="0.15">
      <c r="A5554">
        <v>67045847002</v>
      </c>
      <c r="B5554" s="204">
        <v>42893</v>
      </c>
      <c r="C5554">
        <v>0</v>
      </c>
      <c r="D5554">
        <v>1</v>
      </c>
      <c r="E5554">
        <v>0</v>
      </c>
    </row>
    <row r="5555" spans="1:5" x14ac:dyDescent="0.15">
      <c r="A5555">
        <v>67049477002</v>
      </c>
      <c r="B5555" s="204">
        <v>42893</v>
      </c>
      <c r="C5555">
        <v>0</v>
      </c>
      <c r="D5555">
        <v>1</v>
      </c>
      <c r="E5555">
        <v>0</v>
      </c>
    </row>
    <row r="5556" spans="1:5" x14ac:dyDescent="0.15">
      <c r="A5556">
        <v>67476849002</v>
      </c>
      <c r="B5556" s="204">
        <v>42899</v>
      </c>
      <c r="C5556">
        <v>0</v>
      </c>
      <c r="D5556">
        <v>1</v>
      </c>
      <c r="E5556">
        <v>0</v>
      </c>
    </row>
    <row r="5557" spans="1:5" x14ac:dyDescent="0.15">
      <c r="A5557">
        <v>67476871002</v>
      </c>
      <c r="B5557" s="204">
        <v>42899</v>
      </c>
      <c r="C5557">
        <v>0</v>
      </c>
      <c r="D5557">
        <v>1</v>
      </c>
      <c r="E5557">
        <v>0</v>
      </c>
    </row>
    <row r="5558" spans="1:5" x14ac:dyDescent="0.15">
      <c r="A5558">
        <v>67481975002</v>
      </c>
      <c r="B5558" s="204">
        <v>42899</v>
      </c>
      <c r="C5558">
        <v>0</v>
      </c>
      <c r="D5558">
        <v>1</v>
      </c>
      <c r="E5558">
        <v>0</v>
      </c>
    </row>
    <row r="5559" spans="1:5" x14ac:dyDescent="0.15">
      <c r="A5559">
        <v>67493613003</v>
      </c>
      <c r="B5559" s="204">
        <v>42899</v>
      </c>
      <c r="C5559">
        <v>0</v>
      </c>
      <c r="D5559">
        <v>1</v>
      </c>
      <c r="E5559">
        <v>0</v>
      </c>
    </row>
    <row r="5560" spans="1:5" x14ac:dyDescent="0.15">
      <c r="A5560">
        <v>67505559005</v>
      </c>
      <c r="B5560" s="204">
        <v>42899</v>
      </c>
      <c r="C5560">
        <v>0</v>
      </c>
      <c r="D5560">
        <v>1</v>
      </c>
      <c r="E5560">
        <v>0</v>
      </c>
    </row>
    <row r="5561" spans="1:5" x14ac:dyDescent="0.15">
      <c r="A5561">
        <v>67506648002</v>
      </c>
      <c r="B5561" s="204">
        <v>42899</v>
      </c>
      <c r="C5561">
        <v>0</v>
      </c>
      <c r="D5561">
        <v>1</v>
      </c>
      <c r="E5561">
        <v>0</v>
      </c>
    </row>
    <row r="5562" spans="1:5" x14ac:dyDescent="0.15">
      <c r="A5562">
        <v>67511829002</v>
      </c>
      <c r="B5562" s="204">
        <v>42899</v>
      </c>
      <c r="C5562">
        <v>0</v>
      </c>
      <c r="D5562">
        <v>1</v>
      </c>
      <c r="E5562">
        <v>0</v>
      </c>
    </row>
    <row r="5563" spans="1:5" x14ac:dyDescent="0.15">
      <c r="A5563">
        <v>67530958003</v>
      </c>
      <c r="B5563" s="204">
        <v>42899</v>
      </c>
      <c r="C5563">
        <v>0</v>
      </c>
      <c r="D5563">
        <v>1</v>
      </c>
      <c r="E5563">
        <v>0</v>
      </c>
    </row>
    <row r="5564" spans="1:5" x14ac:dyDescent="0.15">
      <c r="A5564">
        <v>67533873003</v>
      </c>
      <c r="B5564" s="204">
        <v>42899</v>
      </c>
      <c r="C5564">
        <v>0</v>
      </c>
      <c r="D5564" t="s">
        <v>21</v>
      </c>
      <c r="E5564">
        <v>0</v>
      </c>
    </row>
    <row r="5565" spans="1:5" x14ac:dyDescent="0.15">
      <c r="A5565">
        <v>67543872002</v>
      </c>
      <c r="B5565" s="204">
        <v>42899</v>
      </c>
      <c r="C5565">
        <v>0</v>
      </c>
      <c r="D5565">
        <v>1</v>
      </c>
      <c r="E5565">
        <v>0</v>
      </c>
    </row>
    <row r="5566" spans="1:5" x14ac:dyDescent="0.15">
      <c r="A5566">
        <v>67554014002</v>
      </c>
      <c r="B5566" s="204">
        <v>42899</v>
      </c>
      <c r="C5566">
        <v>0</v>
      </c>
      <c r="D5566">
        <v>1</v>
      </c>
      <c r="E5566">
        <v>0</v>
      </c>
    </row>
    <row r="5567" spans="1:5" x14ac:dyDescent="0.15">
      <c r="A5567">
        <v>67557138002</v>
      </c>
      <c r="B5567" s="204">
        <v>42899</v>
      </c>
      <c r="C5567">
        <v>0</v>
      </c>
      <c r="D5567">
        <v>1</v>
      </c>
      <c r="E5567">
        <v>0</v>
      </c>
    </row>
    <row r="5568" spans="1:5" x14ac:dyDescent="0.15">
      <c r="A5568">
        <v>67563364002</v>
      </c>
      <c r="B5568" s="204">
        <v>42899</v>
      </c>
      <c r="C5568">
        <v>0</v>
      </c>
      <c r="D5568">
        <v>1</v>
      </c>
      <c r="E5568">
        <v>0</v>
      </c>
    </row>
    <row r="5569" spans="1:5" x14ac:dyDescent="0.15">
      <c r="A5569">
        <v>67570129002</v>
      </c>
      <c r="B5569" s="204">
        <v>42899</v>
      </c>
      <c r="C5569">
        <v>0</v>
      </c>
      <c r="D5569">
        <v>1</v>
      </c>
      <c r="E5569">
        <v>0</v>
      </c>
    </row>
    <row r="5570" spans="1:5" x14ac:dyDescent="0.15">
      <c r="A5570">
        <v>67578489002</v>
      </c>
      <c r="B5570" s="204">
        <v>42899</v>
      </c>
      <c r="C5570">
        <v>0</v>
      </c>
      <c r="D5570">
        <v>1</v>
      </c>
      <c r="E5570">
        <v>0</v>
      </c>
    </row>
    <row r="5571" spans="1:5" x14ac:dyDescent="0.15">
      <c r="A5571">
        <v>67582955004</v>
      </c>
      <c r="B5571" s="204">
        <v>42908</v>
      </c>
      <c r="C5571">
        <v>0</v>
      </c>
      <c r="D5571">
        <v>1</v>
      </c>
      <c r="E5571">
        <v>0</v>
      </c>
    </row>
    <row r="5572" spans="1:5" x14ac:dyDescent="0.15">
      <c r="A5572">
        <v>67583296002</v>
      </c>
      <c r="B5572" s="204">
        <v>42899</v>
      </c>
      <c r="C5572">
        <v>0</v>
      </c>
      <c r="D5572">
        <v>1</v>
      </c>
      <c r="E5572">
        <v>0</v>
      </c>
    </row>
    <row r="5573" spans="1:5" x14ac:dyDescent="0.15">
      <c r="A5573">
        <v>67583791002</v>
      </c>
      <c r="B5573" s="204">
        <v>42899</v>
      </c>
      <c r="C5573">
        <v>0</v>
      </c>
      <c r="D5573">
        <v>1</v>
      </c>
      <c r="E5573">
        <v>0</v>
      </c>
    </row>
    <row r="5574" spans="1:5" x14ac:dyDescent="0.15">
      <c r="A5574">
        <v>67588477002</v>
      </c>
      <c r="B5574" s="204">
        <v>42899</v>
      </c>
      <c r="C5574">
        <v>0</v>
      </c>
      <c r="D5574">
        <v>1</v>
      </c>
      <c r="E5574">
        <v>0</v>
      </c>
    </row>
    <row r="5575" spans="1:5" x14ac:dyDescent="0.15">
      <c r="A5575">
        <v>67590688002</v>
      </c>
      <c r="B5575" s="204">
        <v>42899</v>
      </c>
      <c r="C5575">
        <v>0</v>
      </c>
      <c r="D5575">
        <v>1</v>
      </c>
      <c r="E5575">
        <v>0</v>
      </c>
    </row>
    <row r="5576" spans="1:5" x14ac:dyDescent="0.15">
      <c r="A5576">
        <v>67591700003</v>
      </c>
      <c r="B5576" s="204">
        <v>42899</v>
      </c>
      <c r="C5576">
        <v>0</v>
      </c>
      <c r="D5576">
        <v>1</v>
      </c>
      <c r="E5576">
        <v>0</v>
      </c>
    </row>
    <row r="5577" spans="1:5" x14ac:dyDescent="0.15">
      <c r="A5577">
        <v>67593328002</v>
      </c>
      <c r="B5577" s="204">
        <v>42899</v>
      </c>
      <c r="C5577">
        <v>0</v>
      </c>
      <c r="D5577">
        <v>1</v>
      </c>
      <c r="E5577">
        <v>0</v>
      </c>
    </row>
    <row r="5578" spans="1:5" x14ac:dyDescent="0.15">
      <c r="A5578">
        <v>67598674002</v>
      </c>
      <c r="B5578" s="204">
        <v>42899</v>
      </c>
      <c r="C5578">
        <v>0</v>
      </c>
      <c r="D5578">
        <v>1</v>
      </c>
      <c r="E5578">
        <v>0</v>
      </c>
    </row>
    <row r="5579" spans="1:5" x14ac:dyDescent="0.15">
      <c r="A5579">
        <v>67599169003</v>
      </c>
      <c r="B5579" s="204">
        <v>42899</v>
      </c>
      <c r="C5579">
        <v>0</v>
      </c>
      <c r="D5579">
        <v>1</v>
      </c>
      <c r="E5579">
        <v>0</v>
      </c>
    </row>
    <row r="5580" spans="1:5" x14ac:dyDescent="0.15">
      <c r="A5580">
        <v>67601721002</v>
      </c>
      <c r="B5580" s="204">
        <v>42899</v>
      </c>
      <c r="C5580">
        <v>0</v>
      </c>
      <c r="D5580">
        <v>1</v>
      </c>
      <c r="E5580">
        <v>0</v>
      </c>
    </row>
    <row r="5581" spans="1:5" x14ac:dyDescent="0.15">
      <c r="A5581">
        <v>67986050002</v>
      </c>
      <c r="B5581" s="204">
        <v>42908</v>
      </c>
      <c r="C5581">
        <v>0</v>
      </c>
      <c r="D5581">
        <v>1</v>
      </c>
      <c r="E5581">
        <v>0</v>
      </c>
    </row>
    <row r="5582" spans="1:5" x14ac:dyDescent="0.15">
      <c r="A5582">
        <v>68285338002</v>
      </c>
      <c r="B5582" s="204">
        <v>42914</v>
      </c>
      <c r="C5582">
        <v>0</v>
      </c>
      <c r="D5582">
        <v>1</v>
      </c>
      <c r="E5582">
        <v>0</v>
      </c>
    </row>
    <row r="5583" spans="1:5" x14ac:dyDescent="0.15">
      <c r="A5583">
        <v>68392335002</v>
      </c>
      <c r="B5583" s="204">
        <v>42935</v>
      </c>
      <c r="C5583">
        <v>0</v>
      </c>
      <c r="D5583">
        <v>1</v>
      </c>
      <c r="E5583">
        <v>0</v>
      </c>
    </row>
    <row r="5584" spans="1:5" x14ac:dyDescent="0.15">
      <c r="A5584">
        <v>68395536002</v>
      </c>
      <c r="B5584" s="204">
        <v>42935</v>
      </c>
      <c r="C5584">
        <v>0</v>
      </c>
      <c r="D5584">
        <v>1</v>
      </c>
      <c r="E5584">
        <v>0</v>
      </c>
    </row>
    <row r="5585" spans="1:5" x14ac:dyDescent="0.15">
      <c r="A5585">
        <v>68395701002</v>
      </c>
      <c r="B5585" s="204">
        <v>42935</v>
      </c>
      <c r="C5585">
        <v>0</v>
      </c>
      <c r="D5585">
        <v>1</v>
      </c>
      <c r="E5585">
        <v>0</v>
      </c>
    </row>
    <row r="5586" spans="1:5" x14ac:dyDescent="0.15">
      <c r="A5586">
        <v>68401773002</v>
      </c>
      <c r="B5586" s="204">
        <v>42935</v>
      </c>
      <c r="C5586">
        <v>0</v>
      </c>
      <c r="D5586">
        <v>1</v>
      </c>
      <c r="E5586">
        <v>0</v>
      </c>
    </row>
    <row r="5587" spans="1:5" x14ac:dyDescent="0.15">
      <c r="A5587">
        <v>68406063002</v>
      </c>
      <c r="B5587" s="204">
        <v>42935</v>
      </c>
      <c r="C5587">
        <v>0</v>
      </c>
      <c r="D5587">
        <v>1</v>
      </c>
      <c r="E5587">
        <v>0</v>
      </c>
    </row>
    <row r="5588" spans="1:5" x14ac:dyDescent="0.15">
      <c r="A5588">
        <v>68417976002</v>
      </c>
      <c r="B5588" s="204">
        <v>42935</v>
      </c>
      <c r="C5588">
        <v>0</v>
      </c>
      <c r="D5588">
        <v>1</v>
      </c>
      <c r="E5588">
        <v>0</v>
      </c>
    </row>
    <row r="5589" spans="1:5" x14ac:dyDescent="0.15">
      <c r="A5589">
        <v>68419021002</v>
      </c>
      <c r="B5589" s="204">
        <v>42935</v>
      </c>
      <c r="C5589">
        <v>0</v>
      </c>
      <c r="D5589">
        <v>1</v>
      </c>
      <c r="E5589">
        <v>0</v>
      </c>
    </row>
    <row r="5590" spans="1:5" x14ac:dyDescent="0.15">
      <c r="A5590">
        <v>68419351002</v>
      </c>
      <c r="B5590" s="204">
        <v>42935</v>
      </c>
      <c r="C5590">
        <v>0</v>
      </c>
      <c r="D5590">
        <v>1</v>
      </c>
      <c r="E5590">
        <v>0</v>
      </c>
    </row>
    <row r="5591" spans="1:5" x14ac:dyDescent="0.15">
      <c r="A5591">
        <v>68421980002</v>
      </c>
      <c r="B5591" s="204">
        <v>42935</v>
      </c>
      <c r="C5591">
        <v>0</v>
      </c>
      <c r="D5591">
        <v>1</v>
      </c>
      <c r="E5591">
        <v>0</v>
      </c>
    </row>
    <row r="5592" spans="1:5" x14ac:dyDescent="0.15">
      <c r="A5592">
        <v>68423333002</v>
      </c>
      <c r="B5592" s="204">
        <v>42935</v>
      </c>
      <c r="C5592">
        <v>0</v>
      </c>
      <c r="D5592">
        <v>1</v>
      </c>
      <c r="E5592">
        <v>0</v>
      </c>
    </row>
    <row r="5593" spans="1:5" x14ac:dyDescent="0.15">
      <c r="A5593">
        <v>68427249002</v>
      </c>
      <c r="B5593" s="204">
        <v>42914</v>
      </c>
      <c r="C5593">
        <v>0</v>
      </c>
      <c r="D5593">
        <v>1</v>
      </c>
      <c r="E5593">
        <v>0</v>
      </c>
    </row>
    <row r="5594" spans="1:5" x14ac:dyDescent="0.15">
      <c r="A5594">
        <v>68429900002</v>
      </c>
      <c r="B5594" s="204">
        <v>42935</v>
      </c>
      <c r="C5594">
        <v>0</v>
      </c>
      <c r="D5594">
        <v>1</v>
      </c>
      <c r="E5594">
        <v>0</v>
      </c>
    </row>
    <row r="5595" spans="1:5" x14ac:dyDescent="0.15">
      <c r="A5595">
        <v>68435092003</v>
      </c>
      <c r="B5595" s="204">
        <v>42935</v>
      </c>
      <c r="C5595">
        <v>0</v>
      </c>
      <c r="D5595">
        <v>1</v>
      </c>
      <c r="E5595">
        <v>0</v>
      </c>
    </row>
    <row r="5596" spans="1:5" x14ac:dyDescent="0.15">
      <c r="A5596">
        <v>68455002002</v>
      </c>
      <c r="B5596" s="204">
        <v>42935</v>
      </c>
      <c r="C5596">
        <v>0</v>
      </c>
      <c r="D5596">
        <v>1</v>
      </c>
      <c r="E5596">
        <v>0</v>
      </c>
    </row>
    <row r="5597" spans="1:5" x14ac:dyDescent="0.15">
      <c r="A5597">
        <v>68460843002</v>
      </c>
      <c r="B5597" s="204">
        <v>42935</v>
      </c>
      <c r="C5597">
        <v>0</v>
      </c>
      <c r="D5597">
        <v>1</v>
      </c>
      <c r="E5597">
        <v>0</v>
      </c>
    </row>
    <row r="5598" spans="1:5" x14ac:dyDescent="0.15">
      <c r="A5598">
        <v>68470204005</v>
      </c>
      <c r="B5598" s="204">
        <v>42935</v>
      </c>
      <c r="C5598">
        <v>0</v>
      </c>
      <c r="D5598">
        <v>1</v>
      </c>
      <c r="E5598">
        <v>0</v>
      </c>
    </row>
    <row r="5599" spans="1:5" x14ac:dyDescent="0.15">
      <c r="A5599">
        <v>68476122002</v>
      </c>
      <c r="B5599" s="204">
        <v>42935</v>
      </c>
      <c r="C5599">
        <v>0</v>
      </c>
      <c r="D5599">
        <v>1</v>
      </c>
      <c r="E5599">
        <v>0</v>
      </c>
    </row>
    <row r="5600" spans="1:5" x14ac:dyDescent="0.15">
      <c r="A5600">
        <v>68477739002</v>
      </c>
      <c r="B5600" s="204">
        <v>42935</v>
      </c>
      <c r="C5600">
        <v>0</v>
      </c>
      <c r="D5600">
        <v>1</v>
      </c>
      <c r="E5600">
        <v>0</v>
      </c>
    </row>
    <row r="5601" spans="1:5" x14ac:dyDescent="0.15">
      <c r="A5601">
        <v>68485428002</v>
      </c>
      <c r="B5601" s="204">
        <v>42935</v>
      </c>
      <c r="C5601">
        <v>0</v>
      </c>
      <c r="D5601">
        <v>1</v>
      </c>
      <c r="E5601">
        <v>0</v>
      </c>
    </row>
    <row r="5602" spans="1:5" x14ac:dyDescent="0.15">
      <c r="A5602">
        <v>68491423002</v>
      </c>
      <c r="B5602" s="204">
        <v>42935</v>
      </c>
      <c r="C5602">
        <v>0</v>
      </c>
      <c r="D5602">
        <v>1</v>
      </c>
      <c r="E5602">
        <v>0</v>
      </c>
    </row>
    <row r="5603" spans="1:5" x14ac:dyDescent="0.15">
      <c r="A5603">
        <v>68494261002</v>
      </c>
      <c r="B5603" s="204">
        <v>42935</v>
      </c>
      <c r="C5603">
        <v>0</v>
      </c>
      <c r="D5603">
        <v>1</v>
      </c>
      <c r="E5603">
        <v>0</v>
      </c>
    </row>
    <row r="5604" spans="1:5" x14ac:dyDescent="0.15">
      <c r="A5604">
        <v>68496659007</v>
      </c>
      <c r="B5604" s="204">
        <v>42935</v>
      </c>
      <c r="C5604">
        <v>0</v>
      </c>
      <c r="D5604">
        <v>1</v>
      </c>
      <c r="E5604">
        <v>0</v>
      </c>
    </row>
    <row r="5605" spans="1:5" x14ac:dyDescent="0.15">
      <c r="A5605">
        <v>68497935002</v>
      </c>
      <c r="B5605" s="204">
        <v>42935</v>
      </c>
      <c r="C5605">
        <v>0</v>
      </c>
      <c r="D5605">
        <v>1</v>
      </c>
      <c r="E5605">
        <v>0</v>
      </c>
    </row>
    <row r="5606" spans="1:5" x14ac:dyDescent="0.15">
      <c r="A5606">
        <v>68501961002</v>
      </c>
      <c r="B5606" s="204">
        <v>42935</v>
      </c>
      <c r="C5606">
        <v>0</v>
      </c>
      <c r="D5606">
        <v>1</v>
      </c>
      <c r="E5606">
        <v>0</v>
      </c>
    </row>
    <row r="5607" spans="1:5" x14ac:dyDescent="0.15">
      <c r="A5607">
        <v>68504216002</v>
      </c>
      <c r="B5607" s="204">
        <v>42935</v>
      </c>
      <c r="C5607">
        <v>0</v>
      </c>
      <c r="D5607">
        <v>1</v>
      </c>
      <c r="E5607">
        <v>0</v>
      </c>
    </row>
    <row r="5608" spans="1:5" x14ac:dyDescent="0.15">
      <c r="A5608">
        <v>68512301003</v>
      </c>
      <c r="B5608" s="204">
        <v>42935</v>
      </c>
      <c r="C5608">
        <v>0</v>
      </c>
      <c r="D5608">
        <v>1</v>
      </c>
      <c r="E5608">
        <v>0</v>
      </c>
    </row>
    <row r="5609" spans="1:5" x14ac:dyDescent="0.15">
      <c r="A5609">
        <v>68513280002</v>
      </c>
      <c r="B5609" s="204">
        <v>42935</v>
      </c>
      <c r="C5609">
        <v>0</v>
      </c>
      <c r="D5609">
        <v>1</v>
      </c>
      <c r="E5609">
        <v>0</v>
      </c>
    </row>
    <row r="5610" spans="1:5" x14ac:dyDescent="0.15">
      <c r="A5610">
        <v>68519792003</v>
      </c>
      <c r="B5610" s="204">
        <v>42935</v>
      </c>
      <c r="C5610">
        <v>0</v>
      </c>
      <c r="D5610">
        <v>1</v>
      </c>
      <c r="E5610">
        <v>0</v>
      </c>
    </row>
    <row r="5611" spans="1:5" x14ac:dyDescent="0.15">
      <c r="A5611">
        <v>68522883004</v>
      </c>
      <c r="B5611" s="204">
        <v>42935</v>
      </c>
      <c r="C5611">
        <v>0</v>
      </c>
      <c r="D5611">
        <v>1</v>
      </c>
      <c r="E5611">
        <v>0</v>
      </c>
    </row>
    <row r="5612" spans="1:5" x14ac:dyDescent="0.15">
      <c r="A5612">
        <v>68531617002</v>
      </c>
      <c r="B5612" s="204">
        <v>42935</v>
      </c>
      <c r="C5612">
        <v>0</v>
      </c>
      <c r="D5612">
        <v>1</v>
      </c>
      <c r="E5612">
        <v>0</v>
      </c>
    </row>
    <row r="5613" spans="1:5" x14ac:dyDescent="0.15">
      <c r="A5613">
        <v>68532530002</v>
      </c>
      <c r="B5613" s="204">
        <v>42935</v>
      </c>
      <c r="C5613">
        <v>0</v>
      </c>
      <c r="D5613">
        <v>1</v>
      </c>
      <c r="E5613">
        <v>0</v>
      </c>
    </row>
    <row r="5614" spans="1:5" x14ac:dyDescent="0.15">
      <c r="A5614">
        <v>68534279004</v>
      </c>
      <c r="B5614" s="204">
        <v>42913</v>
      </c>
      <c r="C5614">
        <v>0</v>
      </c>
      <c r="D5614">
        <v>1</v>
      </c>
      <c r="E5614">
        <v>0</v>
      </c>
    </row>
    <row r="5615" spans="1:5" x14ac:dyDescent="0.15">
      <c r="A5615">
        <v>68539119003</v>
      </c>
      <c r="B5615" s="204">
        <v>42935</v>
      </c>
      <c r="C5615">
        <v>0</v>
      </c>
      <c r="D5615">
        <v>1</v>
      </c>
      <c r="E5615">
        <v>0</v>
      </c>
    </row>
    <row r="5616" spans="1:5" x14ac:dyDescent="0.15">
      <c r="A5616">
        <v>68539405002</v>
      </c>
      <c r="B5616" s="204">
        <v>42935</v>
      </c>
      <c r="C5616">
        <v>0</v>
      </c>
      <c r="D5616">
        <v>1</v>
      </c>
      <c r="E5616">
        <v>0</v>
      </c>
    </row>
    <row r="5617" spans="1:5" x14ac:dyDescent="0.15">
      <c r="A5617">
        <v>68540560002</v>
      </c>
      <c r="B5617" s="204">
        <v>42935</v>
      </c>
      <c r="C5617">
        <v>0</v>
      </c>
      <c r="D5617">
        <v>1</v>
      </c>
      <c r="E5617">
        <v>0</v>
      </c>
    </row>
    <row r="5618" spans="1:5" x14ac:dyDescent="0.15">
      <c r="A5618">
        <v>68540571002</v>
      </c>
      <c r="B5618" s="204">
        <v>42935</v>
      </c>
      <c r="C5618">
        <v>0</v>
      </c>
      <c r="D5618">
        <v>1</v>
      </c>
      <c r="E5618">
        <v>0</v>
      </c>
    </row>
    <row r="5619" spans="1:5" x14ac:dyDescent="0.15">
      <c r="A5619">
        <v>68549195002</v>
      </c>
      <c r="B5619" s="204">
        <v>42935</v>
      </c>
      <c r="C5619">
        <v>0</v>
      </c>
      <c r="D5619">
        <v>1</v>
      </c>
      <c r="E5619">
        <v>0</v>
      </c>
    </row>
    <row r="5620" spans="1:5" x14ac:dyDescent="0.15">
      <c r="A5620">
        <v>68551021002</v>
      </c>
      <c r="B5620" s="204">
        <v>42935</v>
      </c>
      <c r="C5620">
        <v>0</v>
      </c>
      <c r="D5620">
        <v>1</v>
      </c>
      <c r="E5620">
        <v>0</v>
      </c>
    </row>
    <row r="5621" spans="1:5" x14ac:dyDescent="0.15">
      <c r="A5621">
        <v>68552077003</v>
      </c>
      <c r="B5621" s="204">
        <v>42935</v>
      </c>
      <c r="C5621">
        <v>0</v>
      </c>
      <c r="D5621">
        <v>1</v>
      </c>
      <c r="E5621">
        <v>0</v>
      </c>
    </row>
    <row r="5622" spans="1:5" x14ac:dyDescent="0.15">
      <c r="A5622">
        <v>68554233002</v>
      </c>
      <c r="B5622" s="204">
        <v>42935</v>
      </c>
      <c r="C5622">
        <v>0</v>
      </c>
      <c r="D5622">
        <v>1</v>
      </c>
      <c r="E5622">
        <v>0</v>
      </c>
    </row>
    <row r="5623" spans="1:5" x14ac:dyDescent="0.15">
      <c r="A5623">
        <v>68555960002</v>
      </c>
      <c r="B5623" s="204">
        <v>42935</v>
      </c>
      <c r="C5623">
        <v>0</v>
      </c>
      <c r="D5623">
        <v>1</v>
      </c>
      <c r="E5623">
        <v>0</v>
      </c>
    </row>
    <row r="5624" spans="1:5" x14ac:dyDescent="0.15">
      <c r="A5624">
        <v>68556015002</v>
      </c>
      <c r="B5624" s="204">
        <v>42935</v>
      </c>
      <c r="C5624">
        <v>0</v>
      </c>
      <c r="D5624">
        <v>1</v>
      </c>
      <c r="E5624">
        <v>0</v>
      </c>
    </row>
    <row r="5625" spans="1:5" x14ac:dyDescent="0.15">
      <c r="A5625">
        <v>68561834002</v>
      </c>
      <c r="B5625" s="204">
        <v>42935</v>
      </c>
      <c r="C5625">
        <v>0</v>
      </c>
      <c r="D5625" t="s">
        <v>21</v>
      </c>
      <c r="E5625">
        <v>0</v>
      </c>
    </row>
    <row r="5626" spans="1:5" x14ac:dyDescent="0.15">
      <c r="A5626">
        <v>68565310004</v>
      </c>
      <c r="B5626" s="204">
        <v>42935</v>
      </c>
      <c r="C5626">
        <v>0</v>
      </c>
      <c r="D5626">
        <v>1</v>
      </c>
      <c r="E5626">
        <v>0</v>
      </c>
    </row>
    <row r="5627" spans="1:5" x14ac:dyDescent="0.15">
      <c r="A5627">
        <v>68573109003</v>
      </c>
      <c r="B5627" s="204">
        <v>42935</v>
      </c>
      <c r="C5627">
        <v>0</v>
      </c>
      <c r="D5627">
        <v>1</v>
      </c>
      <c r="E5627">
        <v>0</v>
      </c>
    </row>
    <row r="5628" spans="1:5" x14ac:dyDescent="0.15">
      <c r="A5628">
        <v>68575694002</v>
      </c>
      <c r="B5628" s="204">
        <v>42935</v>
      </c>
      <c r="C5628">
        <v>0</v>
      </c>
      <c r="D5628">
        <v>1</v>
      </c>
      <c r="E5628">
        <v>0</v>
      </c>
    </row>
    <row r="5629" spans="1:5" x14ac:dyDescent="0.15">
      <c r="A5629">
        <v>68576563004</v>
      </c>
      <c r="B5629" s="204">
        <v>42935</v>
      </c>
      <c r="C5629">
        <v>0</v>
      </c>
      <c r="D5629">
        <v>1</v>
      </c>
      <c r="E5629">
        <v>0</v>
      </c>
    </row>
    <row r="5630" spans="1:5" x14ac:dyDescent="0.15">
      <c r="A5630">
        <v>68798653002</v>
      </c>
      <c r="B5630" s="204">
        <v>42914</v>
      </c>
      <c r="C5630">
        <v>0</v>
      </c>
      <c r="D5630">
        <v>1</v>
      </c>
      <c r="E5630">
        <v>0</v>
      </c>
    </row>
    <row r="5631" spans="1:5" x14ac:dyDescent="0.15">
      <c r="A5631">
        <v>68928145002</v>
      </c>
      <c r="B5631" s="204">
        <v>42935</v>
      </c>
      <c r="C5631">
        <v>0</v>
      </c>
      <c r="D5631">
        <v>1</v>
      </c>
      <c r="E5631">
        <v>0</v>
      </c>
    </row>
    <row r="5632" spans="1:5" x14ac:dyDescent="0.15">
      <c r="A5632">
        <v>69110349002</v>
      </c>
      <c r="B5632" s="204">
        <v>42908</v>
      </c>
      <c r="C5632">
        <v>0</v>
      </c>
      <c r="D5632">
        <v>1</v>
      </c>
      <c r="E5632">
        <v>0</v>
      </c>
    </row>
    <row r="5633" spans="1:5" x14ac:dyDescent="0.15">
      <c r="A5633">
        <v>69116135002</v>
      </c>
      <c r="B5633" s="204">
        <v>42908</v>
      </c>
      <c r="C5633">
        <v>0</v>
      </c>
      <c r="D5633">
        <v>1</v>
      </c>
      <c r="E5633">
        <v>0</v>
      </c>
    </row>
    <row r="5634" spans="1:5" x14ac:dyDescent="0.15">
      <c r="A5634">
        <v>69123175002</v>
      </c>
      <c r="B5634" s="204">
        <v>42908</v>
      </c>
      <c r="C5634">
        <v>0</v>
      </c>
      <c r="D5634">
        <v>1</v>
      </c>
      <c r="E5634">
        <v>0</v>
      </c>
    </row>
    <row r="5635" spans="1:5" x14ac:dyDescent="0.15">
      <c r="A5635">
        <v>69143118002</v>
      </c>
      <c r="B5635" s="204">
        <v>42908</v>
      </c>
      <c r="C5635">
        <v>0</v>
      </c>
      <c r="D5635">
        <v>1</v>
      </c>
      <c r="E5635">
        <v>0</v>
      </c>
    </row>
    <row r="5636" spans="1:5" x14ac:dyDescent="0.15">
      <c r="A5636">
        <v>69157319002</v>
      </c>
      <c r="B5636" s="204">
        <v>42908</v>
      </c>
      <c r="C5636">
        <v>0</v>
      </c>
      <c r="D5636">
        <v>1</v>
      </c>
      <c r="E5636">
        <v>0</v>
      </c>
    </row>
    <row r="5637" spans="1:5" x14ac:dyDescent="0.15">
      <c r="A5637">
        <v>69157946002</v>
      </c>
      <c r="B5637" s="204">
        <v>42914</v>
      </c>
      <c r="C5637">
        <v>0</v>
      </c>
      <c r="D5637">
        <v>1</v>
      </c>
      <c r="E5637">
        <v>0</v>
      </c>
    </row>
    <row r="5638" spans="1:5" x14ac:dyDescent="0.15">
      <c r="A5638">
        <v>69158353002</v>
      </c>
      <c r="B5638" s="204">
        <v>42908</v>
      </c>
      <c r="C5638">
        <v>0</v>
      </c>
      <c r="D5638">
        <v>1</v>
      </c>
      <c r="E5638">
        <v>0</v>
      </c>
    </row>
    <row r="5639" spans="1:5" x14ac:dyDescent="0.15">
      <c r="A5639">
        <v>69160531002</v>
      </c>
      <c r="B5639" s="204">
        <v>42908</v>
      </c>
      <c r="C5639">
        <v>0</v>
      </c>
      <c r="D5639">
        <v>1</v>
      </c>
      <c r="E5639">
        <v>0</v>
      </c>
    </row>
    <row r="5640" spans="1:5" x14ac:dyDescent="0.15">
      <c r="A5640">
        <v>69170024002</v>
      </c>
      <c r="B5640" s="204">
        <v>42908</v>
      </c>
      <c r="C5640">
        <v>0</v>
      </c>
      <c r="D5640">
        <v>1</v>
      </c>
      <c r="E5640">
        <v>0</v>
      </c>
    </row>
    <row r="5641" spans="1:5" x14ac:dyDescent="0.15">
      <c r="A5641">
        <v>69175722002</v>
      </c>
      <c r="B5641" s="204">
        <v>42908</v>
      </c>
      <c r="C5641">
        <v>0</v>
      </c>
      <c r="D5641">
        <v>1</v>
      </c>
      <c r="E5641">
        <v>0</v>
      </c>
    </row>
    <row r="5642" spans="1:5" x14ac:dyDescent="0.15">
      <c r="A5642">
        <v>69176833002</v>
      </c>
      <c r="B5642" s="204">
        <v>42908</v>
      </c>
      <c r="C5642">
        <v>0</v>
      </c>
      <c r="D5642">
        <v>1</v>
      </c>
      <c r="E5642">
        <v>0</v>
      </c>
    </row>
    <row r="5643" spans="1:5" x14ac:dyDescent="0.15">
      <c r="A5643">
        <v>69181266002</v>
      </c>
      <c r="B5643" s="204">
        <v>42908</v>
      </c>
      <c r="C5643">
        <v>0</v>
      </c>
      <c r="D5643">
        <v>1</v>
      </c>
      <c r="E5643">
        <v>0</v>
      </c>
    </row>
    <row r="5644" spans="1:5" x14ac:dyDescent="0.15">
      <c r="A5644">
        <v>69188196002</v>
      </c>
      <c r="B5644" s="204">
        <v>42908</v>
      </c>
      <c r="C5644">
        <v>0</v>
      </c>
      <c r="D5644">
        <v>1</v>
      </c>
      <c r="E5644">
        <v>0</v>
      </c>
    </row>
    <row r="5645" spans="1:5" x14ac:dyDescent="0.15">
      <c r="A5645">
        <v>69194147002</v>
      </c>
      <c r="B5645" s="204">
        <v>42908</v>
      </c>
      <c r="C5645">
        <v>0</v>
      </c>
      <c r="D5645">
        <v>1</v>
      </c>
      <c r="E5645">
        <v>0</v>
      </c>
    </row>
    <row r="5646" spans="1:5" x14ac:dyDescent="0.15">
      <c r="A5646">
        <v>69202837002</v>
      </c>
      <c r="B5646" s="204">
        <v>42908</v>
      </c>
      <c r="C5646">
        <v>0</v>
      </c>
      <c r="D5646">
        <v>1</v>
      </c>
      <c r="E5646">
        <v>0</v>
      </c>
    </row>
    <row r="5647" spans="1:5" x14ac:dyDescent="0.15">
      <c r="A5647">
        <v>69203145002</v>
      </c>
      <c r="B5647" s="204">
        <v>42908</v>
      </c>
      <c r="C5647">
        <v>0</v>
      </c>
      <c r="D5647">
        <v>1</v>
      </c>
      <c r="E5647">
        <v>0</v>
      </c>
    </row>
    <row r="5648" spans="1:5" x14ac:dyDescent="0.15">
      <c r="A5648">
        <v>69205620002</v>
      </c>
      <c r="B5648" s="204">
        <v>42908</v>
      </c>
      <c r="C5648">
        <v>0</v>
      </c>
      <c r="D5648">
        <v>1</v>
      </c>
      <c r="E5648">
        <v>0</v>
      </c>
    </row>
    <row r="5649" spans="1:5" x14ac:dyDescent="0.15">
      <c r="A5649">
        <v>69210603002</v>
      </c>
      <c r="B5649" s="204">
        <v>42908</v>
      </c>
      <c r="C5649">
        <v>0</v>
      </c>
      <c r="D5649">
        <v>1</v>
      </c>
      <c r="E5649">
        <v>0</v>
      </c>
    </row>
    <row r="5650" spans="1:5" x14ac:dyDescent="0.15">
      <c r="A5650">
        <v>69212935002</v>
      </c>
      <c r="B5650" s="204">
        <v>42908</v>
      </c>
      <c r="C5650">
        <v>0</v>
      </c>
      <c r="D5650">
        <v>1</v>
      </c>
      <c r="E5650">
        <v>0</v>
      </c>
    </row>
    <row r="5651" spans="1:5" x14ac:dyDescent="0.15">
      <c r="A5651">
        <v>69214167002</v>
      </c>
      <c r="B5651" s="204">
        <v>42908</v>
      </c>
      <c r="C5651">
        <v>0</v>
      </c>
      <c r="D5651">
        <v>1</v>
      </c>
      <c r="E5651">
        <v>0</v>
      </c>
    </row>
    <row r="5652" spans="1:5" x14ac:dyDescent="0.15">
      <c r="A5652">
        <v>69229270002</v>
      </c>
      <c r="B5652" s="204">
        <v>42908</v>
      </c>
      <c r="C5652">
        <v>0</v>
      </c>
      <c r="D5652">
        <v>1</v>
      </c>
      <c r="E5652">
        <v>0</v>
      </c>
    </row>
    <row r="5653" spans="1:5" x14ac:dyDescent="0.15">
      <c r="A5653">
        <v>69234088002</v>
      </c>
      <c r="B5653" s="204">
        <v>42908</v>
      </c>
      <c r="C5653">
        <v>0</v>
      </c>
      <c r="D5653" t="s">
        <v>21</v>
      </c>
      <c r="E5653">
        <v>0</v>
      </c>
    </row>
    <row r="5654" spans="1:5" x14ac:dyDescent="0.15">
      <c r="A5654">
        <v>69239302002</v>
      </c>
      <c r="B5654" s="204">
        <v>42908</v>
      </c>
      <c r="C5654">
        <v>0</v>
      </c>
      <c r="D5654">
        <v>1</v>
      </c>
      <c r="E5654">
        <v>0</v>
      </c>
    </row>
    <row r="5655" spans="1:5" x14ac:dyDescent="0.15">
      <c r="A5655">
        <v>69239786003</v>
      </c>
      <c r="B5655" s="204">
        <v>42908</v>
      </c>
      <c r="C5655">
        <v>0</v>
      </c>
      <c r="D5655">
        <v>1</v>
      </c>
      <c r="E5655">
        <v>0</v>
      </c>
    </row>
    <row r="5656" spans="1:5" x14ac:dyDescent="0.15">
      <c r="A5656">
        <v>69247079003</v>
      </c>
      <c r="B5656" s="204">
        <v>42908</v>
      </c>
      <c r="C5656">
        <v>0</v>
      </c>
      <c r="D5656">
        <v>1</v>
      </c>
      <c r="E5656">
        <v>0</v>
      </c>
    </row>
    <row r="5657" spans="1:5" x14ac:dyDescent="0.15">
      <c r="A5657">
        <v>69257078002</v>
      </c>
      <c r="B5657" s="204">
        <v>42908</v>
      </c>
      <c r="C5657">
        <v>0</v>
      </c>
      <c r="D5657">
        <v>1</v>
      </c>
      <c r="E5657">
        <v>0</v>
      </c>
    </row>
    <row r="5658" spans="1:5" x14ac:dyDescent="0.15">
      <c r="A5658">
        <v>69259520002</v>
      </c>
      <c r="B5658" s="204">
        <v>42908</v>
      </c>
      <c r="C5658">
        <v>0</v>
      </c>
      <c r="D5658">
        <v>1</v>
      </c>
      <c r="E5658">
        <v>0</v>
      </c>
    </row>
    <row r="5659" spans="1:5" x14ac:dyDescent="0.15">
      <c r="A5659">
        <v>69259993002</v>
      </c>
      <c r="B5659" s="204">
        <v>42908</v>
      </c>
      <c r="C5659">
        <v>0</v>
      </c>
      <c r="D5659">
        <v>1</v>
      </c>
      <c r="E5659">
        <v>0</v>
      </c>
    </row>
    <row r="5660" spans="1:5" x14ac:dyDescent="0.15">
      <c r="A5660">
        <v>69267792002</v>
      </c>
      <c r="B5660" s="204">
        <v>42908</v>
      </c>
      <c r="C5660">
        <v>0</v>
      </c>
      <c r="D5660">
        <v>1</v>
      </c>
      <c r="E5660">
        <v>0</v>
      </c>
    </row>
    <row r="5661" spans="1:5" x14ac:dyDescent="0.15">
      <c r="A5661">
        <v>69270476002</v>
      </c>
      <c r="B5661" s="204">
        <v>42908</v>
      </c>
      <c r="C5661">
        <v>0</v>
      </c>
      <c r="D5661">
        <v>1</v>
      </c>
      <c r="E5661">
        <v>0</v>
      </c>
    </row>
    <row r="5662" spans="1:5" x14ac:dyDescent="0.15">
      <c r="A5662">
        <v>69278880003</v>
      </c>
      <c r="B5662" s="204">
        <v>42879</v>
      </c>
      <c r="C5662">
        <v>0</v>
      </c>
      <c r="D5662">
        <v>1</v>
      </c>
      <c r="E5662">
        <v>0</v>
      </c>
    </row>
    <row r="5663" spans="1:5" x14ac:dyDescent="0.15">
      <c r="A5663">
        <v>69303322002</v>
      </c>
      <c r="B5663" s="204">
        <v>42879</v>
      </c>
      <c r="C5663">
        <v>0</v>
      </c>
      <c r="D5663">
        <v>1</v>
      </c>
      <c r="E5663">
        <v>0</v>
      </c>
    </row>
    <row r="5664" spans="1:5" x14ac:dyDescent="0.15">
      <c r="A5664">
        <v>69307436002</v>
      </c>
      <c r="B5664" s="204">
        <v>42879</v>
      </c>
      <c r="C5664">
        <v>0</v>
      </c>
      <c r="D5664">
        <v>1</v>
      </c>
      <c r="E5664">
        <v>0</v>
      </c>
    </row>
    <row r="5665" spans="1:5" x14ac:dyDescent="0.15">
      <c r="A5665">
        <v>69311319002</v>
      </c>
      <c r="B5665" s="204">
        <v>42879</v>
      </c>
      <c r="C5665">
        <v>0</v>
      </c>
      <c r="D5665">
        <v>1</v>
      </c>
      <c r="E5665">
        <v>0</v>
      </c>
    </row>
    <row r="5666" spans="1:5" x14ac:dyDescent="0.15">
      <c r="A5666">
        <v>69312595003</v>
      </c>
      <c r="B5666" s="204">
        <v>42879</v>
      </c>
      <c r="C5666">
        <v>0</v>
      </c>
      <c r="D5666">
        <v>1</v>
      </c>
      <c r="E5666">
        <v>0</v>
      </c>
    </row>
    <row r="5667" spans="1:5" x14ac:dyDescent="0.15">
      <c r="A5667">
        <v>69317556002</v>
      </c>
      <c r="B5667" s="204">
        <v>42879</v>
      </c>
      <c r="C5667">
        <v>0</v>
      </c>
      <c r="D5667">
        <v>1</v>
      </c>
      <c r="E5667">
        <v>0</v>
      </c>
    </row>
    <row r="5668" spans="1:5" x14ac:dyDescent="0.15">
      <c r="A5668">
        <v>69317996005</v>
      </c>
      <c r="B5668" s="204">
        <v>42879</v>
      </c>
      <c r="C5668">
        <v>0</v>
      </c>
      <c r="D5668">
        <v>1</v>
      </c>
      <c r="E5668">
        <v>0</v>
      </c>
    </row>
    <row r="5669" spans="1:5" x14ac:dyDescent="0.15">
      <c r="A5669">
        <v>69327511002</v>
      </c>
      <c r="B5669" s="204">
        <v>42879</v>
      </c>
      <c r="C5669">
        <v>0</v>
      </c>
      <c r="D5669">
        <v>1</v>
      </c>
      <c r="E5669">
        <v>0</v>
      </c>
    </row>
    <row r="5670" spans="1:5" x14ac:dyDescent="0.15">
      <c r="A5670">
        <v>69329293002</v>
      </c>
      <c r="B5670" s="204">
        <v>42879</v>
      </c>
      <c r="C5670">
        <v>0</v>
      </c>
      <c r="D5670">
        <v>1</v>
      </c>
      <c r="E5670">
        <v>0</v>
      </c>
    </row>
    <row r="5671" spans="1:5" x14ac:dyDescent="0.15">
      <c r="A5671">
        <v>69333594003</v>
      </c>
      <c r="B5671" s="204">
        <v>42879</v>
      </c>
      <c r="C5671">
        <v>0</v>
      </c>
      <c r="D5671">
        <v>1</v>
      </c>
      <c r="E5671">
        <v>0</v>
      </c>
    </row>
    <row r="5672" spans="1:5" x14ac:dyDescent="0.15">
      <c r="A5672">
        <v>69335673002</v>
      </c>
      <c r="B5672" s="204">
        <v>42879</v>
      </c>
      <c r="C5672">
        <v>0</v>
      </c>
      <c r="D5672" t="s">
        <v>21</v>
      </c>
      <c r="E5672">
        <v>0</v>
      </c>
    </row>
    <row r="5673" spans="1:5" x14ac:dyDescent="0.15">
      <c r="A5673">
        <v>69335827002</v>
      </c>
      <c r="B5673" s="204">
        <v>42879</v>
      </c>
      <c r="C5673">
        <v>0</v>
      </c>
      <c r="D5673">
        <v>1</v>
      </c>
      <c r="E5673">
        <v>0</v>
      </c>
    </row>
    <row r="5674" spans="1:5" x14ac:dyDescent="0.15">
      <c r="A5674">
        <v>69337499002</v>
      </c>
      <c r="B5674" s="204">
        <v>42879</v>
      </c>
      <c r="C5674">
        <v>0</v>
      </c>
      <c r="D5674">
        <v>1</v>
      </c>
      <c r="E5674">
        <v>0</v>
      </c>
    </row>
    <row r="5675" spans="1:5" x14ac:dyDescent="0.15">
      <c r="A5675">
        <v>69340876003</v>
      </c>
      <c r="B5675" s="204">
        <v>42879</v>
      </c>
      <c r="C5675">
        <v>0</v>
      </c>
      <c r="D5675">
        <v>1</v>
      </c>
      <c r="E5675">
        <v>0</v>
      </c>
    </row>
    <row r="5676" spans="1:5" x14ac:dyDescent="0.15">
      <c r="A5676">
        <v>69344374002</v>
      </c>
      <c r="B5676" s="204">
        <v>42879</v>
      </c>
      <c r="C5676">
        <v>0</v>
      </c>
      <c r="D5676">
        <v>1</v>
      </c>
      <c r="E5676">
        <v>0</v>
      </c>
    </row>
    <row r="5677" spans="1:5" x14ac:dyDescent="0.15">
      <c r="A5677">
        <v>69351975003</v>
      </c>
      <c r="B5677" s="204">
        <v>42879</v>
      </c>
      <c r="C5677">
        <v>0</v>
      </c>
      <c r="D5677">
        <v>1</v>
      </c>
      <c r="E5677">
        <v>0</v>
      </c>
    </row>
    <row r="5678" spans="1:5" x14ac:dyDescent="0.15">
      <c r="A5678">
        <v>69375669003</v>
      </c>
      <c r="B5678" s="204">
        <v>42879</v>
      </c>
      <c r="C5678">
        <v>0</v>
      </c>
      <c r="D5678">
        <v>1</v>
      </c>
      <c r="E5678">
        <v>0</v>
      </c>
    </row>
    <row r="5679" spans="1:5" x14ac:dyDescent="0.15">
      <c r="A5679">
        <v>69376791002</v>
      </c>
      <c r="B5679" s="204">
        <v>42879</v>
      </c>
      <c r="C5679">
        <v>0</v>
      </c>
      <c r="D5679">
        <v>1</v>
      </c>
      <c r="E5679">
        <v>0</v>
      </c>
    </row>
    <row r="5680" spans="1:5" x14ac:dyDescent="0.15">
      <c r="A5680">
        <v>69381466002</v>
      </c>
      <c r="B5680" s="204">
        <v>42879</v>
      </c>
      <c r="C5680">
        <v>0</v>
      </c>
      <c r="D5680">
        <v>1</v>
      </c>
      <c r="E5680">
        <v>0</v>
      </c>
    </row>
    <row r="5681" spans="1:5" x14ac:dyDescent="0.15">
      <c r="A5681">
        <v>69384128002</v>
      </c>
      <c r="B5681" s="204">
        <v>42879</v>
      </c>
      <c r="C5681">
        <v>0</v>
      </c>
      <c r="D5681">
        <v>1</v>
      </c>
      <c r="E5681">
        <v>0</v>
      </c>
    </row>
    <row r="5682" spans="1:5" x14ac:dyDescent="0.15">
      <c r="A5682">
        <v>69398351003</v>
      </c>
      <c r="B5682" s="204">
        <v>42914</v>
      </c>
      <c r="C5682">
        <v>0</v>
      </c>
      <c r="D5682">
        <v>1</v>
      </c>
      <c r="E5682">
        <v>0</v>
      </c>
    </row>
    <row r="5683" spans="1:5" x14ac:dyDescent="0.15">
      <c r="A5683">
        <v>69410308002</v>
      </c>
      <c r="B5683" s="204">
        <v>42879</v>
      </c>
      <c r="C5683">
        <v>0</v>
      </c>
      <c r="D5683">
        <v>1</v>
      </c>
      <c r="E5683">
        <v>0</v>
      </c>
    </row>
    <row r="5684" spans="1:5" x14ac:dyDescent="0.15">
      <c r="A5684">
        <v>69411485002</v>
      </c>
      <c r="B5684" s="204">
        <v>42879</v>
      </c>
      <c r="C5684">
        <v>0</v>
      </c>
      <c r="D5684">
        <v>1</v>
      </c>
      <c r="E5684">
        <v>0</v>
      </c>
    </row>
    <row r="5685" spans="1:5" x14ac:dyDescent="0.15">
      <c r="A5685">
        <v>69418063002</v>
      </c>
      <c r="B5685" s="204">
        <v>42879</v>
      </c>
      <c r="C5685">
        <v>0</v>
      </c>
      <c r="D5685">
        <v>1</v>
      </c>
      <c r="E5685">
        <v>0</v>
      </c>
    </row>
    <row r="5686" spans="1:5" x14ac:dyDescent="0.15">
      <c r="A5686">
        <v>69420483002</v>
      </c>
      <c r="B5686" s="204">
        <v>42914</v>
      </c>
      <c r="C5686">
        <v>0</v>
      </c>
      <c r="D5686">
        <v>1</v>
      </c>
      <c r="E5686">
        <v>0</v>
      </c>
    </row>
    <row r="5687" spans="1:5" x14ac:dyDescent="0.15">
      <c r="A5687">
        <v>69421275002</v>
      </c>
      <c r="B5687" s="204">
        <v>42879</v>
      </c>
      <c r="C5687">
        <v>0</v>
      </c>
      <c r="D5687">
        <v>1</v>
      </c>
      <c r="E5687">
        <v>0</v>
      </c>
    </row>
    <row r="5688" spans="1:5" x14ac:dyDescent="0.15">
      <c r="A5688">
        <v>69422144002</v>
      </c>
      <c r="B5688" s="204">
        <v>42879</v>
      </c>
      <c r="C5688">
        <v>0</v>
      </c>
      <c r="D5688">
        <v>1</v>
      </c>
      <c r="E5688">
        <v>0</v>
      </c>
    </row>
    <row r="5689" spans="1:5" x14ac:dyDescent="0.15">
      <c r="A5689">
        <v>69428722005</v>
      </c>
      <c r="B5689" s="204">
        <v>42879</v>
      </c>
      <c r="C5689">
        <v>0</v>
      </c>
      <c r="D5689">
        <v>1</v>
      </c>
      <c r="E5689">
        <v>0</v>
      </c>
    </row>
    <row r="5690" spans="1:5" x14ac:dyDescent="0.15">
      <c r="A5690">
        <v>69431901003</v>
      </c>
      <c r="B5690" s="204">
        <v>42879</v>
      </c>
      <c r="C5690">
        <v>0</v>
      </c>
      <c r="D5690">
        <v>1</v>
      </c>
      <c r="E5690">
        <v>0</v>
      </c>
    </row>
    <row r="5691" spans="1:5" x14ac:dyDescent="0.15">
      <c r="A5691">
        <v>69435245002</v>
      </c>
      <c r="B5691" s="204">
        <v>42879</v>
      </c>
      <c r="C5691">
        <v>0</v>
      </c>
      <c r="D5691">
        <v>1</v>
      </c>
      <c r="E5691">
        <v>0</v>
      </c>
    </row>
    <row r="5692" spans="1:5" x14ac:dyDescent="0.15">
      <c r="A5692">
        <v>69435465002</v>
      </c>
      <c r="B5692" s="204">
        <v>42879</v>
      </c>
      <c r="C5692">
        <v>0</v>
      </c>
      <c r="D5692">
        <v>1</v>
      </c>
      <c r="E5692">
        <v>0</v>
      </c>
    </row>
    <row r="5693" spans="1:5" x14ac:dyDescent="0.15">
      <c r="A5693">
        <v>69437049003</v>
      </c>
      <c r="B5693" s="204">
        <v>42879</v>
      </c>
      <c r="C5693">
        <v>0</v>
      </c>
      <c r="D5693">
        <v>1</v>
      </c>
      <c r="E5693">
        <v>0</v>
      </c>
    </row>
    <row r="5694" spans="1:5" x14ac:dyDescent="0.15">
      <c r="A5694">
        <v>69438347002</v>
      </c>
      <c r="B5694" s="204">
        <v>42879</v>
      </c>
      <c r="C5694">
        <v>0</v>
      </c>
      <c r="D5694">
        <v>1</v>
      </c>
      <c r="E5694">
        <v>0</v>
      </c>
    </row>
    <row r="5695" spans="1:5" x14ac:dyDescent="0.15">
      <c r="A5695">
        <v>69438963005</v>
      </c>
      <c r="B5695" s="204">
        <v>42879</v>
      </c>
      <c r="C5695">
        <v>0</v>
      </c>
      <c r="D5695">
        <v>1</v>
      </c>
      <c r="E5695">
        <v>0</v>
      </c>
    </row>
    <row r="5696" spans="1:5" x14ac:dyDescent="0.15">
      <c r="A5696">
        <v>69439238003</v>
      </c>
      <c r="B5696" s="204">
        <v>42879</v>
      </c>
      <c r="C5696">
        <v>0</v>
      </c>
      <c r="D5696">
        <v>1</v>
      </c>
      <c r="E5696">
        <v>0</v>
      </c>
    </row>
    <row r="5697" spans="1:5" x14ac:dyDescent="0.15">
      <c r="A5697">
        <v>69445178002</v>
      </c>
      <c r="B5697" s="204">
        <v>42879</v>
      </c>
      <c r="C5697">
        <v>0</v>
      </c>
      <c r="D5697">
        <v>1</v>
      </c>
      <c r="E5697">
        <v>0</v>
      </c>
    </row>
    <row r="5698" spans="1:5" x14ac:dyDescent="0.15">
      <c r="A5698">
        <v>69447906003</v>
      </c>
      <c r="B5698" s="204">
        <v>42880</v>
      </c>
      <c r="C5698">
        <v>0</v>
      </c>
      <c r="D5698">
        <v>1</v>
      </c>
      <c r="E5698">
        <v>0</v>
      </c>
    </row>
    <row r="5699" spans="1:5" x14ac:dyDescent="0.15">
      <c r="A5699">
        <v>69450953002</v>
      </c>
      <c r="B5699" s="204">
        <v>42880</v>
      </c>
      <c r="C5699">
        <v>0</v>
      </c>
      <c r="D5699">
        <v>1</v>
      </c>
      <c r="E5699">
        <v>0</v>
      </c>
    </row>
    <row r="5700" spans="1:5" x14ac:dyDescent="0.15">
      <c r="A5700">
        <v>69452009002</v>
      </c>
      <c r="B5700" s="204">
        <v>42880</v>
      </c>
      <c r="C5700">
        <v>0</v>
      </c>
      <c r="D5700">
        <v>1</v>
      </c>
      <c r="E5700">
        <v>0</v>
      </c>
    </row>
    <row r="5701" spans="1:5" x14ac:dyDescent="0.15">
      <c r="A5701">
        <v>69459456002</v>
      </c>
      <c r="B5701" s="204">
        <v>42880</v>
      </c>
      <c r="C5701">
        <v>0</v>
      </c>
      <c r="D5701">
        <v>1</v>
      </c>
      <c r="E5701">
        <v>0</v>
      </c>
    </row>
    <row r="5702" spans="1:5" x14ac:dyDescent="0.15">
      <c r="A5702">
        <v>69461403002</v>
      </c>
      <c r="B5702" s="204">
        <v>42880</v>
      </c>
      <c r="C5702">
        <v>0</v>
      </c>
      <c r="D5702">
        <v>1</v>
      </c>
      <c r="E5702">
        <v>0</v>
      </c>
    </row>
    <row r="5703" spans="1:5" x14ac:dyDescent="0.15">
      <c r="A5703">
        <v>69464395002</v>
      </c>
      <c r="B5703" s="204">
        <v>42880</v>
      </c>
      <c r="C5703">
        <v>0</v>
      </c>
      <c r="D5703">
        <v>1</v>
      </c>
      <c r="E5703">
        <v>0</v>
      </c>
    </row>
    <row r="5704" spans="1:5" x14ac:dyDescent="0.15">
      <c r="A5704">
        <v>69470247003</v>
      </c>
      <c r="B5704" s="204">
        <v>42880</v>
      </c>
      <c r="C5704">
        <v>0</v>
      </c>
      <c r="D5704">
        <v>1</v>
      </c>
      <c r="E5704">
        <v>0</v>
      </c>
    </row>
    <row r="5705" spans="1:5" x14ac:dyDescent="0.15">
      <c r="A5705">
        <v>69470368002</v>
      </c>
      <c r="B5705" s="204">
        <v>42914</v>
      </c>
      <c r="C5705">
        <v>0</v>
      </c>
      <c r="D5705">
        <v>1</v>
      </c>
      <c r="E5705">
        <v>0</v>
      </c>
    </row>
    <row r="5706" spans="1:5" x14ac:dyDescent="0.15">
      <c r="A5706">
        <v>69478937002</v>
      </c>
      <c r="B5706" s="204">
        <v>42880</v>
      </c>
      <c r="C5706">
        <v>0</v>
      </c>
      <c r="D5706">
        <v>1</v>
      </c>
      <c r="E5706">
        <v>0</v>
      </c>
    </row>
    <row r="5707" spans="1:5" x14ac:dyDescent="0.15">
      <c r="A5707">
        <v>69479278002</v>
      </c>
      <c r="B5707" s="204">
        <v>42880</v>
      </c>
      <c r="C5707">
        <v>0</v>
      </c>
      <c r="D5707">
        <v>1</v>
      </c>
      <c r="E5707">
        <v>0</v>
      </c>
    </row>
    <row r="5708" spans="1:5" x14ac:dyDescent="0.15">
      <c r="A5708">
        <v>69480444002</v>
      </c>
      <c r="B5708" s="204">
        <v>42880</v>
      </c>
      <c r="C5708">
        <v>0</v>
      </c>
      <c r="D5708">
        <v>1</v>
      </c>
      <c r="E5708">
        <v>0</v>
      </c>
    </row>
    <row r="5709" spans="1:5" x14ac:dyDescent="0.15">
      <c r="A5709">
        <v>69481599002</v>
      </c>
      <c r="B5709" s="204">
        <v>42880</v>
      </c>
      <c r="C5709">
        <v>0</v>
      </c>
      <c r="D5709">
        <v>1</v>
      </c>
      <c r="E5709">
        <v>0</v>
      </c>
    </row>
    <row r="5710" spans="1:5" x14ac:dyDescent="0.15">
      <c r="A5710">
        <v>69484448002</v>
      </c>
      <c r="B5710" s="204">
        <v>42880</v>
      </c>
      <c r="C5710">
        <v>0</v>
      </c>
      <c r="D5710">
        <v>1</v>
      </c>
      <c r="E5710">
        <v>0</v>
      </c>
    </row>
    <row r="5711" spans="1:5" x14ac:dyDescent="0.15">
      <c r="A5711">
        <v>69484822002</v>
      </c>
      <c r="B5711" s="204">
        <v>42880</v>
      </c>
      <c r="C5711">
        <v>0</v>
      </c>
      <c r="D5711">
        <v>1</v>
      </c>
      <c r="E5711">
        <v>0</v>
      </c>
    </row>
    <row r="5712" spans="1:5" x14ac:dyDescent="0.15">
      <c r="A5712">
        <v>69485482003</v>
      </c>
      <c r="B5712" s="204">
        <v>42880</v>
      </c>
      <c r="C5712">
        <v>0</v>
      </c>
      <c r="D5712">
        <v>1</v>
      </c>
      <c r="E5712">
        <v>0</v>
      </c>
    </row>
    <row r="5713" spans="1:5" x14ac:dyDescent="0.15">
      <c r="A5713">
        <v>69489123002</v>
      </c>
      <c r="B5713" s="204">
        <v>42880</v>
      </c>
      <c r="C5713">
        <v>0</v>
      </c>
      <c r="D5713">
        <v>1</v>
      </c>
      <c r="E5713">
        <v>0</v>
      </c>
    </row>
    <row r="5714" spans="1:5" x14ac:dyDescent="0.15">
      <c r="A5714">
        <v>69493094002</v>
      </c>
      <c r="B5714" s="204">
        <v>42880</v>
      </c>
      <c r="C5714">
        <v>0</v>
      </c>
      <c r="D5714">
        <v>1</v>
      </c>
      <c r="E5714">
        <v>0</v>
      </c>
    </row>
    <row r="5715" spans="1:5" x14ac:dyDescent="0.15">
      <c r="A5715">
        <v>69495833002</v>
      </c>
      <c r="B5715" s="204">
        <v>42880</v>
      </c>
      <c r="C5715">
        <v>0</v>
      </c>
      <c r="D5715">
        <v>1</v>
      </c>
      <c r="E5715">
        <v>0</v>
      </c>
    </row>
    <row r="5716" spans="1:5" x14ac:dyDescent="0.15">
      <c r="A5716">
        <v>69496966002</v>
      </c>
      <c r="B5716" s="204">
        <v>42880</v>
      </c>
      <c r="C5716">
        <v>0</v>
      </c>
      <c r="D5716">
        <v>1</v>
      </c>
      <c r="E5716">
        <v>0</v>
      </c>
    </row>
    <row r="5717" spans="1:5" x14ac:dyDescent="0.15">
      <c r="A5717">
        <v>69497604002</v>
      </c>
      <c r="B5717" s="204">
        <v>42880</v>
      </c>
      <c r="C5717">
        <v>0</v>
      </c>
      <c r="D5717">
        <v>1</v>
      </c>
      <c r="E5717">
        <v>0</v>
      </c>
    </row>
    <row r="5718" spans="1:5" x14ac:dyDescent="0.15">
      <c r="A5718">
        <v>69508780002</v>
      </c>
      <c r="B5718" s="204">
        <v>42880</v>
      </c>
      <c r="C5718">
        <v>0</v>
      </c>
      <c r="D5718">
        <v>1</v>
      </c>
      <c r="E5718">
        <v>0</v>
      </c>
    </row>
    <row r="5719" spans="1:5" x14ac:dyDescent="0.15">
      <c r="A5719">
        <v>69521639002</v>
      </c>
      <c r="B5719" s="204">
        <v>42880</v>
      </c>
      <c r="C5719">
        <v>0</v>
      </c>
      <c r="D5719">
        <v>1</v>
      </c>
      <c r="E5719">
        <v>0</v>
      </c>
    </row>
    <row r="5720" spans="1:5" x14ac:dyDescent="0.15">
      <c r="A5720">
        <v>69525302002</v>
      </c>
      <c r="B5720" s="204">
        <v>42880</v>
      </c>
      <c r="C5720">
        <v>0</v>
      </c>
      <c r="D5720">
        <v>1</v>
      </c>
      <c r="E5720">
        <v>0</v>
      </c>
    </row>
    <row r="5721" spans="1:5" x14ac:dyDescent="0.15">
      <c r="A5721">
        <v>69529988003</v>
      </c>
      <c r="B5721" s="204">
        <v>42880</v>
      </c>
      <c r="C5721">
        <v>0</v>
      </c>
      <c r="D5721">
        <v>1</v>
      </c>
      <c r="E5721">
        <v>0</v>
      </c>
    </row>
    <row r="5722" spans="1:5" x14ac:dyDescent="0.15">
      <c r="A5722">
        <v>69531649002</v>
      </c>
      <c r="B5722" s="204">
        <v>42880</v>
      </c>
      <c r="C5722">
        <v>0</v>
      </c>
      <c r="D5722">
        <v>1</v>
      </c>
      <c r="E5722">
        <v>0</v>
      </c>
    </row>
    <row r="5723" spans="1:5" x14ac:dyDescent="0.15">
      <c r="A5723">
        <v>69534795002</v>
      </c>
      <c r="B5723" s="204">
        <v>42880</v>
      </c>
      <c r="C5723">
        <v>0</v>
      </c>
      <c r="D5723">
        <v>1</v>
      </c>
      <c r="E5723">
        <v>0</v>
      </c>
    </row>
    <row r="5724" spans="1:5" x14ac:dyDescent="0.15">
      <c r="A5724">
        <v>69535620003</v>
      </c>
      <c r="B5724" s="204">
        <v>42880</v>
      </c>
      <c r="C5724">
        <v>0</v>
      </c>
      <c r="D5724" t="s">
        <v>21</v>
      </c>
      <c r="E5724">
        <v>0</v>
      </c>
    </row>
    <row r="5725" spans="1:5" x14ac:dyDescent="0.15">
      <c r="A5725">
        <v>69536390003</v>
      </c>
      <c r="B5725" s="204">
        <v>42880</v>
      </c>
      <c r="C5725">
        <v>0</v>
      </c>
      <c r="D5725">
        <v>1</v>
      </c>
      <c r="E5725">
        <v>0</v>
      </c>
    </row>
    <row r="5726" spans="1:5" x14ac:dyDescent="0.15">
      <c r="A5726">
        <v>69536830002</v>
      </c>
      <c r="B5726" s="204">
        <v>42880</v>
      </c>
      <c r="C5726">
        <v>0</v>
      </c>
      <c r="D5726" t="s">
        <v>21</v>
      </c>
      <c r="E5726">
        <v>0</v>
      </c>
    </row>
    <row r="5727" spans="1:5" x14ac:dyDescent="0.15">
      <c r="A5727">
        <v>69538568004</v>
      </c>
      <c r="B5727" s="204">
        <v>42880</v>
      </c>
      <c r="C5727">
        <v>0</v>
      </c>
      <c r="D5727">
        <v>1</v>
      </c>
      <c r="E5727">
        <v>0</v>
      </c>
    </row>
    <row r="5728" spans="1:5" x14ac:dyDescent="0.15">
      <c r="A5728">
        <v>69544277004</v>
      </c>
      <c r="B5728" s="204">
        <v>42880</v>
      </c>
      <c r="C5728">
        <v>0</v>
      </c>
      <c r="D5728">
        <v>1</v>
      </c>
      <c r="E5728">
        <v>0</v>
      </c>
    </row>
    <row r="5729" spans="1:5" x14ac:dyDescent="0.15">
      <c r="A5729">
        <v>69561833002</v>
      </c>
      <c r="B5729" s="204">
        <v>42880</v>
      </c>
      <c r="C5729">
        <v>0</v>
      </c>
      <c r="D5729">
        <v>1</v>
      </c>
      <c r="E5729">
        <v>0</v>
      </c>
    </row>
    <row r="5730" spans="1:5" x14ac:dyDescent="0.15">
      <c r="A5730">
        <v>69566508003</v>
      </c>
      <c r="B5730" s="204">
        <v>42880</v>
      </c>
      <c r="C5730">
        <v>0</v>
      </c>
      <c r="D5730">
        <v>1</v>
      </c>
      <c r="E5730">
        <v>0</v>
      </c>
    </row>
    <row r="5731" spans="1:5" x14ac:dyDescent="0.15">
      <c r="A5731">
        <v>69567179002</v>
      </c>
      <c r="B5731" s="204">
        <v>42880</v>
      </c>
      <c r="C5731">
        <v>0</v>
      </c>
      <c r="D5731">
        <v>1</v>
      </c>
      <c r="E5731">
        <v>0</v>
      </c>
    </row>
    <row r="5732" spans="1:5" x14ac:dyDescent="0.15">
      <c r="A5732">
        <v>69570765002</v>
      </c>
      <c r="B5732" s="204">
        <v>42880</v>
      </c>
      <c r="C5732">
        <v>0</v>
      </c>
      <c r="D5732">
        <v>1</v>
      </c>
      <c r="E5732">
        <v>0</v>
      </c>
    </row>
    <row r="5733" spans="1:5" x14ac:dyDescent="0.15">
      <c r="A5733">
        <v>69572899002</v>
      </c>
      <c r="B5733" s="204">
        <v>42880</v>
      </c>
      <c r="C5733">
        <v>0</v>
      </c>
      <c r="D5733">
        <v>1</v>
      </c>
      <c r="E5733">
        <v>0</v>
      </c>
    </row>
    <row r="5734" spans="1:5" x14ac:dyDescent="0.15">
      <c r="A5734">
        <v>69574967002</v>
      </c>
      <c r="B5734" s="204">
        <v>42880</v>
      </c>
      <c r="C5734">
        <v>0</v>
      </c>
      <c r="D5734">
        <v>1</v>
      </c>
      <c r="E5734">
        <v>0</v>
      </c>
    </row>
    <row r="5735" spans="1:5" x14ac:dyDescent="0.15">
      <c r="A5735">
        <v>69576045002</v>
      </c>
      <c r="B5735" s="204">
        <v>42880</v>
      </c>
      <c r="C5735">
        <v>0</v>
      </c>
      <c r="D5735">
        <v>1</v>
      </c>
      <c r="E5735">
        <v>0</v>
      </c>
    </row>
    <row r="5736" spans="1:5" x14ac:dyDescent="0.15">
      <c r="A5736">
        <v>69581787002</v>
      </c>
      <c r="B5736" s="204">
        <v>42880</v>
      </c>
      <c r="C5736">
        <v>0</v>
      </c>
      <c r="D5736">
        <v>1</v>
      </c>
      <c r="E5736">
        <v>0</v>
      </c>
    </row>
    <row r="5737" spans="1:5" x14ac:dyDescent="0.15">
      <c r="A5737">
        <v>69597561003</v>
      </c>
      <c r="B5737" s="204">
        <v>42880</v>
      </c>
      <c r="C5737">
        <v>0</v>
      </c>
      <c r="D5737">
        <v>1</v>
      </c>
      <c r="E5737">
        <v>0</v>
      </c>
    </row>
    <row r="5738" spans="1:5" x14ac:dyDescent="0.15">
      <c r="A5738">
        <v>69600575002</v>
      </c>
      <c r="B5738" s="204">
        <v>42880</v>
      </c>
      <c r="C5738">
        <v>0</v>
      </c>
      <c r="D5738">
        <v>1</v>
      </c>
      <c r="E5738">
        <v>0</v>
      </c>
    </row>
    <row r="5739" spans="1:5" x14ac:dyDescent="0.15">
      <c r="A5739">
        <v>69607417002</v>
      </c>
      <c r="B5739" s="204">
        <v>42880</v>
      </c>
      <c r="C5739">
        <v>0</v>
      </c>
      <c r="D5739">
        <v>1</v>
      </c>
      <c r="E5739">
        <v>0</v>
      </c>
    </row>
    <row r="5740" spans="1:5" x14ac:dyDescent="0.15">
      <c r="A5740">
        <v>69610057002</v>
      </c>
      <c r="B5740" s="204">
        <v>42880</v>
      </c>
      <c r="C5740">
        <v>0</v>
      </c>
      <c r="D5740">
        <v>1</v>
      </c>
      <c r="E5740">
        <v>0</v>
      </c>
    </row>
    <row r="5741" spans="1:5" x14ac:dyDescent="0.15">
      <c r="A5741">
        <v>69612884002</v>
      </c>
      <c r="B5741" s="204">
        <v>42914</v>
      </c>
      <c r="C5741">
        <v>0</v>
      </c>
      <c r="D5741">
        <v>1</v>
      </c>
      <c r="E5741">
        <v>0</v>
      </c>
    </row>
    <row r="5742" spans="1:5" x14ac:dyDescent="0.15">
      <c r="A5742">
        <v>69614996002</v>
      </c>
      <c r="B5742" s="204">
        <v>42880</v>
      </c>
      <c r="C5742">
        <v>0</v>
      </c>
      <c r="D5742">
        <v>1</v>
      </c>
      <c r="E5742">
        <v>0</v>
      </c>
    </row>
    <row r="5743" spans="1:5" x14ac:dyDescent="0.15">
      <c r="A5743">
        <v>69617625002</v>
      </c>
      <c r="B5743" s="204">
        <v>42880</v>
      </c>
      <c r="C5743">
        <v>0</v>
      </c>
      <c r="D5743">
        <v>1</v>
      </c>
      <c r="E5743">
        <v>0</v>
      </c>
    </row>
    <row r="5744" spans="1:5" x14ac:dyDescent="0.15">
      <c r="A5744">
        <v>69725425003</v>
      </c>
      <c r="B5744" s="204">
        <v>42912</v>
      </c>
      <c r="C5744">
        <v>0</v>
      </c>
      <c r="D5744">
        <v>1</v>
      </c>
      <c r="E5744">
        <v>0</v>
      </c>
    </row>
    <row r="5745" spans="1:5" x14ac:dyDescent="0.15">
      <c r="A5745">
        <v>69795099002</v>
      </c>
      <c r="B5745" s="204">
        <v>42912</v>
      </c>
      <c r="C5745">
        <v>0</v>
      </c>
      <c r="D5745">
        <v>1</v>
      </c>
      <c r="E5745">
        <v>0</v>
      </c>
    </row>
    <row r="5746" spans="1:5" x14ac:dyDescent="0.15">
      <c r="A5746">
        <v>69804669002</v>
      </c>
      <c r="B5746" s="204">
        <v>42912</v>
      </c>
      <c r="C5746">
        <v>0</v>
      </c>
      <c r="D5746">
        <v>1</v>
      </c>
      <c r="E5746">
        <v>0</v>
      </c>
    </row>
    <row r="5747" spans="1:5" x14ac:dyDescent="0.15">
      <c r="A5747">
        <v>69818287004</v>
      </c>
      <c r="B5747" s="204">
        <v>42912</v>
      </c>
      <c r="C5747">
        <v>0</v>
      </c>
      <c r="D5747">
        <v>1</v>
      </c>
      <c r="E5747">
        <v>0</v>
      </c>
    </row>
    <row r="5748" spans="1:5" x14ac:dyDescent="0.15">
      <c r="A5748">
        <v>69821785003</v>
      </c>
      <c r="B5748" s="204">
        <v>42912</v>
      </c>
      <c r="C5748">
        <v>0</v>
      </c>
      <c r="D5748">
        <v>1</v>
      </c>
      <c r="E5748">
        <v>0</v>
      </c>
    </row>
    <row r="5749" spans="1:5" x14ac:dyDescent="0.15">
      <c r="A5749">
        <v>69821796002</v>
      </c>
      <c r="B5749" s="204">
        <v>42912</v>
      </c>
      <c r="C5749">
        <v>0</v>
      </c>
      <c r="D5749">
        <v>1</v>
      </c>
      <c r="E5749">
        <v>0</v>
      </c>
    </row>
    <row r="5750" spans="1:5" x14ac:dyDescent="0.15">
      <c r="A5750">
        <v>69825272002</v>
      </c>
      <c r="B5750" s="204">
        <v>42912</v>
      </c>
      <c r="C5750">
        <v>0</v>
      </c>
      <c r="D5750">
        <v>1</v>
      </c>
      <c r="E5750">
        <v>0</v>
      </c>
    </row>
    <row r="5751" spans="1:5" x14ac:dyDescent="0.15">
      <c r="A5751">
        <v>69845061002</v>
      </c>
      <c r="B5751" s="204">
        <v>42912</v>
      </c>
      <c r="C5751">
        <v>0</v>
      </c>
      <c r="D5751">
        <v>1</v>
      </c>
      <c r="E5751">
        <v>0</v>
      </c>
    </row>
    <row r="5752" spans="1:5" x14ac:dyDescent="0.15">
      <c r="A5752">
        <v>69849065003</v>
      </c>
      <c r="B5752" s="204">
        <v>42912</v>
      </c>
      <c r="C5752">
        <v>0</v>
      </c>
      <c r="D5752" t="s">
        <v>21</v>
      </c>
      <c r="E5752">
        <v>0</v>
      </c>
    </row>
    <row r="5753" spans="1:5" x14ac:dyDescent="0.15">
      <c r="A5753">
        <v>69854422002</v>
      </c>
      <c r="B5753" s="204">
        <v>42912</v>
      </c>
      <c r="C5753">
        <v>0</v>
      </c>
      <c r="D5753">
        <v>1</v>
      </c>
      <c r="E5753">
        <v>0</v>
      </c>
    </row>
    <row r="5754" spans="1:5" x14ac:dyDescent="0.15">
      <c r="A5754">
        <v>69867809002</v>
      </c>
      <c r="B5754" s="204">
        <v>42912</v>
      </c>
      <c r="C5754">
        <v>0</v>
      </c>
      <c r="D5754">
        <v>1</v>
      </c>
      <c r="E5754">
        <v>0</v>
      </c>
    </row>
    <row r="5755" spans="1:5" x14ac:dyDescent="0.15">
      <c r="A5755">
        <v>69874200002</v>
      </c>
      <c r="B5755" s="204">
        <v>42912</v>
      </c>
      <c r="C5755">
        <v>0</v>
      </c>
      <c r="D5755">
        <v>1</v>
      </c>
      <c r="E5755">
        <v>0</v>
      </c>
    </row>
    <row r="5756" spans="1:5" x14ac:dyDescent="0.15">
      <c r="A5756">
        <v>69882263002</v>
      </c>
      <c r="B5756" s="204">
        <v>42912</v>
      </c>
      <c r="C5756">
        <v>0</v>
      </c>
      <c r="D5756">
        <v>1</v>
      </c>
      <c r="E5756">
        <v>0</v>
      </c>
    </row>
    <row r="5757" spans="1:5" x14ac:dyDescent="0.15">
      <c r="A5757">
        <v>69886410002</v>
      </c>
      <c r="B5757" s="204">
        <v>42912</v>
      </c>
      <c r="C5757">
        <v>0</v>
      </c>
      <c r="D5757">
        <v>1</v>
      </c>
      <c r="E5757">
        <v>0</v>
      </c>
    </row>
    <row r="5758" spans="1:5" x14ac:dyDescent="0.15">
      <c r="A5758">
        <v>69889303003</v>
      </c>
      <c r="B5758" s="204">
        <v>42912</v>
      </c>
      <c r="C5758">
        <v>0</v>
      </c>
      <c r="D5758">
        <v>1</v>
      </c>
      <c r="E5758">
        <v>0</v>
      </c>
    </row>
    <row r="5759" spans="1:5" x14ac:dyDescent="0.15">
      <c r="A5759">
        <v>69889402002</v>
      </c>
      <c r="B5759" s="204">
        <v>42912</v>
      </c>
      <c r="C5759">
        <v>0</v>
      </c>
      <c r="D5759">
        <v>1</v>
      </c>
      <c r="E5759">
        <v>0</v>
      </c>
    </row>
    <row r="5760" spans="1:5" x14ac:dyDescent="0.15">
      <c r="A5760">
        <v>69892504003</v>
      </c>
      <c r="B5760" s="204">
        <v>42912</v>
      </c>
      <c r="C5760">
        <v>0</v>
      </c>
      <c r="D5760">
        <v>1</v>
      </c>
      <c r="E5760">
        <v>0</v>
      </c>
    </row>
    <row r="5761" spans="1:5" x14ac:dyDescent="0.15">
      <c r="A5761">
        <v>69900875002</v>
      </c>
      <c r="B5761" s="204">
        <v>42912</v>
      </c>
      <c r="C5761">
        <v>0</v>
      </c>
      <c r="D5761">
        <v>1</v>
      </c>
      <c r="E5761">
        <v>0</v>
      </c>
    </row>
    <row r="5762" spans="1:5" x14ac:dyDescent="0.15">
      <c r="A5762">
        <v>69905715004</v>
      </c>
      <c r="B5762" s="204">
        <v>42912</v>
      </c>
      <c r="C5762">
        <v>0</v>
      </c>
      <c r="D5762">
        <v>1</v>
      </c>
      <c r="E5762">
        <v>0</v>
      </c>
    </row>
    <row r="5763" spans="1:5" x14ac:dyDescent="0.15">
      <c r="A5763">
        <v>69917771002</v>
      </c>
      <c r="B5763" s="204">
        <v>42912</v>
      </c>
      <c r="C5763">
        <v>0</v>
      </c>
      <c r="D5763">
        <v>1</v>
      </c>
      <c r="E5763">
        <v>0</v>
      </c>
    </row>
    <row r="5764" spans="1:5" x14ac:dyDescent="0.15">
      <c r="A5764">
        <v>69919091002</v>
      </c>
      <c r="B5764" s="204">
        <v>42912</v>
      </c>
      <c r="C5764">
        <v>0</v>
      </c>
      <c r="D5764">
        <v>1</v>
      </c>
      <c r="E5764">
        <v>0</v>
      </c>
    </row>
    <row r="5765" spans="1:5" x14ac:dyDescent="0.15">
      <c r="A5765">
        <v>69919388002</v>
      </c>
      <c r="B5765" s="204">
        <v>42912</v>
      </c>
      <c r="C5765">
        <v>0</v>
      </c>
      <c r="D5765">
        <v>1</v>
      </c>
      <c r="E5765">
        <v>0</v>
      </c>
    </row>
    <row r="5766" spans="1:5" x14ac:dyDescent="0.15">
      <c r="A5766">
        <v>69921929002</v>
      </c>
      <c r="B5766" s="204">
        <v>42912</v>
      </c>
      <c r="C5766">
        <v>0</v>
      </c>
      <c r="D5766">
        <v>1</v>
      </c>
      <c r="E5766">
        <v>0</v>
      </c>
    </row>
    <row r="5767" spans="1:5" x14ac:dyDescent="0.15">
      <c r="A5767">
        <v>69924316002</v>
      </c>
      <c r="B5767" s="204">
        <v>42912</v>
      </c>
      <c r="C5767">
        <v>0</v>
      </c>
      <c r="D5767">
        <v>1</v>
      </c>
      <c r="E5767">
        <v>0</v>
      </c>
    </row>
    <row r="5768" spans="1:5" x14ac:dyDescent="0.15">
      <c r="A5768">
        <v>69928199002</v>
      </c>
      <c r="B5768" s="204">
        <v>42912</v>
      </c>
      <c r="C5768">
        <v>0</v>
      </c>
      <c r="D5768">
        <v>1</v>
      </c>
      <c r="E5768">
        <v>0</v>
      </c>
    </row>
    <row r="5769" spans="1:5" x14ac:dyDescent="0.15">
      <c r="A5769">
        <v>69936570004</v>
      </c>
      <c r="B5769" s="204">
        <v>42912</v>
      </c>
      <c r="C5769">
        <v>0</v>
      </c>
      <c r="D5769">
        <v>1</v>
      </c>
      <c r="E5769">
        <v>0</v>
      </c>
    </row>
    <row r="5770" spans="1:5" x14ac:dyDescent="0.15">
      <c r="A5770">
        <v>69938935002</v>
      </c>
      <c r="B5770" s="204">
        <v>42912</v>
      </c>
      <c r="C5770">
        <v>0</v>
      </c>
      <c r="D5770">
        <v>1</v>
      </c>
      <c r="E5770">
        <v>0</v>
      </c>
    </row>
    <row r="5771" spans="1:5" x14ac:dyDescent="0.15">
      <c r="A5771">
        <v>69938935003</v>
      </c>
      <c r="B5771" s="204">
        <v>42912</v>
      </c>
      <c r="C5771">
        <v>0</v>
      </c>
      <c r="D5771">
        <v>1</v>
      </c>
      <c r="E5771">
        <v>0</v>
      </c>
    </row>
    <row r="5772" spans="1:5" x14ac:dyDescent="0.15">
      <c r="A5772">
        <v>69940519002</v>
      </c>
      <c r="B5772" s="204">
        <v>42912</v>
      </c>
      <c r="C5772">
        <v>0</v>
      </c>
      <c r="D5772">
        <v>1</v>
      </c>
      <c r="E5772">
        <v>0</v>
      </c>
    </row>
    <row r="5773" spans="1:5" x14ac:dyDescent="0.15">
      <c r="A5773">
        <v>69940970002</v>
      </c>
      <c r="B5773" s="204">
        <v>42912</v>
      </c>
      <c r="C5773">
        <v>0</v>
      </c>
      <c r="D5773">
        <v>1</v>
      </c>
      <c r="E5773">
        <v>0</v>
      </c>
    </row>
    <row r="5774" spans="1:5" x14ac:dyDescent="0.15">
      <c r="A5774">
        <v>69940970003</v>
      </c>
      <c r="B5774" s="204">
        <v>42912</v>
      </c>
      <c r="C5774">
        <v>0</v>
      </c>
      <c r="D5774">
        <v>1</v>
      </c>
      <c r="E5774">
        <v>0</v>
      </c>
    </row>
    <row r="5775" spans="1:5" x14ac:dyDescent="0.15">
      <c r="A5775">
        <v>69946657004</v>
      </c>
      <c r="B5775" s="204">
        <v>42912</v>
      </c>
      <c r="C5775">
        <v>0</v>
      </c>
      <c r="D5775">
        <v>1</v>
      </c>
      <c r="E5775">
        <v>0</v>
      </c>
    </row>
    <row r="5776" spans="1:5" x14ac:dyDescent="0.15">
      <c r="A5776">
        <v>69949605002</v>
      </c>
      <c r="B5776" s="204">
        <v>42912</v>
      </c>
      <c r="C5776">
        <v>0</v>
      </c>
      <c r="D5776">
        <v>1</v>
      </c>
      <c r="E5776">
        <v>0</v>
      </c>
    </row>
    <row r="5777" spans="1:5" x14ac:dyDescent="0.15">
      <c r="A5777">
        <v>69952960003</v>
      </c>
      <c r="B5777" s="204">
        <v>42912</v>
      </c>
      <c r="C5777">
        <v>0</v>
      </c>
      <c r="D5777">
        <v>1</v>
      </c>
      <c r="E5777">
        <v>0</v>
      </c>
    </row>
    <row r="5778" spans="1:5" x14ac:dyDescent="0.15">
      <c r="A5778">
        <v>69955490002</v>
      </c>
      <c r="B5778" s="204">
        <v>42912</v>
      </c>
      <c r="C5778">
        <v>0</v>
      </c>
      <c r="D5778">
        <v>1</v>
      </c>
      <c r="E5778">
        <v>0</v>
      </c>
    </row>
    <row r="5779" spans="1:5" x14ac:dyDescent="0.15">
      <c r="A5779">
        <v>69957019007</v>
      </c>
      <c r="B5779" s="204">
        <v>42912</v>
      </c>
      <c r="C5779">
        <v>0</v>
      </c>
      <c r="D5779">
        <v>1</v>
      </c>
      <c r="E5779">
        <v>0</v>
      </c>
    </row>
    <row r="5780" spans="1:5" x14ac:dyDescent="0.15">
      <c r="A5780">
        <v>69961188002</v>
      </c>
      <c r="B5780" s="204">
        <v>42912</v>
      </c>
      <c r="C5780">
        <v>0</v>
      </c>
      <c r="D5780">
        <v>1</v>
      </c>
      <c r="E5780">
        <v>0</v>
      </c>
    </row>
    <row r="5781" spans="1:5" x14ac:dyDescent="0.15">
      <c r="A5781">
        <v>69964312002</v>
      </c>
      <c r="B5781" s="204">
        <v>42912</v>
      </c>
      <c r="C5781">
        <v>0</v>
      </c>
      <c r="D5781">
        <v>1</v>
      </c>
      <c r="E5781">
        <v>0</v>
      </c>
    </row>
    <row r="5782" spans="1:5" x14ac:dyDescent="0.15">
      <c r="A5782">
        <v>69968844003</v>
      </c>
      <c r="B5782" s="204">
        <v>42913</v>
      </c>
      <c r="C5782">
        <v>0</v>
      </c>
      <c r="D5782">
        <v>1</v>
      </c>
      <c r="E5782">
        <v>0</v>
      </c>
    </row>
    <row r="5783" spans="1:5" x14ac:dyDescent="0.15">
      <c r="A5783">
        <v>69977600002</v>
      </c>
      <c r="B5783" s="204">
        <v>42913</v>
      </c>
      <c r="C5783">
        <v>0</v>
      </c>
      <c r="D5783">
        <v>1</v>
      </c>
      <c r="E5783">
        <v>0</v>
      </c>
    </row>
    <row r="5784" spans="1:5" x14ac:dyDescent="0.15">
      <c r="A5784">
        <v>69984882002</v>
      </c>
      <c r="B5784" s="204">
        <v>42913</v>
      </c>
      <c r="C5784">
        <v>0</v>
      </c>
      <c r="D5784">
        <v>1</v>
      </c>
      <c r="E5784">
        <v>0</v>
      </c>
    </row>
    <row r="5785" spans="1:5" x14ac:dyDescent="0.15">
      <c r="A5785">
        <v>69986389002</v>
      </c>
      <c r="B5785" s="204">
        <v>42913</v>
      </c>
      <c r="C5785">
        <v>0</v>
      </c>
      <c r="D5785">
        <v>1</v>
      </c>
      <c r="E5785">
        <v>0</v>
      </c>
    </row>
    <row r="5786" spans="1:5" x14ac:dyDescent="0.15">
      <c r="A5786">
        <v>69988358003</v>
      </c>
      <c r="B5786" s="204">
        <v>42913</v>
      </c>
      <c r="C5786">
        <v>0</v>
      </c>
      <c r="D5786">
        <v>1</v>
      </c>
      <c r="E5786">
        <v>0</v>
      </c>
    </row>
    <row r="5787" spans="1:5" x14ac:dyDescent="0.15">
      <c r="A5787">
        <v>69988787003</v>
      </c>
      <c r="B5787" s="204">
        <v>42913</v>
      </c>
      <c r="C5787">
        <v>0</v>
      </c>
      <c r="D5787">
        <v>1</v>
      </c>
      <c r="E5787">
        <v>0</v>
      </c>
    </row>
    <row r="5788" spans="1:5" x14ac:dyDescent="0.15">
      <c r="A5788">
        <v>69988919002</v>
      </c>
      <c r="B5788" s="204">
        <v>42913</v>
      </c>
      <c r="C5788">
        <v>0</v>
      </c>
      <c r="D5788">
        <v>1</v>
      </c>
      <c r="E5788">
        <v>0</v>
      </c>
    </row>
    <row r="5789" spans="1:5" x14ac:dyDescent="0.15">
      <c r="A5789">
        <v>69993737002</v>
      </c>
      <c r="B5789" s="204">
        <v>42913</v>
      </c>
      <c r="C5789">
        <v>0</v>
      </c>
      <c r="D5789">
        <v>1</v>
      </c>
      <c r="E5789">
        <v>0</v>
      </c>
    </row>
    <row r="5790" spans="1:5" x14ac:dyDescent="0.15">
      <c r="A5790">
        <v>69994012002</v>
      </c>
      <c r="B5790" s="204">
        <v>42913</v>
      </c>
      <c r="C5790">
        <v>0</v>
      </c>
      <c r="D5790">
        <v>1</v>
      </c>
      <c r="E5790">
        <v>0</v>
      </c>
    </row>
    <row r="5791" spans="1:5" x14ac:dyDescent="0.15">
      <c r="A5791">
        <v>69994012003</v>
      </c>
      <c r="B5791" s="204">
        <v>42913</v>
      </c>
      <c r="C5791">
        <v>0</v>
      </c>
      <c r="D5791">
        <v>1</v>
      </c>
      <c r="E5791">
        <v>0</v>
      </c>
    </row>
    <row r="5792" spans="1:5" x14ac:dyDescent="0.15">
      <c r="A5792">
        <v>69999710002</v>
      </c>
      <c r="B5792" s="204">
        <v>42913</v>
      </c>
      <c r="C5792">
        <v>0</v>
      </c>
      <c r="D5792">
        <v>1</v>
      </c>
      <c r="E5792">
        <v>0</v>
      </c>
    </row>
    <row r="5793" spans="1:5" x14ac:dyDescent="0.15">
      <c r="A5793">
        <v>69999743002</v>
      </c>
      <c r="B5793" s="204">
        <v>42913</v>
      </c>
      <c r="C5793">
        <v>0</v>
      </c>
      <c r="D5793">
        <v>1</v>
      </c>
      <c r="E5793">
        <v>0</v>
      </c>
    </row>
    <row r="5794" spans="1:5" x14ac:dyDescent="0.15">
      <c r="A5794">
        <v>70008818002</v>
      </c>
      <c r="B5794" s="204">
        <v>42913</v>
      </c>
      <c r="C5794">
        <v>0</v>
      </c>
      <c r="D5794">
        <v>1</v>
      </c>
      <c r="E5794">
        <v>0</v>
      </c>
    </row>
    <row r="5795" spans="1:5" x14ac:dyDescent="0.15">
      <c r="A5795">
        <v>70009203003</v>
      </c>
      <c r="B5795" s="204">
        <v>42913</v>
      </c>
      <c r="C5795">
        <v>0</v>
      </c>
      <c r="D5795">
        <v>1</v>
      </c>
      <c r="E5795">
        <v>0</v>
      </c>
    </row>
    <row r="5796" spans="1:5" x14ac:dyDescent="0.15">
      <c r="A5796">
        <v>70009313002</v>
      </c>
      <c r="B5796" s="204">
        <v>42913</v>
      </c>
      <c r="C5796">
        <v>0</v>
      </c>
      <c r="D5796">
        <v>1</v>
      </c>
      <c r="E5796">
        <v>0</v>
      </c>
    </row>
    <row r="5797" spans="1:5" x14ac:dyDescent="0.15">
      <c r="A5797">
        <v>70009313003</v>
      </c>
      <c r="B5797" s="204">
        <v>42913</v>
      </c>
      <c r="C5797">
        <v>0</v>
      </c>
      <c r="D5797">
        <v>1</v>
      </c>
      <c r="E5797">
        <v>0</v>
      </c>
    </row>
    <row r="5798" spans="1:5" x14ac:dyDescent="0.15">
      <c r="A5798">
        <v>70018003005</v>
      </c>
      <c r="B5798" s="204">
        <v>42913</v>
      </c>
      <c r="C5798">
        <v>0</v>
      </c>
      <c r="D5798">
        <v>1</v>
      </c>
      <c r="E5798">
        <v>0</v>
      </c>
    </row>
    <row r="5799" spans="1:5" x14ac:dyDescent="0.15">
      <c r="A5799">
        <v>70021952002</v>
      </c>
      <c r="B5799" s="204">
        <v>42913</v>
      </c>
      <c r="C5799">
        <v>0</v>
      </c>
      <c r="D5799">
        <v>1</v>
      </c>
      <c r="E5799">
        <v>0</v>
      </c>
    </row>
    <row r="5800" spans="1:5" x14ac:dyDescent="0.15">
      <c r="A5800">
        <v>70022623002</v>
      </c>
      <c r="B5800" s="204">
        <v>42913</v>
      </c>
      <c r="C5800">
        <v>0</v>
      </c>
      <c r="D5800">
        <v>1</v>
      </c>
      <c r="E5800">
        <v>0</v>
      </c>
    </row>
    <row r="5801" spans="1:5" x14ac:dyDescent="0.15">
      <c r="A5801">
        <v>70031467002</v>
      </c>
      <c r="B5801" s="204">
        <v>42913</v>
      </c>
      <c r="C5801">
        <v>0</v>
      </c>
      <c r="D5801">
        <v>1</v>
      </c>
      <c r="E5801">
        <v>0</v>
      </c>
    </row>
    <row r="5802" spans="1:5" x14ac:dyDescent="0.15">
      <c r="A5802">
        <v>70036208004</v>
      </c>
      <c r="B5802" s="204">
        <v>42913</v>
      </c>
      <c r="C5802">
        <v>0</v>
      </c>
      <c r="D5802">
        <v>1</v>
      </c>
      <c r="E5802">
        <v>0</v>
      </c>
    </row>
    <row r="5803" spans="1:5" x14ac:dyDescent="0.15">
      <c r="A5803">
        <v>70039189002</v>
      </c>
      <c r="B5803" s="204">
        <v>42913</v>
      </c>
      <c r="C5803">
        <v>0</v>
      </c>
      <c r="D5803">
        <v>1</v>
      </c>
      <c r="E5803">
        <v>0</v>
      </c>
    </row>
    <row r="5804" spans="1:5" x14ac:dyDescent="0.15">
      <c r="A5804">
        <v>70058087003</v>
      </c>
      <c r="B5804" s="204">
        <v>42913</v>
      </c>
      <c r="C5804">
        <v>0</v>
      </c>
      <c r="D5804">
        <v>1</v>
      </c>
      <c r="E5804">
        <v>0</v>
      </c>
    </row>
    <row r="5805" spans="1:5" x14ac:dyDescent="0.15">
      <c r="A5805">
        <v>70064434002</v>
      </c>
      <c r="B5805" s="204">
        <v>42913</v>
      </c>
      <c r="C5805">
        <v>0</v>
      </c>
      <c r="D5805">
        <v>1</v>
      </c>
      <c r="E5805">
        <v>0</v>
      </c>
    </row>
    <row r="5806" spans="1:5" x14ac:dyDescent="0.15">
      <c r="A5806">
        <v>70074565002</v>
      </c>
      <c r="B5806" s="204">
        <v>42913</v>
      </c>
      <c r="C5806">
        <v>0</v>
      </c>
      <c r="D5806">
        <v>1</v>
      </c>
      <c r="E5806">
        <v>0</v>
      </c>
    </row>
    <row r="5807" spans="1:5" x14ac:dyDescent="0.15">
      <c r="A5807">
        <v>70084388003</v>
      </c>
      <c r="B5807" s="204">
        <v>42914</v>
      </c>
      <c r="C5807">
        <v>0</v>
      </c>
      <c r="D5807">
        <v>1</v>
      </c>
      <c r="E5807">
        <v>0</v>
      </c>
    </row>
    <row r="5808" spans="1:5" x14ac:dyDescent="0.15">
      <c r="A5808">
        <v>70103165003</v>
      </c>
      <c r="B5808" s="204">
        <v>42913</v>
      </c>
      <c r="C5808">
        <v>0</v>
      </c>
      <c r="D5808">
        <v>1</v>
      </c>
      <c r="E5808">
        <v>0</v>
      </c>
    </row>
    <row r="5809" spans="1:5" x14ac:dyDescent="0.15">
      <c r="A5809">
        <v>70113648002</v>
      </c>
      <c r="B5809" s="204">
        <v>42913</v>
      </c>
      <c r="C5809">
        <v>0</v>
      </c>
      <c r="D5809">
        <v>1</v>
      </c>
      <c r="E5809">
        <v>0</v>
      </c>
    </row>
    <row r="5810" spans="1:5" x14ac:dyDescent="0.15">
      <c r="A5810">
        <v>70116926002</v>
      </c>
      <c r="B5810" s="204">
        <v>42913</v>
      </c>
      <c r="C5810">
        <v>0</v>
      </c>
      <c r="D5810">
        <v>1</v>
      </c>
      <c r="E5810">
        <v>0</v>
      </c>
    </row>
    <row r="5811" spans="1:5" x14ac:dyDescent="0.15">
      <c r="A5811">
        <v>70131886002</v>
      </c>
      <c r="B5811" s="204">
        <v>42913</v>
      </c>
      <c r="C5811">
        <v>0</v>
      </c>
      <c r="D5811">
        <v>1</v>
      </c>
      <c r="E5811">
        <v>0</v>
      </c>
    </row>
    <row r="5812" spans="1:5" x14ac:dyDescent="0.15">
      <c r="A5812">
        <v>70131897002</v>
      </c>
      <c r="B5812" s="204">
        <v>42913</v>
      </c>
      <c r="C5812">
        <v>0</v>
      </c>
      <c r="D5812">
        <v>1</v>
      </c>
      <c r="E5812">
        <v>0</v>
      </c>
    </row>
    <row r="5813" spans="1:5" x14ac:dyDescent="0.15">
      <c r="A5813">
        <v>70141203002</v>
      </c>
      <c r="B5813" s="204">
        <v>42913</v>
      </c>
      <c r="C5813">
        <v>0</v>
      </c>
      <c r="D5813">
        <v>1</v>
      </c>
      <c r="E5813">
        <v>0</v>
      </c>
    </row>
    <row r="5814" spans="1:5" x14ac:dyDescent="0.15">
      <c r="A5814">
        <v>70145735002</v>
      </c>
      <c r="B5814" s="204">
        <v>42913</v>
      </c>
      <c r="C5814">
        <v>0</v>
      </c>
      <c r="D5814">
        <v>1</v>
      </c>
      <c r="E5814">
        <v>0</v>
      </c>
    </row>
    <row r="5815" spans="1:5" x14ac:dyDescent="0.15">
      <c r="A5815">
        <v>70146494002</v>
      </c>
      <c r="B5815" s="204">
        <v>42914</v>
      </c>
      <c r="C5815">
        <v>0</v>
      </c>
      <c r="D5815">
        <v>1</v>
      </c>
      <c r="E5815">
        <v>0</v>
      </c>
    </row>
    <row r="5816" spans="1:5" x14ac:dyDescent="0.15">
      <c r="A5816">
        <v>70149552002</v>
      </c>
      <c r="B5816" s="204">
        <v>42914</v>
      </c>
      <c r="C5816">
        <v>0</v>
      </c>
      <c r="D5816">
        <v>1</v>
      </c>
      <c r="E5816">
        <v>0</v>
      </c>
    </row>
    <row r="5817" spans="1:5" x14ac:dyDescent="0.15">
      <c r="A5817">
        <v>70151004002</v>
      </c>
      <c r="B5817" s="204">
        <v>42914</v>
      </c>
      <c r="C5817">
        <v>0</v>
      </c>
      <c r="D5817">
        <v>1</v>
      </c>
      <c r="E5817">
        <v>0</v>
      </c>
    </row>
    <row r="5818" spans="1:5" x14ac:dyDescent="0.15">
      <c r="A5818">
        <v>70154117002</v>
      </c>
      <c r="B5818" s="204">
        <v>42914</v>
      </c>
      <c r="C5818">
        <v>0</v>
      </c>
      <c r="D5818">
        <v>1</v>
      </c>
      <c r="E5818">
        <v>0</v>
      </c>
    </row>
    <row r="5819" spans="1:5" x14ac:dyDescent="0.15">
      <c r="A5819">
        <v>70155679002</v>
      </c>
      <c r="B5819" s="204">
        <v>42914</v>
      </c>
      <c r="C5819">
        <v>0</v>
      </c>
      <c r="D5819">
        <v>1</v>
      </c>
      <c r="E5819">
        <v>0</v>
      </c>
    </row>
    <row r="5820" spans="1:5" x14ac:dyDescent="0.15">
      <c r="A5820">
        <v>70161619002</v>
      </c>
      <c r="B5820" s="204">
        <v>42914</v>
      </c>
      <c r="C5820">
        <v>0</v>
      </c>
      <c r="D5820">
        <v>1</v>
      </c>
      <c r="E5820">
        <v>0</v>
      </c>
    </row>
    <row r="5821" spans="1:5" x14ac:dyDescent="0.15">
      <c r="A5821">
        <v>70162631002</v>
      </c>
      <c r="B5821" s="204">
        <v>42914</v>
      </c>
      <c r="C5821">
        <v>0</v>
      </c>
      <c r="D5821">
        <v>1</v>
      </c>
      <c r="E5821">
        <v>0</v>
      </c>
    </row>
    <row r="5822" spans="1:5" x14ac:dyDescent="0.15">
      <c r="A5822">
        <v>70175061002</v>
      </c>
      <c r="B5822" s="204">
        <v>42914</v>
      </c>
      <c r="C5822">
        <v>0</v>
      </c>
      <c r="D5822">
        <v>1</v>
      </c>
      <c r="E5822">
        <v>0</v>
      </c>
    </row>
    <row r="5823" spans="1:5" x14ac:dyDescent="0.15">
      <c r="A5823">
        <v>70175875002</v>
      </c>
      <c r="B5823" s="204">
        <v>42914</v>
      </c>
      <c r="C5823">
        <v>0</v>
      </c>
      <c r="D5823">
        <v>1</v>
      </c>
      <c r="E5823">
        <v>0</v>
      </c>
    </row>
    <row r="5824" spans="1:5" x14ac:dyDescent="0.15">
      <c r="A5824">
        <v>70188987005</v>
      </c>
      <c r="B5824" s="204">
        <v>42914</v>
      </c>
      <c r="C5824">
        <v>0</v>
      </c>
      <c r="D5824">
        <v>1</v>
      </c>
      <c r="E5824">
        <v>0</v>
      </c>
    </row>
    <row r="5825" spans="1:5" x14ac:dyDescent="0.15">
      <c r="A5825">
        <v>70194575004</v>
      </c>
      <c r="B5825" s="204">
        <v>42914</v>
      </c>
      <c r="C5825">
        <v>0</v>
      </c>
      <c r="D5825">
        <v>1</v>
      </c>
      <c r="E5825">
        <v>0</v>
      </c>
    </row>
    <row r="5826" spans="1:5" x14ac:dyDescent="0.15">
      <c r="A5826">
        <v>70195048004</v>
      </c>
      <c r="B5826" s="204">
        <v>42914</v>
      </c>
      <c r="C5826">
        <v>0</v>
      </c>
      <c r="D5826">
        <v>1</v>
      </c>
      <c r="E5826">
        <v>0</v>
      </c>
    </row>
    <row r="5827" spans="1:5" x14ac:dyDescent="0.15">
      <c r="A5827">
        <v>70198040003</v>
      </c>
      <c r="B5827" s="204">
        <v>42914</v>
      </c>
      <c r="C5827">
        <v>0</v>
      </c>
      <c r="D5827">
        <v>1</v>
      </c>
      <c r="E5827">
        <v>0</v>
      </c>
    </row>
    <row r="5828" spans="1:5" x14ac:dyDescent="0.15">
      <c r="A5828">
        <v>70211361002</v>
      </c>
      <c r="B5828" s="204">
        <v>42914</v>
      </c>
      <c r="C5828">
        <v>0</v>
      </c>
      <c r="D5828">
        <v>1</v>
      </c>
      <c r="E5828">
        <v>0</v>
      </c>
    </row>
    <row r="5829" spans="1:5" x14ac:dyDescent="0.15">
      <c r="A5829">
        <v>70214925002</v>
      </c>
      <c r="B5829" s="204">
        <v>42914</v>
      </c>
      <c r="C5829">
        <v>0</v>
      </c>
      <c r="D5829">
        <v>1</v>
      </c>
      <c r="E5829">
        <v>0</v>
      </c>
    </row>
    <row r="5830" spans="1:5" x14ac:dyDescent="0.15">
      <c r="A5830">
        <v>70218016002</v>
      </c>
      <c r="B5830" s="204">
        <v>42914</v>
      </c>
      <c r="C5830">
        <v>0</v>
      </c>
      <c r="D5830">
        <v>1</v>
      </c>
      <c r="E5830">
        <v>0</v>
      </c>
    </row>
    <row r="5831" spans="1:5" x14ac:dyDescent="0.15">
      <c r="A5831">
        <v>70219380003</v>
      </c>
      <c r="B5831" s="204">
        <v>42914</v>
      </c>
      <c r="C5831">
        <v>0</v>
      </c>
      <c r="D5831">
        <v>1</v>
      </c>
      <c r="E5831">
        <v>0</v>
      </c>
    </row>
    <row r="5832" spans="1:5" x14ac:dyDescent="0.15">
      <c r="A5832">
        <v>70224891002</v>
      </c>
      <c r="B5832" s="204">
        <v>42914</v>
      </c>
      <c r="C5832">
        <v>0</v>
      </c>
      <c r="D5832">
        <v>1</v>
      </c>
      <c r="E5832">
        <v>0</v>
      </c>
    </row>
    <row r="5833" spans="1:5" x14ac:dyDescent="0.15">
      <c r="A5833">
        <v>70224891003</v>
      </c>
      <c r="B5833" s="204">
        <v>42914</v>
      </c>
      <c r="C5833">
        <v>0</v>
      </c>
      <c r="D5833">
        <v>1</v>
      </c>
      <c r="E5833">
        <v>0</v>
      </c>
    </row>
    <row r="5834" spans="1:5" x14ac:dyDescent="0.15">
      <c r="A5834">
        <v>70225320002</v>
      </c>
      <c r="B5834" s="204">
        <v>42914</v>
      </c>
      <c r="C5834">
        <v>0</v>
      </c>
      <c r="D5834">
        <v>1</v>
      </c>
      <c r="E5834">
        <v>0</v>
      </c>
    </row>
    <row r="5835" spans="1:5" x14ac:dyDescent="0.15">
      <c r="A5835">
        <v>70225716006</v>
      </c>
      <c r="B5835" s="204">
        <v>42914</v>
      </c>
      <c r="C5835">
        <v>0</v>
      </c>
      <c r="D5835">
        <v>1</v>
      </c>
      <c r="E5835">
        <v>0</v>
      </c>
    </row>
    <row r="5836" spans="1:5" x14ac:dyDescent="0.15">
      <c r="A5836">
        <v>70254492002</v>
      </c>
      <c r="B5836" s="204">
        <v>42914</v>
      </c>
      <c r="C5836">
        <v>0</v>
      </c>
      <c r="D5836">
        <v>1</v>
      </c>
      <c r="E5836">
        <v>0</v>
      </c>
    </row>
    <row r="5837" spans="1:5" x14ac:dyDescent="0.15">
      <c r="A5837">
        <v>70258474002</v>
      </c>
      <c r="B5837" s="204">
        <v>42914</v>
      </c>
      <c r="C5837">
        <v>0</v>
      </c>
      <c r="D5837" t="s">
        <v>21</v>
      </c>
      <c r="E5837">
        <v>0</v>
      </c>
    </row>
    <row r="5838" spans="1:5" x14ac:dyDescent="0.15">
      <c r="A5838">
        <v>70259464003</v>
      </c>
      <c r="B5838" s="204">
        <v>42914</v>
      </c>
      <c r="C5838">
        <v>0</v>
      </c>
      <c r="D5838">
        <v>1</v>
      </c>
      <c r="E5838">
        <v>0</v>
      </c>
    </row>
    <row r="5839" spans="1:5" x14ac:dyDescent="0.15">
      <c r="A5839">
        <v>70259563002</v>
      </c>
      <c r="B5839" s="204">
        <v>42914</v>
      </c>
      <c r="C5839">
        <v>0</v>
      </c>
      <c r="D5839">
        <v>1</v>
      </c>
      <c r="E5839">
        <v>0</v>
      </c>
    </row>
    <row r="5840" spans="1:5" x14ac:dyDescent="0.15">
      <c r="A5840">
        <v>70265943002</v>
      </c>
      <c r="B5840" s="204">
        <v>42914</v>
      </c>
      <c r="C5840">
        <v>0</v>
      </c>
      <c r="D5840">
        <v>1</v>
      </c>
      <c r="E5840">
        <v>0</v>
      </c>
    </row>
    <row r="5841" spans="1:5" x14ac:dyDescent="0.15">
      <c r="A5841">
        <v>70269749004</v>
      </c>
      <c r="B5841" s="204">
        <v>42914</v>
      </c>
      <c r="C5841">
        <v>0</v>
      </c>
      <c r="D5841" t="s">
        <v>21</v>
      </c>
      <c r="E5841">
        <v>0</v>
      </c>
    </row>
    <row r="5842" spans="1:5" x14ac:dyDescent="0.15">
      <c r="A5842">
        <v>70273632002</v>
      </c>
      <c r="B5842" s="204">
        <v>42914</v>
      </c>
      <c r="C5842">
        <v>0</v>
      </c>
      <c r="D5842">
        <v>1</v>
      </c>
      <c r="E5842">
        <v>0</v>
      </c>
    </row>
    <row r="5843" spans="1:5" x14ac:dyDescent="0.15">
      <c r="A5843">
        <v>70280364002</v>
      </c>
      <c r="B5843" s="204">
        <v>42914</v>
      </c>
      <c r="C5843">
        <v>0</v>
      </c>
      <c r="D5843" t="s">
        <v>21</v>
      </c>
      <c r="E5843">
        <v>0</v>
      </c>
    </row>
    <row r="5844" spans="1:5" x14ac:dyDescent="0.15">
      <c r="A5844">
        <v>70282300002</v>
      </c>
      <c r="B5844" s="204">
        <v>42914</v>
      </c>
      <c r="C5844">
        <v>0</v>
      </c>
      <c r="D5844">
        <v>1</v>
      </c>
      <c r="E5844">
        <v>0</v>
      </c>
    </row>
    <row r="5845" spans="1:5" x14ac:dyDescent="0.15">
      <c r="A5845">
        <v>70288427004</v>
      </c>
      <c r="B5845" s="204">
        <v>42914</v>
      </c>
      <c r="C5845">
        <v>0</v>
      </c>
      <c r="D5845">
        <v>1</v>
      </c>
      <c r="E5845">
        <v>0</v>
      </c>
    </row>
    <row r="5846" spans="1:5" x14ac:dyDescent="0.15">
      <c r="A5846">
        <v>70294939002</v>
      </c>
      <c r="B5846" s="204">
        <v>42914</v>
      </c>
      <c r="C5846">
        <v>0</v>
      </c>
      <c r="D5846">
        <v>1</v>
      </c>
      <c r="E5846">
        <v>0</v>
      </c>
    </row>
    <row r="5847" spans="1:5" x14ac:dyDescent="0.15">
      <c r="A5847">
        <v>70295137003</v>
      </c>
      <c r="B5847" s="204">
        <v>42914</v>
      </c>
      <c r="C5847">
        <v>0</v>
      </c>
      <c r="D5847">
        <v>1</v>
      </c>
      <c r="E5847">
        <v>0</v>
      </c>
    </row>
    <row r="5848" spans="1:5" x14ac:dyDescent="0.15">
      <c r="A5848">
        <v>70307512002</v>
      </c>
      <c r="B5848" s="204">
        <v>42914</v>
      </c>
      <c r="C5848">
        <v>0</v>
      </c>
      <c r="D5848">
        <v>1</v>
      </c>
      <c r="E5848">
        <v>0</v>
      </c>
    </row>
    <row r="5849" spans="1:5" x14ac:dyDescent="0.15">
      <c r="A5849">
        <v>70308755004</v>
      </c>
      <c r="B5849" s="204">
        <v>42914</v>
      </c>
      <c r="C5849">
        <v>0</v>
      </c>
      <c r="D5849">
        <v>1</v>
      </c>
      <c r="E5849">
        <v>0</v>
      </c>
    </row>
    <row r="5850" spans="1:5" x14ac:dyDescent="0.15">
      <c r="A5850">
        <v>70315344002</v>
      </c>
      <c r="B5850" s="204">
        <v>42914</v>
      </c>
      <c r="C5850">
        <v>0</v>
      </c>
      <c r="D5850">
        <v>1</v>
      </c>
      <c r="E5850">
        <v>0</v>
      </c>
    </row>
    <row r="5851" spans="1:5" x14ac:dyDescent="0.15">
      <c r="A5851">
        <v>70320305005</v>
      </c>
      <c r="B5851" s="204">
        <v>42914</v>
      </c>
      <c r="C5851">
        <v>0</v>
      </c>
      <c r="D5851">
        <v>1</v>
      </c>
      <c r="E5851">
        <v>0</v>
      </c>
    </row>
    <row r="5852" spans="1:5" x14ac:dyDescent="0.15">
      <c r="A5852">
        <v>70859173002</v>
      </c>
      <c r="B5852" s="204">
        <v>42914</v>
      </c>
      <c r="C5852">
        <v>0</v>
      </c>
      <c r="D5852">
        <v>1</v>
      </c>
      <c r="E5852">
        <v>0</v>
      </c>
    </row>
    <row r="5853" spans="1:5" x14ac:dyDescent="0.15">
      <c r="A5853">
        <v>71182683003</v>
      </c>
      <c r="B5853" s="204">
        <v>42935</v>
      </c>
      <c r="C5853">
        <v>0</v>
      </c>
      <c r="D5853">
        <v>1</v>
      </c>
      <c r="E5853">
        <v>0</v>
      </c>
    </row>
    <row r="5854" spans="1:5" x14ac:dyDescent="0.15">
      <c r="A5854">
        <v>71548048002</v>
      </c>
      <c r="B5854" s="204">
        <v>42893</v>
      </c>
      <c r="C5854">
        <v>0</v>
      </c>
      <c r="D5854">
        <v>1</v>
      </c>
      <c r="E5854">
        <v>0</v>
      </c>
    </row>
    <row r="5855" spans="1:5" x14ac:dyDescent="0.15">
      <c r="A5855">
        <v>71549313002</v>
      </c>
      <c r="B5855" s="204">
        <v>42893</v>
      </c>
      <c r="C5855">
        <v>0</v>
      </c>
      <c r="D5855">
        <v>1</v>
      </c>
      <c r="E5855">
        <v>0</v>
      </c>
    </row>
    <row r="5856" spans="1:5" x14ac:dyDescent="0.15">
      <c r="A5856">
        <v>71568805002</v>
      </c>
      <c r="B5856" s="204">
        <v>42893</v>
      </c>
      <c r="C5856">
        <v>0</v>
      </c>
      <c r="D5856">
        <v>1</v>
      </c>
      <c r="E5856">
        <v>0</v>
      </c>
    </row>
    <row r="5857" spans="1:5" x14ac:dyDescent="0.15">
      <c r="A5857">
        <v>71570257002</v>
      </c>
      <c r="B5857" s="204">
        <v>42893</v>
      </c>
      <c r="C5857">
        <v>0</v>
      </c>
      <c r="D5857">
        <v>1</v>
      </c>
      <c r="E5857">
        <v>0</v>
      </c>
    </row>
    <row r="5858" spans="1:5" x14ac:dyDescent="0.15">
      <c r="A5858">
        <v>71571071002</v>
      </c>
      <c r="B5858" s="204">
        <v>42893</v>
      </c>
      <c r="C5858">
        <v>0</v>
      </c>
      <c r="D5858">
        <v>1</v>
      </c>
      <c r="E5858">
        <v>0</v>
      </c>
    </row>
    <row r="5859" spans="1:5" x14ac:dyDescent="0.15">
      <c r="A5859">
        <v>71575350003</v>
      </c>
      <c r="B5859" s="204">
        <v>42893</v>
      </c>
      <c r="C5859">
        <v>0</v>
      </c>
      <c r="D5859">
        <v>1</v>
      </c>
      <c r="E5859">
        <v>0</v>
      </c>
    </row>
    <row r="5860" spans="1:5" x14ac:dyDescent="0.15">
      <c r="A5860">
        <v>71577198002</v>
      </c>
      <c r="B5860" s="204">
        <v>42893</v>
      </c>
      <c r="C5860">
        <v>0</v>
      </c>
      <c r="D5860">
        <v>1</v>
      </c>
      <c r="E5860">
        <v>0</v>
      </c>
    </row>
    <row r="5861" spans="1:5" x14ac:dyDescent="0.15">
      <c r="A5861">
        <v>71581433002</v>
      </c>
      <c r="B5861" s="204">
        <v>42893</v>
      </c>
      <c r="C5861">
        <v>0</v>
      </c>
      <c r="D5861">
        <v>1</v>
      </c>
      <c r="E5861">
        <v>0</v>
      </c>
    </row>
    <row r="5862" spans="1:5" x14ac:dyDescent="0.15">
      <c r="A5862">
        <v>71585096002</v>
      </c>
      <c r="B5862" s="204">
        <v>42893</v>
      </c>
      <c r="C5862">
        <v>0</v>
      </c>
      <c r="D5862">
        <v>1</v>
      </c>
      <c r="E5862">
        <v>0</v>
      </c>
    </row>
    <row r="5863" spans="1:5" x14ac:dyDescent="0.15">
      <c r="A5863">
        <v>71590431004</v>
      </c>
      <c r="B5863" s="204">
        <v>42879</v>
      </c>
      <c r="C5863">
        <v>0</v>
      </c>
      <c r="D5863">
        <v>1</v>
      </c>
      <c r="E5863">
        <v>0</v>
      </c>
    </row>
    <row r="5864" spans="1:5" x14ac:dyDescent="0.15">
      <c r="A5864">
        <v>71596998002</v>
      </c>
      <c r="B5864" s="204">
        <v>42893</v>
      </c>
      <c r="C5864">
        <v>0</v>
      </c>
      <c r="D5864">
        <v>1</v>
      </c>
      <c r="E5864">
        <v>0</v>
      </c>
    </row>
    <row r="5865" spans="1:5" x14ac:dyDescent="0.15">
      <c r="A5865">
        <v>71598516003</v>
      </c>
      <c r="B5865" s="204">
        <v>42893</v>
      </c>
      <c r="C5865">
        <v>0</v>
      </c>
      <c r="D5865">
        <v>1</v>
      </c>
      <c r="E5865">
        <v>0</v>
      </c>
    </row>
    <row r="5866" spans="1:5" x14ac:dyDescent="0.15">
      <c r="A5866">
        <v>71599099002</v>
      </c>
      <c r="B5866" s="204">
        <v>42893</v>
      </c>
      <c r="C5866">
        <v>0</v>
      </c>
      <c r="D5866">
        <v>1</v>
      </c>
      <c r="E5866">
        <v>0</v>
      </c>
    </row>
    <row r="5867" spans="1:5" x14ac:dyDescent="0.15">
      <c r="A5867">
        <v>71603851002</v>
      </c>
      <c r="B5867" s="204">
        <v>42893</v>
      </c>
      <c r="C5867">
        <v>0</v>
      </c>
      <c r="D5867">
        <v>1</v>
      </c>
      <c r="E5867">
        <v>0</v>
      </c>
    </row>
    <row r="5868" spans="1:5" x14ac:dyDescent="0.15">
      <c r="A5868">
        <v>71608251003</v>
      </c>
      <c r="B5868" s="204">
        <v>42893</v>
      </c>
      <c r="C5868">
        <v>0</v>
      </c>
      <c r="D5868">
        <v>1</v>
      </c>
      <c r="E5868">
        <v>0</v>
      </c>
    </row>
    <row r="5869" spans="1:5" x14ac:dyDescent="0.15">
      <c r="A5869">
        <v>71613179003</v>
      </c>
      <c r="B5869" s="204">
        <v>42893</v>
      </c>
      <c r="C5869">
        <v>0</v>
      </c>
      <c r="D5869">
        <v>1</v>
      </c>
      <c r="E5869">
        <v>0</v>
      </c>
    </row>
    <row r="5870" spans="1:5" x14ac:dyDescent="0.15">
      <c r="A5870">
        <v>71613553002</v>
      </c>
      <c r="B5870" s="204">
        <v>42893</v>
      </c>
      <c r="C5870">
        <v>0</v>
      </c>
      <c r="D5870">
        <v>1</v>
      </c>
      <c r="E5870">
        <v>0</v>
      </c>
    </row>
    <row r="5871" spans="1:5" x14ac:dyDescent="0.15">
      <c r="A5871">
        <v>71616138003</v>
      </c>
      <c r="B5871" s="204">
        <v>42893</v>
      </c>
      <c r="C5871">
        <v>0</v>
      </c>
      <c r="D5871">
        <v>1</v>
      </c>
      <c r="E5871">
        <v>0</v>
      </c>
    </row>
    <row r="5872" spans="1:5" x14ac:dyDescent="0.15">
      <c r="A5872">
        <v>71617645002</v>
      </c>
      <c r="B5872" s="204">
        <v>42893</v>
      </c>
      <c r="C5872">
        <v>0</v>
      </c>
      <c r="D5872">
        <v>1</v>
      </c>
      <c r="E5872">
        <v>0</v>
      </c>
    </row>
    <row r="5873" spans="1:5" x14ac:dyDescent="0.15">
      <c r="A5873">
        <v>71624058002</v>
      </c>
      <c r="B5873" s="204">
        <v>42893</v>
      </c>
      <c r="C5873">
        <v>0</v>
      </c>
      <c r="D5873">
        <v>1</v>
      </c>
      <c r="E5873">
        <v>0</v>
      </c>
    </row>
    <row r="5874" spans="1:5" x14ac:dyDescent="0.15">
      <c r="A5874">
        <v>71624410002</v>
      </c>
      <c r="B5874" s="204">
        <v>42893</v>
      </c>
      <c r="C5874">
        <v>0</v>
      </c>
      <c r="D5874">
        <v>1</v>
      </c>
      <c r="E5874">
        <v>0</v>
      </c>
    </row>
    <row r="5875" spans="1:5" x14ac:dyDescent="0.15">
      <c r="A5875">
        <v>71627501002</v>
      </c>
      <c r="B5875" s="204">
        <v>42893</v>
      </c>
      <c r="C5875">
        <v>0</v>
      </c>
      <c r="D5875">
        <v>1</v>
      </c>
      <c r="E5875">
        <v>0</v>
      </c>
    </row>
    <row r="5876" spans="1:5" x14ac:dyDescent="0.15">
      <c r="A5876">
        <v>71632792002</v>
      </c>
      <c r="B5876" s="204">
        <v>42893</v>
      </c>
      <c r="C5876">
        <v>0</v>
      </c>
      <c r="D5876">
        <v>1</v>
      </c>
      <c r="E5876">
        <v>0</v>
      </c>
    </row>
    <row r="5877" spans="1:5" x14ac:dyDescent="0.15">
      <c r="A5877">
        <v>71635806002</v>
      </c>
      <c r="B5877" s="204">
        <v>42893</v>
      </c>
      <c r="C5877">
        <v>0</v>
      </c>
      <c r="D5877">
        <v>1</v>
      </c>
      <c r="E5877">
        <v>0</v>
      </c>
    </row>
    <row r="5878" spans="1:5" x14ac:dyDescent="0.15">
      <c r="A5878">
        <v>71647059002</v>
      </c>
      <c r="B5878" s="204">
        <v>42893</v>
      </c>
      <c r="C5878">
        <v>0</v>
      </c>
      <c r="D5878">
        <v>1</v>
      </c>
      <c r="E5878">
        <v>0</v>
      </c>
    </row>
    <row r="5879" spans="1:5" x14ac:dyDescent="0.15">
      <c r="A5879">
        <v>71650854003</v>
      </c>
      <c r="B5879" s="204">
        <v>42893</v>
      </c>
      <c r="C5879">
        <v>0</v>
      </c>
      <c r="D5879">
        <v>1</v>
      </c>
      <c r="E5879">
        <v>0</v>
      </c>
    </row>
    <row r="5880" spans="1:5" x14ac:dyDescent="0.15">
      <c r="A5880">
        <v>71652284003</v>
      </c>
      <c r="B5880" s="204">
        <v>42893</v>
      </c>
      <c r="C5880">
        <v>0</v>
      </c>
      <c r="D5880" t="s">
        <v>21</v>
      </c>
      <c r="E5880">
        <v>0</v>
      </c>
    </row>
    <row r="5881" spans="1:5" x14ac:dyDescent="0.15">
      <c r="A5881">
        <v>71660820004</v>
      </c>
      <c r="B5881" s="204">
        <v>42893</v>
      </c>
      <c r="C5881">
        <v>0</v>
      </c>
      <c r="D5881">
        <v>1</v>
      </c>
      <c r="E5881">
        <v>0</v>
      </c>
    </row>
    <row r="5882" spans="1:5" x14ac:dyDescent="0.15">
      <c r="A5882">
        <v>71663427002</v>
      </c>
      <c r="B5882" s="204">
        <v>42893</v>
      </c>
      <c r="C5882">
        <v>0</v>
      </c>
      <c r="D5882">
        <v>1</v>
      </c>
      <c r="E5882">
        <v>0</v>
      </c>
    </row>
    <row r="5883" spans="1:5" x14ac:dyDescent="0.15">
      <c r="A5883">
        <v>71666661002</v>
      </c>
      <c r="B5883" s="204">
        <v>42893</v>
      </c>
      <c r="C5883">
        <v>0</v>
      </c>
      <c r="D5883">
        <v>1</v>
      </c>
      <c r="E5883">
        <v>0</v>
      </c>
    </row>
    <row r="5884" spans="1:5" x14ac:dyDescent="0.15">
      <c r="A5884">
        <v>71678519004</v>
      </c>
      <c r="B5884" s="204">
        <v>42893</v>
      </c>
      <c r="C5884">
        <v>0</v>
      </c>
      <c r="D5884">
        <v>1</v>
      </c>
      <c r="E5884">
        <v>0</v>
      </c>
    </row>
    <row r="5885" spans="1:5" x14ac:dyDescent="0.15">
      <c r="A5885">
        <v>71690575002</v>
      </c>
      <c r="B5885" s="204">
        <v>42893</v>
      </c>
      <c r="C5885">
        <v>0</v>
      </c>
      <c r="D5885">
        <v>1</v>
      </c>
      <c r="E5885">
        <v>0</v>
      </c>
    </row>
    <row r="5886" spans="1:5" x14ac:dyDescent="0.15">
      <c r="A5886">
        <v>71691653002</v>
      </c>
      <c r="B5886" s="204">
        <v>42893</v>
      </c>
      <c r="C5886">
        <v>0</v>
      </c>
      <c r="D5886">
        <v>1</v>
      </c>
      <c r="E5886">
        <v>0</v>
      </c>
    </row>
    <row r="5887" spans="1:5" x14ac:dyDescent="0.15">
      <c r="A5887">
        <v>71692401002</v>
      </c>
      <c r="B5887" s="204">
        <v>42893</v>
      </c>
      <c r="C5887">
        <v>0</v>
      </c>
      <c r="D5887">
        <v>1</v>
      </c>
      <c r="E5887">
        <v>0</v>
      </c>
    </row>
    <row r="5888" spans="1:5" x14ac:dyDescent="0.15">
      <c r="A5888">
        <v>71699342002</v>
      </c>
      <c r="B5888" s="204">
        <v>42893</v>
      </c>
      <c r="C5888">
        <v>0</v>
      </c>
      <c r="D5888">
        <v>1</v>
      </c>
      <c r="E5888">
        <v>0</v>
      </c>
    </row>
    <row r="5889" spans="1:5" x14ac:dyDescent="0.15">
      <c r="A5889">
        <v>71702774003</v>
      </c>
      <c r="B5889" s="204">
        <v>42893</v>
      </c>
      <c r="C5889">
        <v>0</v>
      </c>
      <c r="D5889">
        <v>1</v>
      </c>
      <c r="E5889">
        <v>0</v>
      </c>
    </row>
    <row r="5890" spans="1:5" x14ac:dyDescent="0.15">
      <c r="A5890">
        <v>71704083002</v>
      </c>
      <c r="B5890" s="204">
        <v>42893</v>
      </c>
      <c r="C5890">
        <v>0</v>
      </c>
      <c r="D5890">
        <v>1</v>
      </c>
      <c r="E5890">
        <v>0</v>
      </c>
    </row>
    <row r="5891" spans="1:5" x14ac:dyDescent="0.15">
      <c r="A5891">
        <v>71708318002</v>
      </c>
      <c r="B5891" s="204">
        <v>42893</v>
      </c>
      <c r="C5891">
        <v>0</v>
      </c>
      <c r="D5891">
        <v>1</v>
      </c>
      <c r="E5891">
        <v>0</v>
      </c>
    </row>
    <row r="5892" spans="1:5" x14ac:dyDescent="0.15">
      <c r="A5892">
        <v>71708802002</v>
      </c>
      <c r="B5892" s="204">
        <v>42893</v>
      </c>
      <c r="C5892">
        <v>0</v>
      </c>
      <c r="D5892">
        <v>1</v>
      </c>
      <c r="E5892">
        <v>0</v>
      </c>
    </row>
    <row r="5893" spans="1:5" x14ac:dyDescent="0.15">
      <c r="A5893">
        <v>71709528002</v>
      </c>
      <c r="B5893" s="204">
        <v>42893</v>
      </c>
      <c r="C5893">
        <v>0</v>
      </c>
      <c r="D5893">
        <v>1</v>
      </c>
      <c r="E5893">
        <v>0</v>
      </c>
    </row>
    <row r="5894" spans="1:5" x14ac:dyDescent="0.15">
      <c r="A5894">
        <v>71808308003</v>
      </c>
      <c r="B5894" s="204">
        <v>42914</v>
      </c>
      <c r="C5894">
        <v>0</v>
      </c>
      <c r="D5894">
        <v>1</v>
      </c>
      <c r="E5894">
        <v>0</v>
      </c>
    </row>
    <row r="5895" spans="1:5" x14ac:dyDescent="0.15">
      <c r="A5895">
        <v>71841319002</v>
      </c>
      <c r="B5895" s="204">
        <v>42935</v>
      </c>
      <c r="C5895">
        <v>0</v>
      </c>
      <c r="D5895">
        <v>1</v>
      </c>
      <c r="E5895">
        <v>0</v>
      </c>
    </row>
    <row r="5896" spans="1:5" x14ac:dyDescent="0.15">
      <c r="A5896">
        <v>71907759002</v>
      </c>
      <c r="B5896" s="204">
        <v>42914</v>
      </c>
      <c r="C5896">
        <v>0</v>
      </c>
      <c r="D5896">
        <v>1</v>
      </c>
      <c r="E5896">
        <v>0</v>
      </c>
    </row>
    <row r="5897" spans="1:5" x14ac:dyDescent="0.15">
      <c r="A5897">
        <v>72050506003</v>
      </c>
      <c r="B5897" s="204">
        <v>42908</v>
      </c>
      <c r="C5897">
        <v>0</v>
      </c>
      <c r="D5897">
        <v>1</v>
      </c>
      <c r="E5897">
        <v>0</v>
      </c>
    </row>
    <row r="5898" spans="1:5" x14ac:dyDescent="0.15">
      <c r="A5898">
        <v>72116440002</v>
      </c>
      <c r="B5898" s="204">
        <v>42927</v>
      </c>
      <c r="C5898">
        <v>1</v>
      </c>
      <c r="D5898" t="s">
        <v>21</v>
      </c>
      <c r="E5898">
        <v>0</v>
      </c>
    </row>
    <row r="5899" spans="1:5" x14ac:dyDescent="0.15">
      <c r="A5899">
        <v>72548091002</v>
      </c>
      <c r="B5899" s="204">
        <v>42899</v>
      </c>
      <c r="C5899">
        <v>0</v>
      </c>
      <c r="D5899">
        <v>1</v>
      </c>
      <c r="E5899">
        <v>0</v>
      </c>
    </row>
    <row r="5900" spans="1:5" x14ac:dyDescent="0.15">
      <c r="A5900">
        <v>72548322004</v>
      </c>
      <c r="B5900" s="204">
        <v>42899</v>
      </c>
      <c r="C5900">
        <v>0</v>
      </c>
      <c r="D5900">
        <v>1</v>
      </c>
      <c r="E5900">
        <v>0</v>
      </c>
    </row>
    <row r="5901" spans="1:5" x14ac:dyDescent="0.15">
      <c r="A5901">
        <v>72551666002</v>
      </c>
      <c r="B5901" s="204">
        <v>42899</v>
      </c>
      <c r="C5901">
        <v>0</v>
      </c>
      <c r="D5901">
        <v>1</v>
      </c>
      <c r="E5901">
        <v>0</v>
      </c>
    </row>
    <row r="5902" spans="1:5" x14ac:dyDescent="0.15">
      <c r="A5902">
        <v>72553316002</v>
      </c>
      <c r="B5902" s="204">
        <v>42899</v>
      </c>
      <c r="C5902">
        <v>0</v>
      </c>
      <c r="D5902">
        <v>1</v>
      </c>
      <c r="E5902">
        <v>0</v>
      </c>
    </row>
    <row r="5903" spans="1:5" x14ac:dyDescent="0.15">
      <c r="A5903">
        <v>72557584002</v>
      </c>
      <c r="B5903" s="204">
        <v>42899</v>
      </c>
      <c r="C5903">
        <v>0</v>
      </c>
      <c r="D5903">
        <v>1</v>
      </c>
      <c r="E5903">
        <v>0</v>
      </c>
    </row>
    <row r="5904" spans="1:5" x14ac:dyDescent="0.15">
      <c r="A5904">
        <v>72557584003</v>
      </c>
      <c r="B5904" s="204">
        <v>42899</v>
      </c>
      <c r="C5904">
        <v>0</v>
      </c>
      <c r="D5904">
        <v>1</v>
      </c>
      <c r="E5904">
        <v>0</v>
      </c>
    </row>
    <row r="5905" spans="1:5" x14ac:dyDescent="0.15">
      <c r="A5905">
        <v>72577659002</v>
      </c>
      <c r="B5905" s="204">
        <v>42899</v>
      </c>
      <c r="C5905">
        <v>0</v>
      </c>
      <c r="D5905">
        <v>1</v>
      </c>
      <c r="E5905">
        <v>0</v>
      </c>
    </row>
    <row r="5906" spans="1:5" x14ac:dyDescent="0.15">
      <c r="A5906">
        <v>72584369004</v>
      </c>
      <c r="B5906" s="204">
        <v>42899</v>
      </c>
      <c r="C5906">
        <v>0</v>
      </c>
      <c r="D5906" t="s">
        <v>21</v>
      </c>
      <c r="E5906">
        <v>0</v>
      </c>
    </row>
    <row r="5907" spans="1:5" x14ac:dyDescent="0.15">
      <c r="A5907">
        <v>72587339004</v>
      </c>
      <c r="B5907" s="204">
        <v>42899</v>
      </c>
      <c r="C5907">
        <v>0</v>
      </c>
      <c r="D5907">
        <v>1</v>
      </c>
      <c r="E5907">
        <v>0</v>
      </c>
    </row>
    <row r="5908" spans="1:5" x14ac:dyDescent="0.15">
      <c r="A5908">
        <v>72587603002</v>
      </c>
      <c r="B5908" s="204">
        <v>42899</v>
      </c>
      <c r="C5908">
        <v>0</v>
      </c>
      <c r="D5908">
        <v>1</v>
      </c>
      <c r="E5908">
        <v>0</v>
      </c>
    </row>
    <row r="5909" spans="1:5" x14ac:dyDescent="0.15">
      <c r="A5909">
        <v>72589132003</v>
      </c>
      <c r="B5909" s="204">
        <v>42899</v>
      </c>
      <c r="C5909">
        <v>0</v>
      </c>
      <c r="D5909">
        <v>1</v>
      </c>
      <c r="E5909">
        <v>0</v>
      </c>
    </row>
    <row r="5910" spans="1:5" x14ac:dyDescent="0.15">
      <c r="A5910">
        <v>72593422002</v>
      </c>
      <c r="B5910" s="204">
        <v>42899</v>
      </c>
      <c r="C5910">
        <v>0</v>
      </c>
      <c r="D5910">
        <v>1</v>
      </c>
      <c r="E5910">
        <v>0</v>
      </c>
    </row>
    <row r="5911" spans="1:5" x14ac:dyDescent="0.15">
      <c r="A5911">
        <v>72606677002</v>
      </c>
      <c r="B5911" s="204">
        <v>42899</v>
      </c>
      <c r="C5911">
        <v>0</v>
      </c>
      <c r="D5911">
        <v>1</v>
      </c>
      <c r="E5911">
        <v>0</v>
      </c>
    </row>
    <row r="5912" spans="1:5" x14ac:dyDescent="0.15">
      <c r="A5912">
        <v>72607326002</v>
      </c>
      <c r="B5912" s="204">
        <v>42899</v>
      </c>
      <c r="C5912">
        <v>0</v>
      </c>
      <c r="D5912" t="s">
        <v>21</v>
      </c>
      <c r="E5912">
        <v>0</v>
      </c>
    </row>
    <row r="5913" spans="1:5" x14ac:dyDescent="0.15">
      <c r="A5913">
        <v>72607414003</v>
      </c>
      <c r="B5913" s="204">
        <v>42899</v>
      </c>
      <c r="C5913">
        <v>0</v>
      </c>
      <c r="D5913">
        <v>1</v>
      </c>
      <c r="E5913">
        <v>0</v>
      </c>
    </row>
    <row r="5914" spans="1:5" x14ac:dyDescent="0.15">
      <c r="A5914">
        <v>72609823002</v>
      </c>
      <c r="B5914" s="204">
        <v>42899</v>
      </c>
      <c r="C5914">
        <v>0</v>
      </c>
      <c r="D5914">
        <v>1</v>
      </c>
      <c r="E5914">
        <v>0</v>
      </c>
    </row>
    <row r="5915" spans="1:5" x14ac:dyDescent="0.15">
      <c r="A5915">
        <v>72609977002</v>
      </c>
      <c r="B5915" s="204">
        <v>42899</v>
      </c>
      <c r="C5915">
        <v>0</v>
      </c>
      <c r="D5915">
        <v>1</v>
      </c>
      <c r="E5915">
        <v>0</v>
      </c>
    </row>
    <row r="5916" spans="1:5" x14ac:dyDescent="0.15">
      <c r="A5916">
        <v>72611649003</v>
      </c>
      <c r="B5916" s="204">
        <v>42899</v>
      </c>
      <c r="C5916">
        <v>0</v>
      </c>
      <c r="D5916">
        <v>1</v>
      </c>
      <c r="E5916">
        <v>0</v>
      </c>
    </row>
    <row r="5917" spans="1:5" x14ac:dyDescent="0.15">
      <c r="A5917">
        <v>72612353002</v>
      </c>
      <c r="B5917" s="204">
        <v>42899</v>
      </c>
      <c r="C5917">
        <v>0</v>
      </c>
      <c r="D5917">
        <v>1</v>
      </c>
      <c r="E5917">
        <v>0</v>
      </c>
    </row>
    <row r="5918" spans="1:5" x14ac:dyDescent="0.15">
      <c r="A5918">
        <v>72620812002</v>
      </c>
      <c r="B5918" s="204">
        <v>42899</v>
      </c>
      <c r="C5918">
        <v>0</v>
      </c>
      <c r="D5918">
        <v>1</v>
      </c>
      <c r="E5918">
        <v>0</v>
      </c>
    </row>
    <row r="5919" spans="1:5" x14ac:dyDescent="0.15">
      <c r="A5919">
        <v>72626147004</v>
      </c>
      <c r="B5919" s="204">
        <v>42899</v>
      </c>
      <c r="C5919">
        <v>0</v>
      </c>
      <c r="D5919">
        <v>1</v>
      </c>
      <c r="E5919">
        <v>0</v>
      </c>
    </row>
    <row r="5920" spans="1:5" x14ac:dyDescent="0.15">
      <c r="A5920">
        <v>72633660002</v>
      </c>
      <c r="B5920" s="204">
        <v>42899</v>
      </c>
      <c r="C5920">
        <v>0</v>
      </c>
      <c r="D5920">
        <v>1</v>
      </c>
      <c r="E5920">
        <v>0</v>
      </c>
    </row>
    <row r="5921" spans="1:5" x14ac:dyDescent="0.15">
      <c r="A5921">
        <v>72642845002</v>
      </c>
      <c r="B5921" s="204">
        <v>42899</v>
      </c>
      <c r="C5921">
        <v>0</v>
      </c>
      <c r="D5921">
        <v>1</v>
      </c>
      <c r="E5921">
        <v>0</v>
      </c>
    </row>
    <row r="5922" spans="1:5" x14ac:dyDescent="0.15">
      <c r="A5922">
        <v>72646805002</v>
      </c>
      <c r="B5922" s="204">
        <v>42899</v>
      </c>
      <c r="C5922">
        <v>0</v>
      </c>
      <c r="D5922">
        <v>1</v>
      </c>
      <c r="E5922">
        <v>0</v>
      </c>
    </row>
    <row r="5923" spans="1:5" x14ac:dyDescent="0.15">
      <c r="A5923">
        <v>72656254002</v>
      </c>
      <c r="B5923" s="204">
        <v>42899</v>
      </c>
      <c r="C5923">
        <v>0</v>
      </c>
      <c r="D5923">
        <v>1</v>
      </c>
      <c r="E5923">
        <v>0</v>
      </c>
    </row>
    <row r="5924" spans="1:5" x14ac:dyDescent="0.15">
      <c r="A5924">
        <v>72659686002</v>
      </c>
      <c r="B5924" s="204">
        <v>42899</v>
      </c>
      <c r="C5924">
        <v>0</v>
      </c>
      <c r="D5924">
        <v>1</v>
      </c>
      <c r="E5924">
        <v>0</v>
      </c>
    </row>
    <row r="5925" spans="1:5" x14ac:dyDescent="0.15">
      <c r="A5925">
        <v>72661853002</v>
      </c>
      <c r="B5925" s="204">
        <v>42899</v>
      </c>
      <c r="C5925">
        <v>0</v>
      </c>
      <c r="D5925">
        <v>1</v>
      </c>
      <c r="E5925">
        <v>0</v>
      </c>
    </row>
    <row r="5926" spans="1:5" x14ac:dyDescent="0.15">
      <c r="A5926">
        <v>72666748002</v>
      </c>
      <c r="B5926" s="204">
        <v>42899</v>
      </c>
      <c r="C5926">
        <v>0</v>
      </c>
      <c r="D5926">
        <v>1</v>
      </c>
      <c r="E5926">
        <v>0</v>
      </c>
    </row>
    <row r="5927" spans="1:5" x14ac:dyDescent="0.15">
      <c r="A5927">
        <v>72669135002</v>
      </c>
      <c r="B5927" s="204">
        <v>42899</v>
      </c>
      <c r="C5927">
        <v>0</v>
      </c>
      <c r="D5927">
        <v>1</v>
      </c>
      <c r="E5927">
        <v>0</v>
      </c>
    </row>
    <row r="5928" spans="1:5" x14ac:dyDescent="0.15">
      <c r="A5928">
        <v>72670015002</v>
      </c>
      <c r="B5928" s="204">
        <v>42899</v>
      </c>
      <c r="C5928">
        <v>0</v>
      </c>
      <c r="D5928">
        <v>1</v>
      </c>
      <c r="E5928">
        <v>0</v>
      </c>
    </row>
    <row r="5929" spans="1:5" x14ac:dyDescent="0.15">
      <c r="A5929">
        <v>72677770002</v>
      </c>
      <c r="B5929" s="204">
        <v>42899</v>
      </c>
      <c r="C5929">
        <v>0</v>
      </c>
      <c r="D5929">
        <v>1</v>
      </c>
      <c r="E5929">
        <v>0</v>
      </c>
    </row>
    <row r="5930" spans="1:5" x14ac:dyDescent="0.15">
      <c r="A5930">
        <v>72683149002</v>
      </c>
      <c r="B5930" s="204">
        <v>42899</v>
      </c>
      <c r="C5930">
        <v>0</v>
      </c>
      <c r="D5930">
        <v>1</v>
      </c>
      <c r="E5930">
        <v>0</v>
      </c>
    </row>
    <row r="5931" spans="1:5" x14ac:dyDescent="0.15">
      <c r="A5931">
        <v>72685228002</v>
      </c>
      <c r="B5931" s="204">
        <v>42899</v>
      </c>
      <c r="C5931">
        <v>0</v>
      </c>
      <c r="D5931">
        <v>1</v>
      </c>
      <c r="E5931">
        <v>0</v>
      </c>
    </row>
    <row r="5932" spans="1:5" x14ac:dyDescent="0.15">
      <c r="A5932">
        <v>72685976003</v>
      </c>
      <c r="B5932" s="204">
        <v>42899</v>
      </c>
      <c r="C5932">
        <v>0</v>
      </c>
      <c r="D5932">
        <v>1</v>
      </c>
      <c r="E5932">
        <v>0</v>
      </c>
    </row>
    <row r="5933" spans="1:5" x14ac:dyDescent="0.15">
      <c r="A5933">
        <v>72686438002</v>
      </c>
      <c r="B5933" s="204">
        <v>42899</v>
      </c>
      <c r="C5933">
        <v>0</v>
      </c>
      <c r="D5933">
        <v>1</v>
      </c>
      <c r="E5933">
        <v>0</v>
      </c>
    </row>
    <row r="5934" spans="1:5" x14ac:dyDescent="0.15">
      <c r="A5934">
        <v>72690838002</v>
      </c>
      <c r="B5934" s="204">
        <v>42899</v>
      </c>
      <c r="C5934">
        <v>0</v>
      </c>
      <c r="D5934">
        <v>1</v>
      </c>
      <c r="E5934">
        <v>0</v>
      </c>
    </row>
    <row r="5935" spans="1:5" x14ac:dyDescent="0.15">
      <c r="A5935">
        <v>72699187003</v>
      </c>
      <c r="B5935" s="204">
        <v>42899</v>
      </c>
      <c r="C5935">
        <v>0</v>
      </c>
      <c r="D5935">
        <v>1</v>
      </c>
      <c r="E5935">
        <v>0</v>
      </c>
    </row>
    <row r="5936" spans="1:5" x14ac:dyDescent="0.15">
      <c r="A5936">
        <v>72706414002</v>
      </c>
      <c r="B5936" s="204">
        <v>42899</v>
      </c>
      <c r="C5936">
        <v>0</v>
      </c>
      <c r="D5936">
        <v>1</v>
      </c>
      <c r="E5936">
        <v>0</v>
      </c>
    </row>
    <row r="5937" spans="1:5" x14ac:dyDescent="0.15">
      <c r="A5937">
        <v>72708680002</v>
      </c>
      <c r="B5937" s="204">
        <v>42899</v>
      </c>
      <c r="C5937">
        <v>0</v>
      </c>
      <c r="D5937">
        <v>1</v>
      </c>
      <c r="E5937">
        <v>0</v>
      </c>
    </row>
    <row r="5938" spans="1:5" x14ac:dyDescent="0.15">
      <c r="A5938">
        <v>72709307003</v>
      </c>
      <c r="B5938" s="204">
        <v>42899</v>
      </c>
      <c r="C5938">
        <v>0</v>
      </c>
      <c r="D5938">
        <v>1</v>
      </c>
      <c r="E5938">
        <v>0</v>
      </c>
    </row>
    <row r="5939" spans="1:5" x14ac:dyDescent="0.15">
      <c r="A5939">
        <v>72709362003</v>
      </c>
      <c r="B5939" s="204">
        <v>42899</v>
      </c>
      <c r="C5939">
        <v>0</v>
      </c>
      <c r="D5939">
        <v>1</v>
      </c>
      <c r="E5939">
        <v>0</v>
      </c>
    </row>
    <row r="5940" spans="1:5" x14ac:dyDescent="0.15">
      <c r="A5940">
        <v>72711628002</v>
      </c>
      <c r="B5940" s="204">
        <v>42899</v>
      </c>
      <c r="C5940">
        <v>0</v>
      </c>
      <c r="D5940">
        <v>1</v>
      </c>
      <c r="E5940">
        <v>0</v>
      </c>
    </row>
    <row r="5941" spans="1:5" x14ac:dyDescent="0.15">
      <c r="A5941">
        <v>72720505003</v>
      </c>
      <c r="B5941" s="204">
        <v>42899</v>
      </c>
      <c r="C5941">
        <v>0</v>
      </c>
      <c r="D5941">
        <v>1</v>
      </c>
      <c r="E5941">
        <v>0</v>
      </c>
    </row>
    <row r="5942" spans="1:5" x14ac:dyDescent="0.15">
      <c r="A5942">
        <v>72721363002</v>
      </c>
      <c r="B5942" s="204">
        <v>42899</v>
      </c>
      <c r="C5942">
        <v>0</v>
      </c>
      <c r="D5942">
        <v>1</v>
      </c>
      <c r="E5942">
        <v>0</v>
      </c>
    </row>
    <row r="5943" spans="1:5" x14ac:dyDescent="0.15">
      <c r="A5943">
        <v>72781005002</v>
      </c>
      <c r="B5943" s="204">
        <v>42914</v>
      </c>
      <c r="C5943">
        <v>0</v>
      </c>
      <c r="D5943">
        <v>1</v>
      </c>
      <c r="E5943">
        <v>0</v>
      </c>
    </row>
    <row r="5944" spans="1:5" x14ac:dyDescent="0.15">
      <c r="A5944">
        <v>72825027002</v>
      </c>
      <c r="B5944" s="204">
        <v>42880</v>
      </c>
      <c r="C5944">
        <v>0</v>
      </c>
      <c r="D5944">
        <v>1</v>
      </c>
      <c r="E5944">
        <v>0</v>
      </c>
    </row>
    <row r="5945" spans="1:5" x14ac:dyDescent="0.15">
      <c r="A5945">
        <v>72836753003</v>
      </c>
      <c r="B5945" s="204">
        <v>42914</v>
      </c>
      <c r="C5945">
        <v>0</v>
      </c>
      <c r="D5945">
        <v>1</v>
      </c>
      <c r="E5945">
        <v>0</v>
      </c>
    </row>
    <row r="5946" spans="1:5" x14ac:dyDescent="0.15">
      <c r="A5946">
        <v>72993019002</v>
      </c>
      <c r="B5946" s="204">
        <v>42914</v>
      </c>
      <c r="C5946">
        <v>0</v>
      </c>
      <c r="D5946">
        <v>1</v>
      </c>
      <c r="E5946">
        <v>0</v>
      </c>
    </row>
    <row r="5947" spans="1:5" x14ac:dyDescent="0.15">
      <c r="A5947">
        <v>73446296002</v>
      </c>
      <c r="B5947" s="204">
        <v>42914</v>
      </c>
      <c r="C5947">
        <v>0</v>
      </c>
      <c r="D5947">
        <v>1</v>
      </c>
      <c r="E5947">
        <v>0</v>
      </c>
    </row>
    <row r="5948" spans="1:5" x14ac:dyDescent="0.15">
      <c r="A5948">
        <v>73449144002</v>
      </c>
      <c r="B5948" s="204">
        <v>42935</v>
      </c>
      <c r="C5948">
        <v>0</v>
      </c>
      <c r="D5948">
        <v>1</v>
      </c>
      <c r="E5948">
        <v>0</v>
      </c>
    </row>
    <row r="5949" spans="1:5" x14ac:dyDescent="0.15">
      <c r="A5949">
        <v>73453764002</v>
      </c>
      <c r="B5949" s="204">
        <v>42935</v>
      </c>
      <c r="C5949">
        <v>0</v>
      </c>
      <c r="D5949">
        <v>1</v>
      </c>
      <c r="E5949">
        <v>0</v>
      </c>
    </row>
    <row r="5950" spans="1:5" x14ac:dyDescent="0.15">
      <c r="A5950">
        <v>73466798002</v>
      </c>
      <c r="B5950" s="204">
        <v>42935</v>
      </c>
      <c r="C5950">
        <v>0</v>
      </c>
      <c r="D5950">
        <v>1</v>
      </c>
      <c r="E5950">
        <v>0</v>
      </c>
    </row>
    <row r="5951" spans="1:5" x14ac:dyDescent="0.15">
      <c r="A5951">
        <v>73467810002</v>
      </c>
      <c r="B5951" s="204">
        <v>42935</v>
      </c>
      <c r="C5951">
        <v>0</v>
      </c>
      <c r="D5951">
        <v>1</v>
      </c>
      <c r="E5951">
        <v>0</v>
      </c>
    </row>
    <row r="5952" spans="1:5" x14ac:dyDescent="0.15">
      <c r="A5952">
        <v>73469229002</v>
      </c>
      <c r="B5952" s="204">
        <v>42935</v>
      </c>
      <c r="C5952">
        <v>0</v>
      </c>
      <c r="D5952">
        <v>1</v>
      </c>
      <c r="E5952">
        <v>0</v>
      </c>
    </row>
    <row r="5953" spans="1:5" x14ac:dyDescent="0.15">
      <c r="A5953">
        <v>73471011002</v>
      </c>
      <c r="B5953" s="204">
        <v>42935</v>
      </c>
      <c r="C5953">
        <v>0</v>
      </c>
      <c r="D5953">
        <v>1</v>
      </c>
      <c r="E5953">
        <v>0</v>
      </c>
    </row>
    <row r="5954" spans="1:5" x14ac:dyDescent="0.15">
      <c r="A5954">
        <v>73473838002</v>
      </c>
      <c r="B5954" s="204">
        <v>42935</v>
      </c>
      <c r="C5954">
        <v>0</v>
      </c>
      <c r="D5954">
        <v>1</v>
      </c>
      <c r="E5954">
        <v>0</v>
      </c>
    </row>
    <row r="5955" spans="1:5" x14ac:dyDescent="0.15">
      <c r="A5955">
        <v>73478501002</v>
      </c>
      <c r="B5955" s="204">
        <v>42935</v>
      </c>
      <c r="C5955">
        <v>0</v>
      </c>
      <c r="D5955">
        <v>1</v>
      </c>
      <c r="E5955">
        <v>0</v>
      </c>
    </row>
    <row r="5956" spans="1:5" x14ac:dyDescent="0.15">
      <c r="A5956">
        <v>73487158004</v>
      </c>
      <c r="B5956" s="204">
        <v>42935</v>
      </c>
      <c r="C5956">
        <v>0</v>
      </c>
      <c r="D5956">
        <v>1</v>
      </c>
      <c r="E5956">
        <v>0</v>
      </c>
    </row>
    <row r="5957" spans="1:5" x14ac:dyDescent="0.15">
      <c r="A5957">
        <v>73487895002</v>
      </c>
      <c r="B5957" s="204">
        <v>42935</v>
      </c>
      <c r="C5957">
        <v>0</v>
      </c>
      <c r="D5957">
        <v>1</v>
      </c>
      <c r="E5957">
        <v>0</v>
      </c>
    </row>
    <row r="5958" spans="1:5" x14ac:dyDescent="0.15">
      <c r="A5958">
        <v>73490733003</v>
      </c>
      <c r="B5958" s="204">
        <v>42935</v>
      </c>
      <c r="C5958">
        <v>0</v>
      </c>
      <c r="D5958">
        <v>1</v>
      </c>
      <c r="E5958">
        <v>0</v>
      </c>
    </row>
    <row r="5959" spans="1:5" x14ac:dyDescent="0.15">
      <c r="A5959">
        <v>73491415002</v>
      </c>
      <c r="B5959" s="204">
        <v>42935</v>
      </c>
      <c r="C5959">
        <v>0</v>
      </c>
      <c r="D5959">
        <v>1</v>
      </c>
      <c r="E5959">
        <v>0</v>
      </c>
    </row>
    <row r="5960" spans="1:5" x14ac:dyDescent="0.15">
      <c r="A5960">
        <v>73494594003</v>
      </c>
      <c r="B5960" s="204">
        <v>42935</v>
      </c>
      <c r="C5960">
        <v>0</v>
      </c>
      <c r="D5960">
        <v>1</v>
      </c>
      <c r="E5960">
        <v>0</v>
      </c>
    </row>
    <row r="5961" spans="1:5" x14ac:dyDescent="0.15">
      <c r="A5961">
        <v>73496970003</v>
      </c>
      <c r="B5961" s="204">
        <v>42935</v>
      </c>
      <c r="C5961">
        <v>0</v>
      </c>
      <c r="D5961">
        <v>1</v>
      </c>
      <c r="E5961">
        <v>0</v>
      </c>
    </row>
    <row r="5962" spans="1:5" x14ac:dyDescent="0.15">
      <c r="A5962">
        <v>73499005002</v>
      </c>
      <c r="B5962" s="204">
        <v>42935</v>
      </c>
      <c r="C5962">
        <v>0</v>
      </c>
      <c r="D5962">
        <v>1</v>
      </c>
      <c r="E5962">
        <v>0</v>
      </c>
    </row>
    <row r="5963" spans="1:5" x14ac:dyDescent="0.15">
      <c r="A5963">
        <v>73503261002</v>
      </c>
      <c r="B5963" s="204">
        <v>42935</v>
      </c>
      <c r="C5963">
        <v>0</v>
      </c>
      <c r="D5963">
        <v>1</v>
      </c>
      <c r="E5963">
        <v>0</v>
      </c>
    </row>
    <row r="5964" spans="1:5" x14ac:dyDescent="0.15">
      <c r="A5964">
        <v>73514910003</v>
      </c>
      <c r="B5964" s="204">
        <v>42935</v>
      </c>
      <c r="C5964">
        <v>0</v>
      </c>
      <c r="D5964">
        <v>1</v>
      </c>
      <c r="E5964">
        <v>0</v>
      </c>
    </row>
    <row r="5965" spans="1:5" x14ac:dyDescent="0.15">
      <c r="A5965">
        <v>73517263002</v>
      </c>
      <c r="B5965" s="204">
        <v>42935</v>
      </c>
      <c r="C5965">
        <v>0</v>
      </c>
      <c r="D5965">
        <v>1</v>
      </c>
      <c r="E5965">
        <v>0</v>
      </c>
    </row>
    <row r="5966" spans="1:5" x14ac:dyDescent="0.15">
      <c r="A5966">
        <v>73523533002</v>
      </c>
      <c r="B5966" s="204">
        <v>42935</v>
      </c>
      <c r="C5966">
        <v>0</v>
      </c>
      <c r="D5966">
        <v>1</v>
      </c>
      <c r="E5966">
        <v>0</v>
      </c>
    </row>
    <row r="5967" spans="1:5" x14ac:dyDescent="0.15">
      <c r="A5967">
        <v>73529374002</v>
      </c>
      <c r="B5967" s="204">
        <v>42935</v>
      </c>
      <c r="C5967">
        <v>0</v>
      </c>
      <c r="D5967">
        <v>1</v>
      </c>
      <c r="E5967">
        <v>0</v>
      </c>
    </row>
    <row r="5968" spans="1:5" x14ac:dyDescent="0.15">
      <c r="A5968">
        <v>73529781003</v>
      </c>
      <c r="B5968" s="204">
        <v>42935</v>
      </c>
      <c r="C5968">
        <v>0</v>
      </c>
      <c r="D5968">
        <v>1</v>
      </c>
      <c r="E5968">
        <v>0</v>
      </c>
    </row>
    <row r="5969" spans="1:5" x14ac:dyDescent="0.15">
      <c r="A5969">
        <v>73537976003</v>
      </c>
      <c r="B5969" s="204">
        <v>42935</v>
      </c>
      <c r="C5969">
        <v>0</v>
      </c>
      <c r="D5969">
        <v>1</v>
      </c>
      <c r="E5969">
        <v>0</v>
      </c>
    </row>
    <row r="5970" spans="1:5" x14ac:dyDescent="0.15">
      <c r="A5970">
        <v>73538636002</v>
      </c>
      <c r="B5970" s="204">
        <v>42935</v>
      </c>
      <c r="C5970">
        <v>0</v>
      </c>
      <c r="D5970">
        <v>1</v>
      </c>
      <c r="E5970">
        <v>0</v>
      </c>
    </row>
    <row r="5971" spans="1:5" x14ac:dyDescent="0.15">
      <c r="A5971">
        <v>73540737003</v>
      </c>
      <c r="B5971" s="204">
        <v>42935</v>
      </c>
      <c r="C5971">
        <v>0</v>
      </c>
      <c r="D5971">
        <v>1</v>
      </c>
      <c r="E5971">
        <v>0</v>
      </c>
    </row>
    <row r="5972" spans="1:5" x14ac:dyDescent="0.15">
      <c r="A5972">
        <v>73548183003</v>
      </c>
      <c r="B5972" s="204">
        <v>42935</v>
      </c>
      <c r="C5972">
        <v>0</v>
      </c>
      <c r="D5972">
        <v>1</v>
      </c>
      <c r="E5972">
        <v>0</v>
      </c>
    </row>
    <row r="5973" spans="1:5" x14ac:dyDescent="0.15">
      <c r="A5973">
        <v>73560645002</v>
      </c>
      <c r="B5973" s="204">
        <v>42935</v>
      </c>
      <c r="C5973">
        <v>0</v>
      </c>
      <c r="D5973">
        <v>1</v>
      </c>
      <c r="E5973">
        <v>0</v>
      </c>
    </row>
    <row r="5974" spans="1:5" x14ac:dyDescent="0.15">
      <c r="A5974">
        <v>73561613002</v>
      </c>
      <c r="B5974" s="204">
        <v>42935</v>
      </c>
      <c r="C5974">
        <v>0</v>
      </c>
      <c r="D5974">
        <v>1</v>
      </c>
      <c r="E5974">
        <v>0</v>
      </c>
    </row>
    <row r="5975" spans="1:5" x14ac:dyDescent="0.15">
      <c r="A5975">
        <v>73562317003</v>
      </c>
      <c r="B5975" s="204">
        <v>42935</v>
      </c>
      <c r="C5975">
        <v>0</v>
      </c>
      <c r="D5975">
        <v>1</v>
      </c>
      <c r="E5975">
        <v>0</v>
      </c>
    </row>
    <row r="5976" spans="1:5" x14ac:dyDescent="0.15">
      <c r="A5976">
        <v>73565891002</v>
      </c>
      <c r="B5976" s="204">
        <v>42935</v>
      </c>
      <c r="C5976">
        <v>0</v>
      </c>
      <c r="D5976">
        <v>1</v>
      </c>
      <c r="E5976">
        <v>0</v>
      </c>
    </row>
    <row r="5977" spans="1:5" x14ac:dyDescent="0.15">
      <c r="A5977">
        <v>73568971002</v>
      </c>
      <c r="B5977" s="204">
        <v>42935</v>
      </c>
      <c r="C5977">
        <v>0</v>
      </c>
      <c r="D5977">
        <v>1</v>
      </c>
      <c r="E5977">
        <v>0</v>
      </c>
    </row>
    <row r="5978" spans="1:5" x14ac:dyDescent="0.15">
      <c r="A5978">
        <v>73569070004</v>
      </c>
      <c r="B5978" s="204">
        <v>42935</v>
      </c>
      <c r="C5978">
        <v>0</v>
      </c>
      <c r="D5978">
        <v>1</v>
      </c>
      <c r="E5978">
        <v>0</v>
      </c>
    </row>
    <row r="5979" spans="1:5" x14ac:dyDescent="0.15">
      <c r="A5979">
        <v>73574361003</v>
      </c>
      <c r="B5979" s="204">
        <v>42899</v>
      </c>
      <c r="C5979">
        <v>0</v>
      </c>
      <c r="D5979">
        <v>1</v>
      </c>
      <c r="E5979">
        <v>0</v>
      </c>
    </row>
    <row r="5980" spans="1:5" x14ac:dyDescent="0.15">
      <c r="A5980">
        <v>73579432003</v>
      </c>
      <c r="B5980" s="204">
        <v>42913</v>
      </c>
      <c r="C5980">
        <v>0</v>
      </c>
      <c r="D5980">
        <v>1</v>
      </c>
      <c r="E5980">
        <v>0</v>
      </c>
    </row>
    <row r="5981" spans="1:5" x14ac:dyDescent="0.15">
      <c r="A5981">
        <v>73580026002</v>
      </c>
      <c r="B5981" s="204">
        <v>42935</v>
      </c>
      <c r="C5981">
        <v>0</v>
      </c>
      <c r="D5981">
        <v>1</v>
      </c>
      <c r="E5981">
        <v>0</v>
      </c>
    </row>
    <row r="5982" spans="1:5" x14ac:dyDescent="0.15">
      <c r="A5982">
        <v>73581346003</v>
      </c>
      <c r="B5982" s="204">
        <v>42880</v>
      </c>
      <c r="C5982">
        <v>0</v>
      </c>
      <c r="D5982">
        <v>1</v>
      </c>
      <c r="E5982">
        <v>0</v>
      </c>
    </row>
    <row r="5983" spans="1:5" x14ac:dyDescent="0.15">
      <c r="A5983">
        <v>73581478002</v>
      </c>
      <c r="B5983" s="204">
        <v>42935</v>
      </c>
      <c r="C5983">
        <v>0</v>
      </c>
      <c r="D5983">
        <v>1</v>
      </c>
      <c r="E5983">
        <v>0</v>
      </c>
    </row>
    <row r="5984" spans="1:5" x14ac:dyDescent="0.15">
      <c r="A5984">
        <v>73585251003</v>
      </c>
      <c r="B5984" s="204">
        <v>42935</v>
      </c>
      <c r="C5984">
        <v>0</v>
      </c>
      <c r="D5984">
        <v>1</v>
      </c>
      <c r="E5984">
        <v>0</v>
      </c>
    </row>
    <row r="5985" spans="1:5" x14ac:dyDescent="0.15">
      <c r="A5985">
        <v>73587759002</v>
      </c>
      <c r="B5985" s="204">
        <v>42935</v>
      </c>
      <c r="C5985">
        <v>0</v>
      </c>
      <c r="D5985">
        <v>1</v>
      </c>
      <c r="E5985">
        <v>0</v>
      </c>
    </row>
    <row r="5986" spans="1:5" x14ac:dyDescent="0.15">
      <c r="A5986">
        <v>73594160003</v>
      </c>
      <c r="B5986" s="204">
        <v>42935</v>
      </c>
      <c r="C5986">
        <v>0</v>
      </c>
      <c r="D5986">
        <v>1</v>
      </c>
      <c r="E5986">
        <v>0</v>
      </c>
    </row>
    <row r="5987" spans="1:5" x14ac:dyDescent="0.15">
      <c r="A5987">
        <v>73597526002</v>
      </c>
      <c r="B5987" s="204">
        <v>42935</v>
      </c>
      <c r="C5987">
        <v>0</v>
      </c>
      <c r="D5987">
        <v>1</v>
      </c>
      <c r="E5987">
        <v>0</v>
      </c>
    </row>
    <row r="5988" spans="1:5" x14ac:dyDescent="0.15">
      <c r="A5988">
        <v>73601816002</v>
      </c>
      <c r="B5988" s="204">
        <v>42935</v>
      </c>
      <c r="C5988">
        <v>0</v>
      </c>
      <c r="D5988">
        <v>1</v>
      </c>
      <c r="E5988">
        <v>0</v>
      </c>
    </row>
    <row r="5989" spans="1:5" x14ac:dyDescent="0.15">
      <c r="A5989">
        <v>73603169002</v>
      </c>
      <c r="B5989" s="204">
        <v>42935</v>
      </c>
      <c r="C5989">
        <v>0</v>
      </c>
      <c r="D5989">
        <v>1</v>
      </c>
      <c r="E5989">
        <v>0</v>
      </c>
    </row>
    <row r="5990" spans="1:5" x14ac:dyDescent="0.15">
      <c r="A5990">
        <v>73611649003</v>
      </c>
      <c r="B5990" s="204">
        <v>42935</v>
      </c>
      <c r="C5990">
        <v>0</v>
      </c>
      <c r="D5990">
        <v>1</v>
      </c>
      <c r="E5990">
        <v>0</v>
      </c>
    </row>
    <row r="5991" spans="1:5" x14ac:dyDescent="0.15">
      <c r="A5991">
        <v>73617830002</v>
      </c>
      <c r="B5991" s="204">
        <v>42935</v>
      </c>
      <c r="C5991">
        <v>0</v>
      </c>
      <c r="D5991">
        <v>1</v>
      </c>
      <c r="E5991">
        <v>0</v>
      </c>
    </row>
    <row r="5992" spans="1:5" x14ac:dyDescent="0.15">
      <c r="A5992">
        <v>73714724002</v>
      </c>
      <c r="B5992" s="204">
        <v>42899</v>
      </c>
      <c r="C5992">
        <v>0</v>
      </c>
      <c r="D5992">
        <v>1</v>
      </c>
      <c r="E5992">
        <v>0</v>
      </c>
    </row>
    <row r="5993" spans="1:5" x14ac:dyDescent="0.15">
      <c r="A5993">
        <v>73775825003</v>
      </c>
      <c r="B5993" s="204">
        <v>42914</v>
      </c>
      <c r="C5993">
        <v>0</v>
      </c>
      <c r="D5993">
        <v>1</v>
      </c>
      <c r="E5993">
        <v>0</v>
      </c>
    </row>
    <row r="5994" spans="1:5" x14ac:dyDescent="0.15">
      <c r="A5994">
        <v>73829489002</v>
      </c>
      <c r="B5994" s="204">
        <v>42935</v>
      </c>
      <c r="C5994">
        <v>0</v>
      </c>
      <c r="D5994">
        <v>1</v>
      </c>
      <c r="E5994">
        <v>0</v>
      </c>
    </row>
    <row r="5995" spans="1:5" x14ac:dyDescent="0.15">
      <c r="A5995">
        <v>73882034003</v>
      </c>
      <c r="B5995" s="204">
        <v>42908</v>
      </c>
      <c r="C5995">
        <v>0</v>
      </c>
      <c r="D5995">
        <v>1</v>
      </c>
      <c r="E5995">
        <v>0</v>
      </c>
    </row>
    <row r="5996" spans="1:5" x14ac:dyDescent="0.15">
      <c r="A5996">
        <v>73960217002</v>
      </c>
      <c r="B5996" s="204">
        <v>42935</v>
      </c>
      <c r="C5996">
        <v>0</v>
      </c>
      <c r="D5996">
        <v>1</v>
      </c>
      <c r="E5996">
        <v>0</v>
      </c>
    </row>
    <row r="5997" spans="1:5" x14ac:dyDescent="0.15">
      <c r="A5997">
        <v>73992391002</v>
      </c>
      <c r="B5997" s="204">
        <v>42935</v>
      </c>
      <c r="C5997">
        <v>0</v>
      </c>
      <c r="D5997">
        <v>1</v>
      </c>
      <c r="E5997">
        <v>0</v>
      </c>
    </row>
    <row r="5998" spans="1:5" x14ac:dyDescent="0.15">
      <c r="A5998">
        <v>74051226002</v>
      </c>
      <c r="B5998" s="204">
        <v>42912</v>
      </c>
      <c r="C5998">
        <v>0</v>
      </c>
      <c r="D5998">
        <v>1</v>
      </c>
      <c r="E5998">
        <v>0</v>
      </c>
    </row>
    <row r="5999" spans="1:5" x14ac:dyDescent="0.15">
      <c r="A5999">
        <v>74189786002</v>
      </c>
      <c r="B5999" s="204">
        <v>42908</v>
      </c>
      <c r="C5999">
        <v>0</v>
      </c>
      <c r="D5999">
        <v>1</v>
      </c>
      <c r="E5999">
        <v>0</v>
      </c>
    </row>
    <row r="6000" spans="1:5" x14ac:dyDescent="0.15">
      <c r="A6000">
        <v>74191601003</v>
      </c>
      <c r="B6000" s="204">
        <v>42908</v>
      </c>
      <c r="C6000">
        <v>0</v>
      </c>
      <c r="D6000">
        <v>1</v>
      </c>
      <c r="E6000">
        <v>0</v>
      </c>
    </row>
    <row r="6001" spans="1:5" x14ac:dyDescent="0.15">
      <c r="A6001">
        <v>74198354002</v>
      </c>
      <c r="B6001" s="204">
        <v>42908</v>
      </c>
      <c r="C6001">
        <v>0</v>
      </c>
      <c r="D6001">
        <v>1</v>
      </c>
      <c r="E6001">
        <v>0</v>
      </c>
    </row>
    <row r="6002" spans="1:5" x14ac:dyDescent="0.15">
      <c r="A6002">
        <v>74201863002</v>
      </c>
      <c r="B6002" s="204">
        <v>42908</v>
      </c>
      <c r="C6002">
        <v>0</v>
      </c>
      <c r="D6002">
        <v>1</v>
      </c>
      <c r="E6002">
        <v>0</v>
      </c>
    </row>
    <row r="6003" spans="1:5" x14ac:dyDescent="0.15">
      <c r="A6003">
        <v>74206482002</v>
      </c>
      <c r="B6003" s="204">
        <v>42908</v>
      </c>
      <c r="C6003">
        <v>0</v>
      </c>
      <c r="D6003">
        <v>1</v>
      </c>
      <c r="E6003">
        <v>0</v>
      </c>
    </row>
    <row r="6004" spans="1:5" x14ac:dyDescent="0.15">
      <c r="A6004">
        <v>74208594002</v>
      </c>
      <c r="B6004" s="204">
        <v>42908</v>
      </c>
      <c r="C6004">
        <v>0</v>
      </c>
      <c r="D6004">
        <v>1</v>
      </c>
      <c r="E6004">
        <v>0</v>
      </c>
    </row>
    <row r="6005" spans="1:5" x14ac:dyDescent="0.15">
      <c r="A6005">
        <v>74219769002</v>
      </c>
      <c r="B6005" s="204">
        <v>42908</v>
      </c>
      <c r="C6005">
        <v>0</v>
      </c>
      <c r="D6005">
        <v>1</v>
      </c>
      <c r="E6005">
        <v>0</v>
      </c>
    </row>
    <row r="6006" spans="1:5" x14ac:dyDescent="0.15">
      <c r="A6006">
        <v>74226468002</v>
      </c>
      <c r="B6006" s="204">
        <v>42908</v>
      </c>
      <c r="C6006">
        <v>0</v>
      </c>
      <c r="D6006">
        <v>1</v>
      </c>
      <c r="E6006">
        <v>0</v>
      </c>
    </row>
    <row r="6007" spans="1:5" x14ac:dyDescent="0.15">
      <c r="A6007">
        <v>74231187002</v>
      </c>
      <c r="B6007" s="204">
        <v>42908</v>
      </c>
      <c r="C6007">
        <v>0</v>
      </c>
      <c r="D6007">
        <v>1</v>
      </c>
      <c r="E6007">
        <v>0</v>
      </c>
    </row>
    <row r="6008" spans="1:5" x14ac:dyDescent="0.15">
      <c r="A6008">
        <v>74235257003</v>
      </c>
      <c r="B6008" s="204">
        <v>42908</v>
      </c>
      <c r="C6008">
        <v>0</v>
      </c>
      <c r="D6008">
        <v>1</v>
      </c>
      <c r="E6008">
        <v>0</v>
      </c>
    </row>
    <row r="6009" spans="1:5" x14ac:dyDescent="0.15">
      <c r="A6009">
        <v>74245850003</v>
      </c>
      <c r="B6009" s="204">
        <v>42908</v>
      </c>
      <c r="C6009">
        <v>0</v>
      </c>
      <c r="D6009">
        <v>1</v>
      </c>
      <c r="E6009">
        <v>0</v>
      </c>
    </row>
    <row r="6010" spans="1:5" x14ac:dyDescent="0.15">
      <c r="A6010">
        <v>74248270006</v>
      </c>
      <c r="B6010" s="204">
        <v>42908</v>
      </c>
      <c r="C6010">
        <v>0</v>
      </c>
      <c r="D6010">
        <v>1</v>
      </c>
      <c r="E6010">
        <v>0</v>
      </c>
    </row>
    <row r="6011" spans="1:5" x14ac:dyDescent="0.15">
      <c r="A6011">
        <v>74253158003</v>
      </c>
      <c r="B6011" s="204">
        <v>42908</v>
      </c>
      <c r="C6011">
        <v>0</v>
      </c>
      <c r="D6011">
        <v>1</v>
      </c>
      <c r="E6011">
        <v>0</v>
      </c>
    </row>
    <row r="6012" spans="1:5" x14ac:dyDescent="0.15">
      <c r="A6012">
        <v>74256596003</v>
      </c>
      <c r="B6012" s="204">
        <v>42908</v>
      </c>
      <c r="C6012">
        <v>0</v>
      </c>
      <c r="D6012">
        <v>1</v>
      </c>
      <c r="E6012">
        <v>0</v>
      </c>
    </row>
    <row r="6013" spans="1:5" x14ac:dyDescent="0.15">
      <c r="A6013">
        <v>74256860002</v>
      </c>
      <c r="B6013" s="204">
        <v>42908</v>
      </c>
      <c r="C6013">
        <v>0</v>
      </c>
      <c r="D6013">
        <v>1</v>
      </c>
      <c r="E6013">
        <v>0</v>
      </c>
    </row>
    <row r="6014" spans="1:5" x14ac:dyDescent="0.15">
      <c r="A6014">
        <v>74259643004</v>
      </c>
      <c r="B6014" s="204">
        <v>42908</v>
      </c>
      <c r="C6014">
        <v>0</v>
      </c>
      <c r="D6014">
        <v>1</v>
      </c>
      <c r="E6014">
        <v>0</v>
      </c>
    </row>
    <row r="6015" spans="1:5" x14ac:dyDescent="0.15">
      <c r="A6015">
        <v>74260116008</v>
      </c>
      <c r="B6015" s="204">
        <v>42908</v>
      </c>
      <c r="C6015">
        <v>0</v>
      </c>
      <c r="D6015">
        <v>1</v>
      </c>
      <c r="E6015">
        <v>0</v>
      </c>
    </row>
    <row r="6016" spans="1:5" x14ac:dyDescent="0.15">
      <c r="A6016">
        <v>74263064002</v>
      </c>
      <c r="B6016" s="204">
        <v>42908</v>
      </c>
      <c r="C6016">
        <v>0</v>
      </c>
      <c r="D6016">
        <v>1</v>
      </c>
      <c r="E6016">
        <v>0</v>
      </c>
    </row>
    <row r="6017" spans="1:5" x14ac:dyDescent="0.15">
      <c r="A6017">
        <v>74263372003</v>
      </c>
      <c r="B6017" s="204">
        <v>42908</v>
      </c>
      <c r="C6017">
        <v>0</v>
      </c>
      <c r="D6017">
        <v>1</v>
      </c>
      <c r="E6017">
        <v>0</v>
      </c>
    </row>
    <row r="6018" spans="1:5" x14ac:dyDescent="0.15">
      <c r="A6018">
        <v>74267530002</v>
      </c>
      <c r="B6018" s="204">
        <v>42908</v>
      </c>
      <c r="C6018">
        <v>0</v>
      </c>
      <c r="D6018">
        <v>1</v>
      </c>
      <c r="E6018">
        <v>0</v>
      </c>
    </row>
    <row r="6019" spans="1:5" x14ac:dyDescent="0.15">
      <c r="A6019">
        <v>74270093002</v>
      </c>
      <c r="B6019" s="204">
        <v>42908</v>
      </c>
      <c r="C6019">
        <v>0</v>
      </c>
      <c r="D6019">
        <v>1</v>
      </c>
      <c r="E6019">
        <v>0</v>
      </c>
    </row>
    <row r="6020" spans="1:5" x14ac:dyDescent="0.15">
      <c r="A6020">
        <v>74280180003</v>
      </c>
      <c r="B6020" s="204">
        <v>42908</v>
      </c>
      <c r="C6020">
        <v>0</v>
      </c>
      <c r="D6020">
        <v>1</v>
      </c>
      <c r="E6020">
        <v>0</v>
      </c>
    </row>
    <row r="6021" spans="1:5" x14ac:dyDescent="0.15">
      <c r="A6021">
        <v>74282214002</v>
      </c>
      <c r="B6021" s="204">
        <v>42908</v>
      </c>
      <c r="C6021">
        <v>0</v>
      </c>
      <c r="D6021">
        <v>1</v>
      </c>
      <c r="E6021">
        <v>0</v>
      </c>
    </row>
    <row r="6022" spans="1:5" x14ac:dyDescent="0.15">
      <c r="A6022">
        <v>74287846002</v>
      </c>
      <c r="B6022" s="204">
        <v>42908</v>
      </c>
      <c r="C6022">
        <v>0</v>
      </c>
      <c r="D6022">
        <v>1</v>
      </c>
      <c r="E6022">
        <v>0</v>
      </c>
    </row>
    <row r="6023" spans="1:5" x14ac:dyDescent="0.15">
      <c r="A6023">
        <v>74288275002</v>
      </c>
      <c r="B6023" s="204">
        <v>42908</v>
      </c>
      <c r="C6023">
        <v>0</v>
      </c>
      <c r="D6023" t="s">
        <v>21</v>
      </c>
      <c r="E6023">
        <v>0</v>
      </c>
    </row>
    <row r="6024" spans="1:5" x14ac:dyDescent="0.15">
      <c r="A6024">
        <v>74288341002</v>
      </c>
      <c r="B6024" s="204">
        <v>42908</v>
      </c>
      <c r="C6024">
        <v>0</v>
      </c>
      <c r="D6024">
        <v>1</v>
      </c>
      <c r="E6024">
        <v>0</v>
      </c>
    </row>
    <row r="6025" spans="1:5" x14ac:dyDescent="0.15">
      <c r="A6025">
        <v>74291124002</v>
      </c>
      <c r="B6025" s="204">
        <v>42908</v>
      </c>
      <c r="C6025">
        <v>0</v>
      </c>
      <c r="D6025">
        <v>1</v>
      </c>
      <c r="E6025">
        <v>0</v>
      </c>
    </row>
    <row r="6026" spans="1:5" x14ac:dyDescent="0.15">
      <c r="A6026">
        <v>74303190003</v>
      </c>
      <c r="B6026" s="204">
        <v>42908</v>
      </c>
      <c r="C6026">
        <v>0</v>
      </c>
      <c r="D6026" t="s">
        <v>21</v>
      </c>
      <c r="E6026">
        <v>0</v>
      </c>
    </row>
    <row r="6027" spans="1:5" x14ac:dyDescent="0.15">
      <c r="A6027">
        <v>74309405002</v>
      </c>
      <c r="B6027" s="204">
        <v>42908</v>
      </c>
      <c r="C6027">
        <v>0</v>
      </c>
      <c r="D6027">
        <v>1</v>
      </c>
      <c r="E6027">
        <v>0</v>
      </c>
    </row>
    <row r="6028" spans="1:5" x14ac:dyDescent="0.15">
      <c r="A6028">
        <v>74310846004</v>
      </c>
      <c r="B6028" s="204">
        <v>42908</v>
      </c>
      <c r="C6028">
        <v>0</v>
      </c>
      <c r="D6028">
        <v>1</v>
      </c>
      <c r="E6028">
        <v>0</v>
      </c>
    </row>
    <row r="6029" spans="1:5" x14ac:dyDescent="0.15">
      <c r="A6029">
        <v>74312496002</v>
      </c>
      <c r="B6029" s="204">
        <v>42908</v>
      </c>
      <c r="C6029">
        <v>0</v>
      </c>
      <c r="D6029">
        <v>1</v>
      </c>
      <c r="E6029">
        <v>0</v>
      </c>
    </row>
    <row r="6030" spans="1:5" x14ac:dyDescent="0.15">
      <c r="A6030">
        <v>74313959002</v>
      </c>
      <c r="B6030" s="204">
        <v>42908</v>
      </c>
      <c r="C6030">
        <v>0</v>
      </c>
      <c r="D6030">
        <v>1</v>
      </c>
      <c r="E6030">
        <v>0</v>
      </c>
    </row>
    <row r="6031" spans="1:5" x14ac:dyDescent="0.15">
      <c r="A6031">
        <v>74317082002</v>
      </c>
      <c r="B6031" s="204">
        <v>42908</v>
      </c>
      <c r="C6031">
        <v>0</v>
      </c>
      <c r="D6031">
        <v>1</v>
      </c>
      <c r="E6031">
        <v>0</v>
      </c>
    </row>
    <row r="6032" spans="1:5" x14ac:dyDescent="0.15">
      <c r="A6032">
        <v>74318743003</v>
      </c>
      <c r="B6032" s="204">
        <v>42908</v>
      </c>
      <c r="C6032">
        <v>0</v>
      </c>
      <c r="D6032">
        <v>1</v>
      </c>
      <c r="E6032">
        <v>0</v>
      </c>
    </row>
    <row r="6033" spans="1:5" x14ac:dyDescent="0.15">
      <c r="A6033">
        <v>74322527004</v>
      </c>
      <c r="B6033" s="204">
        <v>42908</v>
      </c>
      <c r="C6033">
        <v>0</v>
      </c>
      <c r="D6033" t="s">
        <v>21</v>
      </c>
      <c r="E6033">
        <v>0</v>
      </c>
    </row>
    <row r="6034" spans="1:5" x14ac:dyDescent="0.15">
      <c r="A6034">
        <v>74325123002</v>
      </c>
      <c r="B6034" s="204">
        <v>42908</v>
      </c>
      <c r="C6034">
        <v>0</v>
      </c>
      <c r="D6034">
        <v>1</v>
      </c>
      <c r="E6034">
        <v>0</v>
      </c>
    </row>
    <row r="6035" spans="1:5" x14ac:dyDescent="0.15">
      <c r="A6035">
        <v>74325145002</v>
      </c>
      <c r="B6035" s="204">
        <v>42908</v>
      </c>
      <c r="C6035">
        <v>0</v>
      </c>
      <c r="D6035">
        <v>1</v>
      </c>
      <c r="E6035">
        <v>0</v>
      </c>
    </row>
    <row r="6036" spans="1:5" x14ac:dyDescent="0.15">
      <c r="A6036">
        <v>74326388003</v>
      </c>
      <c r="B6036" s="204">
        <v>42908</v>
      </c>
      <c r="C6036">
        <v>0</v>
      </c>
      <c r="D6036">
        <v>1</v>
      </c>
      <c r="E6036">
        <v>0</v>
      </c>
    </row>
    <row r="6037" spans="1:5" x14ac:dyDescent="0.15">
      <c r="A6037">
        <v>74333130003</v>
      </c>
      <c r="B6037" s="204">
        <v>42908</v>
      </c>
      <c r="C6037">
        <v>0</v>
      </c>
      <c r="D6037">
        <v>1</v>
      </c>
      <c r="E6037">
        <v>0</v>
      </c>
    </row>
    <row r="6038" spans="1:5" x14ac:dyDescent="0.15">
      <c r="A6038">
        <v>74333130004</v>
      </c>
      <c r="B6038" s="204">
        <v>42908</v>
      </c>
      <c r="C6038">
        <v>0</v>
      </c>
      <c r="D6038">
        <v>1</v>
      </c>
      <c r="E6038">
        <v>0</v>
      </c>
    </row>
    <row r="6039" spans="1:5" x14ac:dyDescent="0.15">
      <c r="A6039">
        <v>74333757002</v>
      </c>
      <c r="B6039" s="204">
        <v>42908</v>
      </c>
      <c r="C6039">
        <v>0</v>
      </c>
      <c r="D6039">
        <v>1</v>
      </c>
      <c r="E6039">
        <v>0</v>
      </c>
    </row>
    <row r="6040" spans="1:5" x14ac:dyDescent="0.15">
      <c r="A6040">
        <v>74335583002</v>
      </c>
      <c r="B6040" s="204">
        <v>42908</v>
      </c>
      <c r="C6040">
        <v>0</v>
      </c>
      <c r="D6040" t="s">
        <v>21</v>
      </c>
      <c r="E6040">
        <v>0</v>
      </c>
    </row>
    <row r="6041" spans="1:5" x14ac:dyDescent="0.15">
      <c r="A6041">
        <v>74336320003</v>
      </c>
      <c r="B6041" s="204">
        <v>42908</v>
      </c>
      <c r="C6041">
        <v>0</v>
      </c>
      <c r="D6041">
        <v>1</v>
      </c>
      <c r="E6041">
        <v>0</v>
      </c>
    </row>
    <row r="6042" spans="1:5" x14ac:dyDescent="0.15">
      <c r="A6042">
        <v>74337706004</v>
      </c>
      <c r="B6042" s="204">
        <v>42908</v>
      </c>
      <c r="C6042">
        <v>0</v>
      </c>
      <c r="D6042">
        <v>1</v>
      </c>
      <c r="E6042">
        <v>0</v>
      </c>
    </row>
    <row r="6043" spans="1:5" x14ac:dyDescent="0.15">
      <c r="A6043">
        <v>74339741002</v>
      </c>
      <c r="B6043" s="204">
        <v>42908</v>
      </c>
      <c r="C6043">
        <v>0</v>
      </c>
      <c r="D6043">
        <v>1</v>
      </c>
      <c r="E6043">
        <v>0</v>
      </c>
    </row>
    <row r="6044" spans="1:5" x14ac:dyDescent="0.15">
      <c r="A6044">
        <v>74340621002</v>
      </c>
      <c r="B6044" s="204">
        <v>42908</v>
      </c>
      <c r="C6044">
        <v>0</v>
      </c>
      <c r="D6044">
        <v>1</v>
      </c>
      <c r="E6044">
        <v>0</v>
      </c>
    </row>
    <row r="6045" spans="1:5" x14ac:dyDescent="0.15">
      <c r="A6045">
        <v>74350168002</v>
      </c>
      <c r="B6045" s="204">
        <v>42908</v>
      </c>
      <c r="C6045">
        <v>0</v>
      </c>
      <c r="D6045">
        <v>1</v>
      </c>
      <c r="E6045">
        <v>0</v>
      </c>
    </row>
    <row r="6046" spans="1:5" x14ac:dyDescent="0.15">
      <c r="A6046">
        <v>74352874002</v>
      </c>
      <c r="B6046" s="204">
        <v>42908</v>
      </c>
      <c r="C6046">
        <v>0</v>
      </c>
      <c r="D6046">
        <v>1</v>
      </c>
      <c r="E6046">
        <v>0</v>
      </c>
    </row>
    <row r="6047" spans="1:5" x14ac:dyDescent="0.15">
      <c r="A6047">
        <v>74353732002</v>
      </c>
      <c r="B6047" s="204">
        <v>42893</v>
      </c>
      <c r="C6047">
        <v>0</v>
      </c>
      <c r="D6047">
        <v>1</v>
      </c>
      <c r="E6047">
        <v>0</v>
      </c>
    </row>
    <row r="6048" spans="1:5" x14ac:dyDescent="0.15">
      <c r="A6048">
        <v>74353820003</v>
      </c>
      <c r="B6048" s="204">
        <v>42908</v>
      </c>
      <c r="C6048">
        <v>0</v>
      </c>
      <c r="D6048">
        <v>1</v>
      </c>
      <c r="E6048">
        <v>0</v>
      </c>
    </row>
    <row r="6049" spans="1:5" x14ac:dyDescent="0.15">
      <c r="A6049">
        <v>74357614003</v>
      </c>
      <c r="B6049" s="204">
        <v>42908</v>
      </c>
      <c r="C6049">
        <v>0</v>
      </c>
      <c r="D6049">
        <v>1</v>
      </c>
      <c r="E6049">
        <v>0</v>
      </c>
    </row>
    <row r="6050" spans="1:5" x14ac:dyDescent="0.15">
      <c r="A6050">
        <v>74359649002</v>
      </c>
      <c r="B6050" s="204">
        <v>42908</v>
      </c>
      <c r="C6050">
        <v>0</v>
      </c>
      <c r="D6050">
        <v>1</v>
      </c>
      <c r="E6050">
        <v>0</v>
      </c>
    </row>
    <row r="6051" spans="1:5" x14ac:dyDescent="0.15">
      <c r="A6051">
        <v>74365347002</v>
      </c>
      <c r="B6051" s="204">
        <v>42879</v>
      </c>
      <c r="C6051">
        <v>0</v>
      </c>
      <c r="D6051">
        <v>1</v>
      </c>
      <c r="E6051">
        <v>0</v>
      </c>
    </row>
    <row r="6052" spans="1:5" x14ac:dyDescent="0.15">
      <c r="A6052">
        <v>74366293002</v>
      </c>
      <c r="B6052" s="204">
        <v>42879</v>
      </c>
      <c r="C6052">
        <v>0</v>
      </c>
      <c r="D6052">
        <v>1</v>
      </c>
      <c r="E6052">
        <v>0</v>
      </c>
    </row>
    <row r="6053" spans="1:5" x14ac:dyDescent="0.15">
      <c r="A6053">
        <v>74377138002</v>
      </c>
      <c r="B6053" s="204">
        <v>42914</v>
      </c>
      <c r="C6053">
        <v>0</v>
      </c>
      <c r="D6053">
        <v>1</v>
      </c>
      <c r="E6053">
        <v>0</v>
      </c>
    </row>
    <row r="6054" spans="1:5" x14ac:dyDescent="0.15">
      <c r="A6054">
        <v>74380548002</v>
      </c>
      <c r="B6054" s="204">
        <v>42879</v>
      </c>
      <c r="C6054">
        <v>0</v>
      </c>
      <c r="D6054">
        <v>1</v>
      </c>
      <c r="E6054">
        <v>0</v>
      </c>
    </row>
    <row r="6055" spans="1:5" x14ac:dyDescent="0.15">
      <c r="A6055">
        <v>74388380003</v>
      </c>
      <c r="B6055" s="204">
        <v>42879</v>
      </c>
      <c r="C6055">
        <v>0</v>
      </c>
      <c r="D6055">
        <v>1</v>
      </c>
      <c r="E6055">
        <v>0</v>
      </c>
    </row>
    <row r="6056" spans="1:5" x14ac:dyDescent="0.15">
      <c r="A6056">
        <v>74392395002</v>
      </c>
      <c r="B6056" s="204">
        <v>42879</v>
      </c>
      <c r="C6056">
        <v>0</v>
      </c>
      <c r="D6056">
        <v>1</v>
      </c>
      <c r="E6056">
        <v>0</v>
      </c>
    </row>
    <row r="6057" spans="1:5" x14ac:dyDescent="0.15">
      <c r="A6057">
        <v>74392912002</v>
      </c>
      <c r="B6057" s="204">
        <v>42879</v>
      </c>
      <c r="C6057">
        <v>0</v>
      </c>
      <c r="D6057">
        <v>1</v>
      </c>
      <c r="E6057">
        <v>0</v>
      </c>
    </row>
    <row r="6058" spans="1:5" x14ac:dyDescent="0.15">
      <c r="A6058">
        <v>74393968002</v>
      </c>
      <c r="B6058" s="204">
        <v>42879</v>
      </c>
      <c r="C6058">
        <v>0</v>
      </c>
      <c r="D6058">
        <v>1</v>
      </c>
      <c r="E6058">
        <v>0</v>
      </c>
    </row>
    <row r="6059" spans="1:5" x14ac:dyDescent="0.15">
      <c r="A6059">
        <v>74395189002</v>
      </c>
      <c r="B6059" s="204">
        <v>42879</v>
      </c>
      <c r="C6059">
        <v>0</v>
      </c>
      <c r="D6059">
        <v>1</v>
      </c>
      <c r="E6059">
        <v>0</v>
      </c>
    </row>
    <row r="6060" spans="1:5" x14ac:dyDescent="0.15">
      <c r="A6060">
        <v>74401118003</v>
      </c>
      <c r="B6060" s="204">
        <v>42879</v>
      </c>
      <c r="C6060">
        <v>0</v>
      </c>
      <c r="D6060">
        <v>1</v>
      </c>
      <c r="E6060">
        <v>0</v>
      </c>
    </row>
    <row r="6061" spans="1:5" x14ac:dyDescent="0.15">
      <c r="A6061">
        <v>74409203002</v>
      </c>
      <c r="B6061" s="204">
        <v>42879</v>
      </c>
      <c r="C6061">
        <v>0</v>
      </c>
      <c r="D6061" t="s">
        <v>21</v>
      </c>
      <c r="E6061">
        <v>0</v>
      </c>
    </row>
    <row r="6062" spans="1:5" x14ac:dyDescent="0.15">
      <c r="A6062">
        <v>74412789002</v>
      </c>
      <c r="B6062" s="204">
        <v>42879</v>
      </c>
      <c r="C6062">
        <v>0</v>
      </c>
      <c r="D6062">
        <v>1</v>
      </c>
      <c r="E6062">
        <v>0</v>
      </c>
    </row>
    <row r="6063" spans="1:5" x14ac:dyDescent="0.15">
      <c r="A6063">
        <v>74416474002</v>
      </c>
      <c r="B6063" s="204">
        <v>42879</v>
      </c>
      <c r="C6063">
        <v>0</v>
      </c>
      <c r="D6063">
        <v>1</v>
      </c>
      <c r="E6063">
        <v>0</v>
      </c>
    </row>
    <row r="6064" spans="1:5" x14ac:dyDescent="0.15">
      <c r="A6064">
        <v>74420049002</v>
      </c>
      <c r="B6064" s="204">
        <v>42879</v>
      </c>
      <c r="C6064">
        <v>0</v>
      </c>
      <c r="D6064">
        <v>1</v>
      </c>
      <c r="E6064">
        <v>0</v>
      </c>
    </row>
    <row r="6065" spans="1:5" x14ac:dyDescent="0.15">
      <c r="A6065">
        <v>74420566002</v>
      </c>
      <c r="B6065" s="204">
        <v>42879</v>
      </c>
      <c r="C6065">
        <v>0</v>
      </c>
      <c r="D6065">
        <v>1</v>
      </c>
      <c r="E6065">
        <v>0</v>
      </c>
    </row>
    <row r="6066" spans="1:5" x14ac:dyDescent="0.15">
      <c r="A6066">
        <v>74431928002</v>
      </c>
      <c r="B6066" s="204">
        <v>42879</v>
      </c>
      <c r="C6066">
        <v>0</v>
      </c>
      <c r="D6066">
        <v>1</v>
      </c>
      <c r="E6066">
        <v>0</v>
      </c>
    </row>
    <row r="6067" spans="1:5" x14ac:dyDescent="0.15">
      <c r="A6067">
        <v>74432654002</v>
      </c>
      <c r="B6067" s="204">
        <v>42879</v>
      </c>
      <c r="C6067">
        <v>0</v>
      </c>
      <c r="D6067">
        <v>1</v>
      </c>
      <c r="E6067">
        <v>0</v>
      </c>
    </row>
    <row r="6068" spans="1:5" x14ac:dyDescent="0.15">
      <c r="A6068">
        <v>74433545002</v>
      </c>
      <c r="B6068" s="204">
        <v>42879</v>
      </c>
      <c r="C6068">
        <v>0</v>
      </c>
      <c r="D6068" t="s">
        <v>21</v>
      </c>
      <c r="E6068">
        <v>0</v>
      </c>
    </row>
    <row r="6069" spans="1:5" x14ac:dyDescent="0.15">
      <c r="A6069">
        <v>74434997007</v>
      </c>
      <c r="B6069" s="204">
        <v>42879</v>
      </c>
      <c r="C6069">
        <v>0</v>
      </c>
      <c r="D6069">
        <v>1</v>
      </c>
      <c r="E6069">
        <v>0</v>
      </c>
    </row>
    <row r="6070" spans="1:5" x14ac:dyDescent="0.15">
      <c r="A6070">
        <v>74440288002</v>
      </c>
      <c r="B6070" s="204">
        <v>42879</v>
      </c>
      <c r="C6070">
        <v>0</v>
      </c>
      <c r="D6070">
        <v>1</v>
      </c>
      <c r="E6070">
        <v>0</v>
      </c>
    </row>
    <row r="6071" spans="1:5" x14ac:dyDescent="0.15">
      <c r="A6071">
        <v>74450364002</v>
      </c>
      <c r="B6071" s="204">
        <v>42879</v>
      </c>
      <c r="C6071">
        <v>0</v>
      </c>
      <c r="D6071">
        <v>1</v>
      </c>
      <c r="E6071">
        <v>0</v>
      </c>
    </row>
    <row r="6072" spans="1:5" x14ac:dyDescent="0.15">
      <c r="A6072">
        <v>74451298003</v>
      </c>
      <c r="B6072" s="204">
        <v>42879</v>
      </c>
      <c r="C6072">
        <v>0</v>
      </c>
      <c r="D6072">
        <v>1</v>
      </c>
      <c r="E6072">
        <v>0</v>
      </c>
    </row>
    <row r="6073" spans="1:5" x14ac:dyDescent="0.15">
      <c r="A6073">
        <v>74465279002</v>
      </c>
      <c r="B6073" s="204">
        <v>42879</v>
      </c>
      <c r="C6073">
        <v>0</v>
      </c>
      <c r="D6073">
        <v>1</v>
      </c>
      <c r="E6073">
        <v>0</v>
      </c>
    </row>
    <row r="6074" spans="1:5" x14ac:dyDescent="0.15">
      <c r="A6074">
        <v>74466181002</v>
      </c>
      <c r="B6074" s="204">
        <v>42879</v>
      </c>
      <c r="C6074">
        <v>0</v>
      </c>
      <c r="D6074">
        <v>1</v>
      </c>
      <c r="E6074">
        <v>0</v>
      </c>
    </row>
    <row r="6075" spans="1:5" x14ac:dyDescent="0.15">
      <c r="A6075">
        <v>74480426002</v>
      </c>
      <c r="B6075" s="204">
        <v>42879</v>
      </c>
      <c r="C6075">
        <v>0</v>
      </c>
      <c r="D6075">
        <v>1</v>
      </c>
      <c r="E6075">
        <v>0</v>
      </c>
    </row>
    <row r="6076" spans="1:5" x14ac:dyDescent="0.15">
      <c r="A6076">
        <v>74488785003</v>
      </c>
      <c r="B6076" s="204">
        <v>42879</v>
      </c>
      <c r="C6076">
        <v>0</v>
      </c>
      <c r="D6076">
        <v>1</v>
      </c>
      <c r="E6076">
        <v>0</v>
      </c>
    </row>
    <row r="6077" spans="1:5" x14ac:dyDescent="0.15">
      <c r="A6077">
        <v>74489280002</v>
      </c>
      <c r="B6077" s="204">
        <v>42879</v>
      </c>
      <c r="C6077">
        <v>0</v>
      </c>
      <c r="D6077">
        <v>1</v>
      </c>
      <c r="E6077">
        <v>0</v>
      </c>
    </row>
    <row r="6078" spans="1:5" x14ac:dyDescent="0.15">
      <c r="A6078">
        <v>74493427002</v>
      </c>
      <c r="B6078" s="204">
        <v>42879</v>
      </c>
      <c r="C6078">
        <v>0</v>
      </c>
      <c r="D6078">
        <v>1</v>
      </c>
      <c r="E6078">
        <v>0</v>
      </c>
    </row>
    <row r="6079" spans="1:5" x14ac:dyDescent="0.15">
      <c r="A6079">
        <v>74495495002</v>
      </c>
      <c r="B6079" s="204">
        <v>42879</v>
      </c>
      <c r="C6079">
        <v>0</v>
      </c>
      <c r="D6079">
        <v>1</v>
      </c>
      <c r="E6079">
        <v>0</v>
      </c>
    </row>
    <row r="6080" spans="1:5" x14ac:dyDescent="0.15">
      <c r="A6080">
        <v>74497321003</v>
      </c>
      <c r="B6080" s="204">
        <v>42879</v>
      </c>
      <c r="C6080">
        <v>0</v>
      </c>
      <c r="D6080">
        <v>1</v>
      </c>
      <c r="E6080">
        <v>0</v>
      </c>
    </row>
    <row r="6081" spans="1:5" x14ac:dyDescent="0.15">
      <c r="A6081">
        <v>74510101003</v>
      </c>
      <c r="B6081" s="204">
        <v>42879</v>
      </c>
      <c r="C6081">
        <v>0</v>
      </c>
      <c r="D6081">
        <v>1</v>
      </c>
      <c r="E6081">
        <v>0</v>
      </c>
    </row>
    <row r="6082" spans="1:5" x14ac:dyDescent="0.15">
      <c r="A6082">
        <v>74514204003</v>
      </c>
      <c r="B6082" s="204">
        <v>42879</v>
      </c>
      <c r="C6082">
        <v>0</v>
      </c>
      <c r="D6082">
        <v>1</v>
      </c>
      <c r="E6082">
        <v>0</v>
      </c>
    </row>
    <row r="6083" spans="1:5" x14ac:dyDescent="0.15">
      <c r="A6083">
        <v>74536235002</v>
      </c>
      <c r="B6083" s="204">
        <v>42880</v>
      </c>
      <c r="C6083">
        <v>0</v>
      </c>
      <c r="D6083">
        <v>1</v>
      </c>
      <c r="E6083">
        <v>0</v>
      </c>
    </row>
    <row r="6084" spans="1:5" x14ac:dyDescent="0.15">
      <c r="A6084">
        <v>74536565003</v>
      </c>
      <c r="B6084" s="204">
        <v>42880</v>
      </c>
      <c r="C6084">
        <v>0</v>
      </c>
      <c r="D6084">
        <v>1</v>
      </c>
      <c r="E6084">
        <v>0</v>
      </c>
    </row>
    <row r="6085" spans="1:5" x14ac:dyDescent="0.15">
      <c r="A6085">
        <v>74539381002</v>
      </c>
      <c r="B6085" s="204">
        <v>42880</v>
      </c>
      <c r="C6085">
        <v>0</v>
      </c>
      <c r="D6085">
        <v>1</v>
      </c>
      <c r="E6085">
        <v>0</v>
      </c>
    </row>
    <row r="6086" spans="1:5" x14ac:dyDescent="0.15">
      <c r="A6086">
        <v>74539909002</v>
      </c>
      <c r="B6086" s="204">
        <v>42880</v>
      </c>
      <c r="C6086">
        <v>0</v>
      </c>
      <c r="D6086">
        <v>1</v>
      </c>
      <c r="E6086">
        <v>0</v>
      </c>
    </row>
    <row r="6087" spans="1:5" x14ac:dyDescent="0.15">
      <c r="A6087">
        <v>74540206002</v>
      </c>
      <c r="B6087" s="204">
        <v>42880</v>
      </c>
      <c r="C6087">
        <v>0</v>
      </c>
      <c r="D6087">
        <v>1</v>
      </c>
      <c r="E6087">
        <v>0</v>
      </c>
    </row>
    <row r="6088" spans="1:5" x14ac:dyDescent="0.15">
      <c r="A6088">
        <v>74541031002</v>
      </c>
      <c r="B6088" s="204">
        <v>42880</v>
      </c>
      <c r="C6088">
        <v>0</v>
      </c>
      <c r="D6088">
        <v>1</v>
      </c>
      <c r="E6088">
        <v>0</v>
      </c>
    </row>
    <row r="6089" spans="1:5" x14ac:dyDescent="0.15">
      <c r="A6089">
        <v>74553010002</v>
      </c>
      <c r="B6089" s="204">
        <v>42880</v>
      </c>
      <c r="C6089">
        <v>0</v>
      </c>
      <c r="D6089">
        <v>1</v>
      </c>
      <c r="E6089">
        <v>0</v>
      </c>
    </row>
    <row r="6090" spans="1:5" x14ac:dyDescent="0.15">
      <c r="A6090">
        <v>74560149002</v>
      </c>
      <c r="B6090" s="204">
        <v>42880</v>
      </c>
      <c r="C6090">
        <v>0</v>
      </c>
      <c r="D6090">
        <v>1</v>
      </c>
      <c r="E6090">
        <v>0</v>
      </c>
    </row>
    <row r="6091" spans="1:5" x14ac:dyDescent="0.15">
      <c r="A6091">
        <v>74567321002</v>
      </c>
      <c r="B6091" s="204">
        <v>42880</v>
      </c>
      <c r="C6091">
        <v>0</v>
      </c>
      <c r="D6091">
        <v>1</v>
      </c>
      <c r="E6091">
        <v>0</v>
      </c>
    </row>
    <row r="6092" spans="1:5" x14ac:dyDescent="0.15">
      <c r="A6092">
        <v>74569400002</v>
      </c>
      <c r="B6092" s="204">
        <v>42880</v>
      </c>
      <c r="C6092">
        <v>0</v>
      </c>
      <c r="D6092">
        <v>1</v>
      </c>
      <c r="E6092">
        <v>0</v>
      </c>
    </row>
    <row r="6093" spans="1:5" x14ac:dyDescent="0.15">
      <c r="A6093">
        <v>74570478002</v>
      </c>
      <c r="B6093" s="204">
        <v>42880</v>
      </c>
      <c r="C6093">
        <v>0</v>
      </c>
      <c r="D6093">
        <v>1</v>
      </c>
      <c r="E6093">
        <v>0</v>
      </c>
    </row>
    <row r="6094" spans="1:5" x14ac:dyDescent="0.15">
      <c r="A6094">
        <v>74576209002</v>
      </c>
      <c r="B6094" s="204">
        <v>42880</v>
      </c>
      <c r="C6094">
        <v>0</v>
      </c>
      <c r="D6094">
        <v>1</v>
      </c>
      <c r="E6094">
        <v>0</v>
      </c>
    </row>
    <row r="6095" spans="1:5" x14ac:dyDescent="0.15">
      <c r="A6095">
        <v>74581279003</v>
      </c>
      <c r="B6095" s="204">
        <v>42880</v>
      </c>
      <c r="C6095">
        <v>0</v>
      </c>
      <c r="D6095">
        <v>1</v>
      </c>
      <c r="E6095">
        <v>0</v>
      </c>
    </row>
    <row r="6096" spans="1:5" x14ac:dyDescent="0.15">
      <c r="A6096">
        <v>74583413002</v>
      </c>
      <c r="B6096" s="204">
        <v>42880</v>
      </c>
      <c r="C6096">
        <v>0</v>
      </c>
      <c r="D6096">
        <v>1</v>
      </c>
      <c r="E6096">
        <v>0</v>
      </c>
    </row>
    <row r="6097" spans="1:5" x14ac:dyDescent="0.15">
      <c r="A6097">
        <v>74590398003</v>
      </c>
      <c r="B6097" s="204">
        <v>42880</v>
      </c>
      <c r="C6097">
        <v>0</v>
      </c>
      <c r="D6097">
        <v>1</v>
      </c>
      <c r="E6097">
        <v>0</v>
      </c>
    </row>
    <row r="6098" spans="1:5" x14ac:dyDescent="0.15">
      <c r="A6098">
        <v>74592994003</v>
      </c>
      <c r="B6098" s="204">
        <v>42880</v>
      </c>
      <c r="C6098">
        <v>0</v>
      </c>
      <c r="D6098">
        <v>1</v>
      </c>
      <c r="E6098">
        <v>0</v>
      </c>
    </row>
    <row r="6099" spans="1:5" x14ac:dyDescent="0.15">
      <c r="A6099">
        <v>74595359002</v>
      </c>
      <c r="B6099" s="204">
        <v>42880</v>
      </c>
      <c r="C6099">
        <v>0</v>
      </c>
      <c r="D6099">
        <v>1</v>
      </c>
      <c r="E6099">
        <v>0</v>
      </c>
    </row>
    <row r="6100" spans="1:5" x14ac:dyDescent="0.15">
      <c r="A6100">
        <v>74599813002</v>
      </c>
      <c r="B6100" s="204">
        <v>42880</v>
      </c>
      <c r="C6100">
        <v>0</v>
      </c>
      <c r="D6100">
        <v>1</v>
      </c>
      <c r="E6100">
        <v>0</v>
      </c>
    </row>
    <row r="6101" spans="1:5" x14ac:dyDescent="0.15">
      <c r="A6101">
        <v>74601232002</v>
      </c>
      <c r="B6101" s="204">
        <v>42880</v>
      </c>
      <c r="C6101">
        <v>0</v>
      </c>
      <c r="D6101">
        <v>1</v>
      </c>
      <c r="E6101">
        <v>0</v>
      </c>
    </row>
    <row r="6102" spans="1:5" x14ac:dyDescent="0.15">
      <c r="A6102">
        <v>74602354002</v>
      </c>
      <c r="B6102" s="204">
        <v>42880</v>
      </c>
      <c r="C6102">
        <v>0</v>
      </c>
      <c r="D6102">
        <v>1</v>
      </c>
      <c r="E6102">
        <v>0</v>
      </c>
    </row>
    <row r="6103" spans="1:5" x14ac:dyDescent="0.15">
      <c r="A6103">
        <v>74610439003</v>
      </c>
      <c r="B6103" s="204">
        <v>42880</v>
      </c>
      <c r="C6103">
        <v>0</v>
      </c>
      <c r="D6103">
        <v>1</v>
      </c>
      <c r="E6103">
        <v>0</v>
      </c>
    </row>
    <row r="6104" spans="1:5" x14ac:dyDescent="0.15">
      <c r="A6104">
        <v>74610593002</v>
      </c>
      <c r="B6104" s="204">
        <v>42880</v>
      </c>
      <c r="C6104">
        <v>0</v>
      </c>
      <c r="D6104">
        <v>1</v>
      </c>
      <c r="E6104">
        <v>0</v>
      </c>
    </row>
    <row r="6105" spans="1:5" x14ac:dyDescent="0.15">
      <c r="A6105">
        <v>74615081002</v>
      </c>
      <c r="B6105" s="204">
        <v>42880</v>
      </c>
      <c r="C6105">
        <v>0</v>
      </c>
      <c r="D6105">
        <v>1</v>
      </c>
      <c r="E6105">
        <v>0</v>
      </c>
    </row>
    <row r="6106" spans="1:5" x14ac:dyDescent="0.15">
      <c r="A6106">
        <v>74615950002</v>
      </c>
      <c r="B6106" s="204">
        <v>42880</v>
      </c>
      <c r="C6106">
        <v>0</v>
      </c>
      <c r="D6106">
        <v>1</v>
      </c>
      <c r="E6106">
        <v>0</v>
      </c>
    </row>
    <row r="6107" spans="1:5" x14ac:dyDescent="0.15">
      <c r="A6107">
        <v>74618194002</v>
      </c>
      <c r="B6107" s="204">
        <v>42880</v>
      </c>
      <c r="C6107">
        <v>0</v>
      </c>
      <c r="D6107">
        <v>1</v>
      </c>
      <c r="E6107">
        <v>0</v>
      </c>
    </row>
    <row r="6108" spans="1:5" x14ac:dyDescent="0.15">
      <c r="A6108">
        <v>74621208002</v>
      </c>
      <c r="B6108" s="204">
        <v>42880</v>
      </c>
      <c r="C6108">
        <v>0</v>
      </c>
      <c r="D6108">
        <v>1</v>
      </c>
      <c r="E6108">
        <v>0</v>
      </c>
    </row>
    <row r="6109" spans="1:5" x14ac:dyDescent="0.15">
      <c r="A6109">
        <v>74635529004</v>
      </c>
      <c r="B6109" s="204">
        <v>42880</v>
      </c>
      <c r="C6109">
        <v>0</v>
      </c>
      <c r="D6109">
        <v>1</v>
      </c>
      <c r="E6109">
        <v>0</v>
      </c>
    </row>
    <row r="6110" spans="1:5" x14ac:dyDescent="0.15">
      <c r="A6110">
        <v>74640677002</v>
      </c>
      <c r="B6110" s="204">
        <v>42880</v>
      </c>
      <c r="C6110">
        <v>0</v>
      </c>
      <c r="D6110">
        <v>1</v>
      </c>
      <c r="E6110">
        <v>0</v>
      </c>
    </row>
    <row r="6111" spans="1:5" x14ac:dyDescent="0.15">
      <c r="A6111">
        <v>74641656003</v>
      </c>
      <c r="B6111" s="204">
        <v>42880</v>
      </c>
      <c r="C6111">
        <v>0</v>
      </c>
      <c r="D6111">
        <v>1</v>
      </c>
      <c r="E6111">
        <v>0</v>
      </c>
    </row>
    <row r="6112" spans="1:5" x14ac:dyDescent="0.15">
      <c r="A6112">
        <v>74656626004</v>
      </c>
      <c r="B6112" s="204">
        <v>42880</v>
      </c>
      <c r="C6112">
        <v>0</v>
      </c>
      <c r="D6112">
        <v>1</v>
      </c>
      <c r="E6112">
        <v>0</v>
      </c>
    </row>
    <row r="6113" spans="1:5" x14ac:dyDescent="0.15">
      <c r="A6113">
        <v>74658276002</v>
      </c>
      <c r="B6113" s="204">
        <v>42880</v>
      </c>
      <c r="C6113">
        <v>0</v>
      </c>
      <c r="D6113">
        <v>1</v>
      </c>
      <c r="E6113">
        <v>0</v>
      </c>
    </row>
    <row r="6114" spans="1:5" x14ac:dyDescent="0.15">
      <c r="A6114">
        <v>74667571002</v>
      </c>
      <c r="B6114" s="204">
        <v>42880</v>
      </c>
      <c r="C6114">
        <v>0</v>
      </c>
      <c r="D6114">
        <v>1</v>
      </c>
      <c r="E6114">
        <v>0</v>
      </c>
    </row>
    <row r="6115" spans="1:5" x14ac:dyDescent="0.15">
      <c r="A6115">
        <v>74673147003</v>
      </c>
      <c r="B6115" s="204">
        <v>42880</v>
      </c>
      <c r="C6115">
        <v>0</v>
      </c>
      <c r="D6115">
        <v>1</v>
      </c>
      <c r="E6115">
        <v>0</v>
      </c>
    </row>
    <row r="6116" spans="1:5" x14ac:dyDescent="0.15">
      <c r="A6116">
        <v>74676931006</v>
      </c>
      <c r="B6116" s="204">
        <v>42880</v>
      </c>
      <c r="C6116">
        <v>0</v>
      </c>
      <c r="D6116">
        <v>1</v>
      </c>
      <c r="E6116">
        <v>0</v>
      </c>
    </row>
    <row r="6117" spans="1:5" x14ac:dyDescent="0.15">
      <c r="A6117">
        <v>74677294003</v>
      </c>
      <c r="B6117" s="204">
        <v>42880</v>
      </c>
      <c r="C6117">
        <v>0</v>
      </c>
      <c r="D6117">
        <v>1</v>
      </c>
      <c r="E6117">
        <v>0</v>
      </c>
    </row>
    <row r="6118" spans="1:5" x14ac:dyDescent="0.15">
      <c r="A6118">
        <v>74678063002</v>
      </c>
      <c r="B6118" s="204">
        <v>42880</v>
      </c>
      <c r="C6118">
        <v>0</v>
      </c>
      <c r="D6118">
        <v>1</v>
      </c>
      <c r="E6118">
        <v>0</v>
      </c>
    </row>
    <row r="6119" spans="1:5" x14ac:dyDescent="0.15">
      <c r="A6119">
        <v>74681341002</v>
      </c>
      <c r="B6119" s="204">
        <v>42880</v>
      </c>
      <c r="C6119">
        <v>0</v>
      </c>
      <c r="D6119">
        <v>1</v>
      </c>
      <c r="E6119">
        <v>0</v>
      </c>
    </row>
    <row r="6120" spans="1:5" x14ac:dyDescent="0.15">
      <c r="A6120">
        <v>74682859002</v>
      </c>
      <c r="B6120" s="204">
        <v>42880</v>
      </c>
      <c r="C6120">
        <v>0</v>
      </c>
      <c r="D6120">
        <v>1</v>
      </c>
      <c r="E6120">
        <v>0</v>
      </c>
    </row>
    <row r="6121" spans="1:5" x14ac:dyDescent="0.15">
      <c r="A6121">
        <v>74684355002</v>
      </c>
      <c r="B6121" s="204">
        <v>42880</v>
      </c>
      <c r="C6121">
        <v>0</v>
      </c>
      <c r="D6121">
        <v>1</v>
      </c>
      <c r="E6121">
        <v>0</v>
      </c>
    </row>
    <row r="6122" spans="1:5" x14ac:dyDescent="0.15">
      <c r="A6122">
        <v>74689272003</v>
      </c>
      <c r="B6122" s="204">
        <v>42880</v>
      </c>
      <c r="C6122">
        <v>0</v>
      </c>
      <c r="D6122">
        <v>1</v>
      </c>
      <c r="E6122">
        <v>0</v>
      </c>
    </row>
    <row r="6123" spans="1:5" x14ac:dyDescent="0.15">
      <c r="A6123">
        <v>74689712002</v>
      </c>
      <c r="B6123" s="204">
        <v>42880</v>
      </c>
      <c r="C6123">
        <v>0</v>
      </c>
      <c r="D6123">
        <v>1</v>
      </c>
      <c r="E6123">
        <v>0</v>
      </c>
    </row>
    <row r="6124" spans="1:5" x14ac:dyDescent="0.15">
      <c r="A6124">
        <v>74691032002</v>
      </c>
      <c r="B6124" s="204">
        <v>42880</v>
      </c>
      <c r="C6124">
        <v>0</v>
      </c>
      <c r="D6124">
        <v>1</v>
      </c>
      <c r="E6124">
        <v>0</v>
      </c>
    </row>
    <row r="6125" spans="1:5" x14ac:dyDescent="0.15">
      <c r="A6125">
        <v>74701493002</v>
      </c>
      <c r="B6125" s="204">
        <v>42880</v>
      </c>
      <c r="C6125">
        <v>0</v>
      </c>
      <c r="D6125">
        <v>1</v>
      </c>
      <c r="E6125">
        <v>0</v>
      </c>
    </row>
    <row r="6126" spans="1:5" x14ac:dyDescent="0.15">
      <c r="A6126">
        <v>74711644003</v>
      </c>
      <c r="B6126" s="204">
        <v>42880</v>
      </c>
      <c r="C6126">
        <v>0</v>
      </c>
      <c r="D6126" t="s">
        <v>21</v>
      </c>
      <c r="E6126">
        <v>0</v>
      </c>
    </row>
    <row r="6127" spans="1:5" x14ac:dyDescent="0.15">
      <c r="A6127">
        <v>74713305002</v>
      </c>
      <c r="B6127" s="204">
        <v>42880</v>
      </c>
      <c r="C6127">
        <v>0</v>
      </c>
      <c r="D6127">
        <v>1</v>
      </c>
      <c r="E6127">
        <v>0</v>
      </c>
    </row>
    <row r="6128" spans="1:5" x14ac:dyDescent="0.15">
      <c r="A6128">
        <v>74718782002</v>
      </c>
      <c r="B6128" s="204">
        <v>42880</v>
      </c>
      <c r="C6128">
        <v>0</v>
      </c>
      <c r="D6128">
        <v>1</v>
      </c>
      <c r="E6128">
        <v>0</v>
      </c>
    </row>
    <row r="6129" spans="1:5" x14ac:dyDescent="0.15">
      <c r="A6129">
        <v>74724348003</v>
      </c>
      <c r="B6129" s="204">
        <v>42880</v>
      </c>
      <c r="C6129">
        <v>0</v>
      </c>
      <c r="D6129">
        <v>1</v>
      </c>
      <c r="E6129">
        <v>0</v>
      </c>
    </row>
    <row r="6130" spans="1:5" x14ac:dyDescent="0.15">
      <c r="A6130">
        <v>74725008002</v>
      </c>
      <c r="B6130" s="204">
        <v>42880</v>
      </c>
      <c r="C6130">
        <v>0</v>
      </c>
      <c r="D6130">
        <v>1</v>
      </c>
      <c r="E6130">
        <v>0</v>
      </c>
    </row>
    <row r="6131" spans="1:5" x14ac:dyDescent="0.15">
      <c r="A6131">
        <v>74729913002</v>
      </c>
      <c r="B6131" s="204">
        <v>42880</v>
      </c>
      <c r="C6131">
        <v>0</v>
      </c>
      <c r="D6131">
        <v>1</v>
      </c>
      <c r="E6131">
        <v>0</v>
      </c>
    </row>
    <row r="6132" spans="1:5" x14ac:dyDescent="0.15">
      <c r="A6132">
        <v>74931554002</v>
      </c>
      <c r="B6132" s="204">
        <v>42912</v>
      </c>
      <c r="C6132">
        <v>0</v>
      </c>
      <c r="D6132">
        <v>1</v>
      </c>
      <c r="E6132">
        <v>0</v>
      </c>
    </row>
    <row r="6133" spans="1:5" x14ac:dyDescent="0.15">
      <c r="A6133">
        <v>74952223002</v>
      </c>
      <c r="B6133" s="204">
        <v>42912</v>
      </c>
      <c r="C6133">
        <v>0</v>
      </c>
      <c r="D6133">
        <v>1</v>
      </c>
      <c r="E6133">
        <v>0</v>
      </c>
    </row>
    <row r="6134" spans="1:5" x14ac:dyDescent="0.15">
      <c r="A6134">
        <v>74952531002</v>
      </c>
      <c r="B6134" s="204">
        <v>42912</v>
      </c>
      <c r="C6134">
        <v>0</v>
      </c>
      <c r="D6134">
        <v>1</v>
      </c>
      <c r="E6134">
        <v>0</v>
      </c>
    </row>
    <row r="6135" spans="1:5" x14ac:dyDescent="0.15">
      <c r="A6135">
        <v>74954632003</v>
      </c>
      <c r="B6135" s="204">
        <v>42912</v>
      </c>
      <c r="C6135">
        <v>0</v>
      </c>
      <c r="D6135">
        <v>1</v>
      </c>
      <c r="E6135">
        <v>0</v>
      </c>
    </row>
    <row r="6136" spans="1:5" x14ac:dyDescent="0.15">
      <c r="A6136">
        <v>74958569002</v>
      </c>
      <c r="B6136" s="204">
        <v>42912</v>
      </c>
      <c r="C6136">
        <v>0</v>
      </c>
      <c r="D6136">
        <v>1</v>
      </c>
      <c r="E6136">
        <v>0</v>
      </c>
    </row>
    <row r="6137" spans="1:5" x14ac:dyDescent="0.15">
      <c r="A6137">
        <v>74960109003</v>
      </c>
      <c r="B6137" s="204">
        <v>42912</v>
      </c>
      <c r="C6137">
        <v>0</v>
      </c>
      <c r="D6137">
        <v>1</v>
      </c>
      <c r="E6137">
        <v>0</v>
      </c>
    </row>
    <row r="6138" spans="1:5" x14ac:dyDescent="0.15">
      <c r="A6138">
        <v>74965994002</v>
      </c>
      <c r="B6138" s="204">
        <v>42912</v>
      </c>
      <c r="C6138">
        <v>0</v>
      </c>
      <c r="D6138">
        <v>1</v>
      </c>
      <c r="E6138">
        <v>0</v>
      </c>
    </row>
    <row r="6139" spans="1:5" x14ac:dyDescent="0.15">
      <c r="A6139">
        <v>74969096004</v>
      </c>
      <c r="B6139" s="204">
        <v>42912</v>
      </c>
      <c r="C6139">
        <v>0</v>
      </c>
      <c r="D6139">
        <v>1</v>
      </c>
      <c r="E6139">
        <v>0</v>
      </c>
    </row>
    <row r="6140" spans="1:5" x14ac:dyDescent="0.15">
      <c r="A6140">
        <v>74970031002</v>
      </c>
      <c r="B6140" s="204">
        <v>42912</v>
      </c>
      <c r="C6140">
        <v>0</v>
      </c>
      <c r="D6140">
        <v>1</v>
      </c>
      <c r="E6140">
        <v>0</v>
      </c>
    </row>
    <row r="6141" spans="1:5" x14ac:dyDescent="0.15">
      <c r="A6141">
        <v>74982218002</v>
      </c>
      <c r="B6141" s="204">
        <v>42912</v>
      </c>
      <c r="C6141">
        <v>0</v>
      </c>
      <c r="D6141">
        <v>1</v>
      </c>
      <c r="E6141">
        <v>0</v>
      </c>
    </row>
    <row r="6142" spans="1:5" x14ac:dyDescent="0.15">
      <c r="A6142">
        <v>74988862002</v>
      </c>
      <c r="B6142" s="204">
        <v>42912</v>
      </c>
      <c r="C6142">
        <v>0</v>
      </c>
      <c r="D6142">
        <v>1</v>
      </c>
      <c r="E6142">
        <v>0</v>
      </c>
    </row>
    <row r="6143" spans="1:5" x14ac:dyDescent="0.15">
      <c r="A6143">
        <v>74989698002</v>
      </c>
      <c r="B6143" s="204">
        <v>42912</v>
      </c>
      <c r="C6143">
        <v>0</v>
      </c>
      <c r="D6143">
        <v>1</v>
      </c>
      <c r="E6143">
        <v>0</v>
      </c>
    </row>
    <row r="6144" spans="1:5" x14ac:dyDescent="0.15">
      <c r="A6144">
        <v>74990490003</v>
      </c>
      <c r="B6144" s="204">
        <v>42912</v>
      </c>
      <c r="C6144">
        <v>0</v>
      </c>
      <c r="D6144">
        <v>1</v>
      </c>
      <c r="E6144">
        <v>0</v>
      </c>
    </row>
    <row r="6145" spans="1:5" x14ac:dyDescent="0.15">
      <c r="A6145">
        <v>75002469002</v>
      </c>
      <c r="B6145" s="204">
        <v>42912</v>
      </c>
      <c r="C6145">
        <v>0</v>
      </c>
      <c r="D6145">
        <v>1</v>
      </c>
      <c r="E6145">
        <v>0</v>
      </c>
    </row>
    <row r="6146" spans="1:5" x14ac:dyDescent="0.15">
      <c r="A6146">
        <v>75006604002</v>
      </c>
      <c r="B6146" s="204">
        <v>42912</v>
      </c>
      <c r="C6146">
        <v>0</v>
      </c>
      <c r="D6146">
        <v>1</v>
      </c>
      <c r="E6146">
        <v>0</v>
      </c>
    </row>
    <row r="6147" spans="1:5" x14ac:dyDescent="0.15">
      <c r="A6147">
        <v>75007308002</v>
      </c>
      <c r="B6147" s="204">
        <v>42912</v>
      </c>
      <c r="C6147">
        <v>0</v>
      </c>
      <c r="D6147">
        <v>1</v>
      </c>
      <c r="E6147">
        <v>0</v>
      </c>
    </row>
    <row r="6148" spans="1:5" x14ac:dyDescent="0.15">
      <c r="A6148">
        <v>75011620006</v>
      </c>
      <c r="B6148" s="204">
        <v>42912</v>
      </c>
      <c r="C6148">
        <v>0</v>
      </c>
      <c r="D6148">
        <v>1</v>
      </c>
      <c r="E6148">
        <v>0</v>
      </c>
    </row>
    <row r="6149" spans="1:5" x14ac:dyDescent="0.15">
      <c r="A6149">
        <v>75012016002</v>
      </c>
      <c r="B6149" s="204">
        <v>42912</v>
      </c>
      <c r="C6149">
        <v>0</v>
      </c>
      <c r="D6149">
        <v>1</v>
      </c>
      <c r="E6149">
        <v>0</v>
      </c>
    </row>
    <row r="6150" spans="1:5" x14ac:dyDescent="0.15">
      <c r="A6150">
        <v>75014920002</v>
      </c>
      <c r="B6150" s="204">
        <v>42912</v>
      </c>
      <c r="C6150">
        <v>0</v>
      </c>
      <c r="D6150">
        <v>1</v>
      </c>
      <c r="E6150">
        <v>0</v>
      </c>
    </row>
    <row r="6151" spans="1:5" x14ac:dyDescent="0.15">
      <c r="A6151">
        <v>75016339002</v>
      </c>
      <c r="B6151" s="204">
        <v>42912</v>
      </c>
      <c r="C6151">
        <v>0</v>
      </c>
      <c r="D6151">
        <v>1</v>
      </c>
      <c r="E6151">
        <v>0</v>
      </c>
    </row>
    <row r="6152" spans="1:5" x14ac:dyDescent="0.15">
      <c r="A6152">
        <v>75018220002</v>
      </c>
      <c r="B6152" s="204">
        <v>42912</v>
      </c>
      <c r="C6152">
        <v>0</v>
      </c>
      <c r="D6152">
        <v>1</v>
      </c>
      <c r="E6152">
        <v>0</v>
      </c>
    </row>
    <row r="6153" spans="1:5" x14ac:dyDescent="0.15">
      <c r="A6153">
        <v>75022158002</v>
      </c>
      <c r="B6153" s="204">
        <v>42912</v>
      </c>
      <c r="C6153">
        <v>0</v>
      </c>
      <c r="D6153">
        <v>1</v>
      </c>
      <c r="E6153">
        <v>0</v>
      </c>
    </row>
    <row r="6154" spans="1:5" x14ac:dyDescent="0.15">
      <c r="A6154">
        <v>75024963002</v>
      </c>
      <c r="B6154" s="204">
        <v>42912</v>
      </c>
      <c r="C6154">
        <v>0</v>
      </c>
      <c r="D6154">
        <v>1</v>
      </c>
      <c r="E6154">
        <v>0</v>
      </c>
    </row>
    <row r="6155" spans="1:5" x14ac:dyDescent="0.15">
      <c r="A6155">
        <v>75030242002</v>
      </c>
      <c r="B6155" s="204">
        <v>42912</v>
      </c>
      <c r="C6155">
        <v>0</v>
      </c>
      <c r="D6155">
        <v>1</v>
      </c>
      <c r="E6155">
        <v>0</v>
      </c>
    </row>
    <row r="6156" spans="1:5" x14ac:dyDescent="0.15">
      <c r="A6156">
        <v>75032244002</v>
      </c>
      <c r="B6156" s="204">
        <v>42912</v>
      </c>
      <c r="C6156">
        <v>0</v>
      </c>
      <c r="D6156">
        <v>1</v>
      </c>
      <c r="E6156">
        <v>0</v>
      </c>
    </row>
    <row r="6157" spans="1:5" x14ac:dyDescent="0.15">
      <c r="A6157">
        <v>75033212002</v>
      </c>
      <c r="B6157" s="204">
        <v>42912</v>
      </c>
      <c r="C6157">
        <v>0</v>
      </c>
      <c r="D6157">
        <v>1</v>
      </c>
      <c r="E6157">
        <v>0</v>
      </c>
    </row>
    <row r="6158" spans="1:5" x14ac:dyDescent="0.15">
      <c r="A6158">
        <v>75034224002</v>
      </c>
      <c r="B6158" s="204">
        <v>42912</v>
      </c>
      <c r="C6158">
        <v>0</v>
      </c>
      <c r="D6158" t="s">
        <v>21</v>
      </c>
      <c r="E6158">
        <v>0</v>
      </c>
    </row>
    <row r="6159" spans="1:5" x14ac:dyDescent="0.15">
      <c r="A6159">
        <v>75042661002</v>
      </c>
      <c r="B6159" s="204">
        <v>42912</v>
      </c>
      <c r="C6159">
        <v>0</v>
      </c>
      <c r="D6159">
        <v>1</v>
      </c>
      <c r="E6159">
        <v>0</v>
      </c>
    </row>
    <row r="6160" spans="1:5" x14ac:dyDescent="0.15">
      <c r="A6160">
        <v>75043277002</v>
      </c>
      <c r="B6160" s="204">
        <v>42912</v>
      </c>
      <c r="C6160">
        <v>0</v>
      </c>
      <c r="D6160">
        <v>1</v>
      </c>
      <c r="E6160">
        <v>0</v>
      </c>
    </row>
    <row r="6161" spans="1:5" x14ac:dyDescent="0.15">
      <c r="A6161">
        <v>75051955002</v>
      </c>
      <c r="B6161" s="204">
        <v>42912</v>
      </c>
      <c r="C6161">
        <v>0</v>
      </c>
      <c r="D6161">
        <v>1</v>
      </c>
      <c r="E6161">
        <v>0</v>
      </c>
    </row>
    <row r="6162" spans="1:5" x14ac:dyDescent="0.15">
      <c r="A6162">
        <v>75055871003</v>
      </c>
      <c r="B6162" s="204">
        <v>42912</v>
      </c>
      <c r="C6162">
        <v>0</v>
      </c>
      <c r="D6162">
        <v>1</v>
      </c>
      <c r="E6162">
        <v>0</v>
      </c>
    </row>
    <row r="6163" spans="1:5" x14ac:dyDescent="0.15">
      <c r="A6163">
        <v>75058973002</v>
      </c>
      <c r="B6163" s="204">
        <v>42912</v>
      </c>
      <c r="C6163">
        <v>0</v>
      </c>
      <c r="D6163">
        <v>1</v>
      </c>
      <c r="E6163">
        <v>0</v>
      </c>
    </row>
    <row r="6164" spans="1:5" x14ac:dyDescent="0.15">
      <c r="A6164">
        <v>75061811002</v>
      </c>
      <c r="B6164" s="204">
        <v>42912</v>
      </c>
      <c r="C6164">
        <v>0</v>
      </c>
      <c r="D6164">
        <v>1</v>
      </c>
      <c r="E6164">
        <v>0</v>
      </c>
    </row>
    <row r="6165" spans="1:5" x14ac:dyDescent="0.15">
      <c r="A6165">
        <v>75065749002</v>
      </c>
      <c r="B6165" s="204">
        <v>42912</v>
      </c>
      <c r="C6165">
        <v>0</v>
      </c>
      <c r="D6165">
        <v>1</v>
      </c>
      <c r="E6165">
        <v>0</v>
      </c>
    </row>
    <row r="6166" spans="1:5" x14ac:dyDescent="0.15">
      <c r="A6166">
        <v>75069115002</v>
      </c>
      <c r="B6166" s="204">
        <v>42912</v>
      </c>
      <c r="C6166">
        <v>0</v>
      </c>
      <c r="D6166" t="s">
        <v>21</v>
      </c>
      <c r="E6166">
        <v>0</v>
      </c>
    </row>
    <row r="6167" spans="1:5" x14ac:dyDescent="0.15">
      <c r="A6167">
        <v>75071502002</v>
      </c>
      <c r="B6167" s="204">
        <v>42912</v>
      </c>
      <c r="C6167">
        <v>0</v>
      </c>
      <c r="D6167">
        <v>1</v>
      </c>
      <c r="E6167">
        <v>0</v>
      </c>
    </row>
    <row r="6168" spans="1:5" x14ac:dyDescent="0.15">
      <c r="A6168">
        <v>75080224002</v>
      </c>
      <c r="B6168" s="204">
        <v>42912</v>
      </c>
      <c r="C6168">
        <v>0</v>
      </c>
      <c r="D6168">
        <v>1</v>
      </c>
      <c r="E6168">
        <v>0</v>
      </c>
    </row>
    <row r="6169" spans="1:5" x14ac:dyDescent="0.15">
      <c r="A6169">
        <v>75089684003</v>
      </c>
      <c r="B6169" s="204">
        <v>42912</v>
      </c>
      <c r="C6169">
        <v>0</v>
      </c>
      <c r="D6169">
        <v>1</v>
      </c>
      <c r="E6169">
        <v>0</v>
      </c>
    </row>
    <row r="6170" spans="1:5" x14ac:dyDescent="0.15">
      <c r="A6170">
        <v>75090311002</v>
      </c>
      <c r="B6170" s="204">
        <v>42912</v>
      </c>
      <c r="C6170">
        <v>0</v>
      </c>
      <c r="D6170">
        <v>1</v>
      </c>
      <c r="E6170">
        <v>0</v>
      </c>
    </row>
    <row r="6171" spans="1:5" x14ac:dyDescent="0.15">
      <c r="A6171">
        <v>75095843002</v>
      </c>
      <c r="B6171" s="204">
        <v>42912</v>
      </c>
      <c r="C6171">
        <v>0</v>
      </c>
      <c r="D6171">
        <v>1</v>
      </c>
      <c r="E6171">
        <v>0</v>
      </c>
    </row>
    <row r="6172" spans="1:5" x14ac:dyDescent="0.15">
      <c r="A6172">
        <v>75100177002</v>
      </c>
      <c r="B6172" s="204">
        <v>42912</v>
      </c>
      <c r="C6172">
        <v>0</v>
      </c>
      <c r="D6172">
        <v>1</v>
      </c>
      <c r="E6172">
        <v>0</v>
      </c>
    </row>
    <row r="6173" spans="1:5" x14ac:dyDescent="0.15">
      <c r="A6173">
        <v>75108668002</v>
      </c>
      <c r="B6173" s="204">
        <v>42912</v>
      </c>
      <c r="C6173">
        <v>0</v>
      </c>
      <c r="D6173">
        <v>1</v>
      </c>
      <c r="E6173">
        <v>0</v>
      </c>
    </row>
    <row r="6174" spans="1:5" x14ac:dyDescent="0.15">
      <c r="A6174">
        <v>75110351002</v>
      </c>
      <c r="B6174" s="204">
        <v>42912</v>
      </c>
      <c r="C6174">
        <v>0</v>
      </c>
      <c r="D6174">
        <v>1</v>
      </c>
      <c r="E6174">
        <v>0</v>
      </c>
    </row>
    <row r="6175" spans="1:5" x14ac:dyDescent="0.15">
      <c r="A6175">
        <v>75115037002</v>
      </c>
      <c r="B6175" s="204">
        <v>42912</v>
      </c>
      <c r="C6175">
        <v>0</v>
      </c>
      <c r="D6175">
        <v>1</v>
      </c>
      <c r="E6175">
        <v>0</v>
      </c>
    </row>
    <row r="6176" spans="1:5" x14ac:dyDescent="0.15">
      <c r="A6176">
        <v>75121823003</v>
      </c>
      <c r="B6176" s="204">
        <v>42912</v>
      </c>
      <c r="C6176">
        <v>0</v>
      </c>
      <c r="D6176">
        <v>1</v>
      </c>
      <c r="E6176">
        <v>0</v>
      </c>
    </row>
    <row r="6177" spans="1:5" x14ac:dyDescent="0.15">
      <c r="A6177">
        <v>75125001003</v>
      </c>
      <c r="B6177" s="204">
        <v>42913</v>
      </c>
      <c r="C6177">
        <v>0</v>
      </c>
      <c r="D6177">
        <v>1</v>
      </c>
      <c r="E6177">
        <v>0</v>
      </c>
    </row>
    <row r="6178" spans="1:5" x14ac:dyDescent="0.15">
      <c r="A6178">
        <v>75126585002</v>
      </c>
      <c r="B6178" s="204">
        <v>42913</v>
      </c>
      <c r="C6178">
        <v>0</v>
      </c>
      <c r="D6178">
        <v>1</v>
      </c>
      <c r="E6178">
        <v>0</v>
      </c>
    </row>
    <row r="6179" spans="1:5" x14ac:dyDescent="0.15">
      <c r="A6179">
        <v>75130380002</v>
      </c>
      <c r="B6179" s="204">
        <v>42913</v>
      </c>
      <c r="C6179">
        <v>0</v>
      </c>
      <c r="D6179">
        <v>1</v>
      </c>
      <c r="E6179">
        <v>0</v>
      </c>
    </row>
    <row r="6180" spans="1:5" x14ac:dyDescent="0.15">
      <c r="A6180">
        <v>75132998002</v>
      </c>
      <c r="B6180" s="204">
        <v>42913</v>
      </c>
      <c r="C6180">
        <v>0</v>
      </c>
      <c r="D6180">
        <v>1</v>
      </c>
      <c r="E6180">
        <v>0</v>
      </c>
    </row>
    <row r="6181" spans="1:5" x14ac:dyDescent="0.15">
      <c r="A6181">
        <v>75138520002</v>
      </c>
      <c r="B6181" s="204">
        <v>42913</v>
      </c>
      <c r="C6181">
        <v>0</v>
      </c>
      <c r="D6181">
        <v>1</v>
      </c>
      <c r="E6181">
        <v>0</v>
      </c>
    </row>
    <row r="6182" spans="1:5" x14ac:dyDescent="0.15">
      <c r="A6182">
        <v>75139774002</v>
      </c>
      <c r="B6182" s="204">
        <v>42913</v>
      </c>
      <c r="C6182">
        <v>0</v>
      </c>
      <c r="D6182">
        <v>1</v>
      </c>
      <c r="E6182">
        <v>0</v>
      </c>
    </row>
    <row r="6183" spans="1:5" x14ac:dyDescent="0.15">
      <c r="A6183">
        <v>75142271003</v>
      </c>
      <c r="B6183" s="204">
        <v>42913</v>
      </c>
      <c r="C6183">
        <v>0</v>
      </c>
      <c r="D6183">
        <v>1</v>
      </c>
      <c r="E6183">
        <v>0</v>
      </c>
    </row>
    <row r="6184" spans="1:5" x14ac:dyDescent="0.15">
      <c r="A6184">
        <v>75142458002</v>
      </c>
      <c r="B6184" s="204">
        <v>42913</v>
      </c>
      <c r="C6184">
        <v>0</v>
      </c>
      <c r="D6184">
        <v>1</v>
      </c>
      <c r="E6184">
        <v>0</v>
      </c>
    </row>
    <row r="6185" spans="1:5" x14ac:dyDescent="0.15">
      <c r="A6185">
        <v>75146583002</v>
      </c>
      <c r="B6185" s="204">
        <v>42913</v>
      </c>
      <c r="C6185">
        <v>0</v>
      </c>
      <c r="D6185">
        <v>1</v>
      </c>
      <c r="E6185">
        <v>0</v>
      </c>
    </row>
    <row r="6186" spans="1:5" x14ac:dyDescent="0.15">
      <c r="A6186">
        <v>75150554002</v>
      </c>
      <c r="B6186" s="204">
        <v>42913</v>
      </c>
      <c r="C6186">
        <v>0</v>
      </c>
      <c r="D6186">
        <v>1</v>
      </c>
      <c r="E6186">
        <v>0</v>
      </c>
    </row>
    <row r="6187" spans="1:5" x14ac:dyDescent="0.15">
      <c r="A6187">
        <v>75153402004</v>
      </c>
      <c r="B6187" s="204">
        <v>42913</v>
      </c>
      <c r="C6187">
        <v>0</v>
      </c>
      <c r="D6187">
        <v>1</v>
      </c>
      <c r="E6187">
        <v>0</v>
      </c>
    </row>
    <row r="6188" spans="1:5" x14ac:dyDescent="0.15">
      <c r="A6188">
        <v>75156339002</v>
      </c>
      <c r="B6188" s="204">
        <v>42913</v>
      </c>
      <c r="C6188">
        <v>0</v>
      </c>
      <c r="D6188">
        <v>1</v>
      </c>
      <c r="E6188">
        <v>0</v>
      </c>
    </row>
    <row r="6189" spans="1:5" x14ac:dyDescent="0.15">
      <c r="A6189">
        <v>75157384002</v>
      </c>
      <c r="B6189" s="204">
        <v>42913</v>
      </c>
      <c r="C6189">
        <v>0</v>
      </c>
      <c r="D6189">
        <v>1</v>
      </c>
      <c r="E6189">
        <v>0</v>
      </c>
    </row>
    <row r="6190" spans="1:5" x14ac:dyDescent="0.15">
      <c r="A6190">
        <v>75178899006</v>
      </c>
      <c r="B6190" s="204">
        <v>42913</v>
      </c>
      <c r="C6190">
        <v>0</v>
      </c>
      <c r="D6190">
        <v>1</v>
      </c>
      <c r="E6190">
        <v>0</v>
      </c>
    </row>
    <row r="6191" spans="1:5" x14ac:dyDescent="0.15">
      <c r="A6191">
        <v>75181077002</v>
      </c>
      <c r="B6191" s="204">
        <v>42913</v>
      </c>
      <c r="C6191">
        <v>0</v>
      </c>
      <c r="D6191">
        <v>1</v>
      </c>
      <c r="E6191">
        <v>0</v>
      </c>
    </row>
    <row r="6192" spans="1:5" x14ac:dyDescent="0.15">
      <c r="A6192">
        <v>75183431002</v>
      </c>
      <c r="B6192" s="204">
        <v>42913</v>
      </c>
      <c r="C6192">
        <v>0</v>
      </c>
      <c r="D6192">
        <v>1</v>
      </c>
      <c r="E6192">
        <v>0</v>
      </c>
    </row>
    <row r="6193" spans="1:5" x14ac:dyDescent="0.15">
      <c r="A6193">
        <v>75183640002</v>
      </c>
      <c r="B6193" s="204">
        <v>42913</v>
      </c>
      <c r="C6193">
        <v>0</v>
      </c>
      <c r="D6193">
        <v>1</v>
      </c>
      <c r="E6193">
        <v>0</v>
      </c>
    </row>
    <row r="6194" spans="1:5" x14ac:dyDescent="0.15">
      <c r="A6194">
        <v>75188095002</v>
      </c>
      <c r="B6194" s="204">
        <v>42913</v>
      </c>
      <c r="C6194">
        <v>0</v>
      </c>
      <c r="D6194">
        <v>1</v>
      </c>
      <c r="E6194">
        <v>0</v>
      </c>
    </row>
    <row r="6195" spans="1:5" x14ac:dyDescent="0.15">
      <c r="A6195">
        <v>75191340002</v>
      </c>
      <c r="B6195" s="204">
        <v>42913</v>
      </c>
      <c r="C6195">
        <v>0</v>
      </c>
      <c r="D6195">
        <v>1</v>
      </c>
      <c r="E6195">
        <v>0</v>
      </c>
    </row>
    <row r="6196" spans="1:5" x14ac:dyDescent="0.15">
      <c r="A6196">
        <v>75194717003</v>
      </c>
      <c r="B6196" s="204">
        <v>42913</v>
      </c>
      <c r="C6196">
        <v>0</v>
      </c>
      <c r="D6196">
        <v>1</v>
      </c>
      <c r="E6196">
        <v>0</v>
      </c>
    </row>
    <row r="6197" spans="1:5" x14ac:dyDescent="0.15">
      <c r="A6197">
        <v>75201877002</v>
      </c>
      <c r="B6197" s="204">
        <v>42913</v>
      </c>
      <c r="C6197">
        <v>0</v>
      </c>
      <c r="D6197">
        <v>1</v>
      </c>
      <c r="E6197">
        <v>0</v>
      </c>
    </row>
    <row r="6198" spans="1:5" x14ac:dyDescent="0.15">
      <c r="A6198">
        <v>75203142002</v>
      </c>
      <c r="B6198" s="204">
        <v>42913</v>
      </c>
      <c r="C6198">
        <v>0</v>
      </c>
      <c r="D6198">
        <v>1</v>
      </c>
      <c r="E6198">
        <v>0</v>
      </c>
    </row>
    <row r="6199" spans="1:5" x14ac:dyDescent="0.15">
      <c r="A6199">
        <v>75216143003</v>
      </c>
      <c r="B6199" s="204">
        <v>42913</v>
      </c>
      <c r="C6199">
        <v>0</v>
      </c>
      <c r="D6199">
        <v>1</v>
      </c>
      <c r="E6199">
        <v>0</v>
      </c>
    </row>
    <row r="6200" spans="1:5" x14ac:dyDescent="0.15">
      <c r="A6200">
        <v>75218486006</v>
      </c>
      <c r="B6200" s="204">
        <v>42913</v>
      </c>
      <c r="C6200">
        <v>0</v>
      </c>
      <c r="D6200">
        <v>1</v>
      </c>
      <c r="E6200">
        <v>0</v>
      </c>
    </row>
    <row r="6201" spans="1:5" x14ac:dyDescent="0.15">
      <c r="A6201">
        <v>75218662002</v>
      </c>
      <c r="B6201" s="204">
        <v>42913</v>
      </c>
      <c r="C6201">
        <v>0</v>
      </c>
      <c r="D6201">
        <v>1</v>
      </c>
      <c r="E6201">
        <v>0</v>
      </c>
    </row>
    <row r="6202" spans="1:5" x14ac:dyDescent="0.15">
      <c r="A6202">
        <v>75224404002</v>
      </c>
      <c r="B6202" s="204">
        <v>42913</v>
      </c>
      <c r="C6202">
        <v>0</v>
      </c>
      <c r="D6202">
        <v>1</v>
      </c>
      <c r="E6202">
        <v>0</v>
      </c>
    </row>
    <row r="6203" spans="1:5" x14ac:dyDescent="0.15">
      <c r="A6203">
        <v>75225922002</v>
      </c>
      <c r="B6203" s="204">
        <v>42913</v>
      </c>
      <c r="C6203">
        <v>0</v>
      </c>
      <c r="D6203">
        <v>1</v>
      </c>
      <c r="E6203">
        <v>0</v>
      </c>
    </row>
    <row r="6204" spans="1:5" x14ac:dyDescent="0.15">
      <c r="A6204">
        <v>75226681002</v>
      </c>
      <c r="B6204" s="204">
        <v>42913</v>
      </c>
      <c r="C6204">
        <v>0</v>
      </c>
      <c r="D6204">
        <v>1</v>
      </c>
      <c r="E6204">
        <v>0</v>
      </c>
    </row>
    <row r="6205" spans="1:5" x14ac:dyDescent="0.15">
      <c r="A6205">
        <v>75233424002</v>
      </c>
      <c r="B6205" s="204">
        <v>42913</v>
      </c>
      <c r="C6205">
        <v>0</v>
      </c>
      <c r="D6205" t="s">
        <v>21</v>
      </c>
      <c r="E6205">
        <v>0</v>
      </c>
    </row>
    <row r="6206" spans="1:5" x14ac:dyDescent="0.15">
      <c r="A6206">
        <v>75238153002</v>
      </c>
      <c r="B6206" s="204">
        <v>42913</v>
      </c>
      <c r="C6206">
        <v>0</v>
      </c>
      <c r="D6206">
        <v>1</v>
      </c>
      <c r="E6206">
        <v>0</v>
      </c>
    </row>
    <row r="6207" spans="1:5" x14ac:dyDescent="0.15">
      <c r="A6207">
        <v>75240408002</v>
      </c>
      <c r="B6207" s="204">
        <v>42913</v>
      </c>
      <c r="C6207">
        <v>0</v>
      </c>
      <c r="D6207">
        <v>1</v>
      </c>
      <c r="E6207">
        <v>0</v>
      </c>
    </row>
    <row r="6208" spans="1:5" x14ac:dyDescent="0.15">
      <c r="A6208">
        <v>75242344002</v>
      </c>
      <c r="B6208" s="204">
        <v>42913</v>
      </c>
      <c r="C6208">
        <v>0</v>
      </c>
      <c r="D6208">
        <v>1</v>
      </c>
      <c r="E6208">
        <v>0</v>
      </c>
    </row>
    <row r="6209" spans="1:5" x14ac:dyDescent="0.15">
      <c r="A6209">
        <v>75244742003</v>
      </c>
      <c r="B6209" s="204">
        <v>42913</v>
      </c>
      <c r="C6209">
        <v>0</v>
      </c>
      <c r="D6209">
        <v>1</v>
      </c>
      <c r="E6209">
        <v>0</v>
      </c>
    </row>
    <row r="6210" spans="1:5" x14ac:dyDescent="0.15">
      <c r="A6210">
        <v>75249570002</v>
      </c>
      <c r="B6210" s="204">
        <v>42913</v>
      </c>
      <c r="C6210">
        <v>0</v>
      </c>
      <c r="D6210">
        <v>1</v>
      </c>
      <c r="E6210">
        <v>0</v>
      </c>
    </row>
    <row r="6211" spans="1:5" x14ac:dyDescent="0.15">
      <c r="A6211">
        <v>75258513002</v>
      </c>
      <c r="B6211" s="204">
        <v>42913</v>
      </c>
      <c r="C6211">
        <v>0</v>
      </c>
      <c r="D6211">
        <v>1</v>
      </c>
      <c r="E6211">
        <v>0</v>
      </c>
    </row>
    <row r="6212" spans="1:5" x14ac:dyDescent="0.15">
      <c r="A6212">
        <v>75259745002</v>
      </c>
      <c r="B6212" s="204">
        <v>42913</v>
      </c>
      <c r="C6212">
        <v>0</v>
      </c>
      <c r="D6212">
        <v>1</v>
      </c>
      <c r="E6212">
        <v>0</v>
      </c>
    </row>
    <row r="6213" spans="1:5" x14ac:dyDescent="0.15">
      <c r="A6213">
        <v>75260239002</v>
      </c>
      <c r="B6213" s="204">
        <v>42913</v>
      </c>
      <c r="C6213">
        <v>0</v>
      </c>
      <c r="D6213">
        <v>1</v>
      </c>
      <c r="E6213">
        <v>0</v>
      </c>
    </row>
    <row r="6214" spans="1:5" x14ac:dyDescent="0.15">
      <c r="A6214">
        <v>75263506002</v>
      </c>
      <c r="B6214" s="204">
        <v>42913</v>
      </c>
      <c r="C6214">
        <v>0</v>
      </c>
      <c r="D6214">
        <v>1</v>
      </c>
      <c r="E6214">
        <v>0</v>
      </c>
    </row>
    <row r="6215" spans="1:5" x14ac:dyDescent="0.15">
      <c r="A6215">
        <v>75267367003</v>
      </c>
      <c r="B6215" s="204">
        <v>42913</v>
      </c>
      <c r="C6215">
        <v>0</v>
      </c>
      <c r="D6215">
        <v>1</v>
      </c>
      <c r="E6215">
        <v>0</v>
      </c>
    </row>
    <row r="6216" spans="1:5" x14ac:dyDescent="0.15">
      <c r="A6216">
        <v>75277773002</v>
      </c>
      <c r="B6216" s="204">
        <v>42913</v>
      </c>
      <c r="C6216">
        <v>0</v>
      </c>
      <c r="D6216">
        <v>1</v>
      </c>
      <c r="E6216">
        <v>0</v>
      </c>
    </row>
    <row r="6217" spans="1:5" x14ac:dyDescent="0.15">
      <c r="A6217">
        <v>75279808002</v>
      </c>
      <c r="B6217" s="204">
        <v>42913</v>
      </c>
      <c r="C6217">
        <v>0</v>
      </c>
      <c r="D6217">
        <v>1</v>
      </c>
      <c r="E6217">
        <v>0</v>
      </c>
    </row>
    <row r="6218" spans="1:5" x14ac:dyDescent="0.15">
      <c r="A6218">
        <v>75283954002</v>
      </c>
      <c r="B6218" s="204">
        <v>42913</v>
      </c>
      <c r="C6218">
        <v>0</v>
      </c>
      <c r="D6218">
        <v>1</v>
      </c>
      <c r="E6218">
        <v>0</v>
      </c>
    </row>
    <row r="6219" spans="1:5" x14ac:dyDescent="0.15">
      <c r="A6219">
        <v>75290048003</v>
      </c>
      <c r="B6219" s="204">
        <v>42913</v>
      </c>
      <c r="C6219">
        <v>0</v>
      </c>
      <c r="D6219">
        <v>1</v>
      </c>
      <c r="E6219">
        <v>0</v>
      </c>
    </row>
    <row r="6220" spans="1:5" x14ac:dyDescent="0.15">
      <c r="A6220">
        <v>75292864002</v>
      </c>
      <c r="B6220" s="204">
        <v>42913</v>
      </c>
      <c r="C6220">
        <v>0</v>
      </c>
      <c r="D6220">
        <v>1</v>
      </c>
      <c r="E6220">
        <v>0</v>
      </c>
    </row>
    <row r="6221" spans="1:5" x14ac:dyDescent="0.15">
      <c r="A6221">
        <v>75302731002</v>
      </c>
      <c r="B6221" s="204">
        <v>42913</v>
      </c>
      <c r="C6221">
        <v>0</v>
      </c>
      <c r="D6221">
        <v>1</v>
      </c>
      <c r="E6221">
        <v>0</v>
      </c>
    </row>
    <row r="6222" spans="1:5" x14ac:dyDescent="0.15">
      <c r="A6222">
        <v>75307263002</v>
      </c>
      <c r="B6222" s="204">
        <v>42913</v>
      </c>
      <c r="C6222">
        <v>0</v>
      </c>
      <c r="D6222">
        <v>1</v>
      </c>
      <c r="E6222">
        <v>0</v>
      </c>
    </row>
    <row r="6223" spans="1:5" x14ac:dyDescent="0.15">
      <c r="A6223">
        <v>75309649003</v>
      </c>
      <c r="B6223" s="204">
        <v>42913</v>
      </c>
      <c r="C6223">
        <v>0</v>
      </c>
      <c r="D6223">
        <v>1</v>
      </c>
      <c r="E6223">
        <v>0</v>
      </c>
    </row>
    <row r="6224" spans="1:5" x14ac:dyDescent="0.15">
      <c r="A6224">
        <v>75310221002</v>
      </c>
      <c r="B6224" s="204">
        <v>42913</v>
      </c>
      <c r="C6224">
        <v>0</v>
      </c>
      <c r="D6224">
        <v>1</v>
      </c>
      <c r="E6224">
        <v>0</v>
      </c>
    </row>
    <row r="6225" spans="1:5" x14ac:dyDescent="0.15">
      <c r="A6225">
        <v>75315996002</v>
      </c>
      <c r="B6225" s="204">
        <v>42913</v>
      </c>
      <c r="C6225">
        <v>0</v>
      </c>
      <c r="D6225">
        <v>1</v>
      </c>
      <c r="E6225">
        <v>0</v>
      </c>
    </row>
    <row r="6226" spans="1:5" x14ac:dyDescent="0.15">
      <c r="A6226">
        <v>75317283002</v>
      </c>
      <c r="B6226" s="204">
        <v>42913</v>
      </c>
      <c r="C6226">
        <v>0</v>
      </c>
      <c r="D6226">
        <v>1</v>
      </c>
      <c r="E6226">
        <v>0</v>
      </c>
    </row>
    <row r="6227" spans="1:5" x14ac:dyDescent="0.15">
      <c r="A6227">
        <v>75318119003</v>
      </c>
      <c r="B6227" s="204">
        <v>42913</v>
      </c>
      <c r="C6227">
        <v>0</v>
      </c>
      <c r="D6227">
        <v>1</v>
      </c>
      <c r="E6227">
        <v>0</v>
      </c>
    </row>
    <row r="6228" spans="1:5" x14ac:dyDescent="0.15">
      <c r="A6228">
        <v>75326576003</v>
      </c>
      <c r="B6228" s="204">
        <v>42914</v>
      </c>
      <c r="C6228">
        <v>0</v>
      </c>
      <c r="D6228">
        <v>1</v>
      </c>
      <c r="E6228">
        <v>0</v>
      </c>
    </row>
    <row r="6229" spans="1:5" x14ac:dyDescent="0.15">
      <c r="A6229">
        <v>75327885005</v>
      </c>
      <c r="B6229" s="204">
        <v>42914</v>
      </c>
      <c r="C6229">
        <v>0</v>
      </c>
      <c r="D6229">
        <v>1</v>
      </c>
      <c r="E6229">
        <v>0</v>
      </c>
    </row>
    <row r="6230" spans="1:5" x14ac:dyDescent="0.15">
      <c r="A6230">
        <v>75330854002</v>
      </c>
      <c r="B6230" s="204">
        <v>42914</v>
      </c>
      <c r="C6230">
        <v>0</v>
      </c>
      <c r="D6230">
        <v>1</v>
      </c>
      <c r="E6230">
        <v>0</v>
      </c>
    </row>
    <row r="6231" spans="1:5" x14ac:dyDescent="0.15">
      <c r="A6231">
        <v>75332922002</v>
      </c>
      <c r="B6231" s="204">
        <v>42914</v>
      </c>
      <c r="C6231">
        <v>0</v>
      </c>
      <c r="D6231">
        <v>1</v>
      </c>
      <c r="E6231">
        <v>0</v>
      </c>
    </row>
    <row r="6232" spans="1:5" x14ac:dyDescent="0.15">
      <c r="A6232">
        <v>75351609002</v>
      </c>
      <c r="B6232" s="204">
        <v>42914</v>
      </c>
      <c r="C6232">
        <v>0</v>
      </c>
      <c r="D6232">
        <v>1</v>
      </c>
      <c r="E6232">
        <v>0</v>
      </c>
    </row>
    <row r="6233" spans="1:5" x14ac:dyDescent="0.15">
      <c r="A6233">
        <v>75359022002</v>
      </c>
      <c r="B6233" s="204">
        <v>42914</v>
      </c>
      <c r="C6233">
        <v>0</v>
      </c>
      <c r="D6233">
        <v>1</v>
      </c>
      <c r="E6233">
        <v>0</v>
      </c>
    </row>
    <row r="6234" spans="1:5" x14ac:dyDescent="0.15">
      <c r="A6234">
        <v>75366799002</v>
      </c>
      <c r="B6234" s="204">
        <v>42914</v>
      </c>
      <c r="C6234">
        <v>0</v>
      </c>
      <c r="D6234">
        <v>1</v>
      </c>
      <c r="E6234">
        <v>0</v>
      </c>
    </row>
    <row r="6235" spans="1:5" x14ac:dyDescent="0.15">
      <c r="A6235">
        <v>75371484002</v>
      </c>
      <c r="B6235" s="204">
        <v>42914</v>
      </c>
      <c r="C6235">
        <v>0</v>
      </c>
      <c r="D6235">
        <v>1</v>
      </c>
      <c r="E6235">
        <v>0</v>
      </c>
    </row>
    <row r="6236" spans="1:5" x14ac:dyDescent="0.15">
      <c r="A6236">
        <v>75375081002</v>
      </c>
      <c r="B6236" s="204">
        <v>42914</v>
      </c>
      <c r="C6236">
        <v>0</v>
      </c>
      <c r="D6236">
        <v>1</v>
      </c>
      <c r="E6236">
        <v>0</v>
      </c>
    </row>
    <row r="6237" spans="1:5" x14ac:dyDescent="0.15">
      <c r="A6237">
        <v>75389546002</v>
      </c>
      <c r="B6237" s="204">
        <v>42914</v>
      </c>
      <c r="C6237">
        <v>0</v>
      </c>
      <c r="D6237">
        <v>1</v>
      </c>
      <c r="E6237">
        <v>0</v>
      </c>
    </row>
    <row r="6238" spans="1:5" x14ac:dyDescent="0.15">
      <c r="A6238">
        <v>75390822002</v>
      </c>
      <c r="B6238" s="204">
        <v>42914</v>
      </c>
      <c r="C6238">
        <v>0</v>
      </c>
      <c r="D6238">
        <v>1</v>
      </c>
      <c r="E6238">
        <v>0</v>
      </c>
    </row>
    <row r="6239" spans="1:5" x14ac:dyDescent="0.15">
      <c r="A6239">
        <v>75392317002</v>
      </c>
      <c r="B6239" s="204">
        <v>42914</v>
      </c>
      <c r="C6239">
        <v>0</v>
      </c>
      <c r="D6239">
        <v>1</v>
      </c>
      <c r="E6239">
        <v>0</v>
      </c>
    </row>
    <row r="6240" spans="1:5" x14ac:dyDescent="0.15">
      <c r="A6240">
        <v>75398103002</v>
      </c>
      <c r="B6240" s="204">
        <v>42914</v>
      </c>
      <c r="C6240">
        <v>0</v>
      </c>
      <c r="D6240">
        <v>1</v>
      </c>
      <c r="E6240">
        <v>0</v>
      </c>
    </row>
    <row r="6241" spans="1:5" x14ac:dyDescent="0.15">
      <c r="A6241">
        <v>75406155002</v>
      </c>
      <c r="B6241" s="204">
        <v>42914</v>
      </c>
      <c r="C6241">
        <v>0</v>
      </c>
      <c r="D6241">
        <v>1</v>
      </c>
      <c r="E6241">
        <v>0</v>
      </c>
    </row>
    <row r="6242" spans="1:5" x14ac:dyDescent="0.15">
      <c r="A6242">
        <v>75406837002</v>
      </c>
      <c r="B6242" s="204">
        <v>42914</v>
      </c>
      <c r="C6242">
        <v>0</v>
      </c>
      <c r="D6242">
        <v>1</v>
      </c>
      <c r="E6242">
        <v>0</v>
      </c>
    </row>
    <row r="6243" spans="1:5" x14ac:dyDescent="0.15">
      <c r="A6243">
        <v>75406837003</v>
      </c>
      <c r="B6243" s="204">
        <v>42914</v>
      </c>
      <c r="C6243">
        <v>0</v>
      </c>
      <c r="D6243">
        <v>1</v>
      </c>
      <c r="E6243">
        <v>0</v>
      </c>
    </row>
    <row r="6244" spans="1:5" x14ac:dyDescent="0.15">
      <c r="A6244">
        <v>75409147002</v>
      </c>
      <c r="B6244" s="204">
        <v>42914</v>
      </c>
      <c r="C6244">
        <v>0</v>
      </c>
      <c r="D6244">
        <v>1</v>
      </c>
      <c r="E6244">
        <v>0</v>
      </c>
    </row>
    <row r="6245" spans="1:5" x14ac:dyDescent="0.15">
      <c r="A6245">
        <v>75414031002</v>
      </c>
      <c r="B6245" s="204">
        <v>42914</v>
      </c>
      <c r="C6245">
        <v>0</v>
      </c>
      <c r="D6245">
        <v>1</v>
      </c>
      <c r="E6245">
        <v>0</v>
      </c>
    </row>
    <row r="6246" spans="1:5" x14ac:dyDescent="0.15">
      <c r="A6246">
        <v>75422500002</v>
      </c>
      <c r="B6246" s="204">
        <v>42914</v>
      </c>
      <c r="C6246">
        <v>0</v>
      </c>
      <c r="D6246">
        <v>1</v>
      </c>
      <c r="E6246">
        <v>0</v>
      </c>
    </row>
    <row r="6247" spans="1:5" x14ac:dyDescent="0.15">
      <c r="A6247">
        <v>75427076002</v>
      </c>
      <c r="B6247" s="204">
        <v>42914</v>
      </c>
      <c r="C6247">
        <v>0</v>
      </c>
      <c r="D6247">
        <v>1</v>
      </c>
      <c r="E6247">
        <v>0</v>
      </c>
    </row>
    <row r="6248" spans="1:5" x14ac:dyDescent="0.15">
      <c r="A6248">
        <v>75427076003</v>
      </c>
      <c r="B6248" s="204">
        <v>42914</v>
      </c>
      <c r="C6248">
        <v>0</v>
      </c>
      <c r="D6248">
        <v>1</v>
      </c>
      <c r="E6248">
        <v>0</v>
      </c>
    </row>
    <row r="6249" spans="1:5" x14ac:dyDescent="0.15">
      <c r="A6249">
        <v>75430442002</v>
      </c>
      <c r="B6249" s="204">
        <v>42914</v>
      </c>
      <c r="C6249">
        <v>0</v>
      </c>
      <c r="D6249">
        <v>1</v>
      </c>
      <c r="E6249">
        <v>0</v>
      </c>
    </row>
    <row r="6250" spans="1:5" x14ac:dyDescent="0.15">
      <c r="A6250">
        <v>75434127002</v>
      </c>
      <c r="B6250" s="204">
        <v>42914</v>
      </c>
      <c r="C6250">
        <v>0</v>
      </c>
      <c r="D6250">
        <v>1</v>
      </c>
      <c r="E6250">
        <v>0</v>
      </c>
    </row>
    <row r="6251" spans="1:5" x14ac:dyDescent="0.15">
      <c r="A6251">
        <v>75440979003</v>
      </c>
      <c r="B6251" s="204">
        <v>42914</v>
      </c>
      <c r="C6251">
        <v>0</v>
      </c>
      <c r="D6251">
        <v>1</v>
      </c>
      <c r="E6251">
        <v>0</v>
      </c>
    </row>
    <row r="6252" spans="1:5" x14ac:dyDescent="0.15">
      <c r="A6252">
        <v>75441419002</v>
      </c>
      <c r="B6252" s="204">
        <v>42914</v>
      </c>
      <c r="C6252">
        <v>0</v>
      </c>
      <c r="D6252">
        <v>1</v>
      </c>
      <c r="E6252">
        <v>0</v>
      </c>
    </row>
    <row r="6253" spans="1:5" x14ac:dyDescent="0.15">
      <c r="A6253">
        <v>75444213002</v>
      </c>
      <c r="B6253" s="204">
        <v>42914</v>
      </c>
      <c r="C6253">
        <v>0</v>
      </c>
      <c r="D6253">
        <v>1</v>
      </c>
      <c r="E6253">
        <v>0</v>
      </c>
    </row>
    <row r="6254" spans="1:5" x14ac:dyDescent="0.15">
      <c r="A6254">
        <v>75447007002</v>
      </c>
      <c r="B6254" s="204">
        <v>42914</v>
      </c>
      <c r="C6254">
        <v>0</v>
      </c>
      <c r="D6254">
        <v>1</v>
      </c>
      <c r="E6254">
        <v>0</v>
      </c>
    </row>
    <row r="6255" spans="1:5" x14ac:dyDescent="0.15">
      <c r="A6255">
        <v>75448140002</v>
      </c>
      <c r="B6255" s="204">
        <v>42914</v>
      </c>
      <c r="C6255">
        <v>0</v>
      </c>
      <c r="D6255" t="s">
        <v>21</v>
      </c>
      <c r="E6255">
        <v>0</v>
      </c>
    </row>
    <row r="6256" spans="1:5" x14ac:dyDescent="0.15">
      <c r="A6256">
        <v>75456984002</v>
      </c>
      <c r="B6256" s="204">
        <v>42914</v>
      </c>
      <c r="C6256">
        <v>0</v>
      </c>
      <c r="D6256">
        <v>1</v>
      </c>
      <c r="E6256">
        <v>0</v>
      </c>
    </row>
    <row r="6257" spans="1:5" x14ac:dyDescent="0.15">
      <c r="A6257">
        <v>75465981002</v>
      </c>
      <c r="B6257" s="204">
        <v>42914</v>
      </c>
      <c r="C6257">
        <v>0</v>
      </c>
      <c r="D6257">
        <v>1</v>
      </c>
      <c r="E6257">
        <v>0</v>
      </c>
    </row>
    <row r="6258" spans="1:5" x14ac:dyDescent="0.15">
      <c r="A6258">
        <v>75472152002</v>
      </c>
      <c r="B6258" s="204">
        <v>42914</v>
      </c>
      <c r="C6258">
        <v>0</v>
      </c>
      <c r="D6258">
        <v>1</v>
      </c>
      <c r="E6258">
        <v>0</v>
      </c>
    </row>
    <row r="6259" spans="1:5" x14ac:dyDescent="0.15">
      <c r="A6259">
        <v>75473141002</v>
      </c>
      <c r="B6259" s="204">
        <v>42914</v>
      </c>
      <c r="C6259">
        <v>0</v>
      </c>
      <c r="D6259">
        <v>1</v>
      </c>
      <c r="E6259">
        <v>0</v>
      </c>
    </row>
    <row r="6260" spans="1:5" x14ac:dyDescent="0.15">
      <c r="A6260">
        <v>75474417003</v>
      </c>
      <c r="B6260" s="204">
        <v>42914</v>
      </c>
      <c r="C6260">
        <v>0</v>
      </c>
      <c r="D6260">
        <v>1</v>
      </c>
      <c r="E6260">
        <v>0</v>
      </c>
    </row>
    <row r="6261" spans="1:5" x14ac:dyDescent="0.15">
      <c r="A6261">
        <v>75477475003</v>
      </c>
      <c r="B6261" s="204">
        <v>42914</v>
      </c>
      <c r="C6261">
        <v>0</v>
      </c>
      <c r="D6261">
        <v>1</v>
      </c>
      <c r="E6261">
        <v>0</v>
      </c>
    </row>
    <row r="6262" spans="1:5" x14ac:dyDescent="0.15">
      <c r="A6262">
        <v>75487946003</v>
      </c>
      <c r="B6262" s="204">
        <v>42914</v>
      </c>
      <c r="C6262">
        <v>0</v>
      </c>
      <c r="D6262">
        <v>1</v>
      </c>
      <c r="E6262">
        <v>0</v>
      </c>
    </row>
    <row r="6263" spans="1:5" x14ac:dyDescent="0.15">
      <c r="A6263">
        <v>75492027002</v>
      </c>
      <c r="B6263" s="204">
        <v>42914</v>
      </c>
      <c r="C6263">
        <v>0</v>
      </c>
      <c r="D6263">
        <v>1</v>
      </c>
      <c r="E6263">
        <v>0</v>
      </c>
    </row>
    <row r="6264" spans="1:5" x14ac:dyDescent="0.15">
      <c r="A6264">
        <v>75492500002</v>
      </c>
      <c r="B6264" s="204">
        <v>42914</v>
      </c>
      <c r="C6264">
        <v>0</v>
      </c>
      <c r="D6264">
        <v>1</v>
      </c>
      <c r="E6264">
        <v>0</v>
      </c>
    </row>
    <row r="6265" spans="1:5" x14ac:dyDescent="0.15">
      <c r="A6265">
        <v>75492533002</v>
      </c>
      <c r="B6265" s="204">
        <v>42914</v>
      </c>
      <c r="C6265">
        <v>0</v>
      </c>
      <c r="D6265">
        <v>1</v>
      </c>
      <c r="E6265">
        <v>0</v>
      </c>
    </row>
    <row r="6266" spans="1:5" x14ac:dyDescent="0.15">
      <c r="A6266">
        <v>75493611004</v>
      </c>
      <c r="B6266" s="204">
        <v>42914</v>
      </c>
      <c r="C6266">
        <v>0</v>
      </c>
      <c r="D6266">
        <v>1</v>
      </c>
      <c r="E6266">
        <v>0</v>
      </c>
    </row>
    <row r="6267" spans="1:5" x14ac:dyDescent="0.15">
      <c r="A6267">
        <v>75501529002</v>
      </c>
      <c r="B6267" s="204">
        <v>42914</v>
      </c>
      <c r="C6267">
        <v>0</v>
      </c>
      <c r="D6267">
        <v>1</v>
      </c>
      <c r="E6267">
        <v>0</v>
      </c>
    </row>
    <row r="6268" spans="1:5" x14ac:dyDescent="0.15">
      <c r="A6268">
        <v>75657806003</v>
      </c>
      <c r="B6268" s="204">
        <v>42893</v>
      </c>
      <c r="C6268">
        <v>0</v>
      </c>
      <c r="D6268">
        <v>1</v>
      </c>
      <c r="E6268">
        <v>0</v>
      </c>
    </row>
    <row r="6269" spans="1:5" x14ac:dyDescent="0.15">
      <c r="A6269">
        <v>75802125003</v>
      </c>
      <c r="B6269" s="204">
        <v>42908</v>
      </c>
      <c r="C6269">
        <v>0</v>
      </c>
      <c r="D6269" t="s">
        <v>21</v>
      </c>
      <c r="E6269">
        <v>0</v>
      </c>
    </row>
    <row r="6270" spans="1:5" x14ac:dyDescent="0.15">
      <c r="A6270">
        <v>76406495002</v>
      </c>
      <c r="B6270" s="204">
        <v>42893</v>
      </c>
      <c r="C6270">
        <v>0</v>
      </c>
      <c r="D6270">
        <v>1</v>
      </c>
      <c r="E6270">
        <v>0</v>
      </c>
    </row>
    <row r="6271" spans="1:5" x14ac:dyDescent="0.15">
      <c r="A6271">
        <v>76748808002</v>
      </c>
      <c r="B6271" s="204">
        <v>42935</v>
      </c>
      <c r="C6271">
        <v>0</v>
      </c>
      <c r="D6271">
        <v>1</v>
      </c>
      <c r="E6271">
        <v>0</v>
      </c>
    </row>
    <row r="6272" spans="1:5" x14ac:dyDescent="0.15">
      <c r="A6272">
        <v>76763931002</v>
      </c>
      <c r="B6272" s="204">
        <v>42914</v>
      </c>
      <c r="C6272">
        <v>0</v>
      </c>
      <c r="D6272">
        <v>1</v>
      </c>
      <c r="E6272">
        <v>0</v>
      </c>
    </row>
    <row r="6273" spans="1:5" x14ac:dyDescent="0.15">
      <c r="A6273">
        <v>77349974002</v>
      </c>
      <c r="B6273" s="204">
        <v>42893</v>
      </c>
      <c r="C6273">
        <v>0</v>
      </c>
      <c r="D6273" t="s">
        <v>21</v>
      </c>
      <c r="E6273">
        <v>0</v>
      </c>
    </row>
    <row r="6274" spans="1:5" x14ac:dyDescent="0.15">
      <c r="A6274">
        <v>77362316005</v>
      </c>
      <c r="B6274" s="204">
        <v>42893</v>
      </c>
      <c r="C6274">
        <v>0</v>
      </c>
      <c r="D6274">
        <v>1</v>
      </c>
      <c r="E6274">
        <v>0</v>
      </c>
    </row>
    <row r="6275" spans="1:5" x14ac:dyDescent="0.15">
      <c r="A6275">
        <v>77378694003</v>
      </c>
      <c r="B6275" s="204">
        <v>42914</v>
      </c>
      <c r="C6275">
        <v>0</v>
      </c>
      <c r="D6275">
        <v>1</v>
      </c>
      <c r="E6275">
        <v>0</v>
      </c>
    </row>
    <row r="6276" spans="1:5" x14ac:dyDescent="0.15">
      <c r="A6276">
        <v>77380509002</v>
      </c>
      <c r="B6276" s="204">
        <v>42893</v>
      </c>
      <c r="C6276">
        <v>0</v>
      </c>
      <c r="D6276">
        <v>1</v>
      </c>
      <c r="E6276">
        <v>0</v>
      </c>
    </row>
    <row r="6277" spans="1:5" x14ac:dyDescent="0.15">
      <c r="A6277">
        <v>77382379002</v>
      </c>
      <c r="B6277" s="204">
        <v>42893</v>
      </c>
      <c r="C6277">
        <v>0</v>
      </c>
      <c r="D6277">
        <v>1</v>
      </c>
      <c r="E6277">
        <v>0</v>
      </c>
    </row>
    <row r="6278" spans="1:5" x14ac:dyDescent="0.15">
      <c r="A6278">
        <v>77384469002</v>
      </c>
      <c r="B6278" s="204">
        <v>42893</v>
      </c>
      <c r="C6278">
        <v>0</v>
      </c>
      <c r="D6278">
        <v>1</v>
      </c>
      <c r="E6278">
        <v>0</v>
      </c>
    </row>
    <row r="6279" spans="1:5" x14ac:dyDescent="0.15">
      <c r="A6279">
        <v>77389066003</v>
      </c>
      <c r="B6279" s="204">
        <v>42893</v>
      </c>
      <c r="C6279">
        <v>0</v>
      </c>
      <c r="D6279" t="s">
        <v>21</v>
      </c>
      <c r="E6279">
        <v>0</v>
      </c>
    </row>
    <row r="6280" spans="1:5" x14ac:dyDescent="0.15">
      <c r="A6280">
        <v>77406940002</v>
      </c>
      <c r="B6280" s="204">
        <v>42893</v>
      </c>
      <c r="C6280">
        <v>0</v>
      </c>
      <c r="D6280">
        <v>1</v>
      </c>
      <c r="E6280">
        <v>0</v>
      </c>
    </row>
    <row r="6281" spans="1:5" x14ac:dyDescent="0.15">
      <c r="A6281">
        <v>77414232002</v>
      </c>
      <c r="B6281" s="204">
        <v>42893</v>
      </c>
      <c r="C6281">
        <v>0</v>
      </c>
      <c r="D6281">
        <v>1</v>
      </c>
      <c r="E6281">
        <v>0</v>
      </c>
    </row>
    <row r="6282" spans="1:5" x14ac:dyDescent="0.15">
      <c r="A6282">
        <v>77417642002</v>
      </c>
      <c r="B6282" s="204">
        <v>42893</v>
      </c>
      <c r="C6282">
        <v>0</v>
      </c>
      <c r="D6282">
        <v>1</v>
      </c>
      <c r="E6282">
        <v>0</v>
      </c>
    </row>
    <row r="6283" spans="1:5" x14ac:dyDescent="0.15">
      <c r="A6283">
        <v>77424428002</v>
      </c>
      <c r="B6283" s="204">
        <v>42893</v>
      </c>
      <c r="C6283">
        <v>0</v>
      </c>
      <c r="D6283">
        <v>1</v>
      </c>
      <c r="E6283">
        <v>0</v>
      </c>
    </row>
    <row r="6284" spans="1:5" x14ac:dyDescent="0.15">
      <c r="A6284">
        <v>77425781002</v>
      </c>
      <c r="B6284" s="204">
        <v>42893</v>
      </c>
      <c r="C6284">
        <v>0</v>
      </c>
      <c r="D6284">
        <v>1</v>
      </c>
      <c r="E6284">
        <v>0</v>
      </c>
    </row>
    <row r="6285" spans="1:5" x14ac:dyDescent="0.15">
      <c r="A6285">
        <v>77432293004</v>
      </c>
      <c r="B6285" s="204">
        <v>42893</v>
      </c>
      <c r="C6285">
        <v>0</v>
      </c>
      <c r="D6285">
        <v>1</v>
      </c>
      <c r="E6285">
        <v>0</v>
      </c>
    </row>
    <row r="6286" spans="1:5" x14ac:dyDescent="0.15">
      <c r="A6286">
        <v>77436594002</v>
      </c>
      <c r="B6286" s="204">
        <v>42893</v>
      </c>
      <c r="C6286">
        <v>0</v>
      </c>
      <c r="D6286">
        <v>1</v>
      </c>
      <c r="E6286">
        <v>0</v>
      </c>
    </row>
    <row r="6287" spans="1:5" x14ac:dyDescent="0.15">
      <c r="A6287">
        <v>77446966002</v>
      </c>
      <c r="B6287" s="204">
        <v>42893</v>
      </c>
      <c r="C6287">
        <v>0</v>
      </c>
      <c r="D6287">
        <v>1</v>
      </c>
      <c r="E6287">
        <v>0</v>
      </c>
    </row>
    <row r="6288" spans="1:5" x14ac:dyDescent="0.15">
      <c r="A6288">
        <v>77453477002</v>
      </c>
      <c r="B6288" s="204">
        <v>42893</v>
      </c>
      <c r="C6288">
        <v>0</v>
      </c>
      <c r="D6288">
        <v>1</v>
      </c>
      <c r="E6288">
        <v>0</v>
      </c>
    </row>
    <row r="6289" spans="1:5" x14ac:dyDescent="0.15">
      <c r="A6289">
        <v>77459153002</v>
      </c>
      <c r="B6289" s="204">
        <v>42893</v>
      </c>
      <c r="C6289">
        <v>0</v>
      </c>
      <c r="D6289">
        <v>1</v>
      </c>
      <c r="E6289">
        <v>0</v>
      </c>
    </row>
    <row r="6290" spans="1:5" x14ac:dyDescent="0.15">
      <c r="A6290">
        <v>77459923002</v>
      </c>
      <c r="B6290" s="204">
        <v>42893</v>
      </c>
      <c r="C6290">
        <v>0</v>
      </c>
      <c r="D6290">
        <v>1</v>
      </c>
      <c r="E6290">
        <v>0</v>
      </c>
    </row>
    <row r="6291" spans="1:5" x14ac:dyDescent="0.15">
      <c r="A6291">
        <v>77461737003</v>
      </c>
      <c r="B6291" s="204">
        <v>42893</v>
      </c>
      <c r="C6291">
        <v>0</v>
      </c>
      <c r="D6291">
        <v>1</v>
      </c>
      <c r="E6291">
        <v>0</v>
      </c>
    </row>
    <row r="6292" spans="1:5" x14ac:dyDescent="0.15">
      <c r="A6292">
        <v>77463915006</v>
      </c>
      <c r="B6292" s="204">
        <v>42893</v>
      </c>
      <c r="C6292">
        <v>0</v>
      </c>
      <c r="D6292">
        <v>1</v>
      </c>
      <c r="E6292">
        <v>0</v>
      </c>
    </row>
    <row r="6293" spans="1:5" x14ac:dyDescent="0.15">
      <c r="A6293">
        <v>77465752002</v>
      </c>
      <c r="B6293" s="204">
        <v>42908</v>
      </c>
      <c r="C6293">
        <v>0</v>
      </c>
      <c r="D6293">
        <v>1</v>
      </c>
      <c r="E6293">
        <v>0</v>
      </c>
    </row>
    <row r="6294" spans="1:5" x14ac:dyDescent="0.15">
      <c r="A6294">
        <v>77467072003</v>
      </c>
      <c r="B6294" s="204">
        <v>42893</v>
      </c>
      <c r="C6294">
        <v>0</v>
      </c>
      <c r="D6294">
        <v>1</v>
      </c>
      <c r="E6294">
        <v>0</v>
      </c>
    </row>
    <row r="6295" spans="1:5" x14ac:dyDescent="0.15">
      <c r="A6295">
        <v>77470295002</v>
      </c>
      <c r="B6295" s="204">
        <v>42893</v>
      </c>
      <c r="C6295">
        <v>0</v>
      </c>
      <c r="D6295">
        <v>1</v>
      </c>
      <c r="E6295">
        <v>0</v>
      </c>
    </row>
    <row r="6296" spans="1:5" x14ac:dyDescent="0.15">
      <c r="A6296">
        <v>77484736002</v>
      </c>
      <c r="B6296" s="204">
        <v>42893</v>
      </c>
      <c r="C6296">
        <v>0</v>
      </c>
      <c r="D6296">
        <v>1</v>
      </c>
      <c r="E6296">
        <v>0</v>
      </c>
    </row>
    <row r="6297" spans="1:5" x14ac:dyDescent="0.15">
      <c r="A6297">
        <v>77492568002</v>
      </c>
      <c r="B6297" s="204">
        <v>42893</v>
      </c>
      <c r="C6297">
        <v>0</v>
      </c>
      <c r="D6297">
        <v>1</v>
      </c>
      <c r="E6297">
        <v>0</v>
      </c>
    </row>
    <row r="6298" spans="1:5" x14ac:dyDescent="0.15">
      <c r="A6298">
        <v>77495141004</v>
      </c>
      <c r="B6298" s="204">
        <v>42893</v>
      </c>
      <c r="C6298">
        <v>0</v>
      </c>
      <c r="D6298">
        <v>1</v>
      </c>
      <c r="E6298">
        <v>0</v>
      </c>
    </row>
    <row r="6299" spans="1:5" x14ac:dyDescent="0.15">
      <c r="A6299">
        <v>77496010003</v>
      </c>
      <c r="B6299" s="204">
        <v>42893</v>
      </c>
      <c r="C6299">
        <v>0</v>
      </c>
      <c r="D6299">
        <v>1</v>
      </c>
      <c r="E6299">
        <v>0</v>
      </c>
    </row>
    <row r="6300" spans="1:5" x14ac:dyDescent="0.15">
      <c r="A6300">
        <v>77499981002</v>
      </c>
      <c r="B6300" s="204">
        <v>42893</v>
      </c>
      <c r="C6300">
        <v>0</v>
      </c>
      <c r="D6300">
        <v>1</v>
      </c>
      <c r="E6300">
        <v>0</v>
      </c>
    </row>
    <row r="6301" spans="1:5" x14ac:dyDescent="0.15">
      <c r="A6301">
        <v>77501400002</v>
      </c>
      <c r="B6301" s="204">
        <v>42893</v>
      </c>
      <c r="C6301">
        <v>0</v>
      </c>
      <c r="D6301">
        <v>1</v>
      </c>
      <c r="E6301">
        <v>0</v>
      </c>
    </row>
    <row r="6302" spans="1:5" x14ac:dyDescent="0.15">
      <c r="A6302">
        <v>77502643002</v>
      </c>
      <c r="B6302" s="204">
        <v>42893</v>
      </c>
      <c r="C6302">
        <v>0</v>
      </c>
      <c r="D6302">
        <v>1</v>
      </c>
      <c r="E6302">
        <v>0</v>
      </c>
    </row>
    <row r="6303" spans="1:5" x14ac:dyDescent="0.15">
      <c r="A6303">
        <v>77504293002</v>
      </c>
      <c r="B6303" s="204">
        <v>42893</v>
      </c>
      <c r="C6303">
        <v>0</v>
      </c>
      <c r="D6303">
        <v>1</v>
      </c>
      <c r="E6303">
        <v>0</v>
      </c>
    </row>
    <row r="6304" spans="1:5" x14ac:dyDescent="0.15">
      <c r="A6304">
        <v>77511277002</v>
      </c>
      <c r="B6304" s="204">
        <v>42893</v>
      </c>
      <c r="C6304">
        <v>0</v>
      </c>
      <c r="D6304">
        <v>1</v>
      </c>
      <c r="E6304">
        <v>0</v>
      </c>
    </row>
    <row r="6305" spans="1:5" x14ac:dyDescent="0.15">
      <c r="A6305">
        <v>77512036002</v>
      </c>
      <c r="B6305" s="204">
        <v>42893</v>
      </c>
      <c r="C6305">
        <v>0</v>
      </c>
      <c r="D6305">
        <v>1</v>
      </c>
      <c r="E6305">
        <v>0</v>
      </c>
    </row>
    <row r="6306" spans="1:5" x14ac:dyDescent="0.15">
      <c r="A6306">
        <v>77516039002</v>
      </c>
      <c r="B6306" s="204">
        <v>42893</v>
      </c>
      <c r="C6306">
        <v>0</v>
      </c>
      <c r="D6306">
        <v>1</v>
      </c>
      <c r="E6306">
        <v>0</v>
      </c>
    </row>
    <row r="6307" spans="1:5" x14ac:dyDescent="0.15">
      <c r="A6307">
        <v>77529391002</v>
      </c>
      <c r="B6307" s="204">
        <v>42893</v>
      </c>
      <c r="C6307">
        <v>0</v>
      </c>
      <c r="D6307">
        <v>1</v>
      </c>
      <c r="E6307">
        <v>0</v>
      </c>
    </row>
    <row r="6308" spans="1:5" x14ac:dyDescent="0.15">
      <c r="A6308">
        <v>77532602002</v>
      </c>
      <c r="B6308" s="204">
        <v>42893</v>
      </c>
      <c r="C6308">
        <v>0</v>
      </c>
      <c r="D6308">
        <v>1</v>
      </c>
      <c r="E6308">
        <v>0</v>
      </c>
    </row>
    <row r="6309" spans="1:5" x14ac:dyDescent="0.15">
      <c r="A6309">
        <v>77534593002</v>
      </c>
      <c r="B6309" s="204">
        <v>42914</v>
      </c>
      <c r="C6309">
        <v>0</v>
      </c>
      <c r="D6309">
        <v>1</v>
      </c>
      <c r="E6309">
        <v>0</v>
      </c>
    </row>
    <row r="6310" spans="1:5" x14ac:dyDescent="0.15">
      <c r="A6310">
        <v>77536815002</v>
      </c>
      <c r="B6310" s="204">
        <v>42893</v>
      </c>
      <c r="C6310">
        <v>0</v>
      </c>
      <c r="D6310">
        <v>1</v>
      </c>
      <c r="E6310">
        <v>0</v>
      </c>
    </row>
    <row r="6311" spans="1:5" x14ac:dyDescent="0.15">
      <c r="A6311">
        <v>77541027002</v>
      </c>
      <c r="B6311" s="204">
        <v>42893</v>
      </c>
      <c r="C6311">
        <v>0</v>
      </c>
      <c r="D6311">
        <v>1</v>
      </c>
      <c r="E6311">
        <v>0</v>
      </c>
    </row>
    <row r="6312" spans="1:5" x14ac:dyDescent="0.15">
      <c r="A6312">
        <v>77545294004</v>
      </c>
      <c r="B6312" s="204">
        <v>42893</v>
      </c>
      <c r="C6312">
        <v>0</v>
      </c>
      <c r="D6312">
        <v>1</v>
      </c>
      <c r="E6312">
        <v>0</v>
      </c>
    </row>
    <row r="6313" spans="1:5" x14ac:dyDescent="0.15">
      <c r="A6313">
        <v>77547021003</v>
      </c>
      <c r="B6313" s="204">
        <v>42893</v>
      </c>
      <c r="C6313">
        <v>0</v>
      </c>
      <c r="D6313">
        <v>1</v>
      </c>
      <c r="E6313">
        <v>0</v>
      </c>
    </row>
    <row r="6314" spans="1:5" x14ac:dyDescent="0.15">
      <c r="A6314">
        <v>77550407002</v>
      </c>
      <c r="B6314" s="204">
        <v>42893</v>
      </c>
      <c r="C6314">
        <v>0</v>
      </c>
      <c r="D6314">
        <v>1</v>
      </c>
      <c r="E6314">
        <v>0</v>
      </c>
    </row>
    <row r="6315" spans="1:5" x14ac:dyDescent="0.15">
      <c r="A6315">
        <v>77559371003</v>
      </c>
      <c r="B6315" s="204">
        <v>42935</v>
      </c>
      <c r="C6315">
        <v>0</v>
      </c>
      <c r="D6315">
        <v>1</v>
      </c>
      <c r="E6315">
        <v>0</v>
      </c>
    </row>
    <row r="6316" spans="1:5" x14ac:dyDescent="0.15">
      <c r="A6316">
        <v>77917907002</v>
      </c>
      <c r="B6316" s="204">
        <v>42914</v>
      </c>
      <c r="C6316">
        <v>0</v>
      </c>
      <c r="D6316">
        <v>1</v>
      </c>
      <c r="E6316">
        <v>0</v>
      </c>
    </row>
    <row r="6317" spans="1:5" x14ac:dyDescent="0.15">
      <c r="A6317">
        <v>78002465002</v>
      </c>
      <c r="B6317" s="204">
        <v>42914</v>
      </c>
      <c r="C6317">
        <v>0</v>
      </c>
      <c r="D6317">
        <v>1</v>
      </c>
      <c r="E6317">
        <v>0</v>
      </c>
    </row>
    <row r="6318" spans="1:5" x14ac:dyDescent="0.15">
      <c r="A6318">
        <v>78009284004</v>
      </c>
      <c r="B6318" s="204">
        <v>42927</v>
      </c>
      <c r="C6318">
        <v>1</v>
      </c>
      <c r="D6318" t="s">
        <v>21</v>
      </c>
      <c r="E6318">
        <v>0</v>
      </c>
    </row>
    <row r="6319" spans="1:5" x14ac:dyDescent="0.15">
      <c r="A6319">
        <v>78017567002</v>
      </c>
      <c r="B6319" s="204">
        <v>42927</v>
      </c>
      <c r="C6319">
        <v>1</v>
      </c>
      <c r="D6319" t="s">
        <v>21</v>
      </c>
      <c r="E6319">
        <v>0</v>
      </c>
    </row>
    <row r="6320" spans="1:5" x14ac:dyDescent="0.15">
      <c r="A6320">
        <v>78066985002</v>
      </c>
      <c r="B6320" s="204">
        <v>42927</v>
      </c>
      <c r="C6320">
        <v>1</v>
      </c>
      <c r="D6320" t="s">
        <v>21</v>
      </c>
      <c r="E6320">
        <v>0</v>
      </c>
    </row>
    <row r="6321" spans="1:5" x14ac:dyDescent="0.15">
      <c r="A6321">
        <v>78091250002</v>
      </c>
      <c r="B6321" s="204">
        <v>42927</v>
      </c>
      <c r="C6321">
        <v>1</v>
      </c>
      <c r="D6321" t="s">
        <v>21</v>
      </c>
      <c r="E6321">
        <v>0</v>
      </c>
    </row>
    <row r="6322" spans="1:5" x14ac:dyDescent="0.15">
      <c r="A6322">
        <v>78140610002</v>
      </c>
      <c r="B6322" s="204">
        <v>42927</v>
      </c>
      <c r="C6322">
        <v>1</v>
      </c>
      <c r="D6322" t="s">
        <v>21</v>
      </c>
      <c r="E6322">
        <v>0</v>
      </c>
    </row>
    <row r="6323" spans="1:5" x14ac:dyDescent="0.15">
      <c r="A6323">
        <v>78339632003</v>
      </c>
      <c r="B6323" s="204">
        <v>42935</v>
      </c>
      <c r="C6323">
        <v>0</v>
      </c>
      <c r="D6323">
        <v>1</v>
      </c>
      <c r="E6323">
        <v>0</v>
      </c>
    </row>
    <row r="6324" spans="1:5" x14ac:dyDescent="0.15">
      <c r="A6324">
        <v>78445084002</v>
      </c>
      <c r="B6324" s="204">
        <v>42935</v>
      </c>
      <c r="C6324">
        <v>0</v>
      </c>
      <c r="D6324">
        <v>1</v>
      </c>
      <c r="E6324">
        <v>0</v>
      </c>
    </row>
    <row r="6325" spans="1:5" x14ac:dyDescent="0.15">
      <c r="A6325">
        <v>78473440003</v>
      </c>
      <c r="B6325" s="204">
        <v>42912</v>
      </c>
      <c r="C6325">
        <v>0</v>
      </c>
      <c r="D6325">
        <v>1</v>
      </c>
      <c r="E6325">
        <v>0</v>
      </c>
    </row>
    <row r="6326" spans="1:5" x14ac:dyDescent="0.15">
      <c r="A6326">
        <v>78474803003</v>
      </c>
      <c r="B6326" s="204">
        <v>42914</v>
      </c>
      <c r="C6326">
        <v>0</v>
      </c>
      <c r="D6326">
        <v>1</v>
      </c>
      <c r="E6326">
        <v>0</v>
      </c>
    </row>
    <row r="6327" spans="1:5" x14ac:dyDescent="0.15">
      <c r="A6327">
        <v>78488673003</v>
      </c>
      <c r="B6327" s="204">
        <v>42914</v>
      </c>
      <c r="C6327">
        <v>0</v>
      </c>
      <c r="D6327">
        <v>1</v>
      </c>
      <c r="E6327">
        <v>0</v>
      </c>
    </row>
    <row r="6328" spans="1:5" x14ac:dyDescent="0.15">
      <c r="A6328">
        <v>78528039003</v>
      </c>
      <c r="B6328" s="204">
        <v>42893</v>
      </c>
      <c r="C6328">
        <v>0</v>
      </c>
      <c r="D6328">
        <v>1</v>
      </c>
      <c r="E6328">
        <v>0</v>
      </c>
    </row>
    <row r="6329" spans="1:5" x14ac:dyDescent="0.15">
      <c r="A6329">
        <v>78568174002</v>
      </c>
      <c r="B6329" s="204">
        <v>42899</v>
      </c>
      <c r="C6329">
        <v>0</v>
      </c>
      <c r="D6329">
        <v>1</v>
      </c>
      <c r="E6329">
        <v>0</v>
      </c>
    </row>
    <row r="6330" spans="1:5" x14ac:dyDescent="0.15">
      <c r="A6330">
        <v>78618105002</v>
      </c>
      <c r="B6330" s="204">
        <v>42914</v>
      </c>
      <c r="C6330">
        <v>0</v>
      </c>
      <c r="D6330">
        <v>1</v>
      </c>
      <c r="E6330">
        <v>0</v>
      </c>
    </row>
    <row r="6331" spans="1:5" x14ac:dyDescent="0.15">
      <c r="A6331">
        <v>78618688004</v>
      </c>
      <c r="B6331" s="204">
        <v>42899</v>
      </c>
      <c r="C6331">
        <v>0</v>
      </c>
      <c r="D6331">
        <v>1</v>
      </c>
      <c r="E6331">
        <v>0</v>
      </c>
    </row>
    <row r="6332" spans="1:5" x14ac:dyDescent="0.15">
      <c r="A6332">
        <v>78624089002</v>
      </c>
      <c r="B6332" s="204">
        <v>42899</v>
      </c>
      <c r="C6332">
        <v>0</v>
      </c>
      <c r="D6332">
        <v>1</v>
      </c>
      <c r="E6332">
        <v>0</v>
      </c>
    </row>
    <row r="6333" spans="1:5" x14ac:dyDescent="0.15">
      <c r="A6333">
        <v>78625816002</v>
      </c>
      <c r="B6333" s="204">
        <v>42899</v>
      </c>
      <c r="C6333">
        <v>0</v>
      </c>
      <c r="D6333">
        <v>1</v>
      </c>
      <c r="E6333">
        <v>0</v>
      </c>
    </row>
    <row r="6334" spans="1:5" x14ac:dyDescent="0.15">
      <c r="A6334">
        <v>78632312002</v>
      </c>
      <c r="B6334" s="204">
        <v>42899</v>
      </c>
      <c r="C6334">
        <v>0</v>
      </c>
      <c r="D6334">
        <v>1</v>
      </c>
      <c r="E6334">
        <v>0</v>
      </c>
    </row>
    <row r="6335" spans="1:5" x14ac:dyDescent="0.15">
      <c r="A6335">
        <v>78636804002</v>
      </c>
      <c r="B6335" s="204">
        <v>42899</v>
      </c>
      <c r="C6335">
        <v>0</v>
      </c>
      <c r="D6335">
        <v>1</v>
      </c>
      <c r="E6335">
        <v>0</v>
      </c>
    </row>
    <row r="6336" spans="1:5" x14ac:dyDescent="0.15">
      <c r="A6336">
        <v>78642633002</v>
      </c>
      <c r="B6336" s="204">
        <v>42899</v>
      </c>
      <c r="C6336">
        <v>0</v>
      </c>
      <c r="D6336">
        <v>1</v>
      </c>
      <c r="E6336">
        <v>0</v>
      </c>
    </row>
    <row r="6337" spans="1:5" x14ac:dyDescent="0.15">
      <c r="A6337">
        <v>78646703002</v>
      </c>
      <c r="B6337" s="204">
        <v>42899</v>
      </c>
      <c r="C6337">
        <v>0</v>
      </c>
      <c r="D6337">
        <v>1</v>
      </c>
      <c r="E6337">
        <v>0</v>
      </c>
    </row>
    <row r="6338" spans="1:5" x14ac:dyDescent="0.15">
      <c r="A6338">
        <v>78648375002</v>
      </c>
      <c r="B6338" s="204">
        <v>42899</v>
      </c>
      <c r="C6338">
        <v>0</v>
      </c>
      <c r="D6338">
        <v>1</v>
      </c>
      <c r="E6338">
        <v>0</v>
      </c>
    </row>
    <row r="6339" spans="1:5" x14ac:dyDescent="0.15">
      <c r="A6339">
        <v>78650366002</v>
      </c>
      <c r="B6339" s="204">
        <v>42899</v>
      </c>
      <c r="C6339">
        <v>0</v>
      </c>
      <c r="D6339">
        <v>1</v>
      </c>
      <c r="E6339">
        <v>0</v>
      </c>
    </row>
    <row r="6340" spans="1:5" x14ac:dyDescent="0.15">
      <c r="A6340">
        <v>78650894003</v>
      </c>
      <c r="B6340" s="204">
        <v>42899</v>
      </c>
      <c r="C6340">
        <v>0</v>
      </c>
      <c r="D6340">
        <v>1</v>
      </c>
      <c r="E6340">
        <v>0</v>
      </c>
    </row>
    <row r="6341" spans="1:5" x14ac:dyDescent="0.15">
      <c r="A6341">
        <v>78658021002</v>
      </c>
      <c r="B6341" s="204">
        <v>42899</v>
      </c>
      <c r="C6341">
        <v>0</v>
      </c>
      <c r="D6341">
        <v>1</v>
      </c>
      <c r="E6341">
        <v>0</v>
      </c>
    </row>
    <row r="6342" spans="1:5" x14ac:dyDescent="0.15">
      <c r="A6342">
        <v>78660276003</v>
      </c>
      <c r="B6342" s="204">
        <v>42899</v>
      </c>
      <c r="C6342">
        <v>0</v>
      </c>
      <c r="D6342">
        <v>1</v>
      </c>
      <c r="E6342">
        <v>0</v>
      </c>
    </row>
    <row r="6343" spans="1:5" x14ac:dyDescent="0.15">
      <c r="A6343">
        <v>78670318002</v>
      </c>
      <c r="B6343" s="204">
        <v>42899</v>
      </c>
      <c r="C6343">
        <v>0</v>
      </c>
      <c r="D6343">
        <v>1</v>
      </c>
      <c r="E6343">
        <v>0</v>
      </c>
    </row>
    <row r="6344" spans="1:5" x14ac:dyDescent="0.15">
      <c r="A6344">
        <v>78672298002</v>
      </c>
      <c r="B6344" s="204">
        <v>42899</v>
      </c>
      <c r="C6344">
        <v>0</v>
      </c>
      <c r="D6344">
        <v>1</v>
      </c>
      <c r="E6344">
        <v>0</v>
      </c>
    </row>
    <row r="6345" spans="1:5" x14ac:dyDescent="0.15">
      <c r="A6345">
        <v>78675234002</v>
      </c>
      <c r="B6345" s="204">
        <v>42899</v>
      </c>
      <c r="C6345">
        <v>0</v>
      </c>
      <c r="D6345">
        <v>1</v>
      </c>
      <c r="E6345">
        <v>0</v>
      </c>
    </row>
    <row r="6346" spans="1:5" x14ac:dyDescent="0.15">
      <c r="A6346">
        <v>78677951003</v>
      </c>
      <c r="B6346" s="204">
        <v>42899</v>
      </c>
      <c r="C6346">
        <v>0</v>
      </c>
      <c r="D6346">
        <v>1</v>
      </c>
      <c r="E6346">
        <v>0</v>
      </c>
    </row>
    <row r="6347" spans="1:5" x14ac:dyDescent="0.15">
      <c r="A6347">
        <v>78678050003</v>
      </c>
      <c r="B6347" s="204">
        <v>42899</v>
      </c>
      <c r="C6347">
        <v>0</v>
      </c>
      <c r="D6347">
        <v>1</v>
      </c>
      <c r="E6347">
        <v>0</v>
      </c>
    </row>
    <row r="6348" spans="1:5" x14ac:dyDescent="0.15">
      <c r="A6348">
        <v>78683605003</v>
      </c>
      <c r="B6348" s="204">
        <v>42899</v>
      </c>
      <c r="C6348">
        <v>0</v>
      </c>
      <c r="D6348">
        <v>1</v>
      </c>
      <c r="E6348">
        <v>0</v>
      </c>
    </row>
    <row r="6349" spans="1:5" x14ac:dyDescent="0.15">
      <c r="A6349">
        <v>78684705002</v>
      </c>
      <c r="B6349" s="204">
        <v>42899</v>
      </c>
      <c r="C6349">
        <v>0</v>
      </c>
      <c r="D6349">
        <v>1</v>
      </c>
      <c r="E6349">
        <v>0</v>
      </c>
    </row>
    <row r="6350" spans="1:5" x14ac:dyDescent="0.15">
      <c r="A6350">
        <v>78684936002</v>
      </c>
      <c r="B6350" s="204">
        <v>42899</v>
      </c>
      <c r="C6350">
        <v>0</v>
      </c>
      <c r="D6350">
        <v>1</v>
      </c>
      <c r="E6350">
        <v>0</v>
      </c>
    </row>
    <row r="6351" spans="1:5" x14ac:dyDescent="0.15">
      <c r="A6351">
        <v>78685486003</v>
      </c>
      <c r="B6351" s="204">
        <v>42899</v>
      </c>
      <c r="C6351">
        <v>0</v>
      </c>
      <c r="D6351">
        <v>1</v>
      </c>
      <c r="E6351">
        <v>0</v>
      </c>
    </row>
    <row r="6352" spans="1:5" x14ac:dyDescent="0.15">
      <c r="A6352">
        <v>78690677002</v>
      </c>
      <c r="B6352" s="204">
        <v>42899</v>
      </c>
      <c r="C6352">
        <v>0</v>
      </c>
      <c r="D6352">
        <v>1</v>
      </c>
      <c r="E6352">
        <v>0</v>
      </c>
    </row>
    <row r="6353" spans="1:5" x14ac:dyDescent="0.15">
      <c r="A6353">
        <v>78692932002</v>
      </c>
      <c r="B6353" s="204">
        <v>42899</v>
      </c>
      <c r="C6353">
        <v>0</v>
      </c>
      <c r="D6353">
        <v>1</v>
      </c>
      <c r="E6353">
        <v>0</v>
      </c>
    </row>
    <row r="6354" spans="1:5" x14ac:dyDescent="0.15">
      <c r="A6354">
        <v>78694428003</v>
      </c>
      <c r="B6354" s="204">
        <v>42899</v>
      </c>
      <c r="C6354">
        <v>0</v>
      </c>
      <c r="D6354">
        <v>1</v>
      </c>
      <c r="E6354">
        <v>0</v>
      </c>
    </row>
    <row r="6355" spans="1:5" x14ac:dyDescent="0.15">
      <c r="A6355">
        <v>78698772002</v>
      </c>
      <c r="B6355" s="204">
        <v>42899</v>
      </c>
      <c r="C6355">
        <v>0</v>
      </c>
      <c r="D6355">
        <v>1</v>
      </c>
      <c r="E6355">
        <v>0</v>
      </c>
    </row>
    <row r="6356" spans="1:5" x14ac:dyDescent="0.15">
      <c r="A6356">
        <v>78699894003</v>
      </c>
      <c r="B6356" s="204">
        <v>42899</v>
      </c>
      <c r="C6356">
        <v>0</v>
      </c>
      <c r="D6356">
        <v>1</v>
      </c>
      <c r="E6356">
        <v>0</v>
      </c>
    </row>
    <row r="6357" spans="1:5" x14ac:dyDescent="0.15">
      <c r="A6357">
        <v>78709430003</v>
      </c>
      <c r="B6357" s="204">
        <v>42899</v>
      </c>
      <c r="C6357">
        <v>0</v>
      </c>
      <c r="D6357">
        <v>1</v>
      </c>
      <c r="E6357">
        <v>0</v>
      </c>
    </row>
    <row r="6358" spans="1:5" x14ac:dyDescent="0.15">
      <c r="A6358">
        <v>78711585002</v>
      </c>
      <c r="B6358" s="204">
        <v>42899</v>
      </c>
      <c r="C6358">
        <v>0</v>
      </c>
      <c r="D6358">
        <v>1</v>
      </c>
      <c r="E6358">
        <v>0</v>
      </c>
    </row>
    <row r="6359" spans="1:5" x14ac:dyDescent="0.15">
      <c r="A6359">
        <v>78713356002</v>
      </c>
      <c r="B6359" s="204">
        <v>42899</v>
      </c>
      <c r="C6359">
        <v>0</v>
      </c>
      <c r="D6359">
        <v>1</v>
      </c>
      <c r="E6359">
        <v>0</v>
      </c>
    </row>
    <row r="6360" spans="1:5" x14ac:dyDescent="0.15">
      <c r="A6360">
        <v>78714489003</v>
      </c>
      <c r="B6360" s="204">
        <v>42899</v>
      </c>
      <c r="C6360">
        <v>0</v>
      </c>
      <c r="D6360">
        <v>1</v>
      </c>
      <c r="E6360">
        <v>0</v>
      </c>
    </row>
    <row r="6361" spans="1:5" x14ac:dyDescent="0.15">
      <c r="A6361">
        <v>78718185002</v>
      </c>
      <c r="B6361" s="204">
        <v>42899</v>
      </c>
      <c r="C6361">
        <v>0</v>
      </c>
      <c r="D6361">
        <v>1</v>
      </c>
      <c r="E6361">
        <v>0</v>
      </c>
    </row>
    <row r="6362" spans="1:5" x14ac:dyDescent="0.15">
      <c r="A6362">
        <v>78722364003</v>
      </c>
      <c r="B6362" s="204">
        <v>42935</v>
      </c>
      <c r="C6362">
        <v>0</v>
      </c>
      <c r="D6362">
        <v>1</v>
      </c>
      <c r="E6362">
        <v>0</v>
      </c>
    </row>
    <row r="6363" spans="1:5" x14ac:dyDescent="0.15">
      <c r="A6363">
        <v>78739468003</v>
      </c>
      <c r="B6363" s="204">
        <v>42899</v>
      </c>
      <c r="C6363">
        <v>0</v>
      </c>
      <c r="D6363">
        <v>1</v>
      </c>
      <c r="E6363">
        <v>0</v>
      </c>
    </row>
    <row r="6364" spans="1:5" x14ac:dyDescent="0.15">
      <c r="A6364">
        <v>78741492003</v>
      </c>
      <c r="B6364" s="204">
        <v>42899</v>
      </c>
      <c r="C6364">
        <v>0</v>
      </c>
      <c r="D6364">
        <v>1</v>
      </c>
      <c r="E6364">
        <v>0</v>
      </c>
    </row>
    <row r="6365" spans="1:5" x14ac:dyDescent="0.15">
      <c r="A6365">
        <v>78743922002</v>
      </c>
      <c r="B6365" s="204">
        <v>42899</v>
      </c>
      <c r="C6365">
        <v>0</v>
      </c>
      <c r="D6365">
        <v>1</v>
      </c>
      <c r="E6365">
        <v>0</v>
      </c>
    </row>
    <row r="6366" spans="1:5" x14ac:dyDescent="0.15">
      <c r="A6366">
        <v>78747497005</v>
      </c>
      <c r="B6366" s="204">
        <v>42899</v>
      </c>
      <c r="C6366">
        <v>0</v>
      </c>
      <c r="D6366">
        <v>1</v>
      </c>
      <c r="E6366">
        <v>0</v>
      </c>
    </row>
    <row r="6367" spans="1:5" x14ac:dyDescent="0.15">
      <c r="A6367">
        <v>78761508002</v>
      </c>
      <c r="B6367" s="204">
        <v>42899</v>
      </c>
      <c r="C6367">
        <v>0</v>
      </c>
      <c r="D6367">
        <v>1</v>
      </c>
      <c r="E6367">
        <v>0</v>
      </c>
    </row>
    <row r="6368" spans="1:5" x14ac:dyDescent="0.15">
      <c r="A6368">
        <v>78775642004</v>
      </c>
      <c r="B6368" s="204">
        <v>42899</v>
      </c>
      <c r="C6368">
        <v>0</v>
      </c>
      <c r="D6368">
        <v>1</v>
      </c>
      <c r="E6368">
        <v>0</v>
      </c>
    </row>
    <row r="6369" spans="1:5" x14ac:dyDescent="0.15">
      <c r="A6369">
        <v>78778447002</v>
      </c>
      <c r="B6369" s="204">
        <v>42899</v>
      </c>
      <c r="C6369">
        <v>0</v>
      </c>
      <c r="D6369">
        <v>1</v>
      </c>
      <c r="E6369">
        <v>0</v>
      </c>
    </row>
    <row r="6370" spans="1:5" x14ac:dyDescent="0.15">
      <c r="A6370">
        <v>78782923003</v>
      </c>
      <c r="B6370" s="204">
        <v>42899</v>
      </c>
      <c r="C6370">
        <v>0</v>
      </c>
      <c r="D6370">
        <v>1</v>
      </c>
      <c r="E6370">
        <v>0</v>
      </c>
    </row>
    <row r="6371" spans="1:5" x14ac:dyDescent="0.15">
      <c r="A6371">
        <v>78784012002</v>
      </c>
      <c r="B6371" s="204">
        <v>42899</v>
      </c>
      <c r="C6371">
        <v>0</v>
      </c>
      <c r="D6371">
        <v>1</v>
      </c>
      <c r="E6371">
        <v>0</v>
      </c>
    </row>
    <row r="6372" spans="1:5" x14ac:dyDescent="0.15">
      <c r="A6372">
        <v>78795450002</v>
      </c>
      <c r="B6372" s="204">
        <v>42899</v>
      </c>
      <c r="C6372">
        <v>0</v>
      </c>
      <c r="D6372">
        <v>1</v>
      </c>
      <c r="E6372">
        <v>0</v>
      </c>
    </row>
    <row r="6373" spans="1:5" x14ac:dyDescent="0.15">
      <c r="A6373">
        <v>78796154002</v>
      </c>
      <c r="B6373" s="204">
        <v>42899</v>
      </c>
      <c r="C6373">
        <v>0</v>
      </c>
      <c r="D6373">
        <v>1</v>
      </c>
      <c r="E6373">
        <v>0</v>
      </c>
    </row>
    <row r="6374" spans="1:5" x14ac:dyDescent="0.15">
      <c r="A6374">
        <v>78797331002</v>
      </c>
      <c r="B6374" s="204">
        <v>42899</v>
      </c>
      <c r="C6374">
        <v>0</v>
      </c>
      <c r="D6374">
        <v>1</v>
      </c>
      <c r="E6374">
        <v>0</v>
      </c>
    </row>
    <row r="6375" spans="1:5" x14ac:dyDescent="0.15">
      <c r="A6375">
        <v>78804172002</v>
      </c>
      <c r="B6375" s="204">
        <v>42899</v>
      </c>
      <c r="C6375">
        <v>0</v>
      </c>
      <c r="D6375">
        <v>1</v>
      </c>
      <c r="E6375">
        <v>0</v>
      </c>
    </row>
    <row r="6376" spans="1:5" x14ac:dyDescent="0.15">
      <c r="A6376">
        <v>78805473002</v>
      </c>
      <c r="B6376" s="204">
        <v>42899</v>
      </c>
      <c r="C6376">
        <v>0</v>
      </c>
      <c r="D6376">
        <v>1</v>
      </c>
      <c r="E6376">
        <v>0</v>
      </c>
    </row>
    <row r="6377" spans="1:5" x14ac:dyDescent="0.15">
      <c r="A6377">
        <v>78816105003</v>
      </c>
      <c r="B6377" s="204">
        <v>42899</v>
      </c>
      <c r="C6377">
        <v>0</v>
      </c>
      <c r="D6377">
        <v>1</v>
      </c>
      <c r="E6377">
        <v>0</v>
      </c>
    </row>
    <row r="6378" spans="1:5" x14ac:dyDescent="0.15">
      <c r="A6378">
        <v>78822780002</v>
      </c>
      <c r="B6378" s="204">
        <v>42899</v>
      </c>
      <c r="C6378">
        <v>0</v>
      </c>
      <c r="D6378">
        <v>1</v>
      </c>
      <c r="E6378">
        <v>0</v>
      </c>
    </row>
    <row r="6379" spans="1:5" x14ac:dyDescent="0.15">
      <c r="A6379">
        <v>79369295003</v>
      </c>
      <c r="B6379" s="204">
        <v>42914</v>
      </c>
      <c r="C6379">
        <v>0</v>
      </c>
      <c r="D6379">
        <v>1</v>
      </c>
      <c r="E6379">
        <v>0</v>
      </c>
    </row>
    <row r="6380" spans="1:5" x14ac:dyDescent="0.15">
      <c r="A6380">
        <v>79461640004</v>
      </c>
      <c r="B6380" s="204">
        <v>42935</v>
      </c>
      <c r="C6380">
        <v>0</v>
      </c>
      <c r="D6380">
        <v>1</v>
      </c>
      <c r="E6380">
        <v>0</v>
      </c>
    </row>
    <row r="6381" spans="1:5" x14ac:dyDescent="0.15">
      <c r="A6381">
        <v>79462366002</v>
      </c>
      <c r="B6381" s="204">
        <v>42935</v>
      </c>
      <c r="C6381">
        <v>0</v>
      </c>
      <c r="D6381">
        <v>1</v>
      </c>
      <c r="E6381">
        <v>0</v>
      </c>
    </row>
    <row r="6382" spans="1:5" x14ac:dyDescent="0.15">
      <c r="A6382">
        <v>79464753002</v>
      </c>
      <c r="B6382" s="204">
        <v>42935</v>
      </c>
      <c r="C6382">
        <v>0</v>
      </c>
      <c r="D6382">
        <v>1</v>
      </c>
      <c r="E6382">
        <v>0</v>
      </c>
    </row>
    <row r="6383" spans="1:5" x14ac:dyDescent="0.15">
      <c r="A6383">
        <v>79468735002</v>
      </c>
      <c r="B6383" s="204">
        <v>42935</v>
      </c>
      <c r="C6383">
        <v>0</v>
      </c>
      <c r="D6383">
        <v>1</v>
      </c>
      <c r="E6383">
        <v>0</v>
      </c>
    </row>
    <row r="6384" spans="1:5" x14ac:dyDescent="0.15">
      <c r="A6384">
        <v>79471144004</v>
      </c>
      <c r="B6384" s="204">
        <v>42935</v>
      </c>
      <c r="C6384">
        <v>0</v>
      </c>
      <c r="D6384">
        <v>1</v>
      </c>
      <c r="E6384">
        <v>0</v>
      </c>
    </row>
    <row r="6385" spans="1:5" x14ac:dyDescent="0.15">
      <c r="A6385">
        <v>79473795002</v>
      </c>
      <c r="B6385" s="204">
        <v>42935</v>
      </c>
      <c r="C6385">
        <v>0</v>
      </c>
      <c r="D6385">
        <v>1</v>
      </c>
      <c r="E6385">
        <v>0</v>
      </c>
    </row>
    <row r="6386" spans="1:5" x14ac:dyDescent="0.15">
      <c r="A6386">
        <v>79481638002</v>
      </c>
      <c r="B6386" s="204">
        <v>42935</v>
      </c>
      <c r="C6386">
        <v>0</v>
      </c>
      <c r="D6386">
        <v>1</v>
      </c>
      <c r="E6386">
        <v>0</v>
      </c>
    </row>
    <row r="6387" spans="1:5" x14ac:dyDescent="0.15">
      <c r="A6387">
        <v>79485213002</v>
      </c>
      <c r="B6387" s="204">
        <v>42935</v>
      </c>
      <c r="C6387">
        <v>0</v>
      </c>
      <c r="D6387">
        <v>1</v>
      </c>
      <c r="E6387">
        <v>0</v>
      </c>
    </row>
    <row r="6388" spans="1:5" x14ac:dyDescent="0.15">
      <c r="A6388">
        <v>79490977002</v>
      </c>
      <c r="B6388" s="204">
        <v>42935</v>
      </c>
      <c r="C6388">
        <v>0</v>
      </c>
      <c r="D6388">
        <v>1</v>
      </c>
      <c r="E6388">
        <v>0</v>
      </c>
    </row>
    <row r="6389" spans="1:5" x14ac:dyDescent="0.15">
      <c r="A6389">
        <v>79500448003</v>
      </c>
      <c r="B6389" s="204">
        <v>42935</v>
      </c>
      <c r="C6389">
        <v>0</v>
      </c>
      <c r="D6389">
        <v>1</v>
      </c>
      <c r="E6389">
        <v>0</v>
      </c>
    </row>
    <row r="6390" spans="1:5" x14ac:dyDescent="0.15">
      <c r="A6390">
        <v>79511206002</v>
      </c>
      <c r="B6390" s="204">
        <v>42935</v>
      </c>
      <c r="C6390">
        <v>0</v>
      </c>
      <c r="D6390">
        <v>1</v>
      </c>
      <c r="E6390">
        <v>0</v>
      </c>
    </row>
    <row r="6391" spans="1:5" x14ac:dyDescent="0.15">
      <c r="A6391">
        <v>79513021002</v>
      </c>
      <c r="B6391" s="204">
        <v>42935</v>
      </c>
      <c r="C6391">
        <v>0</v>
      </c>
      <c r="D6391">
        <v>1</v>
      </c>
      <c r="E6391">
        <v>0</v>
      </c>
    </row>
    <row r="6392" spans="1:5" x14ac:dyDescent="0.15">
      <c r="A6392">
        <v>79515375002</v>
      </c>
      <c r="B6392" s="204">
        <v>42935</v>
      </c>
      <c r="C6392">
        <v>0</v>
      </c>
      <c r="D6392">
        <v>1</v>
      </c>
      <c r="E6392">
        <v>0</v>
      </c>
    </row>
    <row r="6393" spans="1:5" x14ac:dyDescent="0.15">
      <c r="A6393">
        <v>79516640002</v>
      </c>
      <c r="B6393" s="204">
        <v>42935</v>
      </c>
      <c r="C6393">
        <v>0</v>
      </c>
      <c r="D6393">
        <v>1</v>
      </c>
      <c r="E6393">
        <v>0</v>
      </c>
    </row>
    <row r="6394" spans="1:5" x14ac:dyDescent="0.15">
      <c r="A6394">
        <v>79520391002</v>
      </c>
      <c r="B6394" s="204">
        <v>42935</v>
      </c>
      <c r="C6394">
        <v>0</v>
      </c>
      <c r="D6394">
        <v>1</v>
      </c>
      <c r="E6394">
        <v>0</v>
      </c>
    </row>
    <row r="6395" spans="1:5" x14ac:dyDescent="0.15">
      <c r="A6395">
        <v>79521227002</v>
      </c>
      <c r="B6395" s="204">
        <v>42935</v>
      </c>
      <c r="C6395">
        <v>0</v>
      </c>
      <c r="D6395">
        <v>1</v>
      </c>
      <c r="E6395">
        <v>0</v>
      </c>
    </row>
    <row r="6396" spans="1:5" x14ac:dyDescent="0.15">
      <c r="A6396">
        <v>79522877002</v>
      </c>
      <c r="B6396" s="204">
        <v>42935</v>
      </c>
      <c r="C6396">
        <v>0</v>
      </c>
      <c r="D6396">
        <v>1</v>
      </c>
      <c r="E6396">
        <v>0</v>
      </c>
    </row>
    <row r="6397" spans="1:5" x14ac:dyDescent="0.15">
      <c r="A6397">
        <v>79529752002</v>
      </c>
      <c r="B6397" s="204">
        <v>42935</v>
      </c>
      <c r="C6397">
        <v>0</v>
      </c>
      <c r="D6397">
        <v>1</v>
      </c>
      <c r="E6397">
        <v>0</v>
      </c>
    </row>
    <row r="6398" spans="1:5" x14ac:dyDescent="0.15">
      <c r="A6398">
        <v>79541258002</v>
      </c>
      <c r="B6398" s="204">
        <v>42935</v>
      </c>
      <c r="C6398">
        <v>0</v>
      </c>
      <c r="D6398">
        <v>1</v>
      </c>
      <c r="E6398">
        <v>0</v>
      </c>
    </row>
    <row r="6399" spans="1:5" x14ac:dyDescent="0.15">
      <c r="A6399">
        <v>79543227002</v>
      </c>
      <c r="B6399" s="204">
        <v>42914</v>
      </c>
      <c r="C6399">
        <v>0</v>
      </c>
      <c r="D6399">
        <v>1</v>
      </c>
      <c r="E6399">
        <v>0</v>
      </c>
    </row>
    <row r="6400" spans="1:5" x14ac:dyDescent="0.15">
      <c r="A6400">
        <v>79551774003</v>
      </c>
      <c r="B6400" s="204">
        <v>42935</v>
      </c>
      <c r="C6400">
        <v>0</v>
      </c>
      <c r="D6400">
        <v>1</v>
      </c>
      <c r="E6400">
        <v>0</v>
      </c>
    </row>
    <row r="6401" spans="1:5" x14ac:dyDescent="0.15">
      <c r="A6401">
        <v>79553237002</v>
      </c>
      <c r="B6401" s="204">
        <v>42935</v>
      </c>
      <c r="C6401">
        <v>0</v>
      </c>
      <c r="D6401">
        <v>1</v>
      </c>
      <c r="E6401">
        <v>0</v>
      </c>
    </row>
    <row r="6402" spans="1:5" x14ac:dyDescent="0.15">
      <c r="A6402">
        <v>79554447002</v>
      </c>
      <c r="B6402" s="204">
        <v>42935</v>
      </c>
      <c r="C6402">
        <v>0</v>
      </c>
      <c r="D6402">
        <v>1</v>
      </c>
      <c r="E6402">
        <v>0</v>
      </c>
    </row>
    <row r="6403" spans="1:5" x14ac:dyDescent="0.15">
      <c r="A6403">
        <v>79555503003</v>
      </c>
      <c r="B6403" s="204">
        <v>42935</v>
      </c>
      <c r="C6403">
        <v>0</v>
      </c>
      <c r="D6403">
        <v>1</v>
      </c>
      <c r="E6403">
        <v>0</v>
      </c>
    </row>
    <row r="6404" spans="1:5" x14ac:dyDescent="0.15">
      <c r="A6404">
        <v>79556867002</v>
      </c>
      <c r="B6404" s="204">
        <v>42935</v>
      </c>
      <c r="C6404">
        <v>0</v>
      </c>
      <c r="D6404">
        <v>1</v>
      </c>
      <c r="E6404">
        <v>0</v>
      </c>
    </row>
    <row r="6405" spans="1:5" x14ac:dyDescent="0.15">
      <c r="A6405">
        <v>79558770007</v>
      </c>
      <c r="B6405" s="204">
        <v>42880</v>
      </c>
      <c r="C6405">
        <v>0</v>
      </c>
      <c r="D6405">
        <v>1</v>
      </c>
      <c r="E6405">
        <v>0</v>
      </c>
    </row>
    <row r="6406" spans="1:5" x14ac:dyDescent="0.15">
      <c r="A6406">
        <v>79559804002</v>
      </c>
      <c r="B6406" s="204">
        <v>42935</v>
      </c>
      <c r="C6406">
        <v>0</v>
      </c>
      <c r="D6406">
        <v>1</v>
      </c>
      <c r="E6406">
        <v>0</v>
      </c>
    </row>
    <row r="6407" spans="1:5" x14ac:dyDescent="0.15">
      <c r="A6407">
        <v>79560541002</v>
      </c>
      <c r="B6407" s="204">
        <v>42935</v>
      </c>
      <c r="C6407">
        <v>0</v>
      </c>
      <c r="D6407">
        <v>1</v>
      </c>
      <c r="E6407">
        <v>0</v>
      </c>
    </row>
    <row r="6408" spans="1:5" x14ac:dyDescent="0.15">
      <c r="A6408">
        <v>79561443002</v>
      </c>
      <c r="B6408" s="204">
        <v>42935</v>
      </c>
      <c r="C6408">
        <v>0</v>
      </c>
      <c r="D6408" t="s">
        <v>21</v>
      </c>
      <c r="E6408">
        <v>0</v>
      </c>
    </row>
    <row r="6409" spans="1:5" x14ac:dyDescent="0.15">
      <c r="A6409">
        <v>79562125002</v>
      </c>
      <c r="B6409" s="204">
        <v>42935</v>
      </c>
      <c r="C6409">
        <v>0</v>
      </c>
      <c r="D6409">
        <v>1</v>
      </c>
      <c r="E6409">
        <v>0</v>
      </c>
    </row>
    <row r="6410" spans="1:5" x14ac:dyDescent="0.15">
      <c r="A6410">
        <v>79562653002</v>
      </c>
      <c r="B6410" s="204">
        <v>42935</v>
      </c>
      <c r="C6410">
        <v>0</v>
      </c>
      <c r="D6410">
        <v>1</v>
      </c>
      <c r="E6410">
        <v>0</v>
      </c>
    </row>
    <row r="6411" spans="1:5" x14ac:dyDescent="0.15">
      <c r="A6411">
        <v>79573235002</v>
      </c>
      <c r="B6411" s="204">
        <v>42935</v>
      </c>
      <c r="C6411">
        <v>0</v>
      </c>
      <c r="D6411">
        <v>1</v>
      </c>
      <c r="E6411">
        <v>0</v>
      </c>
    </row>
    <row r="6412" spans="1:5" x14ac:dyDescent="0.15">
      <c r="A6412">
        <v>79586171002</v>
      </c>
      <c r="B6412" s="204">
        <v>42935</v>
      </c>
      <c r="C6412">
        <v>0</v>
      </c>
      <c r="D6412" t="s">
        <v>21</v>
      </c>
      <c r="E6412">
        <v>0</v>
      </c>
    </row>
    <row r="6413" spans="1:5" x14ac:dyDescent="0.15">
      <c r="A6413">
        <v>79587557002</v>
      </c>
      <c r="B6413" s="204">
        <v>42935</v>
      </c>
      <c r="C6413">
        <v>0</v>
      </c>
      <c r="D6413">
        <v>1</v>
      </c>
      <c r="E6413">
        <v>0</v>
      </c>
    </row>
    <row r="6414" spans="1:5" x14ac:dyDescent="0.15">
      <c r="A6414">
        <v>79588470002</v>
      </c>
      <c r="B6414" s="204">
        <v>42935</v>
      </c>
      <c r="C6414">
        <v>0</v>
      </c>
      <c r="D6414">
        <v>1</v>
      </c>
      <c r="E6414">
        <v>0</v>
      </c>
    </row>
    <row r="6415" spans="1:5" x14ac:dyDescent="0.15">
      <c r="A6415">
        <v>79590824002</v>
      </c>
      <c r="B6415" s="204">
        <v>42935</v>
      </c>
      <c r="C6415">
        <v>0</v>
      </c>
      <c r="D6415">
        <v>1</v>
      </c>
      <c r="E6415">
        <v>0</v>
      </c>
    </row>
    <row r="6416" spans="1:5" x14ac:dyDescent="0.15">
      <c r="A6416">
        <v>79594168002</v>
      </c>
      <c r="B6416" s="204">
        <v>42935</v>
      </c>
      <c r="C6416">
        <v>0</v>
      </c>
      <c r="D6416">
        <v>1</v>
      </c>
      <c r="E6416">
        <v>0</v>
      </c>
    </row>
    <row r="6417" spans="1:5" x14ac:dyDescent="0.15">
      <c r="A6417">
        <v>79633317002</v>
      </c>
      <c r="B6417" s="204">
        <v>42908</v>
      </c>
      <c r="C6417">
        <v>0</v>
      </c>
      <c r="D6417">
        <v>1</v>
      </c>
      <c r="E6417">
        <v>0</v>
      </c>
    </row>
    <row r="6418" spans="1:5" x14ac:dyDescent="0.15">
      <c r="A6418">
        <v>79637849003</v>
      </c>
      <c r="B6418" s="204">
        <v>42908</v>
      </c>
      <c r="C6418">
        <v>0</v>
      </c>
      <c r="D6418">
        <v>1</v>
      </c>
      <c r="E6418">
        <v>0</v>
      </c>
    </row>
    <row r="6419" spans="1:5" x14ac:dyDescent="0.15">
      <c r="A6419">
        <v>79638091003</v>
      </c>
      <c r="B6419" s="204">
        <v>42908</v>
      </c>
      <c r="C6419">
        <v>0</v>
      </c>
      <c r="D6419">
        <v>1</v>
      </c>
      <c r="E6419">
        <v>0</v>
      </c>
    </row>
    <row r="6420" spans="1:5" x14ac:dyDescent="0.15">
      <c r="A6420">
        <v>79638322002</v>
      </c>
      <c r="B6420" s="204">
        <v>42908</v>
      </c>
      <c r="C6420">
        <v>0</v>
      </c>
      <c r="D6420">
        <v>1</v>
      </c>
      <c r="E6420">
        <v>0</v>
      </c>
    </row>
    <row r="6421" spans="1:5" x14ac:dyDescent="0.15">
      <c r="A6421">
        <v>79641666002</v>
      </c>
      <c r="B6421" s="204">
        <v>42908</v>
      </c>
      <c r="C6421">
        <v>0</v>
      </c>
      <c r="D6421">
        <v>1</v>
      </c>
      <c r="E6421">
        <v>0</v>
      </c>
    </row>
    <row r="6422" spans="1:5" x14ac:dyDescent="0.15">
      <c r="A6422">
        <v>79641842002</v>
      </c>
      <c r="B6422" s="204">
        <v>42908</v>
      </c>
      <c r="C6422">
        <v>0</v>
      </c>
      <c r="D6422">
        <v>1</v>
      </c>
      <c r="E6422">
        <v>0</v>
      </c>
    </row>
    <row r="6423" spans="1:5" x14ac:dyDescent="0.15">
      <c r="A6423">
        <v>79643756002</v>
      </c>
      <c r="B6423" s="204">
        <v>42879</v>
      </c>
      <c r="C6423">
        <v>0</v>
      </c>
      <c r="D6423">
        <v>1</v>
      </c>
      <c r="E6423">
        <v>0</v>
      </c>
    </row>
    <row r="6424" spans="1:5" x14ac:dyDescent="0.15">
      <c r="A6424">
        <v>79651852002</v>
      </c>
      <c r="B6424" s="204">
        <v>42879</v>
      </c>
      <c r="C6424">
        <v>0</v>
      </c>
      <c r="D6424">
        <v>1</v>
      </c>
      <c r="E6424">
        <v>0</v>
      </c>
    </row>
    <row r="6425" spans="1:5" x14ac:dyDescent="0.15">
      <c r="A6425">
        <v>79656153003</v>
      </c>
      <c r="B6425" s="204">
        <v>42879</v>
      </c>
      <c r="C6425">
        <v>0</v>
      </c>
      <c r="D6425">
        <v>1</v>
      </c>
      <c r="E6425">
        <v>0</v>
      </c>
    </row>
    <row r="6426" spans="1:5" x14ac:dyDescent="0.15">
      <c r="A6426">
        <v>79656241002</v>
      </c>
      <c r="B6426" s="204">
        <v>42879</v>
      </c>
      <c r="C6426">
        <v>0</v>
      </c>
      <c r="D6426">
        <v>1</v>
      </c>
      <c r="E6426">
        <v>0</v>
      </c>
    </row>
    <row r="6427" spans="1:5" x14ac:dyDescent="0.15">
      <c r="A6427">
        <v>79661708003</v>
      </c>
      <c r="B6427" s="204">
        <v>42880</v>
      </c>
      <c r="C6427">
        <v>0</v>
      </c>
      <c r="D6427">
        <v>1</v>
      </c>
      <c r="E6427">
        <v>0</v>
      </c>
    </row>
    <row r="6428" spans="1:5" x14ac:dyDescent="0.15">
      <c r="A6428">
        <v>79668264004</v>
      </c>
      <c r="B6428" s="204">
        <v>42880</v>
      </c>
      <c r="C6428">
        <v>0</v>
      </c>
      <c r="D6428">
        <v>1</v>
      </c>
      <c r="E6428">
        <v>0</v>
      </c>
    </row>
    <row r="6429" spans="1:5" x14ac:dyDescent="0.15">
      <c r="A6429">
        <v>79669650002</v>
      </c>
      <c r="B6429" s="204">
        <v>42880</v>
      </c>
      <c r="C6429">
        <v>0</v>
      </c>
      <c r="D6429">
        <v>1</v>
      </c>
      <c r="E6429">
        <v>0</v>
      </c>
    </row>
    <row r="6430" spans="1:5" x14ac:dyDescent="0.15">
      <c r="A6430">
        <v>79693399005</v>
      </c>
      <c r="B6430" s="204">
        <v>42913</v>
      </c>
      <c r="C6430">
        <v>0</v>
      </c>
      <c r="D6430">
        <v>1</v>
      </c>
      <c r="E6430">
        <v>0</v>
      </c>
    </row>
    <row r="6431" spans="1:5" x14ac:dyDescent="0.15">
      <c r="A6431">
        <v>79695203003</v>
      </c>
      <c r="B6431" s="204">
        <v>42912</v>
      </c>
      <c r="C6431">
        <v>0</v>
      </c>
      <c r="D6431">
        <v>1</v>
      </c>
      <c r="E6431">
        <v>0</v>
      </c>
    </row>
    <row r="6432" spans="1:5" x14ac:dyDescent="0.15">
      <c r="A6432">
        <v>79698547002</v>
      </c>
      <c r="B6432" s="204">
        <v>42913</v>
      </c>
      <c r="C6432">
        <v>0</v>
      </c>
      <c r="D6432">
        <v>1</v>
      </c>
      <c r="E6432">
        <v>0</v>
      </c>
    </row>
    <row r="6433" spans="1:5" x14ac:dyDescent="0.15">
      <c r="A6433">
        <v>79711780002</v>
      </c>
      <c r="B6433" s="204">
        <v>42914</v>
      </c>
      <c r="C6433">
        <v>0</v>
      </c>
      <c r="D6433">
        <v>1</v>
      </c>
      <c r="E6433">
        <v>0</v>
      </c>
    </row>
    <row r="6434" spans="1:5" x14ac:dyDescent="0.15">
      <c r="A6434">
        <v>79713903002</v>
      </c>
      <c r="B6434" s="204">
        <v>42914</v>
      </c>
      <c r="C6434">
        <v>0</v>
      </c>
      <c r="D6434">
        <v>1</v>
      </c>
      <c r="E6434">
        <v>0</v>
      </c>
    </row>
    <row r="6435" spans="1:5" x14ac:dyDescent="0.15">
      <c r="A6435">
        <v>79714332002</v>
      </c>
      <c r="B6435" s="204">
        <v>42914</v>
      </c>
      <c r="C6435">
        <v>0</v>
      </c>
      <c r="D6435">
        <v>1</v>
      </c>
      <c r="E6435">
        <v>0</v>
      </c>
    </row>
    <row r="6436" spans="1:5" x14ac:dyDescent="0.15">
      <c r="A6436">
        <v>79721196003</v>
      </c>
      <c r="B6436" s="204">
        <v>42914</v>
      </c>
      <c r="C6436">
        <v>0</v>
      </c>
      <c r="D6436">
        <v>1</v>
      </c>
      <c r="E6436">
        <v>0</v>
      </c>
    </row>
    <row r="6437" spans="1:5" x14ac:dyDescent="0.15">
      <c r="A6437">
        <v>79723429002</v>
      </c>
      <c r="B6437" s="204">
        <v>42914</v>
      </c>
      <c r="C6437">
        <v>0</v>
      </c>
      <c r="D6437">
        <v>1</v>
      </c>
      <c r="E6437">
        <v>0</v>
      </c>
    </row>
    <row r="6438" spans="1:5" x14ac:dyDescent="0.15">
      <c r="A6438">
        <v>79890761002</v>
      </c>
      <c r="B6438" s="204">
        <v>42893</v>
      </c>
      <c r="C6438">
        <v>0</v>
      </c>
      <c r="D6438">
        <v>1</v>
      </c>
      <c r="E6438">
        <v>0</v>
      </c>
    </row>
    <row r="6439" spans="1:5" x14ac:dyDescent="0.15">
      <c r="A6439">
        <v>79977166002</v>
      </c>
      <c r="B6439" s="204">
        <v>42899</v>
      </c>
      <c r="C6439">
        <v>0</v>
      </c>
      <c r="D6439">
        <v>1</v>
      </c>
      <c r="E6439">
        <v>0</v>
      </c>
    </row>
    <row r="6440" spans="1:5" x14ac:dyDescent="0.15">
      <c r="A6440">
        <v>79978673004</v>
      </c>
      <c r="B6440" s="204">
        <v>42899</v>
      </c>
      <c r="C6440">
        <v>0</v>
      </c>
      <c r="D6440">
        <v>1</v>
      </c>
      <c r="E6440">
        <v>0</v>
      </c>
    </row>
    <row r="6441" spans="1:5" x14ac:dyDescent="0.15">
      <c r="A6441">
        <v>79981764002</v>
      </c>
      <c r="B6441" s="204">
        <v>42899</v>
      </c>
      <c r="C6441">
        <v>0</v>
      </c>
      <c r="D6441">
        <v>1</v>
      </c>
      <c r="E6441">
        <v>0</v>
      </c>
    </row>
    <row r="6442" spans="1:5" x14ac:dyDescent="0.15">
      <c r="A6442">
        <v>79982864002</v>
      </c>
      <c r="B6442" s="204">
        <v>42899</v>
      </c>
      <c r="C6442">
        <v>0</v>
      </c>
      <c r="D6442">
        <v>1</v>
      </c>
      <c r="E6442">
        <v>0</v>
      </c>
    </row>
    <row r="6443" spans="1:5" x14ac:dyDescent="0.15">
      <c r="A6443">
        <v>79984338004</v>
      </c>
      <c r="B6443" s="204">
        <v>42899</v>
      </c>
      <c r="C6443">
        <v>0</v>
      </c>
      <c r="D6443">
        <v>1</v>
      </c>
      <c r="E6443">
        <v>0</v>
      </c>
    </row>
    <row r="6444" spans="1:5" x14ac:dyDescent="0.15">
      <c r="A6444">
        <v>80079928002</v>
      </c>
      <c r="B6444" s="204">
        <v>42935</v>
      </c>
      <c r="C6444">
        <v>0</v>
      </c>
      <c r="D6444">
        <v>1</v>
      </c>
      <c r="E6444">
        <v>0</v>
      </c>
    </row>
    <row r="6445" spans="1:5" x14ac:dyDescent="0.15">
      <c r="A6445">
        <v>80172482002</v>
      </c>
      <c r="B6445" s="204">
        <v>42908</v>
      </c>
      <c r="C6445">
        <v>0</v>
      </c>
      <c r="D6445">
        <v>1</v>
      </c>
      <c r="E6445">
        <v>0</v>
      </c>
    </row>
    <row r="6446" spans="1:5" x14ac:dyDescent="0.15">
      <c r="A6446">
        <v>80176123003</v>
      </c>
      <c r="B6446" s="204">
        <v>42908</v>
      </c>
      <c r="C6446">
        <v>0</v>
      </c>
      <c r="D6446">
        <v>1</v>
      </c>
      <c r="E6446">
        <v>0</v>
      </c>
    </row>
    <row r="6447" spans="1:5" x14ac:dyDescent="0.15">
      <c r="A6447">
        <v>80179841002</v>
      </c>
      <c r="B6447" s="204">
        <v>42908</v>
      </c>
      <c r="C6447">
        <v>0</v>
      </c>
      <c r="D6447">
        <v>1</v>
      </c>
      <c r="E6447">
        <v>0</v>
      </c>
    </row>
    <row r="6448" spans="1:5" x14ac:dyDescent="0.15">
      <c r="A6448">
        <v>80180072003</v>
      </c>
      <c r="B6448" s="204">
        <v>42908</v>
      </c>
      <c r="C6448">
        <v>0</v>
      </c>
      <c r="D6448">
        <v>1</v>
      </c>
      <c r="E6448">
        <v>0</v>
      </c>
    </row>
    <row r="6449" spans="1:5" x14ac:dyDescent="0.15">
      <c r="A6449">
        <v>80185946002</v>
      </c>
      <c r="B6449" s="204">
        <v>42879</v>
      </c>
      <c r="C6449">
        <v>0</v>
      </c>
      <c r="D6449">
        <v>1</v>
      </c>
      <c r="E6449">
        <v>0</v>
      </c>
    </row>
    <row r="6450" spans="1:5" x14ac:dyDescent="0.15">
      <c r="A6450">
        <v>80186837002</v>
      </c>
      <c r="B6450" s="204">
        <v>42879</v>
      </c>
      <c r="C6450">
        <v>0</v>
      </c>
      <c r="D6450">
        <v>1</v>
      </c>
      <c r="E6450">
        <v>0</v>
      </c>
    </row>
    <row r="6451" spans="1:5" x14ac:dyDescent="0.15">
      <c r="A6451">
        <v>80190478003</v>
      </c>
      <c r="B6451" s="204">
        <v>42879</v>
      </c>
      <c r="C6451">
        <v>0</v>
      </c>
      <c r="D6451">
        <v>1</v>
      </c>
      <c r="E6451">
        <v>0</v>
      </c>
    </row>
    <row r="6452" spans="1:5" x14ac:dyDescent="0.15">
      <c r="A6452">
        <v>80193404002</v>
      </c>
      <c r="B6452" s="204">
        <v>42879</v>
      </c>
      <c r="C6452">
        <v>0</v>
      </c>
      <c r="D6452">
        <v>1</v>
      </c>
      <c r="E6452">
        <v>0</v>
      </c>
    </row>
    <row r="6453" spans="1:5" x14ac:dyDescent="0.15">
      <c r="A6453">
        <v>80193954002</v>
      </c>
      <c r="B6453" s="204">
        <v>42879</v>
      </c>
      <c r="C6453">
        <v>0</v>
      </c>
      <c r="D6453">
        <v>1</v>
      </c>
      <c r="E6453">
        <v>0</v>
      </c>
    </row>
    <row r="6454" spans="1:5" x14ac:dyDescent="0.15">
      <c r="A6454">
        <v>80198926003</v>
      </c>
      <c r="B6454" s="204">
        <v>42879</v>
      </c>
      <c r="C6454">
        <v>0</v>
      </c>
      <c r="D6454">
        <v>1</v>
      </c>
      <c r="E6454">
        <v>0</v>
      </c>
    </row>
    <row r="6455" spans="1:5" x14ac:dyDescent="0.15">
      <c r="A6455">
        <v>80202831002</v>
      </c>
      <c r="B6455" s="204">
        <v>42880</v>
      </c>
      <c r="C6455">
        <v>0</v>
      </c>
      <c r="D6455">
        <v>1</v>
      </c>
      <c r="E6455">
        <v>0</v>
      </c>
    </row>
    <row r="6456" spans="1:5" x14ac:dyDescent="0.15">
      <c r="A6456">
        <v>80207440002</v>
      </c>
      <c r="B6456" s="204">
        <v>42880</v>
      </c>
      <c r="C6456">
        <v>0</v>
      </c>
      <c r="D6456">
        <v>1</v>
      </c>
      <c r="E6456">
        <v>0</v>
      </c>
    </row>
    <row r="6457" spans="1:5" x14ac:dyDescent="0.15">
      <c r="A6457">
        <v>80207495002</v>
      </c>
      <c r="B6457" s="204">
        <v>42880</v>
      </c>
      <c r="C6457">
        <v>0</v>
      </c>
      <c r="D6457">
        <v>1</v>
      </c>
      <c r="E6457">
        <v>0</v>
      </c>
    </row>
    <row r="6458" spans="1:5" x14ac:dyDescent="0.15">
      <c r="A6458">
        <v>80208166003</v>
      </c>
      <c r="B6458" s="204">
        <v>42880</v>
      </c>
      <c r="C6458">
        <v>0</v>
      </c>
      <c r="D6458">
        <v>1</v>
      </c>
      <c r="E6458">
        <v>0</v>
      </c>
    </row>
    <row r="6459" spans="1:5" x14ac:dyDescent="0.15">
      <c r="A6459">
        <v>80216658004</v>
      </c>
      <c r="B6459" s="204">
        <v>42880</v>
      </c>
      <c r="C6459">
        <v>0</v>
      </c>
      <c r="D6459">
        <v>1</v>
      </c>
      <c r="E6459">
        <v>0</v>
      </c>
    </row>
    <row r="6460" spans="1:5" x14ac:dyDescent="0.15">
      <c r="A6460">
        <v>80254333003</v>
      </c>
      <c r="B6460" s="204">
        <v>42912</v>
      </c>
      <c r="C6460">
        <v>0</v>
      </c>
      <c r="D6460">
        <v>1</v>
      </c>
      <c r="E6460">
        <v>0</v>
      </c>
    </row>
    <row r="6461" spans="1:5" x14ac:dyDescent="0.15">
      <c r="A6461">
        <v>80255411002</v>
      </c>
      <c r="B6461" s="204">
        <v>42912</v>
      </c>
      <c r="C6461">
        <v>0</v>
      </c>
      <c r="D6461">
        <v>1</v>
      </c>
      <c r="E6461">
        <v>0</v>
      </c>
    </row>
    <row r="6462" spans="1:5" x14ac:dyDescent="0.15">
      <c r="A6462">
        <v>80257171002</v>
      </c>
      <c r="B6462" s="204">
        <v>42912</v>
      </c>
      <c r="C6462">
        <v>0</v>
      </c>
      <c r="D6462">
        <v>1</v>
      </c>
      <c r="E6462">
        <v>0</v>
      </c>
    </row>
    <row r="6463" spans="1:5" x14ac:dyDescent="0.15">
      <c r="A6463">
        <v>80257908002</v>
      </c>
      <c r="B6463" s="204">
        <v>42912</v>
      </c>
      <c r="C6463">
        <v>0</v>
      </c>
      <c r="D6463">
        <v>1</v>
      </c>
      <c r="E6463">
        <v>0</v>
      </c>
    </row>
    <row r="6464" spans="1:5" x14ac:dyDescent="0.15">
      <c r="A6464">
        <v>80261065004</v>
      </c>
      <c r="B6464" s="204">
        <v>42912</v>
      </c>
      <c r="C6464">
        <v>0</v>
      </c>
      <c r="D6464">
        <v>1</v>
      </c>
      <c r="E6464">
        <v>0</v>
      </c>
    </row>
    <row r="6465" spans="1:5" x14ac:dyDescent="0.15">
      <c r="A6465">
        <v>80267412002</v>
      </c>
      <c r="B6465" s="204">
        <v>42913</v>
      </c>
      <c r="C6465">
        <v>0</v>
      </c>
      <c r="D6465">
        <v>1</v>
      </c>
      <c r="E6465">
        <v>0</v>
      </c>
    </row>
    <row r="6466" spans="1:5" x14ac:dyDescent="0.15">
      <c r="A6466">
        <v>80269238002</v>
      </c>
      <c r="B6466" s="204">
        <v>42913</v>
      </c>
      <c r="C6466">
        <v>0</v>
      </c>
      <c r="D6466">
        <v>1</v>
      </c>
      <c r="E6466">
        <v>0</v>
      </c>
    </row>
    <row r="6467" spans="1:5" x14ac:dyDescent="0.15">
      <c r="A6467">
        <v>80270624002</v>
      </c>
      <c r="B6467" s="204">
        <v>42913</v>
      </c>
      <c r="C6467">
        <v>0</v>
      </c>
      <c r="D6467">
        <v>1</v>
      </c>
      <c r="E6467">
        <v>0</v>
      </c>
    </row>
    <row r="6468" spans="1:5" x14ac:dyDescent="0.15">
      <c r="A6468">
        <v>80271097003</v>
      </c>
      <c r="B6468" s="204">
        <v>42913</v>
      </c>
      <c r="C6468">
        <v>0</v>
      </c>
      <c r="D6468">
        <v>1</v>
      </c>
      <c r="E6468">
        <v>0</v>
      </c>
    </row>
    <row r="6469" spans="1:5" x14ac:dyDescent="0.15">
      <c r="A6469">
        <v>80271416003</v>
      </c>
      <c r="B6469" s="204">
        <v>42913</v>
      </c>
      <c r="C6469">
        <v>0</v>
      </c>
      <c r="D6469">
        <v>1</v>
      </c>
      <c r="E6469">
        <v>0</v>
      </c>
    </row>
    <row r="6470" spans="1:5" x14ac:dyDescent="0.15">
      <c r="A6470">
        <v>80271603002</v>
      </c>
      <c r="B6470" s="204">
        <v>42913</v>
      </c>
      <c r="C6470">
        <v>0</v>
      </c>
      <c r="D6470">
        <v>1</v>
      </c>
      <c r="E6470">
        <v>0</v>
      </c>
    </row>
    <row r="6471" spans="1:5" x14ac:dyDescent="0.15">
      <c r="A6471">
        <v>80273165003</v>
      </c>
      <c r="B6471" s="204">
        <v>42913</v>
      </c>
      <c r="C6471">
        <v>0</v>
      </c>
      <c r="D6471">
        <v>1</v>
      </c>
      <c r="E6471">
        <v>0</v>
      </c>
    </row>
    <row r="6472" spans="1:5" x14ac:dyDescent="0.15">
      <c r="A6472">
        <v>80277246004</v>
      </c>
      <c r="B6472" s="204">
        <v>42913</v>
      </c>
      <c r="C6472">
        <v>0</v>
      </c>
      <c r="D6472">
        <v>1</v>
      </c>
      <c r="E6472">
        <v>0</v>
      </c>
    </row>
    <row r="6473" spans="1:5" x14ac:dyDescent="0.15">
      <c r="A6473">
        <v>80297277002</v>
      </c>
      <c r="B6473" s="204">
        <v>42914</v>
      </c>
      <c r="C6473">
        <v>0</v>
      </c>
      <c r="D6473">
        <v>1</v>
      </c>
      <c r="E6473">
        <v>0</v>
      </c>
    </row>
    <row r="6474" spans="1:5" x14ac:dyDescent="0.15">
      <c r="A6474">
        <v>80297926002</v>
      </c>
      <c r="B6474" s="204">
        <v>42914</v>
      </c>
      <c r="C6474">
        <v>0</v>
      </c>
      <c r="D6474">
        <v>1</v>
      </c>
      <c r="E6474">
        <v>0</v>
      </c>
    </row>
    <row r="6475" spans="1:5" x14ac:dyDescent="0.15">
      <c r="A6475">
        <v>80495178004</v>
      </c>
      <c r="B6475" s="204">
        <v>42893</v>
      </c>
      <c r="C6475">
        <v>0</v>
      </c>
      <c r="D6475">
        <v>1</v>
      </c>
      <c r="E6475">
        <v>0</v>
      </c>
    </row>
    <row r="6476" spans="1:5" x14ac:dyDescent="0.15">
      <c r="A6476">
        <v>80496080002</v>
      </c>
      <c r="B6476" s="204">
        <v>42893</v>
      </c>
      <c r="C6476">
        <v>0</v>
      </c>
      <c r="D6476">
        <v>1</v>
      </c>
      <c r="E6476">
        <v>0</v>
      </c>
    </row>
    <row r="6477" spans="1:5" x14ac:dyDescent="0.15">
      <c r="A6477">
        <v>80504132002</v>
      </c>
      <c r="B6477" s="204">
        <v>42893</v>
      </c>
      <c r="C6477">
        <v>0</v>
      </c>
      <c r="D6477">
        <v>1</v>
      </c>
      <c r="E6477">
        <v>0</v>
      </c>
    </row>
    <row r="6478" spans="1:5" x14ac:dyDescent="0.15">
      <c r="A6478">
        <v>80505419003</v>
      </c>
      <c r="B6478" s="204">
        <v>42893</v>
      </c>
      <c r="C6478">
        <v>0</v>
      </c>
      <c r="D6478">
        <v>1</v>
      </c>
      <c r="E6478">
        <v>0</v>
      </c>
    </row>
    <row r="6479" spans="1:5" x14ac:dyDescent="0.15">
      <c r="A6479">
        <v>80507707002</v>
      </c>
      <c r="B6479" s="204">
        <v>42893</v>
      </c>
      <c r="C6479">
        <v>0</v>
      </c>
      <c r="D6479">
        <v>1</v>
      </c>
      <c r="E6479">
        <v>0</v>
      </c>
    </row>
    <row r="6480" spans="1:5" x14ac:dyDescent="0.15">
      <c r="A6480">
        <v>80508202002</v>
      </c>
      <c r="B6480" s="204">
        <v>42893</v>
      </c>
      <c r="C6480">
        <v>0</v>
      </c>
      <c r="D6480">
        <v>1</v>
      </c>
      <c r="E6480">
        <v>0</v>
      </c>
    </row>
    <row r="6481" spans="1:5" x14ac:dyDescent="0.15">
      <c r="A6481">
        <v>80525901004</v>
      </c>
      <c r="B6481" s="204">
        <v>42935</v>
      </c>
      <c r="C6481">
        <v>0</v>
      </c>
      <c r="D6481">
        <v>1</v>
      </c>
      <c r="E6481">
        <v>0</v>
      </c>
    </row>
    <row r="6482" spans="1:5" x14ac:dyDescent="0.15">
      <c r="A6482">
        <v>80565611004</v>
      </c>
      <c r="B6482" s="204">
        <v>42899</v>
      </c>
      <c r="C6482">
        <v>0</v>
      </c>
      <c r="D6482">
        <v>1</v>
      </c>
      <c r="E6482">
        <v>0</v>
      </c>
    </row>
    <row r="6483" spans="1:5" x14ac:dyDescent="0.15">
      <c r="A6483">
        <v>80640268003</v>
      </c>
      <c r="B6483" s="204">
        <v>42935</v>
      </c>
      <c r="C6483">
        <v>0</v>
      </c>
      <c r="D6483">
        <v>1</v>
      </c>
      <c r="E6483">
        <v>0</v>
      </c>
    </row>
    <row r="6484" spans="1:5" x14ac:dyDescent="0.15">
      <c r="A6484">
        <v>80645779002</v>
      </c>
      <c r="B6484" s="204">
        <v>42935</v>
      </c>
      <c r="C6484">
        <v>0</v>
      </c>
      <c r="D6484">
        <v>1</v>
      </c>
      <c r="E6484">
        <v>0</v>
      </c>
    </row>
    <row r="6485" spans="1:5" x14ac:dyDescent="0.15">
      <c r="A6485">
        <v>80701978002</v>
      </c>
      <c r="B6485" s="204">
        <v>42908</v>
      </c>
      <c r="C6485">
        <v>0</v>
      </c>
      <c r="D6485">
        <v>1</v>
      </c>
      <c r="E6485">
        <v>0</v>
      </c>
    </row>
    <row r="6486" spans="1:5" x14ac:dyDescent="0.15">
      <c r="A6486">
        <v>80704277002</v>
      </c>
      <c r="B6486" s="204">
        <v>42908</v>
      </c>
      <c r="C6486">
        <v>0</v>
      </c>
      <c r="D6486">
        <v>1</v>
      </c>
      <c r="E6486">
        <v>0</v>
      </c>
    </row>
    <row r="6487" spans="1:5" x14ac:dyDescent="0.15">
      <c r="A6487">
        <v>80707533002</v>
      </c>
      <c r="B6487" s="204">
        <v>42908</v>
      </c>
      <c r="C6487">
        <v>0</v>
      </c>
      <c r="D6487">
        <v>1</v>
      </c>
      <c r="E6487">
        <v>0</v>
      </c>
    </row>
    <row r="6488" spans="1:5" x14ac:dyDescent="0.15">
      <c r="A6488">
        <v>80720612003</v>
      </c>
      <c r="B6488" s="204">
        <v>42879</v>
      </c>
      <c r="C6488">
        <v>0</v>
      </c>
      <c r="D6488">
        <v>1</v>
      </c>
      <c r="E6488">
        <v>0</v>
      </c>
    </row>
    <row r="6489" spans="1:5" x14ac:dyDescent="0.15">
      <c r="A6489">
        <v>80721415003</v>
      </c>
      <c r="B6489" s="204">
        <v>42879</v>
      </c>
      <c r="C6489">
        <v>0</v>
      </c>
      <c r="D6489">
        <v>1</v>
      </c>
      <c r="E6489">
        <v>0</v>
      </c>
    </row>
    <row r="6490" spans="1:5" x14ac:dyDescent="0.15">
      <c r="A6490">
        <v>80726750002</v>
      </c>
      <c r="B6490" s="204">
        <v>42879</v>
      </c>
      <c r="C6490">
        <v>0</v>
      </c>
      <c r="D6490">
        <v>1</v>
      </c>
      <c r="E6490">
        <v>0</v>
      </c>
    </row>
    <row r="6491" spans="1:5" x14ac:dyDescent="0.15">
      <c r="A6491">
        <v>80726849002</v>
      </c>
      <c r="B6491" s="204">
        <v>42879</v>
      </c>
      <c r="C6491">
        <v>0</v>
      </c>
      <c r="D6491">
        <v>1</v>
      </c>
      <c r="E6491">
        <v>0</v>
      </c>
    </row>
    <row r="6492" spans="1:5" x14ac:dyDescent="0.15">
      <c r="A6492">
        <v>80727454003</v>
      </c>
      <c r="B6492" s="204">
        <v>42879</v>
      </c>
      <c r="C6492">
        <v>0</v>
      </c>
      <c r="D6492">
        <v>1</v>
      </c>
      <c r="E6492">
        <v>0</v>
      </c>
    </row>
    <row r="6493" spans="1:5" x14ac:dyDescent="0.15">
      <c r="A6493">
        <v>80728642002</v>
      </c>
      <c r="B6493" s="204">
        <v>42879</v>
      </c>
      <c r="C6493">
        <v>0</v>
      </c>
      <c r="D6493">
        <v>1</v>
      </c>
      <c r="E6493">
        <v>0</v>
      </c>
    </row>
    <row r="6494" spans="1:5" x14ac:dyDescent="0.15">
      <c r="A6494">
        <v>80737497002</v>
      </c>
      <c r="B6494" s="204">
        <v>42880</v>
      </c>
      <c r="C6494">
        <v>0</v>
      </c>
      <c r="D6494">
        <v>1</v>
      </c>
      <c r="E6494">
        <v>0</v>
      </c>
    </row>
    <row r="6495" spans="1:5" x14ac:dyDescent="0.15">
      <c r="A6495">
        <v>80739950003</v>
      </c>
      <c r="B6495" s="204">
        <v>42880</v>
      </c>
      <c r="C6495">
        <v>0</v>
      </c>
      <c r="D6495">
        <v>1</v>
      </c>
      <c r="E6495">
        <v>0</v>
      </c>
    </row>
    <row r="6496" spans="1:5" x14ac:dyDescent="0.15">
      <c r="A6496">
        <v>80767230002</v>
      </c>
      <c r="B6496" s="204">
        <v>42912</v>
      </c>
      <c r="C6496">
        <v>0</v>
      </c>
      <c r="D6496">
        <v>1</v>
      </c>
      <c r="E6496">
        <v>0</v>
      </c>
    </row>
    <row r="6497" spans="1:5" x14ac:dyDescent="0.15">
      <c r="A6497">
        <v>80787173002</v>
      </c>
      <c r="B6497" s="204">
        <v>42913</v>
      </c>
      <c r="C6497">
        <v>0</v>
      </c>
      <c r="D6497">
        <v>1</v>
      </c>
      <c r="E6497">
        <v>0</v>
      </c>
    </row>
    <row r="6498" spans="1:5" x14ac:dyDescent="0.15">
      <c r="A6498">
        <v>80795753003</v>
      </c>
      <c r="B6498" s="204">
        <v>42913</v>
      </c>
      <c r="C6498">
        <v>0</v>
      </c>
      <c r="D6498">
        <v>1</v>
      </c>
      <c r="E6498">
        <v>0</v>
      </c>
    </row>
    <row r="6499" spans="1:5" x14ac:dyDescent="0.15">
      <c r="A6499">
        <v>80798327002</v>
      </c>
      <c r="B6499" s="204">
        <v>42913</v>
      </c>
      <c r="C6499">
        <v>0</v>
      </c>
      <c r="D6499" t="s">
        <v>21</v>
      </c>
      <c r="E6499">
        <v>0</v>
      </c>
    </row>
    <row r="6500" spans="1:5" x14ac:dyDescent="0.15">
      <c r="A6500">
        <v>80806071002</v>
      </c>
      <c r="B6500" s="204">
        <v>42914</v>
      </c>
      <c r="C6500">
        <v>0</v>
      </c>
      <c r="D6500">
        <v>1</v>
      </c>
      <c r="E6500">
        <v>0</v>
      </c>
    </row>
    <row r="6501" spans="1:5" x14ac:dyDescent="0.15">
      <c r="A6501">
        <v>80806896002</v>
      </c>
      <c r="B6501" s="204">
        <v>42914</v>
      </c>
      <c r="C6501">
        <v>0</v>
      </c>
      <c r="D6501">
        <v>1</v>
      </c>
      <c r="E6501">
        <v>0</v>
      </c>
    </row>
    <row r="6502" spans="1:5" x14ac:dyDescent="0.15">
      <c r="A6502">
        <v>80970620003</v>
      </c>
      <c r="B6502" s="204">
        <v>42893</v>
      </c>
      <c r="C6502">
        <v>0</v>
      </c>
      <c r="D6502">
        <v>1</v>
      </c>
      <c r="E6502">
        <v>0</v>
      </c>
    </row>
    <row r="6503" spans="1:5" x14ac:dyDescent="0.15">
      <c r="A6503">
        <v>80977704002</v>
      </c>
      <c r="B6503" s="204">
        <v>42893</v>
      </c>
      <c r="C6503">
        <v>0</v>
      </c>
      <c r="D6503">
        <v>1</v>
      </c>
      <c r="E6503">
        <v>0</v>
      </c>
    </row>
    <row r="6504" spans="1:5" x14ac:dyDescent="0.15">
      <c r="A6504">
        <v>80984084002</v>
      </c>
      <c r="B6504" s="204">
        <v>42893</v>
      </c>
      <c r="C6504">
        <v>0</v>
      </c>
      <c r="D6504">
        <v>1</v>
      </c>
      <c r="E6504">
        <v>0</v>
      </c>
    </row>
    <row r="6505" spans="1:5" x14ac:dyDescent="0.15">
      <c r="A6505">
        <v>81047609002</v>
      </c>
      <c r="B6505" s="204">
        <v>42927</v>
      </c>
      <c r="C6505">
        <v>1</v>
      </c>
      <c r="D6505" t="s">
        <v>21</v>
      </c>
      <c r="E6505">
        <v>0</v>
      </c>
    </row>
    <row r="6506" spans="1:5" x14ac:dyDescent="0.15">
      <c r="A6506">
        <v>81091389002</v>
      </c>
      <c r="B6506" s="204">
        <v>42899</v>
      </c>
      <c r="C6506">
        <v>0</v>
      </c>
      <c r="D6506">
        <v>1</v>
      </c>
      <c r="E6506">
        <v>0</v>
      </c>
    </row>
    <row r="6507" spans="1:5" x14ac:dyDescent="0.15">
      <c r="A6507">
        <v>81095415004</v>
      </c>
      <c r="B6507" s="204">
        <v>42899</v>
      </c>
      <c r="C6507">
        <v>0</v>
      </c>
      <c r="D6507">
        <v>1</v>
      </c>
      <c r="E6507">
        <v>0</v>
      </c>
    </row>
    <row r="6508" spans="1:5" x14ac:dyDescent="0.15">
      <c r="A6508">
        <v>81191401003</v>
      </c>
      <c r="B6508" s="204">
        <v>42935</v>
      </c>
      <c r="C6508">
        <v>0</v>
      </c>
      <c r="D6508">
        <v>1</v>
      </c>
      <c r="E6508">
        <v>0</v>
      </c>
    </row>
    <row r="6509" spans="1:5" x14ac:dyDescent="0.15">
      <c r="A6509">
        <v>81199750002</v>
      </c>
      <c r="B6509" s="204">
        <v>42935</v>
      </c>
      <c r="C6509">
        <v>0</v>
      </c>
      <c r="D6509">
        <v>1</v>
      </c>
      <c r="E6509">
        <v>0</v>
      </c>
    </row>
    <row r="6510" spans="1:5" x14ac:dyDescent="0.15">
      <c r="A6510">
        <v>81201290002</v>
      </c>
      <c r="B6510" s="204">
        <v>42935</v>
      </c>
      <c r="C6510">
        <v>0</v>
      </c>
      <c r="D6510">
        <v>1</v>
      </c>
      <c r="E6510">
        <v>0</v>
      </c>
    </row>
    <row r="6511" spans="1:5" x14ac:dyDescent="0.15">
      <c r="A6511">
        <v>81267114002</v>
      </c>
      <c r="B6511" s="204">
        <v>42908</v>
      </c>
      <c r="C6511">
        <v>0</v>
      </c>
      <c r="D6511">
        <v>1</v>
      </c>
      <c r="E6511">
        <v>0</v>
      </c>
    </row>
    <row r="6512" spans="1:5" x14ac:dyDescent="0.15">
      <c r="A6512">
        <v>81275430002</v>
      </c>
      <c r="B6512" s="204">
        <v>42908</v>
      </c>
      <c r="C6512">
        <v>0</v>
      </c>
      <c r="D6512">
        <v>1</v>
      </c>
      <c r="E6512">
        <v>0</v>
      </c>
    </row>
    <row r="6513" spans="1:5" x14ac:dyDescent="0.15">
      <c r="A6513">
        <v>81279236003</v>
      </c>
      <c r="B6513" s="204">
        <v>42908</v>
      </c>
      <c r="C6513">
        <v>0</v>
      </c>
      <c r="D6513">
        <v>1</v>
      </c>
      <c r="E6513">
        <v>0</v>
      </c>
    </row>
    <row r="6514" spans="1:5" x14ac:dyDescent="0.15">
      <c r="A6514">
        <v>81290522005</v>
      </c>
      <c r="B6514" s="204">
        <v>42879</v>
      </c>
      <c r="C6514">
        <v>0</v>
      </c>
      <c r="D6514">
        <v>1</v>
      </c>
      <c r="E6514">
        <v>0</v>
      </c>
    </row>
    <row r="6515" spans="1:5" x14ac:dyDescent="0.15">
      <c r="A6515">
        <v>81305174002</v>
      </c>
      <c r="B6515" s="204">
        <v>42880</v>
      </c>
      <c r="C6515">
        <v>0</v>
      </c>
      <c r="D6515">
        <v>1</v>
      </c>
      <c r="E6515">
        <v>0</v>
      </c>
    </row>
    <row r="6516" spans="1:5" x14ac:dyDescent="0.15">
      <c r="A6516">
        <v>81305328002</v>
      </c>
      <c r="B6516" s="204">
        <v>42880</v>
      </c>
      <c r="C6516">
        <v>0</v>
      </c>
      <c r="D6516">
        <v>1</v>
      </c>
      <c r="E6516">
        <v>0</v>
      </c>
    </row>
    <row r="6517" spans="1:5" x14ac:dyDescent="0.15">
      <c r="A6517">
        <v>81305669002</v>
      </c>
      <c r="B6517" s="204">
        <v>42880</v>
      </c>
      <c r="C6517">
        <v>0</v>
      </c>
      <c r="D6517">
        <v>1</v>
      </c>
      <c r="E6517">
        <v>0</v>
      </c>
    </row>
    <row r="6518" spans="1:5" x14ac:dyDescent="0.15">
      <c r="A6518">
        <v>81321212003</v>
      </c>
      <c r="B6518" s="204">
        <v>42880</v>
      </c>
      <c r="C6518">
        <v>0</v>
      </c>
      <c r="D6518">
        <v>1</v>
      </c>
      <c r="E6518">
        <v>0</v>
      </c>
    </row>
    <row r="6519" spans="1:5" x14ac:dyDescent="0.15">
      <c r="A6519">
        <v>81341001002</v>
      </c>
      <c r="B6519" s="204">
        <v>42912</v>
      </c>
      <c r="C6519">
        <v>0</v>
      </c>
      <c r="D6519">
        <v>1</v>
      </c>
      <c r="E6519">
        <v>0</v>
      </c>
    </row>
    <row r="6520" spans="1:5" x14ac:dyDescent="0.15">
      <c r="A6520">
        <v>81344862002</v>
      </c>
      <c r="B6520" s="204">
        <v>42912</v>
      </c>
      <c r="C6520">
        <v>0</v>
      </c>
      <c r="D6520">
        <v>1</v>
      </c>
      <c r="E6520">
        <v>0</v>
      </c>
    </row>
    <row r="6521" spans="1:5" x14ac:dyDescent="0.15">
      <c r="A6521">
        <v>81363540002</v>
      </c>
      <c r="B6521" s="204">
        <v>42913</v>
      </c>
      <c r="C6521">
        <v>0</v>
      </c>
      <c r="D6521">
        <v>1</v>
      </c>
      <c r="E6521">
        <v>0</v>
      </c>
    </row>
    <row r="6522" spans="1:5" x14ac:dyDescent="0.15">
      <c r="A6522">
        <v>81375574003</v>
      </c>
      <c r="B6522" s="204">
        <v>42913</v>
      </c>
      <c r="C6522">
        <v>0</v>
      </c>
      <c r="D6522">
        <v>1</v>
      </c>
      <c r="E6522">
        <v>0</v>
      </c>
    </row>
    <row r="6523" spans="1:5" x14ac:dyDescent="0.15">
      <c r="A6523">
        <v>81397321003</v>
      </c>
      <c r="B6523" s="204">
        <v>42935</v>
      </c>
      <c r="C6523">
        <v>0</v>
      </c>
      <c r="D6523">
        <v>1</v>
      </c>
      <c r="E6523">
        <v>0</v>
      </c>
    </row>
    <row r="6524" spans="1:5" x14ac:dyDescent="0.15">
      <c r="A6524">
        <v>81503020002</v>
      </c>
      <c r="B6524" s="204">
        <v>42908</v>
      </c>
      <c r="C6524">
        <v>0</v>
      </c>
      <c r="D6524">
        <v>1</v>
      </c>
      <c r="E6524">
        <v>0</v>
      </c>
    </row>
    <row r="6525" spans="1:5" x14ac:dyDescent="0.15">
      <c r="A6525">
        <v>81601371002</v>
      </c>
      <c r="B6525" s="204">
        <v>42899</v>
      </c>
      <c r="C6525">
        <v>0</v>
      </c>
      <c r="D6525">
        <v>1</v>
      </c>
      <c r="E6525">
        <v>0</v>
      </c>
    </row>
    <row r="6526" spans="1:5" x14ac:dyDescent="0.15">
      <c r="A6526">
        <v>81607927003</v>
      </c>
      <c r="B6526" s="204">
        <v>42899</v>
      </c>
      <c r="C6526">
        <v>0</v>
      </c>
      <c r="D6526">
        <v>1</v>
      </c>
      <c r="E6526">
        <v>0</v>
      </c>
    </row>
    <row r="6527" spans="1:5" x14ac:dyDescent="0.15">
      <c r="A6527">
        <v>81662388002</v>
      </c>
      <c r="B6527" s="204">
        <v>42935</v>
      </c>
      <c r="C6527">
        <v>0</v>
      </c>
      <c r="D6527">
        <v>1</v>
      </c>
      <c r="E6527">
        <v>0</v>
      </c>
    </row>
  </sheetData>
  <autoFilter ref="A20:G20"/>
  <phoneticPr fontId="24" type="noConversion"/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20"/>
  <sheetViews>
    <sheetView showGridLines="0" topLeftCell="G1" workbookViewId="0">
      <selection activeCell="E7" sqref="E7"/>
    </sheetView>
  </sheetViews>
  <sheetFormatPr defaultRowHeight="12" x14ac:dyDescent="0.15"/>
  <cols>
    <col min="1" max="1" width="30.75" style="22" bestFit="1" customWidth="1"/>
    <col min="2" max="2" width="36" style="22" bestFit="1" customWidth="1"/>
    <col min="3" max="3" width="7.5" style="22" customWidth="1"/>
    <col min="4" max="4" width="11.875" style="22" bestFit="1" customWidth="1"/>
    <col min="5" max="5" width="12.75" style="22" bestFit="1" customWidth="1"/>
    <col min="6" max="6" width="9.5" style="22" bestFit="1" customWidth="1"/>
    <col min="7" max="7" width="10.5" style="22" bestFit="1" customWidth="1"/>
    <col min="8" max="8" width="9.5" style="22" bestFit="1" customWidth="1"/>
    <col min="9" max="9" width="16.75" style="22" bestFit="1" customWidth="1"/>
    <col min="10" max="15" width="18" style="22" bestFit="1" customWidth="1"/>
    <col min="16" max="16384" width="9" style="22"/>
  </cols>
  <sheetData>
    <row r="1" spans="1:20" x14ac:dyDescent="0.15">
      <c r="A1" s="81" t="s">
        <v>549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</row>
    <row r="2" spans="1:20" x14ac:dyDescent="0.15">
      <c r="A2" s="82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</row>
    <row r="3" spans="1:20" ht="13.5" x14ac:dyDescent="0.15">
      <c r="A3" s="83" t="s">
        <v>550</v>
      </c>
      <c r="B3" s="84" t="s">
        <v>551</v>
      </c>
      <c r="C3" s="84" t="s">
        <v>6</v>
      </c>
      <c r="D3" s="84" t="s">
        <v>552</v>
      </c>
      <c r="E3" s="84" t="s">
        <v>553</v>
      </c>
      <c r="F3" s="84" t="s">
        <v>554</v>
      </c>
      <c r="G3" s="84" t="s">
        <v>555</v>
      </c>
      <c r="H3" s="84" t="s">
        <v>556</v>
      </c>
      <c r="I3" s="84" t="s">
        <v>557</v>
      </c>
      <c r="J3" s="84" t="s">
        <v>558</v>
      </c>
      <c r="K3" s="84" t="s">
        <v>559</v>
      </c>
      <c r="L3" s="84" t="s">
        <v>560</v>
      </c>
      <c r="M3" s="84" t="s">
        <v>561</v>
      </c>
      <c r="N3" s="84" t="s">
        <v>562</v>
      </c>
      <c r="O3" s="85" t="s">
        <v>563</v>
      </c>
      <c r="P3" s="54" t="s">
        <v>100</v>
      </c>
      <c r="Q3" s="81" t="str">
        <f>VLOOKUP(P3,$A$4:$D$104,2,FALSE)</f>
        <v>KPTP次数</v>
      </c>
      <c r="R3" s="81">
        <f>VLOOKUP(P3,$A$4:$D$104,4,FALSE)</f>
        <v>16189</v>
      </c>
      <c r="S3" s="81">
        <f>VLOOKUP(P3,$A$4:$D$104,3,FALSE)</f>
        <v>269832</v>
      </c>
      <c r="T3" s="81">
        <f>R3/S3</f>
        <v>5.9996590471107947E-2</v>
      </c>
    </row>
    <row r="4" spans="1:20" ht="13.5" x14ac:dyDescent="0.15">
      <c r="A4" s="86" t="s">
        <v>564</v>
      </c>
      <c r="B4" s="87" t="s">
        <v>565</v>
      </c>
      <c r="C4" s="88">
        <v>286021</v>
      </c>
      <c r="D4" s="88">
        <v>0</v>
      </c>
      <c r="E4" s="88">
        <v>0.57839810000000003</v>
      </c>
      <c r="F4" s="88">
        <v>1</v>
      </c>
      <c r="G4" s="88">
        <v>0</v>
      </c>
      <c r="H4" s="88">
        <v>1</v>
      </c>
      <c r="I4" s="88">
        <v>0</v>
      </c>
      <c r="J4" s="88">
        <v>0</v>
      </c>
      <c r="K4" s="88">
        <v>0</v>
      </c>
      <c r="L4" s="88">
        <v>1</v>
      </c>
      <c r="M4" s="88">
        <v>1</v>
      </c>
      <c r="N4" s="88">
        <v>1</v>
      </c>
      <c r="O4" s="89">
        <v>1</v>
      </c>
      <c r="P4" s="54" t="s">
        <v>65</v>
      </c>
      <c r="Q4" s="81" t="str">
        <f t="shared" ref="Q4:Q67" si="0">VLOOKUP(P4,$A$4:$D$104,2,FALSE)</f>
        <v>累计实还滞纳金次数</v>
      </c>
      <c r="R4" s="81">
        <f t="shared" ref="R4:R67" si="1">VLOOKUP(P4,$A$4:$D$104,4,FALSE)</f>
        <v>0</v>
      </c>
      <c r="S4" s="81">
        <f t="shared" ref="S4:S67" si="2">VLOOKUP(P4,$A$4:$D$104,3,FALSE)</f>
        <v>286021</v>
      </c>
      <c r="T4" s="81">
        <f t="shared" ref="T4:T67" si="3">R4/S4</f>
        <v>0</v>
      </c>
    </row>
    <row r="5" spans="1:20" ht="13.5" x14ac:dyDescent="0.15">
      <c r="A5" s="86" t="s">
        <v>25</v>
      </c>
      <c r="B5" s="87" t="s">
        <v>566</v>
      </c>
      <c r="C5" s="88">
        <v>286021</v>
      </c>
      <c r="D5" s="88">
        <v>0</v>
      </c>
      <c r="E5" s="88">
        <v>1.3883599999999999E-2</v>
      </c>
      <c r="F5" s="88">
        <v>0</v>
      </c>
      <c r="G5" s="88">
        <v>0</v>
      </c>
      <c r="H5" s="88">
        <v>3</v>
      </c>
      <c r="I5" s="88">
        <v>0</v>
      </c>
      <c r="J5" s="88">
        <v>0</v>
      </c>
      <c r="K5" s="88">
        <v>0</v>
      </c>
      <c r="L5" s="88">
        <v>0</v>
      </c>
      <c r="M5" s="88">
        <v>0</v>
      </c>
      <c r="N5" s="88">
        <v>0</v>
      </c>
      <c r="O5" s="89">
        <v>0</v>
      </c>
      <c r="P5" s="54" t="s">
        <v>95</v>
      </c>
      <c r="Q5" s="81" t="str">
        <f t="shared" si="0"/>
        <v>来电次数</v>
      </c>
      <c r="R5" s="81">
        <f t="shared" si="1"/>
        <v>253</v>
      </c>
      <c r="S5" s="81">
        <f t="shared" si="2"/>
        <v>285768</v>
      </c>
      <c r="T5" s="81">
        <f t="shared" si="3"/>
        <v>8.853335572912292E-4</v>
      </c>
    </row>
    <row r="6" spans="1:20" ht="13.5" x14ac:dyDescent="0.15">
      <c r="A6" s="86" t="s">
        <v>26</v>
      </c>
      <c r="B6" s="87" t="s">
        <v>567</v>
      </c>
      <c r="C6" s="88">
        <v>286021</v>
      </c>
      <c r="D6" s="88">
        <v>0</v>
      </c>
      <c r="E6" s="88">
        <v>7.7162000000000003E-3</v>
      </c>
      <c r="F6" s="88">
        <v>0</v>
      </c>
      <c r="G6" s="88">
        <v>0</v>
      </c>
      <c r="H6" s="88">
        <v>18</v>
      </c>
      <c r="I6" s="88">
        <v>0</v>
      </c>
      <c r="J6" s="88">
        <v>0</v>
      </c>
      <c r="K6" s="88">
        <v>0</v>
      </c>
      <c r="L6" s="88">
        <v>0</v>
      </c>
      <c r="M6" s="88">
        <v>0</v>
      </c>
      <c r="N6" s="88">
        <v>0</v>
      </c>
      <c r="O6" s="89">
        <v>0</v>
      </c>
      <c r="P6" s="54" t="s">
        <v>77</v>
      </c>
      <c r="Q6" s="81" t="str">
        <f t="shared" si="0"/>
        <v>最大回退期数</v>
      </c>
      <c r="R6" s="81">
        <f t="shared" si="1"/>
        <v>0</v>
      </c>
      <c r="S6" s="81">
        <f t="shared" si="2"/>
        <v>286021</v>
      </c>
      <c r="T6" s="81">
        <f t="shared" si="3"/>
        <v>0</v>
      </c>
    </row>
    <row r="7" spans="1:20" ht="13.5" x14ac:dyDescent="0.15">
      <c r="A7" s="86" t="s">
        <v>27</v>
      </c>
      <c r="B7" s="87" t="s">
        <v>568</v>
      </c>
      <c r="C7" s="88">
        <v>286021</v>
      </c>
      <c r="D7" s="88">
        <v>0</v>
      </c>
      <c r="E7" s="88">
        <v>0.14538090000000001</v>
      </c>
      <c r="F7" s="88">
        <v>0</v>
      </c>
      <c r="G7" s="88">
        <v>0</v>
      </c>
      <c r="H7" s="88">
        <v>9</v>
      </c>
      <c r="I7" s="88">
        <v>0</v>
      </c>
      <c r="J7" s="88">
        <v>0</v>
      </c>
      <c r="K7" s="88">
        <v>0</v>
      </c>
      <c r="L7" s="88">
        <v>0</v>
      </c>
      <c r="M7" s="88">
        <v>0</v>
      </c>
      <c r="N7" s="88">
        <v>1</v>
      </c>
      <c r="O7" s="89">
        <v>1</v>
      </c>
      <c r="P7" s="54" t="s">
        <v>121</v>
      </c>
      <c r="Q7" s="81" t="e">
        <f t="shared" si="0"/>
        <v>#N/A</v>
      </c>
      <c r="R7" s="81" t="e">
        <f t="shared" si="1"/>
        <v>#N/A</v>
      </c>
      <c r="S7" s="81" t="e">
        <f t="shared" si="2"/>
        <v>#N/A</v>
      </c>
      <c r="T7" s="81" t="e">
        <f t="shared" si="3"/>
        <v>#N/A</v>
      </c>
    </row>
    <row r="8" spans="1:20" ht="13.5" x14ac:dyDescent="0.15">
      <c r="A8" s="86" t="s">
        <v>28</v>
      </c>
      <c r="B8" s="87" t="s">
        <v>569</v>
      </c>
      <c r="C8" s="88">
        <v>286021</v>
      </c>
      <c r="D8" s="88">
        <v>0</v>
      </c>
      <c r="E8" s="88">
        <v>2.0793683000000001</v>
      </c>
      <c r="F8" s="88">
        <v>2</v>
      </c>
      <c r="G8" s="88">
        <v>1</v>
      </c>
      <c r="H8" s="88">
        <v>7</v>
      </c>
      <c r="I8" s="88">
        <v>2</v>
      </c>
      <c r="J8" s="88">
        <v>2</v>
      </c>
      <c r="K8" s="88">
        <v>2</v>
      </c>
      <c r="L8" s="88">
        <v>2</v>
      </c>
      <c r="M8" s="88">
        <v>2</v>
      </c>
      <c r="N8" s="88">
        <v>2</v>
      </c>
      <c r="O8" s="89">
        <v>3</v>
      </c>
      <c r="P8" s="54" t="s">
        <v>396</v>
      </c>
      <c r="Q8" s="81" t="e">
        <f t="shared" si="0"/>
        <v>#N/A</v>
      </c>
      <c r="R8" s="81" t="e">
        <f t="shared" si="1"/>
        <v>#N/A</v>
      </c>
      <c r="S8" s="81" t="e">
        <f t="shared" si="2"/>
        <v>#N/A</v>
      </c>
      <c r="T8" s="81" t="e">
        <f t="shared" si="3"/>
        <v>#N/A</v>
      </c>
    </row>
    <row r="9" spans="1:20" ht="13.5" x14ac:dyDescent="0.15">
      <c r="A9" s="86" t="s">
        <v>29</v>
      </c>
      <c r="B9" s="87" t="s">
        <v>570</v>
      </c>
      <c r="C9" s="88">
        <v>286021</v>
      </c>
      <c r="D9" s="88">
        <v>0</v>
      </c>
      <c r="E9" s="88">
        <v>2.2331856999999999</v>
      </c>
      <c r="F9" s="88">
        <v>2</v>
      </c>
      <c r="G9" s="88">
        <v>1</v>
      </c>
      <c r="H9" s="88">
        <v>21</v>
      </c>
      <c r="I9" s="88">
        <v>2</v>
      </c>
      <c r="J9" s="88">
        <v>2</v>
      </c>
      <c r="K9" s="88">
        <v>2</v>
      </c>
      <c r="L9" s="88">
        <v>2</v>
      </c>
      <c r="M9" s="88">
        <v>2</v>
      </c>
      <c r="N9" s="88">
        <v>3</v>
      </c>
      <c r="O9" s="89">
        <v>3</v>
      </c>
      <c r="P9" s="54" t="s">
        <v>80</v>
      </c>
      <c r="Q9" s="81" t="str">
        <f t="shared" si="0"/>
        <v>历史连续逾期次数</v>
      </c>
      <c r="R9" s="81">
        <f t="shared" si="1"/>
        <v>0</v>
      </c>
      <c r="S9" s="81">
        <f t="shared" si="2"/>
        <v>286021</v>
      </c>
      <c r="T9" s="81">
        <f t="shared" si="3"/>
        <v>0</v>
      </c>
    </row>
    <row r="10" spans="1:20" ht="13.5" x14ac:dyDescent="0.15">
      <c r="A10" s="86" t="s">
        <v>30</v>
      </c>
      <c r="B10" s="87" t="s">
        <v>571</v>
      </c>
      <c r="C10" s="88">
        <v>286021</v>
      </c>
      <c r="D10" s="88">
        <v>0</v>
      </c>
      <c r="E10" s="88">
        <v>12042.1</v>
      </c>
      <c r="F10" s="88">
        <v>12000</v>
      </c>
      <c r="G10" s="88">
        <v>999</v>
      </c>
      <c r="H10" s="88">
        <v>100088</v>
      </c>
      <c r="I10" s="88">
        <v>5519</v>
      </c>
      <c r="J10" s="88">
        <v>6799</v>
      </c>
      <c r="K10" s="88">
        <v>9248</v>
      </c>
      <c r="L10" s="88">
        <v>12000</v>
      </c>
      <c r="M10" s="88">
        <v>14360</v>
      </c>
      <c r="N10" s="88">
        <v>16000</v>
      </c>
      <c r="O10" s="89">
        <v>19230</v>
      </c>
      <c r="P10" s="54" t="s">
        <v>168</v>
      </c>
      <c r="Q10" s="81" t="e">
        <f t="shared" si="0"/>
        <v>#N/A</v>
      </c>
      <c r="R10" s="81" t="e">
        <f t="shared" si="1"/>
        <v>#N/A</v>
      </c>
      <c r="S10" s="81" t="e">
        <f t="shared" si="2"/>
        <v>#N/A</v>
      </c>
      <c r="T10" s="81" t="e">
        <f t="shared" si="3"/>
        <v>#N/A</v>
      </c>
    </row>
    <row r="11" spans="1:20" ht="13.5" x14ac:dyDescent="0.15">
      <c r="A11" s="86" t="s">
        <v>31</v>
      </c>
      <c r="B11" s="87" t="s">
        <v>572</v>
      </c>
      <c r="C11" s="88">
        <v>286021</v>
      </c>
      <c r="D11" s="88">
        <v>0</v>
      </c>
      <c r="E11" s="88">
        <v>44.745805400000002</v>
      </c>
      <c r="F11" s="88">
        <v>45</v>
      </c>
      <c r="G11" s="88">
        <v>6</v>
      </c>
      <c r="H11" s="88">
        <v>156</v>
      </c>
      <c r="I11" s="88">
        <v>24</v>
      </c>
      <c r="J11" s="88">
        <v>27</v>
      </c>
      <c r="K11" s="88">
        <v>36</v>
      </c>
      <c r="L11" s="88">
        <v>45</v>
      </c>
      <c r="M11" s="88">
        <v>54</v>
      </c>
      <c r="N11" s="88">
        <v>60</v>
      </c>
      <c r="O11" s="89">
        <v>60</v>
      </c>
      <c r="P11" s="54" t="s">
        <v>410</v>
      </c>
      <c r="Q11" s="81" t="str">
        <f t="shared" si="0"/>
        <v>年龄</v>
      </c>
      <c r="R11" s="81">
        <v>4655</v>
      </c>
      <c r="S11" s="81">
        <v>286021</v>
      </c>
      <c r="T11" s="81">
        <f t="shared" si="3"/>
        <v>1.6275028756629759E-2</v>
      </c>
    </row>
    <row r="12" spans="1:20" ht="13.5" x14ac:dyDescent="0.15">
      <c r="A12" s="86" t="s">
        <v>32</v>
      </c>
      <c r="B12" s="87" t="s">
        <v>573</v>
      </c>
      <c r="C12" s="88">
        <v>286021</v>
      </c>
      <c r="D12" s="88">
        <v>0</v>
      </c>
      <c r="E12" s="88">
        <v>8287.69</v>
      </c>
      <c r="F12" s="88">
        <v>9000</v>
      </c>
      <c r="G12" s="88">
        <v>3000</v>
      </c>
      <c r="H12" s="88">
        <v>30000</v>
      </c>
      <c r="I12" s="88">
        <v>3000</v>
      </c>
      <c r="J12" s="88">
        <v>4000</v>
      </c>
      <c r="K12" s="88">
        <v>6000</v>
      </c>
      <c r="L12" s="88">
        <v>9000</v>
      </c>
      <c r="M12" s="88">
        <v>10000</v>
      </c>
      <c r="N12" s="88">
        <v>10000</v>
      </c>
      <c r="O12" s="89">
        <v>15000</v>
      </c>
      <c r="P12" s="54" t="s">
        <v>73</v>
      </c>
      <c r="Q12" s="81" t="str">
        <f t="shared" si="0"/>
        <v>平均每次逾期停留天数</v>
      </c>
      <c r="R12" s="81">
        <f t="shared" si="1"/>
        <v>264</v>
      </c>
      <c r="S12" s="81">
        <f t="shared" si="2"/>
        <v>285757</v>
      </c>
      <c r="T12" s="81">
        <f t="shared" si="3"/>
        <v>9.2386188264854409E-4</v>
      </c>
    </row>
    <row r="13" spans="1:20" ht="13.5" x14ac:dyDescent="0.15">
      <c r="A13" s="86" t="s">
        <v>33</v>
      </c>
      <c r="B13" s="87" t="s">
        <v>574</v>
      </c>
      <c r="C13" s="88">
        <v>286021</v>
      </c>
      <c r="D13" s="88">
        <v>0</v>
      </c>
      <c r="E13" s="88">
        <v>0</v>
      </c>
      <c r="F13" s="88">
        <v>0</v>
      </c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9">
        <v>0</v>
      </c>
      <c r="P13" s="54" t="s">
        <v>400</v>
      </c>
      <c r="Q13" s="81" t="e">
        <f t="shared" si="0"/>
        <v>#N/A</v>
      </c>
      <c r="R13" s="81" t="e">
        <f t="shared" si="1"/>
        <v>#N/A</v>
      </c>
      <c r="S13" s="81" t="e">
        <f t="shared" si="2"/>
        <v>#N/A</v>
      </c>
      <c r="T13" s="81" t="e">
        <f t="shared" si="3"/>
        <v>#N/A</v>
      </c>
    </row>
    <row r="14" spans="1:20" ht="13.5" x14ac:dyDescent="0.15">
      <c r="A14" s="86" t="s">
        <v>34</v>
      </c>
      <c r="B14" s="87" t="s">
        <v>575</v>
      </c>
      <c r="C14" s="88">
        <v>286021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9">
        <v>0</v>
      </c>
      <c r="P14" s="54" t="s">
        <v>166</v>
      </c>
      <c r="Q14" s="81" t="e">
        <f t="shared" si="0"/>
        <v>#N/A</v>
      </c>
      <c r="R14" s="81" t="e">
        <f t="shared" si="1"/>
        <v>#N/A</v>
      </c>
      <c r="S14" s="81" t="e">
        <f t="shared" si="2"/>
        <v>#N/A</v>
      </c>
      <c r="T14" s="81" t="e">
        <f t="shared" si="3"/>
        <v>#N/A</v>
      </c>
    </row>
    <row r="15" spans="1:20" ht="13.5" x14ac:dyDescent="0.15">
      <c r="A15" s="86" t="s">
        <v>35</v>
      </c>
      <c r="B15" s="87" t="s">
        <v>576</v>
      </c>
      <c r="C15" s="88">
        <v>286021</v>
      </c>
      <c r="D15" s="88">
        <v>0</v>
      </c>
      <c r="E15" s="88">
        <v>25.312498000000001</v>
      </c>
      <c r="F15" s="88">
        <v>24</v>
      </c>
      <c r="G15" s="88">
        <v>9</v>
      </c>
      <c r="H15" s="88">
        <v>54</v>
      </c>
      <c r="I15" s="88">
        <v>9</v>
      </c>
      <c r="J15" s="88">
        <v>12</v>
      </c>
      <c r="K15" s="88">
        <v>18</v>
      </c>
      <c r="L15" s="88">
        <v>24</v>
      </c>
      <c r="M15" s="88">
        <v>30</v>
      </c>
      <c r="N15" s="88">
        <v>36</v>
      </c>
      <c r="O15" s="89">
        <v>36</v>
      </c>
      <c r="P15" s="54" t="s">
        <v>119</v>
      </c>
      <c r="Q15" s="81" t="e">
        <f t="shared" si="0"/>
        <v>#N/A</v>
      </c>
      <c r="R15" s="81" t="e">
        <f t="shared" si="1"/>
        <v>#N/A</v>
      </c>
      <c r="S15" s="81" t="e">
        <f t="shared" si="2"/>
        <v>#N/A</v>
      </c>
      <c r="T15" s="81" t="e">
        <f t="shared" si="3"/>
        <v>#N/A</v>
      </c>
    </row>
    <row r="16" spans="1:20" ht="13.5" x14ac:dyDescent="0.15">
      <c r="A16" s="86" t="s">
        <v>36</v>
      </c>
      <c r="B16" s="87" t="s">
        <v>577</v>
      </c>
      <c r="C16" s="88">
        <v>286021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9">
        <v>0</v>
      </c>
      <c r="P16" s="54" t="s">
        <v>99</v>
      </c>
      <c r="Q16" s="81" t="str">
        <f t="shared" si="0"/>
        <v>最近一次催收可联距今时间</v>
      </c>
      <c r="R16" s="81">
        <f t="shared" si="1"/>
        <v>940</v>
      </c>
      <c r="S16" s="81">
        <f t="shared" si="2"/>
        <v>285081</v>
      </c>
      <c r="T16" s="81">
        <f t="shared" si="3"/>
        <v>3.2973084842553521E-3</v>
      </c>
    </row>
    <row r="17" spans="1:20" ht="13.5" x14ac:dyDescent="0.15">
      <c r="A17" s="86" t="s">
        <v>37</v>
      </c>
      <c r="B17" s="87" t="s">
        <v>578</v>
      </c>
      <c r="C17" s="88">
        <v>286021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9">
        <v>0</v>
      </c>
      <c r="P17" s="54" t="s">
        <v>29</v>
      </c>
      <c r="Q17" s="81" t="str">
        <f t="shared" si="0"/>
        <v>申请次数</v>
      </c>
      <c r="R17" s="81">
        <f t="shared" si="1"/>
        <v>0</v>
      </c>
      <c r="S17" s="81">
        <f t="shared" si="2"/>
        <v>286021</v>
      </c>
      <c r="T17" s="81">
        <f t="shared" si="3"/>
        <v>0</v>
      </c>
    </row>
    <row r="18" spans="1:20" ht="13.5" x14ac:dyDescent="0.15">
      <c r="A18" s="86" t="s">
        <v>38</v>
      </c>
      <c r="B18" s="87" t="s">
        <v>579</v>
      </c>
      <c r="C18" s="88">
        <v>286021</v>
      </c>
      <c r="D18" s="88">
        <v>0</v>
      </c>
      <c r="E18" s="88">
        <v>1.75</v>
      </c>
      <c r="F18" s="88">
        <v>1.75</v>
      </c>
      <c r="G18" s="88">
        <v>1.75</v>
      </c>
      <c r="H18" s="88">
        <v>1.75</v>
      </c>
      <c r="I18" s="88">
        <v>1.75</v>
      </c>
      <c r="J18" s="88">
        <v>1.75</v>
      </c>
      <c r="K18" s="88">
        <v>1.75</v>
      </c>
      <c r="L18" s="88">
        <v>1.75</v>
      </c>
      <c r="M18" s="88">
        <v>1.75</v>
      </c>
      <c r="N18" s="88">
        <v>1.75</v>
      </c>
      <c r="O18" s="89">
        <v>1.75</v>
      </c>
      <c r="P18" s="54" t="s">
        <v>27</v>
      </c>
      <c r="Q18" s="81" t="str">
        <f t="shared" si="0"/>
        <v>拒绝次数</v>
      </c>
      <c r="R18" s="81">
        <f t="shared" si="1"/>
        <v>0</v>
      </c>
      <c r="S18" s="81">
        <f t="shared" si="2"/>
        <v>286021</v>
      </c>
      <c r="T18" s="81">
        <f t="shared" si="3"/>
        <v>0</v>
      </c>
    </row>
    <row r="19" spans="1:20" ht="13.5" x14ac:dyDescent="0.15">
      <c r="A19" s="86" t="s">
        <v>39</v>
      </c>
      <c r="B19" s="87" t="s">
        <v>580</v>
      </c>
      <c r="C19" s="88">
        <v>286021</v>
      </c>
      <c r="D19" s="88">
        <v>0</v>
      </c>
      <c r="E19" s="88">
        <v>1.003018</v>
      </c>
      <c r="F19" s="88">
        <v>1.052</v>
      </c>
      <c r="G19" s="88">
        <v>0.52200000000000002</v>
      </c>
      <c r="H19" s="88">
        <v>1.7789999999999999</v>
      </c>
      <c r="I19" s="88">
        <v>0.80400000000000005</v>
      </c>
      <c r="J19" s="88">
        <v>0.80400000000000005</v>
      </c>
      <c r="K19" s="88">
        <v>0.95299999999999996</v>
      </c>
      <c r="L19" s="88">
        <v>1.052</v>
      </c>
      <c r="M19" s="88">
        <v>1.091</v>
      </c>
      <c r="N19" s="88">
        <v>1.1830000000000001</v>
      </c>
      <c r="O19" s="89">
        <v>1.2090000000000001</v>
      </c>
      <c r="P19" s="54" t="s">
        <v>403</v>
      </c>
      <c r="Q19" s="81" t="e">
        <f t="shared" si="0"/>
        <v>#N/A</v>
      </c>
      <c r="R19" s="81" t="e">
        <f t="shared" si="1"/>
        <v>#N/A</v>
      </c>
      <c r="S19" s="81" t="e">
        <f t="shared" si="2"/>
        <v>#N/A</v>
      </c>
      <c r="T19" s="81" t="e">
        <f t="shared" si="3"/>
        <v>#N/A</v>
      </c>
    </row>
    <row r="20" spans="1:20" ht="13.5" x14ac:dyDescent="0.15">
      <c r="A20" s="86" t="s">
        <v>40</v>
      </c>
      <c r="B20" s="87" t="s">
        <v>581</v>
      </c>
      <c r="C20" s="88">
        <v>286021</v>
      </c>
      <c r="D20" s="88">
        <v>0</v>
      </c>
      <c r="E20" s="88">
        <v>0.6683249</v>
      </c>
      <c r="F20" s="88">
        <v>0.70199999999999996</v>
      </c>
      <c r="G20" s="88">
        <v>0.34799999999999998</v>
      </c>
      <c r="H20" s="88">
        <v>0.89</v>
      </c>
      <c r="I20" s="88">
        <v>0.53600000000000003</v>
      </c>
      <c r="J20" s="88">
        <v>0.53600000000000003</v>
      </c>
      <c r="K20" s="88">
        <v>0.63500000000000001</v>
      </c>
      <c r="L20" s="88">
        <v>0.70199999999999996</v>
      </c>
      <c r="M20" s="88">
        <v>0.72699999999999998</v>
      </c>
      <c r="N20" s="88">
        <v>0.78800000000000003</v>
      </c>
      <c r="O20" s="89">
        <v>0.80600000000000005</v>
      </c>
      <c r="P20" s="54" t="s">
        <v>32</v>
      </c>
      <c r="Q20" s="81" t="str">
        <f t="shared" si="0"/>
        <v>贷款金额</v>
      </c>
      <c r="R20" s="81">
        <f t="shared" si="1"/>
        <v>0</v>
      </c>
      <c r="S20" s="81">
        <f t="shared" si="2"/>
        <v>286021</v>
      </c>
      <c r="T20" s="81">
        <f t="shared" si="3"/>
        <v>0</v>
      </c>
    </row>
    <row r="21" spans="1:20" ht="13.5" x14ac:dyDescent="0.15">
      <c r="A21" s="86" t="s">
        <v>41</v>
      </c>
      <c r="B21" s="87" t="s">
        <v>582</v>
      </c>
      <c r="C21" s="88">
        <v>271</v>
      </c>
      <c r="D21" s="88">
        <v>285750</v>
      </c>
      <c r="E21" s="88">
        <v>139.7785978</v>
      </c>
      <c r="F21" s="88">
        <v>80</v>
      </c>
      <c r="G21" s="88">
        <v>80</v>
      </c>
      <c r="H21" s="88">
        <v>230</v>
      </c>
      <c r="I21" s="88">
        <v>80</v>
      </c>
      <c r="J21" s="88">
        <v>80</v>
      </c>
      <c r="K21" s="88">
        <v>80</v>
      </c>
      <c r="L21" s="88">
        <v>80</v>
      </c>
      <c r="M21" s="88">
        <v>230</v>
      </c>
      <c r="N21" s="88">
        <v>230</v>
      </c>
      <c r="O21" s="89">
        <v>230</v>
      </c>
      <c r="P21" s="54" t="s">
        <v>88</v>
      </c>
      <c r="Q21" s="81" t="str">
        <f t="shared" si="0"/>
        <v>延滞天数(每期最大的最大(所有期次求最大))</v>
      </c>
      <c r="R21" s="81">
        <f t="shared" si="1"/>
        <v>0</v>
      </c>
      <c r="S21" s="81">
        <f t="shared" si="2"/>
        <v>286021</v>
      </c>
      <c r="T21" s="81">
        <f t="shared" si="3"/>
        <v>0</v>
      </c>
    </row>
    <row r="22" spans="1:20" ht="13.5" x14ac:dyDescent="0.15">
      <c r="A22" s="86" t="s">
        <v>42</v>
      </c>
      <c r="B22" s="87" t="s">
        <v>583</v>
      </c>
      <c r="C22" s="88">
        <v>286021</v>
      </c>
      <c r="D22" s="88">
        <v>0</v>
      </c>
      <c r="E22" s="88">
        <v>52.379595500000001</v>
      </c>
      <c r="F22" s="88">
        <v>55</v>
      </c>
      <c r="G22" s="88">
        <v>37</v>
      </c>
      <c r="H22" s="88">
        <v>65</v>
      </c>
      <c r="I22" s="88">
        <v>45</v>
      </c>
      <c r="J22" s="88">
        <v>45</v>
      </c>
      <c r="K22" s="88">
        <v>50</v>
      </c>
      <c r="L22" s="88">
        <v>55</v>
      </c>
      <c r="M22" s="88">
        <v>55</v>
      </c>
      <c r="N22" s="88">
        <v>60</v>
      </c>
      <c r="O22" s="89">
        <v>61</v>
      </c>
      <c r="P22" s="81" t="s">
        <v>91</v>
      </c>
      <c r="Q22" s="81" t="str">
        <f t="shared" si="0"/>
        <v>此前总催收次数(加总M1-M3)</v>
      </c>
      <c r="R22" s="81">
        <f t="shared" si="1"/>
        <v>253</v>
      </c>
      <c r="S22" s="81">
        <f t="shared" si="2"/>
        <v>285768</v>
      </c>
      <c r="T22" s="81">
        <f t="shared" si="3"/>
        <v>8.853335572912292E-4</v>
      </c>
    </row>
    <row r="23" spans="1:20" ht="13.5" x14ac:dyDescent="0.15">
      <c r="A23" s="86" t="s">
        <v>43</v>
      </c>
      <c r="B23" s="87" t="s">
        <v>584</v>
      </c>
      <c r="C23" s="88">
        <v>11770</v>
      </c>
      <c r="D23" s="88">
        <v>274251</v>
      </c>
      <c r="E23" s="88">
        <v>8194.0499999999993</v>
      </c>
      <c r="F23" s="88">
        <v>8000</v>
      </c>
      <c r="G23" s="88">
        <v>3000</v>
      </c>
      <c r="H23" s="88">
        <v>25000</v>
      </c>
      <c r="I23" s="88">
        <v>4000</v>
      </c>
      <c r="J23" s="88">
        <v>5000</v>
      </c>
      <c r="K23" s="88">
        <v>7000</v>
      </c>
      <c r="L23" s="88">
        <v>8000</v>
      </c>
      <c r="M23" s="88">
        <v>10000</v>
      </c>
      <c r="N23" s="88">
        <v>10000</v>
      </c>
      <c r="O23" s="89">
        <v>12000</v>
      </c>
      <c r="P23" s="81" t="s">
        <v>64</v>
      </c>
      <c r="Q23" s="81" t="str">
        <f t="shared" si="0"/>
        <v>累计实还滞纳金</v>
      </c>
      <c r="R23" s="81">
        <f t="shared" si="1"/>
        <v>0</v>
      </c>
      <c r="S23" s="81">
        <f t="shared" si="2"/>
        <v>286021</v>
      </c>
      <c r="T23" s="81">
        <f t="shared" si="3"/>
        <v>0</v>
      </c>
    </row>
    <row r="24" spans="1:20" ht="13.5" x14ac:dyDescent="0.15">
      <c r="A24" s="86" t="s">
        <v>585</v>
      </c>
      <c r="B24" s="87" t="s">
        <v>586</v>
      </c>
      <c r="C24" s="88">
        <v>0</v>
      </c>
      <c r="D24" s="88">
        <v>286021</v>
      </c>
      <c r="E24" s="88" t="s">
        <v>21</v>
      </c>
      <c r="F24" s="88" t="s">
        <v>21</v>
      </c>
      <c r="G24" s="88" t="s">
        <v>21</v>
      </c>
      <c r="H24" s="88" t="s">
        <v>21</v>
      </c>
      <c r="I24" s="88" t="s">
        <v>21</v>
      </c>
      <c r="J24" s="88" t="s">
        <v>21</v>
      </c>
      <c r="K24" s="88" t="s">
        <v>21</v>
      </c>
      <c r="L24" s="88" t="s">
        <v>21</v>
      </c>
      <c r="M24" s="88" t="s">
        <v>21</v>
      </c>
      <c r="N24" s="88" t="s">
        <v>21</v>
      </c>
      <c r="O24" s="89" t="s">
        <v>21</v>
      </c>
      <c r="P24" s="81" t="s">
        <v>84</v>
      </c>
      <c r="Q24" s="81" t="str">
        <f t="shared" si="0"/>
        <v>历史连续逾期10天的次数</v>
      </c>
      <c r="R24" s="81">
        <f t="shared" si="1"/>
        <v>0</v>
      </c>
      <c r="S24" s="81">
        <f t="shared" si="2"/>
        <v>286021</v>
      </c>
      <c r="T24" s="81">
        <f t="shared" si="3"/>
        <v>0</v>
      </c>
    </row>
    <row r="25" spans="1:20" ht="13.5" x14ac:dyDescent="0.15">
      <c r="A25" s="86" t="s">
        <v>410</v>
      </c>
      <c r="B25" s="87" t="s">
        <v>587</v>
      </c>
      <c r="C25" s="88">
        <v>286021</v>
      </c>
      <c r="D25" s="88">
        <v>0</v>
      </c>
      <c r="E25" s="88">
        <v>27.131046300000001</v>
      </c>
      <c r="F25" s="88">
        <v>26</v>
      </c>
      <c r="G25" s="88">
        <v>18</v>
      </c>
      <c r="H25" s="88">
        <v>55</v>
      </c>
      <c r="I25" s="88">
        <v>19</v>
      </c>
      <c r="J25" s="88">
        <v>20</v>
      </c>
      <c r="K25" s="88">
        <v>22</v>
      </c>
      <c r="L25" s="88">
        <v>26</v>
      </c>
      <c r="M25" s="88">
        <v>31</v>
      </c>
      <c r="N25" s="88">
        <v>37</v>
      </c>
      <c r="O25" s="89">
        <v>42</v>
      </c>
      <c r="P25" s="81" t="s">
        <v>58</v>
      </c>
      <c r="Q25" s="81" t="str">
        <f t="shared" si="0"/>
        <v>累计应还滞纳金次数</v>
      </c>
      <c r="R25" s="81">
        <f t="shared" si="1"/>
        <v>0</v>
      </c>
      <c r="S25" s="81">
        <f t="shared" si="2"/>
        <v>286021</v>
      </c>
      <c r="T25" s="81">
        <f t="shared" si="3"/>
        <v>0</v>
      </c>
    </row>
    <row r="26" spans="1:20" ht="13.5" x14ac:dyDescent="0.15">
      <c r="A26" s="86" t="s">
        <v>44</v>
      </c>
      <c r="B26" s="87" t="s">
        <v>588</v>
      </c>
      <c r="C26" s="88">
        <v>286020</v>
      </c>
      <c r="D26" s="88">
        <v>1</v>
      </c>
      <c r="E26" s="88">
        <v>8.0780854000000009</v>
      </c>
      <c r="F26" s="88">
        <v>7</v>
      </c>
      <c r="G26" s="88">
        <v>0</v>
      </c>
      <c r="H26" s="88">
        <v>99</v>
      </c>
      <c r="I26" s="88">
        <v>0</v>
      </c>
      <c r="J26" s="88">
        <v>1</v>
      </c>
      <c r="K26" s="88">
        <v>3</v>
      </c>
      <c r="L26" s="88">
        <v>7</v>
      </c>
      <c r="M26" s="88">
        <v>10</v>
      </c>
      <c r="N26" s="88">
        <v>18</v>
      </c>
      <c r="O26" s="89">
        <v>19</v>
      </c>
      <c r="P26" s="81" t="s">
        <v>14</v>
      </c>
      <c r="Q26" s="81" t="str">
        <f t="shared" si="0"/>
        <v>处于逾期状态的天数（cpd5天起算）</v>
      </c>
      <c r="R26" s="81">
        <f t="shared" si="1"/>
        <v>0</v>
      </c>
      <c r="S26" s="81">
        <f t="shared" si="2"/>
        <v>286021</v>
      </c>
      <c r="T26" s="81">
        <f t="shared" si="3"/>
        <v>0</v>
      </c>
    </row>
    <row r="27" spans="1:20" ht="13.5" x14ac:dyDescent="0.15">
      <c r="A27" s="86" t="s">
        <v>45</v>
      </c>
      <c r="B27" s="87" t="s">
        <v>589</v>
      </c>
      <c r="C27" s="88">
        <v>286021</v>
      </c>
      <c r="D27" s="88">
        <v>0</v>
      </c>
      <c r="E27" s="88">
        <v>5.7342398000000001</v>
      </c>
      <c r="F27" s="88">
        <v>6</v>
      </c>
      <c r="G27" s="88">
        <v>0</v>
      </c>
      <c r="H27" s="88">
        <v>6</v>
      </c>
      <c r="I27" s="88">
        <v>3</v>
      </c>
      <c r="J27" s="88">
        <v>5</v>
      </c>
      <c r="K27" s="88">
        <v>6</v>
      </c>
      <c r="L27" s="88">
        <v>6</v>
      </c>
      <c r="M27" s="88">
        <v>6</v>
      </c>
      <c r="N27" s="88">
        <v>6</v>
      </c>
      <c r="O27" s="89">
        <v>6</v>
      </c>
      <c r="P27" s="81" t="s">
        <v>83</v>
      </c>
      <c r="Q27" s="81" t="str">
        <f t="shared" si="0"/>
        <v>历史最大连续逾期10天的期数</v>
      </c>
      <c r="R27" s="81">
        <f t="shared" si="1"/>
        <v>0</v>
      </c>
      <c r="S27" s="81">
        <f t="shared" si="2"/>
        <v>286021</v>
      </c>
      <c r="T27" s="81">
        <f t="shared" si="3"/>
        <v>0</v>
      </c>
    </row>
    <row r="28" spans="1:20" ht="13.5" x14ac:dyDescent="0.15">
      <c r="A28" s="86" t="s">
        <v>590</v>
      </c>
      <c r="B28" s="87" t="s">
        <v>591</v>
      </c>
      <c r="C28" s="88">
        <v>286021</v>
      </c>
      <c r="D28" s="88">
        <v>0</v>
      </c>
      <c r="E28" s="88">
        <v>0.4546519</v>
      </c>
      <c r="F28" s="88">
        <v>0</v>
      </c>
      <c r="G28" s="88">
        <v>0</v>
      </c>
      <c r="H28" s="88">
        <v>10</v>
      </c>
      <c r="I28" s="88">
        <v>0</v>
      </c>
      <c r="J28" s="88">
        <v>0</v>
      </c>
      <c r="K28" s="88">
        <v>0</v>
      </c>
      <c r="L28" s="88">
        <v>0</v>
      </c>
      <c r="M28" s="88">
        <v>1</v>
      </c>
      <c r="N28" s="88">
        <v>1</v>
      </c>
      <c r="O28" s="89">
        <v>1</v>
      </c>
      <c r="P28" s="81" t="s">
        <v>0</v>
      </c>
      <c r="Q28" s="81" t="str">
        <f t="shared" si="0"/>
        <v>实还期数比</v>
      </c>
      <c r="R28" s="81">
        <f t="shared" si="1"/>
        <v>0</v>
      </c>
      <c r="S28" s="81">
        <f t="shared" si="2"/>
        <v>286021</v>
      </c>
      <c r="T28" s="81">
        <f t="shared" si="3"/>
        <v>0</v>
      </c>
    </row>
    <row r="29" spans="1:20" ht="13.5" x14ac:dyDescent="0.15">
      <c r="A29" s="86" t="s">
        <v>46</v>
      </c>
      <c r="B29" s="87" t="s">
        <v>592</v>
      </c>
      <c r="C29" s="88">
        <v>286021</v>
      </c>
      <c r="D29" s="88">
        <v>0</v>
      </c>
      <c r="E29" s="88">
        <v>1133.6400000000001</v>
      </c>
      <c r="F29" s="88">
        <v>1000</v>
      </c>
      <c r="G29" s="88">
        <v>300</v>
      </c>
      <c r="H29" s="88">
        <v>3500</v>
      </c>
      <c r="I29" s="88">
        <v>450</v>
      </c>
      <c r="J29" s="88">
        <v>500</v>
      </c>
      <c r="K29" s="88">
        <v>800</v>
      </c>
      <c r="L29" s="88">
        <v>1000</v>
      </c>
      <c r="M29" s="88">
        <v>1500</v>
      </c>
      <c r="N29" s="88">
        <v>2000</v>
      </c>
      <c r="O29" s="89">
        <v>2200</v>
      </c>
      <c r="P29" s="81" t="s">
        <v>67</v>
      </c>
      <c r="Q29" s="81" t="str">
        <f t="shared" si="0"/>
        <v>实还款期次</v>
      </c>
      <c r="R29" s="81">
        <f t="shared" si="1"/>
        <v>0</v>
      </c>
      <c r="S29" s="81">
        <f t="shared" si="2"/>
        <v>286021</v>
      </c>
      <c r="T29" s="81">
        <f t="shared" si="3"/>
        <v>0</v>
      </c>
    </row>
    <row r="30" spans="1:20" ht="13.5" x14ac:dyDescent="0.15">
      <c r="A30" s="86" t="s">
        <v>47</v>
      </c>
      <c r="B30" s="87" t="s">
        <v>593</v>
      </c>
      <c r="C30" s="88">
        <v>286021</v>
      </c>
      <c r="D30" s="88">
        <v>0</v>
      </c>
      <c r="E30" s="88">
        <v>90.750404500000002</v>
      </c>
      <c r="F30" s="88">
        <v>0</v>
      </c>
      <c r="G30" s="88">
        <v>0</v>
      </c>
      <c r="H30" s="88">
        <v>4000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9">
        <v>0</v>
      </c>
      <c r="P30" s="81" t="s">
        <v>77</v>
      </c>
      <c r="Q30" s="81" t="str">
        <f t="shared" si="0"/>
        <v>最大回退期数</v>
      </c>
      <c r="R30" s="81">
        <f t="shared" si="1"/>
        <v>0</v>
      </c>
      <c r="S30" s="81">
        <f t="shared" si="2"/>
        <v>286021</v>
      </c>
      <c r="T30" s="81">
        <f t="shared" si="3"/>
        <v>0</v>
      </c>
    </row>
    <row r="31" spans="1:20" ht="13.5" x14ac:dyDescent="0.15">
      <c r="A31" s="86" t="s">
        <v>48</v>
      </c>
      <c r="B31" s="87" t="s">
        <v>594</v>
      </c>
      <c r="C31" s="88">
        <v>286021</v>
      </c>
      <c r="D31" s="88">
        <v>0</v>
      </c>
      <c r="E31" s="88">
        <v>4467.8100000000004</v>
      </c>
      <c r="F31" s="88">
        <v>4000</v>
      </c>
      <c r="G31" s="88">
        <v>2000</v>
      </c>
      <c r="H31" s="88">
        <v>10000</v>
      </c>
      <c r="I31" s="88">
        <v>2500</v>
      </c>
      <c r="J31" s="88">
        <v>3000</v>
      </c>
      <c r="K31" s="88">
        <v>3500</v>
      </c>
      <c r="L31" s="88">
        <v>4000</v>
      </c>
      <c r="M31" s="88">
        <v>5000</v>
      </c>
      <c r="N31" s="88">
        <v>6000</v>
      </c>
      <c r="O31" s="89">
        <v>8000</v>
      </c>
      <c r="P31" s="81" t="s">
        <v>66</v>
      </c>
      <c r="Q31" s="81" t="str">
        <f t="shared" si="0"/>
        <v>实全额还款期次</v>
      </c>
      <c r="R31" s="81">
        <f t="shared" si="1"/>
        <v>0</v>
      </c>
      <c r="S31" s="81">
        <f t="shared" si="2"/>
        <v>286021</v>
      </c>
      <c r="T31" s="81">
        <f t="shared" si="3"/>
        <v>0</v>
      </c>
    </row>
    <row r="32" spans="1:20" ht="13.5" x14ac:dyDescent="0.15">
      <c r="A32" s="86" t="s">
        <v>49</v>
      </c>
      <c r="B32" s="87" t="s">
        <v>595</v>
      </c>
      <c r="C32" s="88">
        <v>286021</v>
      </c>
      <c r="D32" s="88">
        <v>0</v>
      </c>
      <c r="E32" s="88">
        <v>8153.01</v>
      </c>
      <c r="F32" s="88">
        <v>8000</v>
      </c>
      <c r="G32" s="88">
        <v>3000</v>
      </c>
      <c r="H32" s="88">
        <v>20000</v>
      </c>
      <c r="I32" s="88">
        <v>3500</v>
      </c>
      <c r="J32" s="88">
        <v>3800</v>
      </c>
      <c r="K32" s="88">
        <v>5500</v>
      </c>
      <c r="L32" s="88">
        <v>8000</v>
      </c>
      <c r="M32" s="88">
        <v>10000</v>
      </c>
      <c r="N32" s="88">
        <v>12000</v>
      </c>
      <c r="O32" s="89">
        <v>15000</v>
      </c>
      <c r="P32" s="81" t="s">
        <v>416</v>
      </c>
      <c r="Q32" s="81" t="str">
        <f t="shared" si="0"/>
        <v>应还期数比</v>
      </c>
      <c r="R32" s="81">
        <f t="shared" si="1"/>
        <v>0</v>
      </c>
      <c r="S32" s="81">
        <f t="shared" si="2"/>
        <v>286021</v>
      </c>
      <c r="T32" s="81">
        <f t="shared" si="3"/>
        <v>0</v>
      </c>
    </row>
    <row r="33" spans="1:20" ht="13.5" x14ac:dyDescent="0.15">
      <c r="A33" s="86" t="s">
        <v>50</v>
      </c>
      <c r="B33" s="87" t="s">
        <v>596</v>
      </c>
      <c r="C33" s="88">
        <v>286021</v>
      </c>
      <c r="D33" s="88">
        <v>0</v>
      </c>
      <c r="E33" s="88">
        <v>0.424759</v>
      </c>
      <c r="F33" s="88">
        <v>0</v>
      </c>
      <c r="G33" s="90">
        <v>-2</v>
      </c>
      <c r="H33" s="88">
        <v>5</v>
      </c>
      <c r="I33" s="88">
        <v>0</v>
      </c>
      <c r="J33" s="88">
        <v>0</v>
      </c>
      <c r="K33" s="88">
        <v>0</v>
      </c>
      <c r="L33" s="88">
        <v>0</v>
      </c>
      <c r="M33" s="88">
        <v>1</v>
      </c>
      <c r="N33" s="88">
        <v>1</v>
      </c>
      <c r="O33" s="89">
        <v>2</v>
      </c>
      <c r="P33" s="81" t="s">
        <v>106</v>
      </c>
      <c r="Q33" s="81" t="str">
        <f t="shared" si="0"/>
        <v>当前欠款金额/总催收天数</v>
      </c>
      <c r="R33" s="81">
        <f t="shared" si="1"/>
        <v>3879</v>
      </c>
      <c r="S33" s="81">
        <f t="shared" si="2"/>
        <v>282142</v>
      </c>
      <c r="T33" s="81">
        <f t="shared" si="3"/>
        <v>1.3748396197659335E-2</v>
      </c>
    </row>
    <row r="34" spans="1:20" ht="13.5" x14ac:dyDescent="0.15">
      <c r="A34" s="86" t="s">
        <v>51</v>
      </c>
      <c r="B34" s="87" t="s">
        <v>597</v>
      </c>
      <c r="C34" s="88">
        <v>286021</v>
      </c>
      <c r="D34" s="88">
        <v>0</v>
      </c>
      <c r="E34" s="88">
        <v>0.62578619999999996</v>
      </c>
      <c r="F34" s="88">
        <v>0</v>
      </c>
      <c r="G34" s="88">
        <v>0</v>
      </c>
      <c r="H34" s="88">
        <v>9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2</v>
      </c>
      <c r="O34" s="89">
        <v>5</v>
      </c>
      <c r="P34" s="81" t="s">
        <v>1290</v>
      </c>
      <c r="Q34" s="81" t="str">
        <f t="shared" si="0"/>
        <v>来电次数</v>
      </c>
      <c r="R34" s="81">
        <f t="shared" si="1"/>
        <v>253</v>
      </c>
      <c r="S34" s="81">
        <f t="shared" si="2"/>
        <v>285768</v>
      </c>
      <c r="T34" s="81">
        <f t="shared" si="3"/>
        <v>8.853335572912292E-4</v>
      </c>
    </row>
    <row r="35" spans="1:20" ht="13.5" x14ac:dyDescent="0.15">
      <c r="A35" s="86" t="s">
        <v>52</v>
      </c>
      <c r="B35" s="87" t="s">
        <v>598</v>
      </c>
      <c r="C35" s="88">
        <v>286021</v>
      </c>
      <c r="D35" s="88">
        <v>0</v>
      </c>
      <c r="E35" s="88">
        <v>1.6087910000000001</v>
      </c>
      <c r="F35" s="88">
        <v>0</v>
      </c>
      <c r="G35" s="88">
        <v>0</v>
      </c>
      <c r="H35" s="88">
        <v>11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9</v>
      </c>
      <c r="O35" s="89">
        <v>10</v>
      </c>
      <c r="P35" s="81" t="s">
        <v>60</v>
      </c>
      <c r="Q35" s="81" t="str">
        <f t="shared" si="0"/>
        <v>累计实还本金</v>
      </c>
      <c r="R35" s="81">
        <f t="shared" si="1"/>
        <v>0</v>
      </c>
      <c r="S35" s="81">
        <f t="shared" si="2"/>
        <v>286021</v>
      </c>
      <c r="T35" s="81">
        <f t="shared" si="3"/>
        <v>0</v>
      </c>
    </row>
    <row r="36" spans="1:20" ht="13.5" x14ac:dyDescent="0.15">
      <c r="A36" s="86" t="s">
        <v>53</v>
      </c>
      <c r="B36" s="87" t="s">
        <v>599</v>
      </c>
      <c r="C36" s="88">
        <v>286021</v>
      </c>
      <c r="D36" s="88">
        <v>0</v>
      </c>
      <c r="E36" s="88">
        <v>4981.78</v>
      </c>
      <c r="F36" s="88">
        <v>4374.5600000000004</v>
      </c>
      <c r="G36" s="88">
        <v>318.98</v>
      </c>
      <c r="H36" s="88">
        <v>63788</v>
      </c>
      <c r="I36" s="88">
        <v>1546.02</v>
      </c>
      <c r="J36" s="88">
        <v>1931.4</v>
      </c>
      <c r="K36" s="88">
        <v>2856</v>
      </c>
      <c r="L36" s="88">
        <v>4374.5600000000004</v>
      </c>
      <c r="M36" s="88">
        <v>6442.86</v>
      </c>
      <c r="N36" s="88">
        <v>8759.4500000000007</v>
      </c>
      <c r="O36" s="89">
        <v>10519</v>
      </c>
      <c r="P36" s="81" t="s">
        <v>61</v>
      </c>
      <c r="Q36" s="81" t="str">
        <f t="shared" si="0"/>
        <v>累计实还费用</v>
      </c>
      <c r="R36" s="81">
        <f t="shared" si="1"/>
        <v>0</v>
      </c>
      <c r="S36" s="81">
        <f t="shared" si="2"/>
        <v>286021</v>
      </c>
      <c r="T36" s="81">
        <f t="shared" si="3"/>
        <v>0</v>
      </c>
    </row>
    <row r="37" spans="1:20" ht="13.5" x14ac:dyDescent="0.15">
      <c r="A37" s="86" t="s">
        <v>54</v>
      </c>
      <c r="B37" s="87" t="s">
        <v>600</v>
      </c>
      <c r="C37" s="88">
        <v>286021</v>
      </c>
      <c r="D37" s="88">
        <v>0</v>
      </c>
      <c r="E37" s="88">
        <v>2754.35</v>
      </c>
      <c r="F37" s="88">
        <v>2430.1799999999998</v>
      </c>
      <c r="G37" s="88">
        <v>185.54</v>
      </c>
      <c r="H37" s="88">
        <v>48041.29</v>
      </c>
      <c r="I37" s="88">
        <v>894.7</v>
      </c>
      <c r="J37" s="88">
        <v>1117.06</v>
      </c>
      <c r="K37" s="88">
        <v>1617.64</v>
      </c>
      <c r="L37" s="88">
        <v>2430.1799999999998</v>
      </c>
      <c r="M37" s="88">
        <v>3556.2</v>
      </c>
      <c r="N37" s="88">
        <v>4812.24</v>
      </c>
      <c r="O37" s="89">
        <v>5651.79</v>
      </c>
      <c r="P37" s="81" t="s">
        <v>59</v>
      </c>
      <c r="Q37" s="81" t="str">
        <f t="shared" si="0"/>
        <v>应还款期次</v>
      </c>
      <c r="R37" s="81">
        <f t="shared" si="1"/>
        <v>0</v>
      </c>
      <c r="S37" s="81">
        <f t="shared" si="2"/>
        <v>286021</v>
      </c>
      <c r="T37" s="81">
        <f t="shared" si="3"/>
        <v>0</v>
      </c>
    </row>
    <row r="38" spans="1:20" ht="13.5" x14ac:dyDescent="0.15">
      <c r="A38" s="86" t="s">
        <v>55</v>
      </c>
      <c r="B38" s="87" t="s">
        <v>601</v>
      </c>
      <c r="C38" s="88">
        <v>286021</v>
      </c>
      <c r="D38" s="88">
        <v>0</v>
      </c>
      <c r="E38" s="88">
        <v>7736.13</v>
      </c>
      <c r="F38" s="88">
        <v>6879.22</v>
      </c>
      <c r="G38" s="88">
        <v>623.1</v>
      </c>
      <c r="H38" s="88">
        <v>82591.289999999994</v>
      </c>
      <c r="I38" s="88">
        <v>2624.56</v>
      </c>
      <c r="J38" s="88">
        <v>3218.88</v>
      </c>
      <c r="K38" s="88">
        <v>4619.68</v>
      </c>
      <c r="L38" s="88">
        <v>6879.22</v>
      </c>
      <c r="M38" s="88">
        <v>9934.49</v>
      </c>
      <c r="N38" s="88">
        <v>13308.21</v>
      </c>
      <c r="O38" s="89">
        <v>15724.97</v>
      </c>
      <c r="P38" s="81" t="s">
        <v>57</v>
      </c>
      <c r="Q38" s="81" t="str">
        <f t="shared" si="0"/>
        <v>累计应还滞纳金</v>
      </c>
      <c r="R38" s="81">
        <f t="shared" si="1"/>
        <v>0</v>
      </c>
      <c r="S38" s="81">
        <f t="shared" si="2"/>
        <v>286021</v>
      </c>
      <c r="T38" s="81">
        <f t="shared" si="3"/>
        <v>0</v>
      </c>
    </row>
    <row r="39" spans="1:20" ht="13.5" x14ac:dyDescent="0.15">
      <c r="A39" s="86" t="s">
        <v>56</v>
      </c>
      <c r="B39" s="87" t="s">
        <v>602</v>
      </c>
      <c r="C39" s="88">
        <v>286021</v>
      </c>
      <c r="D39" s="88">
        <v>0</v>
      </c>
      <c r="E39" s="88">
        <v>1463.81</v>
      </c>
      <c r="F39" s="88">
        <v>1284.28</v>
      </c>
      <c r="G39" s="88">
        <v>54.25</v>
      </c>
      <c r="H39" s="88">
        <v>16618.32</v>
      </c>
      <c r="I39" s="88">
        <v>453.35</v>
      </c>
      <c r="J39" s="88">
        <v>570.61</v>
      </c>
      <c r="K39" s="88">
        <v>839.72</v>
      </c>
      <c r="L39" s="88">
        <v>1284.28</v>
      </c>
      <c r="M39" s="88">
        <v>1908.18</v>
      </c>
      <c r="N39" s="88">
        <v>2610.44</v>
      </c>
      <c r="O39" s="89">
        <v>3065.54</v>
      </c>
      <c r="P39" s="81" t="s">
        <v>104</v>
      </c>
      <c r="Q39" s="81" t="str">
        <f t="shared" si="0"/>
        <v>催收频次</v>
      </c>
      <c r="R39" s="81">
        <f t="shared" si="1"/>
        <v>0</v>
      </c>
      <c r="S39" s="81">
        <f t="shared" si="2"/>
        <v>286021</v>
      </c>
      <c r="T39" s="81">
        <f t="shared" si="3"/>
        <v>0</v>
      </c>
    </row>
    <row r="40" spans="1:20" ht="13.5" x14ac:dyDescent="0.15">
      <c r="A40" s="86" t="s">
        <v>57</v>
      </c>
      <c r="B40" s="87" t="s">
        <v>603</v>
      </c>
      <c r="C40" s="88">
        <v>286021</v>
      </c>
      <c r="D40" s="88">
        <v>0</v>
      </c>
      <c r="E40" s="88">
        <v>346.8773597</v>
      </c>
      <c r="F40" s="88">
        <v>280</v>
      </c>
      <c r="G40" s="88">
        <v>0</v>
      </c>
      <c r="H40" s="88">
        <v>2830</v>
      </c>
      <c r="I40" s="88">
        <v>110</v>
      </c>
      <c r="J40" s="88">
        <v>140</v>
      </c>
      <c r="K40" s="88">
        <v>220</v>
      </c>
      <c r="L40" s="88">
        <v>280</v>
      </c>
      <c r="M40" s="88">
        <v>440</v>
      </c>
      <c r="N40" s="88">
        <v>660</v>
      </c>
      <c r="O40" s="89">
        <v>820</v>
      </c>
      <c r="P40" s="81" t="s">
        <v>55</v>
      </c>
      <c r="Q40" s="81" t="str">
        <f t="shared" si="0"/>
        <v>累计应还本金+费用</v>
      </c>
      <c r="R40" s="81">
        <f t="shared" si="1"/>
        <v>0</v>
      </c>
      <c r="S40" s="81">
        <f t="shared" si="2"/>
        <v>286021</v>
      </c>
      <c r="T40" s="81">
        <f t="shared" si="3"/>
        <v>0</v>
      </c>
    </row>
    <row r="41" spans="1:20" ht="13.5" x14ac:dyDescent="0.15">
      <c r="A41" s="86" t="s">
        <v>58</v>
      </c>
      <c r="B41" s="87" t="s">
        <v>604</v>
      </c>
      <c r="C41" s="88">
        <v>286021</v>
      </c>
      <c r="D41" s="88">
        <v>0</v>
      </c>
      <c r="E41" s="88">
        <v>7.1711796999999997</v>
      </c>
      <c r="F41" s="88">
        <v>6</v>
      </c>
      <c r="G41" s="88">
        <v>0</v>
      </c>
      <c r="H41" s="88">
        <v>49</v>
      </c>
      <c r="I41" s="88">
        <v>2</v>
      </c>
      <c r="J41" s="88">
        <v>3</v>
      </c>
      <c r="K41" s="88">
        <v>4</v>
      </c>
      <c r="L41" s="88">
        <v>6</v>
      </c>
      <c r="M41" s="88">
        <v>9</v>
      </c>
      <c r="N41" s="88">
        <v>14</v>
      </c>
      <c r="O41" s="89">
        <v>17</v>
      </c>
      <c r="P41" s="81" t="s">
        <v>53</v>
      </c>
      <c r="Q41" s="81" t="str">
        <f t="shared" si="0"/>
        <v>累计应还本金</v>
      </c>
      <c r="R41" s="81">
        <f t="shared" si="1"/>
        <v>0</v>
      </c>
      <c r="S41" s="81">
        <f t="shared" si="2"/>
        <v>286021</v>
      </c>
      <c r="T41" s="81">
        <f t="shared" si="3"/>
        <v>0</v>
      </c>
    </row>
    <row r="42" spans="1:20" ht="13.5" x14ac:dyDescent="0.15">
      <c r="A42" s="86" t="s">
        <v>59</v>
      </c>
      <c r="B42" s="87" t="s">
        <v>605</v>
      </c>
      <c r="C42" s="88">
        <v>286021</v>
      </c>
      <c r="D42" s="88">
        <v>0</v>
      </c>
      <c r="E42" s="88">
        <v>20.295296499999999</v>
      </c>
      <c r="F42" s="88">
        <v>19</v>
      </c>
      <c r="G42" s="88">
        <v>3</v>
      </c>
      <c r="H42" s="88">
        <v>104</v>
      </c>
      <c r="I42" s="88">
        <v>9</v>
      </c>
      <c r="J42" s="88">
        <v>11</v>
      </c>
      <c r="K42" s="88">
        <v>14</v>
      </c>
      <c r="L42" s="88">
        <v>19</v>
      </c>
      <c r="M42" s="88">
        <v>25</v>
      </c>
      <c r="N42" s="88">
        <v>31</v>
      </c>
      <c r="O42" s="89">
        <v>36</v>
      </c>
      <c r="P42" s="81" t="s">
        <v>121</v>
      </c>
      <c r="Q42" s="81" t="e">
        <f t="shared" si="0"/>
        <v>#N/A</v>
      </c>
      <c r="R42" s="81">
        <v>0</v>
      </c>
      <c r="S42" s="81">
        <v>286021</v>
      </c>
      <c r="T42" s="81">
        <f t="shared" si="3"/>
        <v>0</v>
      </c>
    </row>
    <row r="43" spans="1:20" ht="13.5" x14ac:dyDescent="0.15">
      <c r="A43" s="86" t="s">
        <v>60</v>
      </c>
      <c r="B43" s="87" t="s">
        <v>606</v>
      </c>
      <c r="C43" s="88">
        <v>286021</v>
      </c>
      <c r="D43" s="88">
        <v>0</v>
      </c>
      <c r="E43" s="88">
        <v>4264.63</v>
      </c>
      <c r="F43" s="88">
        <v>3721.15</v>
      </c>
      <c r="G43" s="88">
        <v>149.97999999999999</v>
      </c>
      <c r="H43" s="88">
        <v>38754.36</v>
      </c>
      <c r="I43" s="88">
        <v>1083.3499999999999</v>
      </c>
      <c r="J43" s="88">
        <v>1418.35</v>
      </c>
      <c r="K43" s="88">
        <v>2257.0700000000002</v>
      </c>
      <c r="L43" s="88">
        <v>3721.15</v>
      </c>
      <c r="M43" s="88">
        <v>5705.1</v>
      </c>
      <c r="N43" s="88">
        <v>7813.17</v>
      </c>
      <c r="O43" s="89">
        <v>9281.18</v>
      </c>
      <c r="P43" s="81" t="s">
        <v>396</v>
      </c>
      <c r="Q43" s="81" t="e">
        <f t="shared" si="0"/>
        <v>#N/A</v>
      </c>
      <c r="R43" s="81">
        <v>0</v>
      </c>
      <c r="S43" s="81">
        <v>286021</v>
      </c>
      <c r="T43" s="81">
        <f t="shared" si="3"/>
        <v>0</v>
      </c>
    </row>
    <row r="44" spans="1:20" ht="13.5" x14ac:dyDescent="0.15">
      <c r="A44" s="86" t="s">
        <v>61</v>
      </c>
      <c r="B44" s="87" t="s">
        <v>607</v>
      </c>
      <c r="C44" s="88">
        <v>286021</v>
      </c>
      <c r="D44" s="88">
        <v>0</v>
      </c>
      <c r="E44" s="88">
        <v>2236.9899999999998</v>
      </c>
      <c r="F44" s="88">
        <v>1926.29</v>
      </c>
      <c r="G44" s="88">
        <v>0</v>
      </c>
      <c r="H44" s="88">
        <v>15505.92</v>
      </c>
      <c r="I44" s="88">
        <v>467.5</v>
      </c>
      <c r="J44" s="88">
        <v>667.44</v>
      </c>
      <c r="K44" s="88">
        <v>1137.8699999999999</v>
      </c>
      <c r="L44" s="88">
        <v>1926.29</v>
      </c>
      <c r="M44" s="88">
        <v>3028.74</v>
      </c>
      <c r="N44" s="88">
        <v>4230.51</v>
      </c>
      <c r="O44" s="89">
        <v>5012.05</v>
      </c>
      <c r="P44" s="81" t="s">
        <v>411</v>
      </c>
      <c r="Q44" s="81" t="str">
        <f t="shared" si="0"/>
        <v>平均回退期数</v>
      </c>
      <c r="R44" s="81">
        <f t="shared" si="1"/>
        <v>14557</v>
      </c>
      <c r="S44" s="81">
        <f t="shared" si="2"/>
        <v>271464</v>
      </c>
      <c r="T44" s="81">
        <f t="shared" si="3"/>
        <v>5.3624053281466418E-2</v>
      </c>
    </row>
    <row r="45" spans="1:20" ht="13.5" x14ac:dyDescent="0.15">
      <c r="A45" s="86" t="s">
        <v>62</v>
      </c>
      <c r="B45" s="87" t="s">
        <v>608</v>
      </c>
      <c r="C45" s="88">
        <v>286021</v>
      </c>
      <c r="D45" s="88">
        <v>0</v>
      </c>
      <c r="E45" s="88">
        <v>6501.63</v>
      </c>
      <c r="F45" s="88">
        <v>5720.06</v>
      </c>
      <c r="G45" s="88">
        <v>186.66</v>
      </c>
      <c r="H45" s="88">
        <v>42350.34</v>
      </c>
      <c r="I45" s="88">
        <v>1681.32</v>
      </c>
      <c r="J45" s="88">
        <v>2210.2600000000002</v>
      </c>
      <c r="K45" s="88">
        <v>3519.52</v>
      </c>
      <c r="L45" s="88">
        <v>5720.06</v>
      </c>
      <c r="M45" s="88">
        <v>8697.2999999999993</v>
      </c>
      <c r="N45" s="88">
        <v>11870.97</v>
      </c>
      <c r="O45" s="89">
        <v>13974.61</v>
      </c>
      <c r="P45" s="81" t="s">
        <v>412</v>
      </c>
      <c r="Q45" s="81" t="str">
        <f t="shared" si="0"/>
        <v>还款时间距离10天滞纳金收取间隔3天以内的比例</v>
      </c>
      <c r="R45" s="81">
        <f t="shared" si="1"/>
        <v>0</v>
      </c>
      <c r="S45" s="81">
        <f t="shared" si="2"/>
        <v>286021</v>
      </c>
      <c r="T45" s="81">
        <f t="shared" si="3"/>
        <v>0</v>
      </c>
    </row>
    <row r="46" spans="1:20" ht="13.5" x14ac:dyDescent="0.15">
      <c r="A46" s="86" t="s">
        <v>63</v>
      </c>
      <c r="B46" s="87" t="s">
        <v>609</v>
      </c>
      <c r="C46" s="88">
        <v>286021</v>
      </c>
      <c r="D46" s="88">
        <v>0</v>
      </c>
      <c r="E46" s="88">
        <v>1266.3399999999999</v>
      </c>
      <c r="F46" s="88">
        <v>1091.43</v>
      </c>
      <c r="G46" s="88">
        <v>0</v>
      </c>
      <c r="H46" s="88">
        <v>11340.01</v>
      </c>
      <c r="I46" s="88">
        <v>305.02</v>
      </c>
      <c r="J46" s="88">
        <v>415.63</v>
      </c>
      <c r="K46" s="88">
        <v>666.51</v>
      </c>
      <c r="L46" s="88">
        <v>1091.43</v>
      </c>
      <c r="M46" s="88">
        <v>1696.74</v>
      </c>
      <c r="N46" s="88">
        <v>2375.66</v>
      </c>
      <c r="O46" s="89">
        <v>2809.58</v>
      </c>
      <c r="P46" s="81" t="s">
        <v>86</v>
      </c>
      <c r="Q46" s="81" t="str">
        <f t="shared" si="0"/>
        <v>还款时间距离10天滞纳金收取间隔3天以内的次数</v>
      </c>
      <c r="R46" s="81">
        <f t="shared" si="1"/>
        <v>0</v>
      </c>
      <c r="S46" s="81">
        <f t="shared" si="2"/>
        <v>286021</v>
      </c>
      <c r="T46" s="81">
        <f t="shared" si="3"/>
        <v>0</v>
      </c>
    </row>
    <row r="47" spans="1:20" ht="13.5" x14ac:dyDescent="0.15">
      <c r="A47" s="86" t="s">
        <v>64</v>
      </c>
      <c r="B47" s="87" t="s">
        <v>610</v>
      </c>
      <c r="C47" s="88">
        <v>286021</v>
      </c>
      <c r="D47" s="88">
        <v>0</v>
      </c>
      <c r="E47" s="88">
        <v>175.4850519</v>
      </c>
      <c r="F47" s="88">
        <v>60</v>
      </c>
      <c r="G47" s="88">
        <v>0</v>
      </c>
      <c r="H47" s="88">
        <v>2610</v>
      </c>
      <c r="I47" s="88">
        <v>0</v>
      </c>
      <c r="J47" s="88">
        <v>0</v>
      </c>
      <c r="K47" s="88">
        <v>0</v>
      </c>
      <c r="L47" s="88">
        <v>60</v>
      </c>
      <c r="M47" s="88">
        <v>250</v>
      </c>
      <c r="N47" s="88">
        <v>490</v>
      </c>
      <c r="O47" s="89">
        <v>670</v>
      </c>
      <c r="P47" s="81" t="s">
        <v>54</v>
      </c>
      <c r="Q47" s="81" t="str">
        <f t="shared" si="0"/>
        <v>累计应还费用</v>
      </c>
      <c r="R47" s="81">
        <f t="shared" si="1"/>
        <v>0</v>
      </c>
      <c r="S47" s="81">
        <f t="shared" si="2"/>
        <v>286021</v>
      </c>
      <c r="T47" s="81">
        <f t="shared" si="3"/>
        <v>0</v>
      </c>
    </row>
    <row r="48" spans="1:20" ht="13.5" x14ac:dyDescent="0.15">
      <c r="A48" s="86" t="s">
        <v>65</v>
      </c>
      <c r="B48" s="87" t="s">
        <v>611</v>
      </c>
      <c r="C48" s="88">
        <v>286021</v>
      </c>
      <c r="D48" s="88">
        <v>0</v>
      </c>
      <c r="E48" s="88">
        <v>4.1035098999999997</v>
      </c>
      <c r="F48" s="88">
        <v>2</v>
      </c>
      <c r="G48" s="88">
        <v>0</v>
      </c>
      <c r="H48" s="88">
        <v>46</v>
      </c>
      <c r="I48" s="88">
        <v>0</v>
      </c>
      <c r="J48" s="88">
        <v>0</v>
      </c>
      <c r="K48" s="88">
        <v>0</v>
      </c>
      <c r="L48" s="88">
        <v>2</v>
      </c>
      <c r="M48" s="88">
        <v>6</v>
      </c>
      <c r="N48" s="88">
        <v>11</v>
      </c>
      <c r="O48" s="89">
        <v>14</v>
      </c>
      <c r="P48" s="81" t="s">
        <v>80</v>
      </c>
      <c r="Q48" s="81" t="str">
        <f t="shared" si="0"/>
        <v>历史连续逾期次数</v>
      </c>
      <c r="R48" s="81">
        <f t="shared" si="1"/>
        <v>0</v>
      </c>
      <c r="S48" s="81">
        <f t="shared" si="2"/>
        <v>286021</v>
      </c>
      <c r="T48" s="81">
        <f t="shared" si="3"/>
        <v>0</v>
      </c>
    </row>
    <row r="49" spans="1:20" ht="13.5" x14ac:dyDescent="0.15">
      <c r="A49" s="86" t="s">
        <v>66</v>
      </c>
      <c r="B49" s="87" t="s">
        <v>612</v>
      </c>
      <c r="C49" s="88">
        <v>286021</v>
      </c>
      <c r="D49" s="88">
        <v>0</v>
      </c>
      <c r="E49" s="88">
        <v>17.940979899999999</v>
      </c>
      <c r="F49" s="88">
        <v>17</v>
      </c>
      <c r="G49" s="88">
        <v>0</v>
      </c>
      <c r="H49" s="88">
        <v>101</v>
      </c>
      <c r="I49" s="88">
        <v>7</v>
      </c>
      <c r="J49" s="88">
        <v>8</v>
      </c>
      <c r="K49" s="88">
        <v>12</v>
      </c>
      <c r="L49" s="88">
        <v>17</v>
      </c>
      <c r="M49" s="88">
        <v>23</v>
      </c>
      <c r="N49" s="88">
        <v>29</v>
      </c>
      <c r="O49" s="89">
        <v>33</v>
      </c>
      <c r="P49" s="81" t="s">
        <v>63</v>
      </c>
      <c r="Q49" s="81" t="str">
        <f t="shared" si="0"/>
        <v>累计实还利息</v>
      </c>
      <c r="R49" s="81">
        <f t="shared" si="1"/>
        <v>0</v>
      </c>
      <c r="S49" s="81">
        <f t="shared" si="2"/>
        <v>286021</v>
      </c>
      <c r="T49" s="81">
        <f t="shared" si="3"/>
        <v>0</v>
      </c>
    </row>
    <row r="50" spans="1:20" ht="13.5" x14ac:dyDescent="0.15">
      <c r="A50" s="86" t="s">
        <v>67</v>
      </c>
      <c r="B50" s="87" t="s">
        <v>613</v>
      </c>
      <c r="C50" s="88">
        <v>286021</v>
      </c>
      <c r="D50" s="88">
        <v>0</v>
      </c>
      <c r="E50" s="88">
        <v>17.990234999999998</v>
      </c>
      <c r="F50" s="88">
        <v>17</v>
      </c>
      <c r="G50" s="88">
        <v>2</v>
      </c>
      <c r="H50" s="88">
        <v>101</v>
      </c>
      <c r="I50" s="88">
        <v>7</v>
      </c>
      <c r="J50" s="88">
        <v>8</v>
      </c>
      <c r="K50" s="88">
        <v>12</v>
      </c>
      <c r="L50" s="88">
        <v>17</v>
      </c>
      <c r="M50" s="88">
        <v>23</v>
      </c>
      <c r="N50" s="88">
        <v>29</v>
      </c>
      <c r="O50" s="89">
        <v>33</v>
      </c>
      <c r="P50" s="81" t="s">
        <v>73</v>
      </c>
      <c r="Q50" s="81" t="str">
        <f t="shared" si="0"/>
        <v>平均每次逾期停留天数</v>
      </c>
      <c r="R50" s="81">
        <f t="shared" si="1"/>
        <v>264</v>
      </c>
      <c r="S50" s="81">
        <f t="shared" si="2"/>
        <v>285757</v>
      </c>
      <c r="T50" s="81">
        <f t="shared" si="3"/>
        <v>9.2386188264854409E-4</v>
      </c>
    </row>
    <row r="51" spans="1:20" ht="13.5" x14ac:dyDescent="0.15">
      <c r="A51" s="86" t="s">
        <v>68</v>
      </c>
      <c r="B51" s="87" t="s">
        <v>614</v>
      </c>
      <c r="C51" s="88">
        <v>286021</v>
      </c>
      <c r="D51" s="88">
        <v>0</v>
      </c>
      <c r="E51" s="88">
        <v>574.4423941</v>
      </c>
      <c r="F51" s="88">
        <v>204</v>
      </c>
      <c r="G51" s="88">
        <v>31</v>
      </c>
      <c r="H51" s="88">
        <v>21938</v>
      </c>
      <c r="I51" s="88">
        <v>62</v>
      </c>
      <c r="J51" s="88">
        <v>71</v>
      </c>
      <c r="K51" s="88">
        <v>108</v>
      </c>
      <c r="L51" s="88">
        <v>204</v>
      </c>
      <c r="M51" s="88">
        <v>429</v>
      </c>
      <c r="N51" s="88">
        <v>1387</v>
      </c>
      <c r="O51" s="89">
        <v>2778</v>
      </c>
      <c r="P51" s="81" t="s">
        <v>410</v>
      </c>
      <c r="Q51" s="81" t="str">
        <f t="shared" si="0"/>
        <v>年龄</v>
      </c>
      <c r="R51" s="81">
        <f t="shared" si="1"/>
        <v>0</v>
      </c>
      <c r="S51" s="81">
        <f t="shared" si="2"/>
        <v>286021</v>
      </c>
      <c r="T51" s="81">
        <f t="shared" si="3"/>
        <v>0</v>
      </c>
    </row>
    <row r="52" spans="1:20" ht="13.5" x14ac:dyDescent="0.15">
      <c r="A52" s="86" t="s">
        <v>69</v>
      </c>
      <c r="B52" s="87" t="s">
        <v>615</v>
      </c>
      <c r="C52" s="88">
        <v>286021</v>
      </c>
      <c r="D52" s="88">
        <v>0</v>
      </c>
      <c r="E52" s="88">
        <v>6.7477143000000002</v>
      </c>
      <c r="F52" s="88">
        <v>5</v>
      </c>
      <c r="G52" s="88">
        <v>0</v>
      </c>
      <c r="H52" s="88">
        <v>68</v>
      </c>
      <c r="I52" s="88">
        <v>1</v>
      </c>
      <c r="J52" s="88">
        <v>1</v>
      </c>
      <c r="K52" s="88">
        <v>3</v>
      </c>
      <c r="L52" s="88">
        <v>5</v>
      </c>
      <c r="M52" s="88">
        <v>9</v>
      </c>
      <c r="N52" s="88">
        <v>14</v>
      </c>
      <c r="O52" s="89">
        <v>17</v>
      </c>
      <c r="P52" s="81" t="s">
        <v>168</v>
      </c>
      <c r="Q52" s="81" t="e">
        <f t="shared" si="0"/>
        <v>#N/A</v>
      </c>
      <c r="R52" s="81">
        <v>23379</v>
      </c>
      <c r="S52" s="81">
        <v>286021</v>
      </c>
      <c r="T52" s="81">
        <f t="shared" si="3"/>
        <v>8.1738753448173385E-2</v>
      </c>
    </row>
    <row r="53" spans="1:20" ht="13.5" x14ac:dyDescent="0.15">
      <c r="A53" s="86" t="s">
        <v>70</v>
      </c>
      <c r="B53" s="87" t="s">
        <v>616</v>
      </c>
      <c r="C53" s="88">
        <v>286021</v>
      </c>
      <c r="D53" s="88">
        <v>0</v>
      </c>
      <c r="E53" s="88">
        <v>11.519500300000001</v>
      </c>
      <c r="F53" s="88">
        <v>10</v>
      </c>
      <c r="G53" s="88">
        <v>0</v>
      </c>
      <c r="H53" s="88">
        <v>81</v>
      </c>
      <c r="I53" s="88">
        <v>3</v>
      </c>
      <c r="J53" s="88">
        <v>4</v>
      </c>
      <c r="K53" s="88">
        <v>7</v>
      </c>
      <c r="L53" s="88">
        <v>10</v>
      </c>
      <c r="M53" s="88">
        <v>15</v>
      </c>
      <c r="N53" s="88">
        <v>21</v>
      </c>
      <c r="O53" s="89">
        <v>25</v>
      </c>
      <c r="P53" s="81" t="s">
        <v>89</v>
      </c>
      <c r="Q53" s="81" t="str">
        <f t="shared" si="0"/>
        <v>当前逾期金额</v>
      </c>
      <c r="R53" s="81">
        <f t="shared" si="1"/>
        <v>0</v>
      </c>
      <c r="S53" s="81">
        <f t="shared" si="2"/>
        <v>286021</v>
      </c>
      <c r="T53" s="81">
        <f t="shared" si="3"/>
        <v>0</v>
      </c>
    </row>
    <row r="54" spans="1:20" ht="13.5" x14ac:dyDescent="0.15">
      <c r="A54" s="86" t="s">
        <v>71</v>
      </c>
      <c r="B54" s="87" t="s">
        <v>617</v>
      </c>
      <c r="C54" s="88">
        <v>286021</v>
      </c>
      <c r="D54" s="88">
        <v>0</v>
      </c>
      <c r="E54" s="88">
        <v>12053.74</v>
      </c>
      <c r="F54" s="88">
        <v>12000</v>
      </c>
      <c r="G54" s="88">
        <v>3500</v>
      </c>
      <c r="H54" s="88">
        <v>100088</v>
      </c>
      <c r="I54" s="88">
        <v>5519</v>
      </c>
      <c r="J54" s="88">
        <v>6799</v>
      </c>
      <c r="K54" s="88">
        <v>9248</v>
      </c>
      <c r="L54" s="88">
        <v>12000</v>
      </c>
      <c r="M54" s="88">
        <v>14380</v>
      </c>
      <c r="N54" s="88">
        <v>16000</v>
      </c>
      <c r="O54" s="89">
        <v>19280</v>
      </c>
      <c r="P54" s="81" t="s">
        <v>107</v>
      </c>
      <c r="Q54" s="81" t="str">
        <f t="shared" si="0"/>
        <v>当前欠款金额/可联次数</v>
      </c>
      <c r="R54" s="81">
        <f t="shared" si="1"/>
        <v>5497</v>
      </c>
      <c r="S54" s="81">
        <f t="shared" si="2"/>
        <v>280524</v>
      </c>
      <c r="T54" s="81">
        <f t="shared" si="3"/>
        <v>1.9595471332221129E-2</v>
      </c>
    </row>
    <row r="55" spans="1:20" ht="13.5" x14ac:dyDescent="0.15">
      <c r="A55" s="86" t="s">
        <v>72</v>
      </c>
      <c r="B55" s="87" t="s">
        <v>618</v>
      </c>
      <c r="C55" s="88">
        <v>286021</v>
      </c>
      <c r="D55" s="88">
        <v>0</v>
      </c>
      <c r="E55" s="88">
        <v>9.7570074000000009</v>
      </c>
      <c r="F55" s="88">
        <v>9</v>
      </c>
      <c r="G55" s="88">
        <v>0</v>
      </c>
      <c r="H55" s="88">
        <v>59</v>
      </c>
      <c r="I55" s="88">
        <v>2</v>
      </c>
      <c r="J55" s="88">
        <v>3</v>
      </c>
      <c r="K55" s="88">
        <v>5</v>
      </c>
      <c r="L55" s="88">
        <v>9</v>
      </c>
      <c r="M55" s="88">
        <v>13</v>
      </c>
      <c r="N55" s="88">
        <v>18</v>
      </c>
      <c r="O55" s="89">
        <v>21</v>
      </c>
      <c r="P55" s="81" t="s">
        <v>87</v>
      </c>
      <c r="Q55" s="81" t="str">
        <f t="shared" si="0"/>
        <v>延滞天数(每期最大的总和(所有期次相加))</v>
      </c>
      <c r="R55" s="81">
        <f t="shared" si="1"/>
        <v>0</v>
      </c>
      <c r="S55" s="81">
        <f t="shared" si="2"/>
        <v>286021</v>
      </c>
      <c r="T55" s="81">
        <f t="shared" si="3"/>
        <v>0</v>
      </c>
    </row>
    <row r="56" spans="1:20" ht="13.5" x14ac:dyDescent="0.15">
      <c r="A56" s="86" t="s">
        <v>14</v>
      </c>
      <c r="B56" s="87" t="s">
        <v>619</v>
      </c>
      <c r="C56" s="88">
        <v>286021</v>
      </c>
      <c r="D56" s="88">
        <v>0</v>
      </c>
      <c r="E56" s="88">
        <v>138.83810980000001</v>
      </c>
      <c r="F56" s="88">
        <v>107</v>
      </c>
      <c r="G56" s="88">
        <v>1</v>
      </c>
      <c r="H56" s="88">
        <v>1172</v>
      </c>
      <c r="I56" s="88">
        <v>40</v>
      </c>
      <c r="J56" s="88">
        <v>53</v>
      </c>
      <c r="K56" s="88">
        <v>69</v>
      </c>
      <c r="L56" s="88">
        <v>107</v>
      </c>
      <c r="M56" s="88">
        <v>179</v>
      </c>
      <c r="N56" s="88">
        <v>270</v>
      </c>
      <c r="O56" s="89">
        <v>336</v>
      </c>
      <c r="P56" s="81" t="s">
        <v>109</v>
      </c>
      <c r="Q56" s="81">
        <v>1</v>
      </c>
      <c r="R56" s="81">
        <v>1</v>
      </c>
      <c r="S56" s="81">
        <v>286021</v>
      </c>
      <c r="T56" s="81">
        <f t="shared" si="3"/>
        <v>3.4962467790826548E-6</v>
      </c>
    </row>
    <row r="57" spans="1:20" ht="13.5" x14ac:dyDescent="0.15">
      <c r="A57" s="86" t="s">
        <v>74</v>
      </c>
      <c r="B57" s="87" t="s">
        <v>19</v>
      </c>
      <c r="C57" s="88">
        <v>286021</v>
      </c>
      <c r="D57" s="88">
        <v>0</v>
      </c>
      <c r="E57" s="88">
        <v>38.394041000000001</v>
      </c>
      <c r="F57" s="88">
        <v>31</v>
      </c>
      <c r="G57" s="88">
        <v>31</v>
      </c>
      <c r="H57" s="88">
        <v>827</v>
      </c>
      <c r="I57" s="88">
        <v>31</v>
      </c>
      <c r="J57" s="88">
        <v>31</v>
      </c>
      <c r="K57" s="88">
        <v>31</v>
      </c>
      <c r="L57" s="88">
        <v>31</v>
      </c>
      <c r="M57" s="88">
        <v>37</v>
      </c>
      <c r="N57" s="88">
        <v>60</v>
      </c>
      <c r="O57" s="89">
        <v>74</v>
      </c>
      <c r="P57" s="81" t="s">
        <v>44</v>
      </c>
      <c r="Q57" s="81" t="str">
        <f t="shared" si="0"/>
        <v>证件有效时长</v>
      </c>
      <c r="R57" s="81">
        <f t="shared" si="1"/>
        <v>1</v>
      </c>
      <c r="S57" s="81">
        <f t="shared" si="2"/>
        <v>286020</v>
      </c>
      <c r="T57" s="81">
        <f t="shared" si="3"/>
        <v>3.4962590028669323E-6</v>
      </c>
    </row>
    <row r="58" spans="1:20" ht="13.5" x14ac:dyDescent="0.15">
      <c r="A58" s="86" t="s">
        <v>75</v>
      </c>
      <c r="B58" s="87" t="s">
        <v>620</v>
      </c>
      <c r="C58" s="88">
        <v>286021</v>
      </c>
      <c r="D58" s="88">
        <v>0</v>
      </c>
      <c r="E58" s="88">
        <v>1317.52</v>
      </c>
      <c r="F58" s="88">
        <v>1108.82</v>
      </c>
      <c r="G58" s="88">
        <v>182.55</v>
      </c>
      <c r="H58" s="88">
        <v>93159.77</v>
      </c>
      <c r="I58" s="88">
        <v>523.07000000000005</v>
      </c>
      <c r="J58" s="88">
        <v>572.07000000000005</v>
      </c>
      <c r="K58" s="88">
        <v>704.09</v>
      </c>
      <c r="L58" s="88">
        <v>1108.82</v>
      </c>
      <c r="M58" s="88">
        <v>1428.54</v>
      </c>
      <c r="N58" s="88">
        <v>2027.18</v>
      </c>
      <c r="O58" s="89">
        <v>2485.2800000000002</v>
      </c>
      <c r="P58" s="81" t="s">
        <v>56</v>
      </c>
      <c r="Q58" s="81" t="str">
        <f t="shared" si="0"/>
        <v>累计应还利息</v>
      </c>
      <c r="R58" s="81">
        <f t="shared" si="1"/>
        <v>0</v>
      </c>
      <c r="S58" s="81">
        <f t="shared" si="2"/>
        <v>286021</v>
      </c>
      <c r="T58" s="81">
        <f t="shared" si="3"/>
        <v>0</v>
      </c>
    </row>
    <row r="59" spans="1:20" ht="13.5" x14ac:dyDescent="0.15">
      <c r="A59" s="86" t="s">
        <v>76</v>
      </c>
      <c r="B59" s="87" t="s">
        <v>621</v>
      </c>
      <c r="C59" s="88">
        <v>286021</v>
      </c>
      <c r="D59" s="88">
        <v>0</v>
      </c>
      <c r="E59" s="88">
        <v>9.0111845000000006</v>
      </c>
      <c r="F59" s="88">
        <v>8</v>
      </c>
      <c r="G59" s="88">
        <v>0</v>
      </c>
      <c r="H59" s="88">
        <v>78</v>
      </c>
      <c r="I59" s="88">
        <v>0</v>
      </c>
      <c r="J59" s="88">
        <v>2</v>
      </c>
      <c r="K59" s="88">
        <v>4</v>
      </c>
      <c r="L59" s="88">
        <v>8</v>
      </c>
      <c r="M59" s="88">
        <v>13</v>
      </c>
      <c r="N59" s="88">
        <v>18</v>
      </c>
      <c r="O59" s="89">
        <v>22</v>
      </c>
      <c r="P59" s="81" t="s">
        <v>105</v>
      </c>
      <c r="Q59" s="81" t="str">
        <f t="shared" si="0"/>
        <v>当前欠款金额/延滞天数</v>
      </c>
      <c r="R59" s="81">
        <f t="shared" si="1"/>
        <v>0</v>
      </c>
      <c r="S59" s="81">
        <f t="shared" si="2"/>
        <v>286021</v>
      </c>
      <c r="T59" s="81">
        <f t="shared" si="3"/>
        <v>0</v>
      </c>
    </row>
    <row r="60" spans="1:20" ht="13.5" x14ac:dyDescent="0.15">
      <c r="A60" s="86" t="s">
        <v>77</v>
      </c>
      <c r="B60" s="87" t="s">
        <v>622</v>
      </c>
      <c r="C60" s="88">
        <v>286021</v>
      </c>
      <c r="D60" s="88">
        <v>0</v>
      </c>
      <c r="E60" s="88">
        <v>1.3138335999999999</v>
      </c>
      <c r="F60" s="88">
        <v>1</v>
      </c>
      <c r="G60" s="88">
        <v>0</v>
      </c>
      <c r="H60" s="88">
        <v>4</v>
      </c>
      <c r="I60" s="88">
        <v>0</v>
      </c>
      <c r="J60" s="88">
        <v>1</v>
      </c>
      <c r="K60" s="88">
        <v>1</v>
      </c>
      <c r="L60" s="88">
        <v>1</v>
      </c>
      <c r="M60" s="88">
        <v>2</v>
      </c>
      <c r="N60" s="88">
        <v>2</v>
      </c>
      <c r="O60" s="89">
        <v>3</v>
      </c>
      <c r="P60" s="81" t="s">
        <v>395</v>
      </c>
      <c r="Q60" s="81" t="e">
        <f t="shared" si="0"/>
        <v>#N/A</v>
      </c>
      <c r="R60" s="81">
        <v>0</v>
      </c>
      <c r="S60" s="81">
        <v>286021</v>
      </c>
      <c r="T60" s="81">
        <f t="shared" si="3"/>
        <v>0</v>
      </c>
    </row>
    <row r="61" spans="1:20" ht="13.5" x14ac:dyDescent="0.15">
      <c r="A61" s="86" t="s">
        <v>78</v>
      </c>
      <c r="B61" s="87" t="s">
        <v>17</v>
      </c>
      <c r="C61" s="88">
        <v>286021</v>
      </c>
      <c r="D61" s="88">
        <v>0</v>
      </c>
      <c r="E61" s="88">
        <v>9.7280969000000006</v>
      </c>
      <c r="F61" s="88">
        <v>8</v>
      </c>
      <c r="G61" s="90">
        <v>-2</v>
      </c>
      <c r="H61" s="88">
        <v>122</v>
      </c>
      <c r="I61" s="88">
        <v>0</v>
      </c>
      <c r="J61" s="88">
        <v>2</v>
      </c>
      <c r="K61" s="88">
        <v>4</v>
      </c>
      <c r="L61" s="88">
        <v>8</v>
      </c>
      <c r="M61" s="88">
        <v>14</v>
      </c>
      <c r="N61" s="88">
        <v>20</v>
      </c>
      <c r="O61" s="89">
        <v>24</v>
      </c>
      <c r="P61" s="81" t="s">
        <v>418</v>
      </c>
      <c r="Q61" s="81" t="str">
        <f t="shared" si="0"/>
        <v>DK_RATIO</v>
      </c>
      <c r="R61" s="81">
        <f t="shared" si="1"/>
        <v>3108</v>
      </c>
      <c r="S61" s="81">
        <f t="shared" si="2"/>
        <v>282913</v>
      </c>
      <c r="T61" s="81">
        <f t="shared" si="3"/>
        <v>1.0985709387691623E-2</v>
      </c>
    </row>
    <row r="62" spans="1:20" ht="13.5" x14ac:dyDescent="0.15">
      <c r="A62" s="86" t="s">
        <v>79</v>
      </c>
      <c r="B62" s="87" t="s">
        <v>623</v>
      </c>
      <c r="C62" s="88">
        <v>286021</v>
      </c>
      <c r="D62" s="88">
        <v>0</v>
      </c>
      <c r="E62" s="88">
        <v>5.7343447000000003</v>
      </c>
      <c r="F62" s="88">
        <v>5</v>
      </c>
      <c r="G62" s="88">
        <v>1</v>
      </c>
      <c r="H62" s="88">
        <v>28</v>
      </c>
      <c r="I62" s="88">
        <v>2</v>
      </c>
      <c r="J62" s="88">
        <v>2</v>
      </c>
      <c r="K62" s="88">
        <v>3</v>
      </c>
      <c r="L62" s="88">
        <v>5</v>
      </c>
      <c r="M62" s="88">
        <v>8</v>
      </c>
      <c r="N62" s="88">
        <v>10</v>
      </c>
      <c r="O62" s="89">
        <v>12</v>
      </c>
      <c r="P62" s="81" t="s">
        <v>166</v>
      </c>
      <c r="Q62" s="81" t="e">
        <f t="shared" si="0"/>
        <v>#N/A</v>
      </c>
      <c r="R62" s="81">
        <v>0</v>
      </c>
      <c r="S62" s="81">
        <v>286021</v>
      </c>
      <c r="T62" s="81">
        <f t="shared" si="3"/>
        <v>0</v>
      </c>
    </row>
    <row r="63" spans="1:20" ht="13.5" x14ac:dyDescent="0.15">
      <c r="A63" s="86" t="s">
        <v>80</v>
      </c>
      <c r="B63" s="87" t="s">
        <v>624</v>
      </c>
      <c r="C63" s="88">
        <v>286021</v>
      </c>
      <c r="D63" s="88">
        <v>0</v>
      </c>
      <c r="E63" s="88">
        <v>1.5592317</v>
      </c>
      <c r="F63" s="88">
        <v>1</v>
      </c>
      <c r="G63" s="88">
        <v>0</v>
      </c>
      <c r="H63" s="88">
        <v>7</v>
      </c>
      <c r="I63" s="88">
        <v>1</v>
      </c>
      <c r="J63" s="88">
        <v>1</v>
      </c>
      <c r="K63" s="88">
        <v>1</v>
      </c>
      <c r="L63" s="88">
        <v>1</v>
      </c>
      <c r="M63" s="88">
        <v>2</v>
      </c>
      <c r="N63" s="88">
        <v>3</v>
      </c>
      <c r="O63" s="89">
        <v>3</v>
      </c>
      <c r="P63" s="81" t="s">
        <v>402</v>
      </c>
      <c r="Q63" s="81" t="e">
        <f t="shared" si="0"/>
        <v>#N/A</v>
      </c>
      <c r="R63" s="81">
        <v>0</v>
      </c>
      <c r="S63" s="81">
        <v>286021</v>
      </c>
      <c r="T63" s="81">
        <f t="shared" si="3"/>
        <v>0</v>
      </c>
    </row>
    <row r="64" spans="1:20" ht="13.5" x14ac:dyDescent="0.15">
      <c r="A64" s="86" t="s">
        <v>81</v>
      </c>
      <c r="B64" s="87" t="s">
        <v>625</v>
      </c>
      <c r="C64" s="88">
        <v>286021</v>
      </c>
      <c r="D64" s="88">
        <v>0</v>
      </c>
      <c r="E64" s="88">
        <v>3.2500376000000002</v>
      </c>
      <c r="F64" s="88">
        <v>2</v>
      </c>
      <c r="G64" s="88">
        <v>1</v>
      </c>
      <c r="H64" s="88">
        <v>26</v>
      </c>
      <c r="I64" s="88">
        <v>1</v>
      </c>
      <c r="J64" s="88">
        <v>1</v>
      </c>
      <c r="K64" s="88">
        <v>1</v>
      </c>
      <c r="L64" s="88">
        <v>2</v>
      </c>
      <c r="M64" s="88">
        <v>4</v>
      </c>
      <c r="N64" s="88">
        <v>7</v>
      </c>
      <c r="O64" s="89">
        <v>8</v>
      </c>
      <c r="P64" s="81" t="s">
        <v>413</v>
      </c>
      <c r="Q64" s="81" t="str">
        <f t="shared" si="0"/>
        <v>应还金额比家庭月收入</v>
      </c>
      <c r="R64" s="81">
        <f t="shared" si="1"/>
        <v>0</v>
      </c>
      <c r="S64" s="81">
        <f t="shared" si="2"/>
        <v>286021</v>
      </c>
      <c r="T64" s="81">
        <f t="shared" si="3"/>
        <v>0</v>
      </c>
    </row>
    <row r="65" spans="1:20" ht="13.5" x14ac:dyDescent="0.15">
      <c r="A65" s="86" t="s">
        <v>82</v>
      </c>
      <c r="B65" s="87" t="s">
        <v>626</v>
      </c>
      <c r="C65" s="88">
        <v>286021</v>
      </c>
      <c r="D65" s="88">
        <v>0</v>
      </c>
      <c r="E65" s="88">
        <v>1.0004299999999999</v>
      </c>
      <c r="F65" s="88">
        <v>1</v>
      </c>
      <c r="G65" s="88">
        <v>0</v>
      </c>
      <c r="H65" s="88">
        <v>6</v>
      </c>
      <c r="I65" s="88">
        <v>0</v>
      </c>
      <c r="J65" s="88">
        <v>0</v>
      </c>
      <c r="K65" s="88">
        <v>0</v>
      </c>
      <c r="L65" s="88">
        <v>1</v>
      </c>
      <c r="M65" s="88">
        <v>1</v>
      </c>
      <c r="N65" s="88">
        <v>2</v>
      </c>
      <c r="O65" s="89">
        <v>2</v>
      </c>
      <c r="P65" s="81" t="s">
        <v>119</v>
      </c>
      <c r="Q65" s="81" t="e">
        <f t="shared" si="0"/>
        <v>#N/A</v>
      </c>
      <c r="R65" s="81">
        <v>0</v>
      </c>
      <c r="S65" s="81">
        <v>286021</v>
      </c>
      <c r="T65" s="81">
        <f t="shared" si="3"/>
        <v>0</v>
      </c>
    </row>
    <row r="66" spans="1:20" ht="13.5" x14ac:dyDescent="0.15">
      <c r="A66" s="86" t="s">
        <v>83</v>
      </c>
      <c r="B66" s="87" t="s">
        <v>627</v>
      </c>
      <c r="C66" s="88">
        <v>286021</v>
      </c>
      <c r="D66" s="88">
        <v>0</v>
      </c>
      <c r="E66" s="88">
        <v>2.2891606000000002</v>
      </c>
      <c r="F66" s="88">
        <v>2</v>
      </c>
      <c r="G66" s="88">
        <v>1</v>
      </c>
      <c r="H66" s="88">
        <v>25</v>
      </c>
      <c r="I66" s="88">
        <v>1</v>
      </c>
      <c r="J66" s="88">
        <v>1</v>
      </c>
      <c r="K66" s="88">
        <v>1</v>
      </c>
      <c r="L66" s="88">
        <v>2</v>
      </c>
      <c r="M66" s="88">
        <v>3</v>
      </c>
      <c r="N66" s="88">
        <v>5</v>
      </c>
      <c r="O66" s="89">
        <v>6</v>
      </c>
      <c r="P66" s="81" t="s">
        <v>90</v>
      </c>
      <c r="Q66" s="81" t="str">
        <f t="shared" si="0"/>
        <v>贷款余额</v>
      </c>
      <c r="R66" s="81">
        <f t="shared" si="1"/>
        <v>0</v>
      </c>
      <c r="S66" s="81">
        <f t="shared" si="2"/>
        <v>286021</v>
      </c>
      <c r="T66" s="81">
        <f t="shared" si="3"/>
        <v>0</v>
      </c>
    </row>
    <row r="67" spans="1:20" ht="13.5" x14ac:dyDescent="0.15">
      <c r="A67" s="86" t="s">
        <v>84</v>
      </c>
      <c r="B67" s="87" t="s">
        <v>628</v>
      </c>
      <c r="C67" s="88">
        <v>286021</v>
      </c>
      <c r="D67" s="88">
        <v>0</v>
      </c>
      <c r="E67" s="88">
        <v>0.68889</v>
      </c>
      <c r="F67" s="88">
        <v>1</v>
      </c>
      <c r="G67" s="88">
        <v>0</v>
      </c>
      <c r="H67" s="88">
        <v>6</v>
      </c>
      <c r="I67" s="88">
        <v>0</v>
      </c>
      <c r="J67" s="88">
        <v>0</v>
      </c>
      <c r="K67" s="88">
        <v>0</v>
      </c>
      <c r="L67" s="88">
        <v>1</v>
      </c>
      <c r="M67" s="88">
        <v>1</v>
      </c>
      <c r="N67" s="88">
        <v>2</v>
      </c>
      <c r="O67" s="89">
        <v>2</v>
      </c>
      <c r="P67" s="81" t="s">
        <v>414</v>
      </c>
      <c r="Q67" s="81" t="str">
        <f t="shared" si="0"/>
        <v>应还金额比贷款余额</v>
      </c>
      <c r="R67" s="81">
        <f t="shared" si="1"/>
        <v>1</v>
      </c>
      <c r="S67" s="81">
        <f t="shared" si="2"/>
        <v>286020</v>
      </c>
      <c r="T67" s="81">
        <f t="shared" si="3"/>
        <v>3.4962590028669323E-6</v>
      </c>
    </row>
    <row r="68" spans="1:20" ht="13.5" x14ac:dyDescent="0.15">
      <c r="A68" s="86" t="s">
        <v>85</v>
      </c>
      <c r="B68" s="87" t="s">
        <v>629</v>
      </c>
      <c r="C68" s="88">
        <v>286021</v>
      </c>
      <c r="D68" s="88">
        <v>0</v>
      </c>
      <c r="E68" s="88">
        <v>12.9215582</v>
      </c>
      <c r="F68" s="88">
        <v>12</v>
      </c>
      <c r="G68" s="88">
        <v>1</v>
      </c>
      <c r="H68" s="88">
        <v>66</v>
      </c>
      <c r="I68" s="88">
        <v>4</v>
      </c>
      <c r="J68" s="88">
        <v>5</v>
      </c>
      <c r="K68" s="88">
        <v>8</v>
      </c>
      <c r="L68" s="88">
        <v>12</v>
      </c>
      <c r="M68" s="88">
        <v>17</v>
      </c>
      <c r="N68" s="88">
        <v>22</v>
      </c>
      <c r="O68" s="89">
        <v>26</v>
      </c>
      <c r="P68" s="81" t="s">
        <v>68</v>
      </c>
      <c r="Q68" s="81" t="str">
        <f t="shared" ref="Q68:Q114" si="4">VLOOKUP(P68,$A$4:$D$104,2,FALSE)</f>
        <v>所有期次的逾期停留天数之和</v>
      </c>
      <c r="R68" s="81">
        <f t="shared" ref="R68:R114" si="5">VLOOKUP(P68,$A$4:$D$104,4,FALSE)</f>
        <v>0</v>
      </c>
      <c r="S68" s="81">
        <f t="shared" ref="S68:S114" si="6">VLOOKUP(P68,$A$4:$D$104,3,FALSE)</f>
        <v>286021</v>
      </c>
      <c r="T68" s="81">
        <f t="shared" ref="T68:T114" si="7">R68/S68</f>
        <v>0</v>
      </c>
    </row>
    <row r="69" spans="1:20" ht="27" x14ac:dyDescent="0.15">
      <c r="A69" s="86" t="s">
        <v>86</v>
      </c>
      <c r="B69" s="87" t="s">
        <v>630</v>
      </c>
      <c r="C69" s="88">
        <v>286021</v>
      </c>
      <c r="D69" s="88">
        <v>0</v>
      </c>
      <c r="E69" s="88">
        <v>1.11968</v>
      </c>
      <c r="F69" s="88">
        <v>0</v>
      </c>
      <c r="G69" s="88">
        <v>0</v>
      </c>
      <c r="H69" s="88">
        <v>35</v>
      </c>
      <c r="I69" s="88">
        <v>0</v>
      </c>
      <c r="J69" s="88">
        <v>0</v>
      </c>
      <c r="K69" s="88">
        <v>0</v>
      </c>
      <c r="L69" s="88">
        <v>0</v>
      </c>
      <c r="M69" s="88">
        <v>2</v>
      </c>
      <c r="N69" s="88">
        <v>3</v>
      </c>
      <c r="O69" s="89">
        <v>4</v>
      </c>
      <c r="P69" s="81" t="s">
        <v>99</v>
      </c>
      <c r="Q69" s="81" t="str">
        <f t="shared" si="4"/>
        <v>最近一次催收可联距今时间</v>
      </c>
      <c r="R69" s="81">
        <f t="shared" si="5"/>
        <v>940</v>
      </c>
      <c r="S69" s="81">
        <f t="shared" si="6"/>
        <v>285081</v>
      </c>
      <c r="T69" s="81">
        <f t="shared" si="7"/>
        <v>3.2973084842553521E-3</v>
      </c>
    </row>
    <row r="70" spans="1:20" ht="27" x14ac:dyDescent="0.15">
      <c r="A70" s="86" t="s">
        <v>87</v>
      </c>
      <c r="B70" s="87" t="s">
        <v>631</v>
      </c>
      <c r="C70" s="88">
        <v>286021</v>
      </c>
      <c r="D70" s="88">
        <v>0</v>
      </c>
      <c r="E70" s="88">
        <v>172.8762049</v>
      </c>
      <c r="F70" s="88">
        <v>123</v>
      </c>
      <c r="G70" s="88">
        <v>31</v>
      </c>
      <c r="H70" s="88">
        <v>7303</v>
      </c>
      <c r="I70" s="88">
        <v>47</v>
      </c>
      <c r="J70" s="88">
        <v>62</v>
      </c>
      <c r="K70" s="88">
        <v>79</v>
      </c>
      <c r="L70" s="88">
        <v>123</v>
      </c>
      <c r="M70" s="88">
        <v>216</v>
      </c>
      <c r="N70" s="88">
        <v>353</v>
      </c>
      <c r="O70" s="89">
        <v>455</v>
      </c>
      <c r="P70" s="81" t="s">
        <v>31</v>
      </c>
      <c r="Q70" s="81" t="str">
        <f t="shared" si="4"/>
        <v>通过合同期次总数</v>
      </c>
      <c r="R70" s="81">
        <f t="shared" si="5"/>
        <v>0</v>
      </c>
      <c r="S70" s="81">
        <f t="shared" si="6"/>
        <v>286021</v>
      </c>
      <c r="T70" s="81">
        <f t="shared" si="7"/>
        <v>0</v>
      </c>
    </row>
    <row r="71" spans="1:20" ht="27" x14ac:dyDescent="0.15">
      <c r="A71" s="86" t="s">
        <v>88</v>
      </c>
      <c r="B71" s="87" t="s">
        <v>632</v>
      </c>
      <c r="C71" s="88">
        <v>286021</v>
      </c>
      <c r="D71" s="88">
        <v>0</v>
      </c>
      <c r="E71" s="88">
        <v>39.263312800000001</v>
      </c>
      <c r="F71" s="88">
        <v>31</v>
      </c>
      <c r="G71" s="88">
        <v>28</v>
      </c>
      <c r="H71" s="88">
        <v>988</v>
      </c>
      <c r="I71" s="88">
        <v>31</v>
      </c>
      <c r="J71" s="88">
        <v>31</v>
      </c>
      <c r="K71" s="88">
        <v>31</v>
      </c>
      <c r="L71" s="88">
        <v>31</v>
      </c>
      <c r="M71" s="88">
        <v>39</v>
      </c>
      <c r="N71" s="88">
        <v>62</v>
      </c>
      <c r="O71" s="89">
        <v>77</v>
      </c>
      <c r="P71" s="81" t="s">
        <v>74</v>
      </c>
      <c r="Q71" s="81" t="str">
        <f t="shared" si="4"/>
        <v>历史最大逾期cs_cpd</v>
      </c>
      <c r="R71" s="81">
        <f t="shared" si="5"/>
        <v>0</v>
      </c>
      <c r="S71" s="81">
        <f t="shared" si="6"/>
        <v>286021</v>
      </c>
      <c r="T71" s="81">
        <f t="shared" si="7"/>
        <v>0</v>
      </c>
    </row>
    <row r="72" spans="1:20" ht="13.5" x14ac:dyDescent="0.15">
      <c r="A72" s="86" t="s">
        <v>89</v>
      </c>
      <c r="B72" s="87" t="s">
        <v>633</v>
      </c>
      <c r="C72" s="88">
        <v>286021</v>
      </c>
      <c r="D72" s="88">
        <v>0</v>
      </c>
      <c r="E72" s="88">
        <v>1603.36</v>
      </c>
      <c r="F72" s="88">
        <v>1381.5</v>
      </c>
      <c r="G72" s="90">
        <v>-2217.6799999999998</v>
      </c>
      <c r="H72" s="88">
        <v>78159.77</v>
      </c>
      <c r="I72" s="88">
        <v>637.39</v>
      </c>
      <c r="J72" s="88">
        <v>748.08</v>
      </c>
      <c r="K72" s="88">
        <v>1048.98</v>
      </c>
      <c r="L72" s="88">
        <v>1381.5</v>
      </c>
      <c r="M72" s="88">
        <v>1924.94</v>
      </c>
      <c r="N72" s="88">
        <v>2464.86</v>
      </c>
      <c r="O72" s="89">
        <v>2872.84</v>
      </c>
      <c r="P72" s="81" t="s">
        <v>29</v>
      </c>
      <c r="Q72" s="81" t="str">
        <f t="shared" si="4"/>
        <v>申请次数</v>
      </c>
      <c r="R72" s="81">
        <f t="shared" si="5"/>
        <v>0</v>
      </c>
      <c r="S72" s="81">
        <f t="shared" si="6"/>
        <v>286021</v>
      </c>
      <c r="T72" s="81">
        <f t="shared" si="7"/>
        <v>0</v>
      </c>
    </row>
    <row r="73" spans="1:20" ht="13.5" x14ac:dyDescent="0.15">
      <c r="A73" s="86" t="s">
        <v>90</v>
      </c>
      <c r="B73" s="87" t="s">
        <v>634</v>
      </c>
      <c r="C73" s="88">
        <v>286021</v>
      </c>
      <c r="D73" s="88">
        <v>0</v>
      </c>
      <c r="E73" s="88">
        <v>717.14881720000005</v>
      </c>
      <c r="F73" s="88">
        <v>553.51</v>
      </c>
      <c r="G73" s="90">
        <v>-2134.71</v>
      </c>
      <c r="H73" s="88">
        <v>46128.79</v>
      </c>
      <c r="I73" s="88">
        <v>212.53</v>
      </c>
      <c r="J73" s="88">
        <v>244.17</v>
      </c>
      <c r="K73" s="88">
        <v>375.34</v>
      </c>
      <c r="L73" s="88">
        <v>553.51</v>
      </c>
      <c r="M73" s="88">
        <v>841.16</v>
      </c>
      <c r="N73" s="88">
        <v>1205.55</v>
      </c>
      <c r="O73" s="89">
        <v>1577.26</v>
      </c>
      <c r="P73" s="81" t="s">
        <v>399</v>
      </c>
      <c r="Q73" s="81" t="e">
        <f t="shared" si="4"/>
        <v>#N/A</v>
      </c>
      <c r="R73" s="81">
        <v>217358</v>
      </c>
      <c r="S73" s="81">
        <v>286021</v>
      </c>
      <c r="T73" s="81">
        <f t="shared" si="7"/>
        <v>0.75993720740784765</v>
      </c>
    </row>
    <row r="74" spans="1:20" ht="13.5" x14ac:dyDescent="0.15">
      <c r="A74" s="86" t="s">
        <v>411</v>
      </c>
      <c r="B74" s="87" t="s">
        <v>635</v>
      </c>
      <c r="C74" s="88">
        <v>271464</v>
      </c>
      <c r="D74" s="88">
        <v>14557</v>
      </c>
      <c r="E74" s="88">
        <v>1.074449</v>
      </c>
      <c r="F74" s="88">
        <v>1</v>
      </c>
      <c r="G74" s="90">
        <v>-1</v>
      </c>
      <c r="H74" s="88">
        <v>4</v>
      </c>
      <c r="I74" s="88">
        <v>1</v>
      </c>
      <c r="J74" s="88">
        <v>1</v>
      </c>
      <c r="K74" s="88">
        <v>1</v>
      </c>
      <c r="L74" s="88">
        <v>1</v>
      </c>
      <c r="M74" s="88">
        <v>1.0832999999999999</v>
      </c>
      <c r="N74" s="88">
        <v>1.2726999999999999</v>
      </c>
      <c r="O74" s="89">
        <v>1.4286000000000001</v>
      </c>
      <c r="P74" s="81" t="s">
        <v>398</v>
      </c>
      <c r="Q74" s="81" t="e">
        <f t="shared" si="4"/>
        <v>#N/A</v>
      </c>
      <c r="R74" s="81">
        <v>0</v>
      </c>
      <c r="S74" s="81">
        <v>286021</v>
      </c>
      <c r="T74" s="81">
        <f t="shared" si="7"/>
        <v>0</v>
      </c>
    </row>
    <row r="75" spans="1:20" ht="27" x14ac:dyDescent="0.15">
      <c r="A75" s="86" t="s">
        <v>412</v>
      </c>
      <c r="B75" s="87" t="s">
        <v>636</v>
      </c>
      <c r="C75" s="88">
        <v>286021</v>
      </c>
      <c r="D75" s="88">
        <v>0</v>
      </c>
      <c r="E75" s="88">
        <v>6.0444999999999999E-2</v>
      </c>
      <c r="F75" s="88">
        <v>0</v>
      </c>
      <c r="G75" s="88">
        <v>0</v>
      </c>
      <c r="H75" s="88">
        <v>0.875</v>
      </c>
      <c r="I75" s="88">
        <v>0</v>
      </c>
      <c r="J75" s="88">
        <v>0</v>
      </c>
      <c r="K75" s="88">
        <v>0</v>
      </c>
      <c r="L75" s="88">
        <v>0</v>
      </c>
      <c r="M75" s="88">
        <v>0.1</v>
      </c>
      <c r="N75" s="88">
        <v>0.17649999999999999</v>
      </c>
      <c r="O75" s="89">
        <v>0.23080000000000001</v>
      </c>
      <c r="P75" s="81" t="s">
        <v>51</v>
      </c>
      <c r="Q75" s="81" t="str">
        <f t="shared" si="4"/>
        <v>qq号码第一位</v>
      </c>
      <c r="R75" s="81">
        <f t="shared" si="5"/>
        <v>0</v>
      </c>
      <c r="S75" s="81">
        <f t="shared" si="6"/>
        <v>286021</v>
      </c>
      <c r="T75" s="81">
        <f t="shared" si="7"/>
        <v>0</v>
      </c>
    </row>
    <row r="76" spans="1:20" ht="13.5" x14ac:dyDescent="0.15">
      <c r="A76" s="86" t="s">
        <v>413</v>
      </c>
      <c r="B76" s="87" t="s">
        <v>637</v>
      </c>
      <c r="C76" s="88">
        <v>286021</v>
      </c>
      <c r="D76" s="88">
        <v>0</v>
      </c>
      <c r="E76" s="88">
        <v>0.23471880000000001</v>
      </c>
      <c r="F76" s="88">
        <v>0.18229999999999999</v>
      </c>
      <c r="G76" s="90">
        <v>-0.14779999999999999</v>
      </c>
      <c r="H76" s="88">
        <v>10.448</v>
      </c>
      <c r="I76" s="88">
        <v>6.7900000000000002E-2</v>
      </c>
      <c r="J76" s="88">
        <v>8.3900000000000002E-2</v>
      </c>
      <c r="K76" s="88">
        <v>0.12239999999999999</v>
      </c>
      <c r="L76" s="88">
        <v>0.18229999999999999</v>
      </c>
      <c r="M76" s="88">
        <v>0.28299999999999997</v>
      </c>
      <c r="N76" s="88">
        <v>0.42449999999999999</v>
      </c>
      <c r="O76" s="89">
        <v>0.53910000000000002</v>
      </c>
      <c r="P76" s="81" t="s">
        <v>75</v>
      </c>
      <c r="Q76" s="81" t="str">
        <f t="shared" si="4"/>
        <v>历史最大逾期金额</v>
      </c>
      <c r="R76" s="81">
        <f t="shared" si="5"/>
        <v>0</v>
      </c>
      <c r="S76" s="81">
        <f t="shared" si="6"/>
        <v>286021</v>
      </c>
      <c r="T76" s="81">
        <f t="shared" si="7"/>
        <v>0</v>
      </c>
    </row>
    <row r="77" spans="1:20" ht="13.5" x14ac:dyDescent="0.15">
      <c r="A77" s="86" t="s">
        <v>414</v>
      </c>
      <c r="B77" s="87" t="s">
        <v>638</v>
      </c>
      <c r="C77" s="88">
        <v>286020</v>
      </c>
      <c r="D77" s="88">
        <v>1</v>
      </c>
      <c r="E77" s="88">
        <v>2.5446067999999999</v>
      </c>
      <c r="F77" s="88">
        <v>2.5307499999999998</v>
      </c>
      <c r="G77" s="88">
        <v>1</v>
      </c>
      <c r="H77" s="88">
        <v>5.6955</v>
      </c>
      <c r="I77" s="88">
        <v>1.6112</v>
      </c>
      <c r="J77" s="88">
        <v>1.7438</v>
      </c>
      <c r="K77" s="88">
        <v>2.0728</v>
      </c>
      <c r="L77" s="88">
        <v>2.5307499999999998</v>
      </c>
      <c r="M77" s="88">
        <v>2.9733999999999998</v>
      </c>
      <c r="N77" s="88">
        <v>3.3654999999999999</v>
      </c>
      <c r="O77" s="89">
        <v>3.58</v>
      </c>
      <c r="P77" s="81" t="s">
        <v>52</v>
      </c>
      <c r="Q77" s="81" t="str">
        <f t="shared" si="4"/>
        <v>qq号码长度</v>
      </c>
      <c r="R77" s="81">
        <f t="shared" si="5"/>
        <v>0</v>
      </c>
      <c r="S77" s="81">
        <f t="shared" si="6"/>
        <v>286021</v>
      </c>
      <c r="T77" s="81">
        <f t="shared" si="7"/>
        <v>0</v>
      </c>
    </row>
    <row r="78" spans="1:20" ht="13.5" x14ac:dyDescent="0.15">
      <c r="A78" s="86" t="s">
        <v>415</v>
      </c>
      <c r="B78" s="87" t="s">
        <v>639</v>
      </c>
      <c r="C78" s="88">
        <v>286021</v>
      </c>
      <c r="D78" s="88">
        <v>0</v>
      </c>
      <c r="E78" s="88">
        <v>0.30575839999999999</v>
      </c>
      <c r="F78" s="88">
        <v>0.27779999999999999</v>
      </c>
      <c r="G78" s="88">
        <v>1.11E-2</v>
      </c>
      <c r="H78" s="88">
        <v>1.4582999999999999</v>
      </c>
      <c r="I78" s="88">
        <v>8.3299999999999999E-2</v>
      </c>
      <c r="J78" s="88">
        <v>0.1111</v>
      </c>
      <c r="K78" s="88">
        <v>0.17780000000000001</v>
      </c>
      <c r="L78" s="88">
        <v>0.27779999999999999</v>
      </c>
      <c r="M78" s="88">
        <v>0.40479999999999999</v>
      </c>
      <c r="N78" s="88">
        <v>0.54169999999999996</v>
      </c>
      <c r="O78" s="89">
        <v>0.62960000000000005</v>
      </c>
      <c r="P78" s="81" t="s">
        <v>404</v>
      </c>
      <c r="Q78" s="81" t="e">
        <f t="shared" si="4"/>
        <v>#N/A</v>
      </c>
      <c r="R78" s="81">
        <v>0</v>
      </c>
      <c r="S78" s="81">
        <v>286021</v>
      </c>
      <c r="T78" s="81">
        <f t="shared" si="7"/>
        <v>0</v>
      </c>
    </row>
    <row r="79" spans="1:20" ht="13.5" x14ac:dyDescent="0.15">
      <c r="A79" s="86" t="s">
        <v>0</v>
      </c>
      <c r="B79" s="87" t="s">
        <v>18</v>
      </c>
      <c r="C79" s="88">
        <v>286021</v>
      </c>
      <c r="D79" s="88">
        <v>0</v>
      </c>
      <c r="E79" s="88">
        <v>0.42162050000000001</v>
      </c>
      <c r="F79" s="88">
        <v>0.39389999999999997</v>
      </c>
      <c r="G79" s="88">
        <v>0</v>
      </c>
      <c r="H79" s="88">
        <v>1</v>
      </c>
      <c r="I79" s="88">
        <v>0.15</v>
      </c>
      <c r="J79" s="88">
        <v>0.1875</v>
      </c>
      <c r="K79" s="88">
        <v>0.27079999999999999</v>
      </c>
      <c r="L79" s="88">
        <v>0.39389999999999997</v>
      </c>
      <c r="M79" s="88">
        <v>0.54759999999999998</v>
      </c>
      <c r="N79" s="88">
        <v>0.69699999999999995</v>
      </c>
      <c r="O79" s="89">
        <v>0.79169999999999996</v>
      </c>
      <c r="P79" s="81" t="s">
        <v>15</v>
      </c>
      <c r="Q79" s="81" t="e">
        <f t="shared" si="4"/>
        <v>#N/A</v>
      </c>
      <c r="R79" s="81">
        <v>0</v>
      </c>
      <c r="S79" s="81">
        <v>286021</v>
      </c>
      <c r="T79" s="81">
        <f t="shared" si="7"/>
        <v>0</v>
      </c>
    </row>
    <row r="80" spans="1:20" ht="13.5" x14ac:dyDescent="0.15">
      <c r="A80" s="86" t="s">
        <v>416</v>
      </c>
      <c r="B80" s="87" t="s">
        <v>640</v>
      </c>
      <c r="C80" s="88">
        <v>286021</v>
      </c>
      <c r="D80" s="88">
        <v>0</v>
      </c>
      <c r="E80" s="88">
        <v>0.47742329999999999</v>
      </c>
      <c r="F80" s="88">
        <v>0.45</v>
      </c>
      <c r="G80" s="88">
        <v>4.3499999999999997E-2</v>
      </c>
      <c r="H80" s="88">
        <v>1.6</v>
      </c>
      <c r="I80" s="88">
        <v>0.20369999999999999</v>
      </c>
      <c r="J80" s="88">
        <v>0.2407</v>
      </c>
      <c r="K80" s="88">
        <v>0.33329999999999999</v>
      </c>
      <c r="L80" s="88">
        <v>0.45</v>
      </c>
      <c r="M80" s="88">
        <v>0.60419999999999996</v>
      </c>
      <c r="N80" s="88">
        <v>0.75560000000000005</v>
      </c>
      <c r="O80" s="89">
        <v>0.85189999999999999</v>
      </c>
      <c r="P80" s="81" t="s">
        <v>397</v>
      </c>
      <c r="Q80" s="81" t="e">
        <f t="shared" si="4"/>
        <v>#N/A</v>
      </c>
      <c r="R80" s="81">
        <v>0</v>
      </c>
      <c r="S80" s="81">
        <v>286021</v>
      </c>
      <c r="T80" s="81">
        <f t="shared" si="7"/>
        <v>0</v>
      </c>
    </row>
    <row r="81" spans="1:20" ht="13.5" x14ac:dyDescent="0.15">
      <c r="A81" s="86" t="s">
        <v>91</v>
      </c>
      <c r="B81" s="87" t="s">
        <v>641</v>
      </c>
      <c r="C81" s="88">
        <v>285768</v>
      </c>
      <c r="D81" s="88">
        <v>253</v>
      </c>
      <c r="E81" s="88">
        <v>41.489295499999997</v>
      </c>
      <c r="F81" s="88">
        <v>32</v>
      </c>
      <c r="G81" s="88">
        <v>0</v>
      </c>
      <c r="H81" s="88">
        <v>482</v>
      </c>
      <c r="I81" s="88">
        <v>7</v>
      </c>
      <c r="J81" s="88">
        <v>11</v>
      </c>
      <c r="K81" s="88">
        <v>19</v>
      </c>
      <c r="L81" s="88">
        <v>32</v>
      </c>
      <c r="M81" s="88">
        <v>54</v>
      </c>
      <c r="N81" s="88">
        <v>84</v>
      </c>
      <c r="O81" s="89">
        <v>106</v>
      </c>
      <c r="P81" s="81" t="s">
        <v>27</v>
      </c>
      <c r="Q81" s="81" t="str">
        <f t="shared" si="4"/>
        <v>拒绝次数</v>
      </c>
      <c r="R81" s="81">
        <f t="shared" si="5"/>
        <v>0</v>
      </c>
      <c r="S81" s="81">
        <f t="shared" si="6"/>
        <v>286021</v>
      </c>
      <c r="T81" s="81">
        <f t="shared" si="7"/>
        <v>0</v>
      </c>
    </row>
    <row r="82" spans="1:20" ht="13.5" x14ac:dyDescent="0.15">
      <c r="A82" s="86" t="s">
        <v>92</v>
      </c>
      <c r="B82" s="87" t="s">
        <v>642</v>
      </c>
      <c r="C82" s="88">
        <v>285768</v>
      </c>
      <c r="D82" s="88">
        <v>253</v>
      </c>
      <c r="E82" s="88">
        <v>35.081030800000001</v>
      </c>
      <c r="F82" s="88">
        <v>28</v>
      </c>
      <c r="G82" s="88">
        <v>0</v>
      </c>
      <c r="H82" s="88">
        <v>406</v>
      </c>
      <c r="I82" s="88">
        <v>6</v>
      </c>
      <c r="J82" s="88">
        <v>9</v>
      </c>
      <c r="K82" s="88">
        <v>16</v>
      </c>
      <c r="L82" s="88">
        <v>28</v>
      </c>
      <c r="M82" s="88">
        <v>46</v>
      </c>
      <c r="N82" s="88">
        <v>70</v>
      </c>
      <c r="O82" s="89">
        <v>89</v>
      </c>
      <c r="P82" s="81" t="s">
        <v>70</v>
      </c>
      <c r="Q82" s="81" t="str">
        <f t="shared" si="4"/>
        <v>及时还款期次</v>
      </c>
      <c r="R82" s="81">
        <f t="shared" si="5"/>
        <v>0</v>
      </c>
      <c r="S82" s="81">
        <f t="shared" si="6"/>
        <v>286021</v>
      </c>
      <c r="T82" s="81">
        <f t="shared" si="7"/>
        <v>0</v>
      </c>
    </row>
    <row r="83" spans="1:20" ht="13.5" x14ac:dyDescent="0.15">
      <c r="A83" s="86" t="s">
        <v>93</v>
      </c>
      <c r="B83" s="87" t="s">
        <v>643</v>
      </c>
      <c r="C83" s="88">
        <v>285768</v>
      </c>
      <c r="D83" s="88">
        <v>253</v>
      </c>
      <c r="E83" s="88">
        <v>12.4055947</v>
      </c>
      <c r="F83" s="88">
        <v>8</v>
      </c>
      <c r="G83" s="88">
        <v>0</v>
      </c>
      <c r="H83" s="88">
        <v>244</v>
      </c>
      <c r="I83" s="88">
        <v>0</v>
      </c>
      <c r="J83" s="88">
        <v>1</v>
      </c>
      <c r="K83" s="88">
        <v>3</v>
      </c>
      <c r="L83" s="88">
        <v>8</v>
      </c>
      <c r="M83" s="88">
        <v>16</v>
      </c>
      <c r="N83" s="88">
        <v>29</v>
      </c>
      <c r="O83" s="89">
        <v>40</v>
      </c>
      <c r="P83" s="81" t="s">
        <v>69</v>
      </c>
      <c r="Q83" s="81" t="str">
        <f t="shared" si="4"/>
        <v>按时还款期次</v>
      </c>
      <c r="R83" s="81">
        <f t="shared" si="5"/>
        <v>0</v>
      </c>
      <c r="S83" s="81">
        <f t="shared" si="6"/>
        <v>286021</v>
      </c>
      <c r="T83" s="81">
        <f t="shared" si="7"/>
        <v>0</v>
      </c>
    </row>
    <row r="84" spans="1:20" ht="13.5" x14ac:dyDescent="0.15">
      <c r="A84" s="86" t="s">
        <v>94</v>
      </c>
      <c r="B84" s="87" t="s">
        <v>644</v>
      </c>
      <c r="C84" s="88">
        <v>285768</v>
      </c>
      <c r="D84" s="88">
        <v>253</v>
      </c>
      <c r="E84" s="88">
        <v>2.15909E-2</v>
      </c>
      <c r="F84" s="88">
        <v>0</v>
      </c>
      <c r="G84" s="88">
        <v>0</v>
      </c>
      <c r="H84" s="88">
        <v>7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9">
        <v>0</v>
      </c>
      <c r="P84" s="81" t="s">
        <v>97</v>
      </c>
      <c r="Q84" s="81" t="str">
        <f t="shared" si="4"/>
        <v>连续失联次数</v>
      </c>
      <c r="R84" s="81">
        <f t="shared" si="5"/>
        <v>253</v>
      </c>
      <c r="S84" s="81">
        <f t="shared" si="6"/>
        <v>285768</v>
      </c>
      <c r="T84" s="81">
        <f t="shared" si="7"/>
        <v>8.853335572912292E-4</v>
      </c>
    </row>
    <row r="85" spans="1:20" ht="13.5" x14ac:dyDescent="0.15">
      <c r="A85" s="86" t="s">
        <v>95</v>
      </c>
      <c r="B85" s="87" t="s">
        <v>645</v>
      </c>
      <c r="C85" s="88">
        <v>285768</v>
      </c>
      <c r="D85" s="88">
        <v>253</v>
      </c>
      <c r="E85" s="88">
        <v>2.0559440000000002</v>
      </c>
      <c r="F85" s="88">
        <v>1</v>
      </c>
      <c r="G85" s="88">
        <v>0</v>
      </c>
      <c r="H85" s="88">
        <v>110</v>
      </c>
      <c r="I85" s="88">
        <v>0</v>
      </c>
      <c r="J85" s="88">
        <v>0</v>
      </c>
      <c r="K85" s="88">
        <v>0</v>
      </c>
      <c r="L85" s="88">
        <v>1</v>
      </c>
      <c r="M85" s="88">
        <v>3</v>
      </c>
      <c r="N85" s="88">
        <v>5</v>
      </c>
      <c r="O85" s="89">
        <v>8</v>
      </c>
      <c r="P85" s="81" t="s">
        <v>50</v>
      </c>
      <c r="Q85" s="81" t="str">
        <f t="shared" si="4"/>
        <v>子女个数</v>
      </c>
      <c r="R85" s="81">
        <f t="shared" si="5"/>
        <v>0</v>
      </c>
      <c r="S85" s="81">
        <f t="shared" si="6"/>
        <v>286021</v>
      </c>
      <c r="T85" s="81">
        <f t="shared" si="7"/>
        <v>0</v>
      </c>
    </row>
    <row r="86" spans="1:20" ht="13.5" x14ac:dyDescent="0.15">
      <c r="A86" s="86" t="s">
        <v>96</v>
      </c>
      <c r="B86" s="87" t="s">
        <v>646</v>
      </c>
      <c r="C86" s="88">
        <v>286021</v>
      </c>
      <c r="D86" s="88">
        <v>0</v>
      </c>
      <c r="E86" s="88">
        <v>32.551508499999997</v>
      </c>
      <c r="F86" s="88">
        <v>20</v>
      </c>
      <c r="G86" s="88">
        <v>0</v>
      </c>
      <c r="H86" s="88">
        <v>480</v>
      </c>
      <c r="I86" s="88">
        <v>0</v>
      </c>
      <c r="J86" s="88">
        <v>2</v>
      </c>
      <c r="K86" s="88">
        <v>8</v>
      </c>
      <c r="L86" s="88">
        <v>20</v>
      </c>
      <c r="M86" s="88">
        <v>43</v>
      </c>
      <c r="N86" s="88">
        <v>78</v>
      </c>
      <c r="O86" s="89">
        <v>108</v>
      </c>
      <c r="P86" s="81" t="s">
        <v>403</v>
      </c>
      <c r="Q86" s="81" t="e">
        <f t="shared" si="4"/>
        <v>#N/A</v>
      </c>
      <c r="R86" s="81">
        <v>0</v>
      </c>
      <c r="S86" s="81">
        <v>286021</v>
      </c>
      <c r="T86" s="81">
        <f t="shared" si="7"/>
        <v>0</v>
      </c>
    </row>
    <row r="87" spans="1:20" ht="13.5" x14ac:dyDescent="0.15">
      <c r="A87" s="86" t="s">
        <v>97</v>
      </c>
      <c r="B87" s="87" t="s">
        <v>647</v>
      </c>
      <c r="C87" s="88">
        <v>285768</v>
      </c>
      <c r="D87" s="88">
        <v>253</v>
      </c>
      <c r="E87" s="88">
        <v>0.94199140000000003</v>
      </c>
      <c r="F87" s="88">
        <v>0</v>
      </c>
      <c r="G87" s="88">
        <v>0</v>
      </c>
      <c r="H87" s="88">
        <v>84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3</v>
      </c>
      <c r="O87" s="89">
        <v>6</v>
      </c>
      <c r="P87" s="81" t="s">
        <v>120</v>
      </c>
      <c r="Q87" s="81" t="e">
        <f t="shared" si="4"/>
        <v>#N/A</v>
      </c>
      <c r="R87" s="81">
        <v>23379</v>
      </c>
      <c r="S87" s="81">
        <v>286021</v>
      </c>
      <c r="T87" s="81">
        <f t="shared" si="7"/>
        <v>8.1738753448173385E-2</v>
      </c>
    </row>
    <row r="88" spans="1:20" ht="13.5" x14ac:dyDescent="0.15">
      <c r="A88" s="86" t="s">
        <v>98</v>
      </c>
      <c r="B88" s="87" t="s">
        <v>648</v>
      </c>
      <c r="C88" s="88">
        <v>285768</v>
      </c>
      <c r="D88" s="88">
        <v>253</v>
      </c>
      <c r="E88" s="88">
        <v>2.3976826999999998</v>
      </c>
      <c r="F88" s="88">
        <v>1</v>
      </c>
      <c r="G88" s="88">
        <v>0</v>
      </c>
      <c r="H88" s="88">
        <v>155</v>
      </c>
      <c r="I88" s="88">
        <v>0</v>
      </c>
      <c r="J88" s="88">
        <v>0</v>
      </c>
      <c r="K88" s="88">
        <v>0</v>
      </c>
      <c r="L88" s="88">
        <v>1</v>
      </c>
      <c r="M88" s="88">
        <v>3</v>
      </c>
      <c r="N88" s="88">
        <v>6</v>
      </c>
      <c r="O88" s="89">
        <v>10</v>
      </c>
      <c r="P88" s="81" t="s">
        <v>32</v>
      </c>
      <c r="Q88" s="81" t="str">
        <f t="shared" si="4"/>
        <v>贷款金额</v>
      </c>
      <c r="R88" s="81">
        <f t="shared" si="5"/>
        <v>0</v>
      </c>
      <c r="S88" s="81">
        <f t="shared" si="6"/>
        <v>286021</v>
      </c>
      <c r="T88" s="81">
        <f t="shared" si="7"/>
        <v>0</v>
      </c>
    </row>
    <row r="89" spans="1:20" ht="13.5" x14ac:dyDescent="0.15">
      <c r="A89" s="86" t="s">
        <v>99</v>
      </c>
      <c r="B89" s="87" t="s">
        <v>649</v>
      </c>
      <c r="C89" s="88">
        <v>285081</v>
      </c>
      <c r="D89" s="88">
        <v>940</v>
      </c>
      <c r="E89" s="88">
        <v>9.0800754999999995</v>
      </c>
      <c r="F89" s="88">
        <v>2</v>
      </c>
      <c r="G89" s="88">
        <v>0</v>
      </c>
      <c r="H89" s="88">
        <v>693</v>
      </c>
      <c r="I89" s="88">
        <v>0</v>
      </c>
      <c r="J89" s="88">
        <v>0</v>
      </c>
      <c r="K89" s="88">
        <v>1</v>
      </c>
      <c r="L89" s="88">
        <v>2</v>
      </c>
      <c r="M89" s="88">
        <v>9</v>
      </c>
      <c r="N89" s="88">
        <v>22</v>
      </c>
      <c r="O89" s="89">
        <v>37</v>
      </c>
      <c r="P89" s="81" t="s">
        <v>98</v>
      </c>
      <c r="Q89" s="81" t="str">
        <f t="shared" si="4"/>
        <v>此前完全失联次数</v>
      </c>
      <c r="R89" s="81">
        <f t="shared" si="5"/>
        <v>253</v>
      </c>
      <c r="S89" s="81">
        <f t="shared" si="6"/>
        <v>285768</v>
      </c>
      <c r="T89" s="81">
        <f t="shared" si="7"/>
        <v>8.853335572912292E-4</v>
      </c>
    </row>
    <row r="90" spans="1:20" ht="13.5" x14ac:dyDescent="0.15">
      <c r="A90" s="86" t="s">
        <v>100</v>
      </c>
      <c r="B90" s="87" t="s">
        <v>1291</v>
      </c>
      <c r="C90" s="88">
        <v>269832</v>
      </c>
      <c r="D90" s="88">
        <v>16189</v>
      </c>
      <c r="E90" s="88">
        <v>4.2080738999999996</v>
      </c>
      <c r="F90" s="88">
        <v>4</v>
      </c>
      <c r="G90" s="88">
        <v>0</v>
      </c>
      <c r="H90" s="88">
        <v>30</v>
      </c>
      <c r="I90" s="88">
        <v>0</v>
      </c>
      <c r="J90" s="88">
        <v>1</v>
      </c>
      <c r="K90" s="88">
        <v>2</v>
      </c>
      <c r="L90" s="88">
        <v>4</v>
      </c>
      <c r="M90" s="88">
        <v>6</v>
      </c>
      <c r="N90" s="88">
        <v>9</v>
      </c>
      <c r="O90" s="89">
        <v>11</v>
      </c>
      <c r="P90" s="81" t="s">
        <v>46</v>
      </c>
      <c r="Q90" s="81" t="str">
        <f t="shared" si="4"/>
        <v>月支出</v>
      </c>
      <c r="R90" s="81">
        <f t="shared" si="5"/>
        <v>0</v>
      </c>
      <c r="S90" s="81">
        <f t="shared" si="6"/>
        <v>286021</v>
      </c>
      <c r="T90" s="81">
        <f t="shared" si="7"/>
        <v>0</v>
      </c>
    </row>
    <row r="91" spans="1:20" ht="13.5" x14ac:dyDescent="0.15">
      <c r="A91" s="86" t="s">
        <v>101</v>
      </c>
      <c r="B91" s="87" t="s">
        <v>650</v>
      </c>
      <c r="C91" s="88">
        <v>269832</v>
      </c>
      <c r="D91" s="88">
        <v>16189</v>
      </c>
      <c r="E91" s="88">
        <v>7.2013030000000002</v>
      </c>
      <c r="F91" s="88">
        <v>3</v>
      </c>
      <c r="G91" s="88">
        <v>0</v>
      </c>
      <c r="H91" s="88">
        <v>140</v>
      </c>
      <c r="I91" s="88">
        <v>0</v>
      </c>
      <c r="J91" s="88">
        <v>0</v>
      </c>
      <c r="K91" s="88">
        <v>1</v>
      </c>
      <c r="L91" s="88">
        <v>3</v>
      </c>
      <c r="M91" s="88">
        <v>9</v>
      </c>
      <c r="N91" s="88">
        <v>19</v>
      </c>
      <c r="O91" s="89">
        <v>27</v>
      </c>
      <c r="P91" s="81" t="s">
        <v>42</v>
      </c>
      <c r="Q91" s="81" t="str">
        <f t="shared" si="4"/>
        <v>EIR有效年利率</v>
      </c>
      <c r="R91" s="81">
        <f t="shared" si="5"/>
        <v>0</v>
      </c>
      <c r="S91" s="81">
        <f t="shared" si="6"/>
        <v>286021</v>
      </c>
      <c r="T91" s="81">
        <f t="shared" si="7"/>
        <v>0</v>
      </c>
    </row>
    <row r="92" spans="1:20" ht="13.5" x14ac:dyDescent="0.15">
      <c r="A92" s="86" t="s">
        <v>102</v>
      </c>
      <c r="B92" s="87" t="s">
        <v>651</v>
      </c>
      <c r="C92" s="88">
        <v>265873</v>
      </c>
      <c r="D92" s="88">
        <v>20148</v>
      </c>
      <c r="E92" s="88">
        <v>0.55610970000000004</v>
      </c>
      <c r="F92" s="88">
        <v>0.5</v>
      </c>
      <c r="G92" s="88">
        <v>0</v>
      </c>
      <c r="H92" s="88">
        <v>1</v>
      </c>
      <c r="I92" s="88">
        <v>8.6999999999999994E-2</v>
      </c>
      <c r="J92" s="88">
        <v>0.16669999999999999</v>
      </c>
      <c r="K92" s="88">
        <v>0.30430000000000001</v>
      </c>
      <c r="L92" s="88">
        <v>0.5</v>
      </c>
      <c r="M92" s="88">
        <v>0.81820000000000004</v>
      </c>
      <c r="N92" s="88">
        <v>1</v>
      </c>
      <c r="O92" s="89">
        <v>1</v>
      </c>
      <c r="P92" s="81" t="s">
        <v>25</v>
      </c>
      <c r="Q92" s="81" t="str">
        <f t="shared" si="4"/>
        <v>被内部代码3拒绝次数</v>
      </c>
      <c r="R92" s="81">
        <f t="shared" si="5"/>
        <v>0</v>
      </c>
      <c r="S92" s="81">
        <f t="shared" si="6"/>
        <v>286021</v>
      </c>
      <c r="T92" s="81">
        <f t="shared" si="7"/>
        <v>0</v>
      </c>
    </row>
    <row r="93" spans="1:20" ht="13.5" x14ac:dyDescent="0.15">
      <c r="A93" s="86" t="s">
        <v>103</v>
      </c>
      <c r="B93" s="87" t="s">
        <v>16</v>
      </c>
      <c r="C93" s="88">
        <v>265873</v>
      </c>
      <c r="D93" s="88">
        <v>20148</v>
      </c>
      <c r="E93" s="88">
        <v>0.44389060000000002</v>
      </c>
      <c r="F93" s="88">
        <v>0.5</v>
      </c>
      <c r="G93" s="88">
        <v>0</v>
      </c>
      <c r="H93" s="88">
        <v>1</v>
      </c>
      <c r="I93" s="88">
        <v>0</v>
      </c>
      <c r="J93" s="88">
        <v>0</v>
      </c>
      <c r="K93" s="88">
        <v>0.18179999999999999</v>
      </c>
      <c r="L93" s="88">
        <v>0.5</v>
      </c>
      <c r="M93" s="88">
        <v>0.69569999999999999</v>
      </c>
      <c r="N93" s="88">
        <v>0.83330000000000004</v>
      </c>
      <c r="O93" s="89">
        <v>0.91300000000000003</v>
      </c>
      <c r="P93" s="81" t="s">
        <v>35</v>
      </c>
      <c r="Q93" s="81" t="str">
        <f t="shared" si="4"/>
        <v>分期还款期数</v>
      </c>
      <c r="R93" s="81">
        <f t="shared" si="5"/>
        <v>0</v>
      </c>
      <c r="S93" s="81">
        <f t="shared" si="6"/>
        <v>286021</v>
      </c>
      <c r="T93" s="81">
        <f t="shared" si="7"/>
        <v>0</v>
      </c>
    </row>
    <row r="94" spans="1:20" ht="13.5" x14ac:dyDescent="0.15">
      <c r="A94" s="86" t="s">
        <v>104</v>
      </c>
      <c r="B94" s="87" t="s">
        <v>652</v>
      </c>
      <c r="C94" s="88">
        <v>286021</v>
      </c>
      <c r="D94" s="88">
        <v>0</v>
      </c>
      <c r="E94" s="88">
        <v>0.24255350000000001</v>
      </c>
      <c r="F94" s="88">
        <v>0.2286</v>
      </c>
      <c r="G94" s="88">
        <v>0</v>
      </c>
      <c r="H94" s="88">
        <v>1.8548</v>
      </c>
      <c r="I94" s="88">
        <v>4.1099999999999998E-2</v>
      </c>
      <c r="J94" s="88">
        <v>7.1400000000000005E-2</v>
      </c>
      <c r="K94" s="88">
        <v>0.1368</v>
      </c>
      <c r="L94" s="88">
        <v>0.2286</v>
      </c>
      <c r="M94" s="88">
        <v>0.32400000000000001</v>
      </c>
      <c r="N94" s="88">
        <v>0.42259999999999998</v>
      </c>
      <c r="O94" s="89">
        <v>0.5</v>
      </c>
      <c r="P94" s="81" t="s">
        <v>40</v>
      </c>
      <c r="Q94" s="81" t="str">
        <f t="shared" si="4"/>
        <v>客户服务费率</v>
      </c>
      <c r="R94" s="81">
        <f t="shared" si="5"/>
        <v>0</v>
      </c>
      <c r="S94" s="81">
        <f t="shared" si="6"/>
        <v>286021</v>
      </c>
      <c r="T94" s="81">
        <f t="shared" si="7"/>
        <v>0</v>
      </c>
    </row>
    <row r="95" spans="1:20" ht="13.5" x14ac:dyDescent="0.15">
      <c r="A95" s="86" t="s">
        <v>105</v>
      </c>
      <c r="B95" s="87" t="s">
        <v>653</v>
      </c>
      <c r="C95" s="88">
        <v>286021</v>
      </c>
      <c r="D95" s="88">
        <v>0</v>
      </c>
      <c r="E95" s="88">
        <v>16.325085000000001</v>
      </c>
      <c r="F95" s="88">
        <v>13.351000000000001</v>
      </c>
      <c r="G95" s="90">
        <v>-26.401</v>
      </c>
      <c r="H95" s="88">
        <v>1230.18</v>
      </c>
      <c r="I95" s="88">
        <v>3.1162000000000001</v>
      </c>
      <c r="J95" s="88">
        <v>4.2713999999999999</v>
      </c>
      <c r="K95" s="88">
        <v>7.3108000000000004</v>
      </c>
      <c r="L95" s="88">
        <v>13.351000000000001</v>
      </c>
      <c r="M95" s="88">
        <v>21.7118</v>
      </c>
      <c r="N95" s="88">
        <v>32.054499999999997</v>
      </c>
      <c r="O95" s="89">
        <v>39.273699999999998</v>
      </c>
      <c r="P95" s="81" t="s">
        <v>39</v>
      </c>
      <c r="Q95" s="81" t="str">
        <f t="shared" si="4"/>
        <v>管理费率</v>
      </c>
      <c r="R95" s="81">
        <f t="shared" si="5"/>
        <v>0</v>
      </c>
      <c r="S95" s="81">
        <f t="shared" si="6"/>
        <v>286021</v>
      </c>
      <c r="T95" s="81">
        <f t="shared" si="7"/>
        <v>0</v>
      </c>
    </row>
    <row r="96" spans="1:20" ht="13.5" x14ac:dyDescent="0.15">
      <c r="A96" s="86" t="s">
        <v>106</v>
      </c>
      <c r="B96" s="87" t="s">
        <v>654</v>
      </c>
      <c r="C96" s="88">
        <v>282142</v>
      </c>
      <c r="D96" s="88">
        <v>3879</v>
      </c>
      <c r="E96" s="88">
        <v>129.65852469999999</v>
      </c>
      <c r="F96" s="88">
        <v>56.067100000000003</v>
      </c>
      <c r="G96" s="90">
        <v>-38.235900000000001</v>
      </c>
      <c r="H96" s="88">
        <v>21576.35</v>
      </c>
      <c r="I96" s="88">
        <v>10.729900000000001</v>
      </c>
      <c r="J96" s="88">
        <v>15.168799999999999</v>
      </c>
      <c r="K96" s="88">
        <v>27.9269</v>
      </c>
      <c r="L96" s="88">
        <v>56.067100000000003</v>
      </c>
      <c r="M96" s="88">
        <v>120.566</v>
      </c>
      <c r="N96" s="88">
        <v>275.42860000000002</v>
      </c>
      <c r="O96" s="89">
        <v>477.21600000000001</v>
      </c>
      <c r="P96" s="81" t="s">
        <v>88</v>
      </c>
      <c r="Q96" s="81" t="str">
        <f t="shared" si="4"/>
        <v>延滞天数(每期最大的最大(所有期次求最大))</v>
      </c>
      <c r="R96" s="81">
        <f t="shared" si="5"/>
        <v>0</v>
      </c>
      <c r="S96" s="81">
        <f t="shared" si="6"/>
        <v>286021</v>
      </c>
      <c r="T96" s="81">
        <f t="shared" si="7"/>
        <v>0</v>
      </c>
    </row>
    <row r="97" spans="1:20" ht="13.5" x14ac:dyDescent="0.15">
      <c r="A97" s="86" t="s">
        <v>107</v>
      </c>
      <c r="B97" s="87" t="s">
        <v>655</v>
      </c>
      <c r="C97" s="88">
        <v>280524</v>
      </c>
      <c r="D97" s="88">
        <v>5497</v>
      </c>
      <c r="E97" s="88">
        <v>151.25340550000001</v>
      </c>
      <c r="F97" s="88">
        <v>65.265000000000001</v>
      </c>
      <c r="G97" s="90">
        <v>-51.573999999999998</v>
      </c>
      <c r="H97" s="88">
        <v>24773.360000000001</v>
      </c>
      <c r="I97" s="88">
        <v>13.2423</v>
      </c>
      <c r="J97" s="88">
        <v>18.580100000000002</v>
      </c>
      <c r="K97" s="88">
        <v>33.290550000000003</v>
      </c>
      <c r="L97" s="88">
        <v>65.265000000000001</v>
      </c>
      <c r="M97" s="88">
        <v>140.35900000000001</v>
      </c>
      <c r="N97" s="88">
        <v>327.05380000000002</v>
      </c>
      <c r="O97" s="89">
        <v>574.71669999999995</v>
      </c>
      <c r="P97" s="81" t="s">
        <v>30</v>
      </c>
      <c r="Q97" s="81" t="str">
        <f t="shared" si="4"/>
        <v>通过合同贷款总额</v>
      </c>
      <c r="R97" s="81">
        <f t="shared" si="5"/>
        <v>0</v>
      </c>
      <c r="S97" s="81">
        <f t="shared" si="6"/>
        <v>286021</v>
      </c>
      <c r="T97" s="81">
        <f t="shared" si="7"/>
        <v>0</v>
      </c>
    </row>
    <row r="98" spans="1:20" ht="13.5" x14ac:dyDescent="0.15">
      <c r="A98" s="86" t="s">
        <v>108</v>
      </c>
      <c r="B98" s="87" t="s">
        <v>656</v>
      </c>
      <c r="C98" s="88">
        <v>265873</v>
      </c>
      <c r="D98" s="88">
        <v>20148</v>
      </c>
      <c r="E98" s="88">
        <v>390.87472700000001</v>
      </c>
      <c r="F98" s="88">
        <v>194.13249999999999</v>
      </c>
      <c r="G98" s="90">
        <v>-316.81139999999999</v>
      </c>
      <c r="H98" s="88">
        <v>43133.83</v>
      </c>
      <c r="I98" s="88">
        <v>31.0884</v>
      </c>
      <c r="J98" s="88">
        <v>45.471299999999999</v>
      </c>
      <c r="K98" s="88">
        <v>88.3733</v>
      </c>
      <c r="L98" s="88">
        <v>194.13249999999999</v>
      </c>
      <c r="M98" s="88">
        <v>444.96800000000002</v>
      </c>
      <c r="N98" s="88">
        <v>978.97</v>
      </c>
      <c r="O98" s="89">
        <v>1418.24</v>
      </c>
      <c r="P98" s="81" t="s">
        <v>71</v>
      </c>
      <c r="Q98" s="81" t="str">
        <f t="shared" si="4"/>
        <v>总贷款金额(客户)</v>
      </c>
      <c r="R98" s="81">
        <f t="shared" si="5"/>
        <v>0</v>
      </c>
      <c r="S98" s="81">
        <f t="shared" si="6"/>
        <v>286021</v>
      </c>
      <c r="T98" s="81">
        <f t="shared" si="7"/>
        <v>0</v>
      </c>
    </row>
    <row r="99" spans="1:20" ht="13.5" x14ac:dyDescent="0.15">
      <c r="A99" s="86" t="s">
        <v>417</v>
      </c>
      <c r="B99" s="87" t="s">
        <v>417</v>
      </c>
      <c r="C99" s="88">
        <v>280524</v>
      </c>
      <c r="D99" s="88">
        <v>5497</v>
      </c>
      <c r="E99" s="88">
        <v>0.38555299999999998</v>
      </c>
      <c r="F99" s="88">
        <v>0.36359999999999998</v>
      </c>
      <c r="G99" s="88">
        <v>0</v>
      </c>
      <c r="H99" s="88">
        <v>1</v>
      </c>
      <c r="I99" s="88">
        <v>0</v>
      </c>
      <c r="J99" s="88">
        <v>8.8900000000000007E-2</v>
      </c>
      <c r="K99" s="88">
        <v>0.2</v>
      </c>
      <c r="L99" s="88">
        <v>0.36359999999999998</v>
      </c>
      <c r="M99" s="88">
        <v>0.54</v>
      </c>
      <c r="N99" s="88">
        <v>0.70909999999999995</v>
      </c>
      <c r="O99" s="89">
        <v>0.81820000000000004</v>
      </c>
      <c r="P99" s="81" t="s">
        <v>48</v>
      </c>
      <c r="Q99" s="81" t="str">
        <f t="shared" si="4"/>
        <v>个人收入</v>
      </c>
      <c r="R99" s="81">
        <f t="shared" si="5"/>
        <v>0</v>
      </c>
      <c r="S99" s="81">
        <f t="shared" si="6"/>
        <v>286021</v>
      </c>
      <c r="T99" s="81">
        <f t="shared" si="7"/>
        <v>0</v>
      </c>
    </row>
    <row r="100" spans="1:20" ht="13.5" x14ac:dyDescent="0.15">
      <c r="A100" s="86" t="s">
        <v>418</v>
      </c>
      <c r="B100" s="87" t="s">
        <v>418</v>
      </c>
      <c r="C100" s="88">
        <v>282913</v>
      </c>
      <c r="D100" s="88">
        <v>3108</v>
      </c>
      <c r="E100" s="88">
        <v>0.83439700000000006</v>
      </c>
      <c r="F100" s="88">
        <v>0.86029999999999995</v>
      </c>
      <c r="G100" s="88">
        <v>0</v>
      </c>
      <c r="H100" s="88">
        <v>1</v>
      </c>
      <c r="I100" s="88">
        <v>0.64</v>
      </c>
      <c r="J100" s="88">
        <v>0.70489999999999997</v>
      </c>
      <c r="K100" s="88">
        <v>0.79069999999999996</v>
      </c>
      <c r="L100" s="88">
        <v>0.86029999999999995</v>
      </c>
      <c r="M100" s="88">
        <v>0.90910000000000002</v>
      </c>
      <c r="N100" s="88">
        <v>0.9405</v>
      </c>
      <c r="O100" s="89">
        <v>0.95650000000000002</v>
      </c>
      <c r="P100" s="81" t="s">
        <v>405</v>
      </c>
      <c r="Q100" s="81" t="e">
        <f t="shared" si="4"/>
        <v>#N/A</v>
      </c>
      <c r="R100" s="81">
        <v>0</v>
      </c>
      <c r="S100" s="81">
        <v>286021</v>
      </c>
      <c r="T100" s="81">
        <f t="shared" si="7"/>
        <v>0</v>
      </c>
    </row>
    <row r="101" spans="1:20" ht="13.5" x14ac:dyDescent="0.15">
      <c r="A101" s="86" t="s">
        <v>657</v>
      </c>
      <c r="B101" s="87" t="s">
        <v>658</v>
      </c>
      <c r="C101" s="88">
        <v>0</v>
      </c>
      <c r="D101" s="88">
        <v>286021</v>
      </c>
      <c r="E101" s="88" t="s">
        <v>21</v>
      </c>
      <c r="F101" s="88" t="s">
        <v>21</v>
      </c>
      <c r="G101" s="88" t="s">
        <v>21</v>
      </c>
      <c r="H101" s="88" t="s">
        <v>21</v>
      </c>
      <c r="I101" s="88" t="s">
        <v>21</v>
      </c>
      <c r="J101" s="88" t="s">
        <v>21</v>
      </c>
      <c r="K101" s="88" t="s">
        <v>21</v>
      </c>
      <c r="L101" s="88" t="s">
        <v>21</v>
      </c>
      <c r="M101" s="88" t="s">
        <v>21</v>
      </c>
      <c r="N101" s="88" t="s">
        <v>21</v>
      </c>
      <c r="O101" s="89" t="s">
        <v>21</v>
      </c>
      <c r="P101" s="81" t="s">
        <v>28</v>
      </c>
      <c r="Q101" s="81" t="str">
        <f t="shared" si="4"/>
        <v>通过次数</v>
      </c>
      <c r="R101" s="81">
        <f t="shared" si="5"/>
        <v>0</v>
      </c>
      <c r="S101" s="81">
        <f t="shared" si="6"/>
        <v>286021</v>
      </c>
      <c r="T101" s="81">
        <f t="shared" si="7"/>
        <v>0</v>
      </c>
    </row>
    <row r="102" spans="1:20" ht="13.5" x14ac:dyDescent="0.15">
      <c r="A102" s="86" t="s">
        <v>73</v>
      </c>
      <c r="B102" s="87" t="s">
        <v>659</v>
      </c>
      <c r="C102" s="88">
        <v>285757</v>
      </c>
      <c r="D102" s="88">
        <v>264</v>
      </c>
      <c r="E102" s="88">
        <v>15.8424978</v>
      </c>
      <c r="F102" s="88">
        <v>13.857100000000001</v>
      </c>
      <c r="G102" s="88">
        <v>2.8235000000000001</v>
      </c>
      <c r="H102" s="88">
        <v>152</v>
      </c>
      <c r="I102" s="88">
        <v>6.7272999999999996</v>
      </c>
      <c r="J102" s="88">
        <v>7.8</v>
      </c>
      <c r="K102" s="88">
        <v>10.142899999999999</v>
      </c>
      <c r="L102" s="88">
        <v>13.857100000000001</v>
      </c>
      <c r="M102" s="88">
        <v>19.375</v>
      </c>
      <c r="N102" s="88">
        <v>27.5</v>
      </c>
      <c r="O102" s="89">
        <v>31</v>
      </c>
      <c r="P102" s="81" t="s">
        <v>406</v>
      </c>
      <c r="Q102" s="81" t="e">
        <f t="shared" si="4"/>
        <v>#N/A</v>
      </c>
      <c r="R102" s="81">
        <v>0</v>
      </c>
      <c r="S102" s="81">
        <v>286021</v>
      </c>
      <c r="T102" s="81">
        <f t="shared" si="7"/>
        <v>0</v>
      </c>
    </row>
    <row r="103" spans="1:20" ht="13.5" x14ac:dyDescent="0.15">
      <c r="A103" s="86" t="s">
        <v>660</v>
      </c>
      <c r="B103" s="87" t="s">
        <v>660</v>
      </c>
      <c r="C103" s="88">
        <v>0</v>
      </c>
      <c r="D103" s="88">
        <v>286021</v>
      </c>
      <c r="E103" s="88" t="s">
        <v>21</v>
      </c>
      <c r="F103" s="88" t="s">
        <v>21</v>
      </c>
      <c r="G103" s="88" t="s">
        <v>21</v>
      </c>
      <c r="H103" s="88" t="s">
        <v>21</v>
      </c>
      <c r="I103" s="88" t="s">
        <v>21</v>
      </c>
      <c r="J103" s="88" t="s">
        <v>21</v>
      </c>
      <c r="K103" s="88" t="s">
        <v>21</v>
      </c>
      <c r="L103" s="88" t="s">
        <v>21</v>
      </c>
      <c r="M103" s="88" t="s">
        <v>21</v>
      </c>
      <c r="N103" s="88" t="s">
        <v>21</v>
      </c>
      <c r="O103" s="89" t="s">
        <v>21</v>
      </c>
      <c r="P103" s="81" t="s">
        <v>94</v>
      </c>
      <c r="Q103" s="81" t="str">
        <f t="shared" si="4"/>
        <v>财务困难次数</v>
      </c>
      <c r="R103" s="81">
        <f t="shared" si="5"/>
        <v>253</v>
      </c>
      <c r="S103" s="81">
        <f t="shared" si="6"/>
        <v>285768</v>
      </c>
      <c r="T103" s="81">
        <f t="shared" si="7"/>
        <v>8.853335572912292E-4</v>
      </c>
    </row>
    <row r="104" spans="1:20" ht="13.5" x14ac:dyDescent="0.15">
      <c r="A104" s="91" t="s">
        <v>661</v>
      </c>
      <c r="B104" s="92"/>
      <c r="C104" s="93">
        <v>0</v>
      </c>
      <c r="D104" s="93">
        <v>286021</v>
      </c>
      <c r="E104" s="93" t="s">
        <v>21</v>
      </c>
      <c r="F104" s="93" t="s">
        <v>21</v>
      </c>
      <c r="G104" s="93" t="s">
        <v>21</v>
      </c>
      <c r="H104" s="93" t="s">
        <v>21</v>
      </c>
      <c r="I104" s="93" t="s">
        <v>21</v>
      </c>
      <c r="J104" s="93" t="s">
        <v>21</v>
      </c>
      <c r="K104" s="93" t="s">
        <v>21</v>
      </c>
      <c r="L104" s="93" t="s">
        <v>21</v>
      </c>
      <c r="M104" s="93" t="s">
        <v>21</v>
      </c>
      <c r="N104" s="93" t="s">
        <v>21</v>
      </c>
      <c r="O104" s="94" t="s">
        <v>21</v>
      </c>
      <c r="P104" s="81" t="s">
        <v>49</v>
      </c>
      <c r="Q104" s="81" t="str">
        <f t="shared" si="4"/>
        <v>家庭月收入</v>
      </c>
      <c r="R104" s="81">
        <f t="shared" si="5"/>
        <v>0</v>
      </c>
      <c r="S104" s="81">
        <f t="shared" si="6"/>
        <v>286021</v>
      </c>
      <c r="T104" s="81">
        <f t="shared" si="7"/>
        <v>0</v>
      </c>
    </row>
    <row r="105" spans="1:20" x14ac:dyDescent="0.15">
      <c r="A105" s="81" t="s">
        <v>1316</v>
      </c>
      <c r="B105" s="81" t="s">
        <v>1317</v>
      </c>
      <c r="C105" s="22">
        <v>63403</v>
      </c>
      <c r="D105" s="22">
        <v>222618</v>
      </c>
      <c r="E105" s="22">
        <v>3.3498098999999999</v>
      </c>
      <c r="F105" s="22">
        <v>2</v>
      </c>
      <c r="G105" s="22">
        <v>1</v>
      </c>
      <c r="H105" s="22">
        <v>410</v>
      </c>
      <c r="I105" s="22">
        <v>1</v>
      </c>
      <c r="J105" s="22">
        <v>1</v>
      </c>
      <c r="K105" s="22">
        <v>1</v>
      </c>
      <c r="L105" s="22">
        <v>2</v>
      </c>
      <c r="M105" s="22">
        <v>4</v>
      </c>
      <c r="N105" s="22">
        <v>8</v>
      </c>
      <c r="O105" s="22">
        <v>11</v>
      </c>
      <c r="P105" s="81" t="s">
        <v>47</v>
      </c>
      <c r="Q105" s="81" t="str">
        <f t="shared" si="4"/>
        <v>其他收入</v>
      </c>
      <c r="R105" s="81">
        <f t="shared" si="5"/>
        <v>0</v>
      </c>
      <c r="S105" s="81">
        <f t="shared" si="6"/>
        <v>286021</v>
      </c>
      <c r="T105" s="81">
        <f t="shared" si="7"/>
        <v>0</v>
      </c>
    </row>
    <row r="106" spans="1:20" x14ac:dyDescent="0.15">
      <c r="A106" s="81"/>
      <c r="B106" s="81"/>
      <c r="C106" s="81"/>
      <c r="D106" s="81">
        <f>D105/SUM(C105:D105)</f>
        <v>0.77832746546582243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 t="s">
        <v>401</v>
      </c>
      <c r="Q106" s="81" t="e">
        <f t="shared" si="4"/>
        <v>#N/A</v>
      </c>
      <c r="R106" s="81">
        <v>0</v>
      </c>
      <c r="S106" s="81">
        <v>286021</v>
      </c>
      <c r="T106" s="81">
        <f t="shared" si="7"/>
        <v>0</v>
      </c>
    </row>
    <row r="107" spans="1:20" x14ac:dyDescent="0.15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 t="s">
        <v>45</v>
      </c>
      <c r="Q107" s="81" t="str">
        <f t="shared" si="4"/>
        <v>当前工作年限</v>
      </c>
      <c r="R107" s="81">
        <f t="shared" si="5"/>
        <v>0</v>
      </c>
      <c r="S107" s="81">
        <f t="shared" si="6"/>
        <v>286021</v>
      </c>
      <c r="T107" s="81">
        <f t="shared" si="7"/>
        <v>0</v>
      </c>
    </row>
    <row r="108" spans="1:20" x14ac:dyDescent="0.15">
      <c r="A108" s="81" t="s">
        <v>1343</v>
      </c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 t="s">
        <v>167</v>
      </c>
      <c r="Q108" s="81" t="e">
        <f t="shared" si="4"/>
        <v>#N/A</v>
      </c>
      <c r="R108" s="81">
        <v>0</v>
      </c>
      <c r="S108" s="81">
        <v>286021</v>
      </c>
      <c r="T108" s="81">
        <f t="shared" si="7"/>
        <v>0</v>
      </c>
    </row>
    <row r="109" spans="1:20" ht="13.5" customHeight="1" x14ac:dyDescent="0.15">
      <c r="A109" s="81"/>
      <c r="B109" s="81"/>
      <c r="C109" s="81" t="s">
        <v>1347</v>
      </c>
      <c r="D109" s="81"/>
      <c r="E109" s="81" t="s">
        <v>1344</v>
      </c>
      <c r="F109" s="81"/>
      <c r="G109" s="81"/>
      <c r="H109" s="234"/>
      <c r="I109" s="234"/>
      <c r="J109" s="234" t="s">
        <v>1347</v>
      </c>
      <c r="K109" s="234"/>
      <c r="L109" s="234" t="s">
        <v>1344</v>
      </c>
      <c r="M109" s="81"/>
      <c r="N109" s="81"/>
      <c r="O109" s="81"/>
      <c r="P109" s="81" t="s">
        <v>116</v>
      </c>
      <c r="Q109" s="81" t="e">
        <f t="shared" si="4"/>
        <v>#N/A</v>
      </c>
      <c r="R109" s="81">
        <v>0</v>
      </c>
      <c r="S109" s="81">
        <v>286021</v>
      </c>
      <c r="T109" s="81">
        <f t="shared" si="7"/>
        <v>0</v>
      </c>
    </row>
    <row r="110" spans="1:20" ht="13.5" customHeight="1" x14ac:dyDescent="0.15">
      <c r="A110" s="81" t="s">
        <v>1348</v>
      </c>
      <c r="B110" s="81"/>
      <c r="C110" s="81"/>
      <c r="D110" s="81"/>
      <c r="E110" s="81"/>
      <c r="F110" s="81"/>
      <c r="G110" s="81"/>
      <c r="H110" s="234" t="s">
        <v>1348</v>
      </c>
      <c r="I110" s="234"/>
      <c r="J110" s="234"/>
      <c r="K110" s="234"/>
      <c r="L110" s="234"/>
      <c r="M110" s="81"/>
      <c r="N110" s="81"/>
      <c r="O110" s="81"/>
      <c r="P110" s="81" t="s">
        <v>26</v>
      </c>
      <c r="Q110" s="81" t="str">
        <f t="shared" si="4"/>
        <v>撤销次数</v>
      </c>
      <c r="R110" s="81">
        <f t="shared" si="5"/>
        <v>0</v>
      </c>
      <c r="S110" s="81">
        <f t="shared" si="6"/>
        <v>286021</v>
      </c>
      <c r="T110" s="81">
        <f t="shared" si="7"/>
        <v>0</v>
      </c>
    </row>
    <row r="111" spans="1:20" ht="13.5" customHeight="1" x14ac:dyDescent="0.15">
      <c r="A111" s="81">
        <v>0</v>
      </c>
      <c r="B111" s="81" t="s">
        <v>663</v>
      </c>
      <c r="C111" s="81">
        <v>0</v>
      </c>
      <c r="D111" s="81">
        <v>1</v>
      </c>
      <c r="E111" s="81"/>
      <c r="F111" s="81"/>
      <c r="G111" s="81"/>
      <c r="H111" s="234">
        <v>0</v>
      </c>
      <c r="I111" s="234" t="s">
        <v>663</v>
      </c>
      <c r="J111" s="234">
        <v>0</v>
      </c>
      <c r="K111" s="234">
        <v>1</v>
      </c>
      <c r="L111" s="234"/>
      <c r="M111" s="81"/>
      <c r="N111" s="81"/>
      <c r="O111" s="81"/>
      <c r="P111" s="81" t="s">
        <v>122</v>
      </c>
      <c r="Q111" s="81" t="e">
        <f t="shared" si="4"/>
        <v>#N/A</v>
      </c>
      <c r="R111" s="81">
        <v>3</v>
      </c>
      <c r="S111" s="81">
        <v>286021</v>
      </c>
      <c r="T111" s="81">
        <f t="shared" si="7"/>
        <v>1.0488740337247965E-5</v>
      </c>
    </row>
    <row r="112" spans="1:20" x14ac:dyDescent="0.15">
      <c r="A112" s="81"/>
      <c r="B112" s="81" t="s">
        <v>664</v>
      </c>
      <c r="C112" s="81">
        <v>28779</v>
      </c>
      <c r="D112" s="81">
        <v>55323</v>
      </c>
      <c r="E112" s="81">
        <v>84102</v>
      </c>
      <c r="F112" s="81"/>
      <c r="G112" s="81"/>
      <c r="H112" s="234"/>
      <c r="I112" s="234" t="s">
        <v>664</v>
      </c>
      <c r="J112" s="234">
        <v>28779</v>
      </c>
      <c r="K112" s="234">
        <v>55323</v>
      </c>
      <c r="L112" s="234">
        <v>84102</v>
      </c>
      <c r="M112" s="81"/>
      <c r="N112" s="81"/>
      <c r="O112" s="81"/>
      <c r="P112" s="81" t="s">
        <v>400</v>
      </c>
      <c r="Q112" s="81" t="e">
        <f t="shared" si="4"/>
        <v>#N/A</v>
      </c>
      <c r="R112" s="81" t="e">
        <f t="shared" si="5"/>
        <v>#N/A</v>
      </c>
      <c r="S112" s="81" t="e">
        <f t="shared" si="6"/>
        <v>#N/A</v>
      </c>
      <c r="T112" s="81" t="e">
        <f t="shared" si="7"/>
        <v>#N/A</v>
      </c>
    </row>
    <row r="113" spans="1:20" x14ac:dyDescent="0.15">
      <c r="A113" s="81"/>
      <c r="B113" s="81" t="s">
        <v>1345</v>
      </c>
      <c r="C113" s="81">
        <v>34.22</v>
      </c>
      <c r="D113" s="81">
        <v>65.78</v>
      </c>
      <c r="E113" s="81"/>
      <c r="F113" s="81"/>
      <c r="G113" s="81"/>
      <c r="H113" s="234"/>
      <c r="I113" s="234" t="s">
        <v>1345</v>
      </c>
      <c r="J113" s="234">
        <v>34.22</v>
      </c>
      <c r="K113" s="234">
        <v>65.78</v>
      </c>
      <c r="L113" s="234"/>
      <c r="M113" s="81"/>
      <c r="N113" s="81"/>
      <c r="O113" s="81"/>
      <c r="P113" s="81" t="s">
        <v>419</v>
      </c>
      <c r="Q113" s="81" t="e">
        <f t="shared" si="4"/>
        <v>#N/A</v>
      </c>
      <c r="R113" s="81" t="e">
        <f t="shared" si="5"/>
        <v>#N/A</v>
      </c>
      <c r="S113" s="81" t="e">
        <f t="shared" si="6"/>
        <v>#N/A</v>
      </c>
      <c r="T113" s="81" t="e">
        <f t="shared" si="7"/>
        <v>#N/A</v>
      </c>
    </row>
    <row r="114" spans="1:20" x14ac:dyDescent="0.15">
      <c r="A114" s="81"/>
      <c r="B114" s="81" t="s">
        <v>1346</v>
      </c>
      <c r="C114" s="81">
        <v>98.26</v>
      </c>
      <c r="D114" s="81">
        <v>98.98</v>
      </c>
      <c r="E114" s="81"/>
      <c r="F114" s="81"/>
      <c r="G114" s="81"/>
      <c r="H114" s="234"/>
      <c r="I114" s="234" t="s">
        <v>1346</v>
      </c>
      <c r="J114" s="234">
        <v>98.26</v>
      </c>
      <c r="K114" s="234">
        <v>98.98</v>
      </c>
      <c r="L114" s="234"/>
      <c r="M114" s="81"/>
      <c r="N114" s="81"/>
      <c r="O114" s="81"/>
      <c r="P114" s="81" t="s">
        <v>420</v>
      </c>
      <c r="Q114" s="81" t="e">
        <f t="shared" si="4"/>
        <v>#N/A</v>
      </c>
      <c r="R114" s="81" t="e">
        <f t="shared" si="5"/>
        <v>#N/A</v>
      </c>
      <c r="S114" s="81" t="e">
        <f t="shared" si="6"/>
        <v>#N/A</v>
      </c>
      <c r="T114" s="81" t="e">
        <f t="shared" si="7"/>
        <v>#N/A</v>
      </c>
    </row>
    <row r="115" spans="1:20" x14ac:dyDescent="0.15">
      <c r="A115" s="22">
        <v>1</v>
      </c>
      <c r="B115" s="22" t="s">
        <v>663</v>
      </c>
      <c r="C115" s="22">
        <v>511</v>
      </c>
      <c r="D115" s="22">
        <v>568</v>
      </c>
      <c r="E115" s="22">
        <v>1079</v>
      </c>
      <c r="H115" s="235">
        <v>1</v>
      </c>
      <c r="I115" s="235" t="s">
        <v>663</v>
      </c>
      <c r="J115" s="235">
        <v>511</v>
      </c>
      <c r="K115" s="235">
        <v>568</v>
      </c>
      <c r="L115" s="235">
        <v>1079</v>
      </c>
    </row>
    <row r="116" spans="1:20" x14ac:dyDescent="0.15">
      <c r="B116" s="22" t="s">
        <v>664</v>
      </c>
      <c r="C116" s="22">
        <v>0.6</v>
      </c>
      <c r="D116" s="22">
        <v>0.67</v>
      </c>
      <c r="E116" s="22">
        <v>1.27</v>
      </c>
      <c r="H116" s="235"/>
      <c r="I116" s="235" t="s">
        <v>664</v>
      </c>
      <c r="J116" s="235">
        <v>0.6</v>
      </c>
      <c r="K116" s="235">
        <v>0.67</v>
      </c>
      <c r="L116" s="235">
        <v>1.27</v>
      </c>
    </row>
    <row r="117" spans="1:20" x14ac:dyDescent="0.15">
      <c r="B117" s="22" t="s">
        <v>1345</v>
      </c>
      <c r="C117" s="22">
        <v>47.36</v>
      </c>
      <c r="D117" s="22">
        <v>52.64</v>
      </c>
      <c r="H117" s="235"/>
      <c r="I117" s="235" t="s">
        <v>1345</v>
      </c>
      <c r="J117" s="235">
        <v>47.36</v>
      </c>
      <c r="K117" s="235">
        <v>52.64</v>
      </c>
      <c r="L117" s="235"/>
    </row>
    <row r="118" spans="1:20" x14ac:dyDescent="0.15">
      <c r="B118" s="22" t="s">
        <v>1346</v>
      </c>
      <c r="C118" s="22">
        <v>1.74</v>
      </c>
      <c r="D118" s="22">
        <v>1.02</v>
      </c>
      <c r="H118" s="235"/>
      <c r="I118" s="235" t="s">
        <v>1346</v>
      </c>
      <c r="J118" s="235">
        <v>1.74</v>
      </c>
      <c r="K118" s="236">
        <v>1.02</v>
      </c>
      <c r="L118" s="235"/>
    </row>
    <row r="119" spans="1:20" x14ac:dyDescent="0.15">
      <c r="A119" s="22" t="s">
        <v>1344</v>
      </c>
      <c r="B119" s="22" t="s">
        <v>663</v>
      </c>
      <c r="C119" s="22">
        <v>29290</v>
      </c>
      <c r="D119" s="22">
        <v>55891</v>
      </c>
      <c r="E119" s="22">
        <v>85181</v>
      </c>
      <c r="H119" s="235" t="s">
        <v>1344</v>
      </c>
      <c r="I119" s="235" t="s">
        <v>663</v>
      </c>
      <c r="J119" s="235">
        <v>29290</v>
      </c>
      <c r="K119" s="235">
        <v>55891</v>
      </c>
      <c r="L119" s="235">
        <v>85181</v>
      </c>
    </row>
    <row r="120" spans="1:20" x14ac:dyDescent="0.15">
      <c r="B120" s="22" t="s">
        <v>664</v>
      </c>
      <c r="C120" s="22">
        <v>34.39</v>
      </c>
      <c r="D120" s="22">
        <v>65.61</v>
      </c>
      <c r="E120" s="22">
        <v>100</v>
      </c>
      <c r="H120" s="235"/>
      <c r="I120" s="235" t="s">
        <v>664</v>
      </c>
      <c r="J120" s="235">
        <v>34.39</v>
      </c>
      <c r="K120" s="235">
        <v>65.61</v>
      </c>
      <c r="L120" s="235">
        <v>100</v>
      </c>
    </row>
  </sheetData>
  <phoneticPr fontId="24" type="noConversion"/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031"/>
  <sheetViews>
    <sheetView showGridLines="0" workbookViewId="0">
      <selection activeCell="S25" sqref="S25"/>
    </sheetView>
  </sheetViews>
  <sheetFormatPr defaultRowHeight="12" x14ac:dyDescent="0.15"/>
  <cols>
    <col min="1" max="1" width="31.625" style="81" bestFit="1" customWidth="1"/>
    <col min="2" max="2" width="7.5" style="81" customWidth="1"/>
    <col min="3" max="3" width="7.75" style="81" customWidth="1"/>
    <col min="4" max="4" width="7.5" style="81" customWidth="1"/>
    <col min="5" max="5" width="7.75" style="81" customWidth="1"/>
    <col min="6" max="16384" width="9" style="81"/>
  </cols>
  <sheetData>
    <row r="1" spans="1:15" x14ac:dyDescent="0.15">
      <c r="A1" s="81" t="s">
        <v>662</v>
      </c>
      <c r="G1" s="81" t="s">
        <v>1317</v>
      </c>
      <c r="H1" s="81" t="s">
        <v>22</v>
      </c>
      <c r="I1" s="81" t="s">
        <v>966</v>
      </c>
      <c r="J1" s="81" t="s">
        <v>6</v>
      </c>
      <c r="L1" s="81" t="s">
        <v>1317</v>
      </c>
      <c r="M1" s="81" t="s">
        <v>22</v>
      </c>
      <c r="N1" s="81" t="s">
        <v>966</v>
      </c>
      <c r="O1" s="81" t="s">
        <v>6</v>
      </c>
    </row>
    <row r="2" spans="1:15" x14ac:dyDescent="0.15">
      <c r="A2" s="82"/>
      <c r="G2" s="81" t="s">
        <v>1349</v>
      </c>
      <c r="H2" s="81">
        <v>148119</v>
      </c>
      <c r="I2" s="81">
        <v>0.66535100000000003</v>
      </c>
      <c r="J2" s="81">
        <v>222618</v>
      </c>
      <c r="L2" s="81" t="s">
        <v>1349</v>
      </c>
      <c r="M2" s="81">
        <v>148119</v>
      </c>
      <c r="N2" s="237">
        <v>0.66535100000000003</v>
      </c>
      <c r="O2" s="81">
        <v>222618</v>
      </c>
    </row>
    <row r="3" spans="1:15" ht="13.5" customHeight="1" x14ac:dyDescent="0.15">
      <c r="A3" s="278" t="s">
        <v>565</v>
      </c>
      <c r="B3" s="279"/>
      <c r="C3" s="279"/>
      <c r="D3" s="279"/>
      <c r="E3" s="280"/>
      <c r="G3" s="81">
        <v>1</v>
      </c>
      <c r="H3" s="81">
        <v>16703</v>
      </c>
      <c r="I3" s="81">
        <v>0.61872099999999997</v>
      </c>
      <c r="J3" s="81">
        <v>26996</v>
      </c>
      <c r="L3" s="81">
        <v>1</v>
      </c>
      <c r="M3" s="81">
        <v>16703</v>
      </c>
      <c r="N3" s="237">
        <v>0.61872099999999997</v>
      </c>
      <c r="O3" s="81">
        <v>26996</v>
      </c>
    </row>
    <row r="4" spans="1:15" ht="13.5" x14ac:dyDescent="0.15">
      <c r="A4" s="275" t="s">
        <v>564</v>
      </c>
      <c r="B4" s="276" t="s">
        <v>663</v>
      </c>
      <c r="C4" s="276" t="s">
        <v>664</v>
      </c>
      <c r="D4" s="95" t="s">
        <v>665</v>
      </c>
      <c r="E4" s="96" t="s">
        <v>665</v>
      </c>
      <c r="G4" s="81">
        <v>2</v>
      </c>
      <c r="H4" s="81">
        <v>7229</v>
      </c>
      <c r="I4" s="81">
        <v>0.61091899999999999</v>
      </c>
      <c r="J4" s="81">
        <v>11833</v>
      </c>
      <c r="L4" s="81">
        <v>2</v>
      </c>
      <c r="M4" s="81">
        <v>7229</v>
      </c>
      <c r="N4" s="237">
        <v>0.61091899999999999</v>
      </c>
      <c r="O4" s="81">
        <v>11833</v>
      </c>
    </row>
    <row r="5" spans="1:15" ht="13.5" x14ac:dyDescent="0.15">
      <c r="A5" s="275"/>
      <c r="B5" s="276"/>
      <c r="C5" s="276"/>
      <c r="D5" s="95" t="s">
        <v>663</v>
      </c>
      <c r="E5" s="96" t="s">
        <v>664</v>
      </c>
      <c r="G5" s="81">
        <v>3</v>
      </c>
      <c r="H5" s="81">
        <v>4048</v>
      </c>
      <c r="I5" s="81">
        <v>0.607352</v>
      </c>
      <c r="J5" s="81">
        <v>6665</v>
      </c>
      <c r="L5" s="81">
        <v>3</v>
      </c>
      <c r="M5" s="81">
        <v>4048</v>
      </c>
      <c r="N5" s="237">
        <v>0.607352</v>
      </c>
      <c r="O5" s="81">
        <v>6665</v>
      </c>
    </row>
    <row r="6" spans="1:15" ht="13.5" x14ac:dyDescent="0.15">
      <c r="A6" s="97">
        <v>0</v>
      </c>
      <c r="B6" s="98">
        <v>120587</v>
      </c>
      <c r="C6" s="98">
        <v>42.16</v>
      </c>
      <c r="D6" s="98">
        <v>120587</v>
      </c>
      <c r="E6" s="99">
        <v>42.16</v>
      </c>
      <c r="G6" s="81">
        <v>4</v>
      </c>
      <c r="H6" s="81">
        <v>2724</v>
      </c>
      <c r="I6" s="81">
        <v>0.59933999999999998</v>
      </c>
      <c r="J6" s="81">
        <v>4545</v>
      </c>
      <c r="L6" s="81">
        <v>4</v>
      </c>
      <c r="M6" s="81">
        <v>2724</v>
      </c>
      <c r="N6" s="237">
        <v>0.59933999999999998</v>
      </c>
      <c r="O6" s="81">
        <v>4545</v>
      </c>
    </row>
    <row r="7" spans="1:15" ht="13.5" x14ac:dyDescent="0.15">
      <c r="A7" s="97">
        <v>1</v>
      </c>
      <c r="B7" s="98">
        <v>165434</v>
      </c>
      <c r="C7" s="98">
        <v>57.84</v>
      </c>
      <c r="D7" s="98">
        <v>286021</v>
      </c>
      <c r="E7" s="99">
        <v>100</v>
      </c>
      <c r="G7" s="81">
        <v>5</v>
      </c>
      <c r="H7" s="81">
        <v>1853</v>
      </c>
      <c r="I7" s="81">
        <v>0.59448199999999995</v>
      </c>
      <c r="J7" s="81">
        <v>3117</v>
      </c>
      <c r="L7" s="81">
        <v>5</v>
      </c>
      <c r="M7" s="81">
        <v>1853</v>
      </c>
      <c r="N7" s="237">
        <v>0.59448199999999995</v>
      </c>
      <c r="O7" s="81">
        <v>3117</v>
      </c>
    </row>
    <row r="8" spans="1:15" ht="12.75" thickBot="1" x14ac:dyDescent="0.2">
      <c r="A8" s="100"/>
      <c r="B8" s="101"/>
      <c r="C8" s="101"/>
      <c r="D8" s="101"/>
      <c r="E8" s="102"/>
      <c r="G8" s="81">
        <v>6</v>
      </c>
      <c r="H8" s="81">
        <v>1292</v>
      </c>
      <c r="I8" s="81">
        <v>0.58914699999999998</v>
      </c>
      <c r="J8" s="81">
        <v>2193</v>
      </c>
      <c r="L8" s="81">
        <v>6</v>
      </c>
      <c r="M8" s="81">
        <v>1292</v>
      </c>
      <c r="N8" s="237">
        <v>0.58914699999999998</v>
      </c>
      <c r="O8" s="81">
        <v>2193</v>
      </c>
    </row>
    <row r="9" spans="1:15" ht="13.5" customHeight="1" x14ac:dyDescent="0.15">
      <c r="A9" s="272" t="s">
        <v>666</v>
      </c>
      <c r="B9" s="273"/>
      <c r="C9" s="273"/>
      <c r="D9" s="273"/>
      <c r="E9" s="274"/>
      <c r="G9" s="81">
        <v>7</v>
      </c>
      <c r="H9" s="81">
        <v>914</v>
      </c>
      <c r="I9" s="81">
        <v>0.58365299999999998</v>
      </c>
      <c r="J9" s="81">
        <v>1566</v>
      </c>
      <c r="L9" s="81">
        <v>7</v>
      </c>
      <c r="M9" s="81">
        <v>914</v>
      </c>
      <c r="N9" s="237">
        <v>0.58365299999999998</v>
      </c>
      <c r="O9" s="81">
        <v>1566</v>
      </c>
    </row>
    <row r="10" spans="1:15" ht="13.5" x14ac:dyDescent="0.15">
      <c r="A10" s="275" t="s">
        <v>117</v>
      </c>
      <c r="B10" s="276" t="s">
        <v>663</v>
      </c>
      <c r="C10" s="276" t="s">
        <v>664</v>
      </c>
      <c r="D10" s="95" t="s">
        <v>665</v>
      </c>
      <c r="E10" s="96" t="s">
        <v>665</v>
      </c>
      <c r="G10" s="81">
        <v>8</v>
      </c>
      <c r="H10" s="81">
        <v>689</v>
      </c>
      <c r="I10" s="81">
        <v>0.56290799999999996</v>
      </c>
      <c r="J10" s="81">
        <v>1224</v>
      </c>
      <c r="K10" s="81">
        <f>SUM(H10:H66)/SUM(J10:J66)</f>
        <v>0.52435265104808881</v>
      </c>
      <c r="L10" s="81" t="s">
        <v>1350</v>
      </c>
      <c r="N10" s="237">
        <f>K10</f>
        <v>0.52435265104808881</v>
      </c>
    </row>
    <row r="11" spans="1:15" ht="13.5" x14ac:dyDescent="0.15">
      <c r="A11" s="275"/>
      <c r="B11" s="276"/>
      <c r="C11" s="276"/>
      <c r="D11" s="95" t="s">
        <v>663</v>
      </c>
      <c r="E11" s="96" t="s">
        <v>664</v>
      </c>
      <c r="G11" s="81">
        <v>9</v>
      </c>
      <c r="H11" s="81">
        <v>495</v>
      </c>
      <c r="I11" s="81">
        <v>0.52436400000000005</v>
      </c>
      <c r="J11" s="81">
        <v>944</v>
      </c>
    </row>
    <row r="12" spans="1:15" ht="13.5" x14ac:dyDescent="0.15">
      <c r="A12" s="97"/>
      <c r="B12" s="98"/>
      <c r="C12" s="98"/>
      <c r="D12" s="98"/>
      <c r="E12" s="99"/>
      <c r="G12" s="81">
        <v>10</v>
      </c>
      <c r="H12" s="81">
        <v>387</v>
      </c>
      <c r="I12" s="81">
        <v>0.52297300000000002</v>
      </c>
      <c r="J12" s="81">
        <v>740</v>
      </c>
    </row>
    <row r="13" spans="1:15" ht="13.5" customHeight="1" x14ac:dyDescent="0.15">
      <c r="A13" s="275" t="s">
        <v>667</v>
      </c>
      <c r="B13" s="276"/>
      <c r="C13" s="276"/>
      <c r="D13" s="276"/>
      <c r="E13" s="277"/>
      <c r="G13" s="81">
        <v>11</v>
      </c>
      <c r="H13" s="81">
        <v>350</v>
      </c>
      <c r="I13" s="81">
        <v>0.55555600000000005</v>
      </c>
      <c r="J13" s="81">
        <v>630</v>
      </c>
    </row>
    <row r="14" spans="1:15" ht="12.75" thickBot="1" x14ac:dyDescent="0.2">
      <c r="A14" s="100"/>
      <c r="B14" s="101"/>
      <c r="C14" s="101"/>
      <c r="D14" s="101"/>
      <c r="E14" s="102"/>
      <c r="G14" s="81">
        <v>12</v>
      </c>
      <c r="H14" s="81">
        <v>279</v>
      </c>
      <c r="I14" s="81">
        <v>0.54174800000000001</v>
      </c>
      <c r="J14" s="81">
        <v>515</v>
      </c>
    </row>
    <row r="15" spans="1:15" ht="13.5" customHeight="1" x14ac:dyDescent="0.15">
      <c r="A15" s="272" t="s">
        <v>668</v>
      </c>
      <c r="B15" s="273"/>
      <c r="C15" s="273"/>
      <c r="D15" s="273"/>
      <c r="E15" s="274"/>
      <c r="G15" s="81">
        <v>13</v>
      </c>
      <c r="H15" s="81">
        <v>204</v>
      </c>
      <c r="I15" s="81">
        <v>0.49275400000000003</v>
      </c>
      <c r="J15" s="81">
        <v>414</v>
      </c>
    </row>
    <row r="16" spans="1:15" ht="13.5" x14ac:dyDescent="0.15">
      <c r="A16" s="275" t="s">
        <v>118</v>
      </c>
      <c r="B16" s="276" t="s">
        <v>663</v>
      </c>
      <c r="C16" s="276" t="s">
        <v>664</v>
      </c>
      <c r="D16" s="95" t="s">
        <v>665</v>
      </c>
      <c r="E16" s="96" t="s">
        <v>665</v>
      </c>
      <c r="G16" s="81">
        <v>14</v>
      </c>
      <c r="H16" s="81">
        <v>171</v>
      </c>
      <c r="I16" s="81">
        <v>0.51351400000000003</v>
      </c>
      <c r="J16" s="81">
        <v>333</v>
      </c>
    </row>
    <row r="17" spans="1:10" ht="13.5" x14ac:dyDescent="0.15">
      <c r="A17" s="275"/>
      <c r="B17" s="276"/>
      <c r="C17" s="276"/>
      <c r="D17" s="95" t="s">
        <v>663</v>
      </c>
      <c r="E17" s="96" t="s">
        <v>664</v>
      </c>
      <c r="G17" s="81">
        <v>15</v>
      </c>
      <c r="H17" s="81">
        <v>142</v>
      </c>
      <c r="I17" s="81">
        <v>0.52398500000000003</v>
      </c>
      <c r="J17" s="81">
        <v>271</v>
      </c>
    </row>
    <row r="18" spans="1:10" ht="13.5" x14ac:dyDescent="0.15">
      <c r="A18" s="97"/>
      <c r="B18" s="98"/>
      <c r="C18" s="98"/>
      <c r="D18" s="98"/>
      <c r="E18" s="99"/>
      <c r="G18" s="81">
        <v>16</v>
      </c>
      <c r="H18" s="81">
        <v>116</v>
      </c>
      <c r="I18" s="81">
        <v>0.49785400000000002</v>
      </c>
      <c r="J18" s="81">
        <v>233</v>
      </c>
    </row>
    <row r="19" spans="1:10" ht="13.5" customHeight="1" x14ac:dyDescent="0.15">
      <c r="A19" s="275" t="s">
        <v>667</v>
      </c>
      <c r="B19" s="276"/>
      <c r="C19" s="276"/>
      <c r="D19" s="276"/>
      <c r="E19" s="277"/>
      <c r="G19" s="81">
        <v>17</v>
      </c>
      <c r="H19" s="81">
        <v>91</v>
      </c>
      <c r="I19" s="81">
        <v>0.46192899999999998</v>
      </c>
      <c r="J19" s="81">
        <v>197</v>
      </c>
    </row>
    <row r="20" spans="1:10" ht="12.75" thickBot="1" x14ac:dyDescent="0.2">
      <c r="A20" s="100"/>
      <c r="B20" s="101"/>
      <c r="C20" s="101"/>
      <c r="D20" s="101"/>
      <c r="E20" s="102"/>
      <c r="G20" s="81">
        <v>18</v>
      </c>
      <c r="H20" s="81">
        <v>70</v>
      </c>
      <c r="I20" s="81">
        <v>0.45751599999999998</v>
      </c>
      <c r="J20" s="81">
        <v>153</v>
      </c>
    </row>
    <row r="21" spans="1:10" ht="13.5" customHeight="1" x14ac:dyDescent="0.15">
      <c r="A21" s="272" t="s">
        <v>949</v>
      </c>
      <c r="B21" s="273"/>
      <c r="C21" s="273"/>
      <c r="D21" s="273"/>
      <c r="E21" s="274"/>
      <c r="G21" s="81">
        <v>19</v>
      </c>
      <c r="H21" s="81">
        <v>82</v>
      </c>
      <c r="I21" s="81">
        <v>0.58992800000000001</v>
      </c>
      <c r="J21" s="81">
        <v>139</v>
      </c>
    </row>
    <row r="22" spans="1:10" ht="13.5" x14ac:dyDescent="0.15">
      <c r="A22" s="275" t="s">
        <v>394</v>
      </c>
      <c r="B22" s="276" t="s">
        <v>663</v>
      </c>
      <c r="C22" s="276" t="s">
        <v>664</v>
      </c>
      <c r="D22" s="95" t="s">
        <v>665</v>
      </c>
      <c r="E22" s="96" t="s">
        <v>665</v>
      </c>
      <c r="G22" s="81">
        <v>20</v>
      </c>
      <c r="H22" s="81">
        <v>46</v>
      </c>
      <c r="I22" s="81">
        <v>0.414414</v>
      </c>
      <c r="J22" s="81">
        <v>111</v>
      </c>
    </row>
    <row r="23" spans="1:10" ht="13.5" x14ac:dyDescent="0.15">
      <c r="A23" s="275"/>
      <c r="B23" s="276"/>
      <c r="C23" s="276"/>
      <c r="D23" s="95" t="s">
        <v>663</v>
      </c>
      <c r="E23" s="96" t="s">
        <v>664</v>
      </c>
      <c r="G23" s="81">
        <v>21</v>
      </c>
      <c r="H23" s="81">
        <v>46</v>
      </c>
      <c r="I23" s="81">
        <v>0.484211</v>
      </c>
      <c r="J23" s="81">
        <v>95</v>
      </c>
    </row>
    <row r="24" spans="1:10" ht="13.5" x14ac:dyDescent="0.15">
      <c r="A24" s="97">
        <v>1</v>
      </c>
      <c r="B24" s="98">
        <v>285866</v>
      </c>
      <c r="C24" s="98">
        <v>99.95</v>
      </c>
      <c r="D24" s="98">
        <v>285866</v>
      </c>
      <c r="E24" s="99">
        <v>99.95</v>
      </c>
      <c r="G24" s="81">
        <v>22</v>
      </c>
      <c r="H24" s="81">
        <v>34</v>
      </c>
      <c r="I24" s="81">
        <v>0.47222199999999998</v>
      </c>
      <c r="J24" s="81">
        <v>72</v>
      </c>
    </row>
    <row r="25" spans="1:10" ht="13.5" x14ac:dyDescent="0.15">
      <c r="A25" s="97">
        <v>2</v>
      </c>
      <c r="B25" s="98">
        <v>51</v>
      </c>
      <c r="C25" s="98">
        <v>0.02</v>
      </c>
      <c r="D25" s="98">
        <v>285917</v>
      </c>
      <c r="E25" s="99">
        <v>99.96</v>
      </c>
      <c r="G25" s="81">
        <v>23</v>
      </c>
      <c r="H25" s="81">
        <v>34</v>
      </c>
      <c r="I25" s="81">
        <v>0.5</v>
      </c>
      <c r="J25" s="81">
        <v>68</v>
      </c>
    </row>
    <row r="26" spans="1:10" ht="13.5" x14ac:dyDescent="0.15">
      <c r="A26" s="97">
        <v>3</v>
      </c>
      <c r="B26" s="98">
        <v>104</v>
      </c>
      <c r="C26" s="98">
        <v>0.04</v>
      </c>
      <c r="D26" s="98">
        <v>286021</v>
      </c>
      <c r="E26" s="99">
        <v>100</v>
      </c>
      <c r="G26" s="81">
        <v>24</v>
      </c>
      <c r="H26" s="81">
        <v>26</v>
      </c>
      <c r="I26" s="81">
        <v>0.44067800000000001</v>
      </c>
      <c r="J26" s="81">
        <v>59</v>
      </c>
    </row>
    <row r="27" spans="1:10" ht="12.75" thickBot="1" x14ac:dyDescent="0.2">
      <c r="A27" s="100"/>
      <c r="B27" s="101"/>
      <c r="C27" s="101"/>
      <c r="D27" s="101"/>
      <c r="E27" s="102"/>
      <c r="G27" s="81">
        <v>25</v>
      </c>
      <c r="H27" s="81">
        <v>29</v>
      </c>
      <c r="I27" s="81">
        <v>0.60416700000000001</v>
      </c>
      <c r="J27" s="81">
        <v>48</v>
      </c>
    </row>
    <row r="28" spans="1:10" ht="13.5" customHeight="1" x14ac:dyDescent="0.15">
      <c r="A28" s="272" t="s">
        <v>670</v>
      </c>
      <c r="B28" s="273"/>
      <c r="C28" s="273"/>
      <c r="D28" s="273"/>
      <c r="E28" s="274"/>
      <c r="G28" s="81">
        <v>26</v>
      </c>
      <c r="H28" s="81">
        <v>20</v>
      </c>
      <c r="I28" s="81">
        <v>0.55555600000000005</v>
      </c>
      <c r="J28" s="81">
        <v>36</v>
      </c>
    </row>
    <row r="29" spans="1:10" ht="13.5" x14ac:dyDescent="0.15">
      <c r="A29" s="275" t="s">
        <v>395</v>
      </c>
      <c r="B29" s="276" t="s">
        <v>663</v>
      </c>
      <c r="C29" s="276" t="s">
        <v>664</v>
      </c>
      <c r="D29" s="95" t="s">
        <v>665</v>
      </c>
      <c r="E29" s="96" t="s">
        <v>665</v>
      </c>
      <c r="G29" s="81">
        <v>27</v>
      </c>
      <c r="H29" s="81">
        <v>10</v>
      </c>
      <c r="I29" s="81">
        <v>0.4</v>
      </c>
      <c r="J29" s="81">
        <v>25</v>
      </c>
    </row>
    <row r="30" spans="1:10" ht="13.5" x14ac:dyDescent="0.15">
      <c r="A30" s="275"/>
      <c r="B30" s="276"/>
      <c r="C30" s="276"/>
      <c r="D30" s="95" t="s">
        <v>663</v>
      </c>
      <c r="E30" s="96" t="s">
        <v>664</v>
      </c>
      <c r="G30" s="81">
        <v>28</v>
      </c>
      <c r="H30" s="81">
        <v>12</v>
      </c>
      <c r="I30" s="81">
        <v>0.52173899999999995</v>
      </c>
      <c r="J30" s="81">
        <v>23</v>
      </c>
    </row>
    <row r="31" spans="1:10" ht="13.5" x14ac:dyDescent="0.15">
      <c r="A31" s="97" t="s">
        <v>671</v>
      </c>
      <c r="B31" s="98">
        <v>5666</v>
      </c>
      <c r="C31" s="98">
        <v>1.98</v>
      </c>
      <c r="D31" s="98">
        <v>5666</v>
      </c>
      <c r="E31" s="99">
        <v>1.98</v>
      </c>
      <c r="G31" s="81">
        <v>29</v>
      </c>
      <c r="H31" s="81">
        <v>15</v>
      </c>
      <c r="I31" s="81">
        <v>0.55555600000000005</v>
      </c>
      <c r="J31" s="81">
        <v>27</v>
      </c>
    </row>
    <row r="32" spans="1:10" ht="13.5" x14ac:dyDescent="0.15">
      <c r="A32" s="97" t="s">
        <v>230</v>
      </c>
      <c r="B32" s="98">
        <v>3410</v>
      </c>
      <c r="C32" s="98">
        <v>1.19</v>
      </c>
      <c r="D32" s="98">
        <v>9076</v>
      </c>
      <c r="E32" s="99">
        <v>3.17</v>
      </c>
      <c r="G32" s="81">
        <v>30</v>
      </c>
      <c r="H32" s="81">
        <v>11</v>
      </c>
      <c r="I32" s="81">
        <v>0.52381</v>
      </c>
      <c r="J32" s="81">
        <v>21</v>
      </c>
    </row>
    <row r="33" spans="1:10" ht="13.5" x14ac:dyDescent="0.15">
      <c r="A33" s="97" t="s">
        <v>672</v>
      </c>
      <c r="B33" s="98">
        <v>18248</v>
      </c>
      <c r="C33" s="98">
        <v>6.38</v>
      </c>
      <c r="D33" s="98">
        <v>27324</v>
      </c>
      <c r="E33" s="99">
        <v>9.5500000000000007</v>
      </c>
      <c r="G33" s="81">
        <v>31</v>
      </c>
      <c r="H33" s="81">
        <v>5</v>
      </c>
      <c r="I33" s="81">
        <v>0.35714299999999999</v>
      </c>
      <c r="J33" s="81">
        <v>14</v>
      </c>
    </row>
    <row r="34" spans="1:10" ht="13.5" x14ac:dyDescent="0.15">
      <c r="A34" s="97" t="s">
        <v>673</v>
      </c>
      <c r="B34" s="98">
        <v>3188</v>
      </c>
      <c r="C34" s="98">
        <v>1.1100000000000001</v>
      </c>
      <c r="D34" s="98">
        <v>30512</v>
      </c>
      <c r="E34" s="99">
        <v>10.67</v>
      </c>
      <c r="G34" s="81">
        <v>32</v>
      </c>
      <c r="H34" s="81">
        <v>7</v>
      </c>
      <c r="I34" s="81">
        <v>0.538462</v>
      </c>
      <c r="J34" s="81">
        <v>13</v>
      </c>
    </row>
    <row r="35" spans="1:10" ht="13.5" x14ac:dyDescent="0.15">
      <c r="A35" s="97" t="s">
        <v>674</v>
      </c>
      <c r="B35" s="98">
        <v>33012</v>
      </c>
      <c r="C35" s="98">
        <v>11.54</v>
      </c>
      <c r="D35" s="98">
        <v>63524</v>
      </c>
      <c r="E35" s="99">
        <v>22.21</v>
      </c>
      <c r="G35" s="81">
        <v>33</v>
      </c>
      <c r="H35" s="81">
        <v>3</v>
      </c>
      <c r="I35" s="81">
        <v>0.42857099999999998</v>
      </c>
      <c r="J35" s="81">
        <v>7</v>
      </c>
    </row>
    <row r="36" spans="1:10" ht="13.5" x14ac:dyDescent="0.15">
      <c r="A36" s="97" t="s">
        <v>675</v>
      </c>
      <c r="B36" s="98">
        <v>16276</v>
      </c>
      <c r="C36" s="98">
        <v>5.69</v>
      </c>
      <c r="D36" s="98">
        <v>79800</v>
      </c>
      <c r="E36" s="99">
        <v>27.9</v>
      </c>
      <c r="G36" s="81">
        <v>34</v>
      </c>
      <c r="H36" s="81">
        <v>4</v>
      </c>
      <c r="I36" s="81">
        <v>0.5</v>
      </c>
      <c r="J36" s="81">
        <v>8</v>
      </c>
    </row>
    <row r="37" spans="1:10" ht="13.5" x14ac:dyDescent="0.15">
      <c r="A37" s="97" t="s">
        <v>676</v>
      </c>
      <c r="B37" s="98">
        <v>13195</v>
      </c>
      <c r="C37" s="98">
        <v>4.6100000000000003</v>
      </c>
      <c r="D37" s="98">
        <v>92995</v>
      </c>
      <c r="E37" s="99">
        <v>32.51</v>
      </c>
      <c r="G37" s="81">
        <v>35</v>
      </c>
      <c r="H37" s="81">
        <v>2</v>
      </c>
      <c r="I37" s="81">
        <v>0.4</v>
      </c>
      <c r="J37" s="81">
        <v>5</v>
      </c>
    </row>
    <row r="38" spans="1:10" ht="13.5" x14ac:dyDescent="0.15">
      <c r="A38" s="97" t="s">
        <v>677</v>
      </c>
      <c r="B38" s="98">
        <v>6055</v>
      </c>
      <c r="C38" s="98">
        <v>2.12</v>
      </c>
      <c r="D38" s="98">
        <v>99050</v>
      </c>
      <c r="E38" s="99">
        <v>34.630000000000003</v>
      </c>
      <c r="G38" s="81">
        <v>36</v>
      </c>
      <c r="H38" s="81">
        <v>3</v>
      </c>
      <c r="I38" s="81">
        <v>0.42857099999999998</v>
      </c>
      <c r="J38" s="81">
        <v>7</v>
      </c>
    </row>
    <row r="39" spans="1:10" ht="13.5" x14ac:dyDescent="0.15">
      <c r="A39" s="97" t="s">
        <v>678</v>
      </c>
      <c r="B39" s="98">
        <v>11082</v>
      </c>
      <c r="C39" s="98">
        <v>3.87</v>
      </c>
      <c r="D39" s="98">
        <v>110132</v>
      </c>
      <c r="E39" s="99">
        <v>38.5</v>
      </c>
      <c r="G39" s="81">
        <v>37</v>
      </c>
      <c r="H39" s="81">
        <v>1</v>
      </c>
      <c r="I39" s="81">
        <v>0.2</v>
      </c>
      <c r="J39" s="81">
        <v>5</v>
      </c>
    </row>
    <row r="40" spans="1:10" ht="13.5" x14ac:dyDescent="0.15">
      <c r="A40" s="97" t="s">
        <v>679</v>
      </c>
      <c r="B40" s="98">
        <v>15897</v>
      </c>
      <c r="C40" s="98">
        <v>5.56</v>
      </c>
      <c r="D40" s="98">
        <v>126029</v>
      </c>
      <c r="E40" s="99">
        <v>44.06</v>
      </c>
      <c r="G40" s="81">
        <v>38</v>
      </c>
      <c r="H40" s="81">
        <v>1</v>
      </c>
      <c r="I40" s="81">
        <v>0.25</v>
      </c>
      <c r="J40" s="81">
        <v>4</v>
      </c>
    </row>
    <row r="41" spans="1:10" ht="13.5" x14ac:dyDescent="0.15">
      <c r="A41" s="97" t="s">
        <v>680</v>
      </c>
      <c r="B41" s="98">
        <v>7019</v>
      </c>
      <c r="C41" s="98">
        <v>2.4500000000000002</v>
      </c>
      <c r="D41" s="98">
        <v>133048</v>
      </c>
      <c r="E41" s="99">
        <v>46.52</v>
      </c>
      <c r="G41" s="81">
        <v>39</v>
      </c>
      <c r="H41" s="81">
        <v>2</v>
      </c>
      <c r="I41" s="81">
        <v>0.33333299999999999</v>
      </c>
      <c r="J41" s="81">
        <v>6</v>
      </c>
    </row>
    <row r="42" spans="1:10" ht="13.5" x14ac:dyDescent="0.15">
      <c r="A42" s="97" t="s">
        <v>681</v>
      </c>
      <c r="B42" s="98">
        <v>4225</v>
      </c>
      <c r="C42" s="98">
        <v>1.48</v>
      </c>
      <c r="D42" s="98">
        <v>137273</v>
      </c>
      <c r="E42" s="99">
        <v>47.99</v>
      </c>
      <c r="G42" s="81">
        <v>40</v>
      </c>
      <c r="H42" s="81">
        <v>2</v>
      </c>
      <c r="I42" s="81">
        <v>0.66666700000000001</v>
      </c>
      <c r="J42" s="81">
        <v>3</v>
      </c>
    </row>
    <row r="43" spans="1:10" ht="13.5" x14ac:dyDescent="0.15">
      <c r="A43" s="97" t="s">
        <v>682</v>
      </c>
      <c r="B43" s="98">
        <v>6580</v>
      </c>
      <c r="C43" s="98">
        <v>2.2999999999999998</v>
      </c>
      <c r="D43" s="98">
        <v>143853</v>
      </c>
      <c r="E43" s="99">
        <v>50.29</v>
      </c>
      <c r="G43" s="81">
        <v>41</v>
      </c>
      <c r="H43" s="81">
        <v>3</v>
      </c>
      <c r="I43" s="81">
        <v>0.5</v>
      </c>
      <c r="J43" s="81">
        <v>6</v>
      </c>
    </row>
    <row r="44" spans="1:10" ht="13.5" x14ac:dyDescent="0.15">
      <c r="A44" s="97" t="s">
        <v>683</v>
      </c>
      <c r="B44" s="98">
        <v>7868</v>
      </c>
      <c r="C44" s="98">
        <v>2.75</v>
      </c>
      <c r="D44" s="98">
        <v>151721</v>
      </c>
      <c r="E44" s="99">
        <v>53.05</v>
      </c>
      <c r="G44" s="81">
        <v>42</v>
      </c>
      <c r="H44" s="81">
        <v>1</v>
      </c>
      <c r="I44" s="81">
        <v>0.33333299999999999</v>
      </c>
      <c r="J44" s="81">
        <v>3</v>
      </c>
    </row>
    <row r="45" spans="1:10" ht="13.5" x14ac:dyDescent="0.15">
      <c r="A45" s="97" t="s">
        <v>684</v>
      </c>
      <c r="B45" s="98">
        <v>14311</v>
      </c>
      <c r="C45" s="98">
        <v>5</v>
      </c>
      <c r="D45" s="98">
        <v>166032</v>
      </c>
      <c r="E45" s="99">
        <v>58.05</v>
      </c>
      <c r="G45" s="81">
        <v>43</v>
      </c>
      <c r="H45" s="81">
        <v>2</v>
      </c>
      <c r="I45" s="81">
        <v>0.66666700000000001</v>
      </c>
      <c r="J45" s="81">
        <v>3</v>
      </c>
    </row>
    <row r="46" spans="1:10" ht="13.5" x14ac:dyDescent="0.15">
      <c r="A46" s="97" t="s">
        <v>685</v>
      </c>
      <c r="B46" s="98">
        <v>5684</v>
      </c>
      <c r="C46" s="98">
        <v>1.99</v>
      </c>
      <c r="D46" s="98">
        <v>171716</v>
      </c>
      <c r="E46" s="99">
        <v>60.04</v>
      </c>
      <c r="G46" s="81">
        <v>44</v>
      </c>
      <c r="H46" s="81">
        <v>0</v>
      </c>
      <c r="I46" s="81">
        <v>0</v>
      </c>
      <c r="J46" s="81">
        <v>2</v>
      </c>
    </row>
    <row r="47" spans="1:10" ht="13.5" x14ac:dyDescent="0.15">
      <c r="A47" s="97" t="s">
        <v>686</v>
      </c>
      <c r="B47" s="98">
        <v>16049</v>
      </c>
      <c r="C47" s="98">
        <v>5.61</v>
      </c>
      <c r="D47" s="98">
        <v>187765</v>
      </c>
      <c r="E47" s="99">
        <v>65.650000000000006</v>
      </c>
      <c r="G47" s="81">
        <v>45</v>
      </c>
      <c r="H47" s="81">
        <v>0</v>
      </c>
      <c r="I47" s="81">
        <v>0</v>
      </c>
      <c r="J47" s="81">
        <v>2</v>
      </c>
    </row>
    <row r="48" spans="1:10" ht="13.5" x14ac:dyDescent="0.15">
      <c r="A48" s="97" t="s">
        <v>687</v>
      </c>
      <c r="B48" s="98">
        <v>6546</v>
      </c>
      <c r="C48" s="98">
        <v>2.29</v>
      </c>
      <c r="D48" s="98">
        <v>194311</v>
      </c>
      <c r="E48" s="99">
        <v>67.94</v>
      </c>
      <c r="G48" s="81">
        <v>46</v>
      </c>
      <c r="H48" s="81">
        <v>1</v>
      </c>
      <c r="I48" s="81">
        <v>1</v>
      </c>
      <c r="J48" s="81">
        <v>1</v>
      </c>
    </row>
    <row r="49" spans="1:10" ht="13.5" x14ac:dyDescent="0.15">
      <c r="A49" s="97" t="s">
        <v>688</v>
      </c>
      <c r="B49" s="98">
        <v>363</v>
      </c>
      <c r="C49" s="98">
        <v>0.13</v>
      </c>
      <c r="D49" s="98">
        <v>194674</v>
      </c>
      <c r="E49" s="99">
        <v>68.06</v>
      </c>
      <c r="G49" s="81">
        <v>47</v>
      </c>
      <c r="H49" s="81">
        <v>2</v>
      </c>
      <c r="I49" s="81">
        <v>1</v>
      </c>
      <c r="J49" s="81">
        <v>2</v>
      </c>
    </row>
    <row r="50" spans="1:10" ht="13.5" x14ac:dyDescent="0.15">
      <c r="A50" s="97" t="s">
        <v>689</v>
      </c>
      <c r="B50" s="98">
        <v>98</v>
      </c>
      <c r="C50" s="98">
        <v>0.03</v>
      </c>
      <c r="D50" s="98">
        <v>194772</v>
      </c>
      <c r="E50" s="99">
        <v>68.099999999999994</v>
      </c>
      <c r="G50" s="81">
        <v>49</v>
      </c>
      <c r="H50" s="81">
        <v>1</v>
      </c>
      <c r="I50" s="81">
        <v>1</v>
      </c>
      <c r="J50" s="81">
        <v>1</v>
      </c>
    </row>
    <row r="51" spans="1:10" ht="13.5" x14ac:dyDescent="0.15">
      <c r="A51" s="97" t="s">
        <v>690</v>
      </c>
      <c r="B51" s="98">
        <v>8501</v>
      </c>
      <c r="C51" s="98">
        <v>2.97</v>
      </c>
      <c r="D51" s="98">
        <v>203273</v>
      </c>
      <c r="E51" s="99">
        <v>71.069999999999993</v>
      </c>
      <c r="G51" s="81">
        <v>51</v>
      </c>
      <c r="H51" s="81">
        <v>0</v>
      </c>
      <c r="I51" s="81">
        <v>0</v>
      </c>
      <c r="J51" s="81">
        <v>2</v>
      </c>
    </row>
    <row r="52" spans="1:10" ht="13.5" x14ac:dyDescent="0.15">
      <c r="A52" s="97" t="s">
        <v>691</v>
      </c>
      <c r="B52" s="98">
        <v>13277</v>
      </c>
      <c r="C52" s="98">
        <v>4.6399999999999997</v>
      </c>
      <c r="D52" s="98">
        <v>216550</v>
      </c>
      <c r="E52" s="99">
        <v>75.709999999999994</v>
      </c>
      <c r="G52" s="81">
        <v>52</v>
      </c>
      <c r="H52" s="81">
        <v>0</v>
      </c>
      <c r="I52" s="81">
        <v>0</v>
      </c>
      <c r="J52" s="81">
        <v>1</v>
      </c>
    </row>
    <row r="53" spans="1:10" ht="13.5" x14ac:dyDescent="0.15">
      <c r="A53" s="97" t="s">
        <v>692</v>
      </c>
      <c r="B53" s="98">
        <v>10709</v>
      </c>
      <c r="C53" s="98">
        <v>3.74</v>
      </c>
      <c r="D53" s="98">
        <v>227259</v>
      </c>
      <c r="E53" s="99">
        <v>79.459999999999994</v>
      </c>
      <c r="G53" s="81">
        <v>53</v>
      </c>
      <c r="H53" s="81">
        <v>0</v>
      </c>
      <c r="I53" s="81">
        <v>0</v>
      </c>
      <c r="J53" s="81">
        <v>2</v>
      </c>
    </row>
    <row r="54" spans="1:10" ht="13.5" x14ac:dyDescent="0.15">
      <c r="A54" s="97" t="s">
        <v>277</v>
      </c>
      <c r="B54" s="98">
        <v>1840</v>
      </c>
      <c r="C54" s="98">
        <v>0.64</v>
      </c>
      <c r="D54" s="98">
        <v>229099</v>
      </c>
      <c r="E54" s="99">
        <v>80.099999999999994</v>
      </c>
      <c r="G54" s="81">
        <v>54</v>
      </c>
      <c r="H54" s="81">
        <v>0</v>
      </c>
      <c r="I54" s="81">
        <v>0</v>
      </c>
      <c r="J54" s="81">
        <v>1</v>
      </c>
    </row>
    <row r="55" spans="1:10" ht="13.5" x14ac:dyDescent="0.15">
      <c r="A55" s="97" t="s">
        <v>693</v>
      </c>
      <c r="B55" s="98">
        <v>16668</v>
      </c>
      <c r="C55" s="98">
        <v>5.83</v>
      </c>
      <c r="D55" s="98">
        <v>245767</v>
      </c>
      <c r="E55" s="99">
        <v>85.93</v>
      </c>
      <c r="G55" s="81">
        <v>57</v>
      </c>
      <c r="H55" s="81">
        <v>1</v>
      </c>
      <c r="I55" s="81">
        <v>1</v>
      </c>
      <c r="J55" s="81">
        <v>1</v>
      </c>
    </row>
    <row r="56" spans="1:10" ht="13.5" x14ac:dyDescent="0.15">
      <c r="A56" s="97" t="s">
        <v>219</v>
      </c>
      <c r="B56" s="98">
        <v>2760</v>
      </c>
      <c r="C56" s="98">
        <v>0.96</v>
      </c>
      <c r="D56" s="98">
        <v>248527</v>
      </c>
      <c r="E56" s="99">
        <v>86.89</v>
      </c>
      <c r="G56" s="81">
        <v>58</v>
      </c>
      <c r="H56" s="81">
        <v>0</v>
      </c>
      <c r="I56" s="81">
        <v>0</v>
      </c>
      <c r="J56" s="81">
        <v>1</v>
      </c>
    </row>
    <row r="57" spans="1:10" ht="13.5" x14ac:dyDescent="0.15">
      <c r="A57" s="97" t="s">
        <v>694</v>
      </c>
      <c r="B57" s="98">
        <v>17728</v>
      </c>
      <c r="C57" s="98">
        <v>6.2</v>
      </c>
      <c r="D57" s="98">
        <v>266255</v>
      </c>
      <c r="E57" s="99">
        <v>93.09</v>
      </c>
      <c r="G57" s="81">
        <v>59</v>
      </c>
      <c r="H57" s="81">
        <v>0</v>
      </c>
      <c r="I57" s="81">
        <v>0</v>
      </c>
      <c r="J57" s="81">
        <v>1</v>
      </c>
    </row>
    <row r="58" spans="1:10" ht="13.5" x14ac:dyDescent="0.15">
      <c r="A58" s="97" t="s">
        <v>695</v>
      </c>
      <c r="B58" s="98">
        <v>15590</v>
      </c>
      <c r="C58" s="98">
        <v>5.45</v>
      </c>
      <c r="D58" s="98">
        <v>281845</v>
      </c>
      <c r="E58" s="99">
        <v>98.54</v>
      </c>
      <c r="G58" s="81">
        <v>61</v>
      </c>
      <c r="H58" s="81">
        <v>1</v>
      </c>
      <c r="I58" s="81">
        <v>1</v>
      </c>
      <c r="J58" s="81">
        <v>1</v>
      </c>
    </row>
    <row r="59" spans="1:10" ht="13.5" x14ac:dyDescent="0.15">
      <c r="A59" s="97" t="s">
        <v>304</v>
      </c>
      <c r="B59" s="98">
        <v>4176</v>
      </c>
      <c r="C59" s="98">
        <v>1.46</v>
      </c>
      <c r="D59" s="98">
        <v>286021</v>
      </c>
      <c r="E59" s="99">
        <v>100</v>
      </c>
      <c r="G59" s="81">
        <v>64</v>
      </c>
      <c r="H59" s="81">
        <v>0</v>
      </c>
      <c r="I59" s="81">
        <v>0</v>
      </c>
      <c r="J59" s="81">
        <v>1</v>
      </c>
    </row>
    <row r="60" spans="1:10" ht="12.75" thickBot="1" x14ac:dyDescent="0.2">
      <c r="A60" s="100"/>
      <c r="B60" s="101"/>
      <c r="C60" s="101"/>
      <c r="D60" s="101"/>
      <c r="E60" s="102"/>
      <c r="G60" s="81">
        <v>66</v>
      </c>
      <c r="H60" s="81">
        <v>0</v>
      </c>
      <c r="I60" s="81">
        <v>0</v>
      </c>
      <c r="J60" s="81">
        <v>1</v>
      </c>
    </row>
    <row r="61" spans="1:10" ht="13.5" customHeight="1" x14ac:dyDescent="0.15">
      <c r="A61" s="272" t="s">
        <v>696</v>
      </c>
      <c r="B61" s="273"/>
      <c r="C61" s="273"/>
      <c r="D61" s="273"/>
      <c r="E61" s="274"/>
      <c r="G61" s="81">
        <v>67</v>
      </c>
      <c r="H61" s="81">
        <v>0</v>
      </c>
      <c r="I61" s="81">
        <v>0</v>
      </c>
      <c r="J61" s="81">
        <v>1</v>
      </c>
    </row>
    <row r="62" spans="1:10" ht="13.5" x14ac:dyDescent="0.15">
      <c r="A62" s="275" t="s">
        <v>396</v>
      </c>
      <c r="B62" s="276" t="s">
        <v>663</v>
      </c>
      <c r="C62" s="276" t="s">
        <v>664</v>
      </c>
      <c r="D62" s="95" t="s">
        <v>665</v>
      </c>
      <c r="E62" s="96" t="s">
        <v>665</v>
      </c>
      <c r="G62" s="81">
        <v>71</v>
      </c>
      <c r="H62" s="81">
        <v>0</v>
      </c>
      <c r="I62" s="81">
        <v>0</v>
      </c>
      <c r="J62" s="81">
        <v>1</v>
      </c>
    </row>
    <row r="63" spans="1:10" ht="13.5" x14ac:dyDescent="0.15">
      <c r="A63" s="275"/>
      <c r="B63" s="276"/>
      <c r="C63" s="276"/>
      <c r="D63" s="95" t="s">
        <v>663</v>
      </c>
      <c r="E63" s="96" t="s">
        <v>664</v>
      </c>
      <c r="G63" s="81">
        <v>73</v>
      </c>
      <c r="H63" s="81">
        <v>1</v>
      </c>
      <c r="I63" s="81">
        <v>1</v>
      </c>
      <c r="J63" s="81">
        <v>1</v>
      </c>
    </row>
    <row r="64" spans="1:10" ht="13.5" x14ac:dyDescent="0.15">
      <c r="A64" s="97" t="s">
        <v>346</v>
      </c>
      <c r="B64" s="98">
        <v>771</v>
      </c>
      <c r="C64" s="98">
        <v>0.27</v>
      </c>
      <c r="D64" s="98">
        <v>771</v>
      </c>
      <c r="E64" s="99">
        <v>0.27</v>
      </c>
      <c r="G64" s="81">
        <v>83</v>
      </c>
      <c r="H64" s="81">
        <v>0</v>
      </c>
      <c r="I64" s="81">
        <v>0</v>
      </c>
      <c r="J64" s="81">
        <v>1</v>
      </c>
    </row>
    <row r="65" spans="1:10" ht="13.5" x14ac:dyDescent="0.15">
      <c r="A65" s="97" t="s">
        <v>212</v>
      </c>
      <c r="B65" s="98">
        <v>879</v>
      </c>
      <c r="C65" s="98">
        <v>0.31</v>
      </c>
      <c r="D65" s="98">
        <v>1650</v>
      </c>
      <c r="E65" s="99">
        <v>0.57999999999999996</v>
      </c>
      <c r="G65" s="81">
        <v>98</v>
      </c>
      <c r="H65" s="81">
        <v>0</v>
      </c>
      <c r="I65" s="81">
        <v>0</v>
      </c>
      <c r="J65" s="81">
        <v>1</v>
      </c>
    </row>
    <row r="66" spans="1:10" ht="13.5" x14ac:dyDescent="0.15">
      <c r="A66" s="97" t="s">
        <v>201</v>
      </c>
      <c r="B66" s="98">
        <v>308</v>
      </c>
      <c r="C66" s="98">
        <v>0.11</v>
      </c>
      <c r="D66" s="98">
        <v>1958</v>
      </c>
      <c r="E66" s="99">
        <v>0.68</v>
      </c>
      <c r="G66" s="81">
        <v>410</v>
      </c>
      <c r="H66" s="81">
        <v>0</v>
      </c>
      <c r="I66" s="81">
        <v>0</v>
      </c>
      <c r="J66" s="81">
        <v>1</v>
      </c>
    </row>
    <row r="67" spans="1:10" ht="13.5" x14ac:dyDescent="0.15">
      <c r="A67" s="97" t="s">
        <v>244</v>
      </c>
      <c r="B67" s="98">
        <v>1245</v>
      </c>
      <c r="C67" s="98">
        <v>0.44</v>
      </c>
      <c r="D67" s="98">
        <v>3203</v>
      </c>
      <c r="E67" s="99">
        <v>1.1200000000000001</v>
      </c>
    </row>
    <row r="68" spans="1:10" ht="13.5" x14ac:dyDescent="0.15">
      <c r="A68" s="97" t="s">
        <v>348</v>
      </c>
      <c r="B68" s="98">
        <v>1026</v>
      </c>
      <c r="C68" s="98">
        <v>0.36</v>
      </c>
      <c r="D68" s="98">
        <v>4229</v>
      </c>
      <c r="E68" s="99">
        <v>1.48</v>
      </c>
    </row>
    <row r="69" spans="1:10" ht="13.5" x14ac:dyDescent="0.15">
      <c r="A69" s="97" t="s">
        <v>510</v>
      </c>
      <c r="B69" s="98">
        <v>109</v>
      </c>
      <c r="C69" s="98">
        <v>0.04</v>
      </c>
      <c r="D69" s="98">
        <v>4338</v>
      </c>
      <c r="E69" s="99">
        <v>1.52</v>
      </c>
    </row>
    <row r="70" spans="1:10" ht="13.5" x14ac:dyDescent="0.15">
      <c r="A70" s="97" t="s">
        <v>198</v>
      </c>
      <c r="B70" s="98">
        <v>742</v>
      </c>
      <c r="C70" s="98">
        <v>0.26</v>
      </c>
      <c r="D70" s="98">
        <v>5080</v>
      </c>
      <c r="E70" s="99">
        <v>1.78</v>
      </c>
    </row>
    <row r="71" spans="1:10" ht="13.5" x14ac:dyDescent="0.15">
      <c r="A71" s="97" t="s">
        <v>245</v>
      </c>
      <c r="B71" s="98">
        <v>444</v>
      </c>
      <c r="C71" s="98">
        <v>0.16</v>
      </c>
      <c r="D71" s="98">
        <v>5524</v>
      </c>
      <c r="E71" s="99">
        <v>1.93</v>
      </c>
    </row>
    <row r="72" spans="1:10" ht="13.5" x14ac:dyDescent="0.15">
      <c r="A72" s="97" t="s">
        <v>232</v>
      </c>
      <c r="B72" s="98">
        <v>399</v>
      </c>
      <c r="C72" s="98">
        <v>0.14000000000000001</v>
      </c>
      <c r="D72" s="98">
        <v>5923</v>
      </c>
      <c r="E72" s="99">
        <v>2.0699999999999998</v>
      </c>
    </row>
    <row r="73" spans="1:10" ht="13.5" x14ac:dyDescent="0.15">
      <c r="A73" s="97" t="s">
        <v>469</v>
      </c>
      <c r="B73" s="98">
        <v>216</v>
      </c>
      <c r="C73" s="98">
        <v>0.08</v>
      </c>
      <c r="D73" s="98">
        <v>6139</v>
      </c>
      <c r="E73" s="99">
        <v>2.15</v>
      </c>
    </row>
    <row r="74" spans="1:10" ht="13.5" x14ac:dyDescent="0.15">
      <c r="A74" s="97" t="s">
        <v>208</v>
      </c>
      <c r="B74" s="98">
        <v>1199</v>
      </c>
      <c r="C74" s="98">
        <v>0.42</v>
      </c>
      <c r="D74" s="98">
        <v>7338</v>
      </c>
      <c r="E74" s="99">
        <v>2.57</v>
      </c>
    </row>
    <row r="75" spans="1:10" ht="13.5" x14ac:dyDescent="0.15">
      <c r="A75" s="97" t="s">
        <v>182</v>
      </c>
      <c r="B75" s="98">
        <v>384</v>
      </c>
      <c r="C75" s="98">
        <v>0.13</v>
      </c>
      <c r="D75" s="98">
        <v>7722</v>
      </c>
      <c r="E75" s="99">
        <v>2.7</v>
      </c>
    </row>
    <row r="76" spans="1:10" ht="13.5" x14ac:dyDescent="0.15">
      <c r="A76" s="97" t="s">
        <v>329</v>
      </c>
      <c r="B76" s="98">
        <v>552</v>
      </c>
      <c r="C76" s="98">
        <v>0.19</v>
      </c>
      <c r="D76" s="98">
        <v>8274</v>
      </c>
      <c r="E76" s="99">
        <v>2.89</v>
      </c>
    </row>
    <row r="77" spans="1:10" ht="13.5" x14ac:dyDescent="0.15">
      <c r="A77" s="97" t="s">
        <v>192</v>
      </c>
      <c r="B77" s="98">
        <v>2080</v>
      </c>
      <c r="C77" s="98">
        <v>0.73</v>
      </c>
      <c r="D77" s="98">
        <v>10354</v>
      </c>
      <c r="E77" s="99">
        <v>3.62</v>
      </c>
    </row>
    <row r="78" spans="1:10" ht="13.5" x14ac:dyDescent="0.15">
      <c r="A78" s="97" t="s">
        <v>255</v>
      </c>
      <c r="B78" s="98">
        <v>977</v>
      </c>
      <c r="C78" s="98">
        <v>0.34</v>
      </c>
      <c r="D78" s="98">
        <v>11331</v>
      </c>
      <c r="E78" s="99">
        <v>3.96</v>
      </c>
    </row>
    <row r="79" spans="1:10" ht="13.5" x14ac:dyDescent="0.15">
      <c r="A79" s="97" t="s">
        <v>308</v>
      </c>
      <c r="B79" s="98">
        <v>879</v>
      </c>
      <c r="C79" s="98">
        <v>0.31</v>
      </c>
      <c r="D79" s="98">
        <v>12210</v>
      </c>
      <c r="E79" s="99">
        <v>4.2699999999999996</v>
      </c>
    </row>
    <row r="80" spans="1:10" ht="13.5" x14ac:dyDescent="0.15">
      <c r="A80" s="97" t="s">
        <v>278</v>
      </c>
      <c r="B80" s="98">
        <v>564</v>
      </c>
      <c r="C80" s="98">
        <v>0.2</v>
      </c>
      <c r="D80" s="98">
        <v>12774</v>
      </c>
      <c r="E80" s="99">
        <v>4.47</v>
      </c>
    </row>
    <row r="81" spans="1:5" ht="13.5" x14ac:dyDescent="0.15">
      <c r="A81" s="97" t="s">
        <v>230</v>
      </c>
      <c r="B81" s="98">
        <v>3410</v>
      </c>
      <c r="C81" s="98">
        <v>1.19</v>
      </c>
      <c r="D81" s="98">
        <v>16184</v>
      </c>
      <c r="E81" s="99">
        <v>5.66</v>
      </c>
    </row>
    <row r="82" spans="1:5" ht="13.5" x14ac:dyDescent="0.15">
      <c r="A82" s="97" t="s">
        <v>281</v>
      </c>
      <c r="B82" s="98">
        <v>338</v>
      </c>
      <c r="C82" s="98">
        <v>0.12</v>
      </c>
      <c r="D82" s="98">
        <v>16522</v>
      </c>
      <c r="E82" s="99">
        <v>5.78</v>
      </c>
    </row>
    <row r="83" spans="1:5" ht="13.5" x14ac:dyDescent="0.15">
      <c r="A83" s="97" t="s">
        <v>210</v>
      </c>
      <c r="B83" s="98">
        <v>1635</v>
      </c>
      <c r="C83" s="98">
        <v>0.56999999999999995</v>
      </c>
      <c r="D83" s="98">
        <v>18157</v>
      </c>
      <c r="E83" s="99">
        <v>6.35</v>
      </c>
    </row>
    <row r="84" spans="1:5" ht="13.5" x14ac:dyDescent="0.15">
      <c r="A84" s="97" t="s">
        <v>235</v>
      </c>
      <c r="B84" s="98">
        <v>293</v>
      </c>
      <c r="C84" s="98">
        <v>0.1</v>
      </c>
      <c r="D84" s="98">
        <v>18450</v>
      </c>
      <c r="E84" s="99">
        <v>6.45</v>
      </c>
    </row>
    <row r="85" spans="1:5" ht="13.5" x14ac:dyDescent="0.15">
      <c r="A85" s="97" t="s">
        <v>366</v>
      </c>
      <c r="B85" s="98">
        <v>1948</v>
      </c>
      <c r="C85" s="98">
        <v>0.68</v>
      </c>
      <c r="D85" s="98">
        <v>20398</v>
      </c>
      <c r="E85" s="99">
        <v>7.13</v>
      </c>
    </row>
    <row r="86" spans="1:5" ht="13.5" x14ac:dyDescent="0.15">
      <c r="A86" s="97" t="s">
        <v>300</v>
      </c>
      <c r="B86" s="98">
        <v>607</v>
      </c>
      <c r="C86" s="98">
        <v>0.21</v>
      </c>
      <c r="D86" s="98">
        <v>21005</v>
      </c>
      <c r="E86" s="99">
        <v>7.34</v>
      </c>
    </row>
    <row r="87" spans="1:5" ht="13.5" x14ac:dyDescent="0.15">
      <c r="A87" s="97" t="s">
        <v>373</v>
      </c>
      <c r="B87" s="98">
        <v>1147</v>
      </c>
      <c r="C87" s="98">
        <v>0.4</v>
      </c>
      <c r="D87" s="98">
        <v>22152</v>
      </c>
      <c r="E87" s="99">
        <v>7.74</v>
      </c>
    </row>
    <row r="88" spans="1:5" ht="13.5" x14ac:dyDescent="0.15">
      <c r="A88" s="97" t="s">
        <v>251</v>
      </c>
      <c r="B88" s="98">
        <v>3213</v>
      </c>
      <c r="C88" s="98">
        <v>1.1200000000000001</v>
      </c>
      <c r="D88" s="98">
        <v>25365</v>
      </c>
      <c r="E88" s="99">
        <v>8.8699999999999992</v>
      </c>
    </row>
    <row r="89" spans="1:5" ht="13.5" x14ac:dyDescent="0.15">
      <c r="A89" s="97" t="s">
        <v>204</v>
      </c>
      <c r="B89" s="98">
        <v>2666</v>
      </c>
      <c r="C89" s="98">
        <v>0.93</v>
      </c>
      <c r="D89" s="98">
        <v>28031</v>
      </c>
      <c r="E89" s="99">
        <v>9.8000000000000007</v>
      </c>
    </row>
    <row r="90" spans="1:5" ht="13.5" x14ac:dyDescent="0.15">
      <c r="A90" s="97" t="s">
        <v>360</v>
      </c>
      <c r="B90" s="98">
        <v>1117</v>
      </c>
      <c r="C90" s="98">
        <v>0.39</v>
      </c>
      <c r="D90" s="98">
        <v>29148</v>
      </c>
      <c r="E90" s="99">
        <v>10.19</v>
      </c>
    </row>
    <row r="91" spans="1:5" ht="13.5" x14ac:dyDescent="0.15">
      <c r="A91" s="97" t="s">
        <v>341</v>
      </c>
      <c r="B91" s="98">
        <v>1010</v>
      </c>
      <c r="C91" s="98">
        <v>0.35</v>
      </c>
      <c r="D91" s="98">
        <v>30158</v>
      </c>
      <c r="E91" s="99">
        <v>10.54</v>
      </c>
    </row>
    <row r="92" spans="1:5" ht="13.5" x14ac:dyDescent="0.15">
      <c r="A92" s="97" t="s">
        <v>375</v>
      </c>
      <c r="B92" s="98">
        <v>565</v>
      </c>
      <c r="C92" s="98">
        <v>0.2</v>
      </c>
      <c r="D92" s="98">
        <v>30723</v>
      </c>
      <c r="E92" s="99">
        <v>10.74</v>
      </c>
    </row>
    <row r="93" spans="1:5" ht="13.5" x14ac:dyDescent="0.15">
      <c r="A93" s="97" t="s">
        <v>507</v>
      </c>
      <c r="B93" s="98">
        <v>64</v>
      </c>
      <c r="C93" s="98">
        <v>0.02</v>
      </c>
      <c r="D93" s="98">
        <v>30787</v>
      </c>
      <c r="E93" s="99">
        <v>10.76</v>
      </c>
    </row>
    <row r="94" spans="1:5" ht="13.5" x14ac:dyDescent="0.15">
      <c r="A94" s="97" t="s">
        <v>249</v>
      </c>
      <c r="B94" s="98">
        <v>4314</v>
      </c>
      <c r="C94" s="98">
        <v>1.51</v>
      </c>
      <c r="D94" s="98">
        <v>35101</v>
      </c>
      <c r="E94" s="99">
        <v>12.27</v>
      </c>
    </row>
    <row r="95" spans="1:5" ht="13.5" x14ac:dyDescent="0.15">
      <c r="A95" s="97" t="s">
        <v>259</v>
      </c>
      <c r="B95" s="98">
        <v>603</v>
      </c>
      <c r="C95" s="98">
        <v>0.21</v>
      </c>
      <c r="D95" s="98">
        <v>35704</v>
      </c>
      <c r="E95" s="99">
        <v>12.48</v>
      </c>
    </row>
    <row r="96" spans="1:5" ht="13.5" x14ac:dyDescent="0.15">
      <c r="A96" s="97" t="s">
        <v>221</v>
      </c>
      <c r="B96" s="98">
        <v>1712</v>
      </c>
      <c r="C96" s="98">
        <v>0.6</v>
      </c>
      <c r="D96" s="98">
        <v>37416</v>
      </c>
      <c r="E96" s="99">
        <v>13.08</v>
      </c>
    </row>
    <row r="97" spans="1:5" ht="13.5" x14ac:dyDescent="0.15">
      <c r="A97" s="97" t="s">
        <v>193</v>
      </c>
      <c r="B97" s="98">
        <v>800</v>
      </c>
      <c r="C97" s="98">
        <v>0.28000000000000003</v>
      </c>
      <c r="D97" s="98">
        <v>38216</v>
      </c>
      <c r="E97" s="99">
        <v>13.36</v>
      </c>
    </row>
    <row r="98" spans="1:5" ht="13.5" x14ac:dyDescent="0.15">
      <c r="A98" s="97" t="s">
        <v>189</v>
      </c>
      <c r="B98" s="98">
        <v>313</v>
      </c>
      <c r="C98" s="98">
        <v>0.11</v>
      </c>
      <c r="D98" s="98">
        <v>38529</v>
      </c>
      <c r="E98" s="99">
        <v>13.47</v>
      </c>
    </row>
    <row r="99" spans="1:5" ht="13.5" x14ac:dyDescent="0.15">
      <c r="A99" s="97" t="s">
        <v>470</v>
      </c>
      <c r="B99" s="98">
        <v>482</v>
      </c>
      <c r="C99" s="98">
        <v>0.17</v>
      </c>
      <c r="D99" s="98">
        <v>39011</v>
      </c>
      <c r="E99" s="99">
        <v>13.64</v>
      </c>
    </row>
    <row r="100" spans="1:5" ht="13.5" x14ac:dyDescent="0.15">
      <c r="A100" s="97" t="s">
        <v>266</v>
      </c>
      <c r="B100" s="98">
        <v>435</v>
      </c>
      <c r="C100" s="98">
        <v>0.15</v>
      </c>
      <c r="D100" s="98">
        <v>39446</v>
      </c>
      <c r="E100" s="99">
        <v>13.79</v>
      </c>
    </row>
    <row r="101" spans="1:5" ht="13.5" x14ac:dyDescent="0.15">
      <c r="A101" s="97" t="s">
        <v>457</v>
      </c>
      <c r="B101" s="98">
        <v>1430</v>
      </c>
      <c r="C101" s="98">
        <v>0.5</v>
      </c>
      <c r="D101" s="98">
        <v>40876</v>
      </c>
      <c r="E101" s="99">
        <v>14.29</v>
      </c>
    </row>
    <row r="102" spans="1:5" ht="13.5" x14ac:dyDescent="0.15">
      <c r="A102" s="97" t="s">
        <v>214</v>
      </c>
      <c r="B102" s="98">
        <v>3185</v>
      </c>
      <c r="C102" s="98">
        <v>1.1100000000000001</v>
      </c>
      <c r="D102" s="98">
        <v>44061</v>
      </c>
      <c r="E102" s="99">
        <v>15.4</v>
      </c>
    </row>
    <row r="103" spans="1:5" ht="13.5" x14ac:dyDescent="0.15">
      <c r="A103" s="97" t="s">
        <v>267</v>
      </c>
      <c r="B103" s="98">
        <v>1083</v>
      </c>
      <c r="C103" s="98">
        <v>0.38</v>
      </c>
      <c r="D103" s="98">
        <v>45144</v>
      </c>
      <c r="E103" s="99">
        <v>15.78</v>
      </c>
    </row>
    <row r="104" spans="1:5" ht="13.5" x14ac:dyDescent="0.15">
      <c r="A104" s="97" t="s">
        <v>261</v>
      </c>
      <c r="B104" s="98">
        <v>1143</v>
      </c>
      <c r="C104" s="98">
        <v>0.4</v>
      </c>
      <c r="D104" s="98">
        <v>46287</v>
      </c>
      <c r="E104" s="99">
        <v>16.18</v>
      </c>
    </row>
    <row r="105" spans="1:5" ht="13.5" x14ac:dyDescent="0.15">
      <c r="A105" s="97" t="s">
        <v>355</v>
      </c>
      <c r="B105" s="98">
        <v>725</v>
      </c>
      <c r="C105" s="98">
        <v>0.25</v>
      </c>
      <c r="D105" s="98">
        <v>47012</v>
      </c>
      <c r="E105" s="99">
        <v>16.440000000000001</v>
      </c>
    </row>
    <row r="106" spans="1:5" ht="13.5" x14ac:dyDescent="0.15">
      <c r="A106" s="97" t="s">
        <v>479</v>
      </c>
      <c r="B106" s="98">
        <v>427</v>
      </c>
      <c r="C106" s="98">
        <v>0.15</v>
      </c>
      <c r="D106" s="98">
        <v>47439</v>
      </c>
      <c r="E106" s="99">
        <v>16.59</v>
      </c>
    </row>
    <row r="107" spans="1:5" ht="13.5" x14ac:dyDescent="0.15">
      <c r="A107" s="97" t="s">
        <v>209</v>
      </c>
      <c r="B107" s="98">
        <v>1113</v>
      </c>
      <c r="C107" s="98">
        <v>0.39</v>
      </c>
      <c r="D107" s="98">
        <v>48552</v>
      </c>
      <c r="E107" s="99">
        <v>16.97</v>
      </c>
    </row>
    <row r="108" spans="1:5" ht="13.5" x14ac:dyDescent="0.15">
      <c r="A108" s="97" t="s">
        <v>289</v>
      </c>
      <c r="B108" s="98">
        <v>233</v>
      </c>
      <c r="C108" s="98">
        <v>0.08</v>
      </c>
      <c r="D108" s="98">
        <v>48785</v>
      </c>
      <c r="E108" s="99">
        <v>17.059999999999999</v>
      </c>
    </row>
    <row r="109" spans="1:5" ht="13.5" x14ac:dyDescent="0.15">
      <c r="A109" s="97" t="s">
        <v>437</v>
      </c>
      <c r="B109" s="98">
        <v>163</v>
      </c>
      <c r="C109" s="98">
        <v>0.06</v>
      </c>
      <c r="D109" s="98">
        <v>48948</v>
      </c>
      <c r="E109" s="99">
        <v>17.11</v>
      </c>
    </row>
    <row r="110" spans="1:5" ht="13.5" x14ac:dyDescent="0.15">
      <c r="A110" s="97" t="s">
        <v>514</v>
      </c>
      <c r="B110" s="98">
        <v>94</v>
      </c>
      <c r="C110" s="98">
        <v>0.03</v>
      </c>
      <c r="D110" s="98">
        <v>49042</v>
      </c>
      <c r="E110" s="99">
        <v>17.149999999999999</v>
      </c>
    </row>
    <row r="111" spans="1:5" ht="13.5" x14ac:dyDescent="0.15">
      <c r="A111" s="97" t="s">
        <v>471</v>
      </c>
      <c r="B111" s="98">
        <v>143</v>
      </c>
      <c r="C111" s="98">
        <v>0.05</v>
      </c>
      <c r="D111" s="98">
        <v>49185</v>
      </c>
      <c r="E111" s="99">
        <v>17.2</v>
      </c>
    </row>
    <row r="112" spans="1:5" ht="13.5" x14ac:dyDescent="0.15">
      <c r="A112" s="97" t="s">
        <v>311</v>
      </c>
      <c r="B112" s="98">
        <v>3276</v>
      </c>
      <c r="C112" s="98">
        <v>1.1499999999999999</v>
      </c>
      <c r="D112" s="98">
        <v>52461</v>
      </c>
      <c r="E112" s="99">
        <v>18.34</v>
      </c>
    </row>
    <row r="113" spans="1:5" ht="13.5" x14ac:dyDescent="0.15">
      <c r="A113" s="97" t="s">
        <v>476</v>
      </c>
      <c r="B113" s="98">
        <v>211</v>
      </c>
      <c r="C113" s="98">
        <v>7.0000000000000007E-2</v>
      </c>
      <c r="D113" s="98">
        <v>52672</v>
      </c>
      <c r="E113" s="99">
        <v>18.420000000000002</v>
      </c>
    </row>
    <row r="114" spans="1:5" ht="13.5" x14ac:dyDescent="0.15">
      <c r="A114" s="97" t="s">
        <v>483</v>
      </c>
      <c r="B114" s="98">
        <v>68</v>
      </c>
      <c r="C114" s="98">
        <v>0.02</v>
      </c>
      <c r="D114" s="98">
        <v>52740</v>
      </c>
      <c r="E114" s="99">
        <v>18.440000000000001</v>
      </c>
    </row>
    <row r="115" spans="1:5" ht="13.5" x14ac:dyDescent="0.15">
      <c r="A115" s="97" t="s">
        <v>446</v>
      </c>
      <c r="B115" s="98">
        <v>85</v>
      </c>
      <c r="C115" s="98">
        <v>0.03</v>
      </c>
      <c r="D115" s="98">
        <v>52825</v>
      </c>
      <c r="E115" s="99">
        <v>18.47</v>
      </c>
    </row>
    <row r="116" spans="1:5" ht="13.5" x14ac:dyDescent="0.15">
      <c r="A116" s="97" t="s">
        <v>486</v>
      </c>
      <c r="B116" s="98">
        <v>372</v>
      </c>
      <c r="C116" s="98">
        <v>0.13</v>
      </c>
      <c r="D116" s="98">
        <v>53197</v>
      </c>
      <c r="E116" s="99">
        <v>18.600000000000001</v>
      </c>
    </row>
    <row r="117" spans="1:5" ht="13.5" x14ac:dyDescent="0.15">
      <c r="A117" s="97" t="s">
        <v>216</v>
      </c>
      <c r="B117" s="98">
        <v>3491</v>
      </c>
      <c r="C117" s="98">
        <v>1.22</v>
      </c>
      <c r="D117" s="98">
        <v>56688</v>
      </c>
      <c r="E117" s="99">
        <v>19.82</v>
      </c>
    </row>
    <row r="118" spans="1:5" ht="13.5" x14ac:dyDescent="0.15">
      <c r="A118" s="97" t="s">
        <v>205</v>
      </c>
      <c r="B118" s="98">
        <v>3352</v>
      </c>
      <c r="C118" s="98">
        <v>1.17</v>
      </c>
      <c r="D118" s="98">
        <v>60040</v>
      </c>
      <c r="E118" s="99">
        <v>20.99</v>
      </c>
    </row>
    <row r="119" spans="1:5" ht="13.5" x14ac:dyDescent="0.15">
      <c r="A119" s="97" t="s">
        <v>295</v>
      </c>
      <c r="B119" s="98">
        <v>595</v>
      </c>
      <c r="C119" s="98">
        <v>0.21</v>
      </c>
      <c r="D119" s="98">
        <v>60635</v>
      </c>
      <c r="E119" s="99">
        <v>21.2</v>
      </c>
    </row>
    <row r="120" spans="1:5" ht="13.5" x14ac:dyDescent="0.15">
      <c r="A120" s="97" t="s">
        <v>435</v>
      </c>
      <c r="B120" s="98">
        <v>232</v>
      </c>
      <c r="C120" s="98">
        <v>0.08</v>
      </c>
      <c r="D120" s="98">
        <v>60867</v>
      </c>
      <c r="E120" s="99">
        <v>21.28</v>
      </c>
    </row>
    <row r="121" spans="1:5" ht="13.5" x14ac:dyDescent="0.15">
      <c r="A121" s="97" t="s">
        <v>279</v>
      </c>
      <c r="B121" s="98">
        <v>722</v>
      </c>
      <c r="C121" s="98">
        <v>0.25</v>
      </c>
      <c r="D121" s="98">
        <v>61589</v>
      </c>
      <c r="E121" s="99">
        <v>21.53</v>
      </c>
    </row>
    <row r="122" spans="1:5" ht="13.5" x14ac:dyDescent="0.15">
      <c r="A122" s="97" t="s">
        <v>338</v>
      </c>
      <c r="B122" s="98">
        <v>734</v>
      </c>
      <c r="C122" s="98">
        <v>0.26</v>
      </c>
      <c r="D122" s="98">
        <v>62323</v>
      </c>
      <c r="E122" s="99">
        <v>21.79</v>
      </c>
    </row>
    <row r="123" spans="1:5" ht="13.5" x14ac:dyDescent="0.15">
      <c r="A123" s="97" t="s">
        <v>190</v>
      </c>
      <c r="B123" s="98">
        <v>1546</v>
      </c>
      <c r="C123" s="98">
        <v>0.54</v>
      </c>
      <c r="D123" s="98">
        <v>63869</v>
      </c>
      <c r="E123" s="99">
        <v>22.33</v>
      </c>
    </row>
    <row r="124" spans="1:5" ht="13.5" x14ac:dyDescent="0.15">
      <c r="A124" s="97" t="s">
        <v>183</v>
      </c>
      <c r="B124" s="98">
        <v>418</v>
      </c>
      <c r="C124" s="98">
        <v>0.15</v>
      </c>
      <c r="D124" s="98">
        <v>64287</v>
      </c>
      <c r="E124" s="99">
        <v>22.48</v>
      </c>
    </row>
    <row r="125" spans="1:5" ht="13.5" x14ac:dyDescent="0.15">
      <c r="A125" s="97" t="s">
        <v>234</v>
      </c>
      <c r="B125" s="98">
        <v>679</v>
      </c>
      <c r="C125" s="98">
        <v>0.24</v>
      </c>
      <c r="D125" s="98">
        <v>64966</v>
      </c>
      <c r="E125" s="99">
        <v>22.71</v>
      </c>
    </row>
    <row r="126" spans="1:5" ht="13.5" x14ac:dyDescent="0.15">
      <c r="A126" s="97" t="s">
        <v>252</v>
      </c>
      <c r="B126" s="98">
        <v>4413</v>
      </c>
      <c r="C126" s="98">
        <v>1.54</v>
      </c>
      <c r="D126" s="98">
        <v>69379</v>
      </c>
      <c r="E126" s="99">
        <v>24.26</v>
      </c>
    </row>
    <row r="127" spans="1:5" ht="13.5" x14ac:dyDescent="0.15">
      <c r="A127" s="97" t="s">
        <v>171</v>
      </c>
      <c r="B127" s="98">
        <v>657</v>
      </c>
      <c r="C127" s="98">
        <v>0.23</v>
      </c>
      <c r="D127" s="98">
        <v>70036</v>
      </c>
      <c r="E127" s="99">
        <v>24.49</v>
      </c>
    </row>
    <row r="128" spans="1:5" ht="13.5" x14ac:dyDescent="0.15">
      <c r="A128" s="97" t="s">
        <v>293</v>
      </c>
      <c r="B128" s="98">
        <v>849</v>
      </c>
      <c r="C128" s="98">
        <v>0.3</v>
      </c>
      <c r="D128" s="98">
        <v>70885</v>
      </c>
      <c r="E128" s="99">
        <v>24.78</v>
      </c>
    </row>
    <row r="129" spans="1:5" ht="13.5" x14ac:dyDescent="0.15">
      <c r="A129" s="97" t="s">
        <v>242</v>
      </c>
      <c r="B129" s="98">
        <v>2742</v>
      </c>
      <c r="C129" s="98">
        <v>0.96</v>
      </c>
      <c r="D129" s="98">
        <v>73627</v>
      </c>
      <c r="E129" s="99">
        <v>25.74</v>
      </c>
    </row>
    <row r="130" spans="1:5" ht="13.5" x14ac:dyDescent="0.15">
      <c r="A130" s="97" t="s">
        <v>497</v>
      </c>
      <c r="B130" s="98">
        <v>1814</v>
      </c>
      <c r="C130" s="98">
        <v>0.63</v>
      </c>
      <c r="D130" s="98">
        <v>75441</v>
      </c>
      <c r="E130" s="99">
        <v>26.38</v>
      </c>
    </row>
    <row r="131" spans="1:5" ht="13.5" x14ac:dyDescent="0.15">
      <c r="A131" s="97" t="s">
        <v>498</v>
      </c>
      <c r="B131" s="98">
        <v>25</v>
      </c>
      <c r="C131" s="98">
        <v>0.01</v>
      </c>
      <c r="D131" s="98">
        <v>75466</v>
      </c>
      <c r="E131" s="99">
        <v>26.38</v>
      </c>
    </row>
    <row r="132" spans="1:5" ht="13.5" x14ac:dyDescent="0.15">
      <c r="A132" s="97" t="s">
        <v>353</v>
      </c>
      <c r="B132" s="98">
        <v>3038</v>
      </c>
      <c r="C132" s="98">
        <v>1.06</v>
      </c>
      <c r="D132" s="98">
        <v>78504</v>
      </c>
      <c r="E132" s="99">
        <v>27.45</v>
      </c>
    </row>
    <row r="133" spans="1:5" ht="13.5" x14ac:dyDescent="0.15">
      <c r="A133" s="97" t="s">
        <v>365</v>
      </c>
      <c r="B133" s="98">
        <v>539</v>
      </c>
      <c r="C133" s="98">
        <v>0.19</v>
      </c>
      <c r="D133" s="98">
        <v>79043</v>
      </c>
      <c r="E133" s="99">
        <v>27.64</v>
      </c>
    </row>
    <row r="134" spans="1:5" ht="13.5" x14ac:dyDescent="0.15">
      <c r="A134" s="97" t="s">
        <v>226</v>
      </c>
      <c r="B134" s="98">
        <v>1252</v>
      </c>
      <c r="C134" s="98">
        <v>0.44</v>
      </c>
      <c r="D134" s="98">
        <v>80295</v>
      </c>
      <c r="E134" s="99">
        <v>28.07</v>
      </c>
    </row>
    <row r="135" spans="1:5" ht="13.5" x14ac:dyDescent="0.15">
      <c r="A135" s="97" t="s">
        <v>263</v>
      </c>
      <c r="B135" s="98">
        <v>3474</v>
      </c>
      <c r="C135" s="98">
        <v>1.21</v>
      </c>
      <c r="D135" s="98">
        <v>83769</v>
      </c>
      <c r="E135" s="99">
        <v>29.29</v>
      </c>
    </row>
    <row r="136" spans="1:5" ht="13.5" x14ac:dyDescent="0.15">
      <c r="A136" s="97" t="s">
        <v>257</v>
      </c>
      <c r="B136" s="98">
        <v>527</v>
      </c>
      <c r="C136" s="98">
        <v>0.18</v>
      </c>
      <c r="D136" s="98">
        <v>84296</v>
      </c>
      <c r="E136" s="99">
        <v>29.47</v>
      </c>
    </row>
    <row r="137" spans="1:5" ht="13.5" x14ac:dyDescent="0.15">
      <c r="A137" s="97" t="s">
        <v>253</v>
      </c>
      <c r="B137" s="98">
        <v>1261</v>
      </c>
      <c r="C137" s="98">
        <v>0.44</v>
      </c>
      <c r="D137" s="98">
        <v>85557</v>
      </c>
      <c r="E137" s="99">
        <v>29.91</v>
      </c>
    </row>
    <row r="138" spans="1:5" ht="13.5" x14ac:dyDescent="0.15">
      <c r="A138" s="97" t="s">
        <v>274</v>
      </c>
      <c r="B138" s="98">
        <v>1206</v>
      </c>
      <c r="C138" s="98">
        <v>0.42</v>
      </c>
      <c r="D138" s="98">
        <v>86763</v>
      </c>
      <c r="E138" s="99">
        <v>30.33</v>
      </c>
    </row>
    <row r="139" spans="1:5" ht="13.5" x14ac:dyDescent="0.15">
      <c r="A139" s="97" t="s">
        <v>344</v>
      </c>
      <c r="B139" s="98">
        <v>999</v>
      </c>
      <c r="C139" s="98">
        <v>0.35</v>
      </c>
      <c r="D139" s="98">
        <v>87762</v>
      </c>
      <c r="E139" s="99">
        <v>30.68</v>
      </c>
    </row>
    <row r="140" spans="1:5" ht="13.5" x14ac:dyDescent="0.15">
      <c r="A140" s="97" t="s">
        <v>438</v>
      </c>
      <c r="B140" s="98">
        <v>165</v>
      </c>
      <c r="C140" s="98">
        <v>0.06</v>
      </c>
      <c r="D140" s="98">
        <v>87927</v>
      </c>
      <c r="E140" s="99">
        <v>30.74</v>
      </c>
    </row>
    <row r="141" spans="1:5" ht="13.5" x14ac:dyDescent="0.15">
      <c r="A141" s="97" t="s">
        <v>197</v>
      </c>
      <c r="B141" s="98">
        <v>453</v>
      </c>
      <c r="C141" s="98">
        <v>0.16</v>
      </c>
      <c r="D141" s="98">
        <v>88380</v>
      </c>
      <c r="E141" s="99">
        <v>30.9</v>
      </c>
    </row>
    <row r="142" spans="1:5" ht="13.5" x14ac:dyDescent="0.15">
      <c r="A142" s="97" t="s">
        <v>291</v>
      </c>
      <c r="B142" s="98">
        <v>813</v>
      </c>
      <c r="C142" s="98">
        <v>0.28000000000000003</v>
      </c>
      <c r="D142" s="98">
        <v>89193</v>
      </c>
      <c r="E142" s="99">
        <v>31.18</v>
      </c>
    </row>
    <row r="143" spans="1:5" ht="13.5" x14ac:dyDescent="0.15">
      <c r="A143" s="97" t="s">
        <v>488</v>
      </c>
      <c r="B143" s="98">
        <v>467</v>
      </c>
      <c r="C143" s="98">
        <v>0.16</v>
      </c>
      <c r="D143" s="98">
        <v>89660</v>
      </c>
      <c r="E143" s="99">
        <v>31.35</v>
      </c>
    </row>
    <row r="144" spans="1:5" ht="13.5" x14ac:dyDescent="0.15">
      <c r="A144" s="97" t="s">
        <v>484</v>
      </c>
      <c r="B144" s="98">
        <v>207</v>
      </c>
      <c r="C144" s="98">
        <v>7.0000000000000007E-2</v>
      </c>
      <c r="D144" s="98">
        <v>89867</v>
      </c>
      <c r="E144" s="99">
        <v>31.42</v>
      </c>
    </row>
    <row r="145" spans="1:5" ht="13.5" x14ac:dyDescent="0.15">
      <c r="A145" s="97" t="s">
        <v>231</v>
      </c>
      <c r="B145" s="98">
        <v>174</v>
      </c>
      <c r="C145" s="98">
        <v>0.06</v>
      </c>
      <c r="D145" s="98">
        <v>90041</v>
      </c>
      <c r="E145" s="99">
        <v>31.48</v>
      </c>
    </row>
    <row r="146" spans="1:5" ht="13.5" x14ac:dyDescent="0.15">
      <c r="A146" s="97" t="s">
        <v>450</v>
      </c>
      <c r="B146" s="98">
        <v>1625</v>
      </c>
      <c r="C146" s="98">
        <v>0.56999999999999995</v>
      </c>
      <c r="D146" s="98">
        <v>91666</v>
      </c>
      <c r="E146" s="99">
        <v>32.049999999999997</v>
      </c>
    </row>
    <row r="147" spans="1:5" ht="13.5" x14ac:dyDescent="0.15">
      <c r="A147" s="97" t="s">
        <v>495</v>
      </c>
      <c r="B147" s="98">
        <v>564</v>
      </c>
      <c r="C147" s="98">
        <v>0.2</v>
      </c>
      <c r="D147" s="98">
        <v>92230</v>
      </c>
      <c r="E147" s="99">
        <v>32.25</v>
      </c>
    </row>
    <row r="148" spans="1:5" ht="13.5" x14ac:dyDescent="0.15">
      <c r="A148" s="97" t="s">
        <v>453</v>
      </c>
      <c r="B148" s="98">
        <v>415</v>
      </c>
      <c r="C148" s="98">
        <v>0.15</v>
      </c>
      <c r="D148" s="98">
        <v>92645</v>
      </c>
      <c r="E148" s="99">
        <v>32.39</v>
      </c>
    </row>
    <row r="149" spans="1:5" ht="13.5" x14ac:dyDescent="0.15">
      <c r="A149" s="97" t="s">
        <v>454</v>
      </c>
      <c r="B149" s="98">
        <v>675</v>
      </c>
      <c r="C149" s="98">
        <v>0.24</v>
      </c>
      <c r="D149" s="98">
        <v>93320</v>
      </c>
      <c r="E149" s="99">
        <v>32.630000000000003</v>
      </c>
    </row>
    <row r="150" spans="1:5" ht="13.5" x14ac:dyDescent="0.15">
      <c r="A150" s="97" t="s">
        <v>264</v>
      </c>
      <c r="B150" s="98">
        <v>1286</v>
      </c>
      <c r="C150" s="98">
        <v>0.45</v>
      </c>
      <c r="D150" s="98">
        <v>94606</v>
      </c>
      <c r="E150" s="99">
        <v>33.08</v>
      </c>
    </row>
    <row r="151" spans="1:5" ht="13.5" x14ac:dyDescent="0.15">
      <c r="A151" s="97" t="s">
        <v>239</v>
      </c>
      <c r="B151" s="98">
        <v>232</v>
      </c>
      <c r="C151" s="98">
        <v>0.08</v>
      </c>
      <c r="D151" s="98">
        <v>94838</v>
      </c>
      <c r="E151" s="99">
        <v>33.159999999999997</v>
      </c>
    </row>
    <row r="152" spans="1:5" ht="13.5" x14ac:dyDescent="0.15">
      <c r="A152" s="97" t="s">
        <v>250</v>
      </c>
      <c r="B152" s="98">
        <v>873</v>
      </c>
      <c r="C152" s="98">
        <v>0.31</v>
      </c>
      <c r="D152" s="98">
        <v>95711</v>
      </c>
      <c r="E152" s="99">
        <v>33.46</v>
      </c>
    </row>
    <row r="153" spans="1:5" ht="13.5" x14ac:dyDescent="0.15">
      <c r="A153" s="97" t="s">
        <v>477</v>
      </c>
      <c r="B153" s="98">
        <v>219</v>
      </c>
      <c r="C153" s="98">
        <v>0.08</v>
      </c>
      <c r="D153" s="98">
        <v>95930</v>
      </c>
      <c r="E153" s="99">
        <v>33.54</v>
      </c>
    </row>
    <row r="154" spans="1:5" ht="13.5" x14ac:dyDescent="0.15">
      <c r="A154" s="97" t="s">
        <v>445</v>
      </c>
      <c r="B154" s="98">
        <v>181</v>
      </c>
      <c r="C154" s="98">
        <v>0.06</v>
      </c>
      <c r="D154" s="98">
        <v>96111</v>
      </c>
      <c r="E154" s="99">
        <v>33.6</v>
      </c>
    </row>
    <row r="155" spans="1:5" ht="13.5" x14ac:dyDescent="0.15">
      <c r="A155" s="97" t="s">
        <v>490</v>
      </c>
      <c r="B155" s="98">
        <v>113</v>
      </c>
      <c r="C155" s="98">
        <v>0.04</v>
      </c>
      <c r="D155" s="98">
        <v>96224</v>
      </c>
      <c r="E155" s="99">
        <v>33.64</v>
      </c>
    </row>
    <row r="156" spans="1:5" ht="13.5" x14ac:dyDescent="0.15">
      <c r="A156" s="97" t="s">
        <v>515</v>
      </c>
      <c r="B156" s="98">
        <v>36</v>
      </c>
      <c r="C156" s="98">
        <v>0.01</v>
      </c>
      <c r="D156" s="98">
        <v>96260</v>
      </c>
      <c r="E156" s="99">
        <v>33.65</v>
      </c>
    </row>
    <row r="157" spans="1:5" ht="13.5" x14ac:dyDescent="0.15">
      <c r="A157" s="97" t="s">
        <v>480</v>
      </c>
      <c r="B157" s="98">
        <v>216</v>
      </c>
      <c r="C157" s="98">
        <v>0.08</v>
      </c>
      <c r="D157" s="98">
        <v>96476</v>
      </c>
      <c r="E157" s="99">
        <v>33.729999999999997</v>
      </c>
    </row>
    <row r="158" spans="1:5" ht="13.5" x14ac:dyDescent="0.15">
      <c r="A158" s="97" t="s">
        <v>225</v>
      </c>
      <c r="B158" s="98">
        <v>1874</v>
      </c>
      <c r="C158" s="98">
        <v>0.66</v>
      </c>
      <c r="D158" s="98">
        <v>98350</v>
      </c>
      <c r="E158" s="99">
        <v>34.39</v>
      </c>
    </row>
    <row r="159" spans="1:5" ht="13.5" x14ac:dyDescent="0.15">
      <c r="A159" s="97" t="s">
        <v>363</v>
      </c>
      <c r="B159" s="98">
        <v>266</v>
      </c>
      <c r="C159" s="98">
        <v>0.09</v>
      </c>
      <c r="D159" s="98">
        <v>98616</v>
      </c>
      <c r="E159" s="99">
        <v>34.479999999999997</v>
      </c>
    </row>
    <row r="160" spans="1:5" ht="13.5" x14ac:dyDescent="0.15">
      <c r="A160" s="97" t="s">
        <v>196</v>
      </c>
      <c r="B160" s="98">
        <v>381</v>
      </c>
      <c r="C160" s="98">
        <v>0.13</v>
      </c>
      <c r="D160" s="98">
        <v>98997</v>
      </c>
      <c r="E160" s="99">
        <v>34.61</v>
      </c>
    </row>
    <row r="161" spans="1:5" ht="13.5" x14ac:dyDescent="0.15">
      <c r="A161" s="97" t="s">
        <v>227</v>
      </c>
      <c r="B161" s="98">
        <v>936</v>
      </c>
      <c r="C161" s="98">
        <v>0.33</v>
      </c>
      <c r="D161" s="98">
        <v>99933</v>
      </c>
      <c r="E161" s="99">
        <v>34.94</v>
      </c>
    </row>
    <row r="162" spans="1:5" ht="13.5" x14ac:dyDescent="0.15">
      <c r="A162" s="97" t="s">
        <v>180</v>
      </c>
      <c r="B162" s="98">
        <v>844</v>
      </c>
      <c r="C162" s="98">
        <v>0.3</v>
      </c>
      <c r="D162" s="98">
        <v>100777</v>
      </c>
      <c r="E162" s="99">
        <v>35.229999999999997</v>
      </c>
    </row>
    <row r="163" spans="1:5" ht="13.5" x14ac:dyDescent="0.15">
      <c r="A163" s="97" t="s">
        <v>336</v>
      </c>
      <c r="B163" s="98">
        <v>632</v>
      </c>
      <c r="C163" s="98">
        <v>0.22</v>
      </c>
      <c r="D163" s="98">
        <v>101409</v>
      </c>
      <c r="E163" s="99">
        <v>35.46</v>
      </c>
    </row>
    <row r="164" spans="1:5" ht="13.5" x14ac:dyDescent="0.15">
      <c r="A164" s="97" t="s">
        <v>379</v>
      </c>
      <c r="B164" s="98">
        <v>1222</v>
      </c>
      <c r="C164" s="98">
        <v>0.43</v>
      </c>
      <c r="D164" s="98">
        <v>102631</v>
      </c>
      <c r="E164" s="99">
        <v>35.880000000000003</v>
      </c>
    </row>
    <row r="165" spans="1:5" ht="13.5" x14ac:dyDescent="0.15">
      <c r="A165" s="97" t="s">
        <v>697</v>
      </c>
      <c r="B165" s="98">
        <v>22</v>
      </c>
      <c r="C165" s="98">
        <v>0.01</v>
      </c>
      <c r="D165" s="98">
        <v>102653</v>
      </c>
      <c r="E165" s="99">
        <v>35.89</v>
      </c>
    </row>
    <row r="166" spans="1:5" ht="13.5" x14ac:dyDescent="0.15">
      <c r="A166" s="97" t="s">
        <v>502</v>
      </c>
      <c r="B166" s="98">
        <v>697</v>
      </c>
      <c r="C166" s="98">
        <v>0.24</v>
      </c>
      <c r="D166" s="98">
        <v>103350</v>
      </c>
      <c r="E166" s="99">
        <v>36.130000000000003</v>
      </c>
    </row>
    <row r="167" spans="1:5" ht="13.5" x14ac:dyDescent="0.15">
      <c r="A167" s="97" t="s">
        <v>265</v>
      </c>
      <c r="B167" s="98">
        <v>656</v>
      </c>
      <c r="C167" s="98">
        <v>0.23</v>
      </c>
      <c r="D167" s="98">
        <v>104006</v>
      </c>
      <c r="E167" s="99">
        <v>36.36</v>
      </c>
    </row>
    <row r="168" spans="1:5" ht="13.5" x14ac:dyDescent="0.15">
      <c r="A168" s="97" t="s">
        <v>334</v>
      </c>
      <c r="B168" s="98">
        <v>215</v>
      </c>
      <c r="C168" s="98">
        <v>0.08</v>
      </c>
      <c r="D168" s="98">
        <v>104221</v>
      </c>
      <c r="E168" s="99">
        <v>36.44</v>
      </c>
    </row>
    <row r="169" spans="1:5" ht="13.5" x14ac:dyDescent="0.15">
      <c r="A169" s="97" t="s">
        <v>380</v>
      </c>
      <c r="B169" s="98">
        <v>668</v>
      </c>
      <c r="C169" s="98">
        <v>0.23</v>
      </c>
      <c r="D169" s="98">
        <v>104889</v>
      </c>
      <c r="E169" s="99">
        <v>36.67</v>
      </c>
    </row>
    <row r="170" spans="1:5" ht="13.5" x14ac:dyDescent="0.15">
      <c r="A170" s="97" t="s">
        <v>512</v>
      </c>
      <c r="B170" s="98">
        <v>189</v>
      </c>
      <c r="C170" s="98">
        <v>7.0000000000000007E-2</v>
      </c>
      <c r="D170" s="98">
        <v>105078</v>
      </c>
      <c r="E170" s="99">
        <v>36.74</v>
      </c>
    </row>
    <row r="171" spans="1:5" ht="13.5" x14ac:dyDescent="0.15">
      <c r="A171" s="97" t="s">
        <v>320</v>
      </c>
      <c r="B171" s="98">
        <v>1566</v>
      </c>
      <c r="C171" s="98">
        <v>0.55000000000000004</v>
      </c>
      <c r="D171" s="98">
        <v>106644</v>
      </c>
      <c r="E171" s="99">
        <v>37.29</v>
      </c>
    </row>
    <row r="172" spans="1:5" ht="13.5" x14ac:dyDescent="0.15">
      <c r="A172" s="97" t="s">
        <v>228</v>
      </c>
      <c r="B172" s="98">
        <v>695</v>
      </c>
      <c r="C172" s="98">
        <v>0.24</v>
      </c>
      <c r="D172" s="98">
        <v>107339</v>
      </c>
      <c r="E172" s="99">
        <v>37.53</v>
      </c>
    </row>
    <row r="173" spans="1:5" ht="13.5" x14ac:dyDescent="0.15">
      <c r="A173" s="97" t="s">
        <v>187</v>
      </c>
      <c r="B173" s="98">
        <v>842</v>
      </c>
      <c r="C173" s="98">
        <v>0.28999999999999998</v>
      </c>
      <c r="D173" s="98">
        <v>108181</v>
      </c>
      <c r="E173" s="99">
        <v>37.82</v>
      </c>
    </row>
    <row r="174" spans="1:5" ht="13.5" x14ac:dyDescent="0.15">
      <c r="A174" s="97" t="s">
        <v>337</v>
      </c>
      <c r="B174" s="98">
        <v>1680</v>
      </c>
      <c r="C174" s="98">
        <v>0.59</v>
      </c>
      <c r="D174" s="98">
        <v>109861</v>
      </c>
      <c r="E174" s="99">
        <v>38.409999999999997</v>
      </c>
    </row>
    <row r="175" spans="1:5" ht="13.5" x14ac:dyDescent="0.15">
      <c r="A175" s="97" t="s">
        <v>448</v>
      </c>
      <c r="B175" s="98">
        <v>39</v>
      </c>
      <c r="C175" s="98">
        <v>0.01</v>
      </c>
      <c r="D175" s="98">
        <v>109900</v>
      </c>
      <c r="E175" s="99">
        <v>38.42</v>
      </c>
    </row>
    <row r="176" spans="1:5" ht="13.5" x14ac:dyDescent="0.15">
      <c r="A176" s="97" t="s">
        <v>317</v>
      </c>
      <c r="B176" s="98">
        <v>455</v>
      </c>
      <c r="C176" s="98">
        <v>0.16</v>
      </c>
      <c r="D176" s="98">
        <v>110355</v>
      </c>
      <c r="E176" s="99">
        <v>38.58</v>
      </c>
    </row>
    <row r="177" spans="1:5" ht="13.5" x14ac:dyDescent="0.15">
      <c r="A177" s="97" t="s">
        <v>489</v>
      </c>
      <c r="B177" s="98">
        <v>292</v>
      </c>
      <c r="C177" s="98">
        <v>0.1</v>
      </c>
      <c r="D177" s="98">
        <v>110647</v>
      </c>
      <c r="E177" s="99">
        <v>38.68</v>
      </c>
    </row>
    <row r="178" spans="1:5" ht="13.5" x14ac:dyDescent="0.15">
      <c r="A178" s="97" t="s">
        <v>199</v>
      </c>
      <c r="B178" s="98">
        <v>803</v>
      </c>
      <c r="C178" s="98">
        <v>0.28000000000000003</v>
      </c>
      <c r="D178" s="98">
        <v>111450</v>
      </c>
      <c r="E178" s="99">
        <v>38.97</v>
      </c>
    </row>
    <row r="179" spans="1:5" ht="13.5" x14ac:dyDescent="0.15">
      <c r="A179" s="97" t="s">
        <v>537</v>
      </c>
      <c r="B179" s="98">
        <v>69</v>
      </c>
      <c r="C179" s="98">
        <v>0.02</v>
      </c>
      <c r="D179" s="98">
        <v>111519</v>
      </c>
      <c r="E179" s="99">
        <v>38.99</v>
      </c>
    </row>
    <row r="180" spans="1:5" ht="13.5" x14ac:dyDescent="0.15">
      <c r="A180" s="97" t="s">
        <v>342</v>
      </c>
      <c r="B180" s="98">
        <v>616</v>
      </c>
      <c r="C180" s="98">
        <v>0.22</v>
      </c>
      <c r="D180" s="98">
        <v>112135</v>
      </c>
      <c r="E180" s="99">
        <v>39.21</v>
      </c>
    </row>
    <row r="181" spans="1:5" ht="13.5" x14ac:dyDescent="0.15">
      <c r="A181" s="97" t="s">
        <v>292</v>
      </c>
      <c r="B181" s="98">
        <v>5260</v>
      </c>
      <c r="C181" s="98">
        <v>1.84</v>
      </c>
      <c r="D181" s="98">
        <v>117395</v>
      </c>
      <c r="E181" s="99">
        <v>41.04</v>
      </c>
    </row>
    <row r="182" spans="1:5" ht="13.5" x14ac:dyDescent="0.15">
      <c r="A182" s="97" t="s">
        <v>464</v>
      </c>
      <c r="B182" s="98">
        <v>245</v>
      </c>
      <c r="C182" s="98">
        <v>0.09</v>
      </c>
      <c r="D182" s="98">
        <v>117640</v>
      </c>
      <c r="E182" s="99">
        <v>41.13</v>
      </c>
    </row>
    <row r="183" spans="1:5" ht="13.5" x14ac:dyDescent="0.15">
      <c r="A183" s="97" t="s">
        <v>323</v>
      </c>
      <c r="B183" s="98">
        <v>596</v>
      </c>
      <c r="C183" s="98">
        <v>0.21</v>
      </c>
      <c r="D183" s="98">
        <v>118236</v>
      </c>
      <c r="E183" s="99">
        <v>41.34</v>
      </c>
    </row>
    <row r="184" spans="1:5" ht="13.5" x14ac:dyDescent="0.15">
      <c r="A184" s="97" t="s">
        <v>297</v>
      </c>
      <c r="B184" s="98">
        <v>1187</v>
      </c>
      <c r="C184" s="98">
        <v>0.42</v>
      </c>
      <c r="D184" s="98">
        <v>119423</v>
      </c>
      <c r="E184" s="99">
        <v>41.75</v>
      </c>
    </row>
    <row r="185" spans="1:5" ht="13.5" x14ac:dyDescent="0.15">
      <c r="A185" s="97" t="s">
        <v>349</v>
      </c>
      <c r="B185" s="98">
        <v>1410</v>
      </c>
      <c r="C185" s="98">
        <v>0.49</v>
      </c>
      <c r="D185" s="98">
        <v>120833</v>
      </c>
      <c r="E185" s="99">
        <v>42.25</v>
      </c>
    </row>
    <row r="186" spans="1:5" ht="13.5" x14ac:dyDescent="0.15">
      <c r="A186" s="97" t="s">
        <v>458</v>
      </c>
      <c r="B186" s="98">
        <v>41</v>
      </c>
      <c r="C186" s="98">
        <v>0.01</v>
      </c>
      <c r="D186" s="98">
        <v>120874</v>
      </c>
      <c r="E186" s="99">
        <v>42.26</v>
      </c>
    </row>
    <row r="187" spans="1:5" ht="13.5" x14ac:dyDescent="0.15">
      <c r="A187" s="97" t="s">
        <v>286</v>
      </c>
      <c r="B187" s="98">
        <v>571</v>
      </c>
      <c r="C187" s="98">
        <v>0.2</v>
      </c>
      <c r="D187" s="98">
        <v>121445</v>
      </c>
      <c r="E187" s="99">
        <v>42.46</v>
      </c>
    </row>
    <row r="188" spans="1:5" ht="13.5" x14ac:dyDescent="0.15">
      <c r="A188" s="97" t="s">
        <v>492</v>
      </c>
      <c r="B188" s="98">
        <v>186</v>
      </c>
      <c r="C188" s="98">
        <v>7.0000000000000007E-2</v>
      </c>
      <c r="D188" s="98">
        <v>121631</v>
      </c>
      <c r="E188" s="99">
        <v>42.53</v>
      </c>
    </row>
    <row r="189" spans="1:5" ht="13.5" x14ac:dyDescent="0.15">
      <c r="A189" s="97" t="s">
        <v>475</v>
      </c>
      <c r="B189" s="98">
        <v>1822</v>
      </c>
      <c r="C189" s="98">
        <v>0.64</v>
      </c>
      <c r="D189" s="98">
        <v>123453</v>
      </c>
      <c r="E189" s="99">
        <v>43.16</v>
      </c>
    </row>
    <row r="190" spans="1:5" ht="13.5" x14ac:dyDescent="0.15">
      <c r="A190" s="97" t="s">
        <v>482</v>
      </c>
      <c r="B190" s="98">
        <v>775</v>
      </c>
      <c r="C190" s="98">
        <v>0.27</v>
      </c>
      <c r="D190" s="98">
        <v>124228</v>
      </c>
      <c r="E190" s="99">
        <v>43.43</v>
      </c>
    </row>
    <row r="191" spans="1:5" ht="13.5" x14ac:dyDescent="0.15">
      <c r="A191" s="97" t="s">
        <v>188</v>
      </c>
      <c r="B191" s="98">
        <v>329</v>
      </c>
      <c r="C191" s="98">
        <v>0.12</v>
      </c>
      <c r="D191" s="98">
        <v>124557</v>
      </c>
      <c r="E191" s="99">
        <v>43.55</v>
      </c>
    </row>
    <row r="192" spans="1:5" ht="13.5" x14ac:dyDescent="0.15">
      <c r="A192" s="97" t="s">
        <v>213</v>
      </c>
      <c r="B192" s="98">
        <v>463</v>
      </c>
      <c r="C192" s="98">
        <v>0.16</v>
      </c>
      <c r="D192" s="98">
        <v>125020</v>
      </c>
      <c r="E192" s="99">
        <v>43.71</v>
      </c>
    </row>
    <row r="193" spans="1:5" ht="13.5" x14ac:dyDescent="0.15">
      <c r="A193" s="97" t="s">
        <v>347</v>
      </c>
      <c r="B193" s="98">
        <v>335</v>
      </c>
      <c r="C193" s="98">
        <v>0.12</v>
      </c>
      <c r="D193" s="98">
        <v>125355</v>
      </c>
      <c r="E193" s="99">
        <v>43.83</v>
      </c>
    </row>
    <row r="194" spans="1:5" ht="13.5" x14ac:dyDescent="0.15">
      <c r="A194" s="97" t="s">
        <v>200</v>
      </c>
      <c r="B194" s="98">
        <v>837</v>
      </c>
      <c r="C194" s="98">
        <v>0.28999999999999998</v>
      </c>
      <c r="D194" s="98">
        <v>126192</v>
      </c>
      <c r="E194" s="99">
        <v>44.12</v>
      </c>
    </row>
    <row r="195" spans="1:5" ht="13.5" x14ac:dyDescent="0.15">
      <c r="A195" s="97" t="s">
        <v>175</v>
      </c>
      <c r="B195" s="98">
        <v>2063</v>
      </c>
      <c r="C195" s="98">
        <v>0.72</v>
      </c>
      <c r="D195" s="98">
        <v>128255</v>
      </c>
      <c r="E195" s="99">
        <v>44.84</v>
      </c>
    </row>
    <row r="196" spans="1:5" ht="13.5" x14ac:dyDescent="0.15">
      <c r="A196" s="97" t="s">
        <v>248</v>
      </c>
      <c r="B196" s="98">
        <v>532</v>
      </c>
      <c r="C196" s="98">
        <v>0.19</v>
      </c>
      <c r="D196" s="98">
        <v>128787</v>
      </c>
      <c r="E196" s="99">
        <v>45.03</v>
      </c>
    </row>
    <row r="197" spans="1:5" ht="13.5" x14ac:dyDescent="0.15">
      <c r="A197" s="97" t="s">
        <v>374</v>
      </c>
      <c r="B197" s="98">
        <v>1479</v>
      </c>
      <c r="C197" s="98">
        <v>0.52</v>
      </c>
      <c r="D197" s="98">
        <v>130266</v>
      </c>
      <c r="E197" s="99">
        <v>45.54</v>
      </c>
    </row>
    <row r="198" spans="1:5" ht="13.5" x14ac:dyDescent="0.15">
      <c r="A198" s="97" t="s">
        <v>271</v>
      </c>
      <c r="B198" s="98">
        <v>418</v>
      </c>
      <c r="C198" s="98">
        <v>0.15</v>
      </c>
      <c r="D198" s="98">
        <v>130684</v>
      </c>
      <c r="E198" s="99">
        <v>45.69</v>
      </c>
    </row>
    <row r="199" spans="1:5" ht="13.5" x14ac:dyDescent="0.15">
      <c r="A199" s="97" t="s">
        <v>496</v>
      </c>
      <c r="B199" s="98">
        <v>904</v>
      </c>
      <c r="C199" s="98">
        <v>0.32</v>
      </c>
      <c r="D199" s="98">
        <v>131588</v>
      </c>
      <c r="E199" s="99">
        <v>46.01</v>
      </c>
    </row>
    <row r="200" spans="1:5" ht="13.5" x14ac:dyDescent="0.15">
      <c r="A200" s="97" t="s">
        <v>319</v>
      </c>
      <c r="B200" s="98">
        <v>838</v>
      </c>
      <c r="C200" s="98">
        <v>0.28999999999999998</v>
      </c>
      <c r="D200" s="98">
        <v>132426</v>
      </c>
      <c r="E200" s="99">
        <v>46.3</v>
      </c>
    </row>
    <row r="201" spans="1:5" ht="13.5" x14ac:dyDescent="0.15">
      <c r="A201" s="97" t="s">
        <v>508</v>
      </c>
      <c r="B201" s="98">
        <v>103</v>
      </c>
      <c r="C201" s="98">
        <v>0.04</v>
      </c>
      <c r="D201" s="98">
        <v>132529</v>
      </c>
      <c r="E201" s="99">
        <v>46.34</v>
      </c>
    </row>
    <row r="202" spans="1:5" ht="13.5" x14ac:dyDescent="0.15">
      <c r="A202" s="97" t="s">
        <v>382</v>
      </c>
      <c r="B202" s="98">
        <v>428</v>
      </c>
      <c r="C202" s="98">
        <v>0.15</v>
      </c>
      <c r="D202" s="98">
        <v>132957</v>
      </c>
      <c r="E202" s="99">
        <v>46.49</v>
      </c>
    </row>
    <row r="203" spans="1:5" ht="13.5" x14ac:dyDescent="0.15">
      <c r="A203" s="97" t="s">
        <v>351</v>
      </c>
      <c r="B203" s="98">
        <v>892</v>
      </c>
      <c r="C203" s="98">
        <v>0.31</v>
      </c>
      <c r="D203" s="98">
        <v>133849</v>
      </c>
      <c r="E203" s="99">
        <v>46.8</v>
      </c>
    </row>
    <row r="204" spans="1:5" ht="13.5" x14ac:dyDescent="0.15">
      <c r="A204" s="97" t="s">
        <v>371</v>
      </c>
      <c r="B204" s="98">
        <v>1680</v>
      </c>
      <c r="C204" s="98">
        <v>0.59</v>
      </c>
      <c r="D204" s="98">
        <v>135529</v>
      </c>
      <c r="E204" s="99">
        <v>47.38</v>
      </c>
    </row>
    <row r="205" spans="1:5" ht="13.5" x14ac:dyDescent="0.15">
      <c r="A205" s="97" t="s">
        <v>459</v>
      </c>
      <c r="B205" s="98">
        <v>130</v>
      </c>
      <c r="C205" s="98">
        <v>0.05</v>
      </c>
      <c r="D205" s="98">
        <v>135659</v>
      </c>
      <c r="E205" s="99">
        <v>47.43</v>
      </c>
    </row>
    <row r="206" spans="1:5" ht="13.5" x14ac:dyDescent="0.15">
      <c r="A206" s="97" t="s">
        <v>194</v>
      </c>
      <c r="B206" s="98">
        <v>920</v>
      </c>
      <c r="C206" s="98">
        <v>0.32</v>
      </c>
      <c r="D206" s="98">
        <v>136579</v>
      </c>
      <c r="E206" s="99">
        <v>47.75</v>
      </c>
    </row>
    <row r="207" spans="1:5" ht="13.5" x14ac:dyDescent="0.15">
      <c r="A207" s="97" t="s">
        <v>303</v>
      </c>
      <c r="B207" s="98">
        <v>481</v>
      </c>
      <c r="C207" s="98">
        <v>0.17</v>
      </c>
      <c r="D207" s="98">
        <v>137060</v>
      </c>
      <c r="E207" s="99">
        <v>47.92</v>
      </c>
    </row>
    <row r="208" spans="1:5" ht="13.5" x14ac:dyDescent="0.15">
      <c r="A208" s="97" t="s">
        <v>173</v>
      </c>
      <c r="B208" s="98">
        <v>604</v>
      </c>
      <c r="C208" s="98">
        <v>0.21</v>
      </c>
      <c r="D208" s="98">
        <v>137664</v>
      </c>
      <c r="E208" s="99">
        <v>48.13</v>
      </c>
    </row>
    <row r="209" spans="1:5" ht="13.5" x14ac:dyDescent="0.15">
      <c r="A209" s="97" t="s">
        <v>218</v>
      </c>
      <c r="B209" s="98">
        <v>593</v>
      </c>
      <c r="C209" s="98">
        <v>0.21</v>
      </c>
      <c r="D209" s="98">
        <v>138257</v>
      </c>
      <c r="E209" s="99">
        <v>48.34</v>
      </c>
    </row>
    <row r="210" spans="1:5" ht="13.5" x14ac:dyDescent="0.15">
      <c r="A210" s="97" t="s">
        <v>504</v>
      </c>
      <c r="B210" s="98">
        <v>374</v>
      </c>
      <c r="C210" s="98">
        <v>0.13</v>
      </c>
      <c r="D210" s="98">
        <v>138631</v>
      </c>
      <c r="E210" s="99">
        <v>48.47</v>
      </c>
    </row>
    <row r="211" spans="1:5" ht="13.5" x14ac:dyDescent="0.15">
      <c r="A211" s="97" t="s">
        <v>305</v>
      </c>
      <c r="B211" s="98">
        <v>845</v>
      </c>
      <c r="C211" s="98">
        <v>0.3</v>
      </c>
      <c r="D211" s="98">
        <v>139476</v>
      </c>
      <c r="E211" s="99">
        <v>48.76</v>
      </c>
    </row>
    <row r="212" spans="1:5" ht="13.5" x14ac:dyDescent="0.15">
      <c r="A212" s="97" t="s">
        <v>237</v>
      </c>
      <c r="B212" s="98">
        <v>683</v>
      </c>
      <c r="C212" s="98">
        <v>0.24</v>
      </c>
      <c r="D212" s="98">
        <v>140159</v>
      </c>
      <c r="E212" s="99">
        <v>49</v>
      </c>
    </row>
    <row r="213" spans="1:5" ht="13.5" x14ac:dyDescent="0.15">
      <c r="A213" s="97" t="s">
        <v>246</v>
      </c>
      <c r="B213" s="98">
        <v>1263</v>
      </c>
      <c r="C213" s="98">
        <v>0.44</v>
      </c>
      <c r="D213" s="98">
        <v>141422</v>
      </c>
      <c r="E213" s="99">
        <v>49.44</v>
      </c>
    </row>
    <row r="214" spans="1:5" ht="13.5" x14ac:dyDescent="0.15">
      <c r="A214" s="97" t="s">
        <v>313</v>
      </c>
      <c r="B214" s="98">
        <v>5449</v>
      </c>
      <c r="C214" s="98">
        <v>1.91</v>
      </c>
      <c r="D214" s="98">
        <v>146871</v>
      </c>
      <c r="E214" s="99">
        <v>51.35</v>
      </c>
    </row>
    <row r="215" spans="1:5" ht="13.5" x14ac:dyDescent="0.15">
      <c r="A215" s="97" t="s">
        <v>272</v>
      </c>
      <c r="B215" s="98">
        <v>579</v>
      </c>
      <c r="C215" s="98">
        <v>0.2</v>
      </c>
      <c r="D215" s="98">
        <v>147450</v>
      </c>
      <c r="E215" s="99">
        <v>51.55</v>
      </c>
    </row>
    <row r="216" spans="1:5" ht="13.5" x14ac:dyDescent="0.15">
      <c r="A216" s="97" t="s">
        <v>361</v>
      </c>
      <c r="B216" s="98">
        <v>502</v>
      </c>
      <c r="C216" s="98">
        <v>0.18</v>
      </c>
      <c r="D216" s="98">
        <v>147952</v>
      </c>
      <c r="E216" s="99">
        <v>51.73</v>
      </c>
    </row>
    <row r="217" spans="1:5" ht="13.5" x14ac:dyDescent="0.15">
      <c r="A217" s="97" t="s">
        <v>335</v>
      </c>
      <c r="B217" s="98">
        <v>1633</v>
      </c>
      <c r="C217" s="98">
        <v>0.56999999999999995</v>
      </c>
      <c r="D217" s="98">
        <v>149585</v>
      </c>
      <c r="E217" s="99">
        <v>52.3</v>
      </c>
    </row>
    <row r="218" spans="1:5" ht="13.5" x14ac:dyDescent="0.15">
      <c r="A218" s="97" t="s">
        <v>220</v>
      </c>
      <c r="B218" s="98">
        <v>636</v>
      </c>
      <c r="C218" s="98">
        <v>0.22</v>
      </c>
      <c r="D218" s="98">
        <v>150221</v>
      </c>
      <c r="E218" s="99">
        <v>52.52</v>
      </c>
    </row>
    <row r="219" spans="1:5" ht="13.5" x14ac:dyDescent="0.15">
      <c r="A219" s="97" t="s">
        <v>269</v>
      </c>
      <c r="B219" s="98">
        <v>2616</v>
      </c>
      <c r="C219" s="98">
        <v>0.91</v>
      </c>
      <c r="D219" s="98">
        <v>152837</v>
      </c>
      <c r="E219" s="99">
        <v>53.44</v>
      </c>
    </row>
    <row r="220" spans="1:5" ht="13.5" x14ac:dyDescent="0.15">
      <c r="A220" s="97" t="s">
        <v>340</v>
      </c>
      <c r="B220" s="98">
        <v>2458</v>
      </c>
      <c r="C220" s="98">
        <v>0.86</v>
      </c>
      <c r="D220" s="98">
        <v>155295</v>
      </c>
      <c r="E220" s="99">
        <v>54.29</v>
      </c>
    </row>
    <row r="221" spans="1:5" ht="13.5" x14ac:dyDescent="0.15">
      <c r="A221" s="97" t="s">
        <v>460</v>
      </c>
      <c r="B221" s="98">
        <v>446</v>
      </c>
      <c r="C221" s="98">
        <v>0.16</v>
      </c>
      <c r="D221" s="98">
        <v>155741</v>
      </c>
      <c r="E221" s="99">
        <v>54.45</v>
      </c>
    </row>
    <row r="222" spans="1:5" ht="13.5" x14ac:dyDescent="0.15">
      <c r="A222" s="97" t="s">
        <v>224</v>
      </c>
      <c r="B222" s="98">
        <v>708</v>
      </c>
      <c r="C222" s="98">
        <v>0.25</v>
      </c>
      <c r="D222" s="98">
        <v>156449</v>
      </c>
      <c r="E222" s="99">
        <v>54.7</v>
      </c>
    </row>
    <row r="223" spans="1:5" ht="13.5" x14ac:dyDescent="0.15">
      <c r="A223" s="97" t="s">
        <v>339</v>
      </c>
      <c r="B223" s="98">
        <v>346</v>
      </c>
      <c r="C223" s="98">
        <v>0.12</v>
      </c>
      <c r="D223" s="98">
        <v>156795</v>
      </c>
      <c r="E223" s="99">
        <v>54.82</v>
      </c>
    </row>
    <row r="224" spans="1:5" ht="13.5" x14ac:dyDescent="0.15">
      <c r="A224" s="97" t="s">
        <v>461</v>
      </c>
      <c r="B224" s="98">
        <v>1076</v>
      </c>
      <c r="C224" s="98">
        <v>0.38</v>
      </c>
      <c r="D224" s="98">
        <v>157871</v>
      </c>
      <c r="E224" s="99">
        <v>55.2</v>
      </c>
    </row>
    <row r="225" spans="1:5" ht="13.5" x14ac:dyDescent="0.15">
      <c r="A225" s="97" t="s">
        <v>485</v>
      </c>
      <c r="B225" s="98">
        <v>90</v>
      </c>
      <c r="C225" s="98">
        <v>0.03</v>
      </c>
      <c r="D225" s="98">
        <v>157961</v>
      </c>
      <c r="E225" s="99">
        <v>55.23</v>
      </c>
    </row>
    <row r="226" spans="1:5" ht="13.5" x14ac:dyDescent="0.15">
      <c r="A226" s="97" t="s">
        <v>381</v>
      </c>
      <c r="B226" s="98">
        <v>1104</v>
      </c>
      <c r="C226" s="98">
        <v>0.39</v>
      </c>
      <c r="D226" s="98">
        <v>159065</v>
      </c>
      <c r="E226" s="99">
        <v>55.61</v>
      </c>
    </row>
    <row r="227" spans="1:5" ht="13.5" x14ac:dyDescent="0.15">
      <c r="A227" s="97" t="s">
        <v>254</v>
      </c>
      <c r="B227" s="98">
        <v>862</v>
      </c>
      <c r="C227" s="98">
        <v>0.3</v>
      </c>
      <c r="D227" s="98">
        <v>159927</v>
      </c>
      <c r="E227" s="99">
        <v>55.91</v>
      </c>
    </row>
    <row r="228" spans="1:5" ht="13.5" x14ac:dyDescent="0.15">
      <c r="A228" s="97" t="s">
        <v>439</v>
      </c>
      <c r="B228" s="98">
        <v>57</v>
      </c>
      <c r="C228" s="98">
        <v>0.02</v>
      </c>
      <c r="D228" s="98">
        <v>159984</v>
      </c>
      <c r="E228" s="99">
        <v>55.93</v>
      </c>
    </row>
    <row r="229" spans="1:5" ht="13.5" x14ac:dyDescent="0.15">
      <c r="A229" s="97" t="s">
        <v>513</v>
      </c>
      <c r="B229" s="98">
        <v>510</v>
      </c>
      <c r="C229" s="98">
        <v>0.18</v>
      </c>
      <c r="D229" s="98">
        <v>160494</v>
      </c>
      <c r="E229" s="99">
        <v>56.11</v>
      </c>
    </row>
    <row r="230" spans="1:5" ht="13.5" x14ac:dyDescent="0.15">
      <c r="A230" s="97" t="s">
        <v>466</v>
      </c>
      <c r="B230" s="98">
        <v>940</v>
      </c>
      <c r="C230" s="98">
        <v>0.33</v>
      </c>
      <c r="D230" s="98">
        <v>161434</v>
      </c>
      <c r="E230" s="99">
        <v>56.44</v>
      </c>
    </row>
    <row r="231" spans="1:5" ht="13.5" x14ac:dyDescent="0.15">
      <c r="A231" s="97" t="s">
        <v>455</v>
      </c>
      <c r="B231" s="98">
        <v>1271</v>
      </c>
      <c r="C231" s="98">
        <v>0.44</v>
      </c>
      <c r="D231" s="98">
        <v>162705</v>
      </c>
      <c r="E231" s="99">
        <v>56.89</v>
      </c>
    </row>
    <row r="232" spans="1:5" ht="13.5" x14ac:dyDescent="0.15">
      <c r="A232" s="97" t="s">
        <v>494</v>
      </c>
      <c r="B232" s="98">
        <v>1208</v>
      </c>
      <c r="C232" s="98">
        <v>0.42</v>
      </c>
      <c r="D232" s="98">
        <v>163913</v>
      </c>
      <c r="E232" s="99">
        <v>57.31</v>
      </c>
    </row>
    <row r="233" spans="1:5" ht="13.5" x14ac:dyDescent="0.15">
      <c r="A233" s="97" t="s">
        <v>206</v>
      </c>
      <c r="B233" s="98">
        <v>548</v>
      </c>
      <c r="C233" s="98">
        <v>0.19</v>
      </c>
      <c r="D233" s="98">
        <v>164461</v>
      </c>
      <c r="E233" s="99">
        <v>57.5</v>
      </c>
    </row>
    <row r="234" spans="1:5" ht="13.5" x14ac:dyDescent="0.15">
      <c r="A234" s="97" t="s">
        <v>465</v>
      </c>
      <c r="B234" s="98">
        <v>467</v>
      </c>
      <c r="C234" s="98">
        <v>0.16</v>
      </c>
      <c r="D234" s="98">
        <v>164928</v>
      </c>
      <c r="E234" s="99">
        <v>57.66</v>
      </c>
    </row>
    <row r="235" spans="1:5" ht="13.5" x14ac:dyDescent="0.15">
      <c r="A235" s="97" t="s">
        <v>262</v>
      </c>
      <c r="B235" s="98">
        <v>1443</v>
      </c>
      <c r="C235" s="98">
        <v>0.5</v>
      </c>
      <c r="D235" s="98">
        <v>166371</v>
      </c>
      <c r="E235" s="99">
        <v>58.17</v>
      </c>
    </row>
    <row r="236" spans="1:5" ht="13.5" x14ac:dyDescent="0.15">
      <c r="A236" s="97" t="s">
        <v>358</v>
      </c>
      <c r="B236" s="98">
        <v>1304</v>
      </c>
      <c r="C236" s="98">
        <v>0.46</v>
      </c>
      <c r="D236" s="98">
        <v>167675</v>
      </c>
      <c r="E236" s="99">
        <v>58.62</v>
      </c>
    </row>
    <row r="237" spans="1:5" ht="13.5" x14ac:dyDescent="0.15">
      <c r="A237" s="97" t="s">
        <v>386</v>
      </c>
      <c r="B237" s="98">
        <v>277</v>
      </c>
      <c r="C237" s="98">
        <v>0.1</v>
      </c>
      <c r="D237" s="98">
        <v>167952</v>
      </c>
      <c r="E237" s="99">
        <v>58.72</v>
      </c>
    </row>
    <row r="238" spans="1:5" ht="13.5" x14ac:dyDescent="0.15">
      <c r="A238" s="97" t="s">
        <v>307</v>
      </c>
      <c r="B238" s="98">
        <v>1303</v>
      </c>
      <c r="C238" s="98">
        <v>0.46</v>
      </c>
      <c r="D238" s="98">
        <v>169255</v>
      </c>
      <c r="E238" s="99">
        <v>59.18</v>
      </c>
    </row>
    <row r="239" spans="1:5" ht="13.5" x14ac:dyDescent="0.15">
      <c r="A239" s="97" t="s">
        <v>310</v>
      </c>
      <c r="B239" s="98">
        <v>4964</v>
      </c>
      <c r="C239" s="98">
        <v>1.74</v>
      </c>
      <c r="D239" s="98">
        <v>174219</v>
      </c>
      <c r="E239" s="99">
        <v>60.91</v>
      </c>
    </row>
    <row r="240" spans="1:5" ht="13.5" x14ac:dyDescent="0.15">
      <c r="A240" s="97" t="s">
        <v>481</v>
      </c>
      <c r="B240" s="98">
        <v>189</v>
      </c>
      <c r="C240" s="98">
        <v>7.0000000000000007E-2</v>
      </c>
      <c r="D240" s="98">
        <v>174408</v>
      </c>
      <c r="E240" s="99">
        <v>60.98</v>
      </c>
    </row>
    <row r="241" spans="1:5" ht="13.5" x14ac:dyDescent="0.15">
      <c r="A241" s="97" t="s">
        <v>444</v>
      </c>
      <c r="B241" s="98">
        <v>420</v>
      </c>
      <c r="C241" s="98">
        <v>0.15</v>
      </c>
      <c r="D241" s="98">
        <v>174828</v>
      </c>
      <c r="E241" s="99">
        <v>61.12</v>
      </c>
    </row>
    <row r="242" spans="1:5" ht="13.5" x14ac:dyDescent="0.15">
      <c r="A242" s="97" t="s">
        <v>203</v>
      </c>
      <c r="B242" s="98">
        <v>822</v>
      </c>
      <c r="C242" s="98">
        <v>0.28999999999999998</v>
      </c>
      <c r="D242" s="98">
        <v>175650</v>
      </c>
      <c r="E242" s="99">
        <v>61.41</v>
      </c>
    </row>
    <row r="243" spans="1:5" ht="13.5" x14ac:dyDescent="0.15">
      <c r="A243" s="97" t="s">
        <v>343</v>
      </c>
      <c r="B243" s="98">
        <v>1391</v>
      </c>
      <c r="C243" s="98">
        <v>0.49</v>
      </c>
      <c r="D243" s="98">
        <v>177041</v>
      </c>
      <c r="E243" s="99">
        <v>61.9</v>
      </c>
    </row>
    <row r="244" spans="1:5" ht="13.5" x14ac:dyDescent="0.15">
      <c r="A244" s="97" t="s">
        <v>385</v>
      </c>
      <c r="B244" s="98">
        <v>1378</v>
      </c>
      <c r="C244" s="98">
        <v>0.48</v>
      </c>
      <c r="D244" s="98">
        <v>178419</v>
      </c>
      <c r="E244" s="99">
        <v>62.38</v>
      </c>
    </row>
    <row r="245" spans="1:5" ht="13.5" x14ac:dyDescent="0.15">
      <c r="A245" s="97" t="s">
        <v>384</v>
      </c>
      <c r="B245" s="98">
        <v>230</v>
      </c>
      <c r="C245" s="98">
        <v>0.08</v>
      </c>
      <c r="D245" s="98">
        <v>178649</v>
      </c>
      <c r="E245" s="99">
        <v>62.46</v>
      </c>
    </row>
    <row r="246" spans="1:5" ht="13.5" x14ac:dyDescent="0.15">
      <c r="A246" s="97" t="s">
        <v>223</v>
      </c>
      <c r="B246" s="98">
        <v>531</v>
      </c>
      <c r="C246" s="98">
        <v>0.19</v>
      </c>
      <c r="D246" s="98">
        <v>179180</v>
      </c>
      <c r="E246" s="99">
        <v>62.65</v>
      </c>
    </row>
    <row r="247" spans="1:5" ht="13.5" x14ac:dyDescent="0.15">
      <c r="A247" s="97" t="s">
        <v>327</v>
      </c>
      <c r="B247" s="98">
        <v>1080</v>
      </c>
      <c r="C247" s="98">
        <v>0.38</v>
      </c>
      <c r="D247" s="98">
        <v>180260</v>
      </c>
      <c r="E247" s="99">
        <v>63.02</v>
      </c>
    </row>
    <row r="248" spans="1:5" ht="13.5" x14ac:dyDescent="0.15">
      <c r="A248" s="97" t="s">
        <v>277</v>
      </c>
      <c r="B248" s="98">
        <v>1840</v>
      </c>
      <c r="C248" s="98">
        <v>0.64</v>
      </c>
      <c r="D248" s="98">
        <v>182100</v>
      </c>
      <c r="E248" s="99">
        <v>63.67</v>
      </c>
    </row>
    <row r="249" spans="1:5" ht="13.5" x14ac:dyDescent="0.15">
      <c r="A249" s="97" t="s">
        <v>368</v>
      </c>
      <c r="B249" s="98">
        <v>452</v>
      </c>
      <c r="C249" s="98">
        <v>0.16</v>
      </c>
      <c r="D249" s="98">
        <v>182552</v>
      </c>
      <c r="E249" s="99">
        <v>63.82</v>
      </c>
    </row>
    <row r="250" spans="1:5" ht="13.5" x14ac:dyDescent="0.15">
      <c r="A250" s="97" t="s">
        <v>372</v>
      </c>
      <c r="B250" s="98">
        <v>580</v>
      </c>
      <c r="C250" s="98">
        <v>0.2</v>
      </c>
      <c r="D250" s="98">
        <v>183132</v>
      </c>
      <c r="E250" s="99">
        <v>64.03</v>
      </c>
    </row>
    <row r="251" spans="1:5" ht="13.5" x14ac:dyDescent="0.15">
      <c r="A251" s="97" t="s">
        <v>326</v>
      </c>
      <c r="B251" s="98">
        <v>389</v>
      </c>
      <c r="C251" s="98">
        <v>0.14000000000000001</v>
      </c>
      <c r="D251" s="98">
        <v>183521</v>
      </c>
      <c r="E251" s="99">
        <v>64.16</v>
      </c>
    </row>
    <row r="252" spans="1:5" ht="13.5" x14ac:dyDescent="0.15">
      <c r="A252" s="97" t="s">
        <v>324</v>
      </c>
      <c r="B252" s="98">
        <v>561</v>
      </c>
      <c r="C252" s="98">
        <v>0.2</v>
      </c>
      <c r="D252" s="98">
        <v>184082</v>
      </c>
      <c r="E252" s="99">
        <v>64.36</v>
      </c>
    </row>
    <row r="253" spans="1:5" ht="13.5" x14ac:dyDescent="0.15">
      <c r="A253" s="97" t="s">
        <v>258</v>
      </c>
      <c r="B253" s="98">
        <v>5199</v>
      </c>
      <c r="C253" s="98">
        <v>1.82</v>
      </c>
      <c r="D253" s="98">
        <v>189281</v>
      </c>
      <c r="E253" s="99">
        <v>66.180000000000007</v>
      </c>
    </row>
    <row r="254" spans="1:5" ht="13.5" x14ac:dyDescent="0.15">
      <c r="A254" s="97" t="s">
        <v>260</v>
      </c>
      <c r="B254" s="98">
        <v>3667</v>
      </c>
      <c r="C254" s="98">
        <v>1.28</v>
      </c>
      <c r="D254" s="98">
        <v>192948</v>
      </c>
      <c r="E254" s="99">
        <v>67.459999999999994</v>
      </c>
    </row>
    <row r="255" spans="1:5" ht="13.5" x14ac:dyDescent="0.15">
      <c r="A255" s="97" t="s">
        <v>451</v>
      </c>
      <c r="B255" s="98">
        <v>1156</v>
      </c>
      <c r="C255" s="98">
        <v>0.4</v>
      </c>
      <c r="D255" s="98">
        <v>194104</v>
      </c>
      <c r="E255" s="99">
        <v>67.86</v>
      </c>
    </row>
    <row r="256" spans="1:5" ht="13.5" x14ac:dyDescent="0.15">
      <c r="A256" s="97" t="s">
        <v>440</v>
      </c>
      <c r="B256" s="98">
        <v>88</v>
      </c>
      <c r="C256" s="98">
        <v>0.03</v>
      </c>
      <c r="D256" s="98">
        <v>194192</v>
      </c>
      <c r="E256" s="99">
        <v>67.89</v>
      </c>
    </row>
    <row r="257" spans="1:5" ht="13.5" x14ac:dyDescent="0.15">
      <c r="A257" s="97" t="s">
        <v>441</v>
      </c>
      <c r="B257" s="98">
        <v>67</v>
      </c>
      <c r="C257" s="98">
        <v>0.02</v>
      </c>
      <c r="D257" s="98">
        <v>194259</v>
      </c>
      <c r="E257" s="99">
        <v>67.92</v>
      </c>
    </row>
    <row r="258" spans="1:5" ht="13.5" x14ac:dyDescent="0.15">
      <c r="A258" s="97" t="s">
        <v>318</v>
      </c>
      <c r="B258" s="98">
        <v>376</v>
      </c>
      <c r="C258" s="98">
        <v>0.13</v>
      </c>
      <c r="D258" s="98">
        <v>194635</v>
      </c>
      <c r="E258" s="99">
        <v>68.05</v>
      </c>
    </row>
    <row r="259" spans="1:5" ht="13.5" x14ac:dyDescent="0.15">
      <c r="A259" s="97" t="s">
        <v>493</v>
      </c>
      <c r="B259" s="98">
        <v>1284</v>
      </c>
      <c r="C259" s="98">
        <v>0.45</v>
      </c>
      <c r="D259" s="98">
        <v>195919</v>
      </c>
      <c r="E259" s="99">
        <v>68.5</v>
      </c>
    </row>
    <row r="260" spans="1:5" ht="13.5" x14ac:dyDescent="0.15">
      <c r="A260" s="97" t="s">
        <v>499</v>
      </c>
      <c r="B260" s="98">
        <v>272</v>
      </c>
      <c r="C260" s="98">
        <v>0.1</v>
      </c>
      <c r="D260" s="98">
        <v>196191</v>
      </c>
      <c r="E260" s="99">
        <v>68.59</v>
      </c>
    </row>
    <row r="261" spans="1:5" ht="13.5" x14ac:dyDescent="0.15">
      <c r="A261" s="97" t="s">
        <v>177</v>
      </c>
      <c r="B261" s="98">
        <v>451</v>
      </c>
      <c r="C261" s="98">
        <v>0.16</v>
      </c>
      <c r="D261" s="98">
        <v>196642</v>
      </c>
      <c r="E261" s="99">
        <v>68.75</v>
      </c>
    </row>
    <row r="262" spans="1:5" ht="13.5" x14ac:dyDescent="0.15">
      <c r="A262" s="97" t="s">
        <v>172</v>
      </c>
      <c r="B262" s="98">
        <v>778</v>
      </c>
      <c r="C262" s="98">
        <v>0.27</v>
      </c>
      <c r="D262" s="98">
        <v>197420</v>
      </c>
      <c r="E262" s="99">
        <v>69.02</v>
      </c>
    </row>
    <row r="263" spans="1:5" ht="13.5" x14ac:dyDescent="0.15">
      <c r="A263" s="97" t="s">
        <v>364</v>
      </c>
      <c r="B263" s="98">
        <v>314</v>
      </c>
      <c r="C263" s="98">
        <v>0.11</v>
      </c>
      <c r="D263" s="98">
        <v>197734</v>
      </c>
      <c r="E263" s="99">
        <v>69.13</v>
      </c>
    </row>
    <row r="264" spans="1:5" ht="13.5" x14ac:dyDescent="0.15">
      <c r="A264" s="97" t="s">
        <v>296</v>
      </c>
      <c r="B264" s="98">
        <v>1832</v>
      </c>
      <c r="C264" s="98">
        <v>0.64</v>
      </c>
      <c r="D264" s="98">
        <v>199566</v>
      </c>
      <c r="E264" s="99">
        <v>69.77</v>
      </c>
    </row>
    <row r="265" spans="1:5" ht="13.5" x14ac:dyDescent="0.15">
      <c r="A265" s="97" t="s">
        <v>222</v>
      </c>
      <c r="B265" s="98">
        <v>1177</v>
      </c>
      <c r="C265" s="98">
        <v>0.41</v>
      </c>
      <c r="D265" s="98">
        <v>200743</v>
      </c>
      <c r="E265" s="99">
        <v>70.180000000000007</v>
      </c>
    </row>
    <row r="266" spans="1:5" ht="13.5" x14ac:dyDescent="0.15">
      <c r="A266" s="97" t="s">
        <v>238</v>
      </c>
      <c r="B266" s="98">
        <v>491</v>
      </c>
      <c r="C266" s="98">
        <v>0.17</v>
      </c>
      <c r="D266" s="98">
        <v>201234</v>
      </c>
      <c r="E266" s="99">
        <v>70.36</v>
      </c>
    </row>
    <row r="267" spans="1:5" ht="13.5" x14ac:dyDescent="0.15">
      <c r="A267" s="97" t="s">
        <v>491</v>
      </c>
      <c r="B267" s="98">
        <v>319</v>
      </c>
      <c r="C267" s="98">
        <v>0.11</v>
      </c>
      <c r="D267" s="98">
        <v>201553</v>
      </c>
      <c r="E267" s="99">
        <v>70.47</v>
      </c>
    </row>
    <row r="268" spans="1:5" ht="13.5" x14ac:dyDescent="0.15">
      <c r="A268" s="97" t="s">
        <v>233</v>
      </c>
      <c r="B268" s="98">
        <v>909</v>
      </c>
      <c r="C268" s="98">
        <v>0.32</v>
      </c>
      <c r="D268" s="98">
        <v>202462</v>
      </c>
      <c r="E268" s="99">
        <v>70.790000000000006</v>
      </c>
    </row>
    <row r="269" spans="1:5" ht="13.5" x14ac:dyDescent="0.15">
      <c r="A269" s="97" t="s">
        <v>352</v>
      </c>
      <c r="B269" s="98">
        <v>1330</v>
      </c>
      <c r="C269" s="98">
        <v>0.47</v>
      </c>
      <c r="D269" s="98">
        <v>203792</v>
      </c>
      <c r="E269" s="99">
        <v>71.25</v>
      </c>
    </row>
    <row r="270" spans="1:5" ht="13.5" x14ac:dyDescent="0.15">
      <c r="A270" s="97" t="s">
        <v>302</v>
      </c>
      <c r="B270" s="98">
        <v>1604</v>
      </c>
      <c r="C270" s="98">
        <v>0.56000000000000005</v>
      </c>
      <c r="D270" s="98">
        <v>205396</v>
      </c>
      <c r="E270" s="99">
        <v>71.81</v>
      </c>
    </row>
    <row r="271" spans="1:5" ht="13.5" x14ac:dyDescent="0.15">
      <c r="A271" s="97" t="s">
        <v>217</v>
      </c>
      <c r="B271" s="98">
        <v>378</v>
      </c>
      <c r="C271" s="98">
        <v>0.13</v>
      </c>
      <c r="D271" s="98">
        <v>205774</v>
      </c>
      <c r="E271" s="99">
        <v>71.94</v>
      </c>
    </row>
    <row r="272" spans="1:5" ht="13.5" x14ac:dyDescent="0.15">
      <c r="A272" s="97" t="s">
        <v>316</v>
      </c>
      <c r="B272" s="98">
        <v>484</v>
      </c>
      <c r="C272" s="98">
        <v>0.17</v>
      </c>
      <c r="D272" s="98">
        <v>206258</v>
      </c>
      <c r="E272" s="99">
        <v>72.11</v>
      </c>
    </row>
    <row r="273" spans="1:5" ht="13.5" x14ac:dyDescent="0.15">
      <c r="A273" s="97" t="s">
        <v>207</v>
      </c>
      <c r="B273" s="98">
        <v>1725</v>
      </c>
      <c r="C273" s="98">
        <v>0.6</v>
      </c>
      <c r="D273" s="98">
        <v>207983</v>
      </c>
      <c r="E273" s="99">
        <v>72.72</v>
      </c>
    </row>
    <row r="274" spans="1:5" ht="13.5" x14ac:dyDescent="0.15">
      <c r="A274" s="97" t="s">
        <v>181</v>
      </c>
      <c r="B274" s="98">
        <v>2015</v>
      </c>
      <c r="C274" s="98">
        <v>0.7</v>
      </c>
      <c r="D274" s="98">
        <v>209998</v>
      </c>
      <c r="E274" s="99">
        <v>73.42</v>
      </c>
    </row>
    <row r="275" spans="1:5" ht="13.5" x14ac:dyDescent="0.15">
      <c r="A275" s="97" t="s">
        <v>219</v>
      </c>
      <c r="B275" s="98">
        <v>2760</v>
      </c>
      <c r="C275" s="98">
        <v>0.96</v>
      </c>
      <c r="D275" s="98">
        <v>212758</v>
      </c>
      <c r="E275" s="99">
        <v>74.39</v>
      </c>
    </row>
    <row r="276" spans="1:5" ht="13.5" x14ac:dyDescent="0.15">
      <c r="A276" s="97" t="s">
        <v>273</v>
      </c>
      <c r="B276" s="98">
        <v>376</v>
      </c>
      <c r="C276" s="98">
        <v>0.13</v>
      </c>
      <c r="D276" s="98">
        <v>213134</v>
      </c>
      <c r="E276" s="99">
        <v>74.52</v>
      </c>
    </row>
    <row r="277" spans="1:5" ht="13.5" x14ac:dyDescent="0.15">
      <c r="A277" s="97" t="s">
        <v>243</v>
      </c>
      <c r="B277" s="98">
        <v>1113</v>
      </c>
      <c r="C277" s="98">
        <v>0.39</v>
      </c>
      <c r="D277" s="98">
        <v>214247</v>
      </c>
      <c r="E277" s="99">
        <v>74.91</v>
      </c>
    </row>
    <row r="278" spans="1:5" ht="13.5" x14ac:dyDescent="0.15">
      <c r="A278" s="97" t="s">
        <v>356</v>
      </c>
      <c r="B278" s="98">
        <v>613</v>
      </c>
      <c r="C278" s="98">
        <v>0.21</v>
      </c>
      <c r="D278" s="98">
        <v>214860</v>
      </c>
      <c r="E278" s="99">
        <v>75.12</v>
      </c>
    </row>
    <row r="279" spans="1:5" ht="13.5" x14ac:dyDescent="0.15">
      <c r="A279" s="97" t="s">
        <v>186</v>
      </c>
      <c r="B279" s="98">
        <v>1108</v>
      </c>
      <c r="C279" s="98">
        <v>0.39</v>
      </c>
      <c r="D279" s="98">
        <v>215968</v>
      </c>
      <c r="E279" s="99">
        <v>75.510000000000005</v>
      </c>
    </row>
    <row r="280" spans="1:5" ht="13.5" x14ac:dyDescent="0.15">
      <c r="A280" s="97" t="s">
        <v>370</v>
      </c>
      <c r="B280" s="98">
        <v>374</v>
      </c>
      <c r="C280" s="98">
        <v>0.13</v>
      </c>
      <c r="D280" s="98">
        <v>216342</v>
      </c>
      <c r="E280" s="99">
        <v>75.64</v>
      </c>
    </row>
    <row r="281" spans="1:5" ht="13.5" x14ac:dyDescent="0.15">
      <c r="A281" s="97" t="s">
        <v>449</v>
      </c>
      <c r="B281" s="98">
        <v>36</v>
      </c>
      <c r="C281" s="98">
        <v>0.01</v>
      </c>
      <c r="D281" s="98">
        <v>216378</v>
      </c>
      <c r="E281" s="99">
        <v>75.650000000000006</v>
      </c>
    </row>
    <row r="282" spans="1:5" ht="13.5" x14ac:dyDescent="0.15">
      <c r="A282" s="97" t="s">
        <v>256</v>
      </c>
      <c r="B282" s="98">
        <v>1415</v>
      </c>
      <c r="C282" s="98">
        <v>0.49</v>
      </c>
      <c r="D282" s="98">
        <v>217793</v>
      </c>
      <c r="E282" s="99">
        <v>76.150000000000006</v>
      </c>
    </row>
    <row r="283" spans="1:5" ht="13.5" x14ac:dyDescent="0.15">
      <c r="A283" s="97" t="s">
        <v>290</v>
      </c>
      <c r="B283" s="98">
        <v>731</v>
      </c>
      <c r="C283" s="98">
        <v>0.26</v>
      </c>
      <c r="D283" s="98">
        <v>218524</v>
      </c>
      <c r="E283" s="99">
        <v>76.400000000000006</v>
      </c>
    </row>
    <row r="284" spans="1:5" ht="13.5" x14ac:dyDescent="0.15">
      <c r="A284" s="97" t="s">
        <v>315</v>
      </c>
      <c r="B284" s="98">
        <v>480</v>
      </c>
      <c r="C284" s="98">
        <v>0.17</v>
      </c>
      <c r="D284" s="98">
        <v>219004</v>
      </c>
      <c r="E284" s="99">
        <v>76.569999999999993</v>
      </c>
    </row>
    <row r="285" spans="1:5" ht="13.5" x14ac:dyDescent="0.15">
      <c r="A285" s="97" t="s">
        <v>270</v>
      </c>
      <c r="B285" s="98">
        <v>1077</v>
      </c>
      <c r="C285" s="98">
        <v>0.38</v>
      </c>
      <c r="D285" s="98">
        <v>220081</v>
      </c>
      <c r="E285" s="99">
        <v>76.95</v>
      </c>
    </row>
    <row r="286" spans="1:5" ht="13.5" x14ac:dyDescent="0.15">
      <c r="A286" s="97" t="s">
        <v>301</v>
      </c>
      <c r="B286" s="98">
        <v>2725</v>
      </c>
      <c r="C286" s="98">
        <v>0.95</v>
      </c>
      <c r="D286" s="98">
        <v>222806</v>
      </c>
      <c r="E286" s="99">
        <v>77.900000000000006</v>
      </c>
    </row>
    <row r="287" spans="1:5" ht="13.5" x14ac:dyDescent="0.15">
      <c r="A287" s="97" t="s">
        <v>506</v>
      </c>
      <c r="B287" s="98">
        <v>860</v>
      </c>
      <c r="C287" s="98">
        <v>0.3</v>
      </c>
      <c r="D287" s="98">
        <v>223666</v>
      </c>
      <c r="E287" s="99">
        <v>78.2</v>
      </c>
    </row>
    <row r="288" spans="1:5" ht="13.5" x14ac:dyDescent="0.15">
      <c r="A288" s="97" t="s">
        <v>698</v>
      </c>
      <c r="B288" s="98">
        <v>1</v>
      </c>
      <c r="C288" s="98">
        <v>0</v>
      </c>
      <c r="D288" s="98">
        <v>223667</v>
      </c>
      <c r="E288" s="99">
        <v>78.2</v>
      </c>
    </row>
    <row r="289" spans="1:5" ht="13.5" x14ac:dyDescent="0.15">
      <c r="A289" s="97" t="s">
        <v>474</v>
      </c>
      <c r="B289" s="98">
        <v>341</v>
      </c>
      <c r="C289" s="98">
        <v>0.12</v>
      </c>
      <c r="D289" s="98">
        <v>224008</v>
      </c>
      <c r="E289" s="99">
        <v>78.319999999999993</v>
      </c>
    </row>
    <row r="290" spans="1:5" ht="13.5" x14ac:dyDescent="0.15">
      <c r="A290" s="97" t="s">
        <v>211</v>
      </c>
      <c r="B290" s="98">
        <v>1683</v>
      </c>
      <c r="C290" s="98">
        <v>0.59</v>
      </c>
      <c r="D290" s="98">
        <v>225691</v>
      </c>
      <c r="E290" s="99">
        <v>78.91</v>
      </c>
    </row>
    <row r="291" spans="1:5" ht="13.5" x14ac:dyDescent="0.15">
      <c r="A291" s="97" t="s">
        <v>362</v>
      </c>
      <c r="B291" s="98">
        <v>368</v>
      </c>
      <c r="C291" s="98">
        <v>0.13</v>
      </c>
      <c r="D291" s="98">
        <v>226059</v>
      </c>
      <c r="E291" s="99">
        <v>79.040000000000006</v>
      </c>
    </row>
    <row r="292" spans="1:5" ht="13.5" x14ac:dyDescent="0.15">
      <c r="A292" s="97" t="s">
        <v>377</v>
      </c>
      <c r="B292" s="98">
        <v>520</v>
      </c>
      <c r="C292" s="98">
        <v>0.18</v>
      </c>
      <c r="D292" s="98">
        <v>226579</v>
      </c>
      <c r="E292" s="99">
        <v>79.22</v>
      </c>
    </row>
    <row r="293" spans="1:5" ht="13.5" x14ac:dyDescent="0.15">
      <c r="A293" s="97" t="s">
        <v>376</v>
      </c>
      <c r="B293" s="98">
        <v>1452</v>
      </c>
      <c r="C293" s="98">
        <v>0.51</v>
      </c>
      <c r="D293" s="98">
        <v>228031</v>
      </c>
      <c r="E293" s="99">
        <v>79.73</v>
      </c>
    </row>
    <row r="294" spans="1:5" ht="13.5" x14ac:dyDescent="0.15">
      <c r="A294" s="97" t="s">
        <v>322</v>
      </c>
      <c r="B294" s="98">
        <v>252</v>
      </c>
      <c r="C294" s="98">
        <v>0.09</v>
      </c>
      <c r="D294" s="98">
        <v>228283</v>
      </c>
      <c r="E294" s="99">
        <v>79.81</v>
      </c>
    </row>
    <row r="295" spans="1:5" ht="13.5" x14ac:dyDescent="0.15">
      <c r="A295" s="97" t="s">
        <v>268</v>
      </c>
      <c r="B295" s="98">
        <v>2853</v>
      </c>
      <c r="C295" s="98">
        <v>1</v>
      </c>
      <c r="D295" s="98">
        <v>231136</v>
      </c>
      <c r="E295" s="99">
        <v>80.81</v>
      </c>
    </row>
    <row r="296" spans="1:5" ht="13.5" x14ac:dyDescent="0.15">
      <c r="A296" s="97" t="s">
        <v>478</v>
      </c>
      <c r="B296" s="98">
        <v>73</v>
      </c>
      <c r="C296" s="98">
        <v>0.03</v>
      </c>
      <c r="D296" s="98">
        <v>231209</v>
      </c>
      <c r="E296" s="99">
        <v>80.84</v>
      </c>
    </row>
    <row r="297" spans="1:5" ht="13.5" x14ac:dyDescent="0.15">
      <c r="A297" s="97" t="s">
        <v>500</v>
      </c>
      <c r="B297" s="98">
        <v>1031</v>
      </c>
      <c r="C297" s="98">
        <v>0.36</v>
      </c>
      <c r="D297" s="98">
        <v>232240</v>
      </c>
      <c r="E297" s="99">
        <v>81.2</v>
      </c>
    </row>
    <row r="298" spans="1:5" ht="13.5" x14ac:dyDescent="0.15">
      <c r="A298" s="97" t="s">
        <v>463</v>
      </c>
      <c r="B298" s="98">
        <v>797</v>
      </c>
      <c r="C298" s="98">
        <v>0.28000000000000003</v>
      </c>
      <c r="D298" s="98">
        <v>233037</v>
      </c>
      <c r="E298" s="99">
        <v>81.48</v>
      </c>
    </row>
    <row r="299" spans="1:5" ht="13.5" x14ac:dyDescent="0.15">
      <c r="A299" s="97" t="s">
        <v>309</v>
      </c>
      <c r="B299" s="98">
        <v>2250</v>
      </c>
      <c r="C299" s="98">
        <v>0.79</v>
      </c>
      <c r="D299" s="98">
        <v>235287</v>
      </c>
      <c r="E299" s="99">
        <v>82.26</v>
      </c>
    </row>
    <row r="300" spans="1:5" ht="13.5" x14ac:dyDescent="0.15">
      <c r="A300" s="97" t="s">
        <v>312</v>
      </c>
      <c r="B300" s="98">
        <v>358</v>
      </c>
      <c r="C300" s="98">
        <v>0.13</v>
      </c>
      <c r="D300" s="98">
        <v>235645</v>
      </c>
      <c r="E300" s="99">
        <v>82.39</v>
      </c>
    </row>
    <row r="301" spans="1:5" ht="13.5" x14ac:dyDescent="0.15">
      <c r="A301" s="97" t="s">
        <v>174</v>
      </c>
      <c r="B301" s="98">
        <v>1321</v>
      </c>
      <c r="C301" s="98">
        <v>0.46</v>
      </c>
      <c r="D301" s="98">
        <v>236966</v>
      </c>
      <c r="E301" s="99">
        <v>82.85</v>
      </c>
    </row>
    <row r="302" spans="1:5" ht="13.5" x14ac:dyDescent="0.15">
      <c r="A302" s="97" t="s">
        <v>236</v>
      </c>
      <c r="B302" s="98">
        <v>415</v>
      </c>
      <c r="C302" s="98">
        <v>0.15</v>
      </c>
      <c r="D302" s="98">
        <v>237381</v>
      </c>
      <c r="E302" s="99">
        <v>82.99</v>
      </c>
    </row>
    <row r="303" spans="1:5" ht="13.5" x14ac:dyDescent="0.15">
      <c r="A303" s="97" t="s">
        <v>472</v>
      </c>
      <c r="B303" s="98">
        <v>260</v>
      </c>
      <c r="C303" s="98">
        <v>0.09</v>
      </c>
      <c r="D303" s="98">
        <v>237641</v>
      </c>
      <c r="E303" s="99">
        <v>83.09</v>
      </c>
    </row>
    <row r="304" spans="1:5" ht="13.5" x14ac:dyDescent="0.15">
      <c r="A304" s="97" t="s">
        <v>467</v>
      </c>
      <c r="B304" s="98">
        <v>347</v>
      </c>
      <c r="C304" s="98">
        <v>0.12</v>
      </c>
      <c r="D304" s="98">
        <v>237988</v>
      </c>
      <c r="E304" s="99">
        <v>83.21</v>
      </c>
    </row>
    <row r="305" spans="1:5" ht="13.5" x14ac:dyDescent="0.15">
      <c r="A305" s="97" t="s">
        <v>288</v>
      </c>
      <c r="B305" s="98">
        <v>245</v>
      </c>
      <c r="C305" s="98">
        <v>0.09</v>
      </c>
      <c r="D305" s="98">
        <v>238233</v>
      </c>
      <c r="E305" s="99">
        <v>83.29</v>
      </c>
    </row>
    <row r="306" spans="1:5" ht="13.5" x14ac:dyDescent="0.15">
      <c r="A306" s="97" t="s">
        <v>332</v>
      </c>
      <c r="B306" s="98">
        <v>1331</v>
      </c>
      <c r="C306" s="98">
        <v>0.47</v>
      </c>
      <c r="D306" s="98">
        <v>239564</v>
      </c>
      <c r="E306" s="99">
        <v>83.76</v>
      </c>
    </row>
    <row r="307" spans="1:5" ht="13.5" x14ac:dyDescent="0.15">
      <c r="A307" s="97" t="s">
        <v>473</v>
      </c>
      <c r="B307" s="98">
        <v>99</v>
      </c>
      <c r="C307" s="98">
        <v>0.03</v>
      </c>
      <c r="D307" s="98">
        <v>239663</v>
      </c>
      <c r="E307" s="99">
        <v>83.79</v>
      </c>
    </row>
    <row r="308" spans="1:5" ht="13.5" x14ac:dyDescent="0.15">
      <c r="A308" s="97" t="s">
        <v>276</v>
      </c>
      <c r="B308" s="98">
        <v>679</v>
      </c>
      <c r="C308" s="98">
        <v>0.24</v>
      </c>
      <c r="D308" s="98">
        <v>240342</v>
      </c>
      <c r="E308" s="99">
        <v>84.03</v>
      </c>
    </row>
    <row r="309" spans="1:5" ht="13.5" x14ac:dyDescent="0.15">
      <c r="A309" s="97" t="s">
        <v>202</v>
      </c>
      <c r="B309" s="98">
        <v>1219</v>
      </c>
      <c r="C309" s="98">
        <v>0.43</v>
      </c>
      <c r="D309" s="98">
        <v>241561</v>
      </c>
      <c r="E309" s="99">
        <v>84.46</v>
      </c>
    </row>
    <row r="310" spans="1:5" ht="13.5" x14ac:dyDescent="0.15">
      <c r="A310" s="97" t="s">
        <v>314</v>
      </c>
      <c r="B310" s="98">
        <v>736</v>
      </c>
      <c r="C310" s="98">
        <v>0.26</v>
      </c>
      <c r="D310" s="98">
        <v>242297</v>
      </c>
      <c r="E310" s="99">
        <v>84.71</v>
      </c>
    </row>
    <row r="311" spans="1:5" ht="13.5" x14ac:dyDescent="0.15">
      <c r="A311" s="97" t="s">
        <v>456</v>
      </c>
      <c r="B311" s="98">
        <v>233</v>
      </c>
      <c r="C311" s="98">
        <v>0.08</v>
      </c>
      <c r="D311" s="98">
        <v>242530</v>
      </c>
      <c r="E311" s="99">
        <v>84.79</v>
      </c>
    </row>
    <row r="312" spans="1:5" ht="13.5" x14ac:dyDescent="0.15">
      <c r="A312" s="97" t="s">
        <v>280</v>
      </c>
      <c r="B312" s="98">
        <v>1484</v>
      </c>
      <c r="C312" s="98">
        <v>0.52</v>
      </c>
      <c r="D312" s="98">
        <v>244014</v>
      </c>
      <c r="E312" s="99">
        <v>85.31</v>
      </c>
    </row>
    <row r="313" spans="1:5" ht="13.5" x14ac:dyDescent="0.15">
      <c r="A313" s="97" t="s">
        <v>357</v>
      </c>
      <c r="B313" s="98">
        <v>489</v>
      </c>
      <c r="C313" s="98">
        <v>0.17</v>
      </c>
      <c r="D313" s="98">
        <v>244503</v>
      </c>
      <c r="E313" s="99">
        <v>85.48</v>
      </c>
    </row>
    <row r="314" spans="1:5" ht="13.5" x14ac:dyDescent="0.15">
      <c r="A314" s="97" t="s">
        <v>241</v>
      </c>
      <c r="B314" s="98">
        <v>418</v>
      </c>
      <c r="C314" s="98">
        <v>0.15</v>
      </c>
      <c r="D314" s="98">
        <v>244921</v>
      </c>
      <c r="E314" s="99">
        <v>85.63</v>
      </c>
    </row>
    <row r="315" spans="1:5" ht="13.5" x14ac:dyDescent="0.15">
      <c r="A315" s="97" t="s">
        <v>359</v>
      </c>
      <c r="B315" s="98">
        <v>310</v>
      </c>
      <c r="C315" s="98">
        <v>0.11</v>
      </c>
      <c r="D315" s="98">
        <v>245231</v>
      </c>
      <c r="E315" s="99">
        <v>85.74</v>
      </c>
    </row>
    <row r="316" spans="1:5" ht="13.5" x14ac:dyDescent="0.15">
      <c r="A316" s="97" t="s">
        <v>285</v>
      </c>
      <c r="B316" s="98">
        <v>1088</v>
      </c>
      <c r="C316" s="98">
        <v>0.38</v>
      </c>
      <c r="D316" s="98">
        <v>246319</v>
      </c>
      <c r="E316" s="99">
        <v>86.12</v>
      </c>
    </row>
    <row r="317" spans="1:5" ht="13.5" x14ac:dyDescent="0.15">
      <c r="A317" s="97" t="s">
        <v>325</v>
      </c>
      <c r="B317" s="98">
        <v>1378</v>
      </c>
      <c r="C317" s="98">
        <v>0.48</v>
      </c>
      <c r="D317" s="98">
        <v>247697</v>
      </c>
      <c r="E317" s="99">
        <v>86.6</v>
      </c>
    </row>
    <row r="318" spans="1:5" ht="13.5" x14ac:dyDescent="0.15">
      <c r="A318" s="97" t="s">
        <v>298</v>
      </c>
      <c r="B318" s="98">
        <v>331</v>
      </c>
      <c r="C318" s="98">
        <v>0.12</v>
      </c>
      <c r="D318" s="98">
        <v>248028</v>
      </c>
      <c r="E318" s="99">
        <v>86.72</v>
      </c>
    </row>
    <row r="319" spans="1:5" ht="13.5" x14ac:dyDescent="0.15">
      <c r="A319" s="97" t="s">
        <v>452</v>
      </c>
      <c r="B319" s="98">
        <v>836</v>
      </c>
      <c r="C319" s="98">
        <v>0.28999999999999998</v>
      </c>
      <c r="D319" s="98">
        <v>248864</v>
      </c>
      <c r="E319" s="99">
        <v>87.01</v>
      </c>
    </row>
    <row r="320" spans="1:5" ht="13.5" x14ac:dyDescent="0.15">
      <c r="A320" s="97" t="s">
        <v>275</v>
      </c>
      <c r="B320" s="98">
        <v>372</v>
      </c>
      <c r="C320" s="98">
        <v>0.13</v>
      </c>
      <c r="D320" s="98">
        <v>249236</v>
      </c>
      <c r="E320" s="99">
        <v>87.14</v>
      </c>
    </row>
    <row r="321" spans="1:5" ht="13.5" x14ac:dyDescent="0.15">
      <c r="A321" s="97" t="s">
        <v>306</v>
      </c>
      <c r="B321" s="98">
        <v>1296</v>
      </c>
      <c r="C321" s="98">
        <v>0.45</v>
      </c>
      <c r="D321" s="98">
        <v>250532</v>
      </c>
      <c r="E321" s="99">
        <v>87.59</v>
      </c>
    </row>
    <row r="322" spans="1:5" ht="13.5" x14ac:dyDescent="0.15">
      <c r="A322" s="97" t="s">
        <v>176</v>
      </c>
      <c r="B322" s="98">
        <v>575</v>
      </c>
      <c r="C322" s="98">
        <v>0.2</v>
      </c>
      <c r="D322" s="98">
        <v>251107</v>
      </c>
      <c r="E322" s="99">
        <v>87.79</v>
      </c>
    </row>
    <row r="323" spans="1:5" ht="13.5" x14ac:dyDescent="0.15">
      <c r="A323" s="97" t="s">
        <v>462</v>
      </c>
      <c r="B323" s="98">
        <v>117</v>
      </c>
      <c r="C323" s="98">
        <v>0.04</v>
      </c>
      <c r="D323" s="98">
        <v>251224</v>
      </c>
      <c r="E323" s="99">
        <v>87.83</v>
      </c>
    </row>
    <row r="324" spans="1:5" ht="13.5" x14ac:dyDescent="0.15">
      <c r="A324" s="97" t="s">
        <v>195</v>
      </c>
      <c r="B324" s="98">
        <v>1050</v>
      </c>
      <c r="C324" s="98">
        <v>0.37</v>
      </c>
      <c r="D324" s="98">
        <v>252274</v>
      </c>
      <c r="E324" s="99">
        <v>88.2</v>
      </c>
    </row>
    <row r="325" spans="1:5" ht="13.5" x14ac:dyDescent="0.15">
      <c r="A325" s="97" t="s">
        <v>516</v>
      </c>
      <c r="B325" s="98">
        <v>17</v>
      </c>
      <c r="C325" s="98">
        <v>0.01</v>
      </c>
      <c r="D325" s="98">
        <v>252291</v>
      </c>
      <c r="E325" s="99">
        <v>88.21</v>
      </c>
    </row>
    <row r="326" spans="1:5" ht="13.5" x14ac:dyDescent="0.15">
      <c r="A326" s="97" t="s">
        <v>345</v>
      </c>
      <c r="B326" s="98">
        <v>600</v>
      </c>
      <c r="C326" s="98">
        <v>0.21</v>
      </c>
      <c r="D326" s="98">
        <v>252891</v>
      </c>
      <c r="E326" s="99">
        <v>88.42</v>
      </c>
    </row>
    <row r="327" spans="1:5" ht="13.5" x14ac:dyDescent="0.15">
      <c r="A327" s="97" t="s">
        <v>503</v>
      </c>
      <c r="B327" s="98">
        <v>283</v>
      </c>
      <c r="C327" s="98">
        <v>0.1</v>
      </c>
      <c r="D327" s="98">
        <v>253174</v>
      </c>
      <c r="E327" s="99">
        <v>88.52</v>
      </c>
    </row>
    <row r="328" spans="1:5" ht="13.5" x14ac:dyDescent="0.15">
      <c r="A328" s="97" t="s">
        <v>383</v>
      </c>
      <c r="B328" s="98">
        <v>363</v>
      </c>
      <c r="C328" s="98">
        <v>0.13</v>
      </c>
      <c r="D328" s="98">
        <v>253537</v>
      </c>
      <c r="E328" s="99">
        <v>88.64</v>
      </c>
    </row>
    <row r="329" spans="1:5" ht="13.5" x14ac:dyDescent="0.15">
      <c r="A329" s="97" t="s">
        <v>436</v>
      </c>
      <c r="B329" s="98">
        <v>88</v>
      </c>
      <c r="C329" s="98">
        <v>0.03</v>
      </c>
      <c r="D329" s="98">
        <v>253625</v>
      </c>
      <c r="E329" s="99">
        <v>88.67</v>
      </c>
    </row>
    <row r="330" spans="1:5" ht="13.5" x14ac:dyDescent="0.15">
      <c r="A330" s="97" t="s">
        <v>184</v>
      </c>
      <c r="B330" s="98">
        <v>1382</v>
      </c>
      <c r="C330" s="98">
        <v>0.48</v>
      </c>
      <c r="D330" s="98">
        <v>255007</v>
      </c>
      <c r="E330" s="99">
        <v>89.16</v>
      </c>
    </row>
    <row r="331" spans="1:5" ht="13.5" x14ac:dyDescent="0.15">
      <c r="A331" s="97" t="s">
        <v>443</v>
      </c>
      <c r="B331" s="98">
        <v>125</v>
      </c>
      <c r="C331" s="98">
        <v>0.04</v>
      </c>
      <c r="D331" s="98">
        <v>255132</v>
      </c>
      <c r="E331" s="99">
        <v>89.2</v>
      </c>
    </row>
    <row r="332" spans="1:5" ht="13.5" x14ac:dyDescent="0.15">
      <c r="A332" s="97" t="s">
        <v>299</v>
      </c>
      <c r="B332" s="98">
        <v>1212</v>
      </c>
      <c r="C332" s="98">
        <v>0.42</v>
      </c>
      <c r="D332" s="98">
        <v>256344</v>
      </c>
      <c r="E332" s="99">
        <v>89.62</v>
      </c>
    </row>
    <row r="333" spans="1:5" ht="13.5" x14ac:dyDescent="0.15">
      <c r="A333" s="97" t="s">
        <v>294</v>
      </c>
      <c r="B333" s="98">
        <v>1224</v>
      </c>
      <c r="C333" s="98">
        <v>0.43</v>
      </c>
      <c r="D333" s="98">
        <v>257568</v>
      </c>
      <c r="E333" s="99">
        <v>90.05</v>
      </c>
    </row>
    <row r="334" spans="1:5" ht="13.5" x14ac:dyDescent="0.15">
      <c r="A334" s="97" t="s">
        <v>321</v>
      </c>
      <c r="B334" s="98">
        <v>864</v>
      </c>
      <c r="C334" s="98">
        <v>0.3</v>
      </c>
      <c r="D334" s="98">
        <v>258432</v>
      </c>
      <c r="E334" s="99">
        <v>90.35</v>
      </c>
    </row>
    <row r="335" spans="1:5" ht="13.5" x14ac:dyDescent="0.15">
      <c r="A335" s="97" t="s">
        <v>282</v>
      </c>
      <c r="B335" s="98">
        <v>510</v>
      </c>
      <c r="C335" s="98">
        <v>0.18</v>
      </c>
      <c r="D335" s="98">
        <v>258942</v>
      </c>
      <c r="E335" s="99">
        <v>90.53</v>
      </c>
    </row>
    <row r="336" spans="1:5" ht="13.5" x14ac:dyDescent="0.15">
      <c r="A336" s="97" t="s">
        <v>487</v>
      </c>
      <c r="B336" s="98">
        <v>358</v>
      </c>
      <c r="C336" s="98">
        <v>0.13</v>
      </c>
      <c r="D336" s="98">
        <v>259300</v>
      </c>
      <c r="E336" s="99">
        <v>90.66</v>
      </c>
    </row>
    <row r="337" spans="1:5" ht="13.5" x14ac:dyDescent="0.15">
      <c r="A337" s="97" t="s">
        <v>178</v>
      </c>
      <c r="B337" s="98">
        <v>2110</v>
      </c>
      <c r="C337" s="98">
        <v>0.74</v>
      </c>
      <c r="D337" s="98">
        <v>261410</v>
      </c>
      <c r="E337" s="99">
        <v>91.4</v>
      </c>
    </row>
    <row r="338" spans="1:5" ht="13.5" x14ac:dyDescent="0.15">
      <c r="A338" s="97" t="s">
        <v>328</v>
      </c>
      <c r="B338" s="98">
        <v>188</v>
      </c>
      <c r="C338" s="98">
        <v>7.0000000000000007E-2</v>
      </c>
      <c r="D338" s="98">
        <v>261598</v>
      </c>
      <c r="E338" s="99">
        <v>91.46</v>
      </c>
    </row>
    <row r="339" spans="1:5" ht="13.5" x14ac:dyDescent="0.15">
      <c r="A339" s="97" t="s">
        <v>350</v>
      </c>
      <c r="B339" s="98">
        <v>835</v>
      </c>
      <c r="C339" s="98">
        <v>0.28999999999999998</v>
      </c>
      <c r="D339" s="98">
        <v>262433</v>
      </c>
      <c r="E339" s="99">
        <v>91.75</v>
      </c>
    </row>
    <row r="340" spans="1:5" ht="13.5" x14ac:dyDescent="0.15">
      <c r="A340" s="97" t="s">
        <v>240</v>
      </c>
      <c r="B340" s="98">
        <v>1881</v>
      </c>
      <c r="C340" s="98">
        <v>0.66</v>
      </c>
      <c r="D340" s="98">
        <v>264314</v>
      </c>
      <c r="E340" s="99">
        <v>92.41</v>
      </c>
    </row>
    <row r="341" spans="1:5" ht="13.5" x14ac:dyDescent="0.15">
      <c r="A341" s="97" t="s">
        <v>447</v>
      </c>
      <c r="B341" s="98">
        <v>129</v>
      </c>
      <c r="C341" s="98">
        <v>0.05</v>
      </c>
      <c r="D341" s="98">
        <v>264443</v>
      </c>
      <c r="E341" s="99">
        <v>92.46</v>
      </c>
    </row>
    <row r="342" spans="1:5" ht="13.5" x14ac:dyDescent="0.15">
      <c r="A342" s="97" t="s">
        <v>505</v>
      </c>
      <c r="B342" s="98">
        <v>296</v>
      </c>
      <c r="C342" s="98">
        <v>0.1</v>
      </c>
      <c r="D342" s="98">
        <v>264739</v>
      </c>
      <c r="E342" s="99">
        <v>92.56</v>
      </c>
    </row>
    <row r="343" spans="1:5" ht="13.5" x14ac:dyDescent="0.15">
      <c r="A343" s="97" t="s">
        <v>369</v>
      </c>
      <c r="B343" s="98">
        <v>313</v>
      </c>
      <c r="C343" s="98">
        <v>0.11</v>
      </c>
      <c r="D343" s="98">
        <v>265052</v>
      </c>
      <c r="E343" s="99">
        <v>92.67</v>
      </c>
    </row>
    <row r="344" spans="1:5" ht="13.5" x14ac:dyDescent="0.15">
      <c r="A344" s="97" t="s">
        <v>283</v>
      </c>
      <c r="B344" s="98">
        <v>1036</v>
      </c>
      <c r="C344" s="98">
        <v>0.36</v>
      </c>
      <c r="D344" s="98">
        <v>266088</v>
      </c>
      <c r="E344" s="99">
        <v>93.03</v>
      </c>
    </row>
    <row r="345" spans="1:5" ht="13.5" x14ac:dyDescent="0.15">
      <c r="A345" s="97" t="s">
        <v>191</v>
      </c>
      <c r="B345" s="98">
        <v>1022</v>
      </c>
      <c r="C345" s="98">
        <v>0.36</v>
      </c>
      <c r="D345" s="98">
        <v>267110</v>
      </c>
      <c r="E345" s="99">
        <v>93.39</v>
      </c>
    </row>
    <row r="346" spans="1:5" ht="13.5" x14ac:dyDescent="0.15">
      <c r="A346" s="97" t="s">
        <v>378</v>
      </c>
      <c r="B346" s="98">
        <v>294</v>
      </c>
      <c r="C346" s="98">
        <v>0.1</v>
      </c>
      <c r="D346" s="98">
        <v>267404</v>
      </c>
      <c r="E346" s="99">
        <v>93.49</v>
      </c>
    </row>
    <row r="347" spans="1:5" ht="13.5" x14ac:dyDescent="0.15">
      <c r="A347" s="97" t="s">
        <v>185</v>
      </c>
      <c r="B347" s="98">
        <v>3334</v>
      </c>
      <c r="C347" s="98">
        <v>1.17</v>
      </c>
      <c r="D347" s="98">
        <v>270738</v>
      </c>
      <c r="E347" s="99">
        <v>94.66</v>
      </c>
    </row>
    <row r="348" spans="1:5" ht="13.5" x14ac:dyDescent="0.15">
      <c r="A348" s="97" t="s">
        <v>284</v>
      </c>
      <c r="B348" s="98">
        <v>2682</v>
      </c>
      <c r="C348" s="98">
        <v>0.94</v>
      </c>
      <c r="D348" s="98">
        <v>273420</v>
      </c>
      <c r="E348" s="99">
        <v>95.59</v>
      </c>
    </row>
    <row r="349" spans="1:5" ht="13.5" x14ac:dyDescent="0.15">
      <c r="A349" s="97" t="s">
        <v>304</v>
      </c>
      <c r="B349" s="98">
        <v>4176</v>
      </c>
      <c r="C349" s="98">
        <v>1.46</v>
      </c>
      <c r="D349" s="98">
        <v>277596</v>
      </c>
      <c r="E349" s="99">
        <v>97.05</v>
      </c>
    </row>
    <row r="350" spans="1:5" ht="13.5" x14ac:dyDescent="0.15">
      <c r="A350" s="97" t="s">
        <v>442</v>
      </c>
      <c r="B350" s="98">
        <v>300</v>
      </c>
      <c r="C350" s="98">
        <v>0.1</v>
      </c>
      <c r="D350" s="98">
        <v>277896</v>
      </c>
      <c r="E350" s="99">
        <v>97.16</v>
      </c>
    </row>
    <row r="351" spans="1:5" ht="13.5" x14ac:dyDescent="0.15">
      <c r="A351" s="97" t="s">
        <v>331</v>
      </c>
      <c r="B351" s="98">
        <v>212</v>
      </c>
      <c r="C351" s="98">
        <v>7.0000000000000007E-2</v>
      </c>
      <c r="D351" s="98">
        <v>278108</v>
      </c>
      <c r="E351" s="99">
        <v>97.23</v>
      </c>
    </row>
    <row r="352" spans="1:5" ht="13.5" x14ac:dyDescent="0.15">
      <c r="A352" s="97" t="s">
        <v>229</v>
      </c>
      <c r="B352" s="98">
        <v>785</v>
      </c>
      <c r="C352" s="98">
        <v>0.27</v>
      </c>
      <c r="D352" s="98">
        <v>278893</v>
      </c>
      <c r="E352" s="99">
        <v>97.51</v>
      </c>
    </row>
    <row r="353" spans="1:5" ht="13.5" x14ac:dyDescent="0.15">
      <c r="A353" s="97" t="s">
        <v>509</v>
      </c>
      <c r="B353" s="98">
        <v>366</v>
      </c>
      <c r="C353" s="98">
        <v>0.13</v>
      </c>
      <c r="D353" s="98">
        <v>279259</v>
      </c>
      <c r="E353" s="99">
        <v>97.64</v>
      </c>
    </row>
    <row r="354" spans="1:5" ht="13.5" x14ac:dyDescent="0.15">
      <c r="A354" s="97" t="s">
        <v>501</v>
      </c>
      <c r="B354" s="98">
        <v>821</v>
      </c>
      <c r="C354" s="98">
        <v>0.28999999999999998</v>
      </c>
      <c r="D354" s="98">
        <v>280080</v>
      </c>
      <c r="E354" s="99">
        <v>97.92</v>
      </c>
    </row>
    <row r="355" spans="1:5" ht="13.5" x14ac:dyDescent="0.15">
      <c r="A355" s="97" t="s">
        <v>468</v>
      </c>
      <c r="B355" s="98">
        <v>255</v>
      </c>
      <c r="C355" s="98">
        <v>0.09</v>
      </c>
      <c r="D355" s="98">
        <v>280335</v>
      </c>
      <c r="E355" s="99">
        <v>98.01</v>
      </c>
    </row>
    <row r="356" spans="1:5" ht="13.5" x14ac:dyDescent="0.15">
      <c r="A356" s="97" t="s">
        <v>287</v>
      </c>
      <c r="B356" s="98">
        <v>226</v>
      </c>
      <c r="C356" s="98">
        <v>0.08</v>
      </c>
      <c r="D356" s="98">
        <v>280561</v>
      </c>
      <c r="E356" s="99">
        <v>98.09</v>
      </c>
    </row>
    <row r="357" spans="1:5" ht="13.5" x14ac:dyDescent="0.15">
      <c r="A357" s="97" t="s">
        <v>367</v>
      </c>
      <c r="B357" s="98">
        <v>817</v>
      </c>
      <c r="C357" s="98">
        <v>0.28999999999999998</v>
      </c>
      <c r="D357" s="98">
        <v>281378</v>
      </c>
      <c r="E357" s="99">
        <v>98.38</v>
      </c>
    </row>
    <row r="358" spans="1:5" ht="13.5" x14ac:dyDescent="0.15">
      <c r="A358" s="97" t="s">
        <v>247</v>
      </c>
      <c r="B358" s="98">
        <v>1835</v>
      </c>
      <c r="C358" s="98">
        <v>0.64</v>
      </c>
      <c r="D358" s="98">
        <v>283213</v>
      </c>
      <c r="E358" s="99">
        <v>99.02</v>
      </c>
    </row>
    <row r="359" spans="1:5" ht="13.5" x14ac:dyDescent="0.15">
      <c r="A359" s="97" t="s">
        <v>179</v>
      </c>
      <c r="B359" s="98">
        <v>470</v>
      </c>
      <c r="C359" s="98">
        <v>0.16</v>
      </c>
      <c r="D359" s="98">
        <v>283683</v>
      </c>
      <c r="E359" s="99">
        <v>99.18</v>
      </c>
    </row>
    <row r="360" spans="1:5" ht="13.5" x14ac:dyDescent="0.15">
      <c r="A360" s="97" t="s">
        <v>354</v>
      </c>
      <c r="B360" s="98">
        <v>369</v>
      </c>
      <c r="C360" s="98">
        <v>0.13</v>
      </c>
      <c r="D360" s="98">
        <v>284052</v>
      </c>
      <c r="E360" s="99">
        <v>99.31</v>
      </c>
    </row>
    <row r="361" spans="1:5" ht="13.5" x14ac:dyDescent="0.15">
      <c r="A361" s="97" t="s">
        <v>511</v>
      </c>
      <c r="B361" s="98">
        <v>50</v>
      </c>
      <c r="C361" s="98">
        <v>0.02</v>
      </c>
      <c r="D361" s="98">
        <v>284102</v>
      </c>
      <c r="E361" s="99">
        <v>99.33</v>
      </c>
    </row>
    <row r="362" spans="1:5" ht="13.5" x14ac:dyDescent="0.15">
      <c r="A362" s="97" t="s">
        <v>215</v>
      </c>
      <c r="B362" s="98">
        <v>1427</v>
      </c>
      <c r="C362" s="98">
        <v>0.5</v>
      </c>
      <c r="D362" s="98">
        <v>285529</v>
      </c>
      <c r="E362" s="99">
        <v>99.83</v>
      </c>
    </row>
    <row r="363" spans="1:5" ht="13.5" x14ac:dyDescent="0.15">
      <c r="A363" s="97" t="s">
        <v>330</v>
      </c>
      <c r="B363" s="98">
        <v>313</v>
      </c>
      <c r="C363" s="98">
        <v>0.11</v>
      </c>
      <c r="D363" s="98">
        <v>285842</v>
      </c>
      <c r="E363" s="99">
        <v>99.94</v>
      </c>
    </row>
    <row r="364" spans="1:5" ht="13.5" x14ac:dyDescent="0.15">
      <c r="A364" s="97" t="s">
        <v>333</v>
      </c>
      <c r="B364" s="98">
        <v>179</v>
      </c>
      <c r="C364" s="98">
        <v>0.06</v>
      </c>
      <c r="D364" s="98">
        <v>286021</v>
      </c>
      <c r="E364" s="99">
        <v>100</v>
      </c>
    </row>
    <row r="365" spans="1:5" ht="12.75" thickBot="1" x14ac:dyDescent="0.2">
      <c r="A365" s="100"/>
      <c r="B365" s="101"/>
      <c r="C365" s="101"/>
      <c r="D365" s="101"/>
      <c r="E365" s="102"/>
    </row>
    <row r="366" spans="1:5" ht="13.5" customHeight="1" x14ac:dyDescent="0.15">
      <c r="A366" s="272" t="s">
        <v>699</v>
      </c>
      <c r="B366" s="273"/>
      <c r="C366" s="273"/>
      <c r="D366" s="273"/>
      <c r="E366" s="274"/>
    </row>
    <row r="367" spans="1:5" ht="13.5" x14ac:dyDescent="0.15">
      <c r="A367" s="275" t="s">
        <v>397</v>
      </c>
      <c r="B367" s="276" t="s">
        <v>663</v>
      </c>
      <c r="C367" s="276" t="s">
        <v>664</v>
      </c>
      <c r="D367" s="95" t="s">
        <v>665</v>
      </c>
      <c r="E367" s="96" t="s">
        <v>665</v>
      </c>
    </row>
    <row r="368" spans="1:5" ht="13.5" x14ac:dyDescent="0.15">
      <c r="A368" s="275"/>
      <c r="B368" s="276"/>
      <c r="C368" s="276"/>
      <c r="D368" s="95" t="s">
        <v>663</v>
      </c>
      <c r="E368" s="96" t="s">
        <v>664</v>
      </c>
    </row>
    <row r="369" spans="1:7" ht="13.5" x14ac:dyDescent="0.15">
      <c r="A369" s="97">
        <v>1</v>
      </c>
      <c r="B369" s="98">
        <v>39376</v>
      </c>
      <c r="C369" s="98">
        <v>13.77</v>
      </c>
      <c r="D369" s="98">
        <v>39376</v>
      </c>
      <c r="E369" s="99">
        <v>13.77</v>
      </c>
    </row>
    <row r="370" spans="1:7" ht="13.5" x14ac:dyDescent="0.15">
      <c r="A370" s="97">
        <v>2</v>
      </c>
      <c r="B370" s="98">
        <v>1177</v>
      </c>
      <c r="C370" s="98">
        <v>0.41</v>
      </c>
      <c r="D370" s="98">
        <v>40553</v>
      </c>
      <c r="E370" s="99">
        <v>14.18</v>
      </c>
    </row>
    <row r="371" spans="1:7" ht="13.5" x14ac:dyDescent="0.15">
      <c r="A371" s="97">
        <v>3</v>
      </c>
      <c r="B371" s="98">
        <v>245409</v>
      </c>
      <c r="C371" s="98">
        <v>85.8</v>
      </c>
      <c r="D371" s="98">
        <v>285962</v>
      </c>
      <c r="E371" s="99">
        <v>99.98</v>
      </c>
    </row>
    <row r="372" spans="1:7" ht="13.5" x14ac:dyDescent="0.15">
      <c r="A372" s="97">
        <v>4</v>
      </c>
      <c r="B372" s="98">
        <v>59</v>
      </c>
      <c r="C372" s="98">
        <v>0.02</v>
      </c>
      <c r="D372" s="98">
        <v>286021</v>
      </c>
      <c r="E372" s="99">
        <v>100</v>
      </c>
    </row>
    <row r="373" spans="1:7" ht="12.75" thickBot="1" x14ac:dyDescent="0.2">
      <c r="A373" s="100"/>
      <c r="B373" s="101"/>
      <c r="C373" s="101"/>
      <c r="D373" s="101"/>
      <c r="E373" s="102"/>
    </row>
    <row r="374" spans="1:7" ht="13.5" customHeight="1" x14ac:dyDescent="0.15">
      <c r="A374" s="272" t="s">
        <v>700</v>
      </c>
      <c r="B374" s="273"/>
      <c r="C374" s="273"/>
      <c r="D374" s="273"/>
      <c r="E374" s="274"/>
    </row>
    <row r="375" spans="1:7" ht="13.5" x14ac:dyDescent="0.15">
      <c r="A375" s="275" t="s">
        <v>120</v>
      </c>
      <c r="B375" s="276" t="s">
        <v>663</v>
      </c>
      <c r="C375" s="276" t="s">
        <v>664</v>
      </c>
      <c r="D375" s="95" t="s">
        <v>665</v>
      </c>
      <c r="E375" s="96" t="s">
        <v>665</v>
      </c>
    </row>
    <row r="376" spans="1:7" ht="13.5" x14ac:dyDescent="0.15">
      <c r="A376" s="275"/>
      <c r="B376" s="276"/>
      <c r="C376" s="276"/>
      <c r="D376" s="95" t="s">
        <v>663</v>
      </c>
      <c r="E376" s="96" t="s">
        <v>664</v>
      </c>
    </row>
    <row r="377" spans="1:7" ht="13.5" x14ac:dyDescent="0.15">
      <c r="A377" s="97">
        <v>2</v>
      </c>
      <c r="B377" s="98">
        <v>241515</v>
      </c>
      <c r="C377" s="98">
        <v>91.96</v>
      </c>
      <c r="D377" s="98">
        <v>241515</v>
      </c>
      <c r="E377" s="99">
        <v>91.96</v>
      </c>
    </row>
    <row r="378" spans="1:7" ht="13.5" x14ac:dyDescent="0.15">
      <c r="A378" s="97">
        <v>6</v>
      </c>
      <c r="B378" s="98">
        <v>151</v>
      </c>
      <c r="C378" s="98">
        <v>0.06</v>
      </c>
      <c r="D378" s="98">
        <v>241666</v>
      </c>
      <c r="E378" s="99">
        <v>92.01</v>
      </c>
    </row>
    <row r="379" spans="1:7" ht="13.5" x14ac:dyDescent="0.15">
      <c r="A379" s="97">
        <v>7</v>
      </c>
      <c r="B379" s="98">
        <v>20976</v>
      </c>
      <c r="C379" s="98">
        <v>7.99</v>
      </c>
      <c r="D379" s="98">
        <v>262642</v>
      </c>
      <c r="E379" s="99">
        <v>100</v>
      </c>
    </row>
    <row r="380" spans="1:7" ht="13.5" customHeight="1" x14ac:dyDescent="0.15">
      <c r="A380" s="275" t="s">
        <v>701</v>
      </c>
      <c r="B380" s="276"/>
      <c r="C380" s="276"/>
      <c r="D380" s="276"/>
      <c r="E380" s="277"/>
    </row>
    <row r="381" spans="1:7" ht="12.75" thickBot="1" x14ac:dyDescent="0.2">
      <c r="A381" s="100"/>
      <c r="B381" s="101"/>
      <c r="C381" s="101"/>
      <c r="D381" s="101"/>
      <c r="E381" s="102"/>
    </row>
    <row r="382" spans="1:7" ht="13.5" customHeight="1" x14ac:dyDescent="0.15">
      <c r="A382" s="272" t="s">
        <v>702</v>
      </c>
      <c r="B382" s="273"/>
      <c r="C382" s="273"/>
      <c r="D382" s="273"/>
      <c r="E382" s="274"/>
      <c r="G382" s="81">
        <f>23379/(SUM(B385:B387)+23379)</f>
        <v>8.1738753448173385E-2</v>
      </c>
    </row>
    <row r="383" spans="1:7" ht="13.5" x14ac:dyDescent="0.15">
      <c r="A383" s="275" t="s">
        <v>168</v>
      </c>
      <c r="B383" s="276" t="s">
        <v>663</v>
      </c>
      <c r="C383" s="276" t="s">
        <v>664</v>
      </c>
      <c r="D383" s="95" t="s">
        <v>665</v>
      </c>
      <c r="E383" s="96" t="s">
        <v>665</v>
      </c>
    </row>
    <row r="384" spans="1:7" ht="13.5" x14ac:dyDescent="0.15">
      <c r="A384" s="275"/>
      <c r="B384" s="276"/>
      <c r="C384" s="276"/>
      <c r="D384" s="95" t="s">
        <v>663</v>
      </c>
      <c r="E384" s="96" t="s">
        <v>664</v>
      </c>
    </row>
    <row r="385" spans="1:5" ht="13.5" x14ac:dyDescent="0.15">
      <c r="A385" s="97">
        <v>1</v>
      </c>
      <c r="B385" s="98">
        <v>61371</v>
      </c>
      <c r="C385" s="98">
        <v>23.37</v>
      </c>
      <c r="D385" s="98">
        <v>61371</v>
      </c>
      <c r="E385" s="99">
        <v>23.37</v>
      </c>
    </row>
    <row r="386" spans="1:5" ht="13.5" x14ac:dyDescent="0.15">
      <c r="A386" s="97">
        <v>2</v>
      </c>
      <c r="B386" s="98">
        <v>64990</v>
      </c>
      <c r="C386" s="98">
        <v>24.74</v>
      </c>
      <c r="D386" s="98">
        <v>126361</v>
      </c>
      <c r="E386" s="99">
        <v>48.11</v>
      </c>
    </row>
    <row r="387" spans="1:5" ht="13.5" x14ac:dyDescent="0.15">
      <c r="A387" s="97">
        <v>4</v>
      </c>
      <c r="B387" s="98">
        <v>136281</v>
      </c>
      <c r="C387" s="98">
        <v>51.89</v>
      </c>
      <c r="D387" s="98">
        <v>262642</v>
      </c>
      <c r="E387" s="99">
        <v>100</v>
      </c>
    </row>
    <row r="388" spans="1:5" ht="13.5" customHeight="1" x14ac:dyDescent="0.15">
      <c r="A388" s="275" t="s">
        <v>701</v>
      </c>
      <c r="B388" s="276"/>
      <c r="C388" s="276"/>
      <c r="D388" s="276"/>
      <c r="E388" s="277"/>
    </row>
    <row r="389" spans="1:5" ht="12.75" thickBot="1" x14ac:dyDescent="0.2">
      <c r="A389" s="100"/>
      <c r="B389" s="101"/>
      <c r="C389" s="101"/>
      <c r="D389" s="101"/>
      <c r="E389" s="102"/>
    </row>
    <row r="390" spans="1:5" ht="13.5" customHeight="1" x14ac:dyDescent="0.15">
      <c r="A390" s="272" t="s">
        <v>703</v>
      </c>
      <c r="B390" s="273"/>
      <c r="C390" s="273"/>
      <c r="D390" s="273"/>
      <c r="E390" s="274"/>
    </row>
    <row r="391" spans="1:5" ht="13.5" x14ac:dyDescent="0.15">
      <c r="A391" s="275" t="s">
        <v>121</v>
      </c>
      <c r="B391" s="276" t="s">
        <v>663</v>
      </c>
      <c r="C391" s="276" t="s">
        <v>664</v>
      </c>
      <c r="D391" s="95" t="s">
        <v>665</v>
      </c>
      <c r="E391" s="96" t="s">
        <v>665</v>
      </c>
    </row>
    <row r="392" spans="1:5" ht="13.5" x14ac:dyDescent="0.15">
      <c r="A392" s="275"/>
      <c r="B392" s="276"/>
      <c r="C392" s="276"/>
      <c r="D392" s="95" t="s">
        <v>663</v>
      </c>
      <c r="E392" s="96" t="s">
        <v>664</v>
      </c>
    </row>
    <row r="393" spans="1:5" ht="13.5" x14ac:dyDescent="0.15">
      <c r="A393" s="97">
        <v>1101</v>
      </c>
      <c r="B393" s="98">
        <v>136</v>
      </c>
      <c r="C393" s="98">
        <v>0.05</v>
      </c>
      <c r="D393" s="98">
        <v>136</v>
      </c>
      <c r="E393" s="99">
        <v>0.05</v>
      </c>
    </row>
    <row r="394" spans="1:5" ht="13.5" x14ac:dyDescent="0.15">
      <c r="A394" s="97">
        <v>1102</v>
      </c>
      <c r="B394" s="98">
        <v>270</v>
      </c>
      <c r="C394" s="98">
        <v>0.09</v>
      </c>
      <c r="D394" s="98">
        <v>406</v>
      </c>
      <c r="E394" s="99">
        <v>0.14000000000000001</v>
      </c>
    </row>
    <row r="395" spans="1:5" ht="13.5" x14ac:dyDescent="0.15">
      <c r="A395" s="97">
        <v>1201</v>
      </c>
      <c r="B395" s="98">
        <v>420</v>
      </c>
      <c r="C395" s="98">
        <v>0.15</v>
      </c>
      <c r="D395" s="98">
        <v>826</v>
      </c>
      <c r="E395" s="99">
        <v>0.28999999999999998</v>
      </c>
    </row>
    <row r="396" spans="1:5" ht="13.5" x14ac:dyDescent="0.15">
      <c r="A396" s="97">
        <v>1202</v>
      </c>
      <c r="B396" s="98">
        <v>699</v>
      </c>
      <c r="C396" s="98">
        <v>0.24</v>
      </c>
      <c r="D396" s="98">
        <v>1525</v>
      </c>
      <c r="E396" s="99">
        <v>0.53</v>
      </c>
    </row>
    <row r="397" spans="1:5" ht="13.5" x14ac:dyDescent="0.15">
      <c r="A397" s="97">
        <v>1301</v>
      </c>
      <c r="B397" s="98">
        <v>1045</v>
      </c>
      <c r="C397" s="98">
        <v>0.37</v>
      </c>
      <c r="D397" s="98">
        <v>2570</v>
      </c>
      <c r="E397" s="99">
        <v>0.9</v>
      </c>
    </row>
    <row r="398" spans="1:5" ht="13.5" x14ac:dyDescent="0.15">
      <c r="A398" s="97">
        <v>1302</v>
      </c>
      <c r="B398" s="98">
        <v>1893</v>
      </c>
      <c r="C398" s="98">
        <v>0.66</v>
      </c>
      <c r="D398" s="98">
        <v>4463</v>
      </c>
      <c r="E398" s="99">
        <v>1.56</v>
      </c>
    </row>
    <row r="399" spans="1:5" ht="13.5" x14ac:dyDescent="0.15">
      <c r="A399" s="97">
        <v>1303</v>
      </c>
      <c r="B399" s="98">
        <v>436</v>
      </c>
      <c r="C399" s="98">
        <v>0.15</v>
      </c>
      <c r="D399" s="98">
        <v>4899</v>
      </c>
      <c r="E399" s="99">
        <v>1.71</v>
      </c>
    </row>
    <row r="400" spans="1:5" ht="13.5" x14ac:dyDescent="0.15">
      <c r="A400" s="97">
        <v>1304</v>
      </c>
      <c r="B400" s="98">
        <v>905</v>
      </c>
      <c r="C400" s="98">
        <v>0.32</v>
      </c>
      <c r="D400" s="98">
        <v>5804</v>
      </c>
      <c r="E400" s="99">
        <v>2.0299999999999998</v>
      </c>
    </row>
    <row r="401" spans="1:5" ht="13.5" x14ac:dyDescent="0.15">
      <c r="A401" s="97">
        <v>1305</v>
      </c>
      <c r="B401" s="98">
        <v>452</v>
      </c>
      <c r="C401" s="98">
        <v>0.16</v>
      </c>
      <c r="D401" s="98">
        <v>6256</v>
      </c>
      <c r="E401" s="99">
        <v>2.19</v>
      </c>
    </row>
    <row r="402" spans="1:5" ht="13.5" x14ac:dyDescent="0.15">
      <c r="A402" s="97">
        <v>1306</v>
      </c>
      <c r="B402" s="98">
        <v>2037</v>
      </c>
      <c r="C402" s="98">
        <v>0.71</v>
      </c>
      <c r="D402" s="98">
        <v>8293</v>
      </c>
      <c r="E402" s="99">
        <v>2.9</v>
      </c>
    </row>
    <row r="403" spans="1:5" ht="13.5" x14ac:dyDescent="0.15">
      <c r="A403" s="97">
        <v>1307</v>
      </c>
      <c r="B403" s="98">
        <v>509</v>
      </c>
      <c r="C403" s="98">
        <v>0.18</v>
      </c>
      <c r="D403" s="98">
        <v>8802</v>
      </c>
      <c r="E403" s="99">
        <v>3.08</v>
      </c>
    </row>
    <row r="404" spans="1:5" ht="13.5" x14ac:dyDescent="0.15">
      <c r="A404" s="97">
        <v>1308</v>
      </c>
      <c r="B404" s="98">
        <v>740</v>
      </c>
      <c r="C404" s="98">
        <v>0.26</v>
      </c>
      <c r="D404" s="98">
        <v>9542</v>
      </c>
      <c r="E404" s="99">
        <v>3.34</v>
      </c>
    </row>
    <row r="405" spans="1:5" ht="13.5" x14ac:dyDescent="0.15">
      <c r="A405" s="97">
        <v>1309</v>
      </c>
      <c r="B405" s="98">
        <v>1771</v>
      </c>
      <c r="C405" s="98">
        <v>0.62</v>
      </c>
      <c r="D405" s="98">
        <v>11313</v>
      </c>
      <c r="E405" s="99">
        <v>3.96</v>
      </c>
    </row>
    <row r="406" spans="1:5" ht="13.5" x14ac:dyDescent="0.15">
      <c r="A406" s="97">
        <v>1310</v>
      </c>
      <c r="B406" s="98">
        <v>803</v>
      </c>
      <c r="C406" s="98">
        <v>0.28000000000000003</v>
      </c>
      <c r="D406" s="98">
        <v>12116</v>
      </c>
      <c r="E406" s="99">
        <v>4.24</v>
      </c>
    </row>
    <row r="407" spans="1:5" ht="13.5" x14ac:dyDescent="0.15">
      <c r="A407" s="97">
        <v>1311</v>
      </c>
      <c r="B407" s="98">
        <v>316</v>
      </c>
      <c r="C407" s="98">
        <v>0.11</v>
      </c>
      <c r="D407" s="98">
        <v>12432</v>
      </c>
      <c r="E407" s="99">
        <v>4.3499999999999996</v>
      </c>
    </row>
    <row r="408" spans="1:5" ht="13.5" x14ac:dyDescent="0.15">
      <c r="A408" s="97">
        <v>1321</v>
      </c>
      <c r="B408" s="98">
        <v>45</v>
      </c>
      <c r="C408" s="98">
        <v>0.02</v>
      </c>
      <c r="D408" s="98">
        <v>12477</v>
      </c>
      <c r="E408" s="99">
        <v>4.3600000000000003</v>
      </c>
    </row>
    <row r="409" spans="1:5" ht="13.5" x14ac:dyDescent="0.15">
      <c r="A409" s="97">
        <v>1322</v>
      </c>
      <c r="B409" s="98">
        <v>47</v>
      </c>
      <c r="C409" s="98">
        <v>0.02</v>
      </c>
      <c r="D409" s="98">
        <v>12524</v>
      </c>
      <c r="E409" s="99">
        <v>4.38</v>
      </c>
    </row>
    <row r="410" spans="1:5" ht="13.5" x14ac:dyDescent="0.15">
      <c r="A410" s="97">
        <v>1323</v>
      </c>
      <c r="B410" s="98">
        <v>56</v>
      </c>
      <c r="C410" s="98">
        <v>0.02</v>
      </c>
      <c r="D410" s="98">
        <v>12580</v>
      </c>
      <c r="E410" s="99">
        <v>4.4000000000000004</v>
      </c>
    </row>
    <row r="411" spans="1:5" ht="13.5" x14ac:dyDescent="0.15">
      <c r="A411" s="97">
        <v>1324</v>
      </c>
      <c r="B411" s="98">
        <v>114</v>
      </c>
      <c r="C411" s="98">
        <v>0.04</v>
      </c>
      <c r="D411" s="98">
        <v>12694</v>
      </c>
      <c r="E411" s="99">
        <v>4.4400000000000004</v>
      </c>
    </row>
    <row r="412" spans="1:5" ht="13.5" x14ac:dyDescent="0.15">
      <c r="A412" s="97">
        <v>1325</v>
      </c>
      <c r="B412" s="98">
        <v>66</v>
      </c>
      <c r="C412" s="98">
        <v>0.02</v>
      </c>
      <c r="D412" s="98">
        <v>12760</v>
      </c>
      <c r="E412" s="99">
        <v>4.46</v>
      </c>
    </row>
    <row r="413" spans="1:5" ht="13.5" x14ac:dyDescent="0.15">
      <c r="A413" s="97">
        <v>1326</v>
      </c>
      <c r="B413" s="98">
        <v>150</v>
      </c>
      <c r="C413" s="98">
        <v>0.05</v>
      </c>
      <c r="D413" s="98">
        <v>12910</v>
      </c>
      <c r="E413" s="99">
        <v>4.51</v>
      </c>
    </row>
    <row r="414" spans="1:5" ht="13.5" x14ac:dyDescent="0.15">
      <c r="A414" s="97">
        <v>1328</v>
      </c>
      <c r="B414" s="98">
        <v>111</v>
      </c>
      <c r="C414" s="98">
        <v>0.04</v>
      </c>
      <c r="D414" s="98">
        <v>13021</v>
      </c>
      <c r="E414" s="99">
        <v>4.55</v>
      </c>
    </row>
    <row r="415" spans="1:5" ht="13.5" x14ac:dyDescent="0.15">
      <c r="A415" s="97">
        <v>1329</v>
      </c>
      <c r="B415" s="98">
        <v>265</v>
      </c>
      <c r="C415" s="98">
        <v>0.09</v>
      </c>
      <c r="D415" s="98">
        <v>13286</v>
      </c>
      <c r="E415" s="99">
        <v>4.6500000000000004</v>
      </c>
    </row>
    <row r="416" spans="1:5" ht="13.5" x14ac:dyDescent="0.15">
      <c r="A416" s="97">
        <v>1330</v>
      </c>
      <c r="B416" s="98">
        <v>26</v>
      </c>
      <c r="C416" s="98">
        <v>0.01</v>
      </c>
      <c r="D416" s="98">
        <v>13312</v>
      </c>
      <c r="E416" s="99">
        <v>4.6500000000000004</v>
      </c>
    </row>
    <row r="417" spans="1:5" ht="13.5" x14ac:dyDescent="0.15">
      <c r="A417" s="97">
        <v>1401</v>
      </c>
      <c r="B417" s="98">
        <v>559</v>
      </c>
      <c r="C417" s="98">
        <v>0.2</v>
      </c>
      <c r="D417" s="98">
        <v>13871</v>
      </c>
      <c r="E417" s="99">
        <v>4.8499999999999996</v>
      </c>
    </row>
    <row r="418" spans="1:5" ht="13.5" x14ac:dyDescent="0.15">
      <c r="A418" s="97">
        <v>1402</v>
      </c>
      <c r="B418" s="98">
        <v>1108</v>
      </c>
      <c r="C418" s="98">
        <v>0.39</v>
      </c>
      <c r="D418" s="98">
        <v>14979</v>
      </c>
      <c r="E418" s="99">
        <v>5.24</v>
      </c>
    </row>
    <row r="419" spans="1:5" ht="13.5" x14ac:dyDescent="0.15">
      <c r="A419" s="97">
        <v>1403</v>
      </c>
      <c r="B419" s="98">
        <v>583</v>
      </c>
      <c r="C419" s="98">
        <v>0.2</v>
      </c>
      <c r="D419" s="98">
        <v>15562</v>
      </c>
      <c r="E419" s="99">
        <v>5.44</v>
      </c>
    </row>
    <row r="420" spans="1:5" ht="13.5" x14ac:dyDescent="0.15">
      <c r="A420" s="97">
        <v>1404</v>
      </c>
      <c r="B420" s="98">
        <v>1349</v>
      </c>
      <c r="C420" s="98">
        <v>0.47</v>
      </c>
      <c r="D420" s="98">
        <v>16911</v>
      </c>
      <c r="E420" s="99">
        <v>5.91</v>
      </c>
    </row>
    <row r="421" spans="1:5" ht="13.5" x14ac:dyDescent="0.15">
      <c r="A421" s="97">
        <v>1405</v>
      </c>
      <c r="B421" s="98">
        <v>914</v>
      </c>
      <c r="C421" s="98">
        <v>0.32</v>
      </c>
      <c r="D421" s="98">
        <v>17825</v>
      </c>
      <c r="E421" s="99">
        <v>6.23</v>
      </c>
    </row>
    <row r="422" spans="1:5" ht="13.5" x14ac:dyDescent="0.15">
      <c r="A422" s="97">
        <v>1406</v>
      </c>
      <c r="B422" s="98">
        <v>509</v>
      </c>
      <c r="C422" s="98">
        <v>0.18</v>
      </c>
      <c r="D422" s="98">
        <v>18334</v>
      </c>
      <c r="E422" s="99">
        <v>6.41</v>
      </c>
    </row>
    <row r="423" spans="1:5" ht="13.5" x14ac:dyDescent="0.15">
      <c r="A423" s="97">
        <v>1407</v>
      </c>
      <c r="B423" s="98">
        <v>427</v>
      </c>
      <c r="C423" s="98">
        <v>0.15</v>
      </c>
      <c r="D423" s="98">
        <v>18761</v>
      </c>
      <c r="E423" s="99">
        <v>6.56</v>
      </c>
    </row>
    <row r="424" spans="1:5" ht="13.5" x14ac:dyDescent="0.15">
      <c r="A424" s="97">
        <v>1408</v>
      </c>
      <c r="B424" s="98">
        <v>93</v>
      </c>
      <c r="C424" s="98">
        <v>0.03</v>
      </c>
      <c r="D424" s="98">
        <v>18854</v>
      </c>
      <c r="E424" s="99">
        <v>6.59</v>
      </c>
    </row>
    <row r="425" spans="1:5" ht="13.5" x14ac:dyDescent="0.15">
      <c r="A425" s="97">
        <v>1409</v>
      </c>
      <c r="B425" s="98">
        <v>52</v>
      </c>
      <c r="C425" s="98">
        <v>0.02</v>
      </c>
      <c r="D425" s="98">
        <v>18906</v>
      </c>
      <c r="E425" s="99">
        <v>6.61</v>
      </c>
    </row>
    <row r="426" spans="1:5" ht="13.5" x14ac:dyDescent="0.15">
      <c r="A426" s="97">
        <v>1410</v>
      </c>
      <c r="B426" s="98">
        <v>330</v>
      </c>
      <c r="C426" s="98">
        <v>0.12</v>
      </c>
      <c r="D426" s="98">
        <v>19236</v>
      </c>
      <c r="E426" s="99">
        <v>6.73</v>
      </c>
    </row>
    <row r="427" spans="1:5" ht="13.5" x14ac:dyDescent="0.15">
      <c r="A427" s="97">
        <v>1411</v>
      </c>
      <c r="B427" s="98">
        <v>432</v>
      </c>
      <c r="C427" s="98">
        <v>0.15</v>
      </c>
      <c r="D427" s="98">
        <v>19668</v>
      </c>
      <c r="E427" s="99">
        <v>6.88</v>
      </c>
    </row>
    <row r="428" spans="1:5" ht="13.5" x14ac:dyDescent="0.15">
      <c r="A428" s="97">
        <v>1421</v>
      </c>
      <c r="B428" s="98">
        <v>69</v>
      </c>
      <c r="C428" s="98">
        <v>0.02</v>
      </c>
      <c r="D428" s="98">
        <v>19737</v>
      </c>
      <c r="E428" s="99">
        <v>6.9</v>
      </c>
    </row>
    <row r="429" spans="1:5" ht="13.5" x14ac:dyDescent="0.15">
      <c r="A429" s="97">
        <v>1422</v>
      </c>
      <c r="B429" s="98">
        <v>908</v>
      </c>
      <c r="C429" s="98">
        <v>0.32</v>
      </c>
      <c r="D429" s="98">
        <v>20645</v>
      </c>
      <c r="E429" s="99">
        <v>7.22</v>
      </c>
    </row>
    <row r="430" spans="1:5" ht="13.5" x14ac:dyDescent="0.15">
      <c r="A430" s="97">
        <v>1423</v>
      </c>
      <c r="B430" s="98">
        <v>843</v>
      </c>
      <c r="C430" s="98">
        <v>0.28999999999999998</v>
      </c>
      <c r="D430" s="98">
        <v>21488</v>
      </c>
      <c r="E430" s="99">
        <v>7.51</v>
      </c>
    </row>
    <row r="431" spans="1:5" ht="13.5" x14ac:dyDescent="0.15">
      <c r="A431" s="97">
        <v>1424</v>
      </c>
      <c r="B431" s="98">
        <v>1391</v>
      </c>
      <c r="C431" s="98">
        <v>0.49</v>
      </c>
      <c r="D431" s="98">
        <v>22879</v>
      </c>
      <c r="E431" s="99">
        <v>8</v>
      </c>
    </row>
    <row r="432" spans="1:5" ht="13.5" x14ac:dyDescent="0.15">
      <c r="A432" s="97">
        <v>1426</v>
      </c>
      <c r="B432" s="98">
        <v>2168</v>
      </c>
      <c r="C432" s="98">
        <v>0.76</v>
      </c>
      <c r="D432" s="98">
        <v>25047</v>
      </c>
      <c r="E432" s="99">
        <v>8.76</v>
      </c>
    </row>
    <row r="433" spans="1:5" ht="13.5" x14ac:dyDescent="0.15">
      <c r="A433" s="97">
        <v>1427</v>
      </c>
      <c r="B433" s="98">
        <v>2322</v>
      </c>
      <c r="C433" s="98">
        <v>0.81</v>
      </c>
      <c r="D433" s="98">
        <v>27369</v>
      </c>
      <c r="E433" s="99">
        <v>9.57</v>
      </c>
    </row>
    <row r="434" spans="1:5" ht="13.5" x14ac:dyDescent="0.15">
      <c r="A434" s="97">
        <v>1490</v>
      </c>
      <c r="B434" s="98">
        <v>4</v>
      </c>
      <c r="C434" s="98">
        <v>0</v>
      </c>
      <c r="D434" s="98">
        <v>27373</v>
      </c>
      <c r="E434" s="99">
        <v>9.57</v>
      </c>
    </row>
    <row r="435" spans="1:5" ht="13.5" x14ac:dyDescent="0.15">
      <c r="A435" s="97">
        <v>1501</v>
      </c>
      <c r="B435" s="98">
        <v>269</v>
      </c>
      <c r="C435" s="98">
        <v>0.09</v>
      </c>
      <c r="D435" s="98">
        <v>27642</v>
      </c>
      <c r="E435" s="99">
        <v>9.66</v>
      </c>
    </row>
    <row r="436" spans="1:5" ht="13.5" x14ac:dyDescent="0.15">
      <c r="A436" s="97">
        <v>1502</v>
      </c>
      <c r="B436" s="98">
        <v>350</v>
      </c>
      <c r="C436" s="98">
        <v>0.12</v>
      </c>
      <c r="D436" s="98">
        <v>27992</v>
      </c>
      <c r="E436" s="99">
        <v>9.7899999999999991</v>
      </c>
    </row>
    <row r="437" spans="1:5" ht="13.5" x14ac:dyDescent="0.15">
      <c r="A437" s="97">
        <v>1503</v>
      </c>
      <c r="B437" s="98">
        <v>32</v>
      </c>
      <c r="C437" s="98">
        <v>0.01</v>
      </c>
      <c r="D437" s="98">
        <v>28024</v>
      </c>
      <c r="E437" s="99">
        <v>9.8000000000000007</v>
      </c>
    </row>
    <row r="438" spans="1:5" ht="13.5" x14ac:dyDescent="0.15">
      <c r="A438" s="97">
        <v>1504</v>
      </c>
      <c r="B438" s="98">
        <v>2020</v>
      </c>
      <c r="C438" s="98">
        <v>0.71</v>
      </c>
      <c r="D438" s="98">
        <v>30044</v>
      </c>
      <c r="E438" s="99">
        <v>10.5</v>
      </c>
    </row>
    <row r="439" spans="1:5" ht="13.5" x14ac:dyDescent="0.15">
      <c r="A439" s="97">
        <v>1505</v>
      </c>
      <c r="B439" s="98">
        <v>13</v>
      </c>
      <c r="C439" s="98">
        <v>0</v>
      </c>
      <c r="D439" s="98">
        <v>30057</v>
      </c>
      <c r="E439" s="99">
        <v>10.51</v>
      </c>
    </row>
    <row r="440" spans="1:5" ht="13.5" x14ac:dyDescent="0.15">
      <c r="A440" s="97">
        <v>1506</v>
      </c>
      <c r="B440" s="98">
        <v>3</v>
      </c>
      <c r="C440" s="98">
        <v>0</v>
      </c>
      <c r="D440" s="98">
        <v>30060</v>
      </c>
      <c r="E440" s="99">
        <v>10.51</v>
      </c>
    </row>
    <row r="441" spans="1:5" ht="13.5" x14ac:dyDescent="0.15">
      <c r="A441" s="97">
        <v>1507</v>
      </c>
      <c r="B441" s="98">
        <v>36</v>
      </c>
      <c r="C441" s="98">
        <v>0.01</v>
      </c>
      <c r="D441" s="98">
        <v>30096</v>
      </c>
      <c r="E441" s="99">
        <v>10.52</v>
      </c>
    </row>
    <row r="442" spans="1:5" ht="13.5" x14ac:dyDescent="0.15">
      <c r="A442" s="97">
        <v>1508</v>
      </c>
      <c r="B442" s="98">
        <v>13</v>
      </c>
      <c r="C442" s="98">
        <v>0</v>
      </c>
      <c r="D442" s="98">
        <v>30109</v>
      </c>
      <c r="E442" s="99">
        <v>10.53</v>
      </c>
    </row>
    <row r="443" spans="1:5" ht="13.5" x14ac:dyDescent="0.15">
      <c r="A443" s="97">
        <v>1509</v>
      </c>
      <c r="B443" s="98">
        <v>43</v>
      </c>
      <c r="C443" s="98">
        <v>0.02</v>
      </c>
      <c r="D443" s="98">
        <v>30152</v>
      </c>
      <c r="E443" s="99">
        <v>10.54</v>
      </c>
    </row>
    <row r="444" spans="1:5" ht="13.5" x14ac:dyDescent="0.15">
      <c r="A444" s="97">
        <v>1521</v>
      </c>
      <c r="B444" s="98">
        <v>728</v>
      </c>
      <c r="C444" s="98">
        <v>0.25</v>
      </c>
      <c r="D444" s="98">
        <v>30880</v>
      </c>
      <c r="E444" s="99">
        <v>10.8</v>
      </c>
    </row>
    <row r="445" spans="1:5" ht="13.5" x14ac:dyDescent="0.15">
      <c r="A445" s="97">
        <v>1522</v>
      </c>
      <c r="B445" s="98">
        <v>910</v>
      </c>
      <c r="C445" s="98">
        <v>0.32</v>
      </c>
      <c r="D445" s="98">
        <v>31790</v>
      </c>
      <c r="E445" s="99">
        <v>11.11</v>
      </c>
    </row>
    <row r="446" spans="1:5" ht="13.5" x14ac:dyDescent="0.15">
      <c r="A446" s="97">
        <v>1523</v>
      </c>
      <c r="B446" s="98">
        <v>1454</v>
      </c>
      <c r="C446" s="98">
        <v>0.51</v>
      </c>
      <c r="D446" s="98">
        <v>33244</v>
      </c>
      <c r="E446" s="99">
        <v>11.62</v>
      </c>
    </row>
    <row r="447" spans="1:5" ht="13.5" x14ac:dyDescent="0.15">
      <c r="A447" s="97">
        <v>1525</v>
      </c>
      <c r="B447" s="98">
        <v>654</v>
      </c>
      <c r="C447" s="98">
        <v>0.23</v>
      </c>
      <c r="D447" s="98">
        <v>33898</v>
      </c>
      <c r="E447" s="99">
        <v>11.85</v>
      </c>
    </row>
    <row r="448" spans="1:5" ht="13.5" x14ac:dyDescent="0.15">
      <c r="A448" s="97">
        <v>1526</v>
      </c>
      <c r="B448" s="98">
        <v>548</v>
      </c>
      <c r="C448" s="98">
        <v>0.19</v>
      </c>
      <c r="D448" s="98">
        <v>34446</v>
      </c>
      <c r="E448" s="99">
        <v>12.04</v>
      </c>
    </row>
    <row r="449" spans="1:5" ht="13.5" x14ac:dyDescent="0.15">
      <c r="A449" s="97">
        <v>1527</v>
      </c>
      <c r="B449" s="98">
        <v>172</v>
      </c>
      <c r="C449" s="98">
        <v>0.06</v>
      </c>
      <c r="D449" s="98">
        <v>34618</v>
      </c>
      <c r="E449" s="99">
        <v>12.1</v>
      </c>
    </row>
    <row r="450" spans="1:5" ht="13.5" x14ac:dyDescent="0.15">
      <c r="A450" s="97">
        <v>1528</v>
      </c>
      <c r="B450" s="98">
        <v>181</v>
      </c>
      <c r="C450" s="98">
        <v>0.06</v>
      </c>
      <c r="D450" s="98">
        <v>34799</v>
      </c>
      <c r="E450" s="99">
        <v>12.17</v>
      </c>
    </row>
    <row r="451" spans="1:5" ht="13.5" x14ac:dyDescent="0.15">
      <c r="A451" s="97">
        <v>1529</v>
      </c>
      <c r="B451" s="98">
        <v>8</v>
      </c>
      <c r="C451" s="98">
        <v>0</v>
      </c>
      <c r="D451" s="98">
        <v>34807</v>
      </c>
      <c r="E451" s="99">
        <v>12.17</v>
      </c>
    </row>
    <row r="452" spans="1:5" ht="13.5" x14ac:dyDescent="0.15">
      <c r="A452" s="97">
        <v>2101</v>
      </c>
      <c r="B452" s="98">
        <v>1808</v>
      </c>
      <c r="C452" s="98">
        <v>0.63</v>
      </c>
      <c r="D452" s="98">
        <v>36615</v>
      </c>
      <c r="E452" s="99">
        <v>12.8</v>
      </c>
    </row>
    <row r="453" spans="1:5" ht="13.5" x14ac:dyDescent="0.15">
      <c r="A453" s="97">
        <v>2102</v>
      </c>
      <c r="B453" s="98">
        <v>1573</v>
      </c>
      <c r="C453" s="98">
        <v>0.55000000000000004</v>
      </c>
      <c r="D453" s="98">
        <v>38188</v>
      </c>
      <c r="E453" s="99">
        <v>13.35</v>
      </c>
    </row>
    <row r="454" spans="1:5" ht="13.5" x14ac:dyDescent="0.15">
      <c r="A454" s="97">
        <v>2103</v>
      </c>
      <c r="B454" s="98">
        <v>912</v>
      </c>
      <c r="C454" s="98">
        <v>0.32</v>
      </c>
      <c r="D454" s="98">
        <v>39100</v>
      </c>
      <c r="E454" s="99">
        <v>13.67</v>
      </c>
    </row>
    <row r="455" spans="1:5" ht="13.5" x14ac:dyDescent="0.15">
      <c r="A455" s="97">
        <v>2104</v>
      </c>
      <c r="B455" s="98">
        <v>750</v>
      </c>
      <c r="C455" s="98">
        <v>0.26</v>
      </c>
      <c r="D455" s="98">
        <v>39850</v>
      </c>
      <c r="E455" s="99">
        <v>13.93</v>
      </c>
    </row>
    <row r="456" spans="1:5" ht="13.5" x14ac:dyDescent="0.15">
      <c r="A456" s="97">
        <v>2105</v>
      </c>
      <c r="B456" s="98">
        <v>487</v>
      </c>
      <c r="C456" s="98">
        <v>0.17</v>
      </c>
      <c r="D456" s="98">
        <v>40337</v>
      </c>
      <c r="E456" s="99">
        <v>14.1</v>
      </c>
    </row>
    <row r="457" spans="1:5" ht="13.5" x14ac:dyDescent="0.15">
      <c r="A457" s="97">
        <v>2106</v>
      </c>
      <c r="B457" s="98">
        <v>938</v>
      </c>
      <c r="C457" s="98">
        <v>0.33</v>
      </c>
      <c r="D457" s="98">
        <v>41275</v>
      </c>
      <c r="E457" s="99">
        <v>14.43</v>
      </c>
    </row>
    <row r="458" spans="1:5" ht="13.5" x14ac:dyDescent="0.15">
      <c r="A458" s="97">
        <v>2107</v>
      </c>
      <c r="B458" s="98">
        <v>910</v>
      </c>
      <c r="C458" s="98">
        <v>0.32</v>
      </c>
      <c r="D458" s="98">
        <v>42185</v>
      </c>
      <c r="E458" s="99">
        <v>14.75</v>
      </c>
    </row>
    <row r="459" spans="1:5" ht="13.5" x14ac:dyDescent="0.15">
      <c r="A459" s="97">
        <v>2108</v>
      </c>
      <c r="B459" s="98">
        <v>1224</v>
      </c>
      <c r="C459" s="98">
        <v>0.43</v>
      </c>
      <c r="D459" s="98">
        <v>43409</v>
      </c>
      <c r="E459" s="99">
        <v>15.18</v>
      </c>
    </row>
    <row r="460" spans="1:5" ht="13.5" x14ac:dyDescent="0.15">
      <c r="A460" s="97">
        <v>2109</v>
      </c>
      <c r="B460" s="98">
        <v>892</v>
      </c>
      <c r="C460" s="98">
        <v>0.31</v>
      </c>
      <c r="D460" s="98">
        <v>44301</v>
      </c>
      <c r="E460" s="99">
        <v>15.49</v>
      </c>
    </row>
    <row r="461" spans="1:5" ht="13.5" x14ac:dyDescent="0.15">
      <c r="A461" s="97">
        <v>2110</v>
      </c>
      <c r="B461" s="98">
        <v>537</v>
      </c>
      <c r="C461" s="98">
        <v>0.19</v>
      </c>
      <c r="D461" s="98">
        <v>44838</v>
      </c>
      <c r="E461" s="99">
        <v>15.68</v>
      </c>
    </row>
    <row r="462" spans="1:5" ht="13.5" x14ac:dyDescent="0.15">
      <c r="A462" s="97">
        <v>2111</v>
      </c>
      <c r="B462" s="98">
        <v>521</v>
      </c>
      <c r="C462" s="98">
        <v>0.18</v>
      </c>
      <c r="D462" s="98">
        <v>45359</v>
      </c>
      <c r="E462" s="99">
        <v>15.86</v>
      </c>
    </row>
    <row r="463" spans="1:5" ht="13.5" x14ac:dyDescent="0.15">
      <c r="A463" s="97">
        <v>2112</v>
      </c>
      <c r="B463" s="98">
        <v>1692</v>
      </c>
      <c r="C463" s="98">
        <v>0.59</v>
      </c>
      <c r="D463" s="98">
        <v>47051</v>
      </c>
      <c r="E463" s="99">
        <v>16.45</v>
      </c>
    </row>
    <row r="464" spans="1:5" ht="13.5" x14ac:dyDescent="0.15">
      <c r="A464" s="97">
        <v>2113</v>
      </c>
      <c r="B464" s="98">
        <v>1405</v>
      </c>
      <c r="C464" s="98">
        <v>0.49</v>
      </c>
      <c r="D464" s="98">
        <v>48456</v>
      </c>
      <c r="E464" s="99">
        <v>16.940000000000001</v>
      </c>
    </row>
    <row r="465" spans="1:5" ht="13.5" x14ac:dyDescent="0.15">
      <c r="A465" s="97">
        <v>2114</v>
      </c>
      <c r="B465" s="98">
        <v>855</v>
      </c>
      <c r="C465" s="98">
        <v>0.3</v>
      </c>
      <c r="D465" s="98">
        <v>49311</v>
      </c>
      <c r="E465" s="99">
        <v>17.239999999999998</v>
      </c>
    </row>
    <row r="466" spans="1:5" ht="13.5" x14ac:dyDescent="0.15">
      <c r="A466" s="97">
        <v>2190</v>
      </c>
      <c r="B466" s="98">
        <v>2</v>
      </c>
      <c r="C466" s="98">
        <v>0</v>
      </c>
      <c r="D466" s="98">
        <v>49313</v>
      </c>
      <c r="E466" s="99">
        <v>17.239999999999998</v>
      </c>
    </row>
    <row r="467" spans="1:5" ht="13.5" x14ac:dyDescent="0.15">
      <c r="A467" s="97">
        <v>2201</v>
      </c>
      <c r="B467" s="98">
        <v>2325</v>
      </c>
      <c r="C467" s="98">
        <v>0.81</v>
      </c>
      <c r="D467" s="98">
        <v>51638</v>
      </c>
      <c r="E467" s="99">
        <v>18.05</v>
      </c>
    </row>
    <row r="468" spans="1:5" ht="13.5" x14ac:dyDescent="0.15">
      <c r="A468" s="97">
        <v>2202</v>
      </c>
      <c r="B468" s="98">
        <v>1237</v>
      </c>
      <c r="C468" s="98">
        <v>0.43</v>
      </c>
      <c r="D468" s="98">
        <v>52875</v>
      </c>
      <c r="E468" s="99">
        <v>18.489999999999998</v>
      </c>
    </row>
    <row r="469" spans="1:5" ht="13.5" x14ac:dyDescent="0.15">
      <c r="A469" s="97">
        <v>2203</v>
      </c>
      <c r="B469" s="98">
        <v>1258</v>
      </c>
      <c r="C469" s="98">
        <v>0.44</v>
      </c>
      <c r="D469" s="98">
        <v>54133</v>
      </c>
      <c r="E469" s="99">
        <v>18.93</v>
      </c>
    </row>
    <row r="470" spans="1:5" ht="13.5" x14ac:dyDescent="0.15">
      <c r="A470" s="97">
        <v>2204</v>
      </c>
      <c r="B470" s="98">
        <v>494</v>
      </c>
      <c r="C470" s="98">
        <v>0.17</v>
      </c>
      <c r="D470" s="98">
        <v>54627</v>
      </c>
      <c r="E470" s="99">
        <v>19.100000000000001</v>
      </c>
    </row>
    <row r="471" spans="1:5" ht="13.5" x14ac:dyDescent="0.15">
      <c r="A471" s="97">
        <v>2205</v>
      </c>
      <c r="B471" s="98">
        <v>808</v>
      </c>
      <c r="C471" s="98">
        <v>0.28000000000000003</v>
      </c>
      <c r="D471" s="98">
        <v>55435</v>
      </c>
      <c r="E471" s="99">
        <v>19.38</v>
      </c>
    </row>
    <row r="472" spans="1:5" ht="13.5" x14ac:dyDescent="0.15">
      <c r="A472" s="97">
        <v>2206</v>
      </c>
      <c r="B472" s="98">
        <v>528</v>
      </c>
      <c r="C472" s="98">
        <v>0.18</v>
      </c>
      <c r="D472" s="98">
        <v>55963</v>
      </c>
      <c r="E472" s="99">
        <v>19.57</v>
      </c>
    </row>
    <row r="473" spans="1:5" ht="13.5" x14ac:dyDescent="0.15">
      <c r="A473" s="97">
        <v>2207</v>
      </c>
      <c r="B473" s="98">
        <v>635</v>
      </c>
      <c r="C473" s="98">
        <v>0.22</v>
      </c>
      <c r="D473" s="98">
        <v>56598</v>
      </c>
      <c r="E473" s="99">
        <v>19.79</v>
      </c>
    </row>
    <row r="474" spans="1:5" ht="13.5" x14ac:dyDescent="0.15">
      <c r="A474" s="97">
        <v>2208</v>
      </c>
      <c r="B474" s="98">
        <v>621</v>
      </c>
      <c r="C474" s="98">
        <v>0.22</v>
      </c>
      <c r="D474" s="98">
        <v>57219</v>
      </c>
      <c r="E474" s="99">
        <v>20.010000000000002</v>
      </c>
    </row>
    <row r="475" spans="1:5" ht="13.5" x14ac:dyDescent="0.15">
      <c r="A475" s="97">
        <v>2223</v>
      </c>
      <c r="B475" s="98">
        <v>84</v>
      </c>
      <c r="C475" s="98">
        <v>0.03</v>
      </c>
      <c r="D475" s="98">
        <v>57303</v>
      </c>
      <c r="E475" s="99">
        <v>20.03</v>
      </c>
    </row>
    <row r="476" spans="1:5" ht="13.5" x14ac:dyDescent="0.15">
      <c r="A476" s="97">
        <v>2224</v>
      </c>
      <c r="B476" s="98">
        <v>718</v>
      </c>
      <c r="C476" s="98">
        <v>0.25</v>
      </c>
      <c r="D476" s="98">
        <v>58021</v>
      </c>
      <c r="E476" s="99">
        <v>20.29</v>
      </c>
    </row>
    <row r="477" spans="1:5" ht="13.5" x14ac:dyDescent="0.15">
      <c r="A477" s="97">
        <v>2290</v>
      </c>
      <c r="B477" s="98">
        <v>11</v>
      </c>
      <c r="C477" s="98">
        <v>0</v>
      </c>
      <c r="D477" s="98">
        <v>58032</v>
      </c>
      <c r="E477" s="99">
        <v>20.29</v>
      </c>
    </row>
    <row r="478" spans="1:5" ht="13.5" x14ac:dyDescent="0.15">
      <c r="A478" s="97">
        <v>2301</v>
      </c>
      <c r="B478" s="98">
        <v>1320</v>
      </c>
      <c r="C478" s="98">
        <v>0.46</v>
      </c>
      <c r="D478" s="98">
        <v>59352</v>
      </c>
      <c r="E478" s="99">
        <v>20.75</v>
      </c>
    </row>
    <row r="479" spans="1:5" ht="13.5" x14ac:dyDescent="0.15">
      <c r="A479" s="97">
        <v>2302</v>
      </c>
      <c r="B479" s="98">
        <v>1339</v>
      </c>
      <c r="C479" s="98">
        <v>0.47</v>
      </c>
      <c r="D479" s="98">
        <v>60691</v>
      </c>
      <c r="E479" s="99">
        <v>21.22</v>
      </c>
    </row>
    <row r="480" spans="1:5" ht="13.5" x14ac:dyDescent="0.15">
      <c r="A480" s="97">
        <v>2303</v>
      </c>
      <c r="B480" s="98">
        <v>367</v>
      </c>
      <c r="C480" s="98">
        <v>0.13</v>
      </c>
      <c r="D480" s="98">
        <v>61058</v>
      </c>
      <c r="E480" s="99">
        <v>21.35</v>
      </c>
    </row>
    <row r="481" spans="1:5" ht="13.5" x14ac:dyDescent="0.15">
      <c r="A481" s="97">
        <v>2304</v>
      </c>
      <c r="B481" s="98">
        <v>462</v>
      </c>
      <c r="C481" s="98">
        <v>0.16</v>
      </c>
      <c r="D481" s="98">
        <v>61520</v>
      </c>
      <c r="E481" s="99">
        <v>21.51</v>
      </c>
    </row>
    <row r="482" spans="1:5" ht="13.5" x14ac:dyDescent="0.15">
      <c r="A482" s="97">
        <v>2305</v>
      </c>
      <c r="B482" s="98">
        <v>460</v>
      </c>
      <c r="C482" s="98">
        <v>0.16</v>
      </c>
      <c r="D482" s="98">
        <v>61980</v>
      </c>
      <c r="E482" s="99">
        <v>21.67</v>
      </c>
    </row>
    <row r="483" spans="1:5" ht="13.5" x14ac:dyDescent="0.15">
      <c r="A483" s="97">
        <v>2306</v>
      </c>
      <c r="B483" s="98">
        <v>857</v>
      </c>
      <c r="C483" s="98">
        <v>0.3</v>
      </c>
      <c r="D483" s="98">
        <v>62837</v>
      </c>
      <c r="E483" s="99">
        <v>21.97</v>
      </c>
    </row>
    <row r="484" spans="1:5" ht="13.5" x14ac:dyDescent="0.15">
      <c r="A484" s="97">
        <v>2307</v>
      </c>
      <c r="B484" s="98">
        <v>276</v>
      </c>
      <c r="C484" s="98">
        <v>0.1</v>
      </c>
      <c r="D484" s="98">
        <v>63113</v>
      </c>
      <c r="E484" s="99">
        <v>22.07</v>
      </c>
    </row>
    <row r="485" spans="1:5" ht="13.5" x14ac:dyDescent="0.15">
      <c r="A485" s="97">
        <v>2308</v>
      </c>
      <c r="B485" s="98">
        <v>831</v>
      </c>
      <c r="C485" s="98">
        <v>0.28999999999999998</v>
      </c>
      <c r="D485" s="98">
        <v>63944</v>
      </c>
      <c r="E485" s="99">
        <v>22.36</v>
      </c>
    </row>
    <row r="486" spans="1:5" ht="13.5" x14ac:dyDescent="0.15">
      <c r="A486" s="97">
        <v>2309</v>
      </c>
      <c r="B486" s="98">
        <v>164</v>
      </c>
      <c r="C486" s="98">
        <v>0.06</v>
      </c>
      <c r="D486" s="98">
        <v>64108</v>
      </c>
      <c r="E486" s="99">
        <v>22.41</v>
      </c>
    </row>
    <row r="487" spans="1:5" ht="13.5" x14ac:dyDescent="0.15">
      <c r="A487" s="97">
        <v>2310</v>
      </c>
      <c r="B487" s="98">
        <v>646</v>
      </c>
      <c r="C487" s="98">
        <v>0.23</v>
      </c>
      <c r="D487" s="98">
        <v>64754</v>
      </c>
      <c r="E487" s="99">
        <v>22.64</v>
      </c>
    </row>
    <row r="488" spans="1:5" ht="13.5" x14ac:dyDescent="0.15">
      <c r="A488" s="97">
        <v>2311</v>
      </c>
      <c r="B488" s="98">
        <v>559</v>
      </c>
      <c r="C488" s="98">
        <v>0.2</v>
      </c>
      <c r="D488" s="98">
        <v>65313</v>
      </c>
      <c r="E488" s="99">
        <v>22.84</v>
      </c>
    </row>
    <row r="489" spans="1:5" ht="13.5" x14ac:dyDescent="0.15">
      <c r="A489" s="97">
        <v>2312</v>
      </c>
      <c r="B489" s="98">
        <v>149</v>
      </c>
      <c r="C489" s="98">
        <v>0.05</v>
      </c>
      <c r="D489" s="98">
        <v>65462</v>
      </c>
      <c r="E489" s="99">
        <v>22.89</v>
      </c>
    </row>
    <row r="490" spans="1:5" ht="13.5" x14ac:dyDescent="0.15">
      <c r="A490" s="97">
        <v>2321</v>
      </c>
      <c r="B490" s="98">
        <v>471</v>
      </c>
      <c r="C490" s="98">
        <v>0.16</v>
      </c>
      <c r="D490" s="98">
        <v>65933</v>
      </c>
      <c r="E490" s="99">
        <v>23.05</v>
      </c>
    </row>
    <row r="491" spans="1:5" ht="13.5" x14ac:dyDescent="0.15">
      <c r="A491" s="97">
        <v>2323</v>
      </c>
      <c r="B491" s="98">
        <v>1933</v>
      </c>
      <c r="C491" s="98">
        <v>0.68</v>
      </c>
      <c r="D491" s="98">
        <v>67866</v>
      </c>
      <c r="E491" s="99">
        <v>23.73</v>
      </c>
    </row>
    <row r="492" spans="1:5" ht="13.5" x14ac:dyDescent="0.15">
      <c r="A492" s="97">
        <v>2326</v>
      </c>
      <c r="B492" s="98">
        <v>109</v>
      </c>
      <c r="C492" s="98">
        <v>0.04</v>
      </c>
      <c r="D492" s="98">
        <v>67975</v>
      </c>
      <c r="E492" s="99">
        <v>23.77</v>
      </c>
    </row>
    <row r="493" spans="1:5" ht="13.5" x14ac:dyDescent="0.15">
      <c r="A493" s="97">
        <v>2327</v>
      </c>
      <c r="B493" s="98">
        <v>104</v>
      </c>
      <c r="C493" s="98">
        <v>0.04</v>
      </c>
      <c r="D493" s="98">
        <v>68079</v>
      </c>
      <c r="E493" s="99">
        <v>23.8</v>
      </c>
    </row>
    <row r="494" spans="1:5" ht="13.5" x14ac:dyDescent="0.15">
      <c r="A494" s="97">
        <v>2390</v>
      </c>
      <c r="B494" s="98">
        <v>128</v>
      </c>
      <c r="C494" s="98">
        <v>0.04</v>
      </c>
      <c r="D494" s="98">
        <v>68207</v>
      </c>
      <c r="E494" s="99">
        <v>23.85</v>
      </c>
    </row>
    <row r="495" spans="1:5" ht="13.5" x14ac:dyDescent="0.15">
      <c r="A495" s="97">
        <v>3101</v>
      </c>
      <c r="B495" s="98">
        <v>46</v>
      </c>
      <c r="C495" s="98">
        <v>0.02</v>
      </c>
      <c r="D495" s="98">
        <v>68253</v>
      </c>
      <c r="E495" s="99">
        <v>23.86</v>
      </c>
    </row>
    <row r="496" spans="1:5" ht="13.5" x14ac:dyDescent="0.15">
      <c r="A496" s="97">
        <v>3102</v>
      </c>
      <c r="B496" s="98">
        <v>44</v>
      </c>
      <c r="C496" s="98">
        <v>0.02</v>
      </c>
      <c r="D496" s="98">
        <v>68297</v>
      </c>
      <c r="E496" s="99">
        <v>23.88</v>
      </c>
    </row>
    <row r="497" spans="1:5" ht="13.5" x14ac:dyDescent="0.15">
      <c r="A497" s="97">
        <v>3201</v>
      </c>
      <c r="B497" s="98">
        <v>340</v>
      </c>
      <c r="C497" s="98">
        <v>0.12</v>
      </c>
      <c r="D497" s="98">
        <v>68637</v>
      </c>
      <c r="E497" s="99">
        <v>24</v>
      </c>
    </row>
    <row r="498" spans="1:5" ht="13.5" x14ac:dyDescent="0.15">
      <c r="A498" s="97">
        <v>3202</v>
      </c>
      <c r="B498" s="98">
        <v>508</v>
      </c>
      <c r="C498" s="98">
        <v>0.18</v>
      </c>
      <c r="D498" s="98">
        <v>69145</v>
      </c>
      <c r="E498" s="99">
        <v>24.17</v>
      </c>
    </row>
    <row r="499" spans="1:5" ht="13.5" x14ac:dyDescent="0.15">
      <c r="A499" s="97">
        <v>3203</v>
      </c>
      <c r="B499" s="98">
        <v>1844</v>
      </c>
      <c r="C499" s="98">
        <v>0.64</v>
      </c>
      <c r="D499" s="98">
        <v>70989</v>
      </c>
      <c r="E499" s="99">
        <v>24.82</v>
      </c>
    </row>
    <row r="500" spans="1:5" ht="13.5" x14ac:dyDescent="0.15">
      <c r="A500" s="97">
        <v>3204</v>
      </c>
      <c r="B500" s="98">
        <v>373</v>
      </c>
      <c r="C500" s="98">
        <v>0.13</v>
      </c>
      <c r="D500" s="98">
        <v>71362</v>
      </c>
      <c r="E500" s="99">
        <v>24.95</v>
      </c>
    </row>
    <row r="501" spans="1:5" ht="13.5" x14ac:dyDescent="0.15">
      <c r="A501" s="97">
        <v>3205</v>
      </c>
      <c r="B501" s="98">
        <v>97</v>
      </c>
      <c r="C501" s="98">
        <v>0.03</v>
      </c>
      <c r="D501" s="98">
        <v>71459</v>
      </c>
      <c r="E501" s="99">
        <v>24.98</v>
      </c>
    </row>
    <row r="502" spans="1:5" ht="13.5" x14ac:dyDescent="0.15">
      <c r="A502" s="97">
        <v>3206</v>
      </c>
      <c r="B502" s="98">
        <v>459</v>
      </c>
      <c r="C502" s="98">
        <v>0.16</v>
      </c>
      <c r="D502" s="98">
        <v>71918</v>
      </c>
      <c r="E502" s="99">
        <v>25.14</v>
      </c>
    </row>
    <row r="503" spans="1:5" ht="13.5" x14ac:dyDescent="0.15">
      <c r="A503" s="97">
        <v>3207</v>
      </c>
      <c r="B503" s="98">
        <v>2013</v>
      </c>
      <c r="C503" s="98">
        <v>0.7</v>
      </c>
      <c r="D503" s="98">
        <v>73931</v>
      </c>
      <c r="E503" s="99">
        <v>25.85</v>
      </c>
    </row>
    <row r="504" spans="1:5" ht="13.5" x14ac:dyDescent="0.15">
      <c r="A504" s="97">
        <v>3208</v>
      </c>
      <c r="B504" s="98">
        <v>1352</v>
      </c>
      <c r="C504" s="98">
        <v>0.47</v>
      </c>
      <c r="D504" s="98">
        <v>75283</v>
      </c>
      <c r="E504" s="99">
        <v>26.32</v>
      </c>
    </row>
    <row r="505" spans="1:5" ht="13.5" x14ac:dyDescent="0.15">
      <c r="A505" s="97">
        <v>3209</v>
      </c>
      <c r="B505" s="98">
        <v>1728</v>
      </c>
      <c r="C505" s="98">
        <v>0.6</v>
      </c>
      <c r="D505" s="98">
        <v>77011</v>
      </c>
      <c r="E505" s="99">
        <v>26.92</v>
      </c>
    </row>
    <row r="506" spans="1:5" ht="13.5" x14ac:dyDescent="0.15">
      <c r="A506" s="97">
        <v>3210</v>
      </c>
      <c r="B506" s="98">
        <v>453</v>
      </c>
      <c r="C506" s="98">
        <v>0.16</v>
      </c>
      <c r="D506" s="98">
        <v>77464</v>
      </c>
      <c r="E506" s="99">
        <v>27.08</v>
      </c>
    </row>
    <row r="507" spans="1:5" ht="13.5" x14ac:dyDescent="0.15">
      <c r="A507" s="97">
        <v>3211</v>
      </c>
      <c r="B507" s="98">
        <v>223</v>
      </c>
      <c r="C507" s="98">
        <v>0.08</v>
      </c>
      <c r="D507" s="98">
        <v>77687</v>
      </c>
      <c r="E507" s="99">
        <v>27.16</v>
      </c>
    </row>
    <row r="508" spans="1:5" ht="13.5" x14ac:dyDescent="0.15">
      <c r="A508" s="97">
        <v>3212</v>
      </c>
      <c r="B508" s="98">
        <v>422</v>
      </c>
      <c r="C508" s="98">
        <v>0.15</v>
      </c>
      <c r="D508" s="98">
        <v>78109</v>
      </c>
      <c r="E508" s="99">
        <v>27.31</v>
      </c>
    </row>
    <row r="509" spans="1:5" ht="13.5" x14ac:dyDescent="0.15">
      <c r="A509" s="97">
        <v>3213</v>
      </c>
      <c r="B509" s="98">
        <v>1318</v>
      </c>
      <c r="C509" s="98">
        <v>0.46</v>
      </c>
      <c r="D509" s="98">
        <v>79427</v>
      </c>
      <c r="E509" s="99">
        <v>27.77</v>
      </c>
    </row>
    <row r="510" spans="1:5" ht="13.5" x14ac:dyDescent="0.15">
      <c r="A510" s="97">
        <v>3301</v>
      </c>
      <c r="B510" s="98">
        <v>835</v>
      </c>
      <c r="C510" s="98">
        <v>0.28999999999999998</v>
      </c>
      <c r="D510" s="98">
        <v>80262</v>
      </c>
      <c r="E510" s="99">
        <v>28.06</v>
      </c>
    </row>
    <row r="511" spans="1:5" ht="13.5" x14ac:dyDescent="0.15">
      <c r="A511" s="97">
        <v>3302</v>
      </c>
      <c r="B511" s="98">
        <v>911</v>
      </c>
      <c r="C511" s="98">
        <v>0.32</v>
      </c>
      <c r="D511" s="98">
        <v>81173</v>
      </c>
      <c r="E511" s="99">
        <v>28.38</v>
      </c>
    </row>
    <row r="512" spans="1:5" ht="13.5" x14ac:dyDescent="0.15">
      <c r="A512" s="97">
        <v>3303</v>
      </c>
      <c r="B512" s="98">
        <v>1266</v>
      </c>
      <c r="C512" s="98">
        <v>0.44</v>
      </c>
      <c r="D512" s="98">
        <v>82439</v>
      </c>
      <c r="E512" s="99">
        <v>28.82</v>
      </c>
    </row>
    <row r="513" spans="1:5" ht="13.5" x14ac:dyDescent="0.15">
      <c r="A513" s="97">
        <v>3304</v>
      </c>
      <c r="B513" s="98">
        <v>324</v>
      </c>
      <c r="C513" s="98">
        <v>0.11</v>
      </c>
      <c r="D513" s="98">
        <v>82763</v>
      </c>
      <c r="E513" s="99">
        <v>28.94</v>
      </c>
    </row>
    <row r="514" spans="1:5" ht="13.5" x14ac:dyDescent="0.15">
      <c r="A514" s="97">
        <v>3305</v>
      </c>
      <c r="B514" s="98">
        <v>744</v>
      </c>
      <c r="C514" s="98">
        <v>0.26</v>
      </c>
      <c r="D514" s="98">
        <v>83507</v>
      </c>
      <c r="E514" s="99">
        <v>29.2</v>
      </c>
    </row>
    <row r="515" spans="1:5" ht="13.5" x14ac:dyDescent="0.15">
      <c r="A515" s="97">
        <v>3306</v>
      </c>
      <c r="B515" s="98">
        <v>298</v>
      </c>
      <c r="C515" s="98">
        <v>0.1</v>
      </c>
      <c r="D515" s="98">
        <v>83805</v>
      </c>
      <c r="E515" s="99">
        <v>29.3</v>
      </c>
    </row>
    <row r="516" spans="1:5" ht="13.5" x14ac:dyDescent="0.15">
      <c r="A516" s="97">
        <v>3307</v>
      </c>
      <c r="B516" s="98">
        <v>507</v>
      </c>
      <c r="C516" s="98">
        <v>0.18</v>
      </c>
      <c r="D516" s="98">
        <v>84312</v>
      </c>
      <c r="E516" s="99">
        <v>29.48</v>
      </c>
    </row>
    <row r="517" spans="1:5" ht="13.5" x14ac:dyDescent="0.15">
      <c r="A517" s="97">
        <v>3308</v>
      </c>
      <c r="B517" s="98">
        <v>218</v>
      </c>
      <c r="C517" s="98">
        <v>0.08</v>
      </c>
      <c r="D517" s="98">
        <v>84530</v>
      </c>
      <c r="E517" s="99">
        <v>29.55</v>
      </c>
    </row>
    <row r="518" spans="1:5" ht="13.5" x14ac:dyDescent="0.15">
      <c r="A518" s="97">
        <v>3309</v>
      </c>
      <c r="B518" s="98">
        <v>189</v>
      </c>
      <c r="C518" s="98">
        <v>7.0000000000000007E-2</v>
      </c>
      <c r="D518" s="98">
        <v>84719</v>
      </c>
      <c r="E518" s="99">
        <v>29.62</v>
      </c>
    </row>
    <row r="519" spans="1:5" ht="13.5" x14ac:dyDescent="0.15">
      <c r="A519" s="97">
        <v>3310</v>
      </c>
      <c r="B519" s="98">
        <v>638</v>
      </c>
      <c r="C519" s="98">
        <v>0.22</v>
      </c>
      <c r="D519" s="98">
        <v>85357</v>
      </c>
      <c r="E519" s="99">
        <v>29.84</v>
      </c>
    </row>
    <row r="520" spans="1:5" ht="13.5" x14ac:dyDescent="0.15">
      <c r="A520" s="97">
        <v>3311</v>
      </c>
      <c r="B520" s="98">
        <v>5</v>
      </c>
      <c r="C520" s="98">
        <v>0</v>
      </c>
      <c r="D520" s="98">
        <v>85362</v>
      </c>
      <c r="E520" s="99">
        <v>29.84</v>
      </c>
    </row>
    <row r="521" spans="1:5" ht="13.5" x14ac:dyDescent="0.15">
      <c r="A521" s="97">
        <v>3325</v>
      </c>
      <c r="B521" s="98">
        <v>246</v>
      </c>
      <c r="C521" s="98">
        <v>0.09</v>
      </c>
      <c r="D521" s="98">
        <v>85608</v>
      </c>
      <c r="E521" s="99">
        <v>29.93</v>
      </c>
    </row>
    <row r="522" spans="1:5" ht="13.5" x14ac:dyDescent="0.15">
      <c r="A522" s="97">
        <v>3326</v>
      </c>
      <c r="B522" s="98">
        <v>206</v>
      </c>
      <c r="C522" s="98">
        <v>7.0000000000000007E-2</v>
      </c>
      <c r="D522" s="98">
        <v>85814</v>
      </c>
      <c r="E522" s="99">
        <v>30</v>
      </c>
    </row>
    <row r="523" spans="1:5" ht="13.5" x14ac:dyDescent="0.15">
      <c r="A523" s="97">
        <v>3390</v>
      </c>
      <c r="B523" s="98">
        <v>90</v>
      </c>
      <c r="C523" s="98">
        <v>0.03</v>
      </c>
      <c r="D523" s="98">
        <v>85904</v>
      </c>
      <c r="E523" s="99">
        <v>30.03</v>
      </c>
    </row>
    <row r="524" spans="1:5" ht="13.5" x14ac:dyDescent="0.15">
      <c r="A524" s="97">
        <v>3401</v>
      </c>
      <c r="B524" s="98">
        <v>497</v>
      </c>
      <c r="C524" s="98">
        <v>0.17</v>
      </c>
      <c r="D524" s="98">
        <v>86401</v>
      </c>
      <c r="E524" s="99">
        <v>30.21</v>
      </c>
    </row>
    <row r="525" spans="1:5" ht="13.5" x14ac:dyDescent="0.15">
      <c r="A525" s="97">
        <v>3402</v>
      </c>
      <c r="B525" s="98">
        <v>296</v>
      </c>
      <c r="C525" s="98">
        <v>0.1</v>
      </c>
      <c r="D525" s="98">
        <v>86697</v>
      </c>
      <c r="E525" s="99">
        <v>30.31</v>
      </c>
    </row>
    <row r="526" spans="1:5" ht="13.5" x14ac:dyDescent="0.15">
      <c r="A526" s="97">
        <v>3403</v>
      </c>
      <c r="B526" s="98">
        <v>611</v>
      </c>
      <c r="C526" s="98">
        <v>0.21</v>
      </c>
      <c r="D526" s="98">
        <v>87308</v>
      </c>
      <c r="E526" s="99">
        <v>30.53</v>
      </c>
    </row>
    <row r="527" spans="1:5" ht="13.5" x14ac:dyDescent="0.15">
      <c r="A527" s="97">
        <v>3404</v>
      </c>
      <c r="B527" s="98">
        <v>274</v>
      </c>
      <c r="C527" s="98">
        <v>0.1</v>
      </c>
      <c r="D527" s="98">
        <v>87582</v>
      </c>
      <c r="E527" s="99">
        <v>30.62</v>
      </c>
    </row>
    <row r="528" spans="1:5" ht="13.5" x14ac:dyDescent="0.15">
      <c r="A528" s="97">
        <v>3405</v>
      </c>
      <c r="B528" s="98">
        <v>139</v>
      </c>
      <c r="C528" s="98">
        <v>0.05</v>
      </c>
      <c r="D528" s="98">
        <v>87721</v>
      </c>
      <c r="E528" s="99">
        <v>30.67</v>
      </c>
    </row>
    <row r="529" spans="1:5" ht="13.5" x14ac:dyDescent="0.15">
      <c r="A529" s="97">
        <v>3406</v>
      </c>
      <c r="B529" s="98">
        <v>299</v>
      </c>
      <c r="C529" s="98">
        <v>0.1</v>
      </c>
      <c r="D529" s="98">
        <v>88020</v>
      </c>
      <c r="E529" s="99">
        <v>30.77</v>
      </c>
    </row>
    <row r="530" spans="1:5" ht="13.5" x14ac:dyDescent="0.15">
      <c r="A530" s="97">
        <v>3407</v>
      </c>
      <c r="B530" s="98">
        <v>48</v>
      </c>
      <c r="C530" s="98">
        <v>0.02</v>
      </c>
      <c r="D530" s="98">
        <v>88068</v>
      </c>
      <c r="E530" s="99">
        <v>30.79</v>
      </c>
    </row>
    <row r="531" spans="1:5" ht="13.5" x14ac:dyDescent="0.15">
      <c r="A531" s="97">
        <v>3408</v>
      </c>
      <c r="B531" s="98">
        <v>854</v>
      </c>
      <c r="C531" s="98">
        <v>0.3</v>
      </c>
      <c r="D531" s="98">
        <v>88922</v>
      </c>
      <c r="E531" s="99">
        <v>31.09</v>
      </c>
    </row>
    <row r="532" spans="1:5" ht="13.5" x14ac:dyDescent="0.15">
      <c r="A532" s="97">
        <v>3409</v>
      </c>
      <c r="B532" s="98">
        <v>1</v>
      </c>
      <c r="C532" s="98">
        <v>0</v>
      </c>
      <c r="D532" s="98">
        <v>88923</v>
      </c>
      <c r="E532" s="99">
        <v>31.09</v>
      </c>
    </row>
    <row r="533" spans="1:5" ht="13.5" x14ac:dyDescent="0.15">
      <c r="A533" s="97">
        <v>3410</v>
      </c>
      <c r="B533" s="98">
        <v>172</v>
      </c>
      <c r="C533" s="98">
        <v>0.06</v>
      </c>
      <c r="D533" s="98">
        <v>89095</v>
      </c>
      <c r="E533" s="99">
        <v>31.15</v>
      </c>
    </row>
    <row r="534" spans="1:5" ht="13.5" x14ac:dyDescent="0.15">
      <c r="A534" s="97">
        <v>3411</v>
      </c>
      <c r="B534" s="98">
        <v>592</v>
      </c>
      <c r="C534" s="98">
        <v>0.21</v>
      </c>
      <c r="D534" s="98">
        <v>89687</v>
      </c>
      <c r="E534" s="99">
        <v>31.36</v>
      </c>
    </row>
    <row r="535" spans="1:5" ht="13.5" x14ac:dyDescent="0.15">
      <c r="A535" s="97">
        <v>3412</v>
      </c>
      <c r="B535" s="98">
        <v>1930</v>
      </c>
      <c r="C535" s="98">
        <v>0.67</v>
      </c>
      <c r="D535" s="98">
        <v>91617</v>
      </c>
      <c r="E535" s="99">
        <v>32.03</v>
      </c>
    </row>
    <row r="536" spans="1:5" ht="13.5" x14ac:dyDescent="0.15">
      <c r="A536" s="97">
        <v>3413</v>
      </c>
      <c r="B536" s="98">
        <v>20</v>
      </c>
      <c r="C536" s="98">
        <v>0.01</v>
      </c>
      <c r="D536" s="98">
        <v>91637</v>
      </c>
      <c r="E536" s="99">
        <v>32.04</v>
      </c>
    </row>
    <row r="537" spans="1:5" ht="13.5" x14ac:dyDescent="0.15">
      <c r="A537" s="97">
        <v>3415</v>
      </c>
      <c r="B537" s="98">
        <v>2</v>
      </c>
      <c r="C537" s="98">
        <v>0</v>
      </c>
      <c r="D537" s="98">
        <v>91639</v>
      </c>
      <c r="E537" s="99">
        <v>32.04</v>
      </c>
    </row>
    <row r="538" spans="1:5" ht="13.5" x14ac:dyDescent="0.15">
      <c r="A538" s="97">
        <v>3416</v>
      </c>
      <c r="B538" s="98">
        <v>115</v>
      </c>
      <c r="C538" s="98">
        <v>0.04</v>
      </c>
      <c r="D538" s="98">
        <v>91754</v>
      </c>
      <c r="E538" s="99">
        <v>32.08</v>
      </c>
    </row>
    <row r="539" spans="1:5" ht="13.5" x14ac:dyDescent="0.15">
      <c r="A539" s="97">
        <v>3417</v>
      </c>
      <c r="B539" s="98">
        <v>3</v>
      </c>
      <c r="C539" s="98">
        <v>0</v>
      </c>
      <c r="D539" s="98">
        <v>91757</v>
      </c>
      <c r="E539" s="99">
        <v>32.08</v>
      </c>
    </row>
    <row r="540" spans="1:5" ht="13.5" x14ac:dyDescent="0.15">
      <c r="A540" s="97">
        <v>3418</v>
      </c>
      <c r="B540" s="98">
        <v>9</v>
      </c>
      <c r="C540" s="98">
        <v>0</v>
      </c>
      <c r="D540" s="98">
        <v>91766</v>
      </c>
      <c r="E540" s="99">
        <v>32.08</v>
      </c>
    </row>
    <row r="541" spans="1:5" ht="13.5" x14ac:dyDescent="0.15">
      <c r="A541" s="97">
        <v>3421</v>
      </c>
      <c r="B541" s="98">
        <v>138</v>
      </c>
      <c r="C541" s="98">
        <v>0.05</v>
      </c>
      <c r="D541" s="98">
        <v>91904</v>
      </c>
      <c r="E541" s="99">
        <v>32.130000000000003</v>
      </c>
    </row>
    <row r="542" spans="1:5" ht="13.5" x14ac:dyDescent="0.15">
      <c r="A542" s="97">
        <v>3422</v>
      </c>
      <c r="B542" s="98">
        <v>1016</v>
      </c>
      <c r="C542" s="98">
        <v>0.36</v>
      </c>
      <c r="D542" s="98">
        <v>92920</v>
      </c>
      <c r="E542" s="99">
        <v>32.49</v>
      </c>
    </row>
    <row r="543" spans="1:5" ht="13.5" x14ac:dyDescent="0.15">
      <c r="A543" s="97">
        <v>3423</v>
      </c>
      <c r="B543" s="98">
        <v>21</v>
      </c>
      <c r="C543" s="98">
        <v>0.01</v>
      </c>
      <c r="D543" s="98">
        <v>92941</v>
      </c>
      <c r="E543" s="99">
        <v>32.49</v>
      </c>
    </row>
    <row r="544" spans="1:5" ht="13.5" x14ac:dyDescent="0.15">
      <c r="A544" s="97">
        <v>3424</v>
      </c>
      <c r="B544" s="98">
        <v>976</v>
      </c>
      <c r="C544" s="98">
        <v>0.34</v>
      </c>
      <c r="D544" s="98">
        <v>93917</v>
      </c>
      <c r="E544" s="99">
        <v>32.840000000000003</v>
      </c>
    </row>
    <row r="545" spans="1:5" ht="13.5" x14ac:dyDescent="0.15">
      <c r="A545" s="97">
        <v>3425</v>
      </c>
      <c r="B545" s="98">
        <v>567</v>
      </c>
      <c r="C545" s="98">
        <v>0.2</v>
      </c>
      <c r="D545" s="98">
        <v>94484</v>
      </c>
      <c r="E545" s="99">
        <v>33.03</v>
      </c>
    </row>
    <row r="546" spans="1:5" ht="13.5" x14ac:dyDescent="0.15">
      <c r="A546" s="97">
        <v>3426</v>
      </c>
      <c r="B546" s="98">
        <v>361</v>
      </c>
      <c r="C546" s="98">
        <v>0.13</v>
      </c>
      <c r="D546" s="98">
        <v>94845</v>
      </c>
      <c r="E546" s="99">
        <v>33.159999999999997</v>
      </c>
    </row>
    <row r="547" spans="1:5" ht="13.5" x14ac:dyDescent="0.15">
      <c r="A547" s="97">
        <v>3427</v>
      </c>
      <c r="B547" s="98">
        <v>6</v>
      </c>
      <c r="C547" s="98">
        <v>0</v>
      </c>
      <c r="D547" s="98">
        <v>94851</v>
      </c>
      <c r="E547" s="99">
        <v>33.159999999999997</v>
      </c>
    </row>
    <row r="548" spans="1:5" ht="13.5" x14ac:dyDescent="0.15">
      <c r="A548" s="97">
        <v>3428</v>
      </c>
      <c r="B548" s="98">
        <v>11</v>
      </c>
      <c r="C548" s="98">
        <v>0</v>
      </c>
      <c r="D548" s="98">
        <v>94862</v>
      </c>
      <c r="E548" s="99">
        <v>33.17</v>
      </c>
    </row>
    <row r="549" spans="1:5" ht="13.5" x14ac:dyDescent="0.15">
      <c r="A549" s="97">
        <v>3429</v>
      </c>
      <c r="B549" s="98">
        <v>163</v>
      </c>
      <c r="C549" s="98">
        <v>0.06</v>
      </c>
      <c r="D549" s="98">
        <v>95025</v>
      </c>
      <c r="E549" s="99">
        <v>33.22</v>
      </c>
    </row>
    <row r="550" spans="1:5" ht="13.5" x14ac:dyDescent="0.15">
      <c r="A550" s="97">
        <v>3501</v>
      </c>
      <c r="B550" s="98">
        <v>1755</v>
      </c>
      <c r="C550" s="98">
        <v>0.61</v>
      </c>
      <c r="D550" s="98">
        <v>96780</v>
      </c>
      <c r="E550" s="99">
        <v>33.840000000000003</v>
      </c>
    </row>
    <row r="551" spans="1:5" ht="13.5" x14ac:dyDescent="0.15">
      <c r="A551" s="97">
        <v>3502</v>
      </c>
      <c r="B551" s="98">
        <v>208</v>
      </c>
      <c r="C551" s="98">
        <v>7.0000000000000007E-2</v>
      </c>
      <c r="D551" s="98">
        <v>96988</v>
      </c>
      <c r="E551" s="99">
        <v>33.909999999999997</v>
      </c>
    </row>
    <row r="552" spans="1:5" ht="13.5" x14ac:dyDescent="0.15">
      <c r="A552" s="97">
        <v>3503</v>
      </c>
      <c r="B552" s="98">
        <v>988</v>
      </c>
      <c r="C552" s="98">
        <v>0.35</v>
      </c>
      <c r="D552" s="98">
        <v>97976</v>
      </c>
      <c r="E552" s="99">
        <v>34.25</v>
      </c>
    </row>
    <row r="553" spans="1:5" ht="13.5" x14ac:dyDescent="0.15">
      <c r="A553" s="97">
        <v>3504</v>
      </c>
      <c r="B553" s="98">
        <v>1117</v>
      </c>
      <c r="C553" s="98">
        <v>0.39</v>
      </c>
      <c r="D553" s="98">
        <v>99093</v>
      </c>
      <c r="E553" s="99">
        <v>34.65</v>
      </c>
    </row>
    <row r="554" spans="1:5" ht="13.5" x14ac:dyDescent="0.15">
      <c r="A554" s="97">
        <v>3505</v>
      </c>
      <c r="B554" s="98">
        <v>3028</v>
      </c>
      <c r="C554" s="98">
        <v>1.06</v>
      </c>
      <c r="D554" s="98">
        <v>102121</v>
      </c>
      <c r="E554" s="99">
        <v>35.700000000000003</v>
      </c>
    </row>
    <row r="555" spans="1:5" ht="13.5" x14ac:dyDescent="0.15">
      <c r="A555" s="97">
        <v>3506</v>
      </c>
      <c r="B555" s="98">
        <v>2195</v>
      </c>
      <c r="C555" s="98">
        <v>0.77</v>
      </c>
      <c r="D555" s="98">
        <v>104316</v>
      </c>
      <c r="E555" s="99">
        <v>36.47</v>
      </c>
    </row>
    <row r="556" spans="1:5" ht="13.5" x14ac:dyDescent="0.15">
      <c r="A556" s="97">
        <v>3507</v>
      </c>
      <c r="B556" s="98">
        <v>769</v>
      </c>
      <c r="C556" s="98">
        <v>0.27</v>
      </c>
      <c r="D556" s="98">
        <v>105085</v>
      </c>
      <c r="E556" s="99">
        <v>36.74</v>
      </c>
    </row>
    <row r="557" spans="1:5" ht="13.5" x14ac:dyDescent="0.15">
      <c r="A557" s="97">
        <v>3508</v>
      </c>
      <c r="B557" s="98">
        <v>1044</v>
      </c>
      <c r="C557" s="98">
        <v>0.37</v>
      </c>
      <c r="D557" s="98">
        <v>106129</v>
      </c>
      <c r="E557" s="99">
        <v>37.11</v>
      </c>
    </row>
    <row r="558" spans="1:5" ht="13.5" x14ac:dyDescent="0.15">
      <c r="A558" s="97">
        <v>3509</v>
      </c>
      <c r="B558" s="98">
        <v>144</v>
      </c>
      <c r="C558" s="98">
        <v>0.05</v>
      </c>
      <c r="D558" s="98">
        <v>106273</v>
      </c>
      <c r="E558" s="99">
        <v>37.159999999999997</v>
      </c>
    </row>
    <row r="559" spans="1:5" ht="13.5" x14ac:dyDescent="0.15">
      <c r="A559" s="97">
        <v>3521</v>
      </c>
      <c r="B559" s="98">
        <v>159</v>
      </c>
      <c r="C559" s="98">
        <v>0.06</v>
      </c>
      <c r="D559" s="98">
        <v>106432</v>
      </c>
      <c r="E559" s="99">
        <v>37.21</v>
      </c>
    </row>
    <row r="560" spans="1:5" ht="13.5" x14ac:dyDescent="0.15">
      <c r="A560" s="97">
        <v>3522</v>
      </c>
      <c r="B560" s="98">
        <v>2708</v>
      </c>
      <c r="C560" s="98">
        <v>0.95</v>
      </c>
      <c r="D560" s="98">
        <v>109140</v>
      </c>
      <c r="E560" s="99">
        <v>38.159999999999997</v>
      </c>
    </row>
    <row r="561" spans="1:5" ht="13.5" x14ac:dyDescent="0.15">
      <c r="A561" s="97">
        <v>3526</v>
      </c>
      <c r="B561" s="98">
        <v>243</v>
      </c>
      <c r="C561" s="98">
        <v>0.08</v>
      </c>
      <c r="D561" s="98">
        <v>109383</v>
      </c>
      <c r="E561" s="99">
        <v>38.24</v>
      </c>
    </row>
    <row r="562" spans="1:5" ht="13.5" x14ac:dyDescent="0.15">
      <c r="A562" s="97">
        <v>3590</v>
      </c>
      <c r="B562" s="98">
        <v>42</v>
      </c>
      <c r="C562" s="98">
        <v>0.01</v>
      </c>
      <c r="D562" s="98">
        <v>109425</v>
      </c>
      <c r="E562" s="99">
        <v>38.26</v>
      </c>
    </row>
    <row r="563" spans="1:5" ht="13.5" x14ac:dyDescent="0.15">
      <c r="A563" s="97">
        <v>3601</v>
      </c>
      <c r="B563" s="98">
        <v>526</v>
      </c>
      <c r="C563" s="98">
        <v>0.18</v>
      </c>
      <c r="D563" s="98">
        <v>109951</v>
      </c>
      <c r="E563" s="99">
        <v>38.44</v>
      </c>
    </row>
    <row r="564" spans="1:5" ht="13.5" x14ac:dyDescent="0.15">
      <c r="A564" s="97">
        <v>3602</v>
      </c>
      <c r="B564" s="98">
        <v>385</v>
      </c>
      <c r="C564" s="98">
        <v>0.13</v>
      </c>
      <c r="D564" s="98">
        <v>110336</v>
      </c>
      <c r="E564" s="99">
        <v>38.58</v>
      </c>
    </row>
    <row r="565" spans="1:5" ht="13.5" x14ac:dyDescent="0.15">
      <c r="A565" s="97">
        <v>3603</v>
      </c>
      <c r="B565" s="98">
        <v>470</v>
      </c>
      <c r="C565" s="98">
        <v>0.16</v>
      </c>
      <c r="D565" s="98">
        <v>110806</v>
      </c>
      <c r="E565" s="99">
        <v>38.74</v>
      </c>
    </row>
    <row r="566" spans="1:5" ht="13.5" x14ac:dyDescent="0.15">
      <c r="A566" s="97">
        <v>3604</v>
      </c>
      <c r="B566" s="98">
        <v>1238</v>
      </c>
      <c r="C566" s="98">
        <v>0.43</v>
      </c>
      <c r="D566" s="98">
        <v>112044</v>
      </c>
      <c r="E566" s="99">
        <v>39.17</v>
      </c>
    </row>
    <row r="567" spans="1:5" ht="13.5" x14ac:dyDescent="0.15">
      <c r="A567" s="97">
        <v>3605</v>
      </c>
      <c r="B567" s="98">
        <v>141</v>
      </c>
      <c r="C567" s="98">
        <v>0.05</v>
      </c>
      <c r="D567" s="98">
        <v>112185</v>
      </c>
      <c r="E567" s="99">
        <v>39.22</v>
      </c>
    </row>
    <row r="568" spans="1:5" ht="13.5" x14ac:dyDescent="0.15">
      <c r="A568" s="97">
        <v>3606</v>
      </c>
      <c r="B568" s="98">
        <v>150</v>
      </c>
      <c r="C568" s="98">
        <v>0.05</v>
      </c>
      <c r="D568" s="98">
        <v>112335</v>
      </c>
      <c r="E568" s="99">
        <v>39.28</v>
      </c>
    </row>
    <row r="569" spans="1:5" ht="13.5" x14ac:dyDescent="0.15">
      <c r="A569" s="97">
        <v>3607</v>
      </c>
      <c r="B569" s="98">
        <v>1937</v>
      </c>
      <c r="C569" s="98">
        <v>0.68</v>
      </c>
      <c r="D569" s="98">
        <v>114272</v>
      </c>
      <c r="E569" s="99">
        <v>39.950000000000003</v>
      </c>
    </row>
    <row r="570" spans="1:5" ht="13.5" x14ac:dyDescent="0.15">
      <c r="A570" s="97">
        <v>3608</v>
      </c>
      <c r="B570" s="98">
        <v>7</v>
      </c>
      <c r="C570" s="98">
        <v>0</v>
      </c>
      <c r="D570" s="98">
        <v>114279</v>
      </c>
      <c r="E570" s="99">
        <v>39.950000000000003</v>
      </c>
    </row>
    <row r="571" spans="1:5" ht="13.5" x14ac:dyDescent="0.15">
      <c r="A571" s="97">
        <v>3609</v>
      </c>
      <c r="B571" s="98">
        <v>16</v>
      </c>
      <c r="C571" s="98">
        <v>0.01</v>
      </c>
      <c r="D571" s="98">
        <v>114295</v>
      </c>
      <c r="E571" s="99">
        <v>39.96</v>
      </c>
    </row>
    <row r="572" spans="1:5" ht="13.5" x14ac:dyDescent="0.15">
      <c r="A572" s="97">
        <v>3610</v>
      </c>
      <c r="B572" s="98">
        <v>9</v>
      </c>
      <c r="C572" s="98">
        <v>0</v>
      </c>
      <c r="D572" s="98">
        <v>114304</v>
      </c>
      <c r="E572" s="99">
        <v>39.96</v>
      </c>
    </row>
    <row r="573" spans="1:5" ht="13.5" x14ac:dyDescent="0.15">
      <c r="A573" s="97">
        <v>3611</v>
      </c>
      <c r="B573" s="98">
        <v>16</v>
      </c>
      <c r="C573" s="98">
        <v>0.01</v>
      </c>
      <c r="D573" s="98">
        <v>114320</v>
      </c>
      <c r="E573" s="99">
        <v>39.97</v>
      </c>
    </row>
    <row r="574" spans="1:5" ht="13.5" x14ac:dyDescent="0.15">
      <c r="A574" s="97">
        <v>3621</v>
      </c>
      <c r="B574" s="98">
        <v>418</v>
      </c>
      <c r="C574" s="98">
        <v>0.15</v>
      </c>
      <c r="D574" s="98">
        <v>114738</v>
      </c>
      <c r="E574" s="99">
        <v>40.119999999999997</v>
      </c>
    </row>
    <row r="575" spans="1:5" ht="13.5" x14ac:dyDescent="0.15">
      <c r="A575" s="97">
        <v>3622</v>
      </c>
      <c r="B575" s="98">
        <v>920</v>
      </c>
      <c r="C575" s="98">
        <v>0.32</v>
      </c>
      <c r="D575" s="98">
        <v>115658</v>
      </c>
      <c r="E575" s="99">
        <v>40.44</v>
      </c>
    </row>
    <row r="576" spans="1:5" ht="13.5" x14ac:dyDescent="0.15">
      <c r="A576" s="97">
        <v>3623</v>
      </c>
      <c r="B576" s="98">
        <v>1377</v>
      </c>
      <c r="C576" s="98">
        <v>0.48</v>
      </c>
      <c r="D576" s="98">
        <v>117035</v>
      </c>
      <c r="E576" s="99">
        <v>40.92</v>
      </c>
    </row>
    <row r="577" spans="1:5" ht="13.5" x14ac:dyDescent="0.15">
      <c r="A577" s="97">
        <v>3624</v>
      </c>
      <c r="B577" s="98">
        <v>799</v>
      </c>
      <c r="C577" s="98">
        <v>0.28000000000000003</v>
      </c>
      <c r="D577" s="98">
        <v>117834</v>
      </c>
      <c r="E577" s="99">
        <v>41.2</v>
      </c>
    </row>
    <row r="578" spans="1:5" ht="13.5" x14ac:dyDescent="0.15">
      <c r="A578" s="97">
        <v>3625</v>
      </c>
      <c r="B578" s="98">
        <v>573</v>
      </c>
      <c r="C578" s="98">
        <v>0.2</v>
      </c>
      <c r="D578" s="98">
        <v>118407</v>
      </c>
      <c r="E578" s="99">
        <v>41.4</v>
      </c>
    </row>
    <row r="579" spans="1:5" ht="13.5" x14ac:dyDescent="0.15">
      <c r="A579" s="97">
        <v>3701</v>
      </c>
      <c r="B579" s="98">
        <v>444</v>
      </c>
      <c r="C579" s="98">
        <v>0.16</v>
      </c>
      <c r="D579" s="98">
        <v>118851</v>
      </c>
      <c r="E579" s="99">
        <v>41.55</v>
      </c>
    </row>
    <row r="580" spans="1:5" ht="13.5" x14ac:dyDescent="0.15">
      <c r="A580" s="97">
        <v>3702</v>
      </c>
      <c r="B580" s="98">
        <v>557</v>
      </c>
      <c r="C580" s="98">
        <v>0.19</v>
      </c>
      <c r="D580" s="98">
        <v>119408</v>
      </c>
      <c r="E580" s="99">
        <v>41.75</v>
      </c>
    </row>
    <row r="581" spans="1:5" ht="13.5" x14ac:dyDescent="0.15">
      <c r="A581" s="97">
        <v>3703</v>
      </c>
      <c r="B581" s="98">
        <v>242</v>
      </c>
      <c r="C581" s="98">
        <v>0.08</v>
      </c>
      <c r="D581" s="98">
        <v>119650</v>
      </c>
      <c r="E581" s="99">
        <v>41.83</v>
      </c>
    </row>
    <row r="582" spans="1:5" ht="13.5" x14ac:dyDescent="0.15">
      <c r="A582" s="97">
        <v>3704</v>
      </c>
      <c r="B582" s="98">
        <v>320</v>
      </c>
      <c r="C582" s="98">
        <v>0.11</v>
      </c>
      <c r="D582" s="98">
        <v>119970</v>
      </c>
      <c r="E582" s="99">
        <v>41.94</v>
      </c>
    </row>
    <row r="583" spans="1:5" ht="13.5" x14ac:dyDescent="0.15">
      <c r="A583" s="97">
        <v>3705</v>
      </c>
      <c r="B583" s="98">
        <v>94</v>
      </c>
      <c r="C583" s="98">
        <v>0.03</v>
      </c>
      <c r="D583" s="98">
        <v>120064</v>
      </c>
      <c r="E583" s="99">
        <v>41.98</v>
      </c>
    </row>
    <row r="584" spans="1:5" ht="13.5" x14ac:dyDescent="0.15">
      <c r="A584" s="97">
        <v>3706</v>
      </c>
      <c r="B584" s="98">
        <v>767</v>
      </c>
      <c r="C584" s="98">
        <v>0.27</v>
      </c>
      <c r="D584" s="98">
        <v>120831</v>
      </c>
      <c r="E584" s="99">
        <v>42.25</v>
      </c>
    </row>
    <row r="585" spans="1:5" ht="13.5" x14ac:dyDescent="0.15">
      <c r="A585" s="97">
        <v>3707</v>
      </c>
      <c r="B585" s="98">
        <v>501</v>
      </c>
      <c r="C585" s="98">
        <v>0.18</v>
      </c>
      <c r="D585" s="98">
        <v>121332</v>
      </c>
      <c r="E585" s="99">
        <v>42.42</v>
      </c>
    </row>
    <row r="586" spans="1:5" ht="13.5" x14ac:dyDescent="0.15">
      <c r="A586" s="97">
        <v>3708</v>
      </c>
      <c r="B586" s="98">
        <v>880</v>
      </c>
      <c r="C586" s="98">
        <v>0.31</v>
      </c>
      <c r="D586" s="98">
        <v>122212</v>
      </c>
      <c r="E586" s="99">
        <v>42.73</v>
      </c>
    </row>
    <row r="587" spans="1:5" ht="13.5" x14ac:dyDescent="0.15">
      <c r="A587" s="97">
        <v>3709</v>
      </c>
      <c r="B587" s="98">
        <v>542</v>
      </c>
      <c r="C587" s="98">
        <v>0.19</v>
      </c>
      <c r="D587" s="98">
        <v>122754</v>
      </c>
      <c r="E587" s="99">
        <v>42.92</v>
      </c>
    </row>
    <row r="588" spans="1:5" ht="13.5" x14ac:dyDescent="0.15">
      <c r="A588" s="97">
        <v>3710</v>
      </c>
      <c r="B588" s="98">
        <v>333</v>
      </c>
      <c r="C588" s="98">
        <v>0.12</v>
      </c>
      <c r="D588" s="98">
        <v>123087</v>
      </c>
      <c r="E588" s="99">
        <v>43.03</v>
      </c>
    </row>
    <row r="589" spans="1:5" ht="13.5" x14ac:dyDescent="0.15">
      <c r="A589" s="97">
        <v>3711</v>
      </c>
      <c r="B589" s="98">
        <v>219</v>
      </c>
      <c r="C589" s="98">
        <v>0.08</v>
      </c>
      <c r="D589" s="98">
        <v>123306</v>
      </c>
      <c r="E589" s="99">
        <v>43.11</v>
      </c>
    </row>
    <row r="590" spans="1:5" ht="13.5" x14ac:dyDescent="0.15">
      <c r="A590" s="97">
        <v>3712</v>
      </c>
      <c r="B590" s="98">
        <v>223</v>
      </c>
      <c r="C590" s="98">
        <v>0.08</v>
      </c>
      <c r="D590" s="98">
        <v>123529</v>
      </c>
      <c r="E590" s="99">
        <v>43.19</v>
      </c>
    </row>
    <row r="591" spans="1:5" ht="13.5" x14ac:dyDescent="0.15">
      <c r="A591" s="97">
        <v>3713</v>
      </c>
      <c r="B591" s="98">
        <v>704</v>
      </c>
      <c r="C591" s="98">
        <v>0.25</v>
      </c>
      <c r="D591" s="98">
        <v>124233</v>
      </c>
      <c r="E591" s="99">
        <v>43.43</v>
      </c>
    </row>
    <row r="592" spans="1:5" ht="13.5" x14ac:dyDescent="0.15">
      <c r="A592" s="97">
        <v>3714</v>
      </c>
      <c r="B592" s="98">
        <v>370</v>
      </c>
      <c r="C592" s="98">
        <v>0.13</v>
      </c>
      <c r="D592" s="98">
        <v>124603</v>
      </c>
      <c r="E592" s="99">
        <v>43.56</v>
      </c>
    </row>
    <row r="593" spans="1:5" ht="13.5" x14ac:dyDescent="0.15">
      <c r="A593" s="97">
        <v>3715</v>
      </c>
      <c r="B593" s="98">
        <v>426</v>
      </c>
      <c r="C593" s="98">
        <v>0.15</v>
      </c>
      <c r="D593" s="98">
        <v>125029</v>
      </c>
      <c r="E593" s="99">
        <v>43.71</v>
      </c>
    </row>
    <row r="594" spans="1:5" ht="13.5" x14ac:dyDescent="0.15">
      <c r="A594" s="97">
        <v>3716</v>
      </c>
      <c r="B594" s="98">
        <v>2</v>
      </c>
      <c r="C594" s="98">
        <v>0</v>
      </c>
      <c r="D594" s="98">
        <v>125031</v>
      </c>
      <c r="E594" s="99">
        <v>43.71</v>
      </c>
    </row>
    <row r="595" spans="1:5" ht="13.5" x14ac:dyDescent="0.15">
      <c r="A595" s="97">
        <v>3717</v>
      </c>
      <c r="B595" s="98">
        <v>6</v>
      </c>
      <c r="C595" s="98">
        <v>0</v>
      </c>
      <c r="D595" s="98">
        <v>125037</v>
      </c>
      <c r="E595" s="99">
        <v>43.72</v>
      </c>
    </row>
    <row r="596" spans="1:5" ht="13.5" x14ac:dyDescent="0.15">
      <c r="A596" s="97">
        <v>3723</v>
      </c>
      <c r="B596" s="98">
        <v>313</v>
      </c>
      <c r="C596" s="98">
        <v>0.11</v>
      </c>
      <c r="D596" s="98">
        <v>125350</v>
      </c>
      <c r="E596" s="99">
        <v>43.83</v>
      </c>
    </row>
    <row r="597" spans="1:5" ht="13.5" x14ac:dyDescent="0.15">
      <c r="A597" s="97">
        <v>3724</v>
      </c>
      <c r="B597" s="98">
        <v>43</v>
      </c>
      <c r="C597" s="98">
        <v>0.02</v>
      </c>
      <c r="D597" s="98">
        <v>125393</v>
      </c>
      <c r="E597" s="99">
        <v>43.84</v>
      </c>
    </row>
    <row r="598" spans="1:5" ht="13.5" x14ac:dyDescent="0.15">
      <c r="A598" s="97">
        <v>3725</v>
      </c>
      <c r="B598" s="98">
        <v>98</v>
      </c>
      <c r="C598" s="98">
        <v>0.03</v>
      </c>
      <c r="D598" s="98">
        <v>125491</v>
      </c>
      <c r="E598" s="99">
        <v>43.87</v>
      </c>
    </row>
    <row r="599" spans="1:5" ht="13.5" x14ac:dyDescent="0.15">
      <c r="A599" s="97">
        <v>3728</v>
      </c>
      <c r="B599" s="98">
        <v>45</v>
      </c>
      <c r="C599" s="98">
        <v>0.02</v>
      </c>
      <c r="D599" s="98">
        <v>125536</v>
      </c>
      <c r="E599" s="99">
        <v>43.89</v>
      </c>
    </row>
    <row r="600" spans="1:5" ht="13.5" x14ac:dyDescent="0.15">
      <c r="A600" s="97">
        <v>3729</v>
      </c>
      <c r="B600" s="98">
        <v>890</v>
      </c>
      <c r="C600" s="98">
        <v>0.31</v>
      </c>
      <c r="D600" s="98">
        <v>126426</v>
      </c>
      <c r="E600" s="99">
        <v>44.2</v>
      </c>
    </row>
    <row r="601" spans="1:5" ht="13.5" x14ac:dyDescent="0.15">
      <c r="A601" s="97">
        <v>3790</v>
      </c>
      <c r="B601" s="98">
        <v>13</v>
      </c>
      <c r="C601" s="98">
        <v>0</v>
      </c>
      <c r="D601" s="98">
        <v>126439</v>
      </c>
      <c r="E601" s="99">
        <v>44.21</v>
      </c>
    </row>
    <row r="602" spans="1:5" ht="13.5" x14ac:dyDescent="0.15">
      <c r="A602" s="97">
        <v>4101</v>
      </c>
      <c r="B602" s="98">
        <v>1588</v>
      </c>
      <c r="C602" s="98">
        <v>0.56000000000000005</v>
      </c>
      <c r="D602" s="98">
        <v>128027</v>
      </c>
      <c r="E602" s="99">
        <v>44.76</v>
      </c>
    </row>
    <row r="603" spans="1:5" ht="13.5" x14ac:dyDescent="0.15">
      <c r="A603" s="97">
        <v>4102</v>
      </c>
      <c r="B603" s="98">
        <v>952</v>
      </c>
      <c r="C603" s="98">
        <v>0.33</v>
      </c>
      <c r="D603" s="98">
        <v>128979</v>
      </c>
      <c r="E603" s="99">
        <v>45.09</v>
      </c>
    </row>
    <row r="604" spans="1:5" ht="13.5" x14ac:dyDescent="0.15">
      <c r="A604" s="97">
        <v>4103</v>
      </c>
      <c r="B604" s="98">
        <v>1883</v>
      </c>
      <c r="C604" s="98">
        <v>0.66</v>
      </c>
      <c r="D604" s="98">
        <v>130862</v>
      </c>
      <c r="E604" s="99">
        <v>45.75</v>
      </c>
    </row>
    <row r="605" spans="1:5" ht="13.5" x14ac:dyDescent="0.15">
      <c r="A605" s="97">
        <v>4104</v>
      </c>
      <c r="B605" s="98">
        <v>1443</v>
      </c>
      <c r="C605" s="98">
        <v>0.5</v>
      </c>
      <c r="D605" s="98">
        <v>132305</v>
      </c>
      <c r="E605" s="99">
        <v>46.26</v>
      </c>
    </row>
    <row r="606" spans="1:5" ht="13.5" x14ac:dyDescent="0.15">
      <c r="A606" s="97">
        <v>4105</v>
      </c>
      <c r="B606" s="98">
        <v>1232</v>
      </c>
      <c r="C606" s="98">
        <v>0.43</v>
      </c>
      <c r="D606" s="98">
        <v>133537</v>
      </c>
      <c r="E606" s="99">
        <v>46.69</v>
      </c>
    </row>
    <row r="607" spans="1:5" ht="13.5" x14ac:dyDescent="0.15">
      <c r="A607" s="97">
        <v>4106</v>
      </c>
      <c r="B607" s="98">
        <v>224</v>
      </c>
      <c r="C607" s="98">
        <v>0.08</v>
      </c>
      <c r="D607" s="98">
        <v>133761</v>
      </c>
      <c r="E607" s="99">
        <v>46.77</v>
      </c>
    </row>
    <row r="608" spans="1:5" ht="13.5" x14ac:dyDescent="0.15">
      <c r="A608" s="97">
        <v>4107</v>
      </c>
      <c r="B608" s="98">
        <v>1636</v>
      </c>
      <c r="C608" s="98">
        <v>0.56999999999999995</v>
      </c>
      <c r="D608" s="98">
        <v>135397</v>
      </c>
      <c r="E608" s="99">
        <v>47.34</v>
      </c>
    </row>
    <row r="609" spans="1:5" ht="13.5" x14ac:dyDescent="0.15">
      <c r="A609" s="97">
        <v>4108</v>
      </c>
      <c r="B609" s="98">
        <v>468</v>
      </c>
      <c r="C609" s="98">
        <v>0.16</v>
      </c>
      <c r="D609" s="98">
        <v>135865</v>
      </c>
      <c r="E609" s="99">
        <v>47.5</v>
      </c>
    </row>
    <row r="610" spans="1:5" ht="13.5" x14ac:dyDescent="0.15">
      <c r="A610" s="97">
        <v>4109</v>
      </c>
      <c r="B610" s="98">
        <v>414</v>
      </c>
      <c r="C610" s="98">
        <v>0.14000000000000001</v>
      </c>
      <c r="D610" s="98">
        <v>136279</v>
      </c>
      <c r="E610" s="99">
        <v>47.65</v>
      </c>
    </row>
    <row r="611" spans="1:5" ht="13.5" x14ac:dyDescent="0.15">
      <c r="A611" s="97">
        <v>4110</v>
      </c>
      <c r="B611" s="98">
        <v>658</v>
      </c>
      <c r="C611" s="98">
        <v>0.23</v>
      </c>
      <c r="D611" s="98">
        <v>136937</v>
      </c>
      <c r="E611" s="99">
        <v>47.88</v>
      </c>
    </row>
    <row r="612" spans="1:5" ht="13.5" x14ac:dyDescent="0.15">
      <c r="A612" s="97">
        <v>4111</v>
      </c>
      <c r="B612" s="98">
        <v>433</v>
      </c>
      <c r="C612" s="98">
        <v>0.15</v>
      </c>
      <c r="D612" s="98">
        <v>137370</v>
      </c>
      <c r="E612" s="99">
        <v>48.03</v>
      </c>
    </row>
    <row r="613" spans="1:5" ht="13.5" x14ac:dyDescent="0.15">
      <c r="A613" s="97">
        <v>4112</v>
      </c>
      <c r="B613" s="98">
        <v>566</v>
      </c>
      <c r="C613" s="98">
        <v>0.2</v>
      </c>
      <c r="D613" s="98">
        <v>137936</v>
      </c>
      <c r="E613" s="99">
        <v>48.23</v>
      </c>
    </row>
    <row r="614" spans="1:5" ht="13.5" x14ac:dyDescent="0.15">
      <c r="A614" s="97">
        <v>4113</v>
      </c>
      <c r="B614" s="98">
        <v>1841</v>
      </c>
      <c r="C614" s="98">
        <v>0.64</v>
      </c>
      <c r="D614" s="98">
        <v>139777</v>
      </c>
      <c r="E614" s="99">
        <v>48.87</v>
      </c>
    </row>
    <row r="615" spans="1:5" ht="13.5" x14ac:dyDescent="0.15">
      <c r="A615" s="97">
        <v>4114</v>
      </c>
      <c r="B615" s="98">
        <v>1148</v>
      </c>
      <c r="C615" s="98">
        <v>0.4</v>
      </c>
      <c r="D615" s="98">
        <v>140925</v>
      </c>
      <c r="E615" s="99">
        <v>49.27</v>
      </c>
    </row>
    <row r="616" spans="1:5" ht="13.5" x14ac:dyDescent="0.15">
      <c r="A616" s="97">
        <v>4115</v>
      </c>
      <c r="B616" s="98">
        <v>1189</v>
      </c>
      <c r="C616" s="98">
        <v>0.42</v>
      </c>
      <c r="D616" s="98">
        <v>142114</v>
      </c>
      <c r="E616" s="99">
        <v>49.69</v>
      </c>
    </row>
    <row r="617" spans="1:5" ht="13.5" x14ac:dyDescent="0.15">
      <c r="A617" s="97">
        <v>4116</v>
      </c>
      <c r="B617" s="98">
        <v>24</v>
      </c>
      <c r="C617" s="98">
        <v>0.01</v>
      </c>
      <c r="D617" s="98">
        <v>142138</v>
      </c>
      <c r="E617" s="99">
        <v>49.69</v>
      </c>
    </row>
    <row r="618" spans="1:5" ht="13.5" x14ac:dyDescent="0.15">
      <c r="A618" s="97">
        <v>4117</v>
      </c>
      <c r="B618" s="98">
        <v>28</v>
      </c>
      <c r="C618" s="98">
        <v>0.01</v>
      </c>
      <c r="D618" s="98">
        <v>142166</v>
      </c>
      <c r="E618" s="99">
        <v>49.7</v>
      </c>
    </row>
    <row r="619" spans="1:5" ht="13.5" x14ac:dyDescent="0.15">
      <c r="A619" s="97">
        <v>4123</v>
      </c>
      <c r="B619" s="98">
        <v>438</v>
      </c>
      <c r="C619" s="98">
        <v>0.15</v>
      </c>
      <c r="D619" s="98">
        <v>142604</v>
      </c>
      <c r="E619" s="99">
        <v>49.86</v>
      </c>
    </row>
    <row r="620" spans="1:5" ht="13.5" x14ac:dyDescent="0.15">
      <c r="A620" s="97">
        <v>4127</v>
      </c>
      <c r="B620" s="98">
        <v>919</v>
      </c>
      <c r="C620" s="98">
        <v>0.32</v>
      </c>
      <c r="D620" s="98">
        <v>143523</v>
      </c>
      <c r="E620" s="99">
        <v>50.18</v>
      </c>
    </row>
    <row r="621" spans="1:5" ht="13.5" x14ac:dyDescent="0.15">
      <c r="A621" s="97">
        <v>4128</v>
      </c>
      <c r="B621" s="98">
        <v>1362</v>
      </c>
      <c r="C621" s="98">
        <v>0.48</v>
      </c>
      <c r="D621" s="98">
        <v>144885</v>
      </c>
      <c r="E621" s="99">
        <v>50.66</v>
      </c>
    </row>
    <row r="622" spans="1:5" ht="13.5" x14ac:dyDescent="0.15">
      <c r="A622" s="97">
        <v>4129</v>
      </c>
      <c r="B622" s="98">
        <v>341</v>
      </c>
      <c r="C622" s="98">
        <v>0.12</v>
      </c>
      <c r="D622" s="98">
        <v>145226</v>
      </c>
      <c r="E622" s="99">
        <v>50.77</v>
      </c>
    </row>
    <row r="623" spans="1:5" ht="13.5" x14ac:dyDescent="0.15">
      <c r="A623" s="97">
        <v>4130</v>
      </c>
      <c r="B623" s="98">
        <v>595</v>
      </c>
      <c r="C623" s="98">
        <v>0.21</v>
      </c>
      <c r="D623" s="98">
        <v>145821</v>
      </c>
      <c r="E623" s="99">
        <v>50.98</v>
      </c>
    </row>
    <row r="624" spans="1:5" ht="13.5" x14ac:dyDescent="0.15">
      <c r="A624" s="97">
        <v>4190</v>
      </c>
      <c r="B624" s="98">
        <v>1</v>
      </c>
      <c r="C624" s="98">
        <v>0</v>
      </c>
      <c r="D624" s="98">
        <v>145822</v>
      </c>
      <c r="E624" s="99">
        <v>50.98</v>
      </c>
    </row>
    <row r="625" spans="1:5" ht="13.5" x14ac:dyDescent="0.15">
      <c r="A625" s="97">
        <v>4201</v>
      </c>
      <c r="B625" s="98">
        <v>477</v>
      </c>
      <c r="C625" s="98">
        <v>0.17</v>
      </c>
      <c r="D625" s="98">
        <v>146299</v>
      </c>
      <c r="E625" s="99">
        <v>51.15</v>
      </c>
    </row>
    <row r="626" spans="1:5" ht="13.5" x14ac:dyDescent="0.15">
      <c r="A626" s="97">
        <v>4202</v>
      </c>
      <c r="B626" s="98">
        <v>383</v>
      </c>
      <c r="C626" s="98">
        <v>0.13</v>
      </c>
      <c r="D626" s="98">
        <v>146682</v>
      </c>
      <c r="E626" s="99">
        <v>51.28</v>
      </c>
    </row>
    <row r="627" spans="1:5" ht="13.5" x14ac:dyDescent="0.15">
      <c r="A627" s="97">
        <v>4203</v>
      </c>
      <c r="B627" s="98">
        <v>542</v>
      </c>
      <c r="C627" s="98">
        <v>0.19</v>
      </c>
      <c r="D627" s="98">
        <v>147224</v>
      </c>
      <c r="E627" s="99">
        <v>51.47</v>
      </c>
    </row>
    <row r="628" spans="1:5" ht="13.5" x14ac:dyDescent="0.15">
      <c r="A628" s="97">
        <v>4204</v>
      </c>
      <c r="B628" s="98">
        <v>6</v>
      </c>
      <c r="C628" s="98">
        <v>0</v>
      </c>
      <c r="D628" s="98">
        <v>147230</v>
      </c>
      <c r="E628" s="99">
        <v>51.48</v>
      </c>
    </row>
    <row r="629" spans="1:5" ht="13.5" x14ac:dyDescent="0.15">
      <c r="A629" s="97">
        <v>4205</v>
      </c>
      <c r="B629" s="98">
        <v>173</v>
      </c>
      <c r="C629" s="98">
        <v>0.06</v>
      </c>
      <c r="D629" s="98">
        <v>147403</v>
      </c>
      <c r="E629" s="99">
        <v>51.54</v>
      </c>
    </row>
    <row r="630" spans="1:5" ht="13.5" x14ac:dyDescent="0.15">
      <c r="A630" s="97">
        <v>4206</v>
      </c>
      <c r="B630" s="98">
        <v>645</v>
      </c>
      <c r="C630" s="98">
        <v>0.23</v>
      </c>
      <c r="D630" s="98">
        <v>148048</v>
      </c>
      <c r="E630" s="99">
        <v>51.76</v>
      </c>
    </row>
    <row r="631" spans="1:5" ht="13.5" x14ac:dyDescent="0.15">
      <c r="A631" s="97">
        <v>4207</v>
      </c>
      <c r="B631" s="98">
        <v>144</v>
      </c>
      <c r="C631" s="98">
        <v>0.05</v>
      </c>
      <c r="D631" s="98">
        <v>148192</v>
      </c>
      <c r="E631" s="99">
        <v>51.81</v>
      </c>
    </row>
    <row r="632" spans="1:5" ht="13.5" x14ac:dyDescent="0.15">
      <c r="A632" s="97">
        <v>4208</v>
      </c>
      <c r="B632" s="98">
        <v>209</v>
      </c>
      <c r="C632" s="98">
        <v>7.0000000000000007E-2</v>
      </c>
      <c r="D632" s="98">
        <v>148401</v>
      </c>
      <c r="E632" s="99">
        <v>51.88</v>
      </c>
    </row>
    <row r="633" spans="1:5" ht="13.5" x14ac:dyDescent="0.15">
      <c r="A633" s="97">
        <v>4209</v>
      </c>
      <c r="B633" s="98">
        <v>468</v>
      </c>
      <c r="C633" s="98">
        <v>0.16</v>
      </c>
      <c r="D633" s="98">
        <v>148869</v>
      </c>
      <c r="E633" s="99">
        <v>52.05</v>
      </c>
    </row>
    <row r="634" spans="1:5" ht="13.5" x14ac:dyDescent="0.15">
      <c r="A634" s="97">
        <v>4210</v>
      </c>
      <c r="B634" s="98">
        <v>839</v>
      </c>
      <c r="C634" s="98">
        <v>0.28999999999999998</v>
      </c>
      <c r="D634" s="98">
        <v>149708</v>
      </c>
      <c r="E634" s="99">
        <v>52.34</v>
      </c>
    </row>
    <row r="635" spans="1:5" ht="13.5" x14ac:dyDescent="0.15">
      <c r="A635" s="97">
        <v>4211</v>
      </c>
      <c r="B635" s="98">
        <v>574</v>
      </c>
      <c r="C635" s="98">
        <v>0.2</v>
      </c>
      <c r="D635" s="98">
        <v>150282</v>
      </c>
      <c r="E635" s="99">
        <v>52.54</v>
      </c>
    </row>
    <row r="636" spans="1:5" ht="13.5" x14ac:dyDescent="0.15">
      <c r="A636" s="97">
        <v>4212</v>
      </c>
      <c r="B636" s="98">
        <v>312</v>
      </c>
      <c r="C636" s="98">
        <v>0.11</v>
      </c>
      <c r="D636" s="98">
        <v>150594</v>
      </c>
      <c r="E636" s="99">
        <v>52.65</v>
      </c>
    </row>
    <row r="637" spans="1:5" ht="13.5" x14ac:dyDescent="0.15">
      <c r="A637" s="97">
        <v>4213</v>
      </c>
      <c r="B637" s="98">
        <v>164</v>
      </c>
      <c r="C637" s="98">
        <v>0.06</v>
      </c>
      <c r="D637" s="98">
        <v>150758</v>
      </c>
      <c r="E637" s="99">
        <v>52.71</v>
      </c>
    </row>
    <row r="638" spans="1:5" ht="13.5" x14ac:dyDescent="0.15">
      <c r="A638" s="97">
        <v>4221</v>
      </c>
      <c r="B638" s="98">
        <v>82</v>
      </c>
      <c r="C638" s="98">
        <v>0.03</v>
      </c>
      <c r="D638" s="98">
        <v>150840</v>
      </c>
      <c r="E638" s="99">
        <v>52.74</v>
      </c>
    </row>
    <row r="639" spans="1:5" ht="13.5" x14ac:dyDescent="0.15">
      <c r="A639" s="97">
        <v>4222</v>
      </c>
      <c r="B639" s="98">
        <v>163</v>
      </c>
      <c r="C639" s="98">
        <v>0.06</v>
      </c>
      <c r="D639" s="98">
        <v>151003</v>
      </c>
      <c r="E639" s="99">
        <v>52.79</v>
      </c>
    </row>
    <row r="640" spans="1:5" ht="13.5" x14ac:dyDescent="0.15">
      <c r="A640" s="97">
        <v>4223</v>
      </c>
      <c r="B640" s="98">
        <v>246</v>
      </c>
      <c r="C640" s="98">
        <v>0.09</v>
      </c>
      <c r="D640" s="98">
        <v>151249</v>
      </c>
      <c r="E640" s="99">
        <v>52.88</v>
      </c>
    </row>
    <row r="641" spans="1:5" ht="13.5" x14ac:dyDescent="0.15">
      <c r="A641" s="97">
        <v>4224</v>
      </c>
      <c r="B641" s="98">
        <v>98</v>
      </c>
      <c r="C641" s="98">
        <v>0.03</v>
      </c>
      <c r="D641" s="98">
        <v>151347</v>
      </c>
      <c r="E641" s="99">
        <v>52.91</v>
      </c>
    </row>
    <row r="642" spans="1:5" ht="13.5" x14ac:dyDescent="0.15">
      <c r="A642" s="97">
        <v>4226</v>
      </c>
      <c r="B642" s="98">
        <v>27</v>
      </c>
      <c r="C642" s="98">
        <v>0.01</v>
      </c>
      <c r="D642" s="98">
        <v>151374</v>
      </c>
      <c r="E642" s="99">
        <v>52.92</v>
      </c>
    </row>
    <row r="643" spans="1:5" ht="13.5" x14ac:dyDescent="0.15">
      <c r="A643" s="97">
        <v>4227</v>
      </c>
      <c r="B643" s="98">
        <v>8</v>
      </c>
      <c r="C643" s="98">
        <v>0</v>
      </c>
      <c r="D643" s="98">
        <v>151382</v>
      </c>
      <c r="E643" s="99">
        <v>52.93</v>
      </c>
    </row>
    <row r="644" spans="1:5" ht="13.5" x14ac:dyDescent="0.15">
      <c r="A644" s="97">
        <v>4228</v>
      </c>
      <c r="B644" s="98">
        <v>736</v>
      </c>
      <c r="C644" s="98">
        <v>0.26</v>
      </c>
      <c r="D644" s="98">
        <v>152118</v>
      </c>
      <c r="E644" s="99">
        <v>53.18</v>
      </c>
    </row>
    <row r="645" spans="1:5" ht="13.5" x14ac:dyDescent="0.15">
      <c r="A645" s="97">
        <v>4229</v>
      </c>
      <c r="B645" s="98">
        <v>1</v>
      </c>
      <c r="C645" s="98">
        <v>0</v>
      </c>
      <c r="D645" s="98">
        <v>152119</v>
      </c>
      <c r="E645" s="99">
        <v>53.18</v>
      </c>
    </row>
    <row r="646" spans="1:5" ht="13.5" x14ac:dyDescent="0.15">
      <c r="A646" s="97">
        <v>4290</v>
      </c>
      <c r="B646" s="98">
        <v>486</v>
      </c>
      <c r="C646" s="98">
        <v>0.17</v>
      </c>
      <c r="D646" s="98">
        <v>152605</v>
      </c>
      <c r="E646" s="99">
        <v>53.35</v>
      </c>
    </row>
    <row r="647" spans="1:5" ht="13.5" x14ac:dyDescent="0.15">
      <c r="A647" s="97">
        <v>4301</v>
      </c>
      <c r="B647" s="98">
        <v>820</v>
      </c>
      <c r="C647" s="98">
        <v>0.28999999999999998</v>
      </c>
      <c r="D647" s="98">
        <v>153425</v>
      </c>
      <c r="E647" s="99">
        <v>53.64</v>
      </c>
    </row>
    <row r="648" spans="1:5" ht="13.5" x14ac:dyDescent="0.15">
      <c r="A648" s="97">
        <v>4302</v>
      </c>
      <c r="B648" s="98">
        <v>506</v>
      </c>
      <c r="C648" s="98">
        <v>0.18</v>
      </c>
      <c r="D648" s="98">
        <v>153931</v>
      </c>
      <c r="E648" s="99">
        <v>53.82</v>
      </c>
    </row>
    <row r="649" spans="1:5" ht="13.5" x14ac:dyDescent="0.15">
      <c r="A649" s="97">
        <v>4303</v>
      </c>
      <c r="B649" s="98">
        <v>446</v>
      </c>
      <c r="C649" s="98">
        <v>0.16</v>
      </c>
      <c r="D649" s="98">
        <v>154377</v>
      </c>
      <c r="E649" s="99">
        <v>53.97</v>
      </c>
    </row>
    <row r="650" spans="1:5" ht="13.5" x14ac:dyDescent="0.15">
      <c r="A650" s="97">
        <v>4304</v>
      </c>
      <c r="B650" s="98">
        <v>887</v>
      </c>
      <c r="C650" s="98">
        <v>0.31</v>
      </c>
      <c r="D650" s="98">
        <v>155264</v>
      </c>
      <c r="E650" s="99">
        <v>54.28</v>
      </c>
    </row>
    <row r="651" spans="1:5" ht="13.5" x14ac:dyDescent="0.15">
      <c r="A651" s="97">
        <v>4305</v>
      </c>
      <c r="B651" s="98">
        <v>1016</v>
      </c>
      <c r="C651" s="98">
        <v>0.36</v>
      </c>
      <c r="D651" s="98">
        <v>156280</v>
      </c>
      <c r="E651" s="99">
        <v>54.64</v>
      </c>
    </row>
    <row r="652" spans="1:5" ht="13.5" x14ac:dyDescent="0.15">
      <c r="A652" s="97">
        <v>4306</v>
      </c>
      <c r="B652" s="98">
        <v>1011</v>
      </c>
      <c r="C652" s="98">
        <v>0.35</v>
      </c>
      <c r="D652" s="98">
        <v>157291</v>
      </c>
      <c r="E652" s="99">
        <v>54.99</v>
      </c>
    </row>
    <row r="653" spans="1:5" ht="13.5" x14ac:dyDescent="0.15">
      <c r="A653" s="97">
        <v>4307</v>
      </c>
      <c r="B653" s="98">
        <v>1133</v>
      </c>
      <c r="C653" s="98">
        <v>0.4</v>
      </c>
      <c r="D653" s="98">
        <v>158424</v>
      </c>
      <c r="E653" s="99">
        <v>55.39</v>
      </c>
    </row>
    <row r="654" spans="1:5" ht="13.5" x14ac:dyDescent="0.15">
      <c r="A654" s="97">
        <v>4308</v>
      </c>
      <c r="B654" s="98">
        <v>299</v>
      </c>
      <c r="C654" s="98">
        <v>0.1</v>
      </c>
      <c r="D654" s="98">
        <v>158723</v>
      </c>
      <c r="E654" s="99">
        <v>55.49</v>
      </c>
    </row>
    <row r="655" spans="1:5" ht="13.5" x14ac:dyDescent="0.15">
      <c r="A655" s="97">
        <v>4309</v>
      </c>
      <c r="B655" s="98">
        <v>693</v>
      </c>
      <c r="C655" s="98">
        <v>0.24</v>
      </c>
      <c r="D655" s="98">
        <v>159416</v>
      </c>
      <c r="E655" s="99">
        <v>55.74</v>
      </c>
    </row>
    <row r="656" spans="1:5" ht="13.5" x14ac:dyDescent="0.15">
      <c r="A656" s="97">
        <v>4310</v>
      </c>
      <c r="B656" s="98">
        <v>472</v>
      </c>
      <c r="C656" s="98">
        <v>0.17</v>
      </c>
      <c r="D656" s="98">
        <v>159888</v>
      </c>
      <c r="E656" s="99">
        <v>55.9</v>
      </c>
    </row>
    <row r="657" spans="1:5" ht="13.5" x14ac:dyDescent="0.15">
      <c r="A657" s="97">
        <v>4311</v>
      </c>
      <c r="B657" s="98">
        <v>616</v>
      </c>
      <c r="C657" s="98">
        <v>0.22</v>
      </c>
      <c r="D657" s="98">
        <v>160504</v>
      </c>
      <c r="E657" s="99">
        <v>56.12</v>
      </c>
    </row>
    <row r="658" spans="1:5" ht="13.5" x14ac:dyDescent="0.15">
      <c r="A658" s="97">
        <v>4312</v>
      </c>
      <c r="B658" s="98">
        <v>731</v>
      </c>
      <c r="C658" s="98">
        <v>0.26</v>
      </c>
      <c r="D658" s="98">
        <v>161235</v>
      </c>
      <c r="E658" s="99">
        <v>56.37</v>
      </c>
    </row>
    <row r="659" spans="1:5" ht="13.5" x14ac:dyDescent="0.15">
      <c r="A659" s="97">
        <v>4313</v>
      </c>
      <c r="B659" s="98">
        <v>61</v>
      </c>
      <c r="C659" s="98">
        <v>0.02</v>
      </c>
      <c r="D659" s="98">
        <v>161296</v>
      </c>
      <c r="E659" s="99">
        <v>56.39</v>
      </c>
    </row>
    <row r="660" spans="1:5" ht="13.5" x14ac:dyDescent="0.15">
      <c r="A660" s="97">
        <v>4323</v>
      </c>
      <c r="B660" s="98">
        <v>73</v>
      </c>
      <c r="C660" s="98">
        <v>0.03</v>
      </c>
      <c r="D660" s="98">
        <v>161369</v>
      </c>
      <c r="E660" s="99">
        <v>56.42</v>
      </c>
    </row>
    <row r="661" spans="1:5" ht="13.5" x14ac:dyDescent="0.15">
      <c r="A661" s="97">
        <v>4324</v>
      </c>
      <c r="B661" s="98">
        <v>52</v>
      </c>
      <c r="C661" s="98">
        <v>0.02</v>
      </c>
      <c r="D661" s="98">
        <v>161421</v>
      </c>
      <c r="E661" s="99">
        <v>56.44</v>
      </c>
    </row>
    <row r="662" spans="1:5" ht="13.5" x14ac:dyDescent="0.15">
      <c r="A662" s="97">
        <v>4325</v>
      </c>
      <c r="B662" s="98">
        <v>792</v>
      </c>
      <c r="C662" s="98">
        <v>0.28000000000000003</v>
      </c>
      <c r="D662" s="98">
        <v>162213</v>
      </c>
      <c r="E662" s="99">
        <v>56.71</v>
      </c>
    </row>
    <row r="663" spans="1:5" ht="13.5" x14ac:dyDescent="0.15">
      <c r="A663" s="97">
        <v>4326</v>
      </c>
      <c r="B663" s="98">
        <v>18</v>
      </c>
      <c r="C663" s="98">
        <v>0.01</v>
      </c>
      <c r="D663" s="98">
        <v>162231</v>
      </c>
      <c r="E663" s="99">
        <v>56.72</v>
      </c>
    </row>
    <row r="664" spans="1:5" ht="13.5" x14ac:dyDescent="0.15">
      <c r="A664" s="97">
        <v>4328</v>
      </c>
      <c r="B664" s="98">
        <v>33</v>
      </c>
      <c r="C664" s="98">
        <v>0.01</v>
      </c>
      <c r="D664" s="98">
        <v>162264</v>
      </c>
      <c r="E664" s="99">
        <v>56.73</v>
      </c>
    </row>
    <row r="665" spans="1:5" ht="13.5" x14ac:dyDescent="0.15">
      <c r="A665" s="97">
        <v>4329</v>
      </c>
      <c r="B665" s="98">
        <v>121</v>
      </c>
      <c r="C665" s="98">
        <v>0.04</v>
      </c>
      <c r="D665" s="98">
        <v>162385</v>
      </c>
      <c r="E665" s="99">
        <v>56.77</v>
      </c>
    </row>
    <row r="666" spans="1:5" ht="13.5" x14ac:dyDescent="0.15">
      <c r="A666" s="97">
        <v>4330</v>
      </c>
      <c r="B666" s="98">
        <v>158</v>
      </c>
      <c r="C666" s="98">
        <v>0.06</v>
      </c>
      <c r="D666" s="98">
        <v>162543</v>
      </c>
      <c r="E666" s="99">
        <v>56.83</v>
      </c>
    </row>
    <row r="667" spans="1:5" ht="13.5" x14ac:dyDescent="0.15">
      <c r="A667" s="97">
        <v>4331</v>
      </c>
      <c r="B667" s="98">
        <v>706</v>
      </c>
      <c r="C667" s="98">
        <v>0.25</v>
      </c>
      <c r="D667" s="98">
        <v>163249</v>
      </c>
      <c r="E667" s="99">
        <v>57.08</v>
      </c>
    </row>
    <row r="668" spans="1:5" ht="13.5" x14ac:dyDescent="0.15">
      <c r="A668" s="97">
        <v>4390</v>
      </c>
      <c r="B668" s="98">
        <v>9</v>
      </c>
      <c r="C668" s="98">
        <v>0</v>
      </c>
      <c r="D668" s="98">
        <v>163258</v>
      </c>
      <c r="E668" s="99">
        <v>57.08</v>
      </c>
    </row>
    <row r="669" spans="1:5" ht="13.5" x14ac:dyDescent="0.15">
      <c r="A669" s="97">
        <v>4401</v>
      </c>
      <c r="B669" s="98">
        <v>550</v>
      </c>
      <c r="C669" s="98">
        <v>0.19</v>
      </c>
      <c r="D669" s="98">
        <v>163808</v>
      </c>
      <c r="E669" s="99">
        <v>57.27</v>
      </c>
    </row>
    <row r="670" spans="1:5" ht="13.5" x14ac:dyDescent="0.15">
      <c r="A670" s="97">
        <v>4402</v>
      </c>
      <c r="B670" s="98">
        <v>797</v>
      </c>
      <c r="C670" s="98">
        <v>0.28000000000000003</v>
      </c>
      <c r="D670" s="98">
        <v>164605</v>
      </c>
      <c r="E670" s="99">
        <v>57.55</v>
      </c>
    </row>
    <row r="671" spans="1:5" ht="13.5" x14ac:dyDescent="0.15">
      <c r="A671" s="97">
        <v>4403</v>
      </c>
      <c r="B671" s="98">
        <v>37</v>
      </c>
      <c r="C671" s="98">
        <v>0.01</v>
      </c>
      <c r="D671" s="98">
        <v>164642</v>
      </c>
      <c r="E671" s="99">
        <v>57.56</v>
      </c>
    </row>
    <row r="672" spans="1:5" ht="13.5" x14ac:dyDescent="0.15">
      <c r="A672" s="97">
        <v>4404</v>
      </c>
      <c r="B672" s="98">
        <v>76</v>
      </c>
      <c r="C672" s="98">
        <v>0.03</v>
      </c>
      <c r="D672" s="98">
        <v>164718</v>
      </c>
      <c r="E672" s="99">
        <v>57.59</v>
      </c>
    </row>
    <row r="673" spans="1:5" ht="13.5" x14ac:dyDescent="0.15">
      <c r="A673" s="97">
        <v>4405</v>
      </c>
      <c r="B673" s="98">
        <v>958</v>
      </c>
      <c r="C673" s="98">
        <v>0.33</v>
      </c>
      <c r="D673" s="98">
        <v>165676</v>
      </c>
      <c r="E673" s="99">
        <v>57.92</v>
      </c>
    </row>
    <row r="674" spans="1:5" ht="13.5" x14ac:dyDescent="0.15">
      <c r="A674" s="97">
        <v>4406</v>
      </c>
      <c r="B674" s="98">
        <v>445</v>
      </c>
      <c r="C674" s="98">
        <v>0.16</v>
      </c>
      <c r="D674" s="98">
        <v>166121</v>
      </c>
      <c r="E674" s="99">
        <v>58.08</v>
      </c>
    </row>
    <row r="675" spans="1:5" ht="13.5" x14ac:dyDescent="0.15">
      <c r="A675" s="97">
        <v>4407</v>
      </c>
      <c r="B675" s="98">
        <v>361</v>
      </c>
      <c r="C675" s="98">
        <v>0.13</v>
      </c>
      <c r="D675" s="98">
        <v>166482</v>
      </c>
      <c r="E675" s="99">
        <v>58.21</v>
      </c>
    </row>
    <row r="676" spans="1:5" ht="13.5" x14ac:dyDescent="0.15">
      <c r="A676" s="97">
        <v>4408</v>
      </c>
      <c r="B676" s="98">
        <v>1597</v>
      </c>
      <c r="C676" s="98">
        <v>0.56000000000000005</v>
      </c>
      <c r="D676" s="98">
        <v>168079</v>
      </c>
      <c r="E676" s="99">
        <v>58.76</v>
      </c>
    </row>
    <row r="677" spans="1:5" ht="13.5" x14ac:dyDescent="0.15">
      <c r="A677" s="97">
        <v>4409</v>
      </c>
      <c r="B677" s="98">
        <v>1699</v>
      </c>
      <c r="C677" s="98">
        <v>0.59</v>
      </c>
      <c r="D677" s="98">
        <v>169778</v>
      </c>
      <c r="E677" s="99">
        <v>59.36</v>
      </c>
    </row>
    <row r="678" spans="1:5" ht="13.5" x14ac:dyDescent="0.15">
      <c r="A678" s="97">
        <v>4412</v>
      </c>
      <c r="B678" s="98">
        <v>1321</v>
      </c>
      <c r="C678" s="98">
        <v>0.46</v>
      </c>
      <c r="D678" s="98">
        <v>171099</v>
      </c>
      <c r="E678" s="99">
        <v>59.82</v>
      </c>
    </row>
    <row r="679" spans="1:5" ht="13.5" x14ac:dyDescent="0.15">
      <c r="A679" s="97">
        <v>4413</v>
      </c>
      <c r="B679" s="98">
        <v>641</v>
      </c>
      <c r="C679" s="98">
        <v>0.22</v>
      </c>
      <c r="D679" s="98">
        <v>171740</v>
      </c>
      <c r="E679" s="99">
        <v>60.04</v>
      </c>
    </row>
    <row r="680" spans="1:5" ht="13.5" x14ac:dyDescent="0.15">
      <c r="A680" s="97">
        <v>4414</v>
      </c>
      <c r="B680" s="98">
        <v>1011</v>
      </c>
      <c r="C680" s="98">
        <v>0.35</v>
      </c>
      <c r="D680" s="98">
        <v>172751</v>
      </c>
      <c r="E680" s="99">
        <v>60.4</v>
      </c>
    </row>
    <row r="681" spans="1:5" ht="13.5" x14ac:dyDescent="0.15">
      <c r="A681" s="97">
        <v>4415</v>
      </c>
      <c r="B681" s="98">
        <v>522</v>
      </c>
      <c r="C681" s="98">
        <v>0.18</v>
      </c>
      <c r="D681" s="98">
        <v>173273</v>
      </c>
      <c r="E681" s="99">
        <v>60.58</v>
      </c>
    </row>
    <row r="682" spans="1:5" ht="13.5" x14ac:dyDescent="0.15">
      <c r="A682" s="97">
        <v>4416</v>
      </c>
      <c r="B682" s="98">
        <v>1135</v>
      </c>
      <c r="C682" s="98">
        <v>0.4</v>
      </c>
      <c r="D682" s="98">
        <v>174408</v>
      </c>
      <c r="E682" s="99">
        <v>60.98</v>
      </c>
    </row>
    <row r="683" spans="1:5" ht="13.5" x14ac:dyDescent="0.15">
      <c r="A683" s="97">
        <v>4417</v>
      </c>
      <c r="B683" s="98">
        <v>1350</v>
      </c>
      <c r="C683" s="98">
        <v>0.47</v>
      </c>
      <c r="D683" s="98">
        <v>175758</v>
      </c>
      <c r="E683" s="99">
        <v>61.45</v>
      </c>
    </row>
    <row r="684" spans="1:5" ht="13.5" x14ac:dyDescent="0.15">
      <c r="A684" s="97">
        <v>4418</v>
      </c>
      <c r="B684" s="98">
        <v>1428</v>
      </c>
      <c r="C684" s="98">
        <v>0.5</v>
      </c>
      <c r="D684" s="98">
        <v>177186</v>
      </c>
      <c r="E684" s="99">
        <v>61.95</v>
      </c>
    </row>
    <row r="685" spans="1:5" ht="13.5" x14ac:dyDescent="0.15">
      <c r="A685" s="97">
        <v>4419</v>
      </c>
      <c r="B685" s="98">
        <v>54</v>
      </c>
      <c r="C685" s="98">
        <v>0.02</v>
      </c>
      <c r="D685" s="98">
        <v>177240</v>
      </c>
      <c r="E685" s="99">
        <v>61.97</v>
      </c>
    </row>
    <row r="686" spans="1:5" ht="13.5" x14ac:dyDescent="0.15">
      <c r="A686" s="97">
        <v>4420</v>
      </c>
      <c r="B686" s="98">
        <v>271</v>
      </c>
      <c r="C686" s="98">
        <v>0.09</v>
      </c>
      <c r="D686" s="98">
        <v>177511</v>
      </c>
      <c r="E686" s="99">
        <v>62.06</v>
      </c>
    </row>
    <row r="687" spans="1:5" ht="13.5" x14ac:dyDescent="0.15">
      <c r="A687" s="97">
        <v>4425</v>
      </c>
      <c r="B687" s="98">
        <v>40</v>
      </c>
      <c r="C687" s="98">
        <v>0.01</v>
      </c>
      <c r="D687" s="98">
        <v>177551</v>
      </c>
      <c r="E687" s="99">
        <v>62.08</v>
      </c>
    </row>
    <row r="688" spans="1:5" ht="13.5" x14ac:dyDescent="0.15">
      <c r="A688" s="97">
        <v>4428</v>
      </c>
      <c r="B688" s="98">
        <v>29</v>
      </c>
      <c r="C688" s="98">
        <v>0.01</v>
      </c>
      <c r="D688" s="98">
        <v>177580</v>
      </c>
      <c r="E688" s="99">
        <v>62.09</v>
      </c>
    </row>
    <row r="689" spans="1:5" ht="13.5" x14ac:dyDescent="0.15">
      <c r="A689" s="97">
        <v>4451</v>
      </c>
      <c r="B689" s="98">
        <v>649</v>
      </c>
      <c r="C689" s="98">
        <v>0.23</v>
      </c>
      <c r="D689" s="98">
        <v>178229</v>
      </c>
      <c r="E689" s="99">
        <v>62.31</v>
      </c>
    </row>
    <row r="690" spans="1:5" ht="13.5" x14ac:dyDescent="0.15">
      <c r="A690" s="97">
        <v>4452</v>
      </c>
      <c r="B690" s="98">
        <v>1089</v>
      </c>
      <c r="C690" s="98">
        <v>0.38</v>
      </c>
      <c r="D690" s="98">
        <v>179318</v>
      </c>
      <c r="E690" s="99">
        <v>62.69</v>
      </c>
    </row>
    <row r="691" spans="1:5" ht="13.5" x14ac:dyDescent="0.15">
      <c r="A691" s="97">
        <v>4453</v>
      </c>
      <c r="B691" s="98">
        <v>536</v>
      </c>
      <c r="C691" s="98">
        <v>0.19</v>
      </c>
      <c r="D691" s="98">
        <v>179854</v>
      </c>
      <c r="E691" s="99">
        <v>62.88</v>
      </c>
    </row>
    <row r="692" spans="1:5" ht="13.5" x14ac:dyDescent="0.15">
      <c r="A692" s="97">
        <v>4501</v>
      </c>
      <c r="B692" s="98">
        <v>1640</v>
      </c>
      <c r="C692" s="98">
        <v>0.56999999999999995</v>
      </c>
      <c r="D692" s="98">
        <v>181494</v>
      </c>
      <c r="E692" s="99">
        <v>63.45</v>
      </c>
    </row>
    <row r="693" spans="1:5" ht="13.5" x14ac:dyDescent="0.15">
      <c r="A693" s="97">
        <v>4502</v>
      </c>
      <c r="B693" s="98">
        <v>797</v>
      </c>
      <c r="C693" s="98">
        <v>0.28000000000000003</v>
      </c>
      <c r="D693" s="98">
        <v>182291</v>
      </c>
      <c r="E693" s="99">
        <v>63.73</v>
      </c>
    </row>
    <row r="694" spans="1:5" ht="13.5" x14ac:dyDescent="0.15">
      <c r="A694" s="97">
        <v>4503</v>
      </c>
      <c r="B694" s="98">
        <v>817</v>
      </c>
      <c r="C694" s="98">
        <v>0.28999999999999998</v>
      </c>
      <c r="D694" s="98">
        <v>183108</v>
      </c>
      <c r="E694" s="99">
        <v>64.02</v>
      </c>
    </row>
    <row r="695" spans="1:5" ht="13.5" x14ac:dyDescent="0.15">
      <c r="A695" s="97">
        <v>4504</v>
      </c>
      <c r="B695" s="98">
        <v>959</v>
      </c>
      <c r="C695" s="98">
        <v>0.34</v>
      </c>
      <c r="D695" s="98">
        <v>184067</v>
      </c>
      <c r="E695" s="99">
        <v>64.349999999999994</v>
      </c>
    </row>
    <row r="696" spans="1:5" ht="13.5" x14ac:dyDescent="0.15">
      <c r="A696" s="97">
        <v>4505</v>
      </c>
      <c r="B696" s="98">
        <v>491</v>
      </c>
      <c r="C696" s="98">
        <v>0.17</v>
      </c>
      <c r="D696" s="98">
        <v>184558</v>
      </c>
      <c r="E696" s="99">
        <v>64.53</v>
      </c>
    </row>
    <row r="697" spans="1:5" ht="13.5" x14ac:dyDescent="0.15">
      <c r="A697" s="97">
        <v>4506</v>
      </c>
      <c r="B697" s="98">
        <v>470</v>
      </c>
      <c r="C697" s="98">
        <v>0.16</v>
      </c>
      <c r="D697" s="98">
        <v>185028</v>
      </c>
      <c r="E697" s="99">
        <v>64.69</v>
      </c>
    </row>
    <row r="698" spans="1:5" ht="13.5" x14ac:dyDescent="0.15">
      <c r="A698" s="97">
        <v>4507</v>
      </c>
      <c r="B698" s="98">
        <v>984</v>
      </c>
      <c r="C698" s="98">
        <v>0.34</v>
      </c>
      <c r="D698" s="98">
        <v>186012</v>
      </c>
      <c r="E698" s="99">
        <v>65.03</v>
      </c>
    </row>
    <row r="699" spans="1:5" ht="13.5" x14ac:dyDescent="0.15">
      <c r="A699" s="97">
        <v>4508</v>
      </c>
      <c r="B699" s="98">
        <v>1548</v>
      </c>
      <c r="C699" s="98">
        <v>0.54</v>
      </c>
      <c r="D699" s="98">
        <v>187560</v>
      </c>
      <c r="E699" s="99">
        <v>65.58</v>
      </c>
    </row>
    <row r="700" spans="1:5" ht="13.5" x14ac:dyDescent="0.15">
      <c r="A700" s="97">
        <v>4509</v>
      </c>
      <c r="B700" s="98">
        <v>1768</v>
      </c>
      <c r="C700" s="98">
        <v>0.62</v>
      </c>
      <c r="D700" s="98">
        <v>189328</v>
      </c>
      <c r="E700" s="99">
        <v>66.19</v>
      </c>
    </row>
    <row r="701" spans="1:5" ht="13.5" x14ac:dyDescent="0.15">
      <c r="A701" s="97">
        <v>4510</v>
      </c>
      <c r="B701" s="98">
        <v>21</v>
      </c>
      <c r="C701" s="98">
        <v>0.01</v>
      </c>
      <c r="D701" s="98">
        <v>189349</v>
      </c>
      <c r="E701" s="99">
        <v>66.2</v>
      </c>
    </row>
    <row r="702" spans="1:5" ht="13.5" x14ac:dyDescent="0.15">
      <c r="A702" s="97">
        <v>4512</v>
      </c>
      <c r="B702" s="98">
        <v>61</v>
      </c>
      <c r="C702" s="98">
        <v>0.02</v>
      </c>
      <c r="D702" s="98">
        <v>189410</v>
      </c>
      <c r="E702" s="99">
        <v>66.22</v>
      </c>
    </row>
    <row r="703" spans="1:5" ht="13.5" x14ac:dyDescent="0.15">
      <c r="A703" s="97">
        <v>4513</v>
      </c>
      <c r="B703" s="98">
        <v>25</v>
      </c>
      <c r="C703" s="98">
        <v>0.01</v>
      </c>
      <c r="D703" s="98">
        <v>189435</v>
      </c>
      <c r="E703" s="99">
        <v>66.23</v>
      </c>
    </row>
    <row r="704" spans="1:5" ht="13.5" x14ac:dyDescent="0.15">
      <c r="A704" s="97">
        <v>4514</v>
      </c>
      <c r="B704" s="98">
        <v>30</v>
      </c>
      <c r="C704" s="98">
        <v>0.01</v>
      </c>
      <c r="D704" s="98">
        <v>189465</v>
      </c>
      <c r="E704" s="99">
        <v>66.239999999999995</v>
      </c>
    </row>
    <row r="705" spans="1:5" ht="13.5" x14ac:dyDescent="0.15">
      <c r="A705" s="97">
        <v>4521</v>
      </c>
      <c r="B705" s="98">
        <v>3174</v>
      </c>
      <c r="C705" s="98">
        <v>1.1100000000000001</v>
      </c>
      <c r="D705" s="98">
        <v>192639</v>
      </c>
      <c r="E705" s="99">
        <v>67.349999999999994</v>
      </c>
    </row>
    <row r="706" spans="1:5" ht="13.5" x14ac:dyDescent="0.15">
      <c r="A706" s="97">
        <v>4522</v>
      </c>
      <c r="B706" s="98">
        <v>1859</v>
      </c>
      <c r="C706" s="98">
        <v>0.65</v>
      </c>
      <c r="D706" s="98">
        <v>194498</v>
      </c>
      <c r="E706" s="99">
        <v>68</v>
      </c>
    </row>
    <row r="707" spans="1:5" ht="13.5" x14ac:dyDescent="0.15">
      <c r="A707" s="97">
        <v>4523</v>
      </c>
      <c r="B707" s="98">
        <v>166</v>
      </c>
      <c r="C707" s="98">
        <v>0.06</v>
      </c>
      <c r="D707" s="98">
        <v>194664</v>
      </c>
      <c r="E707" s="99">
        <v>68.06</v>
      </c>
    </row>
    <row r="708" spans="1:5" ht="13.5" x14ac:dyDescent="0.15">
      <c r="A708" s="97">
        <v>4524</v>
      </c>
      <c r="B708" s="98">
        <v>1312</v>
      </c>
      <c r="C708" s="98">
        <v>0.46</v>
      </c>
      <c r="D708" s="98">
        <v>195976</v>
      </c>
      <c r="E708" s="99">
        <v>68.52</v>
      </c>
    </row>
    <row r="709" spans="1:5" ht="13.5" x14ac:dyDescent="0.15">
      <c r="A709" s="97">
        <v>4525</v>
      </c>
      <c r="B709" s="98">
        <v>888</v>
      </c>
      <c r="C709" s="98">
        <v>0.31</v>
      </c>
      <c r="D709" s="98">
        <v>196864</v>
      </c>
      <c r="E709" s="99">
        <v>68.83</v>
      </c>
    </row>
    <row r="710" spans="1:5" ht="13.5" x14ac:dyDescent="0.15">
      <c r="A710" s="97">
        <v>4526</v>
      </c>
      <c r="B710" s="98">
        <v>1732</v>
      </c>
      <c r="C710" s="98">
        <v>0.61</v>
      </c>
      <c r="D710" s="98">
        <v>198596</v>
      </c>
      <c r="E710" s="99">
        <v>69.430000000000007</v>
      </c>
    </row>
    <row r="711" spans="1:5" ht="13.5" x14ac:dyDescent="0.15">
      <c r="A711" s="97">
        <v>4527</v>
      </c>
      <c r="B711" s="98">
        <v>1927</v>
      </c>
      <c r="C711" s="98">
        <v>0.67</v>
      </c>
      <c r="D711" s="98">
        <v>200523</v>
      </c>
      <c r="E711" s="99">
        <v>70.11</v>
      </c>
    </row>
    <row r="712" spans="1:5" ht="13.5" x14ac:dyDescent="0.15">
      <c r="A712" s="97">
        <v>4528</v>
      </c>
      <c r="B712" s="98">
        <v>78</v>
      </c>
      <c r="C712" s="98">
        <v>0.03</v>
      </c>
      <c r="D712" s="98">
        <v>200601</v>
      </c>
      <c r="E712" s="99">
        <v>70.14</v>
      </c>
    </row>
    <row r="713" spans="1:5" ht="13.5" x14ac:dyDescent="0.15">
      <c r="A713" s="97">
        <v>4600</v>
      </c>
      <c r="B713" s="98">
        <v>4463</v>
      </c>
      <c r="C713" s="98">
        <v>1.56</v>
      </c>
      <c r="D713" s="98">
        <v>205064</v>
      </c>
      <c r="E713" s="99">
        <v>71.7</v>
      </c>
    </row>
    <row r="714" spans="1:5" ht="13.5" x14ac:dyDescent="0.15">
      <c r="A714" s="97">
        <v>4601</v>
      </c>
      <c r="B714" s="98">
        <v>332</v>
      </c>
      <c r="C714" s="98">
        <v>0.12</v>
      </c>
      <c r="D714" s="98">
        <v>205396</v>
      </c>
      <c r="E714" s="99">
        <v>71.81</v>
      </c>
    </row>
    <row r="715" spans="1:5" ht="13.5" x14ac:dyDescent="0.15">
      <c r="A715" s="97">
        <v>4602</v>
      </c>
      <c r="B715" s="98">
        <v>407</v>
      </c>
      <c r="C715" s="98">
        <v>0.14000000000000001</v>
      </c>
      <c r="D715" s="98">
        <v>205803</v>
      </c>
      <c r="E715" s="99">
        <v>71.95</v>
      </c>
    </row>
    <row r="716" spans="1:5" ht="13.5" x14ac:dyDescent="0.15">
      <c r="A716" s="97">
        <v>4603</v>
      </c>
      <c r="B716" s="98">
        <v>39</v>
      </c>
      <c r="C716" s="98">
        <v>0.01</v>
      </c>
      <c r="D716" s="98">
        <v>205842</v>
      </c>
      <c r="E716" s="99">
        <v>71.97</v>
      </c>
    </row>
    <row r="717" spans="1:5" ht="13.5" x14ac:dyDescent="0.15">
      <c r="A717" s="97">
        <v>4690</v>
      </c>
      <c r="B717" s="98">
        <v>196</v>
      </c>
      <c r="C717" s="98">
        <v>7.0000000000000007E-2</v>
      </c>
      <c r="D717" s="98">
        <v>206038</v>
      </c>
      <c r="E717" s="99">
        <v>72.040000000000006</v>
      </c>
    </row>
    <row r="718" spans="1:5" ht="13.5" x14ac:dyDescent="0.15">
      <c r="A718" s="97">
        <v>5001</v>
      </c>
      <c r="B718" s="98">
        <v>704</v>
      </c>
      <c r="C718" s="98">
        <v>0.25</v>
      </c>
      <c r="D718" s="98">
        <v>206742</v>
      </c>
      <c r="E718" s="99">
        <v>72.28</v>
      </c>
    </row>
    <row r="719" spans="1:5" ht="13.5" x14ac:dyDescent="0.15">
      <c r="A719" s="97">
        <v>5002</v>
      </c>
      <c r="B719" s="98">
        <v>3059</v>
      </c>
      <c r="C719" s="98">
        <v>1.07</v>
      </c>
      <c r="D719" s="98">
        <v>209801</v>
      </c>
      <c r="E719" s="99">
        <v>73.349999999999994</v>
      </c>
    </row>
    <row r="720" spans="1:5" ht="13.5" x14ac:dyDescent="0.15">
      <c r="A720" s="97">
        <v>5003</v>
      </c>
      <c r="B720" s="98">
        <v>695</v>
      </c>
      <c r="C720" s="98">
        <v>0.24</v>
      </c>
      <c r="D720" s="98">
        <v>210496</v>
      </c>
      <c r="E720" s="99">
        <v>73.59</v>
      </c>
    </row>
    <row r="721" spans="1:5" ht="13.5" x14ac:dyDescent="0.15">
      <c r="A721" s="97">
        <v>5101</v>
      </c>
      <c r="B721" s="98">
        <v>1204</v>
      </c>
      <c r="C721" s="98">
        <v>0.42</v>
      </c>
      <c r="D721" s="98">
        <v>211700</v>
      </c>
      <c r="E721" s="99">
        <v>74.02</v>
      </c>
    </row>
    <row r="722" spans="1:5" ht="13.5" x14ac:dyDescent="0.15">
      <c r="A722" s="97">
        <v>5102</v>
      </c>
      <c r="B722" s="98">
        <v>458</v>
      </c>
      <c r="C722" s="98">
        <v>0.16</v>
      </c>
      <c r="D722" s="98">
        <v>212158</v>
      </c>
      <c r="E722" s="99">
        <v>74.180000000000007</v>
      </c>
    </row>
    <row r="723" spans="1:5" ht="13.5" x14ac:dyDescent="0.15">
      <c r="A723" s="97">
        <v>5103</v>
      </c>
      <c r="B723" s="98">
        <v>1151</v>
      </c>
      <c r="C723" s="98">
        <v>0.4</v>
      </c>
      <c r="D723" s="98">
        <v>213309</v>
      </c>
      <c r="E723" s="99">
        <v>74.58</v>
      </c>
    </row>
    <row r="724" spans="1:5" ht="13.5" x14ac:dyDescent="0.15">
      <c r="A724" s="97">
        <v>5104</v>
      </c>
      <c r="B724" s="98">
        <v>376</v>
      </c>
      <c r="C724" s="98">
        <v>0.13</v>
      </c>
      <c r="D724" s="98">
        <v>213685</v>
      </c>
      <c r="E724" s="99">
        <v>74.709999999999994</v>
      </c>
    </row>
    <row r="725" spans="1:5" ht="13.5" x14ac:dyDescent="0.15">
      <c r="A725" s="97">
        <v>5105</v>
      </c>
      <c r="B725" s="98">
        <v>1964</v>
      </c>
      <c r="C725" s="98">
        <v>0.69</v>
      </c>
      <c r="D725" s="98">
        <v>215649</v>
      </c>
      <c r="E725" s="99">
        <v>75.400000000000006</v>
      </c>
    </row>
    <row r="726" spans="1:5" ht="13.5" x14ac:dyDescent="0.15">
      <c r="A726" s="97">
        <v>5106</v>
      </c>
      <c r="B726" s="98">
        <v>1270</v>
      </c>
      <c r="C726" s="98">
        <v>0.44</v>
      </c>
      <c r="D726" s="98">
        <v>216919</v>
      </c>
      <c r="E726" s="99">
        <v>75.84</v>
      </c>
    </row>
    <row r="727" spans="1:5" ht="13.5" x14ac:dyDescent="0.15">
      <c r="A727" s="97">
        <v>5107</v>
      </c>
      <c r="B727" s="98">
        <v>914</v>
      </c>
      <c r="C727" s="98">
        <v>0.32</v>
      </c>
      <c r="D727" s="98">
        <v>217833</v>
      </c>
      <c r="E727" s="99">
        <v>76.16</v>
      </c>
    </row>
    <row r="728" spans="1:5" ht="13.5" x14ac:dyDescent="0.15">
      <c r="A728" s="97">
        <v>5108</v>
      </c>
      <c r="B728" s="98">
        <v>1050</v>
      </c>
      <c r="C728" s="98">
        <v>0.37</v>
      </c>
      <c r="D728" s="98">
        <v>218883</v>
      </c>
      <c r="E728" s="99">
        <v>76.53</v>
      </c>
    </row>
    <row r="729" spans="1:5" ht="13.5" x14ac:dyDescent="0.15">
      <c r="A729" s="97">
        <v>5109</v>
      </c>
      <c r="B729" s="98">
        <v>1792</v>
      </c>
      <c r="C729" s="98">
        <v>0.63</v>
      </c>
      <c r="D729" s="98">
        <v>220675</v>
      </c>
      <c r="E729" s="99">
        <v>77.150000000000006</v>
      </c>
    </row>
    <row r="730" spans="1:5" ht="13.5" x14ac:dyDescent="0.15">
      <c r="A730" s="97">
        <v>5110</v>
      </c>
      <c r="B730" s="98">
        <v>1627</v>
      </c>
      <c r="C730" s="98">
        <v>0.56999999999999995</v>
      </c>
      <c r="D730" s="98">
        <v>222302</v>
      </c>
      <c r="E730" s="99">
        <v>77.72</v>
      </c>
    </row>
    <row r="731" spans="1:5" ht="13.5" x14ac:dyDescent="0.15">
      <c r="A731" s="97">
        <v>5111</v>
      </c>
      <c r="B731" s="98">
        <v>464</v>
      </c>
      <c r="C731" s="98">
        <v>0.16</v>
      </c>
      <c r="D731" s="98">
        <v>222766</v>
      </c>
      <c r="E731" s="99">
        <v>77.88</v>
      </c>
    </row>
    <row r="732" spans="1:5" ht="13.5" x14ac:dyDescent="0.15">
      <c r="A732" s="97">
        <v>5112</v>
      </c>
      <c r="B732" s="98">
        <v>139</v>
      </c>
      <c r="C732" s="98">
        <v>0.05</v>
      </c>
      <c r="D732" s="98">
        <v>222905</v>
      </c>
      <c r="E732" s="99">
        <v>77.930000000000007</v>
      </c>
    </row>
    <row r="733" spans="1:5" ht="13.5" x14ac:dyDescent="0.15">
      <c r="A733" s="97">
        <v>5113</v>
      </c>
      <c r="B733" s="98">
        <v>1434</v>
      </c>
      <c r="C733" s="98">
        <v>0.5</v>
      </c>
      <c r="D733" s="98">
        <v>224339</v>
      </c>
      <c r="E733" s="99">
        <v>78.430000000000007</v>
      </c>
    </row>
    <row r="734" spans="1:5" ht="13.5" x14ac:dyDescent="0.15">
      <c r="A734" s="97">
        <v>5114</v>
      </c>
      <c r="B734" s="98">
        <v>6</v>
      </c>
      <c r="C734" s="98">
        <v>0</v>
      </c>
      <c r="D734" s="98">
        <v>224345</v>
      </c>
      <c r="E734" s="99">
        <v>78.44</v>
      </c>
    </row>
    <row r="735" spans="1:5" ht="13.5" x14ac:dyDescent="0.15">
      <c r="A735" s="97">
        <v>5115</v>
      </c>
      <c r="B735" s="98">
        <v>1668</v>
      </c>
      <c r="C735" s="98">
        <v>0.57999999999999996</v>
      </c>
      <c r="D735" s="98">
        <v>226013</v>
      </c>
      <c r="E735" s="99">
        <v>79.02</v>
      </c>
    </row>
    <row r="736" spans="1:5" ht="13.5" x14ac:dyDescent="0.15">
      <c r="A736" s="97">
        <v>5116</v>
      </c>
      <c r="B736" s="98">
        <v>922</v>
      </c>
      <c r="C736" s="98">
        <v>0.32</v>
      </c>
      <c r="D736" s="98">
        <v>226935</v>
      </c>
      <c r="E736" s="99">
        <v>79.34</v>
      </c>
    </row>
    <row r="737" spans="1:5" ht="13.5" x14ac:dyDescent="0.15">
      <c r="A737" s="97">
        <v>5119</v>
      </c>
      <c r="B737" s="98">
        <v>118</v>
      </c>
      <c r="C737" s="98">
        <v>0.04</v>
      </c>
      <c r="D737" s="98">
        <v>227053</v>
      </c>
      <c r="E737" s="99">
        <v>79.38</v>
      </c>
    </row>
    <row r="738" spans="1:5" ht="13.5" x14ac:dyDescent="0.15">
      <c r="A738" s="97">
        <v>5120</v>
      </c>
      <c r="B738" s="98">
        <v>13</v>
      </c>
      <c r="C738" s="98">
        <v>0</v>
      </c>
      <c r="D738" s="98">
        <v>227066</v>
      </c>
      <c r="E738" s="99">
        <v>79.39</v>
      </c>
    </row>
    <row r="739" spans="1:5" ht="13.5" x14ac:dyDescent="0.15">
      <c r="A739" s="97">
        <v>5122</v>
      </c>
      <c r="B739" s="98">
        <v>104</v>
      </c>
      <c r="C739" s="98">
        <v>0.04</v>
      </c>
      <c r="D739" s="98">
        <v>227170</v>
      </c>
      <c r="E739" s="99">
        <v>79.42</v>
      </c>
    </row>
    <row r="740" spans="1:5" ht="13.5" x14ac:dyDescent="0.15">
      <c r="A740" s="97">
        <v>5123</v>
      </c>
      <c r="B740" s="98">
        <v>125</v>
      </c>
      <c r="C740" s="98">
        <v>0.04</v>
      </c>
      <c r="D740" s="98">
        <v>227295</v>
      </c>
      <c r="E740" s="99">
        <v>79.47</v>
      </c>
    </row>
    <row r="741" spans="1:5" ht="13.5" x14ac:dyDescent="0.15">
      <c r="A741" s="97">
        <v>5125</v>
      </c>
      <c r="B741" s="98">
        <v>291</v>
      </c>
      <c r="C741" s="98">
        <v>0.1</v>
      </c>
      <c r="D741" s="98">
        <v>227586</v>
      </c>
      <c r="E741" s="99">
        <v>79.569999999999993</v>
      </c>
    </row>
    <row r="742" spans="1:5" ht="13.5" x14ac:dyDescent="0.15">
      <c r="A742" s="97">
        <v>5129</v>
      </c>
      <c r="B742" s="98">
        <v>256</v>
      </c>
      <c r="C742" s="98">
        <v>0.09</v>
      </c>
      <c r="D742" s="98">
        <v>227842</v>
      </c>
      <c r="E742" s="99">
        <v>79.66</v>
      </c>
    </row>
    <row r="743" spans="1:5" ht="13.5" x14ac:dyDescent="0.15">
      <c r="A743" s="97">
        <v>5130</v>
      </c>
      <c r="B743" s="98">
        <v>1552</v>
      </c>
      <c r="C743" s="98">
        <v>0.54</v>
      </c>
      <c r="D743" s="98">
        <v>229394</v>
      </c>
      <c r="E743" s="99">
        <v>80.2</v>
      </c>
    </row>
    <row r="744" spans="1:5" ht="13.5" x14ac:dyDescent="0.15">
      <c r="A744" s="97">
        <v>5131</v>
      </c>
      <c r="B744" s="98">
        <v>394</v>
      </c>
      <c r="C744" s="98">
        <v>0.14000000000000001</v>
      </c>
      <c r="D744" s="98">
        <v>229788</v>
      </c>
      <c r="E744" s="99">
        <v>80.34</v>
      </c>
    </row>
    <row r="745" spans="1:5" ht="13.5" x14ac:dyDescent="0.15">
      <c r="A745" s="97">
        <v>5132</v>
      </c>
      <c r="B745" s="98">
        <v>92</v>
      </c>
      <c r="C745" s="98">
        <v>0.03</v>
      </c>
      <c r="D745" s="98">
        <v>229880</v>
      </c>
      <c r="E745" s="99">
        <v>80.37</v>
      </c>
    </row>
    <row r="746" spans="1:5" ht="13.5" x14ac:dyDescent="0.15">
      <c r="A746" s="97">
        <v>5133</v>
      </c>
      <c r="B746" s="98">
        <v>50</v>
      </c>
      <c r="C746" s="98">
        <v>0.02</v>
      </c>
      <c r="D746" s="98">
        <v>229930</v>
      </c>
      <c r="E746" s="99">
        <v>80.39</v>
      </c>
    </row>
    <row r="747" spans="1:5" ht="13.5" x14ac:dyDescent="0.15">
      <c r="A747" s="97">
        <v>5134</v>
      </c>
      <c r="B747" s="98">
        <v>1159</v>
      </c>
      <c r="C747" s="98">
        <v>0.41</v>
      </c>
      <c r="D747" s="98">
        <v>231089</v>
      </c>
      <c r="E747" s="99">
        <v>80.790000000000006</v>
      </c>
    </row>
    <row r="748" spans="1:5" ht="13.5" x14ac:dyDescent="0.15">
      <c r="A748" s="97">
        <v>5135</v>
      </c>
      <c r="B748" s="98">
        <v>148</v>
      </c>
      <c r="C748" s="98">
        <v>0.05</v>
      </c>
      <c r="D748" s="98">
        <v>231237</v>
      </c>
      <c r="E748" s="99">
        <v>80.849999999999994</v>
      </c>
    </row>
    <row r="749" spans="1:5" ht="13.5" x14ac:dyDescent="0.15">
      <c r="A749" s="97">
        <v>5136</v>
      </c>
      <c r="B749" s="98">
        <v>100</v>
      </c>
      <c r="C749" s="98">
        <v>0.03</v>
      </c>
      <c r="D749" s="98">
        <v>231337</v>
      </c>
      <c r="E749" s="99">
        <v>80.88</v>
      </c>
    </row>
    <row r="750" spans="1:5" ht="13.5" x14ac:dyDescent="0.15">
      <c r="A750" s="97">
        <v>5137</v>
      </c>
      <c r="B750" s="98">
        <v>1084</v>
      </c>
      <c r="C750" s="98">
        <v>0.38</v>
      </c>
      <c r="D750" s="98">
        <v>232421</v>
      </c>
      <c r="E750" s="99">
        <v>81.260000000000005</v>
      </c>
    </row>
    <row r="751" spans="1:5" ht="13.5" x14ac:dyDescent="0.15">
      <c r="A751" s="97">
        <v>5138</v>
      </c>
      <c r="B751" s="98">
        <v>656</v>
      </c>
      <c r="C751" s="98">
        <v>0.23</v>
      </c>
      <c r="D751" s="98">
        <v>233077</v>
      </c>
      <c r="E751" s="99">
        <v>81.489999999999995</v>
      </c>
    </row>
    <row r="752" spans="1:5" ht="13.5" x14ac:dyDescent="0.15">
      <c r="A752" s="97">
        <v>5139</v>
      </c>
      <c r="B752" s="98">
        <v>489</v>
      </c>
      <c r="C752" s="98">
        <v>0.17</v>
      </c>
      <c r="D752" s="98">
        <v>233566</v>
      </c>
      <c r="E752" s="99">
        <v>81.66</v>
      </c>
    </row>
    <row r="753" spans="1:5" ht="13.5" x14ac:dyDescent="0.15">
      <c r="A753" s="97">
        <v>5190</v>
      </c>
      <c r="B753" s="98">
        <v>10</v>
      </c>
      <c r="C753" s="98">
        <v>0</v>
      </c>
      <c r="D753" s="98">
        <v>233576</v>
      </c>
      <c r="E753" s="99">
        <v>81.66</v>
      </c>
    </row>
    <row r="754" spans="1:5" ht="13.5" x14ac:dyDescent="0.15">
      <c r="A754" s="97">
        <v>5201</v>
      </c>
      <c r="B754" s="98">
        <v>1238</v>
      </c>
      <c r="C754" s="98">
        <v>0.43</v>
      </c>
      <c r="D754" s="98">
        <v>234814</v>
      </c>
      <c r="E754" s="99">
        <v>82.1</v>
      </c>
    </row>
    <row r="755" spans="1:5" ht="13.5" x14ac:dyDescent="0.15">
      <c r="A755" s="97">
        <v>5202</v>
      </c>
      <c r="B755" s="98">
        <v>1267</v>
      </c>
      <c r="C755" s="98">
        <v>0.44</v>
      </c>
      <c r="D755" s="98">
        <v>236081</v>
      </c>
      <c r="E755" s="99">
        <v>82.54</v>
      </c>
    </row>
    <row r="756" spans="1:5" ht="13.5" x14ac:dyDescent="0.15">
      <c r="A756" s="97">
        <v>5203</v>
      </c>
      <c r="B756" s="98">
        <v>33</v>
      </c>
      <c r="C756" s="98">
        <v>0.01</v>
      </c>
      <c r="D756" s="98">
        <v>236114</v>
      </c>
      <c r="E756" s="99">
        <v>82.55</v>
      </c>
    </row>
    <row r="757" spans="1:5" ht="13.5" x14ac:dyDescent="0.15">
      <c r="A757" s="97">
        <v>5204</v>
      </c>
      <c r="B757" s="98">
        <v>90</v>
      </c>
      <c r="C757" s="98">
        <v>0.03</v>
      </c>
      <c r="D757" s="98">
        <v>236204</v>
      </c>
      <c r="E757" s="99">
        <v>82.58</v>
      </c>
    </row>
    <row r="758" spans="1:5" ht="13.5" x14ac:dyDescent="0.15">
      <c r="A758" s="97">
        <v>5221</v>
      </c>
      <c r="B758" s="98">
        <v>2876</v>
      </c>
      <c r="C758" s="98">
        <v>1.01</v>
      </c>
      <c r="D758" s="98">
        <v>239080</v>
      </c>
      <c r="E758" s="99">
        <v>83.59</v>
      </c>
    </row>
    <row r="759" spans="1:5" ht="13.5" x14ac:dyDescent="0.15">
      <c r="A759" s="97">
        <v>5222</v>
      </c>
      <c r="B759" s="98">
        <v>2051</v>
      </c>
      <c r="C759" s="98">
        <v>0.72</v>
      </c>
      <c r="D759" s="98">
        <v>241131</v>
      </c>
      <c r="E759" s="99">
        <v>84.31</v>
      </c>
    </row>
    <row r="760" spans="1:5" ht="13.5" x14ac:dyDescent="0.15">
      <c r="A760" s="97">
        <v>5223</v>
      </c>
      <c r="B760" s="98">
        <v>1503</v>
      </c>
      <c r="C760" s="98">
        <v>0.53</v>
      </c>
      <c r="D760" s="98">
        <v>242634</v>
      </c>
      <c r="E760" s="99">
        <v>84.83</v>
      </c>
    </row>
    <row r="761" spans="1:5" ht="13.5" x14ac:dyDescent="0.15">
      <c r="A761" s="97">
        <v>5224</v>
      </c>
      <c r="B761" s="98">
        <v>3202</v>
      </c>
      <c r="C761" s="98">
        <v>1.1200000000000001</v>
      </c>
      <c r="D761" s="98">
        <v>245836</v>
      </c>
      <c r="E761" s="99">
        <v>85.95</v>
      </c>
    </row>
    <row r="762" spans="1:5" ht="13.5" x14ac:dyDescent="0.15">
      <c r="A762" s="97">
        <v>5225</v>
      </c>
      <c r="B762" s="98">
        <v>1704</v>
      </c>
      <c r="C762" s="98">
        <v>0.6</v>
      </c>
      <c r="D762" s="98">
        <v>247540</v>
      </c>
      <c r="E762" s="99">
        <v>86.55</v>
      </c>
    </row>
    <row r="763" spans="1:5" ht="13.5" x14ac:dyDescent="0.15">
      <c r="A763" s="97">
        <v>5226</v>
      </c>
      <c r="B763" s="98">
        <v>1470</v>
      </c>
      <c r="C763" s="98">
        <v>0.51</v>
      </c>
      <c r="D763" s="98">
        <v>249010</v>
      </c>
      <c r="E763" s="99">
        <v>87.06</v>
      </c>
    </row>
    <row r="764" spans="1:5" ht="13.5" x14ac:dyDescent="0.15">
      <c r="A764" s="97">
        <v>5227</v>
      </c>
      <c r="B764" s="98">
        <v>2026</v>
      </c>
      <c r="C764" s="98">
        <v>0.71</v>
      </c>
      <c r="D764" s="98">
        <v>251036</v>
      </c>
      <c r="E764" s="99">
        <v>87.77</v>
      </c>
    </row>
    <row r="765" spans="1:5" ht="13.5" x14ac:dyDescent="0.15">
      <c r="A765" s="97">
        <v>5301</v>
      </c>
      <c r="B765" s="98">
        <v>1992</v>
      </c>
      <c r="C765" s="98">
        <v>0.7</v>
      </c>
      <c r="D765" s="98">
        <v>253028</v>
      </c>
      <c r="E765" s="99">
        <v>88.46</v>
      </c>
    </row>
    <row r="766" spans="1:5" ht="13.5" x14ac:dyDescent="0.15">
      <c r="A766" s="97">
        <v>5302</v>
      </c>
      <c r="B766" s="98">
        <v>3</v>
      </c>
      <c r="C766" s="98">
        <v>0</v>
      </c>
      <c r="D766" s="98">
        <v>253031</v>
      </c>
      <c r="E766" s="99">
        <v>88.47</v>
      </c>
    </row>
    <row r="767" spans="1:5" ht="13.5" x14ac:dyDescent="0.15">
      <c r="A767" s="97">
        <v>5303</v>
      </c>
      <c r="B767" s="98">
        <v>2184</v>
      </c>
      <c r="C767" s="98">
        <v>0.76</v>
      </c>
      <c r="D767" s="98">
        <v>255215</v>
      </c>
      <c r="E767" s="99">
        <v>89.23</v>
      </c>
    </row>
    <row r="768" spans="1:5" ht="13.5" x14ac:dyDescent="0.15">
      <c r="A768" s="97">
        <v>5304</v>
      </c>
      <c r="B768" s="98">
        <v>826</v>
      </c>
      <c r="C768" s="98">
        <v>0.28999999999999998</v>
      </c>
      <c r="D768" s="98">
        <v>256041</v>
      </c>
      <c r="E768" s="99">
        <v>89.52</v>
      </c>
    </row>
    <row r="769" spans="1:5" ht="13.5" x14ac:dyDescent="0.15">
      <c r="A769" s="97">
        <v>5305</v>
      </c>
      <c r="B769" s="98">
        <v>16</v>
      </c>
      <c r="C769" s="98">
        <v>0.01</v>
      </c>
      <c r="D769" s="98">
        <v>256057</v>
      </c>
      <c r="E769" s="99">
        <v>89.52</v>
      </c>
    </row>
    <row r="770" spans="1:5" ht="13.5" x14ac:dyDescent="0.15">
      <c r="A770" s="97">
        <v>5306</v>
      </c>
      <c r="B770" s="98">
        <v>139</v>
      </c>
      <c r="C770" s="98">
        <v>0.05</v>
      </c>
      <c r="D770" s="98">
        <v>256196</v>
      </c>
      <c r="E770" s="99">
        <v>89.57</v>
      </c>
    </row>
    <row r="771" spans="1:5" ht="13.5" x14ac:dyDescent="0.15">
      <c r="A771" s="97">
        <v>5308</v>
      </c>
      <c r="B771" s="98">
        <v>39</v>
      </c>
      <c r="C771" s="98">
        <v>0.01</v>
      </c>
      <c r="D771" s="98">
        <v>256235</v>
      </c>
      <c r="E771" s="99">
        <v>89.59</v>
      </c>
    </row>
    <row r="772" spans="1:5" ht="13.5" x14ac:dyDescent="0.15">
      <c r="A772" s="97">
        <v>5309</v>
      </c>
      <c r="B772" s="98">
        <v>6</v>
      </c>
      <c r="C772" s="98">
        <v>0</v>
      </c>
      <c r="D772" s="98">
        <v>256241</v>
      </c>
      <c r="E772" s="99">
        <v>89.59</v>
      </c>
    </row>
    <row r="773" spans="1:5" ht="13.5" x14ac:dyDescent="0.15">
      <c r="A773" s="97">
        <v>5321</v>
      </c>
      <c r="B773" s="98">
        <v>2260</v>
      </c>
      <c r="C773" s="98">
        <v>0.79</v>
      </c>
      <c r="D773" s="98">
        <v>258501</v>
      </c>
      <c r="E773" s="99">
        <v>90.38</v>
      </c>
    </row>
    <row r="774" spans="1:5" ht="13.5" x14ac:dyDescent="0.15">
      <c r="A774" s="97">
        <v>5322</v>
      </c>
      <c r="B774" s="98">
        <v>366</v>
      </c>
      <c r="C774" s="98">
        <v>0.13</v>
      </c>
      <c r="D774" s="98">
        <v>258867</v>
      </c>
      <c r="E774" s="99">
        <v>90.51</v>
      </c>
    </row>
    <row r="775" spans="1:5" ht="13.5" x14ac:dyDescent="0.15">
      <c r="A775" s="97">
        <v>5323</v>
      </c>
      <c r="B775" s="98">
        <v>826</v>
      </c>
      <c r="C775" s="98">
        <v>0.28999999999999998</v>
      </c>
      <c r="D775" s="98">
        <v>259693</v>
      </c>
      <c r="E775" s="99">
        <v>90.8</v>
      </c>
    </row>
    <row r="776" spans="1:5" ht="13.5" x14ac:dyDescent="0.15">
      <c r="A776" s="97">
        <v>5324</v>
      </c>
      <c r="B776" s="98">
        <v>111</v>
      </c>
      <c r="C776" s="98">
        <v>0.04</v>
      </c>
      <c r="D776" s="98">
        <v>259804</v>
      </c>
      <c r="E776" s="99">
        <v>90.83</v>
      </c>
    </row>
    <row r="777" spans="1:5" ht="13.5" x14ac:dyDescent="0.15">
      <c r="A777" s="97">
        <v>5325</v>
      </c>
      <c r="B777" s="98">
        <v>1823</v>
      </c>
      <c r="C777" s="98">
        <v>0.64</v>
      </c>
      <c r="D777" s="98">
        <v>261627</v>
      </c>
      <c r="E777" s="99">
        <v>91.47</v>
      </c>
    </row>
    <row r="778" spans="1:5" ht="13.5" x14ac:dyDescent="0.15">
      <c r="A778" s="97">
        <v>5326</v>
      </c>
      <c r="B778" s="98">
        <v>1277</v>
      </c>
      <c r="C778" s="98">
        <v>0.45</v>
      </c>
      <c r="D778" s="98">
        <v>262904</v>
      </c>
      <c r="E778" s="99">
        <v>91.92</v>
      </c>
    </row>
    <row r="779" spans="1:5" ht="13.5" x14ac:dyDescent="0.15">
      <c r="A779" s="97">
        <v>5327</v>
      </c>
      <c r="B779" s="98">
        <v>1077</v>
      </c>
      <c r="C779" s="98">
        <v>0.38</v>
      </c>
      <c r="D779" s="98">
        <v>263981</v>
      </c>
      <c r="E779" s="99">
        <v>92.29</v>
      </c>
    </row>
    <row r="780" spans="1:5" ht="13.5" x14ac:dyDescent="0.15">
      <c r="A780" s="97">
        <v>5328</v>
      </c>
      <c r="B780" s="98">
        <v>634</v>
      </c>
      <c r="C780" s="98">
        <v>0.22</v>
      </c>
      <c r="D780" s="98">
        <v>264615</v>
      </c>
      <c r="E780" s="99">
        <v>92.52</v>
      </c>
    </row>
    <row r="781" spans="1:5" ht="13.5" x14ac:dyDescent="0.15">
      <c r="A781" s="97">
        <v>5329</v>
      </c>
      <c r="B781" s="98">
        <v>1714</v>
      </c>
      <c r="C781" s="98">
        <v>0.6</v>
      </c>
      <c r="D781" s="98">
        <v>266329</v>
      </c>
      <c r="E781" s="99">
        <v>93.12</v>
      </c>
    </row>
    <row r="782" spans="1:5" ht="13.5" x14ac:dyDescent="0.15">
      <c r="A782" s="97">
        <v>5330</v>
      </c>
      <c r="B782" s="98">
        <v>1127</v>
      </c>
      <c r="C782" s="98">
        <v>0.39</v>
      </c>
      <c r="D782" s="98">
        <v>267456</v>
      </c>
      <c r="E782" s="99">
        <v>93.51</v>
      </c>
    </row>
    <row r="783" spans="1:5" ht="13.5" x14ac:dyDescent="0.15">
      <c r="A783" s="97">
        <v>5331</v>
      </c>
      <c r="B783" s="98">
        <v>380</v>
      </c>
      <c r="C783" s="98">
        <v>0.13</v>
      </c>
      <c r="D783" s="98">
        <v>267836</v>
      </c>
      <c r="E783" s="99">
        <v>93.64</v>
      </c>
    </row>
    <row r="784" spans="1:5" ht="13.5" x14ac:dyDescent="0.15">
      <c r="A784" s="97">
        <v>5332</v>
      </c>
      <c r="B784" s="98">
        <v>509</v>
      </c>
      <c r="C784" s="98">
        <v>0.18</v>
      </c>
      <c r="D784" s="98">
        <v>268345</v>
      </c>
      <c r="E784" s="99">
        <v>93.82</v>
      </c>
    </row>
    <row r="785" spans="1:5" ht="13.5" x14ac:dyDescent="0.15">
      <c r="A785" s="97">
        <v>5333</v>
      </c>
      <c r="B785" s="98">
        <v>61</v>
      </c>
      <c r="C785" s="98">
        <v>0.02</v>
      </c>
      <c r="D785" s="98">
        <v>268406</v>
      </c>
      <c r="E785" s="99">
        <v>93.84</v>
      </c>
    </row>
    <row r="786" spans="1:5" ht="13.5" x14ac:dyDescent="0.15">
      <c r="A786" s="97">
        <v>5334</v>
      </c>
      <c r="B786" s="98">
        <v>162</v>
      </c>
      <c r="C786" s="98">
        <v>0.06</v>
      </c>
      <c r="D786" s="98">
        <v>268568</v>
      </c>
      <c r="E786" s="99">
        <v>93.9</v>
      </c>
    </row>
    <row r="787" spans="1:5" ht="13.5" x14ac:dyDescent="0.15">
      <c r="A787" s="97">
        <v>5335</v>
      </c>
      <c r="B787" s="98">
        <v>962</v>
      </c>
      <c r="C787" s="98">
        <v>0.34</v>
      </c>
      <c r="D787" s="98">
        <v>269530</v>
      </c>
      <c r="E787" s="99">
        <v>94.23</v>
      </c>
    </row>
    <row r="788" spans="1:5" ht="13.5" x14ac:dyDescent="0.15">
      <c r="A788" s="97">
        <v>5401</v>
      </c>
      <c r="B788" s="98">
        <v>6</v>
      </c>
      <c r="C788" s="98">
        <v>0</v>
      </c>
      <c r="D788" s="98">
        <v>269536</v>
      </c>
      <c r="E788" s="99">
        <v>94.24</v>
      </c>
    </row>
    <row r="789" spans="1:5" ht="13.5" x14ac:dyDescent="0.15">
      <c r="A789" s="97">
        <v>5421</v>
      </c>
      <c r="B789" s="98">
        <v>2</v>
      </c>
      <c r="C789" s="98">
        <v>0</v>
      </c>
      <c r="D789" s="98">
        <v>269538</v>
      </c>
      <c r="E789" s="99">
        <v>94.24</v>
      </c>
    </row>
    <row r="790" spans="1:5" ht="13.5" x14ac:dyDescent="0.15">
      <c r="A790" s="97">
        <v>5422</v>
      </c>
      <c r="B790" s="98">
        <v>1</v>
      </c>
      <c r="C790" s="98">
        <v>0</v>
      </c>
      <c r="D790" s="98">
        <v>269539</v>
      </c>
      <c r="E790" s="99">
        <v>94.24</v>
      </c>
    </row>
    <row r="791" spans="1:5" ht="13.5" x14ac:dyDescent="0.15">
      <c r="A791" s="97">
        <v>5424</v>
      </c>
      <c r="B791" s="98">
        <v>1</v>
      </c>
      <c r="C791" s="98">
        <v>0</v>
      </c>
      <c r="D791" s="98">
        <v>269540</v>
      </c>
      <c r="E791" s="99">
        <v>94.24</v>
      </c>
    </row>
    <row r="792" spans="1:5" ht="13.5" x14ac:dyDescent="0.15">
      <c r="A792" s="97">
        <v>6101</v>
      </c>
      <c r="B792" s="98">
        <v>1154</v>
      </c>
      <c r="C792" s="98">
        <v>0.4</v>
      </c>
      <c r="D792" s="98">
        <v>270694</v>
      </c>
      <c r="E792" s="99">
        <v>94.64</v>
      </c>
    </row>
    <row r="793" spans="1:5" ht="13.5" x14ac:dyDescent="0.15">
      <c r="A793" s="97">
        <v>6102</v>
      </c>
      <c r="B793" s="98">
        <v>448</v>
      </c>
      <c r="C793" s="98">
        <v>0.16</v>
      </c>
      <c r="D793" s="98">
        <v>271142</v>
      </c>
      <c r="E793" s="99">
        <v>94.8</v>
      </c>
    </row>
    <row r="794" spans="1:5" ht="13.5" x14ac:dyDescent="0.15">
      <c r="A794" s="97">
        <v>6103</v>
      </c>
      <c r="B794" s="98">
        <v>1148</v>
      </c>
      <c r="C794" s="98">
        <v>0.4</v>
      </c>
      <c r="D794" s="98">
        <v>272290</v>
      </c>
      <c r="E794" s="99">
        <v>95.2</v>
      </c>
    </row>
    <row r="795" spans="1:5" ht="13.5" x14ac:dyDescent="0.15">
      <c r="A795" s="97">
        <v>6104</v>
      </c>
      <c r="B795" s="98">
        <v>1714</v>
      </c>
      <c r="C795" s="98">
        <v>0.6</v>
      </c>
      <c r="D795" s="98">
        <v>274004</v>
      </c>
      <c r="E795" s="99">
        <v>95.8</v>
      </c>
    </row>
    <row r="796" spans="1:5" ht="13.5" x14ac:dyDescent="0.15">
      <c r="A796" s="97">
        <v>6105</v>
      </c>
      <c r="B796" s="98">
        <v>1514</v>
      </c>
      <c r="C796" s="98">
        <v>0.53</v>
      </c>
      <c r="D796" s="98">
        <v>275518</v>
      </c>
      <c r="E796" s="99">
        <v>96.33</v>
      </c>
    </row>
    <row r="797" spans="1:5" ht="13.5" x14ac:dyDescent="0.15">
      <c r="A797" s="97">
        <v>6106</v>
      </c>
      <c r="B797" s="98">
        <v>446</v>
      </c>
      <c r="C797" s="98">
        <v>0.16</v>
      </c>
      <c r="D797" s="98">
        <v>275964</v>
      </c>
      <c r="E797" s="99">
        <v>96.48</v>
      </c>
    </row>
    <row r="798" spans="1:5" ht="13.5" x14ac:dyDescent="0.15">
      <c r="A798" s="97">
        <v>6107</v>
      </c>
      <c r="B798" s="98">
        <v>5</v>
      </c>
      <c r="C798" s="98">
        <v>0</v>
      </c>
      <c r="D798" s="98">
        <v>275969</v>
      </c>
      <c r="E798" s="99">
        <v>96.49</v>
      </c>
    </row>
    <row r="799" spans="1:5" ht="13.5" x14ac:dyDescent="0.15">
      <c r="A799" s="97">
        <v>6109</v>
      </c>
      <c r="B799" s="98">
        <v>10</v>
      </c>
      <c r="C799" s="98">
        <v>0</v>
      </c>
      <c r="D799" s="98">
        <v>275979</v>
      </c>
      <c r="E799" s="99">
        <v>96.49</v>
      </c>
    </row>
    <row r="800" spans="1:5" ht="13.5" x14ac:dyDescent="0.15">
      <c r="A800" s="97">
        <v>6121</v>
      </c>
      <c r="B800" s="98">
        <v>102</v>
      </c>
      <c r="C800" s="98">
        <v>0.04</v>
      </c>
      <c r="D800" s="98">
        <v>276081</v>
      </c>
      <c r="E800" s="99">
        <v>96.52</v>
      </c>
    </row>
    <row r="801" spans="1:5" ht="13.5" x14ac:dyDescent="0.15">
      <c r="A801" s="97">
        <v>6123</v>
      </c>
      <c r="B801" s="98">
        <v>1509</v>
      </c>
      <c r="C801" s="98">
        <v>0.53</v>
      </c>
      <c r="D801" s="98">
        <v>277590</v>
      </c>
      <c r="E801" s="99">
        <v>97.05</v>
      </c>
    </row>
    <row r="802" spans="1:5" ht="13.5" x14ac:dyDescent="0.15">
      <c r="A802" s="97">
        <v>6124</v>
      </c>
      <c r="B802" s="98">
        <v>1334</v>
      </c>
      <c r="C802" s="98">
        <v>0.47</v>
      </c>
      <c r="D802" s="98">
        <v>278924</v>
      </c>
      <c r="E802" s="99">
        <v>97.52</v>
      </c>
    </row>
    <row r="803" spans="1:5" ht="13.5" x14ac:dyDescent="0.15">
      <c r="A803" s="97">
        <v>6125</v>
      </c>
      <c r="B803" s="98">
        <v>808</v>
      </c>
      <c r="C803" s="98">
        <v>0.28000000000000003</v>
      </c>
      <c r="D803" s="98">
        <v>279732</v>
      </c>
      <c r="E803" s="99">
        <v>97.8</v>
      </c>
    </row>
    <row r="804" spans="1:5" ht="13.5" x14ac:dyDescent="0.15">
      <c r="A804" s="97">
        <v>6126</v>
      </c>
      <c r="B804" s="98">
        <v>32</v>
      </c>
      <c r="C804" s="98">
        <v>0.01</v>
      </c>
      <c r="D804" s="98">
        <v>279764</v>
      </c>
      <c r="E804" s="99">
        <v>97.81</v>
      </c>
    </row>
    <row r="805" spans="1:5" ht="13.5" x14ac:dyDescent="0.15">
      <c r="A805" s="97">
        <v>6127</v>
      </c>
      <c r="B805" s="98">
        <v>1176</v>
      </c>
      <c r="C805" s="98">
        <v>0.41</v>
      </c>
      <c r="D805" s="98">
        <v>280940</v>
      </c>
      <c r="E805" s="99">
        <v>98.22</v>
      </c>
    </row>
    <row r="806" spans="1:5" ht="13.5" x14ac:dyDescent="0.15">
      <c r="A806" s="97">
        <v>6201</v>
      </c>
      <c r="B806" s="98">
        <v>580</v>
      </c>
      <c r="C806" s="98">
        <v>0.2</v>
      </c>
      <c r="D806" s="98">
        <v>281520</v>
      </c>
      <c r="E806" s="99">
        <v>98.43</v>
      </c>
    </row>
    <row r="807" spans="1:5" ht="13.5" x14ac:dyDescent="0.15">
      <c r="A807" s="97">
        <v>6202</v>
      </c>
      <c r="B807" s="98">
        <v>14</v>
      </c>
      <c r="C807" s="98">
        <v>0</v>
      </c>
      <c r="D807" s="98">
        <v>281534</v>
      </c>
      <c r="E807" s="99">
        <v>98.43</v>
      </c>
    </row>
    <row r="808" spans="1:5" ht="13.5" x14ac:dyDescent="0.15">
      <c r="A808" s="97">
        <v>6203</v>
      </c>
      <c r="B808" s="98">
        <v>170</v>
      </c>
      <c r="C808" s="98">
        <v>0.06</v>
      </c>
      <c r="D808" s="98">
        <v>281704</v>
      </c>
      <c r="E808" s="99">
        <v>98.49</v>
      </c>
    </row>
    <row r="809" spans="1:5" ht="13.5" x14ac:dyDescent="0.15">
      <c r="A809" s="97">
        <v>6204</v>
      </c>
      <c r="B809" s="98">
        <v>426</v>
      </c>
      <c r="C809" s="98">
        <v>0.15</v>
      </c>
      <c r="D809" s="98">
        <v>282130</v>
      </c>
      <c r="E809" s="99">
        <v>98.64</v>
      </c>
    </row>
    <row r="810" spans="1:5" ht="13.5" x14ac:dyDescent="0.15">
      <c r="A810" s="97">
        <v>6205</v>
      </c>
      <c r="B810" s="98">
        <v>628</v>
      </c>
      <c r="C810" s="98">
        <v>0.22</v>
      </c>
      <c r="D810" s="98">
        <v>282758</v>
      </c>
      <c r="E810" s="99">
        <v>98.86</v>
      </c>
    </row>
    <row r="811" spans="1:5" ht="13.5" x14ac:dyDescent="0.15">
      <c r="A811" s="97">
        <v>6206</v>
      </c>
      <c r="B811" s="98">
        <v>2</v>
      </c>
      <c r="C811" s="98">
        <v>0</v>
      </c>
      <c r="D811" s="98">
        <v>282760</v>
      </c>
      <c r="E811" s="99">
        <v>98.86</v>
      </c>
    </row>
    <row r="812" spans="1:5" ht="13.5" x14ac:dyDescent="0.15">
      <c r="A812" s="97">
        <v>6207</v>
      </c>
      <c r="B812" s="98">
        <v>3</v>
      </c>
      <c r="C812" s="98">
        <v>0</v>
      </c>
      <c r="D812" s="98">
        <v>282763</v>
      </c>
      <c r="E812" s="99">
        <v>98.86</v>
      </c>
    </row>
    <row r="813" spans="1:5" ht="13.5" x14ac:dyDescent="0.15">
      <c r="A813" s="97">
        <v>6208</v>
      </c>
      <c r="B813" s="98">
        <v>4</v>
      </c>
      <c r="C813" s="98">
        <v>0</v>
      </c>
      <c r="D813" s="98">
        <v>282767</v>
      </c>
      <c r="E813" s="99">
        <v>98.86</v>
      </c>
    </row>
    <row r="814" spans="1:5" ht="13.5" x14ac:dyDescent="0.15">
      <c r="A814" s="97">
        <v>6209</v>
      </c>
      <c r="B814" s="98">
        <v>1</v>
      </c>
      <c r="C814" s="98">
        <v>0</v>
      </c>
      <c r="D814" s="98">
        <v>282768</v>
      </c>
      <c r="E814" s="99">
        <v>98.86</v>
      </c>
    </row>
    <row r="815" spans="1:5" ht="13.5" x14ac:dyDescent="0.15">
      <c r="A815" s="97">
        <v>6210</v>
      </c>
      <c r="B815" s="98">
        <v>3</v>
      </c>
      <c r="C815" s="98">
        <v>0</v>
      </c>
      <c r="D815" s="98">
        <v>282771</v>
      </c>
      <c r="E815" s="99">
        <v>98.86</v>
      </c>
    </row>
    <row r="816" spans="1:5" ht="13.5" x14ac:dyDescent="0.15">
      <c r="A816" s="97">
        <v>6211</v>
      </c>
      <c r="B816" s="98">
        <v>6</v>
      </c>
      <c r="C816" s="98">
        <v>0</v>
      </c>
      <c r="D816" s="98">
        <v>282777</v>
      </c>
      <c r="E816" s="99">
        <v>98.87</v>
      </c>
    </row>
    <row r="817" spans="1:5" ht="13.5" x14ac:dyDescent="0.15">
      <c r="A817" s="97">
        <v>6212</v>
      </c>
      <c r="B817" s="98">
        <v>14</v>
      </c>
      <c r="C817" s="98">
        <v>0</v>
      </c>
      <c r="D817" s="98">
        <v>282791</v>
      </c>
      <c r="E817" s="99">
        <v>98.87</v>
      </c>
    </row>
    <row r="818" spans="1:5" ht="13.5" x14ac:dyDescent="0.15">
      <c r="A818" s="97">
        <v>6221</v>
      </c>
      <c r="B818" s="98">
        <v>100</v>
      </c>
      <c r="C818" s="98">
        <v>0.03</v>
      </c>
      <c r="D818" s="98">
        <v>282891</v>
      </c>
      <c r="E818" s="99">
        <v>98.91</v>
      </c>
    </row>
    <row r="819" spans="1:5" ht="13.5" x14ac:dyDescent="0.15">
      <c r="A819" s="97">
        <v>6222</v>
      </c>
      <c r="B819" s="98">
        <v>372</v>
      </c>
      <c r="C819" s="98">
        <v>0.13</v>
      </c>
      <c r="D819" s="98">
        <v>283263</v>
      </c>
      <c r="E819" s="99">
        <v>99.04</v>
      </c>
    </row>
    <row r="820" spans="1:5" ht="13.5" x14ac:dyDescent="0.15">
      <c r="A820" s="97">
        <v>6223</v>
      </c>
      <c r="B820" s="98">
        <v>352</v>
      </c>
      <c r="C820" s="98">
        <v>0.12</v>
      </c>
      <c r="D820" s="98">
        <v>283615</v>
      </c>
      <c r="E820" s="99">
        <v>99.16</v>
      </c>
    </row>
    <row r="821" spans="1:5" ht="13.5" x14ac:dyDescent="0.15">
      <c r="A821" s="97">
        <v>6224</v>
      </c>
      <c r="B821" s="98">
        <v>345</v>
      </c>
      <c r="C821" s="98">
        <v>0.12</v>
      </c>
      <c r="D821" s="98">
        <v>283960</v>
      </c>
      <c r="E821" s="99">
        <v>99.28</v>
      </c>
    </row>
    <row r="822" spans="1:5" ht="13.5" x14ac:dyDescent="0.15">
      <c r="A822" s="97">
        <v>6226</v>
      </c>
      <c r="B822" s="98">
        <v>298</v>
      </c>
      <c r="C822" s="98">
        <v>0.1</v>
      </c>
      <c r="D822" s="98">
        <v>284258</v>
      </c>
      <c r="E822" s="99">
        <v>99.38</v>
      </c>
    </row>
    <row r="823" spans="1:5" ht="13.5" x14ac:dyDescent="0.15">
      <c r="A823" s="97">
        <v>6227</v>
      </c>
      <c r="B823" s="98">
        <v>313</v>
      </c>
      <c r="C823" s="98">
        <v>0.11</v>
      </c>
      <c r="D823" s="98">
        <v>284571</v>
      </c>
      <c r="E823" s="99">
        <v>99.49</v>
      </c>
    </row>
    <row r="824" spans="1:5" ht="13.5" x14ac:dyDescent="0.15">
      <c r="A824" s="97">
        <v>6228</v>
      </c>
      <c r="B824" s="98">
        <v>559</v>
      </c>
      <c r="C824" s="98">
        <v>0.2</v>
      </c>
      <c r="D824" s="98">
        <v>285130</v>
      </c>
      <c r="E824" s="99">
        <v>99.69</v>
      </c>
    </row>
    <row r="825" spans="1:5" ht="13.5" x14ac:dyDescent="0.15">
      <c r="A825" s="97">
        <v>6229</v>
      </c>
      <c r="B825" s="98">
        <v>118</v>
      </c>
      <c r="C825" s="98">
        <v>0.04</v>
      </c>
      <c r="D825" s="98">
        <v>285248</v>
      </c>
      <c r="E825" s="99">
        <v>99.73</v>
      </c>
    </row>
    <row r="826" spans="1:5" ht="13.5" x14ac:dyDescent="0.15">
      <c r="A826" s="97">
        <v>6230</v>
      </c>
      <c r="B826" s="98">
        <v>31</v>
      </c>
      <c r="C826" s="98">
        <v>0.01</v>
      </c>
      <c r="D826" s="98">
        <v>285279</v>
      </c>
      <c r="E826" s="99">
        <v>99.74</v>
      </c>
    </row>
    <row r="827" spans="1:5" ht="13.5" x14ac:dyDescent="0.15">
      <c r="A827" s="97">
        <v>6301</v>
      </c>
      <c r="B827" s="98">
        <v>44</v>
      </c>
      <c r="C827" s="98">
        <v>0.02</v>
      </c>
      <c r="D827" s="98">
        <v>285323</v>
      </c>
      <c r="E827" s="99">
        <v>99.76</v>
      </c>
    </row>
    <row r="828" spans="1:5" ht="13.5" x14ac:dyDescent="0.15">
      <c r="A828" s="97">
        <v>6321</v>
      </c>
      <c r="B828" s="98">
        <v>102</v>
      </c>
      <c r="C828" s="98">
        <v>0.04</v>
      </c>
      <c r="D828" s="98">
        <v>285425</v>
      </c>
      <c r="E828" s="99">
        <v>99.79</v>
      </c>
    </row>
    <row r="829" spans="1:5" ht="13.5" x14ac:dyDescent="0.15">
      <c r="A829" s="97">
        <v>6322</v>
      </c>
      <c r="B829" s="98">
        <v>12</v>
      </c>
      <c r="C829" s="98">
        <v>0</v>
      </c>
      <c r="D829" s="98">
        <v>285437</v>
      </c>
      <c r="E829" s="99">
        <v>99.8</v>
      </c>
    </row>
    <row r="830" spans="1:5" ht="13.5" x14ac:dyDescent="0.15">
      <c r="A830" s="97">
        <v>6323</v>
      </c>
      <c r="B830" s="98">
        <v>3</v>
      </c>
      <c r="C830" s="98">
        <v>0</v>
      </c>
      <c r="D830" s="98">
        <v>285440</v>
      </c>
      <c r="E830" s="99">
        <v>99.8</v>
      </c>
    </row>
    <row r="831" spans="1:5" ht="13.5" x14ac:dyDescent="0.15">
      <c r="A831" s="97">
        <v>6325</v>
      </c>
      <c r="B831" s="98">
        <v>17</v>
      </c>
      <c r="C831" s="98">
        <v>0.01</v>
      </c>
      <c r="D831" s="98">
        <v>285457</v>
      </c>
      <c r="E831" s="99">
        <v>99.8</v>
      </c>
    </row>
    <row r="832" spans="1:5" ht="13.5" x14ac:dyDescent="0.15">
      <c r="A832" s="97">
        <v>6327</v>
      </c>
      <c r="B832" s="98">
        <v>1</v>
      </c>
      <c r="C832" s="98">
        <v>0</v>
      </c>
      <c r="D832" s="98">
        <v>285458</v>
      </c>
      <c r="E832" s="99">
        <v>99.8</v>
      </c>
    </row>
    <row r="833" spans="1:5" ht="13.5" x14ac:dyDescent="0.15">
      <c r="A833" s="97">
        <v>6328</v>
      </c>
      <c r="B833" s="98">
        <v>18</v>
      </c>
      <c r="C833" s="98">
        <v>0.01</v>
      </c>
      <c r="D833" s="98">
        <v>285476</v>
      </c>
      <c r="E833" s="99">
        <v>99.81</v>
      </c>
    </row>
    <row r="834" spans="1:5" ht="13.5" x14ac:dyDescent="0.15">
      <c r="A834" s="97">
        <v>6333</v>
      </c>
      <c r="B834" s="98">
        <v>1</v>
      </c>
      <c r="C834" s="98">
        <v>0</v>
      </c>
      <c r="D834" s="98">
        <v>285477</v>
      </c>
      <c r="E834" s="99">
        <v>99.81</v>
      </c>
    </row>
    <row r="835" spans="1:5" ht="13.5" x14ac:dyDescent="0.15">
      <c r="A835" s="97">
        <v>6401</v>
      </c>
      <c r="B835" s="98">
        <v>86</v>
      </c>
      <c r="C835" s="98">
        <v>0.03</v>
      </c>
      <c r="D835" s="98">
        <v>285563</v>
      </c>
      <c r="E835" s="99">
        <v>99.84</v>
      </c>
    </row>
    <row r="836" spans="1:5" ht="13.5" x14ac:dyDescent="0.15">
      <c r="A836" s="97">
        <v>6402</v>
      </c>
      <c r="B836" s="98">
        <v>25</v>
      </c>
      <c r="C836" s="98">
        <v>0.01</v>
      </c>
      <c r="D836" s="98">
        <v>285588</v>
      </c>
      <c r="E836" s="99">
        <v>99.85</v>
      </c>
    </row>
    <row r="837" spans="1:5" ht="13.5" x14ac:dyDescent="0.15">
      <c r="A837" s="97">
        <v>6403</v>
      </c>
      <c r="B837" s="98">
        <v>93</v>
      </c>
      <c r="C837" s="98">
        <v>0.03</v>
      </c>
      <c r="D837" s="98">
        <v>285681</v>
      </c>
      <c r="E837" s="99">
        <v>99.88</v>
      </c>
    </row>
    <row r="838" spans="1:5" ht="13.5" x14ac:dyDescent="0.15">
      <c r="A838" s="97">
        <v>6405</v>
      </c>
      <c r="B838" s="98">
        <v>1</v>
      </c>
      <c r="C838" s="98">
        <v>0</v>
      </c>
      <c r="D838" s="98">
        <v>285682</v>
      </c>
      <c r="E838" s="99">
        <v>99.88</v>
      </c>
    </row>
    <row r="839" spans="1:5" ht="13.5" x14ac:dyDescent="0.15">
      <c r="A839" s="97">
        <v>6421</v>
      </c>
      <c r="B839" s="98">
        <v>20</v>
      </c>
      <c r="C839" s="98">
        <v>0.01</v>
      </c>
      <c r="D839" s="98">
        <v>285702</v>
      </c>
      <c r="E839" s="99">
        <v>99.89</v>
      </c>
    </row>
    <row r="840" spans="1:5" ht="13.5" x14ac:dyDescent="0.15">
      <c r="A840" s="97">
        <v>6422</v>
      </c>
      <c r="B840" s="98">
        <v>188</v>
      </c>
      <c r="C840" s="98">
        <v>7.0000000000000007E-2</v>
      </c>
      <c r="D840" s="98">
        <v>285890</v>
      </c>
      <c r="E840" s="99">
        <v>99.95</v>
      </c>
    </row>
    <row r="841" spans="1:5" ht="13.5" x14ac:dyDescent="0.15">
      <c r="A841" s="97">
        <v>6501</v>
      </c>
      <c r="B841" s="98">
        <v>12</v>
      </c>
      <c r="C841" s="98">
        <v>0</v>
      </c>
      <c r="D841" s="98">
        <v>285902</v>
      </c>
      <c r="E841" s="99">
        <v>99.96</v>
      </c>
    </row>
    <row r="842" spans="1:5" ht="13.5" x14ac:dyDescent="0.15">
      <c r="A842" s="97">
        <v>6503</v>
      </c>
      <c r="B842" s="98">
        <v>1</v>
      </c>
      <c r="C842" s="98">
        <v>0</v>
      </c>
      <c r="D842" s="98">
        <v>285903</v>
      </c>
      <c r="E842" s="99">
        <v>99.96</v>
      </c>
    </row>
    <row r="843" spans="1:5" ht="13.5" x14ac:dyDescent="0.15">
      <c r="A843" s="97">
        <v>6521</v>
      </c>
      <c r="B843" s="98">
        <v>2</v>
      </c>
      <c r="C843" s="98">
        <v>0</v>
      </c>
      <c r="D843" s="98">
        <v>285905</v>
      </c>
      <c r="E843" s="99">
        <v>99.96</v>
      </c>
    </row>
    <row r="844" spans="1:5" ht="13.5" x14ac:dyDescent="0.15">
      <c r="A844" s="97">
        <v>6522</v>
      </c>
      <c r="B844" s="98">
        <v>6</v>
      </c>
      <c r="C844" s="98">
        <v>0</v>
      </c>
      <c r="D844" s="98">
        <v>285911</v>
      </c>
      <c r="E844" s="99">
        <v>99.96</v>
      </c>
    </row>
    <row r="845" spans="1:5" ht="13.5" x14ac:dyDescent="0.15">
      <c r="A845" s="97">
        <v>6523</v>
      </c>
      <c r="B845" s="98">
        <v>13</v>
      </c>
      <c r="C845" s="98">
        <v>0</v>
      </c>
      <c r="D845" s="98">
        <v>285924</v>
      </c>
      <c r="E845" s="99">
        <v>99.97</v>
      </c>
    </row>
    <row r="846" spans="1:5" ht="13.5" x14ac:dyDescent="0.15">
      <c r="A846" s="97">
        <v>6527</v>
      </c>
      <c r="B846" s="98">
        <v>4</v>
      </c>
      <c r="C846" s="98">
        <v>0</v>
      </c>
      <c r="D846" s="98">
        <v>285928</v>
      </c>
      <c r="E846" s="99">
        <v>99.97</v>
      </c>
    </row>
    <row r="847" spans="1:5" ht="13.5" x14ac:dyDescent="0.15">
      <c r="A847" s="97">
        <v>6528</v>
      </c>
      <c r="B847" s="98">
        <v>9</v>
      </c>
      <c r="C847" s="98">
        <v>0</v>
      </c>
      <c r="D847" s="98">
        <v>285937</v>
      </c>
      <c r="E847" s="99">
        <v>99.97</v>
      </c>
    </row>
    <row r="848" spans="1:5" ht="13.5" x14ac:dyDescent="0.15">
      <c r="A848" s="97">
        <v>6529</v>
      </c>
      <c r="B848" s="98">
        <v>14</v>
      </c>
      <c r="C848" s="98">
        <v>0</v>
      </c>
      <c r="D848" s="98">
        <v>285951</v>
      </c>
      <c r="E848" s="99">
        <v>99.98</v>
      </c>
    </row>
    <row r="849" spans="1:5" ht="13.5" x14ac:dyDescent="0.15">
      <c r="A849" s="97">
        <v>6531</v>
      </c>
      <c r="B849" s="98">
        <v>12</v>
      </c>
      <c r="C849" s="98">
        <v>0</v>
      </c>
      <c r="D849" s="98">
        <v>285963</v>
      </c>
      <c r="E849" s="99">
        <v>99.98</v>
      </c>
    </row>
    <row r="850" spans="1:5" ht="13.5" x14ac:dyDescent="0.15">
      <c r="A850" s="97">
        <v>6532</v>
      </c>
      <c r="B850" s="98">
        <v>2</v>
      </c>
      <c r="C850" s="98">
        <v>0</v>
      </c>
      <c r="D850" s="98">
        <v>285965</v>
      </c>
      <c r="E850" s="99">
        <v>99.98</v>
      </c>
    </row>
    <row r="851" spans="1:5" ht="13.5" x14ac:dyDescent="0.15">
      <c r="A851" s="97">
        <v>6540</v>
      </c>
      <c r="B851" s="98">
        <v>7</v>
      </c>
      <c r="C851" s="98">
        <v>0</v>
      </c>
      <c r="D851" s="98">
        <v>285972</v>
      </c>
      <c r="E851" s="99">
        <v>99.98</v>
      </c>
    </row>
    <row r="852" spans="1:5" ht="13.5" x14ac:dyDescent="0.15">
      <c r="A852" s="97">
        <v>6541</v>
      </c>
      <c r="B852" s="98">
        <v>27</v>
      </c>
      <c r="C852" s="98">
        <v>0.01</v>
      </c>
      <c r="D852" s="98">
        <v>285999</v>
      </c>
      <c r="E852" s="99">
        <v>99.99</v>
      </c>
    </row>
    <row r="853" spans="1:5" ht="13.5" x14ac:dyDescent="0.15">
      <c r="A853" s="97">
        <v>6542</v>
      </c>
      <c r="B853" s="98">
        <v>11</v>
      </c>
      <c r="C853" s="98">
        <v>0</v>
      </c>
      <c r="D853" s="98">
        <v>286010</v>
      </c>
      <c r="E853" s="99">
        <v>100</v>
      </c>
    </row>
    <row r="854" spans="1:5" ht="13.5" x14ac:dyDescent="0.15">
      <c r="A854" s="97">
        <v>6543</v>
      </c>
      <c r="B854" s="98">
        <v>9</v>
      </c>
      <c r="C854" s="98">
        <v>0</v>
      </c>
      <c r="D854" s="98">
        <v>286019</v>
      </c>
      <c r="E854" s="99">
        <v>100</v>
      </c>
    </row>
    <row r="855" spans="1:5" ht="13.5" x14ac:dyDescent="0.15">
      <c r="A855" s="97">
        <v>6590</v>
      </c>
      <c r="B855" s="98">
        <v>2</v>
      </c>
      <c r="C855" s="98">
        <v>0</v>
      </c>
      <c r="D855" s="98">
        <v>286021</v>
      </c>
      <c r="E855" s="99">
        <v>100</v>
      </c>
    </row>
    <row r="856" spans="1:5" ht="12.75" thickBot="1" x14ac:dyDescent="0.2">
      <c r="A856" s="100"/>
      <c r="B856" s="101"/>
      <c r="C856" s="101"/>
      <c r="D856" s="101"/>
      <c r="E856" s="102"/>
    </row>
    <row r="857" spans="1:5" ht="13.5" customHeight="1" x14ac:dyDescent="0.15">
      <c r="A857" s="272" t="s">
        <v>704</v>
      </c>
      <c r="B857" s="273"/>
      <c r="C857" s="273"/>
      <c r="D857" s="273"/>
      <c r="E857" s="274"/>
    </row>
    <row r="858" spans="1:5" ht="13.5" x14ac:dyDescent="0.15">
      <c r="A858" s="275" t="s">
        <v>109</v>
      </c>
      <c r="B858" s="276" t="s">
        <v>663</v>
      </c>
      <c r="C858" s="276" t="s">
        <v>664</v>
      </c>
      <c r="D858" s="95" t="s">
        <v>665</v>
      </c>
      <c r="E858" s="96" t="s">
        <v>665</v>
      </c>
    </row>
    <row r="859" spans="1:5" ht="13.5" x14ac:dyDescent="0.15">
      <c r="A859" s="275"/>
      <c r="B859" s="276"/>
      <c r="C859" s="276"/>
      <c r="D859" s="95" t="s">
        <v>663</v>
      </c>
      <c r="E859" s="96" t="s">
        <v>664</v>
      </c>
    </row>
    <row r="860" spans="1:5" ht="13.5" x14ac:dyDescent="0.15">
      <c r="A860" s="97" t="s">
        <v>705</v>
      </c>
      <c r="B860" s="98">
        <v>1</v>
      </c>
      <c r="C860" s="98">
        <v>0</v>
      </c>
      <c r="D860" s="98">
        <v>1</v>
      </c>
      <c r="E860" s="99">
        <v>0</v>
      </c>
    </row>
    <row r="861" spans="1:5" ht="13.5" x14ac:dyDescent="0.15">
      <c r="A861" s="97">
        <v>10</v>
      </c>
      <c r="B861" s="98">
        <v>9453</v>
      </c>
      <c r="C861" s="98">
        <v>3.31</v>
      </c>
      <c r="D861" s="98">
        <v>9454</v>
      </c>
      <c r="E861" s="99">
        <v>3.31</v>
      </c>
    </row>
    <row r="862" spans="1:5" ht="13.5" x14ac:dyDescent="0.15">
      <c r="A862" s="97">
        <v>20</v>
      </c>
      <c r="B862" s="98">
        <v>29367</v>
      </c>
      <c r="C862" s="98">
        <v>10.27</v>
      </c>
      <c r="D862" s="98">
        <v>38821</v>
      </c>
      <c r="E862" s="99">
        <v>13.57</v>
      </c>
    </row>
    <row r="863" spans="1:5" ht="13.5" x14ac:dyDescent="0.15">
      <c r="A863" s="97">
        <v>30</v>
      </c>
      <c r="B863" s="98">
        <v>42578</v>
      </c>
      <c r="C863" s="98">
        <v>14.89</v>
      </c>
      <c r="D863" s="98">
        <v>81399</v>
      </c>
      <c r="E863" s="99">
        <v>28.46</v>
      </c>
    </row>
    <row r="864" spans="1:5" ht="13.5" x14ac:dyDescent="0.15">
      <c r="A864" s="97">
        <v>40</v>
      </c>
      <c r="B864" s="98">
        <v>64274</v>
      </c>
      <c r="C864" s="98">
        <v>22.47</v>
      </c>
      <c r="D864" s="98">
        <v>145673</v>
      </c>
      <c r="E864" s="99">
        <v>50.93</v>
      </c>
    </row>
    <row r="865" spans="1:5" ht="13.5" x14ac:dyDescent="0.15">
      <c r="A865" s="97">
        <v>50</v>
      </c>
      <c r="B865" s="98">
        <v>50724</v>
      </c>
      <c r="C865" s="98">
        <v>17.73</v>
      </c>
      <c r="D865" s="98">
        <v>196397</v>
      </c>
      <c r="E865" s="99">
        <v>68.67</v>
      </c>
    </row>
    <row r="866" spans="1:5" ht="13.5" x14ac:dyDescent="0.15">
      <c r="A866" s="97">
        <v>60</v>
      </c>
      <c r="B866" s="98">
        <v>26502</v>
      </c>
      <c r="C866" s="98">
        <v>9.27</v>
      </c>
      <c r="D866" s="98">
        <v>222899</v>
      </c>
      <c r="E866" s="99">
        <v>77.930000000000007</v>
      </c>
    </row>
    <row r="867" spans="1:5" ht="13.5" x14ac:dyDescent="0.15">
      <c r="A867" s="97">
        <v>70</v>
      </c>
      <c r="B867" s="98">
        <v>63122</v>
      </c>
      <c r="C867" s="98">
        <v>22.07</v>
      </c>
      <c r="D867" s="98">
        <v>286021</v>
      </c>
      <c r="E867" s="99">
        <v>100</v>
      </c>
    </row>
    <row r="868" spans="1:5" ht="12.75" thickBot="1" x14ac:dyDescent="0.2">
      <c r="A868" s="100"/>
      <c r="B868" s="101"/>
      <c r="C868" s="101"/>
      <c r="D868" s="101"/>
      <c r="E868" s="102"/>
    </row>
    <row r="869" spans="1:5" ht="13.5" customHeight="1" x14ac:dyDescent="0.15">
      <c r="A869" s="272" t="s">
        <v>706</v>
      </c>
      <c r="B869" s="273"/>
      <c r="C869" s="273"/>
      <c r="D869" s="273"/>
      <c r="E869" s="274"/>
    </row>
    <row r="870" spans="1:5" ht="13.5" x14ac:dyDescent="0.15">
      <c r="A870" s="275" t="s">
        <v>398</v>
      </c>
      <c r="B870" s="276" t="s">
        <v>663</v>
      </c>
      <c r="C870" s="276" t="s">
        <v>664</v>
      </c>
      <c r="D870" s="95" t="s">
        <v>665</v>
      </c>
      <c r="E870" s="96" t="s">
        <v>665</v>
      </c>
    </row>
    <row r="871" spans="1:5" ht="13.5" x14ac:dyDescent="0.15">
      <c r="A871" s="275"/>
      <c r="B871" s="276"/>
      <c r="C871" s="276"/>
      <c r="D871" s="95" t="s">
        <v>663</v>
      </c>
      <c r="E871" s="96" t="s">
        <v>664</v>
      </c>
    </row>
    <row r="872" spans="1:5" ht="13.5" x14ac:dyDescent="0.15">
      <c r="A872" s="97">
        <v>0</v>
      </c>
      <c r="B872" s="98">
        <v>3039</v>
      </c>
      <c r="C872" s="98">
        <v>1.06</v>
      </c>
      <c r="D872" s="98">
        <v>3039</v>
      </c>
      <c r="E872" s="99">
        <v>1.06</v>
      </c>
    </row>
    <row r="873" spans="1:5" ht="13.5" x14ac:dyDescent="0.15">
      <c r="A873" s="97">
        <v>10</v>
      </c>
      <c r="B873" s="98">
        <v>105772</v>
      </c>
      <c r="C873" s="98">
        <v>36.979999999999997</v>
      </c>
      <c r="D873" s="98">
        <v>108811</v>
      </c>
      <c r="E873" s="99">
        <v>38.04</v>
      </c>
    </row>
    <row r="874" spans="1:5" ht="13.5" x14ac:dyDescent="0.15">
      <c r="A874" s="97">
        <v>20</v>
      </c>
      <c r="B874" s="98">
        <v>78565</v>
      </c>
      <c r="C874" s="98">
        <v>27.47</v>
      </c>
      <c r="D874" s="98">
        <v>187376</v>
      </c>
      <c r="E874" s="99">
        <v>65.510000000000005</v>
      </c>
    </row>
    <row r="875" spans="1:5" ht="13.5" x14ac:dyDescent="0.15">
      <c r="A875" s="97">
        <v>30</v>
      </c>
      <c r="B875" s="98">
        <v>55312</v>
      </c>
      <c r="C875" s="98">
        <v>19.34</v>
      </c>
      <c r="D875" s="98">
        <v>242688</v>
      </c>
      <c r="E875" s="99">
        <v>84.85</v>
      </c>
    </row>
    <row r="876" spans="1:5" ht="13.5" x14ac:dyDescent="0.15">
      <c r="A876" s="97">
        <v>40</v>
      </c>
      <c r="B876" s="98">
        <v>29746</v>
      </c>
      <c r="C876" s="98">
        <v>10.4</v>
      </c>
      <c r="D876" s="98">
        <v>272434</v>
      </c>
      <c r="E876" s="99">
        <v>95.25</v>
      </c>
    </row>
    <row r="877" spans="1:5" ht="13.5" x14ac:dyDescent="0.15">
      <c r="A877" s="97">
        <v>50</v>
      </c>
      <c r="B877" s="98">
        <v>5279</v>
      </c>
      <c r="C877" s="98">
        <v>1.85</v>
      </c>
      <c r="D877" s="98">
        <v>277713</v>
      </c>
      <c r="E877" s="99">
        <v>97.1</v>
      </c>
    </row>
    <row r="878" spans="1:5" ht="13.5" x14ac:dyDescent="0.15">
      <c r="A878" s="97">
        <v>60</v>
      </c>
      <c r="B878" s="98">
        <v>2125</v>
      </c>
      <c r="C878" s="98">
        <v>0.74</v>
      </c>
      <c r="D878" s="98">
        <v>279838</v>
      </c>
      <c r="E878" s="99">
        <v>97.84</v>
      </c>
    </row>
    <row r="879" spans="1:5" ht="13.5" x14ac:dyDescent="0.15">
      <c r="A879" s="97">
        <v>70</v>
      </c>
      <c r="B879" s="98">
        <v>4687</v>
      </c>
      <c r="C879" s="98">
        <v>1.64</v>
      </c>
      <c r="D879" s="98">
        <v>284525</v>
      </c>
      <c r="E879" s="99">
        <v>99.48</v>
      </c>
    </row>
    <row r="880" spans="1:5" ht="13.5" x14ac:dyDescent="0.15">
      <c r="A880" s="97">
        <v>80</v>
      </c>
      <c r="B880" s="98">
        <v>1496</v>
      </c>
      <c r="C880" s="98">
        <v>0.52</v>
      </c>
      <c r="D880" s="98">
        <v>286021</v>
      </c>
      <c r="E880" s="99">
        <v>100</v>
      </c>
    </row>
    <row r="881" spans="1:5" ht="12.75" thickBot="1" x14ac:dyDescent="0.2">
      <c r="A881" s="100"/>
      <c r="B881" s="101"/>
      <c r="C881" s="101"/>
      <c r="D881" s="101"/>
      <c r="E881" s="102"/>
    </row>
    <row r="882" spans="1:5" ht="13.5" customHeight="1" x14ac:dyDescent="0.15">
      <c r="A882" s="272" t="s">
        <v>123</v>
      </c>
      <c r="B882" s="273"/>
      <c r="C882" s="273"/>
      <c r="D882" s="273"/>
      <c r="E882" s="274"/>
    </row>
    <row r="883" spans="1:5" ht="13.5" x14ac:dyDescent="0.15">
      <c r="A883" s="275" t="s">
        <v>123</v>
      </c>
      <c r="B883" s="276" t="s">
        <v>663</v>
      </c>
      <c r="C883" s="276" t="s">
        <v>664</v>
      </c>
      <c r="D883" s="95" t="s">
        <v>665</v>
      </c>
      <c r="E883" s="96" t="s">
        <v>665</v>
      </c>
    </row>
    <row r="884" spans="1:5" ht="13.5" x14ac:dyDescent="0.15">
      <c r="A884" s="275"/>
      <c r="B884" s="276"/>
      <c r="C884" s="276"/>
      <c r="D884" s="95" t="s">
        <v>663</v>
      </c>
      <c r="E884" s="96" t="s">
        <v>664</v>
      </c>
    </row>
    <row r="885" spans="1:5" ht="13.5" x14ac:dyDescent="0.15">
      <c r="A885" s="97" t="s">
        <v>707</v>
      </c>
      <c r="B885" s="98">
        <v>71268</v>
      </c>
      <c r="C885" s="98">
        <v>25.33</v>
      </c>
      <c r="D885" s="98">
        <v>71268</v>
      </c>
      <c r="E885" s="99">
        <v>25.33</v>
      </c>
    </row>
    <row r="886" spans="1:5" ht="13.5" x14ac:dyDescent="0.15">
      <c r="A886" s="97" t="s">
        <v>708</v>
      </c>
      <c r="B886" s="98">
        <v>65663</v>
      </c>
      <c r="C886" s="98">
        <v>23.34</v>
      </c>
      <c r="D886" s="98">
        <v>136931</v>
      </c>
      <c r="E886" s="99">
        <v>48.67</v>
      </c>
    </row>
    <row r="887" spans="1:5" ht="13.5" x14ac:dyDescent="0.15">
      <c r="A887" s="97" t="s">
        <v>170</v>
      </c>
      <c r="B887" s="98">
        <v>8051</v>
      </c>
      <c r="C887" s="98">
        <v>2.86</v>
      </c>
      <c r="D887" s="98">
        <v>144982</v>
      </c>
      <c r="E887" s="99">
        <v>51.53</v>
      </c>
    </row>
    <row r="888" spans="1:5" ht="13.5" x14ac:dyDescent="0.15">
      <c r="A888" s="97" t="s">
        <v>709</v>
      </c>
      <c r="B888" s="98">
        <v>6</v>
      </c>
      <c r="C888" s="98">
        <v>0</v>
      </c>
      <c r="D888" s="98">
        <v>144988</v>
      </c>
      <c r="E888" s="99">
        <v>51.53</v>
      </c>
    </row>
    <row r="889" spans="1:5" ht="13.5" x14ac:dyDescent="0.15">
      <c r="A889" s="97" t="s">
        <v>710</v>
      </c>
      <c r="B889" s="98">
        <v>5085</v>
      </c>
      <c r="C889" s="98">
        <v>1.81</v>
      </c>
      <c r="D889" s="98">
        <v>150073</v>
      </c>
      <c r="E889" s="99">
        <v>53.34</v>
      </c>
    </row>
    <row r="890" spans="1:5" ht="13.5" x14ac:dyDescent="0.15">
      <c r="A890" s="97" t="s">
        <v>711</v>
      </c>
      <c r="B890" s="98">
        <v>1949</v>
      </c>
      <c r="C890" s="98">
        <v>0.69</v>
      </c>
      <c r="D890" s="98">
        <v>152022</v>
      </c>
      <c r="E890" s="99">
        <v>54.03</v>
      </c>
    </row>
    <row r="891" spans="1:5" ht="13.5" x14ac:dyDescent="0.15">
      <c r="A891" s="97" t="s">
        <v>712</v>
      </c>
      <c r="B891" s="98">
        <v>1</v>
      </c>
      <c r="C891" s="98">
        <v>0</v>
      </c>
      <c r="D891" s="98">
        <v>152023</v>
      </c>
      <c r="E891" s="99">
        <v>54.03</v>
      </c>
    </row>
    <row r="892" spans="1:5" ht="13.5" x14ac:dyDescent="0.15">
      <c r="A892" s="97" t="s">
        <v>169</v>
      </c>
      <c r="B892" s="98">
        <v>28016</v>
      </c>
      <c r="C892" s="98">
        <v>9.9600000000000009</v>
      </c>
      <c r="D892" s="98">
        <v>180039</v>
      </c>
      <c r="E892" s="99">
        <v>63.99</v>
      </c>
    </row>
    <row r="893" spans="1:5" ht="13.5" x14ac:dyDescent="0.15">
      <c r="A893" s="97" t="s">
        <v>93</v>
      </c>
      <c r="B893" s="98">
        <v>101292</v>
      </c>
      <c r="C893" s="98">
        <v>36</v>
      </c>
      <c r="D893" s="98">
        <v>281331</v>
      </c>
      <c r="E893" s="99">
        <v>99.99</v>
      </c>
    </row>
    <row r="894" spans="1:5" ht="13.5" x14ac:dyDescent="0.15">
      <c r="A894" s="97" t="s">
        <v>713</v>
      </c>
      <c r="B894" s="98">
        <v>35</v>
      </c>
      <c r="C894" s="98">
        <v>0.01</v>
      </c>
      <c r="D894" s="98">
        <v>281366</v>
      </c>
      <c r="E894" s="99">
        <v>100</v>
      </c>
    </row>
    <row r="895" spans="1:5" ht="13.5" customHeight="1" x14ac:dyDescent="0.15">
      <c r="A895" s="275" t="s">
        <v>714</v>
      </c>
      <c r="B895" s="276"/>
      <c r="C895" s="276"/>
      <c r="D895" s="276"/>
      <c r="E895" s="277"/>
    </row>
    <row r="896" spans="1:5" ht="12.75" thickBot="1" x14ac:dyDescent="0.2">
      <c r="A896" s="100"/>
      <c r="B896" s="101"/>
      <c r="C896" s="101"/>
      <c r="D896" s="101"/>
      <c r="E896" s="102"/>
    </row>
    <row r="897" spans="1:8" ht="13.5" customHeight="1" x14ac:dyDescent="0.15">
      <c r="A897" s="272" t="s">
        <v>715</v>
      </c>
      <c r="B897" s="273"/>
      <c r="C897" s="273"/>
      <c r="D897" s="273"/>
      <c r="E897" s="274"/>
    </row>
    <row r="898" spans="1:8" ht="13.5" x14ac:dyDescent="0.15">
      <c r="A898" s="275" t="s">
        <v>399</v>
      </c>
      <c r="B898" s="276" t="s">
        <v>663</v>
      </c>
      <c r="C898" s="276" t="s">
        <v>664</v>
      </c>
      <c r="D898" s="95" t="s">
        <v>665</v>
      </c>
      <c r="E898" s="96" t="s">
        <v>665</v>
      </c>
    </row>
    <row r="899" spans="1:8" ht="13.5" x14ac:dyDescent="0.15">
      <c r="A899" s="275"/>
      <c r="B899" s="276"/>
      <c r="C899" s="276"/>
      <c r="D899" s="95" t="s">
        <v>663</v>
      </c>
      <c r="E899" s="96" t="s">
        <v>664</v>
      </c>
      <c r="G899" s="81">
        <f>217358/(217358+SUM(B900:B902))</f>
        <v>0.75993720740784765</v>
      </c>
    </row>
    <row r="900" spans="1:8" ht="13.5" x14ac:dyDescent="0.15">
      <c r="A900" s="97">
        <v>0</v>
      </c>
      <c r="B900" s="98">
        <v>15761</v>
      </c>
      <c r="C900" s="98">
        <v>22.95</v>
      </c>
      <c r="D900" s="98">
        <v>15761</v>
      </c>
      <c r="E900" s="99">
        <v>22.95</v>
      </c>
      <c r="G900" s="81" t="s">
        <v>1236</v>
      </c>
    </row>
    <row r="901" spans="1:8" ht="13.5" x14ac:dyDescent="0.15">
      <c r="A901" s="97">
        <v>1</v>
      </c>
      <c r="B901" s="98">
        <v>52901</v>
      </c>
      <c r="C901" s="98">
        <v>77.040000000000006</v>
      </c>
      <c r="D901" s="98">
        <v>68662</v>
      </c>
      <c r="E901" s="99">
        <v>100</v>
      </c>
    </row>
    <row r="902" spans="1:8" ht="13.5" x14ac:dyDescent="0.15">
      <c r="A902" s="97">
        <v>99</v>
      </c>
      <c r="B902" s="98">
        <v>1</v>
      </c>
      <c r="C902" s="98">
        <v>0</v>
      </c>
      <c r="D902" s="98">
        <v>68663</v>
      </c>
      <c r="E902" s="99">
        <v>100</v>
      </c>
    </row>
    <row r="903" spans="1:8" ht="13.5" customHeight="1" x14ac:dyDescent="0.15">
      <c r="A903" s="275" t="s">
        <v>716</v>
      </c>
      <c r="B903" s="276"/>
      <c r="C903" s="276"/>
      <c r="D903" s="276"/>
      <c r="E903" s="277"/>
    </row>
    <row r="904" spans="1:8" ht="12.75" thickBot="1" x14ac:dyDescent="0.2">
      <c r="A904" s="100"/>
      <c r="B904" s="101"/>
      <c r="C904" s="101"/>
      <c r="D904" s="101"/>
      <c r="E904" s="102"/>
    </row>
    <row r="905" spans="1:8" ht="13.5" customHeight="1" x14ac:dyDescent="0.15">
      <c r="A905" s="272" t="s">
        <v>951</v>
      </c>
      <c r="B905" s="273"/>
      <c r="C905" s="273"/>
      <c r="D905" s="273"/>
      <c r="E905" s="274"/>
      <c r="H905" s="81">
        <f>112227/(112227+B908)</f>
        <v>0.3923732872761091</v>
      </c>
    </row>
    <row r="906" spans="1:8" ht="13.5" x14ac:dyDescent="0.15">
      <c r="A906" s="275" t="s">
        <v>400</v>
      </c>
      <c r="B906" s="276" t="s">
        <v>663</v>
      </c>
      <c r="C906" s="276" t="s">
        <v>664</v>
      </c>
      <c r="D906" s="95" t="s">
        <v>665</v>
      </c>
      <c r="E906" s="96" t="s">
        <v>665</v>
      </c>
    </row>
    <row r="907" spans="1:8" ht="13.5" x14ac:dyDescent="0.15">
      <c r="A907" s="275"/>
      <c r="B907" s="276"/>
      <c r="C907" s="276"/>
      <c r="D907" s="95" t="s">
        <v>663</v>
      </c>
      <c r="E907" s="96" t="s">
        <v>664</v>
      </c>
    </row>
    <row r="908" spans="1:8" ht="13.5" x14ac:dyDescent="0.15">
      <c r="A908" s="97">
        <v>1</v>
      </c>
      <c r="B908" s="98">
        <v>173794</v>
      </c>
      <c r="C908" s="98">
        <v>100</v>
      </c>
      <c r="D908" s="98">
        <v>173794</v>
      </c>
      <c r="E908" s="99">
        <v>100</v>
      </c>
    </row>
    <row r="909" spans="1:8" ht="13.5" customHeight="1" x14ac:dyDescent="0.15">
      <c r="A909" s="275" t="s">
        <v>717</v>
      </c>
      <c r="B909" s="276"/>
      <c r="C909" s="276"/>
      <c r="D909" s="276"/>
      <c r="E909" s="277"/>
    </row>
    <row r="910" spans="1:8" ht="12.75" thickBot="1" x14ac:dyDescent="0.2">
      <c r="A910" s="100"/>
      <c r="B910" s="101"/>
      <c r="C910" s="101"/>
      <c r="D910" s="101"/>
      <c r="E910" s="102"/>
    </row>
    <row r="911" spans="1:8" ht="13.5" customHeight="1" x14ac:dyDescent="0.15">
      <c r="A911" s="272" t="s">
        <v>718</v>
      </c>
      <c r="B911" s="273"/>
      <c r="C911" s="273"/>
      <c r="D911" s="273"/>
      <c r="E911" s="274"/>
    </row>
    <row r="912" spans="1:8" ht="13.5" x14ac:dyDescent="0.15">
      <c r="A912" s="275" t="s">
        <v>124</v>
      </c>
      <c r="B912" s="276" t="s">
        <v>663</v>
      </c>
      <c r="C912" s="276" t="s">
        <v>664</v>
      </c>
      <c r="D912" s="95" t="s">
        <v>665</v>
      </c>
      <c r="E912" s="96" t="s">
        <v>665</v>
      </c>
    </row>
    <row r="913" spans="1:5" ht="13.5" x14ac:dyDescent="0.15">
      <c r="A913" s="275"/>
      <c r="B913" s="276"/>
      <c r="C913" s="276"/>
      <c r="D913" s="95" t="s">
        <v>663</v>
      </c>
      <c r="E913" s="96" t="s">
        <v>664</v>
      </c>
    </row>
    <row r="914" spans="1:5" ht="13.5" x14ac:dyDescent="0.15">
      <c r="A914" s="97">
        <v>1</v>
      </c>
      <c r="B914" s="98">
        <v>285884</v>
      </c>
      <c r="C914" s="98">
        <v>99.95</v>
      </c>
      <c r="D914" s="98">
        <v>285884</v>
      </c>
      <c r="E914" s="99">
        <v>99.95</v>
      </c>
    </row>
    <row r="915" spans="1:5" ht="13.5" x14ac:dyDescent="0.15">
      <c r="A915" s="97">
        <v>2</v>
      </c>
      <c r="B915" s="98">
        <v>137</v>
      </c>
      <c r="C915" s="98">
        <v>0.05</v>
      </c>
      <c r="D915" s="98">
        <v>286021</v>
      </c>
      <c r="E915" s="99">
        <v>100</v>
      </c>
    </row>
    <row r="916" spans="1:5" ht="12.75" thickBot="1" x14ac:dyDescent="0.2">
      <c r="A916" s="100"/>
      <c r="B916" s="101"/>
      <c r="C916" s="101"/>
      <c r="D916" s="101"/>
      <c r="E916" s="102"/>
    </row>
    <row r="917" spans="1:5" ht="13.5" customHeight="1" x14ac:dyDescent="0.15">
      <c r="A917" s="272" t="s">
        <v>948</v>
      </c>
      <c r="B917" s="273"/>
      <c r="C917" s="273"/>
      <c r="D917" s="273"/>
      <c r="E917" s="274"/>
    </row>
    <row r="918" spans="1:5" ht="13.5" x14ac:dyDescent="0.15">
      <c r="A918" s="275" t="s">
        <v>116</v>
      </c>
      <c r="B918" s="276" t="s">
        <v>663</v>
      </c>
      <c r="C918" s="276" t="s">
        <v>664</v>
      </c>
      <c r="D918" s="95" t="s">
        <v>665</v>
      </c>
      <c r="E918" s="96" t="s">
        <v>665</v>
      </c>
    </row>
    <row r="919" spans="1:5" ht="13.5" x14ac:dyDescent="0.15">
      <c r="A919" s="275"/>
      <c r="B919" s="276"/>
      <c r="C919" s="276"/>
      <c r="D919" s="95" t="s">
        <v>663</v>
      </c>
      <c r="E919" s="96" t="s">
        <v>664</v>
      </c>
    </row>
    <row r="920" spans="1:5" ht="13.5" x14ac:dyDescent="0.15">
      <c r="A920" s="97">
        <v>0</v>
      </c>
      <c r="B920" s="98">
        <v>125540</v>
      </c>
      <c r="C920" s="98">
        <v>43.89</v>
      </c>
      <c r="D920" s="98">
        <v>125540</v>
      </c>
      <c r="E920" s="99">
        <v>43.89</v>
      </c>
    </row>
    <row r="921" spans="1:5" ht="13.5" x14ac:dyDescent="0.15">
      <c r="A921" s="97">
        <v>1</v>
      </c>
      <c r="B921" s="98">
        <v>160481</v>
      </c>
      <c r="C921" s="98">
        <v>56.11</v>
      </c>
      <c r="D921" s="98">
        <v>286021</v>
      </c>
      <c r="E921" s="99">
        <v>100</v>
      </c>
    </row>
    <row r="922" spans="1:5" ht="12.75" thickBot="1" x14ac:dyDescent="0.2">
      <c r="A922" s="100"/>
      <c r="B922" s="101"/>
      <c r="C922" s="101"/>
      <c r="D922" s="101"/>
      <c r="E922" s="102"/>
    </row>
    <row r="923" spans="1:5" ht="13.5" customHeight="1" x14ac:dyDescent="0.15">
      <c r="A923" s="272" t="s">
        <v>720</v>
      </c>
      <c r="B923" s="273"/>
      <c r="C923" s="273"/>
      <c r="D923" s="273"/>
      <c r="E923" s="274"/>
    </row>
    <row r="924" spans="1:5" ht="13.5" x14ac:dyDescent="0.15">
      <c r="A924" s="275" t="s">
        <v>119</v>
      </c>
      <c r="B924" s="276" t="s">
        <v>663</v>
      </c>
      <c r="C924" s="276" t="s">
        <v>664</v>
      </c>
      <c r="D924" s="95" t="s">
        <v>665</v>
      </c>
      <c r="E924" s="96" t="s">
        <v>665</v>
      </c>
    </row>
    <row r="925" spans="1:5" ht="13.5" x14ac:dyDescent="0.15">
      <c r="A925" s="275"/>
      <c r="B925" s="276"/>
      <c r="C925" s="276"/>
      <c r="D925" s="95" t="s">
        <v>663</v>
      </c>
      <c r="E925" s="96" t="s">
        <v>664</v>
      </c>
    </row>
    <row r="926" spans="1:5" ht="13.5" x14ac:dyDescent="0.15">
      <c r="A926" s="97">
        <v>0</v>
      </c>
      <c r="B926" s="98">
        <v>164982</v>
      </c>
      <c r="C926" s="98">
        <v>57.68</v>
      </c>
      <c r="D926" s="98">
        <v>164982</v>
      </c>
      <c r="E926" s="99">
        <v>57.68</v>
      </c>
    </row>
    <row r="927" spans="1:5" ht="13.5" x14ac:dyDescent="0.15">
      <c r="A927" s="97">
        <v>1</v>
      </c>
      <c r="B927" s="98">
        <v>1</v>
      </c>
      <c r="C927" s="98">
        <v>0</v>
      </c>
      <c r="D927" s="98">
        <v>164983</v>
      </c>
      <c r="E927" s="99">
        <v>57.68</v>
      </c>
    </row>
    <row r="928" spans="1:5" ht="13.5" x14ac:dyDescent="0.15">
      <c r="A928" s="97">
        <v>3</v>
      </c>
      <c r="B928" s="98">
        <v>121038</v>
      </c>
      <c r="C928" s="98">
        <v>42.32</v>
      </c>
      <c r="D928" s="98">
        <v>286021</v>
      </c>
      <c r="E928" s="99">
        <v>100</v>
      </c>
    </row>
    <row r="929" spans="1:5" ht="12.75" thickBot="1" x14ac:dyDescent="0.2">
      <c r="A929" s="100"/>
      <c r="B929" s="101"/>
      <c r="C929" s="101"/>
      <c r="D929" s="101"/>
      <c r="E929" s="102"/>
    </row>
    <row r="930" spans="1:5" ht="13.5" customHeight="1" x14ac:dyDescent="0.15">
      <c r="A930" s="272" t="s">
        <v>721</v>
      </c>
      <c r="B930" s="273"/>
      <c r="C930" s="273"/>
      <c r="D930" s="273"/>
      <c r="E930" s="274"/>
    </row>
    <row r="931" spans="1:5" ht="13.5" x14ac:dyDescent="0.15">
      <c r="A931" s="275" t="s">
        <v>401</v>
      </c>
      <c r="B931" s="276" t="s">
        <v>663</v>
      </c>
      <c r="C931" s="276" t="s">
        <v>664</v>
      </c>
      <c r="D931" s="95" t="s">
        <v>665</v>
      </c>
      <c r="E931" s="96" t="s">
        <v>665</v>
      </c>
    </row>
    <row r="932" spans="1:5" ht="13.5" x14ac:dyDescent="0.15">
      <c r="A932" s="275"/>
      <c r="B932" s="276"/>
      <c r="C932" s="276"/>
      <c r="D932" s="95" t="s">
        <v>663</v>
      </c>
      <c r="E932" s="96" t="s">
        <v>664</v>
      </c>
    </row>
    <row r="933" spans="1:5" ht="13.5" x14ac:dyDescent="0.15">
      <c r="A933" s="97">
        <v>0</v>
      </c>
      <c r="B933" s="98">
        <v>66701</v>
      </c>
      <c r="C933" s="98">
        <v>23.32</v>
      </c>
      <c r="D933" s="98">
        <v>66701</v>
      </c>
      <c r="E933" s="99">
        <v>23.32</v>
      </c>
    </row>
    <row r="934" spans="1:5" ht="13.5" x14ac:dyDescent="0.15">
      <c r="A934" s="97">
        <v>1</v>
      </c>
      <c r="B934" s="98">
        <v>219320</v>
      </c>
      <c r="C934" s="98">
        <v>76.680000000000007</v>
      </c>
      <c r="D934" s="98">
        <v>286021</v>
      </c>
      <c r="E934" s="99">
        <v>100</v>
      </c>
    </row>
    <row r="935" spans="1:5" ht="12.75" thickBot="1" x14ac:dyDescent="0.2">
      <c r="A935" s="100"/>
      <c r="B935" s="101"/>
      <c r="C935" s="101"/>
      <c r="D935" s="101"/>
      <c r="E935" s="102"/>
    </row>
    <row r="936" spans="1:5" ht="13.5" customHeight="1" x14ac:dyDescent="0.15">
      <c r="A936" s="272" t="s">
        <v>722</v>
      </c>
      <c r="B936" s="273"/>
      <c r="C936" s="273"/>
      <c r="D936" s="273"/>
      <c r="E936" s="274"/>
    </row>
    <row r="937" spans="1:5" ht="13.5" x14ac:dyDescent="0.15">
      <c r="A937" s="275" t="s">
        <v>166</v>
      </c>
      <c r="B937" s="276" t="s">
        <v>663</v>
      </c>
      <c r="C937" s="276" t="s">
        <v>664</v>
      </c>
      <c r="D937" s="95" t="s">
        <v>665</v>
      </c>
      <c r="E937" s="96" t="s">
        <v>665</v>
      </c>
    </row>
    <row r="938" spans="1:5" ht="13.5" x14ac:dyDescent="0.15">
      <c r="A938" s="275"/>
      <c r="B938" s="276"/>
      <c r="C938" s="276"/>
      <c r="D938" s="95" t="s">
        <v>663</v>
      </c>
      <c r="E938" s="96" t="s">
        <v>664</v>
      </c>
    </row>
    <row r="939" spans="1:5" ht="13.5" x14ac:dyDescent="0.15">
      <c r="A939" s="97">
        <v>0</v>
      </c>
      <c r="B939" s="98">
        <v>17</v>
      </c>
      <c r="C939" s="98">
        <v>0.01</v>
      </c>
      <c r="D939" s="98">
        <v>17</v>
      </c>
      <c r="E939" s="99">
        <v>0.01</v>
      </c>
    </row>
    <row r="940" spans="1:5" ht="13.5" x14ac:dyDescent="0.15">
      <c r="A940" s="97">
        <v>1</v>
      </c>
      <c r="B940" s="98">
        <v>159674</v>
      </c>
      <c r="C940" s="98">
        <v>55.83</v>
      </c>
      <c r="D940" s="98">
        <v>159691</v>
      </c>
      <c r="E940" s="99">
        <v>55.83</v>
      </c>
    </row>
    <row r="941" spans="1:5" ht="13.5" x14ac:dyDescent="0.15">
      <c r="A941" s="97">
        <v>2</v>
      </c>
      <c r="B941" s="98">
        <v>109986</v>
      </c>
      <c r="C941" s="98">
        <v>38.450000000000003</v>
      </c>
      <c r="D941" s="98">
        <v>269677</v>
      </c>
      <c r="E941" s="99">
        <v>94.29</v>
      </c>
    </row>
    <row r="942" spans="1:5" ht="13.5" x14ac:dyDescent="0.15">
      <c r="A942" s="97">
        <v>3</v>
      </c>
      <c r="B942" s="98">
        <v>16344</v>
      </c>
      <c r="C942" s="98">
        <v>5.71</v>
      </c>
      <c r="D942" s="98">
        <v>286021</v>
      </c>
      <c r="E942" s="99">
        <v>100</v>
      </c>
    </row>
    <row r="943" spans="1:5" ht="12.75" thickBot="1" x14ac:dyDescent="0.2">
      <c r="A943" s="100"/>
      <c r="B943" s="101"/>
      <c r="C943" s="101"/>
      <c r="D943" s="101"/>
      <c r="E943" s="102"/>
    </row>
    <row r="944" spans="1:5" ht="13.5" customHeight="1" x14ac:dyDescent="0.15">
      <c r="A944" s="272" t="s">
        <v>723</v>
      </c>
      <c r="B944" s="273"/>
      <c r="C944" s="273"/>
      <c r="D944" s="273"/>
      <c r="E944" s="274"/>
    </row>
    <row r="945" spans="1:5" ht="13.5" x14ac:dyDescent="0.15">
      <c r="A945" s="275" t="s">
        <v>402</v>
      </c>
      <c r="B945" s="276" t="s">
        <v>663</v>
      </c>
      <c r="C945" s="276" t="s">
        <v>664</v>
      </c>
      <c r="D945" s="95" t="s">
        <v>665</v>
      </c>
      <c r="E945" s="96" t="s">
        <v>665</v>
      </c>
    </row>
    <row r="946" spans="1:5" ht="13.5" x14ac:dyDescent="0.15">
      <c r="A946" s="275"/>
      <c r="B946" s="276"/>
      <c r="C946" s="276"/>
      <c r="D946" s="95" t="s">
        <v>663</v>
      </c>
      <c r="E946" s="96" t="s">
        <v>664</v>
      </c>
    </row>
    <row r="947" spans="1:5" ht="13.5" x14ac:dyDescent="0.15">
      <c r="A947" s="97">
        <v>1</v>
      </c>
      <c r="B947" s="98">
        <v>1551</v>
      </c>
      <c r="C947" s="98">
        <v>0.54</v>
      </c>
      <c r="D947" s="98">
        <v>1551</v>
      </c>
      <c r="E947" s="99">
        <v>0.54</v>
      </c>
    </row>
    <row r="948" spans="1:5" ht="13.5" x14ac:dyDescent="0.15">
      <c r="A948" s="97">
        <v>2</v>
      </c>
      <c r="B948" s="98">
        <v>89402</v>
      </c>
      <c r="C948" s="98">
        <v>31.26</v>
      </c>
      <c r="D948" s="98">
        <v>90953</v>
      </c>
      <c r="E948" s="99">
        <v>31.8</v>
      </c>
    </row>
    <row r="949" spans="1:5" ht="13.5" x14ac:dyDescent="0.15">
      <c r="A949" s="97">
        <v>3</v>
      </c>
      <c r="B949" s="98">
        <v>91414</v>
      </c>
      <c r="C949" s="98">
        <v>31.96</v>
      </c>
      <c r="D949" s="98">
        <v>182367</v>
      </c>
      <c r="E949" s="99">
        <v>63.76</v>
      </c>
    </row>
    <row r="950" spans="1:5" ht="13.5" x14ac:dyDescent="0.15">
      <c r="A950" s="97">
        <v>4</v>
      </c>
      <c r="B950" s="98">
        <v>65260</v>
      </c>
      <c r="C950" s="98">
        <v>22.82</v>
      </c>
      <c r="D950" s="98">
        <v>247627</v>
      </c>
      <c r="E950" s="99">
        <v>86.58</v>
      </c>
    </row>
    <row r="951" spans="1:5" ht="13.5" x14ac:dyDescent="0.15">
      <c r="A951" s="97">
        <v>5</v>
      </c>
      <c r="B951" s="98">
        <v>31680</v>
      </c>
      <c r="C951" s="98">
        <v>11.08</v>
      </c>
      <c r="D951" s="98">
        <v>279307</v>
      </c>
      <c r="E951" s="99">
        <v>97.65</v>
      </c>
    </row>
    <row r="952" spans="1:5" ht="13.5" x14ac:dyDescent="0.15">
      <c r="A952" s="97">
        <v>6</v>
      </c>
      <c r="B952" s="98">
        <v>6644</v>
      </c>
      <c r="C952" s="98">
        <v>2.3199999999999998</v>
      </c>
      <c r="D952" s="98">
        <v>285951</v>
      </c>
      <c r="E952" s="99">
        <v>99.98</v>
      </c>
    </row>
    <row r="953" spans="1:5" ht="13.5" x14ac:dyDescent="0.15">
      <c r="A953" s="97">
        <v>7</v>
      </c>
      <c r="B953" s="98">
        <v>70</v>
      </c>
      <c r="C953" s="98">
        <v>0.02</v>
      </c>
      <c r="D953" s="98">
        <v>286021</v>
      </c>
      <c r="E953" s="99">
        <v>100</v>
      </c>
    </row>
    <row r="954" spans="1:5" ht="12.75" thickBot="1" x14ac:dyDescent="0.2">
      <c r="A954" s="100"/>
      <c r="B954" s="101"/>
      <c r="C954" s="101"/>
      <c r="D954" s="101"/>
      <c r="E954" s="102"/>
    </row>
    <row r="955" spans="1:5" ht="13.5" customHeight="1" x14ac:dyDescent="0.15">
      <c r="A955" s="272" t="s">
        <v>724</v>
      </c>
      <c r="B955" s="273"/>
      <c r="C955" s="273"/>
      <c r="D955" s="273"/>
      <c r="E955" s="274"/>
    </row>
    <row r="956" spans="1:5" ht="13.5" x14ac:dyDescent="0.15">
      <c r="A956" s="275" t="s">
        <v>403</v>
      </c>
      <c r="B956" s="276" t="s">
        <v>663</v>
      </c>
      <c r="C956" s="276" t="s">
        <v>664</v>
      </c>
      <c r="D956" s="95" t="s">
        <v>665</v>
      </c>
      <c r="E956" s="96" t="s">
        <v>665</v>
      </c>
    </row>
    <row r="957" spans="1:5" ht="13.5" x14ac:dyDescent="0.15">
      <c r="A957" s="275"/>
      <c r="B957" s="276"/>
      <c r="C957" s="276"/>
      <c r="D957" s="95" t="s">
        <v>663</v>
      </c>
      <c r="E957" s="96" t="s">
        <v>664</v>
      </c>
    </row>
    <row r="958" spans="1:5" ht="13.5" x14ac:dyDescent="0.15">
      <c r="A958" s="97">
        <v>0</v>
      </c>
      <c r="B958" s="98">
        <v>242091</v>
      </c>
      <c r="C958" s="98">
        <v>84.64</v>
      </c>
      <c r="D958" s="98">
        <v>242091</v>
      </c>
      <c r="E958" s="99">
        <v>84.64</v>
      </c>
    </row>
    <row r="959" spans="1:5" ht="13.5" x14ac:dyDescent="0.15">
      <c r="A959" s="97">
        <v>1</v>
      </c>
      <c r="B959" s="98">
        <v>43930</v>
      </c>
      <c r="C959" s="98">
        <v>15.36</v>
      </c>
      <c r="D959" s="98">
        <v>286021</v>
      </c>
      <c r="E959" s="99">
        <v>100</v>
      </c>
    </row>
    <row r="960" spans="1:5" ht="12.75" thickBot="1" x14ac:dyDescent="0.2">
      <c r="A960" s="100"/>
      <c r="B960" s="101"/>
      <c r="C960" s="101"/>
      <c r="D960" s="101"/>
      <c r="E960" s="102"/>
    </row>
    <row r="961" spans="1:5" ht="13.5" customHeight="1" x14ac:dyDescent="0.15">
      <c r="A961" s="272" t="s">
        <v>725</v>
      </c>
      <c r="B961" s="273"/>
      <c r="C961" s="273"/>
      <c r="D961" s="273"/>
      <c r="E961" s="274"/>
    </row>
    <row r="962" spans="1:5" ht="13.5" x14ac:dyDescent="0.15">
      <c r="A962" s="275" t="s">
        <v>404</v>
      </c>
      <c r="B962" s="276" t="s">
        <v>663</v>
      </c>
      <c r="C962" s="276" t="s">
        <v>664</v>
      </c>
      <c r="D962" s="95" t="s">
        <v>665</v>
      </c>
      <c r="E962" s="96" t="s">
        <v>665</v>
      </c>
    </row>
    <row r="963" spans="1:5" ht="13.5" x14ac:dyDescent="0.15">
      <c r="A963" s="275"/>
      <c r="B963" s="276"/>
      <c r="C963" s="276"/>
      <c r="D963" s="95" t="s">
        <v>663</v>
      </c>
      <c r="E963" s="96" t="s">
        <v>664</v>
      </c>
    </row>
    <row r="964" spans="1:5" ht="13.5" x14ac:dyDescent="0.15">
      <c r="A964" s="97">
        <v>1</v>
      </c>
      <c r="B964" s="98">
        <v>83228</v>
      </c>
      <c r="C964" s="98">
        <v>29.1</v>
      </c>
      <c r="D964" s="98">
        <v>83228</v>
      </c>
      <c r="E964" s="99">
        <v>29.1</v>
      </c>
    </row>
    <row r="965" spans="1:5" ht="13.5" x14ac:dyDescent="0.15">
      <c r="A965" s="97">
        <v>2</v>
      </c>
      <c r="B965" s="98">
        <v>81468</v>
      </c>
      <c r="C965" s="98">
        <v>28.48</v>
      </c>
      <c r="D965" s="98">
        <v>164696</v>
      </c>
      <c r="E965" s="99">
        <v>57.58</v>
      </c>
    </row>
    <row r="966" spans="1:5" ht="13.5" x14ac:dyDescent="0.15">
      <c r="A966" s="97">
        <v>3</v>
      </c>
      <c r="B966" s="98">
        <v>66783</v>
      </c>
      <c r="C966" s="98">
        <v>23.35</v>
      </c>
      <c r="D966" s="98">
        <v>231479</v>
      </c>
      <c r="E966" s="99">
        <v>80.930000000000007</v>
      </c>
    </row>
    <row r="967" spans="1:5" ht="13.5" x14ac:dyDescent="0.15">
      <c r="A967" s="97">
        <v>4</v>
      </c>
      <c r="B967" s="98">
        <v>19361</v>
      </c>
      <c r="C967" s="98">
        <v>6.77</v>
      </c>
      <c r="D967" s="98">
        <v>250840</v>
      </c>
      <c r="E967" s="99">
        <v>87.7</v>
      </c>
    </row>
    <row r="968" spans="1:5" ht="13.5" x14ac:dyDescent="0.15">
      <c r="A968" s="97">
        <v>5</v>
      </c>
      <c r="B968" s="98">
        <v>35181</v>
      </c>
      <c r="C968" s="98">
        <v>12.3</v>
      </c>
      <c r="D968" s="98">
        <v>286021</v>
      </c>
      <c r="E968" s="99">
        <v>100</v>
      </c>
    </row>
    <row r="969" spans="1:5" ht="12.75" thickBot="1" x14ac:dyDescent="0.2">
      <c r="A969" s="100"/>
      <c r="B969" s="101"/>
      <c r="C969" s="101"/>
      <c r="D969" s="101"/>
      <c r="E969" s="102"/>
    </row>
    <row r="970" spans="1:5" ht="13.5" customHeight="1" x14ac:dyDescent="0.15">
      <c r="A970" s="272" t="s">
        <v>726</v>
      </c>
      <c r="B970" s="273"/>
      <c r="C970" s="273"/>
      <c r="D970" s="273"/>
      <c r="E970" s="274"/>
    </row>
    <row r="971" spans="1:5" ht="13.5" x14ac:dyDescent="0.15">
      <c r="A971" s="275" t="s">
        <v>405</v>
      </c>
      <c r="B971" s="276" t="s">
        <v>663</v>
      </c>
      <c r="C971" s="276" t="s">
        <v>664</v>
      </c>
      <c r="D971" s="95" t="s">
        <v>665</v>
      </c>
      <c r="E971" s="96" t="s">
        <v>665</v>
      </c>
    </row>
    <row r="972" spans="1:5" ht="13.5" x14ac:dyDescent="0.15">
      <c r="A972" s="275"/>
      <c r="B972" s="276"/>
      <c r="C972" s="276"/>
      <c r="D972" s="95" t="s">
        <v>663</v>
      </c>
      <c r="E972" s="96" t="s">
        <v>664</v>
      </c>
    </row>
    <row r="973" spans="1:5" ht="13.5" x14ac:dyDescent="0.15">
      <c r="A973" s="97">
        <v>0</v>
      </c>
      <c r="B973" s="98">
        <v>262389</v>
      </c>
      <c r="C973" s="98">
        <v>91.74</v>
      </c>
      <c r="D973" s="98">
        <v>262389</v>
      </c>
      <c r="E973" s="99">
        <v>91.74</v>
      </c>
    </row>
    <row r="974" spans="1:5" ht="13.5" x14ac:dyDescent="0.15">
      <c r="A974" s="97">
        <v>1</v>
      </c>
      <c r="B974" s="98">
        <v>23495</v>
      </c>
      <c r="C974" s="98">
        <v>8.2100000000000009</v>
      </c>
      <c r="D974" s="98">
        <v>285884</v>
      </c>
      <c r="E974" s="99">
        <v>99.95</v>
      </c>
    </row>
    <row r="975" spans="1:5" ht="13.5" x14ac:dyDescent="0.15">
      <c r="A975" s="97">
        <v>2</v>
      </c>
      <c r="B975" s="98">
        <v>137</v>
      </c>
      <c r="C975" s="98">
        <v>0.05</v>
      </c>
      <c r="D975" s="98">
        <v>286021</v>
      </c>
      <c r="E975" s="99">
        <v>100</v>
      </c>
    </row>
    <row r="976" spans="1:5" ht="12.75" thickBot="1" x14ac:dyDescent="0.2">
      <c r="A976" s="100"/>
      <c r="B976" s="101"/>
      <c r="C976" s="101"/>
      <c r="D976" s="101"/>
      <c r="E976" s="102"/>
    </row>
    <row r="977" spans="1:5" ht="13.5" customHeight="1" x14ac:dyDescent="0.15">
      <c r="A977" s="272" t="s">
        <v>950</v>
      </c>
      <c r="B977" s="273"/>
      <c r="C977" s="273"/>
      <c r="D977" s="273"/>
      <c r="E977" s="274"/>
    </row>
    <row r="978" spans="1:5" ht="13.5" x14ac:dyDescent="0.15">
      <c r="A978" s="275" t="s">
        <v>167</v>
      </c>
      <c r="B978" s="276" t="s">
        <v>663</v>
      </c>
      <c r="C978" s="276" t="s">
        <v>664</v>
      </c>
      <c r="D978" s="95" t="s">
        <v>665</v>
      </c>
      <c r="E978" s="96" t="s">
        <v>665</v>
      </c>
    </row>
    <row r="979" spans="1:5" ht="13.5" x14ac:dyDescent="0.15">
      <c r="A979" s="275"/>
      <c r="B979" s="276"/>
      <c r="C979" s="276"/>
      <c r="D979" s="95" t="s">
        <v>663</v>
      </c>
      <c r="E979" s="96" t="s">
        <v>664</v>
      </c>
    </row>
    <row r="980" spans="1:5" ht="13.5" x14ac:dyDescent="0.15">
      <c r="A980" s="97">
        <v>0</v>
      </c>
      <c r="B980" s="98">
        <v>198355</v>
      </c>
      <c r="C980" s="98">
        <v>69.349999999999994</v>
      </c>
      <c r="D980" s="98">
        <v>198355</v>
      </c>
      <c r="E980" s="99">
        <v>69.349999999999994</v>
      </c>
    </row>
    <row r="981" spans="1:5" ht="13.5" x14ac:dyDescent="0.15">
      <c r="A981" s="97">
        <v>1</v>
      </c>
      <c r="B981" s="98">
        <v>87666</v>
      </c>
      <c r="C981" s="98">
        <v>30.65</v>
      </c>
      <c r="D981" s="98">
        <v>286021</v>
      </c>
      <c r="E981" s="99">
        <v>100</v>
      </c>
    </row>
    <row r="982" spans="1:5" ht="12.75" thickBot="1" x14ac:dyDescent="0.2">
      <c r="A982" s="100"/>
      <c r="B982" s="101"/>
      <c r="C982" s="101"/>
      <c r="D982" s="101"/>
      <c r="E982" s="102"/>
    </row>
    <row r="983" spans="1:5" ht="13.5" customHeight="1" x14ac:dyDescent="0.15">
      <c r="A983" s="272" t="s">
        <v>728</v>
      </c>
      <c r="B983" s="273"/>
      <c r="C983" s="273"/>
      <c r="D983" s="273"/>
      <c r="E983" s="274"/>
    </row>
    <row r="984" spans="1:5" ht="13.5" x14ac:dyDescent="0.15">
      <c r="A984" s="275" t="s">
        <v>406</v>
      </c>
      <c r="B984" s="276" t="s">
        <v>663</v>
      </c>
      <c r="C984" s="276" t="s">
        <v>664</v>
      </c>
      <c r="D984" s="95" t="s">
        <v>665</v>
      </c>
      <c r="E984" s="96" t="s">
        <v>665</v>
      </c>
    </row>
    <row r="985" spans="1:5" ht="13.5" x14ac:dyDescent="0.15">
      <c r="A985" s="275"/>
      <c r="B985" s="276"/>
      <c r="C985" s="276"/>
      <c r="D985" s="95" t="s">
        <v>663</v>
      </c>
      <c r="E985" s="96" t="s">
        <v>664</v>
      </c>
    </row>
    <row r="986" spans="1:5" ht="13.5" x14ac:dyDescent="0.15">
      <c r="A986" s="97">
        <v>0</v>
      </c>
      <c r="B986" s="98">
        <v>62221</v>
      </c>
      <c r="C986" s="98">
        <v>21.75</v>
      </c>
      <c r="D986" s="98">
        <v>62221</v>
      </c>
      <c r="E986" s="99">
        <v>21.75</v>
      </c>
    </row>
    <row r="987" spans="1:5" ht="13.5" x14ac:dyDescent="0.15">
      <c r="A987" s="97">
        <v>1</v>
      </c>
      <c r="B987" s="98">
        <v>223800</v>
      </c>
      <c r="C987" s="98">
        <v>78.25</v>
      </c>
      <c r="D987" s="98">
        <v>286021</v>
      </c>
      <c r="E987" s="99">
        <v>100</v>
      </c>
    </row>
    <row r="988" spans="1:5" ht="12.75" thickBot="1" x14ac:dyDescent="0.2">
      <c r="A988" s="100"/>
      <c r="B988" s="101"/>
      <c r="C988" s="101"/>
      <c r="D988" s="101"/>
      <c r="E988" s="102"/>
    </row>
    <row r="989" spans="1:5" ht="13.5" customHeight="1" x14ac:dyDescent="0.15">
      <c r="A989" s="272" t="s">
        <v>729</v>
      </c>
      <c r="B989" s="273"/>
      <c r="C989" s="273"/>
      <c r="D989" s="273"/>
      <c r="E989" s="274"/>
    </row>
    <row r="990" spans="1:5" ht="13.5" x14ac:dyDescent="0.15">
      <c r="A990" s="275" t="s">
        <v>15</v>
      </c>
      <c r="B990" s="276" t="s">
        <v>663</v>
      </c>
      <c r="C990" s="276" t="s">
        <v>664</v>
      </c>
      <c r="D990" s="95" t="s">
        <v>665</v>
      </c>
      <c r="E990" s="96" t="s">
        <v>665</v>
      </c>
    </row>
    <row r="991" spans="1:5" ht="13.5" x14ac:dyDescent="0.15">
      <c r="A991" s="275"/>
      <c r="B991" s="276"/>
      <c r="C991" s="276"/>
      <c r="D991" s="95" t="s">
        <v>663</v>
      </c>
      <c r="E991" s="96" t="s">
        <v>664</v>
      </c>
    </row>
    <row r="992" spans="1:5" ht="13.5" x14ac:dyDescent="0.15">
      <c r="A992" s="97">
        <v>0</v>
      </c>
      <c r="B992" s="98">
        <v>34</v>
      </c>
      <c r="C992" s="98">
        <v>0.01</v>
      </c>
      <c r="D992" s="98">
        <v>34</v>
      </c>
      <c r="E992" s="99">
        <v>0.01</v>
      </c>
    </row>
    <row r="993" spans="1:5" ht="13.5" x14ac:dyDescent="0.15">
      <c r="A993" s="97">
        <v>6</v>
      </c>
      <c r="B993" s="98">
        <v>91349</v>
      </c>
      <c r="C993" s="98">
        <v>31.94</v>
      </c>
      <c r="D993" s="98">
        <v>91383</v>
      </c>
      <c r="E993" s="99">
        <v>31.95</v>
      </c>
    </row>
    <row r="994" spans="1:5" ht="13.5" x14ac:dyDescent="0.15">
      <c r="A994" s="97">
        <v>7</v>
      </c>
      <c r="B994" s="98">
        <v>347</v>
      </c>
      <c r="C994" s="98">
        <v>0.12</v>
      </c>
      <c r="D994" s="98">
        <v>91730</v>
      </c>
      <c r="E994" s="99">
        <v>32.07</v>
      </c>
    </row>
    <row r="995" spans="1:5" ht="13.5" x14ac:dyDescent="0.15">
      <c r="A995" s="97">
        <v>8</v>
      </c>
      <c r="B995" s="98">
        <v>194291</v>
      </c>
      <c r="C995" s="98">
        <v>67.930000000000007</v>
      </c>
      <c r="D995" s="98">
        <v>286021</v>
      </c>
      <c r="E995" s="99">
        <v>100</v>
      </c>
    </row>
    <row r="996" spans="1:5" ht="12.75" thickBot="1" x14ac:dyDescent="0.2">
      <c r="A996" s="100"/>
      <c r="B996" s="101"/>
      <c r="C996" s="101"/>
      <c r="D996" s="101"/>
      <c r="E996" s="102"/>
    </row>
    <row r="997" spans="1:5" ht="13.5" customHeight="1" x14ac:dyDescent="0.15">
      <c r="A997" s="272" t="s">
        <v>947</v>
      </c>
      <c r="B997" s="273"/>
      <c r="C997" s="273"/>
      <c r="D997" s="273"/>
      <c r="E997" s="274"/>
    </row>
    <row r="998" spans="1:5" ht="13.5" x14ac:dyDescent="0.15">
      <c r="A998" s="275" t="s">
        <v>122</v>
      </c>
      <c r="B998" s="276" t="s">
        <v>663</v>
      </c>
      <c r="C998" s="276" t="s">
        <v>664</v>
      </c>
      <c r="D998" s="95" t="s">
        <v>665</v>
      </c>
      <c r="E998" s="96" t="s">
        <v>665</v>
      </c>
    </row>
    <row r="999" spans="1:5" ht="13.5" x14ac:dyDescent="0.15">
      <c r="A999" s="275"/>
      <c r="B999" s="276"/>
      <c r="C999" s="276"/>
      <c r="D999" s="95" t="s">
        <v>663</v>
      </c>
      <c r="E999" s="96" t="s">
        <v>664</v>
      </c>
    </row>
    <row r="1000" spans="1:5" ht="13.5" x14ac:dyDescent="0.15">
      <c r="A1000" s="97" t="s">
        <v>21</v>
      </c>
      <c r="B1000" s="98">
        <v>3</v>
      </c>
      <c r="C1000" s="98">
        <v>0</v>
      </c>
      <c r="D1000" s="98">
        <v>3</v>
      </c>
      <c r="E1000" s="99">
        <v>0</v>
      </c>
    </row>
    <row r="1001" spans="1:5" ht="13.5" x14ac:dyDescent="0.15">
      <c r="A1001" s="97">
        <v>0</v>
      </c>
      <c r="B1001" s="98">
        <v>25266</v>
      </c>
      <c r="C1001" s="98">
        <v>8.83</v>
      </c>
      <c r="D1001" s="98">
        <v>25269</v>
      </c>
      <c r="E1001" s="99">
        <v>8.83</v>
      </c>
    </row>
    <row r="1002" spans="1:5" ht="13.5" x14ac:dyDescent="0.15">
      <c r="A1002" s="97">
        <v>1</v>
      </c>
      <c r="B1002" s="98">
        <v>260752</v>
      </c>
      <c r="C1002" s="98">
        <v>91.17</v>
      </c>
      <c r="D1002" s="98">
        <v>286021</v>
      </c>
      <c r="E1002" s="99">
        <v>100</v>
      </c>
    </row>
    <row r="1003" spans="1:5" ht="12.75" thickBot="1" x14ac:dyDescent="0.2">
      <c r="A1003" s="100"/>
      <c r="B1003" s="101"/>
      <c r="C1003" s="101"/>
      <c r="D1003" s="101"/>
      <c r="E1003" s="102"/>
    </row>
    <row r="1004" spans="1:5" ht="13.5" customHeight="1" x14ac:dyDescent="0.15">
      <c r="A1004" s="272" t="s">
        <v>731</v>
      </c>
      <c r="B1004" s="273"/>
      <c r="C1004" s="273"/>
      <c r="D1004" s="273"/>
      <c r="E1004" s="274"/>
    </row>
    <row r="1005" spans="1:5" ht="13.5" x14ac:dyDescent="0.15">
      <c r="A1005" s="275" t="s">
        <v>407</v>
      </c>
      <c r="B1005" s="276" t="s">
        <v>663</v>
      </c>
      <c r="C1005" s="276" t="s">
        <v>664</v>
      </c>
      <c r="D1005" s="95" t="s">
        <v>665</v>
      </c>
      <c r="E1005" s="96" t="s">
        <v>665</v>
      </c>
    </row>
    <row r="1006" spans="1:5" ht="13.5" x14ac:dyDescent="0.15">
      <c r="A1006" s="275"/>
      <c r="B1006" s="276"/>
      <c r="C1006" s="276"/>
      <c r="D1006" s="95" t="s">
        <v>663</v>
      </c>
      <c r="E1006" s="96" t="s">
        <v>664</v>
      </c>
    </row>
    <row r="1007" spans="1:5" ht="13.5" x14ac:dyDescent="0.15">
      <c r="A1007" s="97" t="s">
        <v>21</v>
      </c>
      <c r="B1007" s="98">
        <v>262364</v>
      </c>
      <c r="C1007" s="98">
        <v>91.73</v>
      </c>
      <c r="D1007" s="98">
        <v>262364</v>
      </c>
      <c r="E1007" s="99">
        <v>91.73</v>
      </c>
    </row>
    <row r="1008" spans="1:5" ht="13.5" x14ac:dyDescent="0.15">
      <c r="A1008" s="97">
        <v>0</v>
      </c>
      <c r="B1008" s="98">
        <v>812</v>
      </c>
      <c r="C1008" s="98">
        <v>0.28000000000000003</v>
      </c>
      <c r="D1008" s="98">
        <v>263176</v>
      </c>
      <c r="E1008" s="99">
        <v>92.01</v>
      </c>
    </row>
    <row r="1009" spans="1:5" ht="13.5" x14ac:dyDescent="0.15">
      <c r="A1009" s="97">
        <v>1</v>
      </c>
      <c r="B1009" s="98">
        <v>167</v>
      </c>
      <c r="C1009" s="98">
        <v>0.06</v>
      </c>
      <c r="D1009" s="98">
        <v>263343</v>
      </c>
      <c r="E1009" s="99">
        <v>92.07</v>
      </c>
    </row>
    <row r="1010" spans="1:5" ht="13.5" x14ac:dyDescent="0.15">
      <c r="A1010" s="97">
        <v>2</v>
      </c>
      <c r="B1010" s="98">
        <v>677</v>
      </c>
      <c r="C1010" s="98">
        <v>0.24</v>
      </c>
      <c r="D1010" s="98">
        <v>264020</v>
      </c>
      <c r="E1010" s="99">
        <v>92.31</v>
      </c>
    </row>
    <row r="1011" spans="1:5" ht="13.5" x14ac:dyDescent="0.15">
      <c r="A1011" s="97">
        <v>3</v>
      </c>
      <c r="B1011" s="98">
        <v>2672</v>
      </c>
      <c r="C1011" s="98">
        <v>0.93</v>
      </c>
      <c r="D1011" s="98">
        <v>266692</v>
      </c>
      <c r="E1011" s="99">
        <v>93.24</v>
      </c>
    </row>
    <row r="1012" spans="1:5" ht="13.5" x14ac:dyDescent="0.15">
      <c r="A1012" s="97">
        <v>4</v>
      </c>
      <c r="B1012" s="98">
        <v>5572</v>
      </c>
      <c r="C1012" s="98">
        <v>1.95</v>
      </c>
      <c r="D1012" s="98">
        <v>272264</v>
      </c>
      <c r="E1012" s="99">
        <v>95.19</v>
      </c>
    </row>
    <row r="1013" spans="1:5" ht="13.5" x14ac:dyDescent="0.15">
      <c r="A1013" s="97">
        <v>5</v>
      </c>
      <c r="B1013" s="98">
        <v>13757</v>
      </c>
      <c r="C1013" s="98">
        <v>4.8099999999999996</v>
      </c>
      <c r="D1013" s="98">
        <v>286021</v>
      </c>
      <c r="E1013" s="99">
        <v>100</v>
      </c>
    </row>
    <row r="1014" spans="1:5" ht="12.75" thickBot="1" x14ac:dyDescent="0.2">
      <c r="A1014" s="100"/>
      <c r="B1014" s="101"/>
      <c r="C1014" s="101"/>
      <c r="D1014" s="101"/>
      <c r="E1014" s="102"/>
    </row>
    <row r="1015" spans="1:5" ht="13.5" customHeight="1" x14ac:dyDescent="0.15">
      <c r="A1015" s="272" t="s">
        <v>732</v>
      </c>
      <c r="B1015" s="273"/>
      <c r="C1015" s="273"/>
      <c r="D1015" s="273"/>
      <c r="E1015" s="274"/>
    </row>
    <row r="1016" spans="1:5" ht="13.5" x14ac:dyDescent="0.15">
      <c r="A1016" s="275" t="s">
        <v>408</v>
      </c>
      <c r="B1016" s="276" t="s">
        <v>663</v>
      </c>
      <c r="C1016" s="276" t="s">
        <v>664</v>
      </c>
      <c r="D1016" s="95" t="s">
        <v>665</v>
      </c>
      <c r="E1016" s="96" t="s">
        <v>665</v>
      </c>
    </row>
    <row r="1017" spans="1:5" ht="13.5" x14ac:dyDescent="0.15">
      <c r="A1017" s="275"/>
      <c r="B1017" s="276"/>
      <c r="C1017" s="276"/>
      <c r="D1017" s="95" t="s">
        <v>663</v>
      </c>
      <c r="E1017" s="96" t="s">
        <v>664</v>
      </c>
    </row>
    <row r="1018" spans="1:5" ht="13.5" x14ac:dyDescent="0.15">
      <c r="A1018" s="97" t="s">
        <v>21</v>
      </c>
      <c r="B1018" s="98">
        <v>271490</v>
      </c>
      <c r="C1018" s="98">
        <v>94.92</v>
      </c>
      <c r="D1018" s="98">
        <v>271490</v>
      </c>
      <c r="E1018" s="99">
        <v>94.92</v>
      </c>
    </row>
    <row r="1019" spans="1:5" ht="13.5" x14ac:dyDescent="0.15">
      <c r="A1019" s="97">
        <v>0</v>
      </c>
      <c r="B1019" s="98">
        <v>1045</v>
      </c>
      <c r="C1019" s="98">
        <v>0.37</v>
      </c>
      <c r="D1019" s="98">
        <v>272535</v>
      </c>
      <c r="E1019" s="99">
        <v>95.28</v>
      </c>
    </row>
    <row r="1020" spans="1:5" ht="13.5" x14ac:dyDescent="0.15">
      <c r="A1020" s="97">
        <v>1</v>
      </c>
      <c r="B1020" s="98">
        <v>144</v>
      </c>
      <c r="C1020" s="98">
        <v>0.05</v>
      </c>
      <c r="D1020" s="98">
        <v>272679</v>
      </c>
      <c r="E1020" s="99">
        <v>95.34</v>
      </c>
    </row>
    <row r="1021" spans="1:5" ht="13.5" x14ac:dyDescent="0.15">
      <c r="A1021" s="97">
        <v>2</v>
      </c>
      <c r="B1021" s="98">
        <v>388</v>
      </c>
      <c r="C1021" s="98">
        <v>0.14000000000000001</v>
      </c>
      <c r="D1021" s="98">
        <v>273067</v>
      </c>
      <c r="E1021" s="99">
        <v>95.47</v>
      </c>
    </row>
    <row r="1022" spans="1:5" ht="13.5" x14ac:dyDescent="0.15">
      <c r="A1022" s="97">
        <v>3</v>
      </c>
      <c r="B1022" s="98">
        <v>1658</v>
      </c>
      <c r="C1022" s="98">
        <v>0.57999999999999996</v>
      </c>
      <c r="D1022" s="98">
        <v>274725</v>
      </c>
      <c r="E1022" s="99">
        <v>96.05</v>
      </c>
    </row>
    <row r="1023" spans="1:5" ht="13.5" x14ac:dyDescent="0.15">
      <c r="A1023" s="97">
        <v>4</v>
      </c>
      <c r="B1023" s="98">
        <v>3458</v>
      </c>
      <c r="C1023" s="98">
        <v>1.21</v>
      </c>
      <c r="D1023" s="98">
        <v>278183</v>
      </c>
      <c r="E1023" s="99">
        <v>97.26</v>
      </c>
    </row>
    <row r="1024" spans="1:5" ht="13.5" x14ac:dyDescent="0.15">
      <c r="A1024" s="97">
        <v>5</v>
      </c>
      <c r="B1024" s="98">
        <v>7838</v>
      </c>
      <c r="C1024" s="98">
        <v>2.74</v>
      </c>
      <c r="D1024" s="98">
        <v>286021</v>
      </c>
      <c r="E1024" s="99">
        <v>100</v>
      </c>
    </row>
    <row r="1025" spans="1:5" ht="12.75" thickBot="1" x14ac:dyDescent="0.2">
      <c r="A1025" s="100"/>
      <c r="B1025" s="101"/>
      <c r="C1025" s="101"/>
      <c r="D1025" s="101"/>
      <c r="E1025" s="102"/>
    </row>
    <row r="1026" spans="1:5" ht="13.5" customHeight="1" x14ac:dyDescent="0.15">
      <c r="A1026" s="272" t="s">
        <v>733</v>
      </c>
      <c r="B1026" s="273"/>
      <c r="C1026" s="273"/>
      <c r="D1026" s="273"/>
      <c r="E1026" s="274"/>
    </row>
    <row r="1027" spans="1:5" ht="13.5" x14ac:dyDescent="0.15">
      <c r="A1027" s="275" t="s">
        <v>390</v>
      </c>
      <c r="B1027" s="276" t="s">
        <v>663</v>
      </c>
      <c r="C1027" s="276" t="s">
        <v>664</v>
      </c>
      <c r="D1027" s="95" t="s">
        <v>665</v>
      </c>
      <c r="E1027" s="96" t="s">
        <v>665</v>
      </c>
    </row>
    <row r="1028" spans="1:5" ht="13.5" x14ac:dyDescent="0.15">
      <c r="A1028" s="275"/>
      <c r="B1028" s="276"/>
      <c r="C1028" s="276"/>
      <c r="D1028" s="95" t="s">
        <v>663</v>
      </c>
      <c r="E1028" s="96" t="s">
        <v>664</v>
      </c>
    </row>
    <row r="1029" spans="1:5" ht="13.5" x14ac:dyDescent="0.15">
      <c r="A1029" s="97" t="s">
        <v>21</v>
      </c>
      <c r="B1029" s="98">
        <v>276803</v>
      </c>
      <c r="C1029" s="98">
        <v>96.78</v>
      </c>
      <c r="D1029" s="98">
        <v>276803</v>
      </c>
      <c r="E1029" s="99">
        <v>96.78</v>
      </c>
    </row>
    <row r="1030" spans="1:5" ht="13.5" x14ac:dyDescent="0.15">
      <c r="A1030" s="97">
        <v>0</v>
      </c>
      <c r="B1030" s="98">
        <v>8837</v>
      </c>
      <c r="C1030" s="98">
        <v>3.09</v>
      </c>
      <c r="D1030" s="98">
        <v>285640</v>
      </c>
      <c r="E1030" s="99">
        <v>99.87</v>
      </c>
    </row>
    <row r="1031" spans="1:5" ht="13.5" x14ac:dyDescent="0.15">
      <c r="A1031" s="103">
        <v>1</v>
      </c>
      <c r="B1031" s="104">
        <v>381</v>
      </c>
      <c r="C1031" s="104">
        <v>0.13</v>
      </c>
      <c r="D1031" s="104">
        <v>286021</v>
      </c>
      <c r="E1031" s="105">
        <v>100</v>
      </c>
    </row>
  </sheetData>
  <mergeCells count="131">
    <mergeCell ref="A13:E13"/>
    <mergeCell ref="A15:E15"/>
    <mergeCell ref="A16:A17"/>
    <mergeCell ref="B16:B17"/>
    <mergeCell ref="C16:C17"/>
    <mergeCell ref="A19:E19"/>
    <mergeCell ref="A3:E3"/>
    <mergeCell ref="A4:A5"/>
    <mergeCell ref="B4:B5"/>
    <mergeCell ref="C4:C5"/>
    <mergeCell ref="A9:E9"/>
    <mergeCell ref="A10:A11"/>
    <mergeCell ref="B10:B11"/>
    <mergeCell ref="C10:C11"/>
    <mergeCell ref="A61:E61"/>
    <mergeCell ref="A62:A63"/>
    <mergeCell ref="B62:B63"/>
    <mergeCell ref="C62:C63"/>
    <mergeCell ref="A366:E366"/>
    <mergeCell ref="A367:A368"/>
    <mergeCell ref="B367:B368"/>
    <mergeCell ref="C367:C368"/>
    <mergeCell ref="A21:E21"/>
    <mergeCell ref="A22:A23"/>
    <mergeCell ref="B22:B23"/>
    <mergeCell ref="C22:C23"/>
    <mergeCell ref="A28:E28"/>
    <mergeCell ref="A29:A30"/>
    <mergeCell ref="B29:B30"/>
    <mergeCell ref="C29:C30"/>
    <mergeCell ref="A383:A384"/>
    <mergeCell ref="B383:B384"/>
    <mergeCell ref="C383:C384"/>
    <mergeCell ref="A388:E388"/>
    <mergeCell ref="A390:E390"/>
    <mergeCell ref="A391:A392"/>
    <mergeCell ref="B391:B392"/>
    <mergeCell ref="C391:C392"/>
    <mergeCell ref="A374:E374"/>
    <mergeCell ref="A375:A376"/>
    <mergeCell ref="B375:B376"/>
    <mergeCell ref="C375:C376"/>
    <mergeCell ref="A380:E380"/>
    <mergeCell ref="A382:E382"/>
    <mergeCell ref="A882:E882"/>
    <mergeCell ref="A883:A884"/>
    <mergeCell ref="B883:B884"/>
    <mergeCell ref="C883:C884"/>
    <mergeCell ref="A895:E895"/>
    <mergeCell ref="A897:E897"/>
    <mergeCell ref="A857:E857"/>
    <mergeCell ref="A858:A859"/>
    <mergeCell ref="B858:B859"/>
    <mergeCell ref="C858:C859"/>
    <mergeCell ref="A869:E869"/>
    <mergeCell ref="A870:A871"/>
    <mergeCell ref="B870:B871"/>
    <mergeCell ref="C870:C871"/>
    <mergeCell ref="A909:E909"/>
    <mergeCell ref="A911:E911"/>
    <mergeCell ref="A912:A913"/>
    <mergeCell ref="B912:B913"/>
    <mergeCell ref="C912:C913"/>
    <mergeCell ref="A917:E917"/>
    <mergeCell ref="A898:A899"/>
    <mergeCell ref="B898:B899"/>
    <mergeCell ref="C898:C899"/>
    <mergeCell ref="A903:E903"/>
    <mergeCell ref="A905:E905"/>
    <mergeCell ref="A906:A907"/>
    <mergeCell ref="B906:B907"/>
    <mergeCell ref="C906:C907"/>
    <mergeCell ref="A930:E930"/>
    <mergeCell ref="A931:A932"/>
    <mergeCell ref="B931:B932"/>
    <mergeCell ref="C931:C932"/>
    <mergeCell ref="A936:E936"/>
    <mergeCell ref="A937:A938"/>
    <mergeCell ref="B937:B938"/>
    <mergeCell ref="C937:C938"/>
    <mergeCell ref="A918:A919"/>
    <mergeCell ref="B918:B919"/>
    <mergeCell ref="C918:C919"/>
    <mergeCell ref="A923:E923"/>
    <mergeCell ref="A924:A925"/>
    <mergeCell ref="B924:B925"/>
    <mergeCell ref="C924:C925"/>
    <mergeCell ref="A961:E961"/>
    <mergeCell ref="A962:A963"/>
    <mergeCell ref="B962:B963"/>
    <mergeCell ref="C962:C963"/>
    <mergeCell ref="A970:E970"/>
    <mergeCell ref="A971:A972"/>
    <mergeCell ref="B971:B972"/>
    <mergeCell ref="C971:C972"/>
    <mergeCell ref="A944:E944"/>
    <mergeCell ref="A945:A946"/>
    <mergeCell ref="B945:B946"/>
    <mergeCell ref="C945:C946"/>
    <mergeCell ref="A955:E955"/>
    <mergeCell ref="A956:A957"/>
    <mergeCell ref="B956:B957"/>
    <mergeCell ref="C956:C957"/>
    <mergeCell ref="A989:E989"/>
    <mergeCell ref="A990:A991"/>
    <mergeCell ref="B990:B991"/>
    <mergeCell ref="C990:C991"/>
    <mergeCell ref="A997:E997"/>
    <mergeCell ref="A998:A999"/>
    <mergeCell ref="B998:B999"/>
    <mergeCell ref="C998:C999"/>
    <mergeCell ref="A977:E977"/>
    <mergeCell ref="A978:A979"/>
    <mergeCell ref="B978:B979"/>
    <mergeCell ref="C978:C979"/>
    <mergeCell ref="A983:E983"/>
    <mergeCell ref="A984:A985"/>
    <mergeCell ref="B984:B985"/>
    <mergeCell ref="C984:C985"/>
    <mergeCell ref="A1026:E1026"/>
    <mergeCell ref="A1027:A1028"/>
    <mergeCell ref="B1027:B1028"/>
    <mergeCell ref="C1027:C1028"/>
    <mergeCell ref="A1004:E1004"/>
    <mergeCell ref="A1005:A1006"/>
    <mergeCell ref="B1005:B1006"/>
    <mergeCell ref="C1005:C1006"/>
    <mergeCell ref="A1015:E1015"/>
    <mergeCell ref="A1016:A1017"/>
    <mergeCell ref="B1016:B1017"/>
    <mergeCell ref="C1016:C1017"/>
  </mergeCells>
  <phoneticPr fontId="24" type="noConversion"/>
  <pageMargins left="0.75" right="0.75" top="1" bottom="1" header="0.5" footer="0.5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"/>
  <sheetViews>
    <sheetView showGridLines="0" topLeftCell="B1" workbookViewId="0">
      <selection activeCell="F6" sqref="F6"/>
    </sheetView>
  </sheetViews>
  <sheetFormatPr defaultRowHeight="13.5" x14ac:dyDescent="0.15"/>
  <cols>
    <col min="1" max="1" width="40" customWidth="1"/>
    <col min="3" max="3" width="21.625" customWidth="1"/>
    <col min="11" max="11" width="23.875" customWidth="1"/>
  </cols>
  <sheetData>
    <row r="1" spans="1:13" x14ac:dyDescent="0.15">
      <c r="A1" t="s">
        <v>110</v>
      </c>
      <c r="B1" s="43" t="s">
        <v>111</v>
      </c>
      <c r="C1" s="44" t="str">
        <f>CONCATENATE("%let VarX=",M1)</f>
        <v>%let VarX=OPERATEMODE</v>
      </c>
      <c r="D1" s="44" t="s">
        <v>112</v>
      </c>
      <c r="E1" s="44" t="s">
        <v>409</v>
      </c>
      <c r="F1" s="44" t="s">
        <v>113</v>
      </c>
      <c r="G1" s="44"/>
      <c r="H1" s="44"/>
      <c r="I1" s="44"/>
      <c r="J1" s="44"/>
      <c r="K1" s="44" t="str">
        <f t="shared" ref="K1:K65" si="0">CONCATENATE(A1,";",B1,";",C1,";",D1,";",E1,";",F1,";")</f>
        <v>%let DSin=lf.a0501_train_group     ; %let DSout=lf.a0501_train_group_temp;%let VarX=OPERATEMODE; %let NewVarX=&amp;VarX._b; %let DSVarMap=lf.dz0401_&amp;VarX._map; %ApplyMap1(&amp;DSin,&amp;VarX,&amp;NewVarX,&amp;DSVarMap,&amp;DSout);</v>
      </c>
      <c r="L1" s="44"/>
      <c r="M1" s="45" t="s">
        <v>394</v>
      </c>
    </row>
    <row r="2" spans="1:13" x14ac:dyDescent="0.15">
      <c r="A2" t="s">
        <v>114</v>
      </c>
      <c r="B2" s="46" t="s">
        <v>115</v>
      </c>
      <c r="C2" s="47" t="str">
        <f t="shared" ref="C2:C8" si="1">CONCATENATE("%let VarX=",M2)</f>
        <v>%let VarX=PROVINCE</v>
      </c>
      <c r="D2" s="47" t="s">
        <v>112</v>
      </c>
      <c r="E2" s="47" t="s">
        <v>409</v>
      </c>
      <c r="F2" s="47" t="s">
        <v>113</v>
      </c>
      <c r="G2" s="47"/>
      <c r="H2" s="47"/>
      <c r="I2" s="47"/>
      <c r="J2" s="47"/>
      <c r="K2" s="47" t="str">
        <f t="shared" si="0"/>
        <v>%let DSin=lf.a0501_train_group_temp; %let DSout=lf.a0501_train_group     ;%let VarX=PROVINCE; %let NewVarX=&amp;VarX._b; %let DSVarMap=lf.dz0401_&amp;VarX._map; %ApplyMap1(&amp;DSin,&amp;VarX,&amp;NewVarX,&amp;DSVarMap,&amp;DSout);</v>
      </c>
      <c r="L2" s="47"/>
      <c r="M2" s="48" t="s">
        <v>395</v>
      </c>
    </row>
    <row r="3" spans="1:13" x14ac:dyDescent="0.15">
      <c r="A3" t="s">
        <v>110</v>
      </c>
      <c r="B3" s="46" t="s">
        <v>111</v>
      </c>
      <c r="C3" s="47" t="str">
        <f t="shared" si="1"/>
        <v>%let VarX=CITY</v>
      </c>
      <c r="D3" s="47" t="s">
        <v>112</v>
      </c>
      <c r="E3" s="47" t="s">
        <v>409</v>
      </c>
      <c r="F3" s="47" t="s">
        <v>113</v>
      </c>
      <c r="G3" s="47"/>
      <c r="H3" s="47"/>
      <c r="I3" s="47"/>
      <c r="J3" s="47"/>
      <c r="K3" s="47" t="str">
        <f t="shared" si="0"/>
        <v>%let DSin=lf.a0501_train_group     ; %let DSout=lf.a0501_train_group_temp;%let VarX=CITY; %let NewVarX=&amp;VarX._b; %let DSVarMap=lf.dz0401_&amp;VarX._map; %ApplyMap1(&amp;DSin,&amp;VarX,&amp;NewVarX,&amp;DSVarMap,&amp;DSout);</v>
      </c>
      <c r="L3" s="47"/>
      <c r="M3" s="48" t="s">
        <v>396</v>
      </c>
    </row>
    <row r="4" spans="1:13" x14ac:dyDescent="0.15">
      <c r="A4" t="s">
        <v>114</v>
      </c>
      <c r="B4" s="46" t="s">
        <v>115</v>
      </c>
      <c r="C4" s="47" t="str">
        <f t="shared" si="1"/>
        <v>%let VarX=POS_TYPE</v>
      </c>
      <c r="D4" s="47" t="s">
        <v>112</v>
      </c>
      <c r="E4" s="47" t="s">
        <v>409</v>
      </c>
      <c r="F4" s="47" t="s">
        <v>113</v>
      </c>
      <c r="G4" s="47"/>
      <c r="H4" s="47"/>
      <c r="I4" s="47"/>
      <c r="J4" s="47"/>
      <c r="K4" s="47" t="str">
        <f t="shared" si="0"/>
        <v>%let DSin=lf.a0501_train_group_temp; %let DSout=lf.a0501_train_group     ;%let VarX=POS_TYPE; %let NewVarX=&amp;VarX._b; %let DSVarMap=lf.dz0401_&amp;VarX._map; %ApplyMap1(&amp;DSin,&amp;VarX,&amp;NewVarX,&amp;DSVarMap,&amp;DSout);</v>
      </c>
      <c r="L4" s="47"/>
      <c r="M4" s="48" t="s">
        <v>397</v>
      </c>
    </row>
    <row r="5" spans="1:13" x14ac:dyDescent="0.15">
      <c r="A5" t="s">
        <v>110</v>
      </c>
      <c r="B5" s="46" t="s">
        <v>111</v>
      </c>
      <c r="C5" s="47" t="str">
        <f t="shared" si="1"/>
        <v>%let VarX=INSURE_STATUS</v>
      </c>
      <c r="D5" s="47" t="s">
        <v>112</v>
      </c>
      <c r="E5" s="47" t="s">
        <v>409</v>
      </c>
      <c r="F5" s="47" t="s">
        <v>113</v>
      </c>
      <c r="G5" s="47"/>
      <c r="H5" s="47"/>
      <c r="I5" s="47"/>
      <c r="J5" s="47"/>
      <c r="K5" s="47" t="str">
        <f t="shared" si="0"/>
        <v>%let DSin=lf.a0501_train_group     ; %let DSout=lf.a0501_train_group_temp;%let VarX=INSURE_STATUS; %let NewVarX=&amp;VarX._b; %let DSVarMap=lf.dz0401_&amp;VarX._map; %ApplyMap1(&amp;DSin,&amp;VarX,&amp;NewVarX,&amp;DSVarMap,&amp;DSout);</v>
      </c>
      <c r="L5" s="47"/>
      <c r="M5" s="48" t="s">
        <v>120</v>
      </c>
    </row>
    <row r="6" spans="1:13" x14ac:dyDescent="0.15">
      <c r="A6" t="s">
        <v>114</v>
      </c>
      <c r="B6" s="46" t="s">
        <v>115</v>
      </c>
      <c r="C6" s="47" t="str">
        <f t="shared" si="1"/>
        <v>%let VarX=INSURE_TYPE</v>
      </c>
      <c r="D6" s="47" t="s">
        <v>112</v>
      </c>
      <c r="E6" s="47" t="s">
        <v>409</v>
      </c>
      <c r="F6" s="47" t="s">
        <v>113</v>
      </c>
      <c r="G6" s="47"/>
      <c r="H6" s="47"/>
      <c r="I6" s="47"/>
      <c r="J6" s="47"/>
      <c r="K6" s="47" t="str">
        <f t="shared" si="0"/>
        <v>%let DSin=lf.a0501_train_group_temp; %let DSout=lf.a0501_train_group     ;%let VarX=INSURE_TYPE; %let NewVarX=&amp;VarX._b; %let DSVarMap=lf.dz0401_&amp;VarX._map; %ApplyMap1(&amp;DSin,&amp;VarX,&amp;NewVarX,&amp;DSVarMap,&amp;DSout);</v>
      </c>
      <c r="L6" s="47"/>
      <c r="M6" s="48" t="s">
        <v>168</v>
      </c>
    </row>
    <row r="7" spans="1:13" x14ac:dyDescent="0.15">
      <c r="A7" t="s">
        <v>110</v>
      </c>
      <c r="B7" s="46" t="s">
        <v>111</v>
      </c>
      <c r="C7" s="47" t="str">
        <f t="shared" si="1"/>
        <v>%let VarX=CERT_4_INITAL</v>
      </c>
      <c r="D7" s="47" t="s">
        <v>112</v>
      </c>
      <c r="E7" s="47" t="s">
        <v>409</v>
      </c>
      <c r="F7" s="47" t="s">
        <v>113</v>
      </c>
      <c r="G7" s="47"/>
      <c r="H7" s="47"/>
      <c r="I7" s="47"/>
      <c r="J7" s="47"/>
      <c r="K7" s="47" t="str">
        <f t="shared" si="0"/>
        <v>%let DSin=lf.a0501_train_group     ; %let DSout=lf.a0501_train_group_temp;%let VarX=CERT_4_INITAL; %let NewVarX=&amp;VarX._b; %let DSVarMap=lf.dz0401_&amp;VarX._map; %ApplyMap1(&amp;DSin,&amp;VarX,&amp;NewVarX,&amp;DSVarMap,&amp;DSout);</v>
      </c>
      <c r="L7" s="47"/>
      <c r="M7" s="48" t="s">
        <v>121</v>
      </c>
    </row>
    <row r="8" spans="1:13" x14ac:dyDescent="0.15">
      <c r="A8" t="s">
        <v>114</v>
      </c>
      <c r="B8" s="46" t="s">
        <v>115</v>
      </c>
      <c r="C8" s="47" t="str">
        <f t="shared" si="1"/>
        <v>%let VarX=TOTAL_WK_EXP</v>
      </c>
      <c r="D8" s="47" t="s">
        <v>112</v>
      </c>
      <c r="E8" s="47" t="s">
        <v>409</v>
      </c>
      <c r="F8" s="47" t="s">
        <v>113</v>
      </c>
      <c r="G8" s="47"/>
      <c r="H8" s="47"/>
      <c r="I8" s="47"/>
      <c r="J8" s="47"/>
      <c r="K8" s="47" t="str">
        <f t="shared" si="0"/>
        <v>%let DSin=lf.a0501_train_group_temp; %let DSout=lf.a0501_train_group     ;%let VarX=TOTAL_WK_EXP; %let NewVarX=&amp;VarX._b; %let DSVarMap=lf.dz0401_&amp;VarX._map; %ApplyMap1(&amp;DSin,&amp;VarX,&amp;NewVarX,&amp;DSVarMap,&amp;DSout);</v>
      </c>
      <c r="L8" s="47"/>
      <c r="M8" s="48" t="s">
        <v>109</v>
      </c>
    </row>
    <row r="9" spans="1:13" x14ac:dyDescent="0.15">
      <c r="A9" t="s">
        <v>110</v>
      </c>
      <c r="B9" s="46" t="s">
        <v>111</v>
      </c>
      <c r="C9" s="47" t="str">
        <f>CONCATENATE("%let VarX=",M9)</f>
        <v>%let VarX=RELATIVETYPE</v>
      </c>
      <c r="D9" s="47" t="s">
        <v>112</v>
      </c>
      <c r="E9" s="47" t="s">
        <v>409</v>
      </c>
      <c r="F9" s="47" t="s">
        <v>113</v>
      </c>
      <c r="G9" s="47"/>
      <c r="H9" s="47"/>
      <c r="I9" s="47"/>
      <c r="J9" s="47"/>
      <c r="K9" s="47" t="str">
        <f t="shared" si="0"/>
        <v>%let DSin=lf.a0501_train_group     ; %let DSout=lf.a0501_train_group_temp;%let VarX=RELATIVETYPE; %let NewVarX=&amp;VarX._b; %let DSVarMap=lf.dz0401_&amp;VarX._map; %ApplyMap1(&amp;DSin,&amp;VarX,&amp;NewVarX,&amp;DSVarMap,&amp;DSout);</v>
      </c>
      <c r="L9" s="47"/>
      <c r="M9" s="48" t="s">
        <v>398</v>
      </c>
    </row>
    <row r="10" spans="1:13" x14ac:dyDescent="0.15">
      <c r="A10" t="s">
        <v>114</v>
      </c>
      <c r="B10" s="46" t="s">
        <v>115</v>
      </c>
      <c r="C10" s="47" t="str">
        <f t="shared" ref="C10:C16" si="2">CONCATENATE("%let VarX=",M10)</f>
        <v>%let VarX=MOST_CONTACT_3M</v>
      </c>
      <c r="D10" s="47" t="s">
        <v>112</v>
      </c>
      <c r="E10" s="47" t="s">
        <v>409</v>
      </c>
      <c r="F10" s="47" t="s">
        <v>113</v>
      </c>
      <c r="G10" s="47"/>
      <c r="H10" s="47"/>
      <c r="I10" s="47"/>
      <c r="J10" s="47"/>
      <c r="K10" s="47" t="str">
        <f t="shared" si="0"/>
        <v>%let DSin=lf.a0501_train_group_temp; %let DSout=lf.a0501_train_group     ;%let VarX=MOST_CONTACT_3M; %let NewVarX=&amp;VarX._b; %let DSVarMap=lf.dz0401_&amp;VarX._map; %ApplyMap1(&amp;DSin,&amp;VarX,&amp;NewVarX,&amp;DSVarMap,&amp;DSout);</v>
      </c>
      <c r="L10" s="47"/>
      <c r="M10" s="48" t="s">
        <v>123</v>
      </c>
    </row>
    <row r="11" spans="1:13" x14ac:dyDescent="0.15">
      <c r="A11" t="s">
        <v>110</v>
      </c>
      <c r="B11" s="46" t="s">
        <v>111</v>
      </c>
      <c r="C11" s="47" t="str">
        <f t="shared" si="2"/>
        <v>%let VarX=flag_applyloan</v>
      </c>
      <c r="D11" s="47" t="s">
        <v>112</v>
      </c>
      <c r="E11" s="47" t="s">
        <v>409</v>
      </c>
      <c r="F11" s="47" t="s">
        <v>113</v>
      </c>
      <c r="G11" s="47"/>
      <c r="H11" s="47"/>
      <c r="I11" s="47"/>
      <c r="J11" s="47"/>
      <c r="K11" s="47" t="str">
        <f t="shared" si="0"/>
        <v>%let DSin=lf.a0501_train_group     ; %let DSout=lf.a0501_train_group_temp;%let VarX=flag_applyloan; %let NewVarX=&amp;VarX._b; %let DSVarMap=lf.dz0401_&amp;VarX._map; %ApplyMap1(&amp;DSin,&amp;VarX,&amp;NewVarX,&amp;DSVarMap,&amp;DSout);</v>
      </c>
      <c r="L11" s="47"/>
      <c r="M11" s="48" t="s">
        <v>399</v>
      </c>
    </row>
    <row r="12" spans="1:13" x14ac:dyDescent="0.15">
      <c r="A12" t="s">
        <v>114</v>
      </c>
      <c r="B12" s="46" t="s">
        <v>115</v>
      </c>
      <c r="C12" s="47" t="str">
        <f t="shared" si="2"/>
        <v>%let VarX=flag_tqww</v>
      </c>
      <c r="D12" s="47" t="s">
        <v>112</v>
      </c>
      <c r="E12" s="47" t="s">
        <v>409</v>
      </c>
      <c r="F12" s="47" t="s">
        <v>113</v>
      </c>
      <c r="G12" s="47"/>
      <c r="H12" s="47"/>
      <c r="I12" s="47"/>
      <c r="J12" s="47"/>
      <c r="K12" s="47" t="str">
        <f t="shared" si="0"/>
        <v>%let DSin=lf.a0501_train_group_temp; %let DSout=lf.a0501_train_group     ;%let VarX=flag_tqww; %let NewVarX=&amp;VarX._b; %let DSVarMap=lf.dz0401_&amp;VarX._map; %ApplyMap1(&amp;DSin,&amp;VarX,&amp;NewVarX,&amp;DSVarMap,&amp;DSout);</v>
      </c>
      <c r="L12" s="47"/>
      <c r="M12" s="48" t="s">
        <v>400</v>
      </c>
    </row>
    <row r="13" spans="1:13" x14ac:dyDescent="0.15">
      <c r="A13" t="s">
        <v>110</v>
      </c>
      <c r="B13" s="46" t="s">
        <v>111</v>
      </c>
      <c r="C13" s="47" t="str">
        <f t="shared" si="2"/>
        <v>%let VarX=IS_WORK_HR</v>
      </c>
      <c r="D13" s="47" t="s">
        <v>112</v>
      </c>
      <c r="E13" s="47" t="s">
        <v>409</v>
      </c>
      <c r="F13" s="47" t="s">
        <v>113</v>
      </c>
      <c r="G13" s="47"/>
      <c r="H13" s="47"/>
      <c r="I13" s="47"/>
      <c r="J13" s="47"/>
      <c r="K13" s="47" t="str">
        <f t="shared" si="0"/>
        <v>%let DSin=lf.a0501_train_group     ; %let DSout=lf.a0501_train_group_temp;%let VarX=IS_WORK_HR; %let NewVarX=&amp;VarX._b; %let DSVarMap=lf.dz0401_&amp;VarX._map; %ApplyMap1(&amp;DSin,&amp;VarX,&amp;NewVarX,&amp;DSVarMap,&amp;DSout);</v>
      </c>
      <c r="L13" s="47"/>
      <c r="M13" s="48" t="s">
        <v>116</v>
      </c>
    </row>
    <row r="14" spans="1:13" x14ac:dyDescent="0.15">
      <c r="A14" t="s">
        <v>114</v>
      </c>
      <c r="B14" s="46" t="s">
        <v>115</v>
      </c>
      <c r="C14" s="47" t="str">
        <f t="shared" si="2"/>
        <v>%let VarX=IS_SUIXINHUAN</v>
      </c>
      <c r="D14" s="47" t="s">
        <v>112</v>
      </c>
      <c r="E14" s="47" t="s">
        <v>409</v>
      </c>
      <c r="F14" s="47" t="s">
        <v>113</v>
      </c>
      <c r="G14" s="47"/>
      <c r="H14" s="47"/>
      <c r="I14" s="47"/>
      <c r="J14" s="47"/>
      <c r="K14" s="47" t="str">
        <f t="shared" si="0"/>
        <v>%let DSin=lf.a0501_train_group_temp; %let DSout=lf.a0501_train_group     ;%let VarX=IS_SUIXINHUAN; %let NewVarX=&amp;VarX._b; %let DSVarMap=lf.dz0401_&amp;VarX._map; %ApplyMap1(&amp;DSin,&amp;VarX,&amp;NewVarX,&amp;DSVarMap,&amp;DSout);</v>
      </c>
      <c r="L14" s="47"/>
      <c r="M14" s="48" t="s">
        <v>119</v>
      </c>
    </row>
    <row r="15" spans="1:13" x14ac:dyDescent="0.15">
      <c r="A15" t="s">
        <v>110</v>
      </c>
      <c r="B15" s="46" t="s">
        <v>111</v>
      </c>
      <c r="C15" s="47" t="str">
        <f t="shared" si="2"/>
        <v>%let VarX=PERSON_SEX</v>
      </c>
      <c r="D15" s="47" t="s">
        <v>112</v>
      </c>
      <c r="E15" s="47" t="s">
        <v>409</v>
      </c>
      <c r="F15" s="47" t="s">
        <v>113</v>
      </c>
      <c r="G15" s="47"/>
      <c r="H15" s="47"/>
      <c r="I15" s="47"/>
      <c r="J15" s="47"/>
      <c r="K15" s="47" t="str">
        <f t="shared" si="0"/>
        <v>%let DSin=lf.a0501_train_group     ; %let DSout=lf.a0501_train_group_temp;%let VarX=PERSON_SEX; %let NewVarX=&amp;VarX._b; %let DSVarMap=lf.dz0401_&amp;VarX._map; %ApplyMap1(&amp;DSin,&amp;VarX,&amp;NewVarX,&amp;DSVarMap,&amp;DSout);</v>
      </c>
      <c r="L15" s="47"/>
      <c r="M15" s="48" t="s">
        <v>401</v>
      </c>
    </row>
    <row r="16" spans="1:13" x14ac:dyDescent="0.15">
      <c r="A16" t="s">
        <v>114</v>
      </c>
      <c r="B16" s="46" t="s">
        <v>115</v>
      </c>
      <c r="C16" s="47" t="str">
        <f t="shared" si="2"/>
        <v>%let VarX=FAMILY_STATE</v>
      </c>
      <c r="D16" s="47" t="s">
        <v>112</v>
      </c>
      <c r="E16" s="47" t="s">
        <v>409</v>
      </c>
      <c r="F16" s="47" t="s">
        <v>113</v>
      </c>
      <c r="G16" s="47"/>
      <c r="H16" s="47"/>
      <c r="I16" s="47"/>
      <c r="J16" s="47"/>
      <c r="K16" s="47" t="str">
        <f t="shared" si="0"/>
        <v>%let DSin=lf.a0501_train_group_temp; %let DSout=lf.a0501_train_group     ;%let VarX=FAMILY_STATE; %let NewVarX=&amp;VarX._b; %let DSVarMap=lf.dz0401_&amp;VarX._map; %ApplyMap1(&amp;DSin,&amp;VarX,&amp;NewVarX,&amp;DSVarMap,&amp;DSout);</v>
      </c>
      <c r="L16" s="47"/>
      <c r="M16" s="48" t="s">
        <v>166</v>
      </c>
    </row>
    <row r="17" spans="1:13" x14ac:dyDescent="0.15">
      <c r="A17" t="s">
        <v>110</v>
      </c>
      <c r="B17" s="46" t="s">
        <v>111</v>
      </c>
      <c r="C17" s="47" t="str">
        <f>CONCATENATE("%let VarX=",M17)</f>
        <v>%let VarX=EDUCATION</v>
      </c>
      <c r="D17" s="47" t="s">
        <v>112</v>
      </c>
      <c r="E17" s="47" t="s">
        <v>409</v>
      </c>
      <c r="F17" s="47" t="s">
        <v>113</v>
      </c>
      <c r="G17" s="47"/>
      <c r="H17" s="47"/>
      <c r="I17" s="47"/>
      <c r="J17" s="47"/>
      <c r="K17" s="47" t="str">
        <f t="shared" si="0"/>
        <v>%let DSin=lf.a0501_train_group     ; %let DSout=lf.a0501_train_group_temp;%let VarX=EDUCATION; %let NewVarX=&amp;VarX._b; %let DSVarMap=lf.dz0401_&amp;VarX._map; %ApplyMap1(&amp;DSin,&amp;VarX,&amp;NewVarX,&amp;DSVarMap,&amp;DSout);</v>
      </c>
      <c r="L17" s="47"/>
      <c r="M17" s="48" t="s">
        <v>402</v>
      </c>
    </row>
    <row r="18" spans="1:13" x14ac:dyDescent="0.15">
      <c r="A18" t="s">
        <v>114</v>
      </c>
      <c r="B18" s="46" t="s">
        <v>115</v>
      </c>
      <c r="C18" s="47" t="str">
        <f t="shared" ref="C18:C24" si="3">CONCATENATE("%let VarX=",M18)</f>
        <v>%let VarX=IS_SSI</v>
      </c>
      <c r="D18" s="47" t="s">
        <v>112</v>
      </c>
      <c r="E18" s="47" t="s">
        <v>409</v>
      </c>
      <c r="F18" s="47" t="s">
        <v>113</v>
      </c>
      <c r="G18" s="47"/>
      <c r="H18" s="47"/>
      <c r="I18" s="47"/>
      <c r="J18" s="47"/>
      <c r="K18" s="47" t="str">
        <f t="shared" si="0"/>
        <v>%let DSin=lf.a0501_train_group_temp; %let DSout=lf.a0501_train_group     ;%let VarX=IS_SSI; %let NewVarX=&amp;VarX._b; %let DSVarMap=lf.dz0401_&amp;VarX._map; %ApplyMap1(&amp;DSin,&amp;VarX,&amp;NewVarX,&amp;DSVarMap,&amp;DSout);</v>
      </c>
      <c r="L18" s="47"/>
      <c r="M18" s="48" t="s">
        <v>403</v>
      </c>
    </row>
    <row r="19" spans="1:13" x14ac:dyDescent="0.15">
      <c r="A19" t="s">
        <v>110</v>
      </c>
      <c r="B19" s="46" t="s">
        <v>111</v>
      </c>
      <c r="C19" s="47" t="str">
        <f t="shared" si="3"/>
        <v>%let VarX=HOUSE_TYPE</v>
      </c>
      <c r="D19" s="47" t="s">
        <v>112</v>
      </c>
      <c r="E19" s="47" t="s">
        <v>409</v>
      </c>
      <c r="F19" s="47" t="s">
        <v>113</v>
      </c>
      <c r="G19" s="47"/>
      <c r="H19" s="47"/>
      <c r="I19" s="47"/>
      <c r="J19" s="47"/>
      <c r="K19" s="47" t="str">
        <f t="shared" si="0"/>
        <v>%let DSin=lf.a0501_train_group     ; %let DSout=lf.a0501_train_group_temp;%let VarX=HOUSE_TYPE; %let NewVarX=&amp;VarX._b; %let DSVarMap=lf.dz0401_&amp;VarX._map; %ApplyMap1(&amp;DSin,&amp;VarX,&amp;NewVarX,&amp;DSVarMap,&amp;DSout);</v>
      </c>
      <c r="L19" s="47"/>
      <c r="M19" s="48" t="s">
        <v>404</v>
      </c>
    </row>
    <row r="20" spans="1:13" x14ac:dyDescent="0.15">
      <c r="A20" t="s">
        <v>114</v>
      </c>
      <c r="B20" s="46" t="s">
        <v>115</v>
      </c>
      <c r="C20" s="47" t="str">
        <f t="shared" si="3"/>
        <v>%let VarX=EMAIL</v>
      </c>
      <c r="D20" s="47" t="s">
        <v>112</v>
      </c>
      <c r="E20" s="47" t="s">
        <v>409</v>
      </c>
      <c r="F20" s="47" t="s">
        <v>113</v>
      </c>
      <c r="G20" s="47"/>
      <c r="H20" s="47"/>
      <c r="I20" s="47"/>
      <c r="J20" s="47"/>
      <c r="K20" s="47" t="str">
        <f t="shared" si="0"/>
        <v>%let DSin=lf.a0501_train_group_temp; %let DSout=lf.a0501_train_group     ;%let VarX=EMAIL; %let NewVarX=&amp;VarX._b; %let DSVarMap=lf.dz0401_&amp;VarX._map; %ApplyMap1(&amp;DSin,&amp;VarX,&amp;NewVarX,&amp;DSVarMap,&amp;DSout);</v>
      </c>
      <c r="L20" s="47"/>
      <c r="M20" s="48" t="s">
        <v>405</v>
      </c>
    </row>
    <row r="21" spans="1:13" x14ac:dyDescent="0.15">
      <c r="A21" t="s">
        <v>110</v>
      </c>
      <c r="B21" s="46" t="s">
        <v>111</v>
      </c>
      <c r="C21" s="47" t="str">
        <f t="shared" si="3"/>
        <v>%let VarX=F_SAME_REG</v>
      </c>
      <c r="D21" s="47" t="s">
        <v>112</v>
      </c>
      <c r="E21" s="47" t="s">
        <v>409</v>
      </c>
      <c r="F21" s="47" t="s">
        <v>113</v>
      </c>
      <c r="G21" s="47"/>
      <c r="H21" s="47"/>
      <c r="I21" s="47"/>
      <c r="J21" s="47"/>
      <c r="K21" s="47" t="str">
        <f t="shared" si="0"/>
        <v>%let DSin=lf.a0501_train_group     ; %let DSout=lf.a0501_train_group_temp;%let VarX=F_SAME_REG; %let NewVarX=&amp;VarX._b; %let DSVarMap=lf.dz0401_&amp;VarX._map; %ApplyMap1(&amp;DSin,&amp;VarX,&amp;NewVarX,&amp;DSVarMap,&amp;DSout);</v>
      </c>
      <c r="L21" s="47"/>
      <c r="M21" s="48" t="s">
        <v>167</v>
      </c>
    </row>
    <row r="22" spans="1:13" x14ac:dyDescent="0.15">
      <c r="A22" t="s">
        <v>114</v>
      </c>
      <c r="B22" s="46" t="s">
        <v>115</v>
      </c>
      <c r="C22" s="47" t="str">
        <f t="shared" si="3"/>
        <v>%let VarX=IS_CERTID_PROVINCE</v>
      </c>
      <c r="D22" s="47" t="s">
        <v>112</v>
      </c>
      <c r="E22" s="47" t="s">
        <v>409</v>
      </c>
      <c r="F22" s="47" t="s">
        <v>113</v>
      </c>
      <c r="G22" s="47"/>
      <c r="H22" s="47"/>
      <c r="I22" s="47"/>
      <c r="J22" s="47"/>
      <c r="K22" s="47" t="str">
        <f t="shared" si="0"/>
        <v>%let DSin=lf.a0501_train_group_temp; %let DSout=lf.a0501_train_group     ;%let VarX=IS_CERTID_PROVINCE; %let NewVarX=&amp;VarX._b; %let DSVarMap=lf.dz0401_&amp;VarX._map; %ApplyMap1(&amp;DSin,&amp;VarX,&amp;NewVarX,&amp;DSVarMap,&amp;DSout);</v>
      </c>
      <c r="L22" s="47"/>
      <c r="M22" s="48" t="s">
        <v>406</v>
      </c>
    </row>
    <row r="23" spans="1:13" x14ac:dyDescent="0.15">
      <c r="A23" t="s">
        <v>110</v>
      </c>
      <c r="B23" s="46" t="s">
        <v>111</v>
      </c>
      <c r="C23" s="47" t="str">
        <f t="shared" si="3"/>
        <v>%let VarX=OTHER_PERSON_TYPE</v>
      </c>
      <c r="D23" s="47" t="s">
        <v>112</v>
      </c>
      <c r="E23" s="47" t="s">
        <v>409</v>
      </c>
      <c r="F23" s="47" t="s">
        <v>113</v>
      </c>
      <c r="G23" s="47"/>
      <c r="H23" s="47"/>
      <c r="I23" s="47"/>
      <c r="J23" s="47"/>
      <c r="K23" s="47" t="str">
        <f t="shared" si="0"/>
        <v>%let DSin=lf.a0501_train_group     ; %let DSout=lf.a0501_train_group_temp;%let VarX=OTHER_PERSON_TYPE; %let NewVarX=&amp;VarX._b; %let DSVarMap=lf.dz0401_&amp;VarX._map; %ApplyMap1(&amp;DSin,&amp;VarX,&amp;NewVarX,&amp;DSVarMap,&amp;DSout);</v>
      </c>
      <c r="L23" s="47"/>
      <c r="M23" s="48" t="s">
        <v>15</v>
      </c>
    </row>
    <row r="24" spans="1:13" x14ac:dyDescent="0.15">
      <c r="A24" t="s">
        <v>114</v>
      </c>
      <c r="B24" s="46" t="s">
        <v>115</v>
      </c>
      <c r="C24" s="47" t="str">
        <f t="shared" si="3"/>
        <v>%let VarX=F_SAME_COM</v>
      </c>
      <c r="D24" s="47" t="s">
        <v>112</v>
      </c>
      <c r="E24" s="47" t="s">
        <v>409</v>
      </c>
      <c r="F24" s="47" t="s">
        <v>113</v>
      </c>
      <c r="G24" s="47"/>
      <c r="H24" s="47"/>
      <c r="I24" s="47"/>
      <c r="J24" s="47"/>
      <c r="K24" s="47" t="str">
        <f t="shared" si="0"/>
        <v>%let DSin=lf.a0501_train_group_temp; %let DSout=lf.a0501_train_group     ;%let VarX=F_SAME_COM; %let NewVarX=&amp;VarX._b; %let DSVarMap=lf.dz0401_&amp;VarX._map; %ApplyMap1(&amp;DSin,&amp;VarX,&amp;NewVarX,&amp;DSVarMap,&amp;DSout);</v>
      </c>
      <c r="L24" s="47"/>
      <c r="M24" s="48" t="s">
        <v>122</v>
      </c>
    </row>
    <row r="25" spans="1:13" x14ac:dyDescent="0.15">
      <c r="B25" s="46"/>
      <c r="C25" s="47"/>
      <c r="D25" s="47"/>
      <c r="E25" s="47"/>
      <c r="F25" s="47"/>
      <c r="G25" s="47"/>
      <c r="H25" s="47"/>
      <c r="I25" s="47"/>
      <c r="J25" s="47"/>
      <c r="K25" s="47" t="str">
        <f t="shared" si="0"/>
        <v>;;;;;;</v>
      </c>
      <c r="L25" s="47"/>
      <c r="M25" s="48"/>
    </row>
    <row r="26" spans="1:13" x14ac:dyDescent="0.15">
      <c r="A26" t="s">
        <v>110</v>
      </c>
      <c r="B26" s="46" t="s">
        <v>111</v>
      </c>
      <c r="C26" s="47" t="str">
        <f t="shared" ref="C26:C33" si="4">CONCATENATE("%let VarX=",M26)</f>
        <v>%let VarX=INTER3_COUNT</v>
      </c>
      <c r="D26" s="47" t="s">
        <v>112</v>
      </c>
      <c r="E26" s="47" t="s">
        <v>421</v>
      </c>
      <c r="F26" s="47" t="s">
        <v>133</v>
      </c>
      <c r="G26" s="47"/>
      <c r="H26" s="47"/>
      <c r="I26" s="47"/>
      <c r="J26" s="47"/>
      <c r="K26" s="47" t="str">
        <f t="shared" si="0"/>
        <v>%let DSin=lf.a0501_train_group     ; %let DSout=lf.a0501_train_group_temp;%let VarX=INTER3_COUNT; %let NewVarX=&amp;VarX._b; %let DSVarMap=lf.dz0501_&amp;VarX._map; %ApplyMap2(&amp;DSin,&amp;VarX,&amp;NewVarX,&amp;DSVarMap,&amp;DSout);</v>
      </c>
      <c r="L26" s="47"/>
      <c r="M26" s="48" t="s">
        <v>25</v>
      </c>
    </row>
    <row r="27" spans="1:13" x14ac:dyDescent="0.15">
      <c r="A27" t="s">
        <v>114</v>
      </c>
      <c r="B27" s="46" t="s">
        <v>115</v>
      </c>
      <c r="C27" s="47" t="str">
        <f t="shared" si="4"/>
        <v>%let VarX=CHEXIAO_COUNT</v>
      </c>
      <c r="D27" s="47" t="s">
        <v>112</v>
      </c>
      <c r="E27" s="47" t="s">
        <v>421</v>
      </c>
      <c r="F27" s="47" t="s">
        <v>133</v>
      </c>
      <c r="G27" s="47"/>
      <c r="H27" s="47"/>
      <c r="I27" s="47"/>
      <c r="J27" s="47"/>
      <c r="K27" s="47" t="str">
        <f t="shared" si="0"/>
        <v>%let DSin=lf.a0501_train_group_temp; %let DSout=lf.a0501_train_group     ;%let VarX=CHEXIAO_COUNT; %let NewVarX=&amp;VarX._b; %let DSVarMap=lf.dz0501_&amp;VarX._map; %ApplyMap2(&amp;DSin,&amp;VarX,&amp;NewVarX,&amp;DSVarMap,&amp;DSout);</v>
      </c>
      <c r="L27" s="47"/>
      <c r="M27" s="48" t="s">
        <v>26</v>
      </c>
    </row>
    <row r="28" spans="1:13" x14ac:dyDescent="0.15">
      <c r="A28" t="s">
        <v>110</v>
      </c>
      <c r="B28" s="46" t="s">
        <v>111</v>
      </c>
      <c r="C28" s="47" t="str">
        <f t="shared" si="4"/>
        <v>%let VarX=REJ_COUNT</v>
      </c>
      <c r="D28" s="47" t="s">
        <v>112</v>
      </c>
      <c r="E28" s="47" t="s">
        <v>421</v>
      </c>
      <c r="F28" s="47" t="s">
        <v>133</v>
      </c>
      <c r="G28" s="47"/>
      <c r="H28" s="47"/>
      <c r="I28" s="47"/>
      <c r="J28" s="47"/>
      <c r="K28" s="47" t="str">
        <f t="shared" si="0"/>
        <v>%let DSin=lf.a0501_train_group     ; %let DSout=lf.a0501_train_group_temp;%let VarX=REJ_COUNT; %let NewVarX=&amp;VarX._b; %let DSVarMap=lf.dz0501_&amp;VarX._map; %ApplyMap2(&amp;DSin,&amp;VarX,&amp;NewVarX,&amp;DSVarMap,&amp;DSout);</v>
      </c>
      <c r="L28" s="47"/>
      <c r="M28" s="48" t="s">
        <v>27</v>
      </c>
    </row>
    <row r="29" spans="1:13" x14ac:dyDescent="0.15">
      <c r="A29" t="s">
        <v>114</v>
      </c>
      <c r="B29" s="46" t="s">
        <v>115</v>
      </c>
      <c r="C29" s="47" t="str">
        <f t="shared" si="4"/>
        <v>%let VarX=APR_COUNT</v>
      </c>
      <c r="D29" s="47" t="s">
        <v>112</v>
      </c>
      <c r="E29" s="47" t="s">
        <v>421</v>
      </c>
      <c r="F29" s="47" t="s">
        <v>133</v>
      </c>
      <c r="G29" s="47"/>
      <c r="H29" s="47"/>
      <c r="I29" s="47"/>
      <c r="J29" s="47"/>
      <c r="K29" s="47" t="str">
        <f t="shared" si="0"/>
        <v>%let DSin=lf.a0501_train_group_temp; %let DSout=lf.a0501_train_group     ;%let VarX=APR_COUNT; %let NewVarX=&amp;VarX._b; %let DSVarMap=lf.dz0501_&amp;VarX._map; %ApplyMap2(&amp;DSin,&amp;VarX,&amp;NewVarX,&amp;DSVarMap,&amp;DSout);</v>
      </c>
      <c r="L29" s="47"/>
      <c r="M29" s="48" t="s">
        <v>28</v>
      </c>
    </row>
    <row r="30" spans="1:13" x14ac:dyDescent="0.15">
      <c r="A30" t="s">
        <v>110</v>
      </c>
      <c r="B30" s="46" t="s">
        <v>111</v>
      </c>
      <c r="C30" s="47" t="str">
        <f t="shared" si="4"/>
        <v>%let VarX=APP_COUNT</v>
      </c>
      <c r="D30" s="47" t="s">
        <v>112</v>
      </c>
      <c r="E30" s="47" t="s">
        <v>421</v>
      </c>
      <c r="F30" s="47" t="s">
        <v>133</v>
      </c>
      <c r="G30" s="47"/>
      <c r="H30" s="47"/>
      <c r="I30" s="47"/>
      <c r="J30" s="47"/>
      <c r="K30" s="47" t="str">
        <f t="shared" si="0"/>
        <v>%let DSin=lf.a0501_train_group     ; %let DSout=lf.a0501_train_group_temp;%let VarX=APP_COUNT; %let NewVarX=&amp;VarX._b; %let DSVarMap=lf.dz0501_&amp;VarX._map; %ApplyMap2(&amp;DSin,&amp;VarX,&amp;NewVarX,&amp;DSVarMap,&amp;DSout);</v>
      </c>
      <c r="L30" s="47"/>
      <c r="M30" s="48" t="s">
        <v>29</v>
      </c>
    </row>
    <row r="31" spans="1:13" x14ac:dyDescent="0.15">
      <c r="A31" t="s">
        <v>114</v>
      </c>
      <c r="B31" s="46" t="s">
        <v>115</v>
      </c>
      <c r="C31" s="47" t="str">
        <f t="shared" si="4"/>
        <v>%let VarX=APR_CREDIT_AMOUNT</v>
      </c>
      <c r="D31" s="47" t="s">
        <v>112</v>
      </c>
      <c r="E31" s="47" t="s">
        <v>421</v>
      </c>
      <c r="F31" s="47" t="s">
        <v>133</v>
      </c>
      <c r="G31" s="47"/>
      <c r="H31" s="47"/>
      <c r="I31" s="47"/>
      <c r="J31" s="47"/>
      <c r="K31" s="47" t="str">
        <f t="shared" si="0"/>
        <v>%let DSin=lf.a0501_train_group_temp; %let DSout=lf.a0501_train_group     ;%let VarX=APR_CREDIT_AMOUNT; %let NewVarX=&amp;VarX._b; %let DSVarMap=lf.dz0501_&amp;VarX._map; %ApplyMap2(&amp;DSin,&amp;VarX,&amp;NewVarX,&amp;DSVarMap,&amp;DSout);</v>
      </c>
      <c r="L31" s="47"/>
      <c r="M31" s="48" t="s">
        <v>30</v>
      </c>
    </row>
    <row r="32" spans="1:13" x14ac:dyDescent="0.15">
      <c r="A32" t="s">
        <v>110</v>
      </c>
      <c r="B32" s="46" t="s">
        <v>111</v>
      </c>
      <c r="C32" s="47" t="str">
        <f t="shared" si="4"/>
        <v>%let VarX=APR_PAYMENT_NUM</v>
      </c>
      <c r="D32" s="47" t="s">
        <v>112</v>
      </c>
      <c r="E32" s="47" t="s">
        <v>421</v>
      </c>
      <c r="F32" s="47" t="s">
        <v>133</v>
      </c>
      <c r="G32" s="47"/>
      <c r="H32" s="47"/>
      <c r="I32" s="47"/>
      <c r="J32" s="47"/>
      <c r="K32" s="47" t="str">
        <f t="shared" si="0"/>
        <v>%let DSin=lf.a0501_train_group     ; %let DSout=lf.a0501_train_group_temp;%let VarX=APR_PAYMENT_NUM; %let NewVarX=&amp;VarX._b; %let DSVarMap=lf.dz0501_&amp;VarX._map; %ApplyMap2(&amp;DSin,&amp;VarX,&amp;NewVarX,&amp;DSVarMap,&amp;DSout);</v>
      </c>
      <c r="L32" s="47"/>
      <c r="M32" s="48" t="s">
        <v>31</v>
      </c>
    </row>
    <row r="33" spans="1:13" x14ac:dyDescent="0.15">
      <c r="A33" t="s">
        <v>114</v>
      </c>
      <c r="B33" s="46" t="s">
        <v>115</v>
      </c>
      <c r="C33" s="47" t="str">
        <f t="shared" si="4"/>
        <v>%let VarX=CREDIT_AMOUNT</v>
      </c>
      <c r="D33" s="47" t="s">
        <v>112</v>
      </c>
      <c r="E33" s="47" t="s">
        <v>421</v>
      </c>
      <c r="F33" s="47" t="s">
        <v>133</v>
      </c>
      <c r="G33" s="47"/>
      <c r="H33" s="47"/>
      <c r="I33" s="47"/>
      <c r="J33" s="47"/>
      <c r="K33" s="47" t="str">
        <f t="shared" si="0"/>
        <v>%let DSin=lf.a0501_train_group_temp; %let DSout=lf.a0501_train_group     ;%let VarX=CREDIT_AMOUNT; %let NewVarX=&amp;VarX._b; %let DSVarMap=lf.dz0501_&amp;VarX._map; %ApplyMap2(&amp;DSin,&amp;VarX,&amp;NewVarX,&amp;DSVarMap,&amp;DSout);</v>
      </c>
      <c r="L33" s="47"/>
      <c r="M33" s="48" t="s">
        <v>32</v>
      </c>
    </row>
    <row r="34" spans="1:13" x14ac:dyDescent="0.15">
      <c r="A34" t="s">
        <v>110</v>
      </c>
      <c r="B34" s="46" t="s">
        <v>111</v>
      </c>
      <c r="C34" s="47" t="str">
        <f>CONCATENATE("%let VarX=",M34)</f>
        <v>%let VarX=PERIODS</v>
      </c>
      <c r="D34" s="47" t="s">
        <v>112</v>
      </c>
      <c r="E34" s="47" t="s">
        <v>421</v>
      </c>
      <c r="F34" s="47" t="s">
        <v>133</v>
      </c>
      <c r="G34" s="47"/>
      <c r="H34" s="47"/>
      <c r="I34" s="47"/>
      <c r="J34" s="47"/>
      <c r="K34" s="47" t="str">
        <f t="shared" si="0"/>
        <v>%let DSin=lf.a0501_train_group     ; %let DSout=lf.a0501_train_group_temp;%let VarX=PERIODS; %let NewVarX=&amp;VarX._b; %let DSVarMap=lf.dz0501_&amp;VarX._map; %ApplyMap2(&amp;DSin,&amp;VarX,&amp;NewVarX,&amp;DSVarMap,&amp;DSout);</v>
      </c>
      <c r="L34" s="47"/>
      <c r="M34" s="48" t="s">
        <v>35</v>
      </c>
    </row>
    <row r="35" spans="1:13" x14ac:dyDescent="0.15">
      <c r="A35" t="s">
        <v>114</v>
      </c>
      <c r="B35" s="46" t="s">
        <v>115</v>
      </c>
      <c r="C35" s="47" t="str">
        <f t="shared" ref="C35:C41" si="5">CONCATENATE("%let VarX=",M35)</f>
        <v>%let VarX=MANAGEMENTFEESRATE</v>
      </c>
      <c r="D35" s="47" t="s">
        <v>112</v>
      </c>
      <c r="E35" s="47" t="s">
        <v>421</v>
      </c>
      <c r="F35" s="47" t="s">
        <v>133</v>
      </c>
      <c r="G35" s="47"/>
      <c r="H35" s="47"/>
      <c r="I35" s="47"/>
      <c r="J35" s="47"/>
      <c r="K35" s="47" t="str">
        <f t="shared" si="0"/>
        <v>%let DSin=lf.a0501_train_group_temp; %let DSout=lf.a0501_train_group     ;%let VarX=MANAGEMENTFEESRATE; %let NewVarX=&amp;VarX._b; %let DSVarMap=lf.dz0501_&amp;VarX._map; %ApplyMap2(&amp;DSin,&amp;VarX,&amp;NewVarX,&amp;DSVarMap,&amp;DSout);</v>
      </c>
      <c r="L35" s="47"/>
      <c r="M35" s="48" t="s">
        <v>39</v>
      </c>
    </row>
    <row r="36" spans="1:13" x14ac:dyDescent="0.15">
      <c r="A36" t="s">
        <v>110</v>
      </c>
      <c r="B36" s="46" t="s">
        <v>111</v>
      </c>
      <c r="C36" s="47" t="str">
        <f t="shared" si="5"/>
        <v>%let VarX=CUSTOMERSERVICERATES</v>
      </c>
      <c r="D36" s="47" t="s">
        <v>112</v>
      </c>
      <c r="E36" s="47" t="s">
        <v>421</v>
      </c>
      <c r="F36" s="47" t="s">
        <v>133</v>
      </c>
      <c r="G36" s="47"/>
      <c r="H36" s="47"/>
      <c r="I36" s="47"/>
      <c r="J36" s="47"/>
      <c r="K36" s="47" t="str">
        <f t="shared" si="0"/>
        <v>%let DSin=lf.a0501_train_group     ; %let DSout=lf.a0501_train_group_temp;%let VarX=CUSTOMERSERVICERATES; %let NewVarX=&amp;VarX._b; %let DSVarMap=lf.dz0501_&amp;VarX._map; %ApplyMap2(&amp;DSin,&amp;VarX,&amp;NewVarX,&amp;DSVarMap,&amp;DSout);</v>
      </c>
      <c r="L36" s="47"/>
      <c r="M36" s="48" t="s">
        <v>40</v>
      </c>
    </row>
    <row r="37" spans="1:13" x14ac:dyDescent="0.15">
      <c r="A37" t="s">
        <v>114</v>
      </c>
      <c r="B37" s="46" t="s">
        <v>115</v>
      </c>
      <c r="C37" s="47" t="str">
        <f t="shared" si="5"/>
        <v>%let VarX=EFFECTIVEANNUALRATE</v>
      </c>
      <c r="D37" s="47" t="s">
        <v>112</v>
      </c>
      <c r="E37" s="47" t="s">
        <v>421</v>
      </c>
      <c r="F37" s="47" t="s">
        <v>133</v>
      </c>
      <c r="G37" s="47"/>
      <c r="H37" s="47"/>
      <c r="I37" s="47"/>
      <c r="J37" s="47"/>
      <c r="K37" s="47" t="str">
        <f t="shared" si="0"/>
        <v>%let DSin=lf.a0501_train_group_temp; %let DSout=lf.a0501_train_group     ;%let VarX=EFFECTIVEANNUALRATE; %let NewVarX=&amp;VarX._b; %let DSVarMap=lf.dz0501_&amp;VarX._map; %ApplyMap2(&amp;DSin,&amp;VarX,&amp;NewVarX,&amp;DSVarMap,&amp;DSout);</v>
      </c>
      <c r="L37" s="47"/>
      <c r="M37" s="48" t="s">
        <v>42</v>
      </c>
    </row>
    <row r="38" spans="1:13" x14ac:dyDescent="0.15">
      <c r="A38" t="s">
        <v>110</v>
      </c>
      <c r="B38" s="46" t="s">
        <v>111</v>
      </c>
      <c r="C38" s="47" t="str">
        <f t="shared" si="5"/>
        <v>%let VarX=PERSON_APP_AGE</v>
      </c>
      <c r="D38" s="47" t="s">
        <v>112</v>
      </c>
      <c r="E38" s="47" t="s">
        <v>421</v>
      </c>
      <c r="F38" s="47" t="s">
        <v>133</v>
      </c>
      <c r="G38" s="47"/>
      <c r="H38" s="47"/>
      <c r="I38" s="47"/>
      <c r="J38" s="47"/>
      <c r="K38" s="47" t="str">
        <f t="shared" si="0"/>
        <v>%let DSin=lf.a0501_train_group     ; %let DSout=lf.a0501_train_group_temp;%let VarX=PERSON_APP_AGE; %let NewVarX=&amp;VarX._b; %let DSVarMap=lf.dz0501_&amp;VarX._map; %ApplyMap2(&amp;DSin,&amp;VarX,&amp;NewVarX,&amp;DSVarMap,&amp;DSout);</v>
      </c>
      <c r="L38" s="47"/>
      <c r="M38" s="48" t="s">
        <v>410</v>
      </c>
    </row>
    <row r="39" spans="1:13" x14ac:dyDescent="0.15">
      <c r="A39" t="s">
        <v>114</v>
      </c>
      <c r="B39" s="46" t="s">
        <v>115</v>
      </c>
      <c r="C39" s="47" t="str">
        <f t="shared" si="5"/>
        <v>%let VarX=CERTF_INTERVAL_YEARS</v>
      </c>
      <c r="D39" s="47" t="s">
        <v>112</v>
      </c>
      <c r="E39" s="47" t="s">
        <v>421</v>
      </c>
      <c r="F39" s="47" t="s">
        <v>133</v>
      </c>
      <c r="G39" s="47"/>
      <c r="H39" s="47"/>
      <c r="I39" s="47"/>
      <c r="J39" s="47"/>
      <c r="K39" s="47" t="str">
        <f t="shared" si="0"/>
        <v>%let DSin=lf.a0501_train_group_temp; %let DSout=lf.a0501_train_group     ;%let VarX=CERTF_INTERVAL_YEARS; %let NewVarX=&amp;VarX._b; %let DSVarMap=lf.dz0501_&amp;VarX._map; %ApplyMap2(&amp;DSin,&amp;VarX,&amp;NewVarX,&amp;DSVarMap,&amp;DSout);</v>
      </c>
      <c r="L39" s="47"/>
      <c r="M39" s="48" t="s">
        <v>44</v>
      </c>
    </row>
    <row r="40" spans="1:13" x14ac:dyDescent="0.15">
      <c r="A40" t="s">
        <v>110</v>
      </c>
      <c r="B40" s="46" t="s">
        <v>111</v>
      </c>
      <c r="C40" s="47" t="str">
        <f t="shared" si="5"/>
        <v>%let VarX=JOBTIME</v>
      </c>
      <c r="D40" s="47" t="s">
        <v>112</v>
      </c>
      <c r="E40" s="47" t="s">
        <v>421</v>
      </c>
      <c r="F40" s="47" t="s">
        <v>133</v>
      </c>
      <c r="G40" s="47"/>
      <c r="H40" s="47"/>
      <c r="I40" s="47"/>
      <c r="J40" s="47"/>
      <c r="K40" s="47" t="str">
        <f t="shared" si="0"/>
        <v>%let DSin=lf.a0501_train_group     ; %let DSout=lf.a0501_train_group_temp;%let VarX=JOBTIME; %let NewVarX=&amp;VarX._b; %let DSVarMap=lf.dz0501_&amp;VarX._map; %ApplyMap2(&amp;DSin,&amp;VarX,&amp;NewVarX,&amp;DSVarMap,&amp;DSout);</v>
      </c>
      <c r="L40" s="47"/>
      <c r="M40" s="48" t="s">
        <v>45</v>
      </c>
    </row>
    <row r="41" spans="1:13" x14ac:dyDescent="0.15">
      <c r="A41" t="s">
        <v>114</v>
      </c>
      <c r="B41" s="46" t="s">
        <v>115</v>
      </c>
      <c r="C41" s="47" t="str">
        <f t="shared" si="5"/>
        <v>%let VarX=EXPENSE_MONTH</v>
      </c>
      <c r="D41" s="47" t="s">
        <v>112</v>
      </c>
      <c r="E41" s="47" t="s">
        <v>421</v>
      </c>
      <c r="F41" s="47" t="s">
        <v>133</v>
      </c>
      <c r="G41" s="47"/>
      <c r="H41" s="47"/>
      <c r="I41" s="47"/>
      <c r="J41" s="47"/>
      <c r="K41" s="47" t="str">
        <f t="shared" si="0"/>
        <v>%let DSin=lf.a0501_train_group_temp; %let DSout=lf.a0501_train_group     ;%let VarX=EXPENSE_MONTH; %let NewVarX=&amp;VarX._b; %let DSVarMap=lf.dz0501_&amp;VarX._map; %ApplyMap2(&amp;DSin,&amp;VarX,&amp;NewVarX,&amp;DSVarMap,&amp;DSout);</v>
      </c>
      <c r="L41" s="47"/>
      <c r="M41" s="48" t="s">
        <v>46</v>
      </c>
    </row>
    <row r="42" spans="1:13" x14ac:dyDescent="0.15">
      <c r="A42" t="s">
        <v>110</v>
      </c>
      <c r="B42" s="46" t="s">
        <v>111</v>
      </c>
      <c r="C42" s="47" t="str">
        <f>CONCATENATE("%let VarX=",M42)</f>
        <v>%let VarX=OTHER_INCOME</v>
      </c>
      <c r="D42" s="47" t="s">
        <v>112</v>
      </c>
      <c r="E42" s="47" t="s">
        <v>421</v>
      </c>
      <c r="F42" s="47" t="s">
        <v>133</v>
      </c>
      <c r="G42" s="47"/>
      <c r="H42" s="47"/>
      <c r="I42" s="47"/>
      <c r="J42" s="47"/>
      <c r="K42" s="47" t="str">
        <f t="shared" si="0"/>
        <v>%let DSin=lf.a0501_train_group     ; %let DSout=lf.a0501_train_group_temp;%let VarX=OTHER_INCOME; %let NewVarX=&amp;VarX._b; %let DSVarMap=lf.dz0501_&amp;VarX._map; %ApplyMap2(&amp;DSin,&amp;VarX,&amp;NewVarX,&amp;DSVarMap,&amp;DSout);</v>
      </c>
      <c r="L42" s="47"/>
      <c r="M42" s="48" t="s">
        <v>47</v>
      </c>
    </row>
    <row r="43" spans="1:13" x14ac:dyDescent="0.15">
      <c r="A43" t="s">
        <v>114</v>
      </c>
      <c r="B43" s="46" t="s">
        <v>115</v>
      </c>
      <c r="C43" s="47" t="str">
        <f t="shared" ref="C43:C49" si="6">CONCATENATE("%let VarX=",M43)</f>
        <v>%let VarX=SELF_INCOME</v>
      </c>
      <c r="D43" s="47" t="s">
        <v>112</v>
      </c>
      <c r="E43" s="47" t="s">
        <v>421</v>
      </c>
      <c r="F43" s="47" t="s">
        <v>133</v>
      </c>
      <c r="G43" s="47"/>
      <c r="H43" s="47"/>
      <c r="I43" s="47"/>
      <c r="J43" s="47"/>
      <c r="K43" s="47" t="str">
        <f t="shared" si="0"/>
        <v>%let DSin=lf.a0501_train_group_temp; %let DSout=lf.a0501_train_group     ;%let VarX=SELF_INCOME; %let NewVarX=&amp;VarX._b; %let DSVarMap=lf.dz0501_&amp;VarX._map; %ApplyMap2(&amp;DSin,&amp;VarX,&amp;NewVarX,&amp;DSVarMap,&amp;DSout);</v>
      </c>
      <c r="L43" s="47"/>
      <c r="M43" s="48" t="s">
        <v>48</v>
      </c>
    </row>
    <row r="44" spans="1:13" x14ac:dyDescent="0.15">
      <c r="A44" t="s">
        <v>110</v>
      </c>
      <c r="B44" s="46" t="s">
        <v>111</v>
      </c>
      <c r="C44" s="47" t="str">
        <f t="shared" si="6"/>
        <v>%let VarX=FAMILY_INCOME</v>
      </c>
      <c r="D44" s="47" t="s">
        <v>112</v>
      </c>
      <c r="E44" s="47" t="s">
        <v>421</v>
      </c>
      <c r="F44" s="47" t="s">
        <v>133</v>
      </c>
      <c r="G44" s="47"/>
      <c r="H44" s="47"/>
      <c r="I44" s="47"/>
      <c r="J44" s="47"/>
      <c r="K44" s="47" t="str">
        <f t="shared" si="0"/>
        <v>%let DSin=lf.a0501_train_group     ; %let DSout=lf.a0501_train_group_temp;%let VarX=FAMILY_INCOME; %let NewVarX=&amp;VarX._b; %let DSVarMap=lf.dz0501_&amp;VarX._map; %ApplyMap2(&amp;DSin,&amp;VarX,&amp;NewVarX,&amp;DSVarMap,&amp;DSout);</v>
      </c>
      <c r="L44" s="47"/>
      <c r="M44" s="48" t="s">
        <v>49</v>
      </c>
    </row>
    <row r="45" spans="1:13" x14ac:dyDescent="0.15">
      <c r="A45" t="s">
        <v>114</v>
      </c>
      <c r="B45" s="46" t="s">
        <v>115</v>
      </c>
      <c r="C45" s="47" t="str">
        <f t="shared" si="6"/>
        <v>%let VarX=CHILDRENTOTAL</v>
      </c>
      <c r="D45" s="47" t="s">
        <v>112</v>
      </c>
      <c r="E45" s="47" t="s">
        <v>421</v>
      </c>
      <c r="F45" s="47" t="s">
        <v>133</v>
      </c>
      <c r="G45" s="47"/>
      <c r="H45" s="47"/>
      <c r="I45" s="47"/>
      <c r="J45" s="47"/>
      <c r="K45" s="47" t="str">
        <f t="shared" si="0"/>
        <v>%let DSin=lf.a0501_train_group_temp; %let DSout=lf.a0501_train_group     ;%let VarX=CHILDRENTOTAL; %let NewVarX=&amp;VarX._b; %let DSVarMap=lf.dz0501_&amp;VarX._map; %ApplyMap2(&amp;DSin,&amp;VarX,&amp;NewVarX,&amp;DSVarMap,&amp;DSout);</v>
      </c>
      <c r="L45" s="47"/>
      <c r="M45" s="48" t="s">
        <v>50</v>
      </c>
    </row>
    <row r="46" spans="1:13" x14ac:dyDescent="0.15">
      <c r="A46" t="s">
        <v>110</v>
      </c>
      <c r="B46" s="46" t="s">
        <v>111</v>
      </c>
      <c r="C46" s="47" t="str">
        <f t="shared" si="6"/>
        <v>%let VarX=QQNO_INIT</v>
      </c>
      <c r="D46" s="47" t="s">
        <v>112</v>
      </c>
      <c r="E46" s="47" t="s">
        <v>421</v>
      </c>
      <c r="F46" s="47" t="s">
        <v>133</v>
      </c>
      <c r="G46" s="47"/>
      <c r="H46" s="47"/>
      <c r="I46" s="47"/>
      <c r="J46" s="47"/>
      <c r="K46" s="47" t="str">
        <f t="shared" si="0"/>
        <v>%let DSin=lf.a0501_train_group     ; %let DSout=lf.a0501_train_group_temp;%let VarX=QQNO_INIT; %let NewVarX=&amp;VarX._b; %let DSVarMap=lf.dz0501_&amp;VarX._map; %ApplyMap2(&amp;DSin,&amp;VarX,&amp;NewVarX,&amp;DSVarMap,&amp;DSout);</v>
      </c>
      <c r="L46" s="47"/>
      <c r="M46" s="48" t="s">
        <v>51</v>
      </c>
    </row>
    <row r="47" spans="1:13" x14ac:dyDescent="0.15">
      <c r="A47" t="s">
        <v>114</v>
      </c>
      <c r="B47" s="46" t="s">
        <v>115</v>
      </c>
      <c r="C47" s="47" t="str">
        <f t="shared" si="6"/>
        <v>%let VarX=QQ_LENGTH</v>
      </c>
      <c r="D47" s="47" t="s">
        <v>112</v>
      </c>
      <c r="E47" s="47" t="s">
        <v>421</v>
      </c>
      <c r="F47" s="47" t="s">
        <v>133</v>
      </c>
      <c r="G47" s="47"/>
      <c r="H47" s="47"/>
      <c r="I47" s="47"/>
      <c r="J47" s="47"/>
      <c r="K47" s="47" t="str">
        <f t="shared" si="0"/>
        <v>%let DSin=lf.a0501_train_group_temp; %let DSout=lf.a0501_train_group     ;%let VarX=QQ_LENGTH; %let NewVarX=&amp;VarX._b; %let DSVarMap=lf.dz0501_&amp;VarX._map; %ApplyMap2(&amp;DSin,&amp;VarX,&amp;NewVarX,&amp;DSVarMap,&amp;DSout);</v>
      </c>
      <c r="L47" s="47"/>
      <c r="M47" s="48" t="s">
        <v>52</v>
      </c>
    </row>
    <row r="48" spans="1:13" x14ac:dyDescent="0.15">
      <c r="A48" t="s">
        <v>110</v>
      </c>
      <c r="B48" s="46" t="s">
        <v>111</v>
      </c>
      <c r="C48" s="47" t="str">
        <f t="shared" si="6"/>
        <v>%let VarX=PAYPRINCIPLE</v>
      </c>
      <c r="D48" s="47" t="s">
        <v>112</v>
      </c>
      <c r="E48" s="47" t="s">
        <v>421</v>
      </c>
      <c r="F48" s="47" t="s">
        <v>133</v>
      </c>
      <c r="G48" s="47"/>
      <c r="H48" s="47"/>
      <c r="I48" s="47"/>
      <c r="J48" s="47"/>
      <c r="K48" s="47" t="str">
        <f t="shared" si="0"/>
        <v>%let DSin=lf.a0501_train_group     ; %let DSout=lf.a0501_train_group_temp;%let VarX=PAYPRINCIPLE; %let NewVarX=&amp;VarX._b; %let DSVarMap=lf.dz0501_&amp;VarX._map; %ApplyMap2(&amp;DSin,&amp;VarX,&amp;NewVarX,&amp;DSVarMap,&amp;DSout);</v>
      </c>
      <c r="L48" s="47"/>
      <c r="M48" s="48" t="s">
        <v>53</v>
      </c>
    </row>
    <row r="49" spans="1:13" x14ac:dyDescent="0.15">
      <c r="A49" t="s">
        <v>114</v>
      </c>
      <c r="B49" s="46" t="s">
        <v>115</v>
      </c>
      <c r="C49" s="47" t="str">
        <f t="shared" si="6"/>
        <v>%let VarX=PAYFEE</v>
      </c>
      <c r="D49" s="47" t="s">
        <v>112</v>
      </c>
      <c r="E49" s="47" t="s">
        <v>421</v>
      </c>
      <c r="F49" s="47" t="s">
        <v>133</v>
      </c>
      <c r="G49" s="47"/>
      <c r="H49" s="47"/>
      <c r="I49" s="47"/>
      <c r="J49" s="47"/>
      <c r="K49" s="47" t="str">
        <f t="shared" si="0"/>
        <v>%let DSin=lf.a0501_train_group_temp; %let DSout=lf.a0501_train_group     ;%let VarX=PAYFEE; %let NewVarX=&amp;VarX._b; %let DSVarMap=lf.dz0501_&amp;VarX._map; %ApplyMap2(&amp;DSin,&amp;VarX,&amp;NewVarX,&amp;DSVarMap,&amp;DSout);</v>
      </c>
      <c r="L49" s="47"/>
      <c r="M49" s="48" t="s">
        <v>54</v>
      </c>
    </row>
    <row r="50" spans="1:13" x14ac:dyDescent="0.15">
      <c r="A50" t="s">
        <v>110</v>
      </c>
      <c r="B50" s="46" t="s">
        <v>111</v>
      </c>
      <c r="C50" s="47" t="str">
        <f>CONCATENATE("%let VarX=",M50)</f>
        <v>%let VarX=PAYPRINCIPALNFEE</v>
      </c>
      <c r="D50" s="47" t="s">
        <v>112</v>
      </c>
      <c r="E50" s="47" t="s">
        <v>421</v>
      </c>
      <c r="F50" s="47" t="s">
        <v>133</v>
      </c>
      <c r="G50" s="47"/>
      <c r="H50" s="47"/>
      <c r="I50" s="47"/>
      <c r="J50" s="47"/>
      <c r="K50" s="47" t="str">
        <f t="shared" si="0"/>
        <v>%let DSin=lf.a0501_train_group     ; %let DSout=lf.a0501_train_group_temp;%let VarX=PAYPRINCIPALNFEE; %let NewVarX=&amp;VarX._b; %let DSVarMap=lf.dz0501_&amp;VarX._map; %ApplyMap2(&amp;DSin,&amp;VarX,&amp;NewVarX,&amp;DSVarMap,&amp;DSout);</v>
      </c>
      <c r="L50" s="47"/>
      <c r="M50" s="48" t="s">
        <v>55</v>
      </c>
    </row>
    <row r="51" spans="1:13" x14ac:dyDescent="0.15">
      <c r="A51" t="s">
        <v>114</v>
      </c>
      <c r="B51" s="46" t="s">
        <v>115</v>
      </c>
      <c r="C51" s="47" t="str">
        <f t="shared" ref="C51:C57" si="7">CONCATENATE("%let VarX=",M51)</f>
        <v>%let VarX=PAYINTEAMT</v>
      </c>
      <c r="D51" s="47" t="s">
        <v>112</v>
      </c>
      <c r="E51" s="47" t="s">
        <v>421</v>
      </c>
      <c r="F51" s="47" t="s">
        <v>133</v>
      </c>
      <c r="G51" s="47"/>
      <c r="H51" s="47"/>
      <c r="I51" s="47"/>
      <c r="J51" s="47"/>
      <c r="K51" s="47" t="str">
        <f t="shared" si="0"/>
        <v>%let DSin=lf.a0501_train_group_temp; %let DSout=lf.a0501_train_group     ;%let VarX=PAYINTEAMT; %let NewVarX=&amp;VarX._b; %let DSVarMap=lf.dz0501_&amp;VarX._map; %ApplyMap2(&amp;DSin,&amp;VarX,&amp;NewVarX,&amp;DSVarMap,&amp;DSout);</v>
      </c>
      <c r="L51" s="47"/>
      <c r="M51" s="48" t="s">
        <v>56</v>
      </c>
    </row>
    <row r="52" spans="1:13" x14ac:dyDescent="0.15">
      <c r="A52" t="s">
        <v>110</v>
      </c>
      <c r="B52" s="46" t="s">
        <v>111</v>
      </c>
      <c r="C52" s="47" t="str">
        <f t="shared" si="7"/>
        <v>%let VarX=PAYFINE</v>
      </c>
      <c r="D52" s="47" t="s">
        <v>112</v>
      </c>
      <c r="E52" s="47" t="s">
        <v>421</v>
      </c>
      <c r="F52" s="47" t="s">
        <v>133</v>
      </c>
      <c r="G52" s="47"/>
      <c r="H52" s="47"/>
      <c r="I52" s="47"/>
      <c r="J52" s="47"/>
      <c r="K52" s="47" t="str">
        <f t="shared" si="0"/>
        <v>%let DSin=lf.a0501_train_group     ; %let DSout=lf.a0501_train_group_temp;%let VarX=PAYFINE; %let NewVarX=&amp;VarX._b; %let DSVarMap=lf.dz0501_&amp;VarX._map; %ApplyMap2(&amp;DSin,&amp;VarX,&amp;NewVarX,&amp;DSVarMap,&amp;DSout);</v>
      </c>
      <c r="L52" s="47"/>
      <c r="M52" s="48" t="s">
        <v>57</v>
      </c>
    </row>
    <row r="53" spans="1:13" x14ac:dyDescent="0.15">
      <c r="A53" t="s">
        <v>114</v>
      </c>
      <c r="B53" s="46" t="s">
        <v>115</v>
      </c>
      <c r="C53" s="47" t="str">
        <f t="shared" si="7"/>
        <v>%let VarX=PAYFINECNT</v>
      </c>
      <c r="D53" s="47" t="s">
        <v>112</v>
      </c>
      <c r="E53" s="47" t="s">
        <v>421</v>
      </c>
      <c r="F53" s="47" t="s">
        <v>133</v>
      </c>
      <c r="G53" s="47"/>
      <c r="H53" s="47"/>
      <c r="I53" s="47"/>
      <c r="J53" s="47"/>
      <c r="K53" s="47" t="str">
        <f t="shared" si="0"/>
        <v>%let DSin=lf.a0501_train_group_temp; %let DSout=lf.a0501_train_group     ;%let VarX=PAYFINECNT; %let NewVarX=&amp;VarX._b; %let DSVarMap=lf.dz0501_&amp;VarX._map; %ApplyMap2(&amp;DSin,&amp;VarX,&amp;NewVarX,&amp;DSVarMap,&amp;DSout);</v>
      </c>
      <c r="L53" s="47"/>
      <c r="M53" s="48" t="s">
        <v>58</v>
      </c>
    </row>
    <row r="54" spans="1:13" x14ac:dyDescent="0.15">
      <c r="A54" t="s">
        <v>110</v>
      </c>
      <c r="B54" s="46" t="s">
        <v>111</v>
      </c>
      <c r="C54" s="47" t="str">
        <f t="shared" si="7"/>
        <v>%let VarX=DUE_PERIODS</v>
      </c>
      <c r="D54" s="47" t="s">
        <v>112</v>
      </c>
      <c r="E54" s="47" t="s">
        <v>421</v>
      </c>
      <c r="F54" s="47" t="s">
        <v>133</v>
      </c>
      <c r="G54" s="47"/>
      <c r="H54" s="47"/>
      <c r="I54" s="47"/>
      <c r="J54" s="47"/>
      <c r="K54" s="47" t="str">
        <f t="shared" si="0"/>
        <v>%let DSin=lf.a0501_train_group     ; %let DSout=lf.a0501_train_group_temp;%let VarX=DUE_PERIODS; %let NewVarX=&amp;VarX._b; %let DSVarMap=lf.dz0501_&amp;VarX._map; %ApplyMap2(&amp;DSin,&amp;VarX,&amp;NewVarX,&amp;DSVarMap,&amp;DSout);</v>
      </c>
      <c r="L54" s="47"/>
      <c r="M54" s="48" t="s">
        <v>59</v>
      </c>
    </row>
    <row r="55" spans="1:13" x14ac:dyDescent="0.15">
      <c r="A55" t="s">
        <v>114</v>
      </c>
      <c r="B55" s="46" t="s">
        <v>115</v>
      </c>
      <c r="C55" s="47" t="str">
        <f t="shared" si="7"/>
        <v>%let VarX=ACTUALPAYPRINCIPLE</v>
      </c>
      <c r="D55" s="47" t="s">
        <v>112</v>
      </c>
      <c r="E55" s="47" t="s">
        <v>421</v>
      </c>
      <c r="F55" s="47" t="s">
        <v>133</v>
      </c>
      <c r="G55" s="47"/>
      <c r="H55" s="47"/>
      <c r="I55" s="47"/>
      <c r="J55" s="47"/>
      <c r="K55" s="47" t="str">
        <f t="shared" si="0"/>
        <v>%let DSin=lf.a0501_train_group_temp; %let DSout=lf.a0501_train_group     ;%let VarX=ACTUALPAYPRINCIPLE; %let NewVarX=&amp;VarX._b; %let DSVarMap=lf.dz0501_&amp;VarX._map; %ApplyMap2(&amp;DSin,&amp;VarX,&amp;NewVarX,&amp;DSVarMap,&amp;DSout);</v>
      </c>
      <c r="L55" s="47"/>
      <c r="M55" s="48" t="s">
        <v>60</v>
      </c>
    </row>
    <row r="56" spans="1:13" x14ac:dyDescent="0.15">
      <c r="A56" t="s">
        <v>110</v>
      </c>
      <c r="B56" s="46" t="s">
        <v>111</v>
      </c>
      <c r="C56" s="47" t="str">
        <f t="shared" si="7"/>
        <v>%let VarX=ACTUALPAYFEE</v>
      </c>
      <c r="D56" s="47" t="s">
        <v>112</v>
      </c>
      <c r="E56" s="47" t="s">
        <v>421</v>
      </c>
      <c r="F56" s="47" t="s">
        <v>133</v>
      </c>
      <c r="G56" s="47"/>
      <c r="H56" s="47"/>
      <c r="I56" s="47"/>
      <c r="J56" s="47"/>
      <c r="K56" s="47" t="str">
        <f t="shared" si="0"/>
        <v>%let DSin=lf.a0501_train_group     ; %let DSout=lf.a0501_train_group_temp;%let VarX=ACTUALPAYFEE; %let NewVarX=&amp;VarX._b; %let DSVarMap=lf.dz0501_&amp;VarX._map; %ApplyMap2(&amp;DSin,&amp;VarX,&amp;NewVarX,&amp;DSVarMap,&amp;DSout);</v>
      </c>
      <c r="L56" s="47"/>
      <c r="M56" s="48" t="s">
        <v>61</v>
      </c>
    </row>
    <row r="57" spans="1:13" x14ac:dyDescent="0.15">
      <c r="A57" t="s">
        <v>114</v>
      </c>
      <c r="B57" s="46" t="s">
        <v>115</v>
      </c>
      <c r="C57" s="47" t="str">
        <f t="shared" si="7"/>
        <v>%let VarX=ACTUALPAYINTEAMT</v>
      </c>
      <c r="D57" s="47" t="s">
        <v>112</v>
      </c>
      <c r="E57" s="47" t="s">
        <v>421</v>
      </c>
      <c r="F57" s="47" t="s">
        <v>133</v>
      </c>
      <c r="G57" s="47"/>
      <c r="H57" s="47"/>
      <c r="I57" s="47"/>
      <c r="J57" s="47"/>
      <c r="K57" s="47" t="str">
        <f t="shared" si="0"/>
        <v>%let DSin=lf.a0501_train_group_temp; %let DSout=lf.a0501_train_group     ;%let VarX=ACTUALPAYINTEAMT; %let NewVarX=&amp;VarX._b; %let DSVarMap=lf.dz0501_&amp;VarX._map; %ApplyMap2(&amp;DSin,&amp;VarX,&amp;NewVarX,&amp;DSVarMap,&amp;DSout);</v>
      </c>
      <c r="L57" s="47"/>
      <c r="M57" s="48" t="s">
        <v>63</v>
      </c>
    </row>
    <row r="58" spans="1:13" x14ac:dyDescent="0.15">
      <c r="A58" t="s">
        <v>110</v>
      </c>
      <c r="B58" s="46" t="s">
        <v>111</v>
      </c>
      <c r="C58" s="47" t="str">
        <f>CONCATENATE("%let VarX=",M58)</f>
        <v>%let VarX=ACTUALPAYFINE</v>
      </c>
      <c r="D58" s="47" t="s">
        <v>112</v>
      </c>
      <c r="E58" s="47" t="s">
        <v>421</v>
      </c>
      <c r="F58" s="47" t="s">
        <v>133</v>
      </c>
      <c r="G58" s="47"/>
      <c r="H58" s="47"/>
      <c r="I58" s="47"/>
      <c r="J58" s="47"/>
      <c r="K58" s="47" t="str">
        <f t="shared" si="0"/>
        <v>%let DSin=lf.a0501_train_group     ; %let DSout=lf.a0501_train_group_temp;%let VarX=ACTUALPAYFINE; %let NewVarX=&amp;VarX._b; %let DSVarMap=lf.dz0501_&amp;VarX._map; %ApplyMap2(&amp;DSin,&amp;VarX,&amp;NewVarX,&amp;DSVarMap,&amp;DSout);</v>
      </c>
      <c r="L58" s="47"/>
      <c r="M58" s="48" t="s">
        <v>64</v>
      </c>
    </row>
    <row r="59" spans="1:13" x14ac:dyDescent="0.15">
      <c r="A59" t="s">
        <v>114</v>
      </c>
      <c r="B59" s="46" t="s">
        <v>115</v>
      </c>
      <c r="C59" s="47" t="str">
        <f t="shared" ref="C59:C65" si="8">CONCATENATE("%let VarX=",M59)</f>
        <v>%let VarX=ACTUALPAYFINECNT</v>
      </c>
      <c r="D59" s="47" t="s">
        <v>112</v>
      </c>
      <c r="E59" s="47" t="s">
        <v>421</v>
      </c>
      <c r="F59" s="47" t="s">
        <v>133</v>
      </c>
      <c r="G59" s="47"/>
      <c r="H59" s="47"/>
      <c r="I59" s="47"/>
      <c r="J59" s="47"/>
      <c r="K59" s="47" t="str">
        <f t="shared" si="0"/>
        <v>%let DSin=lf.a0501_train_group_temp; %let DSout=lf.a0501_train_group     ;%let VarX=ACTUALPAYFINECNT; %let NewVarX=&amp;VarX._b; %let DSVarMap=lf.dz0501_&amp;VarX._map; %ApplyMap2(&amp;DSin,&amp;VarX,&amp;NewVarX,&amp;DSVarMap,&amp;DSout);</v>
      </c>
      <c r="L59" s="47"/>
      <c r="M59" s="48" t="s">
        <v>65</v>
      </c>
    </row>
    <row r="60" spans="1:13" x14ac:dyDescent="0.15">
      <c r="A60" t="s">
        <v>110</v>
      </c>
      <c r="B60" s="46" t="s">
        <v>111</v>
      </c>
      <c r="C60" s="47" t="str">
        <f t="shared" si="8"/>
        <v>%let VarX=FINISH_PERIODS</v>
      </c>
      <c r="D60" s="47" t="s">
        <v>112</v>
      </c>
      <c r="E60" s="47" t="s">
        <v>421</v>
      </c>
      <c r="F60" s="47" t="s">
        <v>133</v>
      </c>
      <c r="G60" s="47"/>
      <c r="H60" s="47"/>
      <c r="I60" s="47"/>
      <c r="J60" s="47"/>
      <c r="K60" s="47" t="str">
        <f t="shared" si="0"/>
        <v>%let DSin=lf.a0501_train_group     ; %let DSout=lf.a0501_train_group_temp;%let VarX=FINISH_PERIODS; %let NewVarX=&amp;VarX._b; %let DSVarMap=lf.dz0501_&amp;VarX._map; %ApplyMap2(&amp;DSin,&amp;VarX,&amp;NewVarX,&amp;DSVarMap,&amp;DSout);</v>
      </c>
      <c r="L60" s="47"/>
      <c r="M60" s="48" t="s">
        <v>66</v>
      </c>
    </row>
    <row r="61" spans="1:13" x14ac:dyDescent="0.15">
      <c r="A61" t="s">
        <v>114</v>
      </c>
      <c r="B61" s="46" t="s">
        <v>115</v>
      </c>
      <c r="C61" s="47" t="str">
        <f t="shared" si="8"/>
        <v>%let VarX=PAY_PERIODS</v>
      </c>
      <c r="D61" s="47" t="s">
        <v>112</v>
      </c>
      <c r="E61" s="47" t="s">
        <v>421</v>
      </c>
      <c r="F61" s="47" t="s">
        <v>133</v>
      </c>
      <c r="G61" s="47"/>
      <c r="H61" s="47"/>
      <c r="I61" s="47"/>
      <c r="J61" s="47"/>
      <c r="K61" s="47" t="str">
        <f t="shared" si="0"/>
        <v>%let DSin=lf.a0501_train_group_temp; %let DSout=lf.a0501_train_group     ;%let VarX=PAY_PERIODS; %let NewVarX=&amp;VarX._b; %let DSVarMap=lf.dz0501_&amp;VarX._map; %ApplyMap2(&amp;DSin,&amp;VarX,&amp;NewVarX,&amp;DSVarMap,&amp;DSout);</v>
      </c>
      <c r="L61" s="47"/>
      <c r="M61" s="48" t="s">
        <v>67</v>
      </c>
    </row>
    <row r="62" spans="1:13" x14ac:dyDescent="0.15">
      <c r="A62" t="s">
        <v>110</v>
      </c>
      <c r="B62" s="46" t="s">
        <v>111</v>
      </c>
      <c r="C62" s="47" t="str">
        <f t="shared" si="8"/>
        <v>%let VarX=SEQ_DELAY_DAYS</v>
      </c>
      <c r="D62" s="47" t="s">
        <v>112</v>
      </c>
      <c r="E62" s="47" t="s">
        <v>421</v>
      </c>
      <c r="F62" s="47" t="s">
        <v>133</v>
      </c>
      <c r="G62" s="47"/>
      <c r="H62" s="47"/>
      <c r="I62" s="47"/>
      <c r="J62" s="47"/>
      <c r="K62" s="47" t="str">
        <f t="shared" si="0"/>
        <v>%let DSin=lf.a0501_train_group     ; %let DSout=lf.a0501_train_group_temp;%let VarX=SEQ_DELAY_DAYS; %let NewVarX=&amp;VarX._b; %let DSVarMap=lf.dz0501_&amp;VarX._map; %ApplyMap2(&amp;DSin,&amp;VarX,&amp;NewVarX,&amp;DSVarMap,&amp;DSout);</v>
      </c>
      <c r="L62" s="47"/>
      <c r="M62" s="48" t="s">
        <v>68</v>
      </c>
    </row>
    <row r="63" spans="1:13" x14ac:dyDescent="0.15">
      <c r="A63" t="s">
        <v>114</v>
      </c>
      <c r="B63" s="46" t="s">
        <v>115</v>
      </c>
      <c r="C63" s="47" t="str">
        <f t="shared" si="8"/>
        <v>%let VarX=ONTIME_PAY</v>
      </c>
      <c r="D63" s="47" t="s">
        <v>112</v>
      </c>
      <c r="E63" s="47" t="s">
        <v>421</v>
      </c>
      <c r="F63" s="47" t="s">
        <v>133</v>
      </c>
      <c r="G63" s="47"/>
      <c r="H63" s="47"/>
      <c r="I63" s="47"/>
      <c r="J63" s="47"/>
      <c r="K63" s="47" t="str">
        <f t="shared" si="0"/>
        <v>%let DSin=lf.a0501_train_group_temp; %let DSout=lf.a0501_train_group     ;%let VarX=ONTIME_PAY; %let NewVarX=&amp;VarX._b; %let DSVarMap=lf.dz0501_&amp;VarX._map; %ApplyMap2(&amp;DSin,&amp;VarX,&amp;NewVarX,&amp;DSVarMap,&amp;DSout);</v>
      </c>
      <c r="L63" s="47"/>
      <c r="M63" s="48" t="s">
        <v>69</v>
      </c>
    </row>
    <row r="64" spans="1:13" x14ac:dyDescent="0.15">
      <c r="A64" t="s">
        <v>110</v>
      </c>
      <c r="B64" s="46" t="s">
        <v>111</v>
      </c>
      <c r="C64" s="47" t="str">
        <f t="shared" si="8"/>
        <v>%let VarX=INTIME_PAY</v>
      </c>
      <c r="D64" s="47" t="s">
        <v>112</v>
      </c>
      <c r="E64" s="47" t="s">
        <v>421</v>
      </c>
      <c r="F64" s="47" t="s">
        <v>133</v>
      </c>
      <c r="G64" s="47"/>
      <c r="H64" s="47"/>
      <c r="I64" s="47"/>
      <c r="J64" s="47"/>
      <c r="K64" s="47" t="str">
        <f t="shared" si="0"/>
        <v>%let DSin=lf.a0501_train_group     ; %let DSout=lf.a0501_train_group_temp;%let VarX=INTIME_PAY; %let NewVarX=&amp;VarX._b; %let DSVarMap=lf.dz0501_&amp;VarX._map; %ApplyMap2(&amp;DSin,&amp;VarX,&amp;NewVarX,&amp;DSVarMap,&amp;DSout);</v>
      </c>
      <c r="L64" s="47"/>
      <c r="M64" s="48" t="s">
        <v>70</v>
      </c>
    </row>
    <row r="65" spans="1:13" x14ac:dyDescent="0.15">
      <c r="A65" t="s">
        <v>114</v>
      </c>
      <c r="B65" s="46" t="s">
        <v>115</v>
      </c>
      <c r="C65" s="47" t="str">
        <f t="shared" si="8"/>
        <v>%let VarX=TOT_CREDIT_AMOUNT</v>
      </c>
      <c r="D65" s="47" t="s">
        <v>112</v>
      </c>
      <c r="E65" s="47" t="s">
        <v>421</v>
      </c>
      <c r="F65" s="47" t="s">
        <v>133</v>
      </c>
      <c r="G65" s="47"/>
      <c r="H65" s="47"/>
      <c r="I65" s="47"/>
      <c r="J65" s="47"/>
      <c r="K65" s="47" t="str">
        <f t="shared" si="0"/>
        <v>%let DSin=lf.a0501_train_group_temp; %let DSout=lf.a0501_train_group     ;%let VarX=TOT_CREDIT_AMOUNT; %let NewVarX=&amp;VarX._b; %let DSVarMap=lf.dz0501_&amp;VarX._map; %ApplyMap2(&amp;DSin,&amp;VarX,&amp;NewVarX,&amp;DSVarMap,&amp;DSout);</v>
      </c>
      <c r="L65" s="47"/>
      <c r="M65" s="48" t="s">
        <v>71</v>
      </c>
    </row>
    <row r="66" spans="1:13" x14ac:dyDescent="0.15">
      <c r="A66" t="s">
        <v>110</v>
      </c>
      <c r="B66" s="46" t="s">
        <v>111</v>
      </c>
      <c r="C66" s="47" t="str">
        <f>CONCATENATE("%let VarX=",M66)</f>
        <v>%let VarX=DELAY_TIMES</v>
      </c>
      <c r="D66" s="47" t="s">
        <v>112</v>
      </c>
      <c r="E66" s="47" t="s">
        <v>421</v>
      </c>
      <c r="F66" s="47" t="s">
        <v>133</v>
      </c>
      <c r="G66" s="47"/>
      <c r="H66" s="47"/>
      <c r="I66" s="47"/>
      <c r="J66" s="47"/>
      <c r="K66" s="47" t="str">
        <f t="shared" ref="K66:K97" si="9">CONCATENATE(A66,";",B66,";",C66,";",D66,";",E66,";",F66,";")</f>
        <v>%let DSin=lf.a0501_train_group     ; %let DSout=lf.a0501_train_group_temp;%let VarX=DELAY_TIMES; %let NewVarX=&amp;VarX._b; %let DSVarMap=lf.dz0501_&amp;VarX._map; %ApplyMap2(&amp;DSin,&amp;VarX,&amp;NewVarX,&amp;DSVarMap,&amp;DSout);</v>
      </c>
      <c r="L66" s="47"/>
      <c r="M66" s="48" t="s">
        <v>72</v>
      </c>
    </row>
    <row r="67" spans="1:13" x14ac:dyDescent="0.15">
      <c r="A67" t="s">
        <v>114</v>
      </c>
      <c r="B67" s="46" t="s">
        <v>115</v>
      </c>
      <c r="C67" s="47" t="str">
        <f t="shared" ref="C67:C73" si="10">CONCATENATE("%let VarX=",M67)</f>
        <v>%let VarX=DELAY_DAYS</v>
      </c>
      <c r="D67" s="47" t="s">
        <v>112</v>
      </c>
      <c r="E67" s="47" t="s">
        <v>421</v>
      </c>
      <c r="F67" s="47" t="s">
        <v>133</v>
      </c>
      <c r="G67" s="47"/>
      <c r="H67" s="47"/>
      <c r="I67" s="47"/>
      <c r="J67" s="47"/>
      <c r="K67" s="47" t="str">
        <f t="shared" si="9"/>
        <v>%let DSin=lf.a0501_train_group_temp; %let DSout=lf.a0501_train_group     ;%let VarX=DELAY_DAYS; %let NewVarX=&amp;VarX._b; %let DSVarMap=lf.dz0501_&amp;VarX._map; %ApplyMap2(&amp;DSin,&amp;VarX,&amp;NewVarX,&amp;DSVarMap,&amp;DSout);</v>
      </c>
      <c r="L67" s="47"/>
      <c r="M67" s="48" t="s">
        <v>14</v>
      </c>
    </row>
    <row r="68" spans="1:13" x14ac:dyDescent="0.15">
      <c r="A68" t="s">
        <v>110</v>
      </c>
      <c r="B68" s="46" t="s">
        <v>111</v>
      </c>
      <c r="C68" s="47" t="str">
        <f t="shared" si="10"/>
        <v>%let VarX=MAX_CPD</v>
      </c>
      <c r="D68" s="47" t="s">
        <v>112</v>
      </c>
      <c r="E68" s="47" t="s">
        <v>421</v>
      </c>
      <c r="F68" s="47" t="s">
        <v>133</v>
      </c>
      <c r="G68" s="47"/>
      <c r="H68" s="47"/>
      <c r="I68" s="47"/>
      <c r="J68" s="47"/>
      <c r="K68" s="47" t="str">
        <f t="shared" si="9"/>
        <v>%let DSin=lf.a0501_train_group     ; %let DSout=lf.a0501_train_group_temp;%let VarX=MAX_CPD; %let NewVarX=&amp;VarX._b; %let DSVarMap=lf.dz0501_&amp;VarX._map; %ApplyMap2(&amp;DSin,&amp;VarX,&amp;NewVarX,&amp;DSVarMap,&amp;DSout);</v>
      </c>
      <c r="L68" s="47"/>
      <c r="M68" s="48" t="s">
        <v>74</v>
      </c>
    </row>
    <row r="69" spans="1:13" x14ac:dyDescent="0.15">
      <c r="A69" t="s">
        <v>114</v>
      </c>
      <c r="B69" s="46" t="s">
        <v>115</v>
      </c>
      <c r="C69" s="47" t="str">
        <f t="shared" si="10"/>
        <v>%let VarX=MAX_OVERDUE</v>
      </c>
      <c r="D69" s="47" t="s">
        <v>112</v>
      </c>
      <c r="E69" s="47" t="s">
        <v>421</v>
      </c>
      <c r="F69" s="47" t="s">
        <v>133</v>
      </c>
      <c r="G69" s="47"/>
      <c r="H69" s="47"/>
      <c r="I69" s="47"/>
      <c r="J69" s="47"/>
      <c r="K69" s="47" t="str">
        <f t="shared" si="9"/>
        <v>%let DSin=lf.a0501_train_group_temp; %let DSout=lf.a0501_train_group     ;%let VarX=MAX_OVERDUE; %let NewVarX=&amp;VarX._b; %let DSVarMap=lf.dz0501_&amp;VarX._map; %ApplyMap2(&amp;DSin,&amp;VarX,&amp;NewVarX,&amp;DSVarMap,&amp;DSout);</v>
      </c>
      <c r="L69" s="47"/>
      <c r="M69" s="48" t="s">
        <v>75</v>
      </c>
    </row>
    <row r="70" spans="1:13" x14ac:dyDescent="0.15">
      <c r="A70" t="s">
        <v>110</v>
      </c>
      <c r="B70" s="46" t="s">
        <v>111</v>
      </c>
      <c r="C70" s="47" t="str">
        <f t="shared" si="10"/>
        <v>%let VarX=ROLL_BACK</v>
      </c>
      <c r="D70" s="47" t="s">
        <v>112</v>
      </c>
      <c r="E70" s="47" t="s">
        <v>421</v>
      </c>
      <c r="F70" s="47" t="s">
        <v>133</v>
      </c>
      <c r="G70" s="47"/>
      <c r="H70" s="47"/>
      <c r="I70" s="47"/>
      <c r="J70" s="47"/>
      <c r="K70" s="47" t="str">
        <f t="shared" si="9"/>
        <v>%let DSin=lf.a0501_train_group     ; %let DSout=lf.a0501_train_group_temp;%let VarX=ROLL_BACK; %let NewVarX=&amp;VarX._b; %let DSVarMap=lf.dz0501_&amp;VarX._map; %ApplyMap2(&amp;DSin,&amp;VarX,&amp;NewVarX,&amp;DSVarMap,&amp;DSout);</v>
      </c>
      <c r="L70" s="47"/>
      <c r="M70" s="48" t="s">
        <v>76</v>
      </c>
    </row>
    <row r="71" spans="1:13" x14ac:dyDescent="0.15">
      <c r="A71" t="s">
        <v>114</v>
      </c>
      <c r="B71" s="46" t="s">
        <v>115</v>
      </c>
      <c r="C71" s="47" t="str">
        <f t="shared" si="10"/>
        <v>%let VarX=MAX_ROLL_SEQ</v>
      </c>
      <c r="D71" s="47" t="s">
        <v>112</v>
      </c>
      <c r="E71" s="47" t="s">
        <v>421</v>
      </c>
      <c r="F71" s="47" t="s">
        <v>133</v>
      </c>
      <c r="G71" s="47"/>
      <c r="H71" s="47"/>
      <c r="I71" s="47"/>
      <c r="J71" s="47"/>
      <c r="K71" s="47" t="str">
        <f t="shared" si="9"/>
        <v>%let DSin=lf.a0501_train_group_temp; %let DSout=lf.a0501_train_group     ;%let VarX=MAX_ROLL_SEQ; %let NewVarX=&amp;VarX._b; %let DSVarMap=lf.dz0501_&amp;VarX._map; %ApplyMap2(&amp;DSin,&amp;VarX,&amp;NewVarX,&amp;DSVarMap,&amp;DSout);</v>
      </c>
      <c r="L71" s="47"/>
      <c r="M71" s="48" t="s">
        <v>77</v>
      </c>
    </row>
    <row r="72" spans="1:13" x14ac:dyDescent="0.15">
      <c r="A72" t="s">
        <v>110</v>
      </c>
      <c r="B72" s="46" t="s">
        <v>111</v>
      </c>
      <c r="C72" s="47" t="str">
        <f t="shared" si="10"/>
        <v>%let VarX=ROLL_BACK_SEQ</v>
      </c>
      <c r="D72" s="47" t="s">
        <v>112</v>
      </c>
      <c r="E72" s="47" t="s">
        <v>421</v>
      </c>
      <c r="F72" s="47" t="s">
        <v>133</v>
      </c>
      <c r="G72" s="47"/>
      <c r="H72" s="47"/>
      <c r="I72" s="47"/>
      <c r="J72" s="47"/>
      <c r="K72" s="47" t="str">
        <f t="shared" si="9"/>
        <v>%let DSin=lf.a0501_train_group     ; %let DSout=lf.a0501_train_group_temp;%let VarX=ROLL_BACK_SEQ; %let NewVarX=&amp;VarX._b; %let DSVarMap=lf.dz0501_&amp;VarX._map; %ApplyMap2(&amp;DSin,&amp;VarX,&amp;NewVarX,&amp;DSVarMap,&amp;DSout);</v>
      </c>
      <c r="L72" s="47"/>
      <c r="M72" s="48" t="s">
        <v>78</v>
      </c>
    </row>
    <row r="73" spans="1:13" x14ac:dyDescent="0.15">
      <c r="A73" t="s">
        <v>114</v>
      </c>
      <c r="B73" s="46" t="s">
        <v>115</v>
      </c>
      <c r="C73" s="47" t="str">
        <f t="shared" si="10"/>
        <v>%let VarX=MAX_CONDUE1</v>
      </c>
      <c r="D73" s="47" t="s">
        <v>112</v>
      </c>
      <c r="E73" s="47" t="s">
        <v>421</v>
      </c>
      <c r="F73" s="47" t="s">
        <v>133</v>
      </c>
      <c r="G73" s="47"/>
      <c r="H73" s="47"/>
      <c r="I73" s="47"/>
      <c r="J73" s="47"/>
      <c r="K73" s="47" t="str">
        <f t="shared" si="9"/>
        <v>%let DSin=lf.a0501_train_group_temp; %let DSout=lf.a0501_train_group     ;%let VarX=MAX_CONDUE1; %let NewVarX=&amp;VarX._b; %let DSVarMap=lf.dz0501_&amp;VarX._map; %ApplyMap2(&amp;DSin,&amp;VarX,&amp;NewVarX,&amp;DSVarMap,&amp;DSout);</v>
      </c>
      <c r="L73" s="47"/>
      <c r="M73" s="48" t="s">
        <v>79</v>
      </c>
    </row>
    <row r="74" spans="1:13" x14ac:dyDescent="0.15">
      <c r="A74" t="s">
        <v>110</v>
      </c>
      <c r="B74" s="46" t="s">
        <v>111</v>
      </c>
      <c r="C74" s="47" t="str">
        <f>CONCATENATE("%let VarX=",M74)</f>
        <v>%let VarX=CON1_DUE_TIMES</v>
      </c>
      <c r="D74" s="47" t="s">
        <v>112</v>
      </c>
      <c r="E74" s="47" t="s">
        <v>421</v>
      </c>
      <c r="F74" s="47" t="s">
        <v>133</v>
      </c>
      <c r="G74" s="47"/>
      <c r="H74" s="47"/>
      <c r="I74" s="47"/>
      <c r="J74" s="47"/>
      <c r="K74" s="47" t="str">
        <f t="shared" si="9"/>
        <v>%let DSin=lf.a0501_train_group     ; %let DSout=lf.a0501_train_group_temp;%let VarX=CON1_DUE_TIMES; %let NewVarX=&amp;VarX._b; %let DSVarMap=lf.dz0501_&amp;VarX._map; %ApplyMap2(&amp;DSin,&amp;VarX,&amp;NewVarX,&amp;DSVarMap,&amp;DSout);</v>
      </c>
      <c r="L74" s="47"/>
      <c r="M74" s="48" t="s">
        <v>80</v>
      </c>
    </row>
    <row r="75" spans="1:13" x14ac:dyDescent="0.15">
      <c r="A75" t="s">
        <v>114</v>
      </c>
      <c r="B75" s="46" t="s">
        <v>115</v>
      </c>
      <c r="C75" s="47" t="str">
        <f t="shared" ref="C75:C81" si="11">CONCATENATE("%let VarX=",M75)</f>
        <v>%let VarX=MAX_CONDUE5</v>
      </c>
      <c r="D75" s="47" t="s">
        <v>112</v>
      </c>
      <c r="E75" s="47" t="s">
        <v>421</v>
      </c>
      <c r="F75" s="47" t="s">
        <v>133</v>
      </c>
      <c r="G75" s="47"/>
      <c r="H75" s="47"/>
      <c r="I75" s="47"/>
      <c r="J75" s="47"/>
      <c r="K75" s="47" t="str">
        <f t="shared" si="9"/>
        <v>%let DSin=lf.a0501_train_group_temp; %let DSout=lf.a0501_train_group     ;%let VarX=MAX_CONDUE5; %let NewVarX=&amp;VarX._b; %let DSVarMap=lf.dz0501_&amp;VarX._map; %ApplyMap2(&amp;DSin,&amp;VarX,&amp;NewVarX,&amp;DSVarMap,&amp;DSout);</v>
      </c>
      <c r="L75" s="47"/>
      <c r="M75" s="48" t="s">
        <v>81</v>
      </c>
    </row>
    <row r="76" spans="1:13" x14ac:dyDescent="0.15">
      <c r="A76" t="s">
        <v>110</v>
      </c>
      <c r="B76" s="46" t="s">
        <v>111</v>
      </c>
      <c r="C76" s="47" t="str">
        <f t="shared" si="11"/>
        <v>%let VarX=CON5_DUE_TIMES</v>
      </c>
      <c r="D76" s="47" t="s">
        <v>112</v>
      </c>
      <c r="E76" s="47" t="s">
        <v>421</v>
      </c>
      <c r="F76" s="47" t="s">
        <v>133</v>
      </c>
      <c r="G76" s="47"/>
      <c r="H76" s="47"/>
      <c r="I76" s="47"/>
      <c r="J76" s="47"/>
      <c r="K76" s="47" t="str">
        <f t="shared" si="9"/>
        <v>%let DSin=lf.a0501_train_group     ; %let DSout=lf.a0501_train_group_temp;%let VarX=CON5_DUE_TIMES; %let NewVarX=&amp;VarX._b; %let DSVarMap=lf.dz0501_&amp;VarX._map; %ApplyMap2(&amp;DSin,&amp;VarX,&amp;NewVarX,&amp;DSVarMap,&amp;DSout);</v>
      </c>
      <c r="L76" s="47"/>
      <c r="M76" s="48" t="s">
        <v>82</v>
      </c>
    </row>
    <row r="77" spans="1:13" x14ac:dyDescent="0.15">
      <c r="A77" t="s">
        <v>114</v>
      </c>
      <c r="B77" s="46" t="s">
        <v>115</v>
      </c>
      <c r="C77" s="47" t="str">
        <f t="shared" si="11"/>
        <v>%let VarX=MAX_CONDUE10</v>
      </c>
      <c r="D77" s="47" t="s">
        <v>112</v>
      </c>
      <c r="E77" s="47" t="s">
        <v>421</v>
      </c>
      <c r="F77" s="47" t="s">
        <v>133</v>
      </c>
      <c r="G77" s="47"/>
      <c r="H77" s="47"/>
      <c r="I77" s="47"/>
      <c r="J77" s="47"/>
      <c r="K77" s="47" t="str">
        <f t="shared" si="9"/>
        <v>%let DSin=lf.a0501_train_group_temp; %let DSout=lf.a0501_train_group     ;%let VarX=MAX_CONDUE10; %let NewVarX=&amp;VarX._b; %let DSVarMap=lf.dz0501_&amp;VarX._map; %ApplyMap2(&amp;DSin,&amp;VarX,&amp;NewVarX,&amp;DSVarMap,&amp;DSout);</v>
      </c>
      <c r="L77" s="47"/>
      <c r="M77" s="48" t="s">
        <v>83</v>
      </c>
    </row>
    <row r="78" spans="1:13" x14ac:dyDescent="0.15">
      <c r="A78" t="s">
        <v>110</v>
      </c>
      <c r="B78" s="46" t="s">
        <v>111</v>
      </c>
      <c r="C78" s="47" t="str">
        <f t="shared" si="11"/>
        <v>%let VarX=CON10_DUE_TIMES</v>
      </c>
      <c r="D78" s="47" t="s">
        <v>112</v>
      </c>
      <c r="E78" s="47" t="s">
        <v>421</v>
      </c>
      <c r="F78" s="47" t="s">
        <v>133</v>
      </c>
      <c r="G78" s="47"/>
      <c r="H78" s="47"/>
      <c r="I78" s="47"/>
      <c r="J78" s="47"/>
      <c r="K78" s="47" t="str">
        <f t="shared" si="9"/>
        <v>%let DSin=lf.a0501_train_group     ; %let DSout=lf.a0501_train_group_temp;%let VarX=CON10_DUE_TIMES; %let NewVarX=&amp;VarX._b; %let DSVarMap=lf.dz0501_&amp;VarX._map; %ApplyMap2(&amp;DSin,&amp;VarX,&amp;NewVarX,&amp;DSVarMap,&amp;DSout);</v>
      </c>
      <c r="L78" s="47"/>
      <c r="M78" s="48" t="s">
        <v>84</v>
      </c>
    </row>
    <row r="79" spans="1:13" x14ac:dyDescent="0.15">
      <c r="A79" t="s">
        <v>114</v>
      </c>
      <c r="B79" s="46" t="s">
        <v>115</v>
      </c>
      <c r="C79" s="47" t="str">
        <f t="shared" si="11"/>
        <v>%let VarX=HIS_DUESEQ</v>
      </c>
      <c r="D79" s="47" t="s">
        <v>112</v>
      </c>
      <c r="E79" s="47" t="s">
        <v>421</v>
      </c>
      <c r="F79" s="47" t="s">
        <v>133</v>
      </c>
      <c r="G79" s="47"/>
      <c r="H79" s="47"/>
      <c r="I79" s="47"/>
      <c r="J79" s="47"/>
      <c r="K79" s="47" t="str">
        <f t="shared" si="9"/>
        <v>%let DSin=lf.a0501_train_group_temp; %let DSout=lf.a0501_train_group     ;%let VarX=HIS_DUESEQ; %let NewVarX=&amp;VarX._b; %let DSVarMap=lf.dz0501_&amp;VarX._map; %ApplyMap2(&amp;DSin,&amp;VarX,&amp;NewVarX,&amp;DSVarMap,&amp;DSout);</v>
      </c>
      <c r="L79" s="47"/>
      <c r="M79" s="48" t="s">
        <v>85</v>
      </c>
    </row>
    <row r="80" spans="1:13" x14ac:dyDescent="0.15">
      <c r="A80" t="s">
        <v>110</v>
      </c>
      <c r="B80" s="46" t="s">
        <v>111</v>
      </c>
      <c r="C80" s="47" t="str">
        <f t="shared" si="11"/>
        <v>%let VarX=IS10FINE</v>
      </c>
      <c r="D80" s="47" t="s">
        <v>112</v>
      </c>
      <c r="E80" s="47" t="s">
        <v>421</v>
      </c>
      <c r="F80" s="47" t="s">
        <v>133</v>
      </c>
      <c r="G80" s="47"/>
      <c r="H80" s="47"/>
      <c r="I80" s="47"/>
      <c r="J80" s="47"/>
      <c r="K80" s="47" t="str">
        <f t="shared" si="9"/>
        <v>%let DSin=lf.a0501_train_group     ; %let DSout=lf.a0501_train_group_temp;%let VarX=IS10FINE; %let NewVarX=&amp;VarX._b; %let DSVarMap=lf.dz0501_&amp;VarX._map; %ApplyMap2(&amp;DSin,&amp;VarX,&amp;NewVarX,&amp;DSVarMap,&amp;DSout);</v>
      </c>
      <c r="L80" s="47"/>
      <c r="M80" s="48" t="s">
        <v>86</v>
      </c>
    </row>
    <row r="81" spans="1:13" x14ac:dyDescent="0.15">
      <c r="A81" t="s">
        <v>114</v>
      </c>
      <c r="B81" s="46" t="s">
        <v>115</v>
      </c>
      <c r="C81" s="47" t="str">
        <f t="shared" si="11"/>
        <v>%let VarX=SEQ_DUEDAYS</v>
      </c>
      <c r="D81" s="47" t="s">
        <v>112</v>
      </c>
      <c r="E81" s="47" t="s">
        <v>421</v>
      </c>
      <c r="F81" s="47" t="s">
        <v>133</v>
      </c>
      <c r="G81" s="47"/>
      <c r="H81" s="47"/>
      <c r="I81" s="47"/>
      <c r="J81" s="47"/>
      <c r="K81" s="47" t="str">
        <f t="shared" si="9"/>
        <v>%let DSin=lf.a0501_train_group_temp; %let DSout=lf.a0501_train_group     ;%let VarX=SEQ_DUEDAYS; %let NewVarX=&amp;VarX._b; %let DSVarMap=lf.dz0501_&amp;VarX._map; %ApplyMap2(&amp;DSin,&amp;VarX,&amp;NewVarX,&amp;DSVarMap,&amp;DSout);</v>
      </c>
      <c r="L81" s="47"/>
      <c r="M81" s="48" t="s">
        <v>87</v>
      </c>
    </row>
    <row r="82" spans="1:13" x14ac:dyDescent="0.15">
      <c r="A82" t="s">
        <v>110</v>
      </c>
      <c r="B82" s="46" t="s">
        <v>111</v>
      </c>
      <c r="C82" s="47" t="str">
        <f>CONCATENATE("%let VarX=",M82)</f>
        <v>%let VarX=MAX_SEQ_DUEDAYS</v>
      </c>
      <c r="D82" s="47" t="s">
        <v>112</v>
      </c>
      <c r="E82" s="47" t="s">
        <v>421</v>
      </c>
      <c r="F82" s="47" t="s">
        <v>133</v>
      </c>
      <c r="G82" s="47"/>
      <c r="H82" s="47"/>
      <c r="I82" s="47"/>
      <c r="J82" s="47"/>
      <c r="K82" s="47" t="str">
        <f t="shared" si="9"/>
        <v>%let DSin=lf.a0501_train_group     ; %let DSout=lf.a0501_train_group_temp;%let VarX=MAX_SEQ_DUEDAYS; %let NewVarX=&amp;VarX._b; %let DSVarMap=lf.dz0501_&amp;VarX._map; %ApplyMap2(&amp;DSin,&amp;VarX,&amp;NewVarX,&amp;DSVarMap,&amp;DSout);</v>
      </c>
      <c r="L82" s="47"/>
      <c r="M82" s="48" t="s">
        <v>88</v>
      </c>
    </row>
    <row r="83" spans="1:13" x14ac:dyDescent="0.15">
      <c r="A83" t="s">
        <v>114</v>
      </c>
      <c r="B83" s="46" t="s">
        <v>115</v>
      </c>
      <c r="C83" s="47" t="str">
        <f t="shared" ref="C83:C89" si="12">CONCATENATE("%let VarX=",M83)</f>
        <v>%let VarX=OVER_DUE_VALUE</v>
      </c>
      <c r="D83" s="47" t="s">
        <v>112</v>
      </c>
      <c r="E83" s="47" t="s">
        <v>421</v>
      </c>
      <c r="F83" s="47" t="s">
        <v>133</v>
      </c>
      <c r="G83" s="47"/>
      <c r="H83" s="47"/>
      <c r="I83" s="47"/>
      <c r="J83" s="47"/>
      <c r="K83" s="47" t="str">
        <f t="shared" si="9"/>
        <v>%let DSin=lf.a0501_train_group_temp; %let DSout=lf.a0501_train_group     ;%let VarX=OVER_DUE_VALUE; %let NewVarX=&amp;VarX._b; %let DSVarMap=lf.dz0501_&amp;VarX._map; %ApplyMap2(&amp;DSin,&amp;VarX,&amp;NewVarX,&amp;DSVarMap,&amp;DSout);</v>
      </c>
      <c r="L83" s="47"/>
      <c r="M83" s="48" t="s">
        <v>89</v>
      </c>
    </row>
    <row r="84" spans="1:13" x14ac:dyDescent="0.15">
      <c r="A84" t="s">
        <v>110</v>
      </c>
      <c r="B84" s="46" t="s">
        <v>111</v>
      </c>
      <c r="C84" s="47" t="str">
        <f t="shared" si="12"/>
        <v>%let VarX=N_CUR_BALANCE</v>
      </c>
      <c r="D84" s="47" t="s">
        <v>112</v>
      </c>
      <c r="E84" s="47" t="s">
        <v>421</v>
      </c>
      <c r="F84" s="47" t="s">
        <v>133</v>
      </c>
      <c r="G84" s="47"/>
      <c r="H84" s="47"/>
      <c r="I84" s="47"/>
      <c r="J84" s="47"/>
      <c r="K84" s="47" t="str">
        <f t="shared" si="9"/>
        <v>%let DSin=lf.a0501_train_group     ; %let DSout=lf.a0501_train_group_temp;%let VarX=N_CUR_BALANCE; %let NewVarX=&amp;VarX._b; %let DSVarMap=lf.dz0501_&amp;VarX._map; %ApplyMap2(&amp;DSin,&amp;VarX,&amp;NewVarX,&amp;DSVarMap,&amp;DSout);</v>
      </c>
      <c r="L84" s="47"/>
      <c r="M84" s="48" t="s">
        <v>90</v>
      </c>
    </row>
    <row r="85" spans="1:13" x14ac:dyDescent="0.15">
      <c r="A85" t="s">
        <v>114</v>
      </c>
      <c r="B85" s="46" t="s">
        <v>115</v>
      </c>
      <c r="C85" s="47" t="str">
        <f t="shared" si="12"/>
        <v>%let VarX=avg_rollseq</v>
      </c>
      <c r="D85" s="47" t="s">
        <v>112</v>
      </c>
      <c r="E85" s="47" t="s">
        <v>421</v>
      </c>
      <c r="F85" s="47" t="s">
        <v>133</v>
      </c>
      <c r="G85" s="47"/>
      <c r="H85" s="47"/>
      <c r="I85" s="47"/>
      <c r="J85" s="47"/>
      <c r="K85" s="47" t="str">
        <f t="shared" si="9"/>
        <v>%let DSin=lf.a0501_train_group_temp; %let DSout=lf.a0501_train_group     ;%let VarX=avg_rollseq; %let NewVarX=&amp;VarX._b; %let DSVarMap=lf.dz0501_&amp;VarX._map; %ApplyMap2(&amp;DSin,&amp;VarX,&amp;NewVarX,&amp;DSVarMap,&amp;DSout);</v>
      </c>
      <c r="L85" s="47"/>
      <c r="M85" s="48" t="s">
        <v>411</v>
      </c>
    </row>
    <row r="86" spans="1:13" x14ac:dyDescent="0.15">
      <c r="A86" t="s">
        <v>110</v>
      </c>
      <c r="B86" s="46" t="s">
        <v>111</v>
      </c>
      <c r="C86" s="47" t="str">
        <f t="shared" si="12"/>
        <v>%let VarX=fine10_seq_ratio</v>
      </c>
      <c r="D86" s="47" t="s">
        <v>112</v>
      </c>
      <c r="E86" s="47" t="s">
        <v>421</v>
      </c>
      <c r="F86" s="47" t="s">
        <v>133</v>
      </c>
      <c r="G86" s="47"/>
      <c r="H86" s="47"/>
      <c r="I86" s="47"/>
      <c r="J86" s="47"/>
      <c r="K86" s="47" t="str">
        <f t="shared" si="9"/>
        <v>%let DSin=lf.a0501_train_group     ; %let DSout=lf.a0501_train_group_temp;%let VarX=fine10_seq_ratio; %let NewVarX=&amp;VarX._b; %let DSVarMap=lf.dz0501_&amp;VarX._map; %ApplyMap2(&amp;DSin,&amp;VarX,&amp;NewVarX,&amp;DSVarMap,&amp;DSout);</v>
      </c>
      <c r="L86" s="47"/>
      <c r="M86" s="48" t="s">
        <v>412</v>
      </c>
    </row>
    <row r="87" spans="1:13" x14ac:dyDescent="0.15">
      <c r="A87" t="s">
        <v>114</v>
      </c>
      <c r="B87" s="46" t="s">
        <v>115</v>
      </c>
      <c r="C87" s="47" t="str">
        <f t="shared" si="12"/>
        <v>%let VarX=value_income_ratio</v>
      </c>
      <c r="D87" s="47" t="s">
        <v>112</v>
      </c>
      <c r="E87" s="47" t="s">
        <v>421</v>
      </c>
      <c r="F87" s="47" t="s">
        <v>133</v>
      </c>
      <c r="G87" s="47"/>
      <c r="H87" s="47"/>
      <c r="I87" s="47"/>
      <c r="J87" s="47"/>
      <c r="K87" s="47" t="str">
        <f t="shared" si="9"/>
        <v>%let DSin=lf.a0501_train_group_temp; %let DSout=lf.a0501_train_group     ;%let VarX=value_income_ratio; %let NewVarX=&amp;VarX._b; %let DSVarMap=lf.dz0501_&amp;VarX._map; %ApplyMap2(&amp;DSin,&amp;VarX,&amp;NewVarX,&amp;DSVarMap,&amp;DSout);</v>
      </c>
      <c r="L87" s="47"/>
      <c r="M87" s="48" t="s">
        <v>413</v>
      </c>
    </row>
    <row r="88" spans="1:13" x14ac:dyDescent="0.15">
      <c r="A88" t="s">
        <v>110</v>
      </c>
      <c r="B88" s="46" t="s">
        <v>111</v>
      </c>
      <c r="C88" s="47" t="str">
        <f t="shared" si="12"/>
        <v>%let VarX=value_balance_ratio</v>
      </c>
      <c r="D88" s="47" t="s">
        <v>112</v>
      </c>
      <c r="E88" s="47" t="s">
        <v>421</v>
      </c>
      <c r="F88" s="47" t="s">
        <v>133</v>
      </c>
      <c r="G88" s="47"/>
      <c r="H88" s="47"/>
      <c r="I88" s="47"/>
      <c r="J88" s="47"/>
      <c r="K88" s="47" t="str">
        <f t="shared" si="9"/>
        <v>%let DSin=lf.a0501_train_group     ; %let DSout=lf.a0501_train_group_temp;%let VarX=value_balance_ratio; %let NewVarX=&amp;VarX._b; %let DSVarMap=lf.dz0501_&amp;VarX._map; %ApplyMap2(&amp;DSin,&amp;VarX,&amp;NewVarX,&amp;DSVarMap,&amp;DSout);</v>
      </c>
      <c r="L88" s="47"/>
      <c r="M88" s="48" t="s">
        <v>414</v>
      </c>
    </row>
    <row r="89" spans="1:13" x14ac:dyDescent="0.15">
      <c r="A89" t="s">
        <v>114</v>
      </c>
      <c r="B89" s="46" t="s">
        <v>115</v>
      </c>
      <c r="C89" s="47" t="str">
        <f t="shared" si="12"/>
        <v>%let VarX=overdue_periods_ratio</v>
      </c>
      <c r="D89" s="47" t="s">
        <v>112</v>
      </c>
      <c r="E89" s="47" t="s">
        <v>421</v>
      </c>
      <c r="F89" s="47" t="s">
        <v>133</v>
      </c>
      <c r="G89" s="47"/>
      <c r="H89" s="47"/>
      <c r="I89" s="47"/>
      <c r="J89" s="47"/>
      <c r="K89" s="47" t="str">
        <f t="shared" si="9"/>
        <v>%let DSin=lf.a0501_train_group_temp; %let DSout=lf.a0501_train_group     ;%let VarX=overdue_periods_ratio; %let NewVarX=&amp;VarX._b; %let DSVarMap=lf.dz0501_&amp;VarX._map; %ApplyMap2(&amp;DSin,&amp;VarX,&amp;NewVarX,&amp;DSVarMap,&amp;DSout);</v>
      </c>
      <c r="L89" s="47"/>
      <c r="M89" s="48" t="s">
        <v>415</v>
      </c>
    </row>
    <row r="90" spans="1:13" x14ac:dyDescent="0.15">
      <c r="A90" t="s">
        <v>110</v>
      </c>
      <c r="B90" s="46" t="s">
        <v>111</v>
      </c>
      <c r="C90" s="47" t="str">
        <f>CONCATENATE("%let VarX=",M90)</f>
        <v>%let VarX=finish_periods_ratio</v>
      </c>
      <c r="D90" s="47" t="s">
        <v>112</v>
      </c>
      <c r="E90" s="47" t="s">
        <v>421</v>
      </c>
      <c r="F90" s="47" t="s">
        <v>133</v>
      </c>
      <c r="G90" s="47"/>
      <c r="H90" s="47"/>
      <c r="I90" s="47"/>
      <c r="J90" s="47"/>
      <c r="K90" s="47" t="str">
        <f t="shared" si="9"/>
        <v>%let DSin=lf.a0501_train_group     ; %let DSout=lf.a0501_train_group_temp;%let VarX=finish_periods_ratio; %let NewVarX=&amp;VarX._b; %let DSVarMap=lf.dz0501_&amp;VarX._map; %ApplyMap2(&amp;DSin,&amp;VarX,&amp;NewVarX,&amp;DSVarMap,&amp;DSout);</v>
      </c>
      <c r="L90" s="47"/>
      <c r="M90" s="48" t="s">
        <v>0</v>
      </c>
    </row>
    <row r="91" spans="1:13" x14ac:dyDescent="0.15">
      <c r="A91" t="s">
        <v>114</v>
      </c>
      <c r="B91" s="46" t="s">
        <v>115</v>
      </c>
      <c r="C91" s="47" t="str">
        <f t="shared" ref="C91:C97" si="13">CONCATENATE("%let VarX=",M91)</f>
        <v>%let VarX=due_periods_ratio</v>
      </c>
      <c r="D91" s="47" t="s">
        <v>112</v>
      </c>
      <c r="E91" s="47" t="s">
        <v>421</v>
      </c>
      <c r="F91" s="47" t="s">
        <v>133</v>
      </c>
      <c r="G91" s="47"/>
      <c r="H91" s="47"/>
      <c r="I91" s="47"/>
      <c r="J91" s="47"/>
      <c r="K91" s="47" t="str">
        <f t="shared" si="9"/>
        <v>%let DSin=lf.a0501_train_group_temp; %let DSout=lf.a0501_train_group     ;%let VarX=due_periods_ratio; %let NewVarX=&amp;VarX._b; %let DSVarMap=lf.dz0501_&amp;VarX._map; %ApplyMap2(&amp;DSin,&amp;VarX,&amp;NewVarX,&amp;DSVarMap,&amp;DSout);</v>
      </c>
      <c r="L91" s="47"/>
      <c r="M91" s="48" t="s">
        <v>416</v>
      </c>
    </row>
    <row r="92" spans="1:13" x14ac:dyDescent="0.15">
      <c r="A92" t="s">
        <v>110</v>
      </c>
      <c r="B92" s="46" t="s">
        <v>111</v>
      </c>
      <c r="C92" s="47" t="str">
        <f t="shared" si="13"/>
        <v>%let VarX=CS_TIMES</v>
      </c>
      <c r="D92" s="47" t="s">
        <v>112</v>
      </c>
      <c r="E92" s="47" t="s">
        <v>421</v>
      </c>
      <c r="F92" s="47" t="s">
        <v>133</v>
      </c>
      <c r="G92" s="47"/>
      <c r="H92" s="47"/>
      <c r="I92" s="47"/>
      <c r="J92" s="47"/>
      <c r="K92" s="47" t="str">
        <f t="shared" si="9"/>
        <v>%let DSin=lf.a0501_train_group     ; %let DSout=lf.a0501_train_group_temp;%let VarX=CS_TIMES; %let NewVarX=&amp;VarX._b; %let DSVarMap=lf.dz0501_&amp;VarX._map; %ApplyMap2(&amp;DSin,&amp;VarX,&amp;NewVarX,&amp;DSVarMap,&amp;DSout);</v>
      </c>
      <c r="L92" s="47"/>
      <c r="M92" s="48" t="s">
        <v>91</v>
      </c>
    </row>
    <row r="93" spans="1:13" x14ac:dyDescent="0.15">
      <c r="A93" t="s">
        <v>114</v>
      </c>
      <c r="B93" s="46" t="s">
        <v>115</v>
      </c>
      <c r="C93" s="47" t="str">
        <f t="shared" si="13"/>
        <v>%let VarX=CONTACT</v>
      </c>
      <c r="D93" s="47" t="s">
        <v>112</v>
      </c>
      <c r="E93" s="47" t="s">
        <v>421</v>
      </c>
      <c r="F93" s="47" t="s">
        <v>133</v>
      </c>
      <c r="G93" s="47"/>
      <c r="H93" s="47"/>
      <c r="I93" s="47"/>
      <c r="J93" s="47"/>
      <c r="K93" s="47" t="str">
        <f t="shared" si="9"/>
        <v>%let DSin=lf.a0501_train_group_temp; %let DSout=lf.a0501_train_group     ;%let VarX=CONTACT; %let NewVarX=&amp;VarX._b; %let DSVarMap=lf.dz0501_&amp;VarX._map; %ApplyMap2(&amp;DSin,&amp;VarX,&amp;NewVarX,&amp;DSVarMap,&amp;DSout);</v>
      </c>
      <c r="L93" s="47"/>
      <c r="M93" s="48" t="s">
        <v>92</v>
      </c>
    </row>
    <row r="94" spans="1:13" x14ac:dyDescent="0.15">
      <c r="A94" t="s">
        <v>110</v>
      </c>
      <c r="B94" s="46" t="s">
        <v>111</v>
      </c>
      <c r="C94" s="47" t="str">
        <f t="shared" si="13"/>
        <v>%let VarX=PTP</v>
      </c>
      <c r="D94" s="47" t="s">
        <v>112</v>
      </c>
      <c r="E94" s="47" t="s">
        <v>421</v>
      </c>
      <c r="F94" s="47" t="s">
        <v>133</v>
      </c>
      <c r="G94" s="47"/>
      <c r="H94" s="47"/>
      <c r="I94" s="47"/>
      <c r="J94" s="47"/>
      <c r="K94" s="47" t="str">
        <f t="shared" si="9"/>
        <v>%let DSin=lf.a0501_train_group     ; %let DSout=lf.a0501_train_group_temp;%let VarX=PTP; %let NewVarX=&amp;VarX._b; %let DSVarMap=lf.dz0501_&amp;VarX._map; %ApplyMap2(&amp;DSin,&amp;VarX,&amp;NewVarX,&amp;DSVarMap,&amp;DSout);</v>
      </c>
      <c r="L94" s="47"/>
      <c r="M94" s="48" t="s">
        <v>93</v>
      </c>
    </row>
    <row r="95" spans="1:13" x14ac:dyDescent="0.15">
      <c r="A95" t="s">
        <v>114</v>
      </c>
      <c r="B95" s="46" t="s">
        <v>115</v>
      </c>
      <c r="C95" s="47" t="str">
        <f t="shared" si="13"/>
        <v>%let VarX=FNBM_TIMES</v>
      </c>
      <c r="D95" s="47" t="s">
        <v>112</v>
      </c>
      <c r="E95" s="47" t="s">
        <v>421</v>
      </c>
      <c r="F95" s="47" t="s">
        <v>133</v>
      </c>
      <c r="G95" s="47"/>
      <c r="H95" s="47"/>
      <c r="I95" s="47"/>
      <c r="J95" s="47"/>
      <c r="K95" s="47" t="str">
        <f t="shared" si="9"/>
        <v>%let DSin=lf.a0501_train_group_temp; %let DSout=lf.a0501_train_group     ;%let VarX=FNBM_TIMES; %let NewVarX=&amp;VarX._b; %let DSVarMap=lf.dz0501_&amp;VarX._map; %ApplyMap2(&amp;DSin,&amp;VarX,&amp;NewVarX,&amp;DSVarMap,&amp;DSout);</v>
      </c>
      <c r="L95" s="47"/>
      <c r="M95" s="48" t="s">
        <v>94</v>
      </c>
    </row>
    <row r="96" spans="1:13" x14ac:dyDescent="0.15">
      <c r="A96" t="s">
        <v>110</v>
      </c>
      <c r="B96" s="46" t="s">
        <v>111</v>
      </c>
      <c r="C96" s="47" t="str">
        <f t="shared" si="13"/>
        <v>%let VarX=INCM_TIMES</v>
      </c>
      <c r="D96" s="47" t="s">
        <v>112</v>
      </c>
      <c r="E96" s="47" t="s">
        <v>421</v>
      </c>
      <c r="F96" s="47" t="s">
        <v>133</v>
      </c>
      <c r="G96" s="47"/>
      <c r="H96" s="47"/>
      <c r="I96" s="47"/>
      <c r="J96" s="47"/>
      <c r="K96" s="47" t="str">
        <f t="shared" si="9"/>
        <v>%let DSin=lf.a0501_train_group     ; %let DSout=lf.a0501_train_group_temp;%let VarX=INCM_TIMES; %let NewVarX=&amp;VarX._b; %let DSVarMap=lf.dz0501_&amp;VarX._map; %ApplyMap2(&amp;DSin,&amp;VarX,&amp;NewVarX,&amp;DSVarMap,&amp;DSout);</v>
      </c>
      <c r="L96" s="47"/>
      <c r="M96" s="48" t="s">
        <v>95</v>
      </c>
    </row>
    <row r="97" spans="1:13" x14ac:dyDescent="0.15">
      <c r="A97" t="s">
        <v>114</v>
      </c>
      <c r="B97" s="46" t="s">
        <v>115</v>
      </c>
      <c r="C97" s="47" t="str">
        <f t="shared" si="13"/>
        <v>%let VarX=HIS_PTPDAYS</v>
      </c>
      <c r="D97" s="47" t="s">
        <v>112</v>
      </c>
      <c r="E97" s="47" t="s">
        <v>421</v>
      </c>
      <c r="F97" s="47" t="s">
        <v>133</v>
      </c>
      <c r="G97" s="47"/>
      <c r="H97" s="47"/>
      <c r="I97" s="47"/>
      <c r="J97" s="47"/>
      <c r="K97" s="47" t="str">
        <f t="shared" si="9"/>
        <v>%let DSin=lf.a0501_train_group_temp; %let DSout=lf.a0501_train_group     ;%let VarX=HIS_PTPDAYS; %let NewVarX=&amp;VarX._b; %let DSVarMap=lf.dz0501_&amp;VarX._map; %ApplyMap2(&amp;DSin,&amp;VarX,&amp;NewVarX,&amp;DSVarMap,&amp;DSout);</v>
      </c>
      <c r="L97" s="47"/>
      <c r="M97" s="48" t="s">
        <v>96</v>
      </c>
    </row>
    <row r="98" spans="1:13" x14ac:dyDescent="0.15">
      <c r="A98" t="s">
        <v>110</v>
      </c>
      <c r="B98" s="46" t="s">
        <v>111</v>
      </c>
      <c r="C98" s="47" t="str">
        <f>CONCATENATE("%let VarX=",M98)</f>
        <v>%let VarX=CONLOST</v>
      </c>
      <c r="D98" s="47" t="s">
        <v>112</v>
      </c>
      <c r="E98" s="47" t="s">
        <v>421</v>
      </c>
      <c r="F98" s="47" t="s">
        <v>133</v>
      </c>
      <c r="G98" s="47"/>
      <c r="H98" s="47"/>
      <c r="I98" s="47"/>
      <c r="J98" s="47"/>
      <c r="K98" s="47" t="str">
        <f>CONCATENATE(A98,";",B98,";",C98,";",D98,";",E98,";",F98,";")</f>
        <v>%let DSin=lf.a0501_train_group     ; %let DSout=lf.a0501_train_group_temp;%let VarX=CONLOST; %let NewVarX=&amp;VarX._b; %let DSVarMap=lf.dz0501_&amp;VarX._map; %ApplyMap2(&amp;DSin,&amp;VarX,&amp;NewVarX,&amp;DSVarMap,&amp;DSout);</v>
      </c>
      <c r="L98" s="47"/>
      <c r="M98" s="48" t="s">
        <v>97</v>
      </c>
    </row>
    <row r="99" spans="1:13" x14ac:dyDescent="0.15">
      <c r="A99" t="s">
        <v>114</v>
      </c>
      <c r="B99" s="46" t="s">
        <v>115</v>
      </c>
      <c r="C99" s="47" t="str">
        <f t="shared" ref="C99:C105" si="14">CONCATENATE("%let VarX=",M99)</f>
        <v>%let VarX=LOST</v>
      </c>
      <c r="D99" s="47" t="s">
        <v>112</v>
      </c>
      <c r="E99" s="47" t="s">
        <v>421</v>
      </c>
      <c r="F99" s="47" t="s">
        <v>133</v>
      </c>
      <c r="G99" s="47"/>
      <c r="H99" s="47"/>
      <c r="I99" s="47"/>
      <c r="J99" s="47"/>
      <c r="K99" s="47" t="str">
        <f t="shared" ref="K99:K114" si="15">CONCATENATE(A99,";",B99,";",C99,";",D99,";",E99,";",F99,";")</f>
        <v>%let DSin=lf.a0501_train_group_temp; %let DSout=lf.a0501_train_group     ;%let VarX=LOST; %let NewVarX=&amp;VarX._b; %let DSVarMap=lf.dz0501_&amp;VarX._map; %ApplyMap2(&amp;DSin,&amp;VarX,&amp;NewVarX,&amp;DSVarMap,&amp;DSout);</v>
      </c>
      <c r="L99" s="47"/>
      <c r="M99" s="48" t="s">
        <v>98</v>
      </c>
    </row>
    <row r="100" spans="1:13" x14ac:dyDescent="0.15">
      <c r="A100" t="s">
        <v>110</v>
      </c>
      <c r="B100" s="46" t="s">
        <v>111</v>
      </c>
      <c r="C100" s="47" t="str">
        <f t="shared" si="14"/>
        <v>%let VarX=RECENT_CONTACT_DAY</v>
      </c>
      <c r="D100" s="47" t="s">
        <v>112</v>
      </c>
      <c r="E100" s="47" t="s">
        <v>421</v>
      </c>
      <c r="F100" s="47" t="s">
        <v>133</v>
      </c>
      <c r="G100" s="47"/>
      <c r="H100" s="47"/>
      <c r="I100" s="47"/>
      <c r="J100" s="47"/>
      <c r="K100" s="47" t="str">
        <f t="shared" si="15"/>
        <v>%let DSin=lf.a0501_train_group     ; %let DSout=lf.a0501_train_group_temp;%let VarX=RECENT_CONTACT_DAY; %let NewVarX=&amp;VarX._b; %let DSVarMap=lf.dz0501_&amp;VarX._map; %ApplyMap2(&amp;DSin,&amp;VarX,&amp;NewVarX,&amp;DSVarMap,&amp;DSout);</v>
      </c>
      <c r="L100" s="47"/>
      <c r="M100" s="48" t="s">
        <v>99</v>
      </c>
    </row>
    <row r="101" spans="1:13" x14ac:dyDescent="0.15">
      <c r="A101" t="s">
        <v>114</v>
      </c>
      <c r="B101" s="46" t="s">
        <v>115</v>
      </c>
      <c r="C101" s="47" t="str">
        <f t="shared" si="14"/>
        <v>%let VarX=KPTP</v>
      </c>
      <c r="D101" s="47" t="s">
        <v>112</v>
      </c>
      <c r="E101" s="47" t="s">
        <v>421</v>
      </c>
      <c r="F101" s="47" t="s">
        <v>133</v>
      </c>
      <c r="G101" s="47"/>
      <c r="H101" s="47"/>
      <c r="I101" s="47"/>
      <c r="J101" s="47"/>
      <c r="K101" s="47" t="str">
        <f t="shared" si="15"/>
        <v>%let DSin=lf.a0501_train_group_temp; %let DSout=lf.a0501_train_group     ;%let VarX=KPTP; %let NewVarX=&amp;VarX._b; %let DSVarMap=lf.dz0501_&amp;VarX._map; %ApplyMap2(&amp;DSin,&amp;VarX,&amp;NewVarX,&amp;DSVarMap,&amp;DSout);</v>
      </c>
      <c r="L101" s="47"/>
      <c r="M101" s="48" t="s">
        <v>100</v>
      </c>
    </row>
    <row r="102" spans="1:13" x14ac:dyDescent="0.15">
      <c r="A102" t="s">
        <v>110</v>
      </c>
      <c r="B102" s="46" t="s">
        <v>111</v>
      </c>
      <c r="C102" s="47" t="str">
        <f t="shared" si="14"/>
        <v>%let VarX=BPTP</v>
      </c>
      <c r="D102" s="47" t="s">
        <v>112</v>
      </c>
      <c r="E102" s="47" t="s">
        <v>421</v>
      </c>
      <c r="F102" s="47" t="s">
        <v>133</v>
      </c>
      <c r="G102" s="47"/>
      <c r="H102" s="47"/>
      <c r="I102" s="47"/>
      <c r="J102" s="47"/>
      <c r="K102" s="47" t="str">
        <f t="shared" si="15"/>
        <v>%let DSin=lf.a0501_train_group     ; %let DSout=lf.a0501_train_group_temp;%let VarX=BPTP; %let NewVarX=&amp;VarX._b; %let DSVarMap=lf.dz0501_&amp;VarX._map; %ApplyMap2(&amp;DSin,&amp;VarX,&amp;NewVarX,&amp;DSVarMap,&amp;DSout);</v>
      </c>
      <c r="L102" s="47"/>
      <c r="M102" s="48" t="s">
        <v>101</v>
      </c>
    </row>
    <row r="103" spans="1:13" x14ac:dyDescent="0.15">
      <c r="A103" t="s">
        <v>114</v>
      </c>
      <c r="B103" s="46" t="s">
        <v>115</v>
      </c>
      <c r="C103" s="47" t="str">
        <f t="shared" si="14"/>
        <v>%let VarX=KPTP_RATIO</v>
      </c>
      <c r="D103" s="47" t="s">
        <v>112</v>
      </c>
      <c r="E103" s="47" t="s">
        <v>421</v>
      </c>
      <c r="F103" s="47" t="s">
        <v>133</v>
      </c>
      <c r="G103" s="47"/>
      <c r="H103" s="47"/>
      <c r="I103" s="47"/>
      <c r="J103" s="47"/>
      <c r="K103" s="47" t="str">
        <f t="shared" si="15"/>
        <v>%let DSin=lf.a0501_train_group_temp; %let DSout=lf.a0501_train_group     ;%let VarX=KPTP_RATIO; %let NewVarX=&amp;VarX._b; %let DSVarMap=lf.dz0501_&amp;VarX._map; %ApplyMap2(&amp;DSin,&amp;VarX,&amp;NewVarX,&amp;DSVarMap,&amp;DSout);</v>
      </c>
      <c r="L103" s="47"/>
      <c r="M103" s="48" t="s">
        <v>102</v>
      </c>
    </row>
    <row r="104" spans="1:13" x14ac:dyDescent="0.15">
      <c r="A104" t="s">
        <v>110</v>
      </c>
      <c r="B104" s="46" t="s">
        <v>111</v>
      </c>
      <c r="C104" s="47" t="str">
        <f t="shared" si="14"/>
        <v>%let VarX=BPTP_RATIO</v>
      </c>
      <c r="D104" s="47" t="s">
        <v>112</v>
      </c>
      <c r="E104" s="47" t="s">
        <v>421</v>
      </c>
      <c r="F104" s="47" t="s">
        <v>133</v>
      </c>
      <c r="G104" s="47"/>
      <c r="H104" s="47"/>
      <c r="I104" s="47"/>
      <c r="J104" s="47"/>
      <c r="K104" s="47" t="str">
        <f t="shared" si="15"/>
        <v>%let DSin=lf.a0501_train_group     ; %let DSout=lf.a0501_train_group_temp;%let VarX=BPTP_RATIO; %let NewVarX=&amp;VarX._b; %let DSVarMap=lf.dz0501_&amp;VarX._map; %ApplyMap2(&amp;DSin,&amp;VarX,&amp;NewVarX,&amp;DSVarMap,&amp;DSout);</v>
      </c>
      <c r="L104" s="47"/>
      <c r="M104" s="48" t="s">
        <v>103</v>
      </c>
    </row>
    <row r="105" spans="1:13" x14ac:dyDescent="0.15">
      <c r="A105" t="s">
        <v>114</v>
      </c>
      <c r="B105" s="46" t="s">
        <v>115</v>
      </c>
      <c r="C105" s="47" t="str">
        <f t="shared" si="14"/>
        <v>%let VarX=CSFQ</v>
      </c>
      <c r="D105" s="47" t="s">
        <v>112</v>
      </c>
      <c r="E105" s="47" t="s">
        <v>421</v>
      </c>
      <c r="F105" s="47" t="s">
        <v>133</v>
      </c>
      <c r="G105" s="47"/>
      <c r="H105" s="47"/>
      <c r="I105" s="47"/>
      <c r="J105" s="47"/>
      <c r="K105" s="47" t="str">
        <f t="shared" si="15"/>
        <v>%let DSin=lf.a0501_train_group_temp; %let DSout=lf.a0501_train_group     ;%let VarX=CSFQ; %let NewVarX=&amp;VarX._b; %let DSVarMap=lf.dz0501_&amp;VarX._map; %ApplyMap2(&amp;DSin,&amp;VarX,&amp;NewVarX,&amp;DSVarMap,&amp;DSout);</v>
      </c>
      <c r="L105" s="47"/>
      <c r="M105" s="48" t="s">
        <v>104</v>
      </c>
    </row>
    <row r="106" spans="1:13" x14ac:dyDescent="0.15">
      <c r="A106" t="s">
        <v>110</v>
      </c>
      <c r="B106" s="46" t="s">
        <v>111</v>
      </c>
      <c r="C106" s="47" t="str">
        <f>CONCATENATE("%let VarX=",M106)</f>
        <v>%let VarX=DUE_DELAY_RATIO</v>
      </c>
      <c r="D106" s="47" t="s">
        <v>112</v>
      </c>
      <c r="E106" s="47" t="s">
        <v>421</v>
      </c>
      <c r="F106" s="47" t="s">
        <v>133</v>
      </c>
      <c r="G106" s="47"/>
      <c r="H106" s="47"/>
      <c r="I106" s="47"/>
      <c r="J106" s="47"/>
      <c r="K106" s="47" t="str">
        <f t="shared" si="15"/>
        <v>%let DSin=lf.a0501_train_group     ; %let DSout=lf.a0501_train_group_temp;%let VarX=DUE_DELAY_RATIO; %let NewVarX=&amp;VarX._b; %let DSVarMap=lf.dz0501_&amp;VarX._map; %ApplyMap2(&amp;DSin,&amp;VarX,&amp;NewVarX,&amp;DSVarMap,&amp;DSout);</v>
      </c>
      <c r="L106" s="47"/>
      <c r="M106" s="48" t="s">
        <v>105</v>
      </c>
    </row>
    <row r="107" spans="1:13" x14ac:dyDescent="0.15">
      <c r="A107" t="s">
        <v>114</v>
      </c>
      <c r="B107" s="46" t="s">
        <v>115</v>
      </c>
      <c r="C107" s="47" t="str">
        <f t="shared" ref="C107:C113" si="16">CONCATENATE("%let VarX=",M107)</f>
        <v>%let VarX=DUE_CSTIME_RATIO</v>
      </c>
      <c r="D107" s="47" t="s">
        <v>112</v>
      </c>
      <c r="E107" s="47" t="s">
        <v>421</v>
      </c>
      <c r="F107" s="47" t="s">
        <v>133</v>
      </c>
      <c r="G107" s="47"/>
      <c r="H107" s="47"/>
      <c r="I107" s="47"/>
      <c r="J107" s="47"/>
      <c r="K107" s="47" t="str">
        <f t="shared" si="15"/>
        <v>%let DSin=lf.a0501_train_group_temp; %let DSout=lf.a0501_train_group     ;%let VarX=DUE_CSTIME_RATIO; %let NewVarX=&amp;VarX._b; %let DSVarMap=lf.dz0501_&amp;VarX._map; %ApplyMap2(&amp;DSin,&amp;VarX,&amp;NewVarX,&amp;DSVarMap,&amp;DSout);</v>
      </c>
      <c r="L107" s="47"/>
      <c r="M107" s="48" t="s">
        <v>106</v>
      </c>
    </row>
    <row r="108" spans="1:13" x14ac:dyDescent="0.15">
      <c r="A108" t="s">
        <v>110</v>
      </c>
      <c r="B108" s="46" t="s">
        <v>111</v>
      </c>
      <c r="C108" s="47" t="str">
        <f t="shared" si="16"/>
        <v>%let VarX=DUE_CONTACT_RATIO</v>
      </c>
      <c r="D108" s="47" t="s">
        <v>112</v>
      </c>
      <c r="E108" s="47" t="s">
        <v>421</v>
      </c>
      <c r="F108" s="47" t="s">
        <v>133</v>
      </c>
      <c r="G108" s="47"/>
      <c r="H108" s="47"/>
      <c r="I108" s="47"/>
      <c r="J108" s="47"/>
      <c r="K108" s="47" t="str">
        <f t="shared" si="15"/>
        <v>%let DSin=lf.a0501_train_group     ; %let DSout=lf.a0501_train_group_temp;%let VarX=DUE_CONTACT_RATIO; %let NewVarX=&amp;VarX._b; %let DSVarMap=lf.dz0501_&amp;VarX._map; %ApplyMap2(&amp;DSin,&amp;VarX,&amp;NewVarX,&amp;DSVarMap,&amp;DSout);</v>
      </c>
      <c r="L108" s="47"/>
      <c r="M108" s="48" t="s">
        <v>107</v>
      </c>
    </row>
    <row r="109" spans="1:13" x14ac:dyDescent="0.15">
      <c r="A109" t="s">
        <v>114</v>
      </c>
      <c r="B109" s="46" t="s">
        <v>115</v>
      </c>
      <c r="C109" s="47" t="str">
        <f t="shared" si="16"/>
        <v>%let VarX=DUE_PTP_RATIO</v>
      </c>
      <c r="D109" s="47" t="s">
        <v>112</v>
      </c>
      <c r="E109" s="47" t="s">
        <v>421</v>
      </c>
      <c r="F109" s="47" t="s">
        <v>133</v>
      </c>
      <c r="G109" s="47"/>
      <c r="H109" s="47"/>
      <c r="I109" s="47"/>
      <c r="J109" s="47"/>
      <c r="K109" s="47" t="str">
        <f t="shared" si="15"/>
        <v>%let DSin=lf.a0501_train_group_temp; %let DSout=lf.a0501_train_group     ;%let VarX=DUE_PTP_RATIO; %let NewVarX=&amp;VarX._b; %let DSVarMap=lf.dz0501_&amp;VarX._map; %ApplyMap2(&amp;DSin,&amp;VarX,&amp;NewVarX,&amp;DSVarMap,&amp;DSout);</v>
      </c>
      <c r="L109" s="47"/>
      <c r="M109" s="48" t="s">
        <v>108</v>
      </c>
    </row>
    <row r="110" spans="1:13" x14ac:dyDescent="0.15">
      <c r="A110" t="s">
        <v>110</v>
      </c>
      <c r="B110" s="46" t="s">
        <v>111</v>
      </c>
      <c r="C110" s="47" t="str">
        <f t="shared" si="16"/>
        <v>%let VarX=PTP_RATIO</v>
      </c>
      <c r="D110" s="47" t="s">
        <v>112</v>
      </c>
      <c r="E110" s="47" t="s">
        <v>421</v>
      </c>
      <c r="F110" s="47" t="s">
        <v>133</v>
      </c>
      <c r="G110" s="47"/>
      <c r="H110" s="47"/>
      <c r="I110" s="47"/>
      <c r="J110" s="47"/>
      <c r="K110" s="47" t="str">
        <f t="shared" si="15"/>
        <v>%let DSin=lf.a0501_train_group     ; %let DSout=lf.a0501_train_group_temp;%let VarX=PTP_RATIO; %let NewVarX=&amp;VarX._b; %let DSVarMap=lf.dz0501_&amp;VarX._map; %ApplyMap2(&amp;DSin,&amp;VarX,&amp;NewVarX,&amp;DSVarMap,&amp;DSout);</v>
      </c>
      <c r="L110" s="47"/>
      <c r="M110" s="48" t="s">
        <v>417</v>
      </c>
    </row>
    <row r="111" spans="1:13" x14ac:dyDescent="0.15">
      <c r="A111" t="s">
        <v>114</v>
      </c>
      <c r="B111" s="46" t="s">
        <v>115</v>
      </c>
      <c r="C111" s="47" t="str">
        <f t="shared" si="16"/>
        <v>%let VarX=DK_RATIO</v>
      </c>
      <c r="D111" s="47" t="s">
        <v>112</v>
      </c>
      <c r="E111" s="47" t="s">
        <v>421</v>
      </c>
      <c r="F111" s="47" t="s">
        <v>133</v>
      </c>
      <c r="G111" s="47"/>
      <c r="H111" s="47"/>
      <c r="I111" s="47"/>
      <c r="J111" s="47"/>
      <c r="K111" s="47" t="str">
        <f t="shared" si="15"/>
        <v>%let DSin=lf.a0501_train_group_temp; %let DSout=lf.a0501_train_group     ;%let VarX=DK_RATIO; %let NewVarX=&amp;VarX._b; %let DSVarMap=lf.dz0501_&amp;VarX._map; %ApplyMap2(&amp;DSin,&amp;VarX,&amp;NewVarX,&amp;DSVarMap,&amp;DSout);</v>
      </c>
      <c r="L111" s="47"/>
      <c r="M111" s="48" t="s">
        <v>418</v>
      </c>
    </row>
    <row r="112" spans="1:13" x14ac:dyDescent="0.15">
      <c r="A112" t="s">
        <v>110</v>
      </c>
      <c r="B112" s="46" t="s">
        <v>111</v>
      </c>
      <c r="C112" s="47" t="str">
        <f t="shared" si="16"/>
        <v>%let VarX=AVG_DAYS</v>
      </c>
      <c r="D112" s="47" t="s">
        <v>112</v>
      </c>
      <c r="E112" s="47" t="s">
        <v>421</v>
      </c>
      <c r="F112" s="47" t="s">
        <v>133</v>
      </c>
      <c r="G112" s="47"/>
      <c r="H112" s="47"/>
      <c r="I112" s="47"/>
      <c r="J112" s="47"/>
      <c r="K112" s="47" t="str">
        <f t="shared" si="15"/>
        <v>%let DSin=lf.a0501_train_group     ; %let DSout=lf.a0501_train_group_temp;%let VarX=AVG_DAYS; %let NewVarX=&amp;VarX._b; %let DSVarMap=lf.dz0501_&amp;VarX._map; %ApplyMap2(&amp;DSin,&amp;VarX,&amp;NewVarX,&amp;DSVarMap,&amp;DSout);</v>
      </c>
      <c r="L112" s="47"/>
      <c r="M112" s="48" t="s">
        <v>73</v>
      </c>
    </row>
    <row r="113" spans="1:13" x14ac:dyDescent="0.15">
      <c r="A113" t="s">
        <v>114</v>
      </c>
      <c r="B113" s="46" t="s">
        <v>115</v>
      </c>
      <c r="C113" s="47" t="str">
        <f t="shared" si="16"/>
        <v>%let VarX=LAST3YEAR_WORKCHANGE</v>
      </c>
      <c r="D113" s="47" t="s">
        <v>112</v>
      </c>
      <c r="E113" s="47" t="s">
        <v>421</v>
      </c>
      <c r="F113" s="47" t="s">
        <v>133</v>
      </c>
      <c r="G113" s="47"/>
      <c r="H113" s="47"/>
      <c r="I113" s="47"/>
      <c r="J113" s="47"/>
      <c r="K113" s="47" t="str">
        <f t="shared" si="15"/>
        <v>%let DSin=lf.a0501_train_group_temp; %let DSout=lf.a0501_train_group     ;%let VarX=LAST3YEAR_WORKCHANGE; %let NewVarX=&amp;VarX._b; %let DSVarMap=lf.dz0501_&amp;VarX._map; %ApplyMap2(&amp;DSin,&amp;VarX,&amp;NewVarX,&amp;DSVarMap,&amp;DSout);</v>
      </c>
      <c r="L113" s="47"/>
      <c r="M113" s="48" t="s">
        <v>419</v>
      </c>
    </row>
    <row r="114" spans="1:13" x14ac:dyDescent="0.15">
      <c r="A114" t="s">
        <v>110</v>
      </c>
      <c r="B114" s="49" t="s">
        <v>111</v>
      </c>
      <c r="C114" s="50" t="str">
        <f t="shared" ref="C114" si="17">CONCATENATE("%let VarX=",M114)</f>
        <v>%let VarX=ACTUALPAYPRINCIPALN</v>
      </c>
      <c r="D114" s="50" t="s">
        <v>112</v>
      </c>
      <c r="E114" s="50" t="s">
        <v>421</v>
      </c>
      <c r="F114" s="50" t="s">
        <v>133</v>
      </c>
      <c r="G114" s="50"/>
      <c r="H114" s="50"/>
      <c r="I114" s="50"/>
      <c r="J114" s="50"/>
      <c r="K114" s="50" t="str">
        <f t="shared" si="15"/>
        <v>%let DSin=lf.a0501_train_group     ; %let DSout=lf.a0501_train_group_temp;%let VarX=ACTUALPAYPRINCIPALN; %let NewVarX=&amp;VarX._b; %let DSVarMap=lf.dz0501_&amp;VarX._map; %ApplyMap2(&amp;DSin,&amp;VarX,&amp;NewVarX,&amp;DSVarMap,&amp;DSout);</v>
      </c>
      <c r="L114" s="50"/>
      <c r="M114" s="40" t="s">
        <v>420</v>
      </c>
    </row>
    <row r="116" spans="1:13" x14ac:dyDescent="0.15">
      <c r="A116" t="s">
        <v>110</v>
      </c>
    </row>
    <row r="117" spans="1:13" x14ac:dyDescent="0.15">
      <c r="A117" t="s">
        <v>114</v>
      </c>
    </row>
    <row r="118" spans="1:13" x14ac:dyDescent="0.15">
      <c r="A118" t="s">
        <v>110</v>
      </c>
    </row>
    <row r="119" spans="1:13" x14ac:dyDescent="0.15">
      <c r="A119" t="s">
        <v>114</v>
      </c>
    </row>
  </sheetData>
  <phoneticPr fontId="2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"/>
  <sheetViews>
    <sheetView showGridLines="0" topLeftCell="D31" workbookViewId="0">
      <selection activeCell="J8" sqref="J8"/>
    </sheetView>
  </sheetViews>
  <sheetFormatPr defaultRowHeight="13.5" x14ac:dyDescent="0.15"/>
  <cols>
    <col min="1" max="1" width="40" customWidth="1"/>
    <col min="3" max="3" width="21.625" customWidth="1"/>
    <col min="11" max="11" width="23.875" customWidth="1"/>
  </cols>
  <sheetData>
    <row r="1" spans="1:18" x14ac:dyDescent="0.15">
      <c r="A1" t="s">
        <v>125</v>
      </c>
      <c r="B1" t="s">
        <v>126</v>
      </c>
      <c r="C1" t="str">
        <f>CONCATENATE("%let var=",M1)</f>
        <v>%let var=OPERATEMODE</v>
      </c>
      <c r="D1" s="43" t="s">
        <v>127</v>
      </c>
      <c r="E1" s="44" t="s">
        <v>128</v>
      </c>
      <c r="F1" s="44" t="s">
        <v>129</v>
      </c>
      <c r="G1" s="44" t="s">
        <v>130</v>
      </c>
      <c r="H1" s="44"/>
      <c r="I1" s="44"/>
      <c r="J1" s="44"/>
      <c r="K1" s="44" t="str">
        <f>CONCATENATE(A1,";",B1,";",C1,";",D1,";",E1,";",F1,";",G1,";")</f>
        <v>%let DSin=lf.a0601_train_woe     ; %let DSout=lf.a0601_train_woe_temp;%let var=OPERATEMODE; %let ivvar=&amp;var._b; %let woeds=lf.a0601_&amp;var._woe; %let WOEVar=&amp;var._woe; %CalcWOE(&amp;DsIn,&amp;IVVar,&amp;DVVar,&amp;WOEDS,&amp;WOEVar,&amp;DSout);</v>
      </c>
      <c r="L1" s="44"/>
      <c r="M1" s="44" t="s">
        <v>394</v>
      </c>
      <c r="N1" s="44"/>
      <c r="O1" s="45" t="str">
        <f t="shared" ref="O1:O65" si="0">CONCATENATE(TRIM(M1),"_woe")</f>
        <v>OPERATEMODE_woe</v>
      </c>
      <c r="Q1" s="47"/>
      <c r="R1" s="47"/>
    </row>
    <row r="2" spans="1:18" x14ac:dyDescent="0.15">
      <c r="A2" t="s">
        <v>131</v>
      </c>
      <c r="B2" t="s">
        <v>132</v>
      </c>
      <c r="C2" t="str">
        <f t="shared" ref="C2:C24" si="1">CONCATENATE("%let var=",M2)</f>
        <v>%let var=PROVINCE</v>
      </c>
      <c r="D2" s="46" t="s">
        <v>127</v>
      </c>
      <c r="E2" s="47" t="s">
        <v>128</v>
      </c>
      <c r="F2" s="47" t="s">
        <v>129</v>
      </c>
      <c r="G2" s="47" t="s">
        <v>130</v>
      </c>
      <c r="H2" s="47"/>
      <c r="I2" s="47"/>
      <c r="J2" s="47"/>
      <c r="K2" s="47" t="str">
        <f t="shared" ref="K2:K65" si="2">CONCATENATE(A2,";",B2,";",C2,";",D2,";",E2,";",F2,";",G2,";")</f>
        <v>%let DSin=lf.a0601_train_woe_temp; %let DSout=lf.a0601_train_woe     ;%let var=PROVINCE; %let ivvar=&amp;var._b; %let woeds=lf.a0601_&amp;var._woe; %let WOEVar=&amp;var._woe; %CalcWOE(&amp;DsIn,&amp;IVVar,&amp;DVVar,&amp;WOEDS,&amp;WOEVar,&amp;DSout);</v>
      </c>
      <c r="L2" s="47"/>
      <c r="M2" s="47" t="s">
        <v>395</v>
      </c>
      <c r="N2" s="47"/>
      <c r="O2" s="48" t="str">
        <f t="shared" si="0"/>
        <v>PROVINCE_woe</v>
      </c>
      <c r="Q2" s="47"/>
      <c r="R2" s="47"/>
    </row>
    <row r="3" spans="1:18" x14ac:dyDescent="0.15">
      <c r="A3" t="s">
        <v>125</v>
      </c>
      <c r="B3" t="s">
        <v>126</v>
      </c>
      <c r="C3" t="str">
        <f t="shared" si="1"/>
        <v>%let var=CITY</v>
      </c>
      <c r="D3" s="46" t="s">
        <v>127</v>
      </c>
      <c r="E3" s="47" t="s">
        <v>128</v>
      </c>
      <c r="F3" s="47" t="s">
        <v>129</v>
      </c>
      <c r="G3" s="47" t="s">
        <v>130</v>
      </c>
      <c r="H3" s="47"/>
      <c r="I3" s="47"/>
      <c r="J3" s="47"/>
      <c r="K3" s="47" t="str">
        <f t="shared" si="2"/>
        <v>%let DSin=lf.a0601_train_woe     ; %let DSout=lf.a0601_train_woe_temp;%let var=CITY; %let ivvar=&amp;var._b; %let woeds=lf.a0601_&amp;var._woe; %let WOEVar=&amp;var._woe; %CalcWOE(&amp;DsIn,&amp;IVVar,&amp;DVVar,&amp;WOEDS,&amp;WOEVar,&amp;DSout);</v>
      </c>
      <c r="L3" s="47"/>
      <c r="M3" s="47" t="s">
        <v>396</v>
      </c>
      <c r="N3" s="47"/>
      <c r="O3" s="48" t="str">
        <f t="shared" si="0"/>
        <v>CITY_woe</v>
      </c>
      <c r="Q3" s="47"/>
      <c r="R3" s="47"/>
    </row>
    <row r="4" spans="1:18" x14ac:dyDescent="0.15">
      <c r="A4" t="s">
        <v>131</v>
      </c>
      <c r="B4" t="s">
        <v>132</v>
      </c>
      <c r="C4" t="str">
        <f t="shared" si="1"/>
        <v>%let var=POS_TYPE</v>
      </c>
      <c r="D4" s="46" t="s">
        <v>127</v>
      </c>
      <c r="E4" s="47" t="s">
        <v>128</v>
      </c>
      <c r="F4" s="47" t="s">
        <v>129</v>
      </c>
      <c r="G4" s="47" t="s">
        <v>130</v>
      </c>
      <c r="H4" s="47"/>
      <c r="I4" s="47"/>
      <c r="J4" s="47"/>
      <c r="K4" s="47" t="str">
        <f t="shared" si="2"/>
        <v>%let DSin=lf.a0601_train_woe_temp; %let DSout=lf.a0601_train_woe     ;%let var=POS_TYPE; %let ivvar=&amp;var._b; %let woeds=lf.a0601_&amp;var._woe; %let WOEVar=&amp;var._woe; %CalcWOE(&amp;DsIn,&amp;IVVar,&amp;DVVar,&amp;WOEDS,&amp;WOEVar,&amp;DSout);</v>
      </c>
      <c r="L4" s="47"/>
      <c r="M4" s="47" t="s">
        <v>397</v>
      </c>
      <c r="N4" s="47"/>
      <c r="O4" s="48" t="str">
        <f t="shared" si="0"/>
        <v>POS_TYPE_woe</v>
      </c>
      <c r="Q4" s="47"/>
      <c r="R4" s="47"/>
    </row>
    <row r="5" spans="1:18" x14ac:dyDescent="0.15">
      <c r="A5" t="s">
        <v>125</v>
      </c>
      <c r="B5" t="s">
        <v>126</v>
      </c>
      <c r="C5" t="str">
        <f t="shared" si="1"/>
        <v>%let var=INSURE_STATUS</v>
      </c>
      <c r="D5" s="46" t="s">
        <v>127</v>
      </c>
      <c r="E5" s="47" t="s">
        <v>128</v>
      </c>
      <c r="F5" s="47" t="s">
        <v>129</v>
      </c>
      <c r="G5" s="47" t="s">
        <v>130</v>
      </c>
      <c r="H5" s="47"/>
      <c r="I5" s="47"/>
      <c r="J5" s="47"/>
      <c r="K5" s="47" t="str">
        <f t="shared" si="2"/>
        <v>%let DSin=lf.a0601_train_woe     ; %let DSout=lf.a0601_train_woe_temp;%let var=INSURE_STATUS; %let ivvar=&amp;var._b; %let woeds=lf.a0601_&amp;var._woe; %let WOEVar=&amp;var._woe; %CalcWOE(&amp;DsIn,&amp;IVVar,&amp;DVVar,&amp;WOEDS,&amp;WOEVar,&amp;DSout);</v>
      </c>
      <c r="L5" s="47"/>
      <c r="M5" s="47" t="s">
        <v>120</v>
      </c>
      <c r="N5" s="47"/>
      <c r="O5" s="48" t="str">
        <f t="shared" si="0"/>
        <v>INSURE_STATUS_woe</v>
      </c>
      <c r="Q5" s="47"/>
      <c r="R5" s="47"/>
    </row>
    <row r="6" spans="1:18" x14ac:dyDescent="0.15">
      <c r="A6" t="s">
        <v>131</v>
      </c>
      <c r="B6" t="s">
        <v>132</v>
      </c>
      <c r="C6" t="str">
        <f t="shared" si="1"/>
        <v>%let var=INSURE_TYPE</v>
      </c>
      <c r="D6" s="46" t="s">
        <v>127</v>
      </c>
      <c r="E6" s="47" t="s">
        <v>128</v>
      </c>
      <c r="F6" s="47" t="s">
        <v>129</v>
      </c>
      <c r="G6" s="47" t="s">
        <v>130</v>
      </c>
      <c r="H6" s="47"/>
      <c r="I6" s="47"/>
      <c r="J6" s="47"/>
      <c r="K6" s="47" t="str">
        <f t="shared" si="2"/>
        <v>%let DSin=lf.a0601_train_woe_temp; %let DSout=lf.a0601_train_woe     ;%let var=INSURE_TYPE; %let ivvar=&amp;var._b; %let woeds=lf.a0601_&amp;var._woe; %let WOEVar=&amp;var._woe; %CalcWOE(&amp;DsIn,&amp;IVVar,&amp;DVVar,&amp;WOEDS,&amp;WOEVar,&amp;DSout);</v>
      </c>
      <c r="L6" s="47"/>
      <c r="M6" s="47" t="s">
        <v>168</v>
      </c>
      <c r="N6" s="47"/>
      <c r="O6" s="48" t="str">
        <f t="shared" si="0"/>
        <v>INSURE_TYPE_woe</v>
      </c>
      <c r="Q6" s="47"/>
      <c r="R6" s="47"/>
    </row>
    <row r="7" spans="1:18" x14ac:dyDescent="0.15">
      <c r="A7" t="s">
        <v>125</v>
      </c>
      <c r="B7" t="s">
        <v>126</v>
      </c>
      <c r="C7" t="str">
        <f t="shared" si="1"/>
        <v>%let var=CERT_4_INITAL</v>
      </c>
      <c r="D7" s="46" t="s">
        <v>127</v>
      </c>
      <c r="E7" s="47" t="s">
        <v>128</v>
      </c>
      <c r="F7" s="47" t="s">
        <v>129</v>
      </c>
      <c r="G7" s="47" t="s">
        <v>130</v>
      </c>
      <c r="H7" s="47"/>
      <c r="I7" s="47"/>
      <c r="J7" s="47"/>
      <c r="K7" s="47" t="str">
        <f t="shared" si="2"/>
        <v>%let DSin=lf.a0601_train_woe     ; %let DSout=lf.a0601_train_woe_temp;%let var=CERT_4_INITAL; %let ivvar=&amp;var._b; %let woeds=lf.a0601_&amp;var._woe; %let WOEVar=&amp;var._woe; %CalcWOE(&amp;DsIn,&amp;IVVar,&amp;DVVar,&amp;WOEDS,&amp;WOEVar,&amp;DSout);</v>
      </c>
      <c r="L7" s="47"/>
      <c r="M7" s="47" t="s">
        <v>121</v>
      </c>
      <c r="N7" s="47"/>
      <c r="O7" s="48" t="str">
        <f t="shared" si="0"/>
        <v>CERT_4_INITAL_woe</v>
      </c>
      <c r="Q7" s="47"/>
      <c r="R7" s="47"/>
    </row>
    <row r="8" spans="1:18" x14ac:dyDescent="0.15">
      <c r="A8" t="s">
        <v>131</v>
      </c>
      <c r="B8" t="s">
        <v>132</v>
      </c>
      <c r="C8" t="str">
        <f t="shared" si="1"/>
        <v>%let var=TOTAL_WK_EXP</v>
      </c>
      <c r="D8" s="46" t="s">
        <v>127</v>
      </c>
      <c r="E8" s="47" t="s">
        <v>128</v>
      </c>
      <c r="F8" s="47" t="s">
        <v>129</v>
      </c>
      <c r="G8" s="47" t="s">
        <v>130</v>
      </c>
      <c r="H8" s="47"/>
      <c r="I8" s="47"/>
      <c r="J8" s="47"/>
      <c r="K8" s="47" t="str">
        <f t="shared" si="2"/>
        <v>%let DSin=lf.a0601_train_woe_temp; %let DSout=lf.a0601_train_woe     ;%let var=TOTAL_WK_EXP; %let ivvar=&amp;var._b; %let woeds=lf.a0601_&amp;var._woe; %let WOEVar=&amp;var._woe; %CalcWOE(&amp;DsIn,&amp;IVVar,&amp;DVVar,&amp;WOEDS,&amp;WOEVar,&amp;DSout);</v>
      </c>
      <c r="L8" s="47"/>
      <c r="M8" s="47" t="s">
        <v>109</v>
      </c>
      <c r="N8" s="47"/>
      <c r="O8" s="48" t="str">
        <f t="shared" si="0"/>
        <v>TOTAL_WK_EXP_woe</v>
      </c>
      <c r="Q8" s="47"/>
      <c r="R8" s="47"/>
    </row>
    <row r="9" spans="1:18" x14ac:dyDescent="0.15">
      <c r="A9" t="s">
        <v>125</v>
      </c>
      <c r="B9" t="s">
        <v>126</v>
      </c>
      <c r="C9" t="str">
        <f t="shared" si="1"/>
        <v>%let var=RELATIVETYPE</v>
      </c>
      <c r="D9" s="46" t="s">
        <v>127</v>
      </c>
      <c r="E9" s="47" t="s">
        <v>128</v>
      </c>
      <c r="F9" s="47" t="s">
        <v>129</v>
      </c>
      <c r="G9" s="47" t="s">
        <v>130</v>
      </c>
      <c r="H9" s="47"/>
      <c r="I9" s="47"/>
      <c r="J9" s="47"/>
      <c r="K9" s="47" t="str">
        <f t="shared" si="2"/>
        <v>%let DSin=lf.a0601_train_woe     ; %let DSout=lf.a0601_train_woe_temp;%let var=RELATIVETYPE; %let ivvar=&amp;var._b; %let woeds=lf.a0601_&amp;var._woe; %let WOEVar=&amp;var._woe; %CalcWOE(&amp;DsIn,&amp;IVVar,&amp;DVVar,&amp;WOEDS,&amp;WOEVar,&amp;DSout);</v>
      </c>
      <c r="L9" s="47"/>
      <c r="M9" s="47" t="s">
        <v>398</v>
      </c>
      <c r="N9" s="47"/>
      <c r="O9" s="48" t="str">
        <f t="shared" si="0"/>
        <v>RELATIVETYPE_woe</v>
      </c>
      <c r="Q9" s="47"/>
      <c r="R9" s="47"/>
    </row>
    <row r="10" spans="1:18" x14ac:dyDescent="0.15">
      <c r="A10" t="s">
        <v>131</v>
      </c>
      <c r="B10" t="s">
        <v>132</v>
      </c>
      <c r="C10" t="str">
        <f t="shared" si="1"/>
        <v>%let var=MOST_CONTACT_3M</v>
      </c>
      <c r="D10" s="46" t="s">
        <v>127</v>
      </c>
      <c r="E10" s="47" t="s">
        <v>128</v>
      </c>
      <c r="F10" s="47" t="s">
        <v>129</v>
      </c>
      <c r="G10" s="47" t="s">
        <v>130</v>
      </c>
      <c r="H10" s="47"/>
      <c r="I10" s="47"/>
      <c r="J10" s="47"/>
      <c r="K10" s="47" t="str">
        <f t="shared" si="2"/>
        <v>%let DSin=lf.a0601_train_woe_temp; %let DSout=lf.a0601_train_woe     ;%let var=MOST_CONTACT_3M; %let ivvar=&amp;var._b; %let woeds=lf.a0601_&amp;var._woe; %let WOEVar=&amp;var._woe; %CalcWOE(&amp;DsIn,&amp;IVVar,&amp;DVVar,&amp;WOEDS,&amp;WOEVar,&amp;DSout);</v>
      </c>
      <c r="L10" s="47"/>
      <c r="M10" s="47" t="s">
        <v>123</v>
      </c>
      <c r="N10" s="47"/>
      <c r="O10" s="48" t="str">
        <f t="shared" si="0"/>
        <v>MOST_CONTACT_3M_woe</v>
      </c>
      <c r="Q10" s="47"/>
      <c r="R10" s="47"/>
    </row>
    <row r="11" spans="1:18" x14ac:dyDescent="0.15">
      <c r="A11" t="s">
        <v>125</v>
      </c>
      <c r="B11" t="s">
        <v>126</v>
      </c>
      <c r="C11" t="str">
        <f t="shared" si="1"/>
        <v>%let var=flag_applyloan</v>
      </c>
      <c r="D11" s="46" t="s">
        <v>127</v>
      </c>
      <c r="E11" s="47" t="s">
        <v>128</v>
      </c>
      <c r="F11" s="47" t="s">
        <v>129</v>
      </c>
      <c r="G11" s="47" t="s">
        <v>130</v>
      </c>
      <c r="H11" s="47"/>
      <c r="I11" s="47"/>
      <c r="J11" s="47"/>
      <c r="K11" s="47" t="str">
        <f t="shared" si="2"/>
        <v>%let DSin=lf.a0601_train_woe     ; %let DSout=lf.a0601_train_woe_temp;%let var=flag_applyloan; %let ivvar=&amp;var._b; %let woeds=lf.a0601_&amp;var._woe; %let WOEVar=&amp;var._woe; %CalcWOE(&amp;DsIn,&amp;IVVar,&amp;DVVar,&amp;WOEDS,&amp;WOEVar,&amp;DSout);</v>
      </c>
      <c r="L11" s="47"/>
      <c r="M11" s="47" t="s">
        <v>399</v>
      </c>
      <c r="N11" s="47"/>
      <c r="O11" s="48" t="str">
        <f t="shared" si="0"/>
        <v>flag_applyloan_woe</v>
      </c>
      <c r="Q11" s="47"/>
      <c r="R11" s="47"/>
    </row>
    <row r="12" spans="1:18" x14ac:dyDescent="0.15">
      <c r="A12" t="s">
        <v>131</v>
      </c>
      <c r="B12" t="s">
        <v>132</v>
      </c>
      <c r="C12" t="str">
        <f t="shared" si="1"/>
        <v>%let var=flag_tqww</v>
      </c>
      <c r="D12" s="46" t="s">
        <v>127</v>
      </c>
      <c r="E12" s="47" t="s">
        <v>128</v>
      </c>
      <c r="F12" s="47" t="s">
        <v>129</v>
      </c>
      <c r="G12" s="47" t="s">
        <v>130</v>
      </c>
      <c r="H12" s="47"/>
      <c r="I12" s="47"/>
      <c r="J12" s="47"/>
      <c r="K12" s="47" t="str">
        <f t="shared" si="2"/>
        <v>%let DSin=lf.a0601_train_woe_temp; %let DSout=lf.a0601_train_woe     ;%let var=flag_tqww; %let ivvar=&amp;var._b; %let woeds=lf.a0601_&amp;var._woe; %let WOEVar=&amp;var._woe; %CalcWOE(&amp;DsIn,&amp;IVVar,&amp;DVVar,&amp;WOEDS,&amp;WOEVar,&amp;DSout);</v>
      </c>
      <c r="L12" s="47"/>
      <c r="M12" s="47" t="s">
        <v>400</v>
      </c>
      <c r="N12" s="47"/>
      <c r="O12" s="48" t="str">
        <f t="shared" si="0"/>
        <v>flag_tqww_woe</v>
      </c>
      <c r="Q12" s="47"/>
      <c r="R12" s="47"/>
    </row>
    <row r="13" spans="1:18" x14ac:dyDescent="0.15">
      <c r="A13" t="s">
        <v>125</v>
      </c>
      <c r="B13" t="s">
        <v>126</v>
      </c>
      <c r="C13" t="str">
        <f t="shared" si="1"/>
        <v>%let var=IS_WORK_HR</v>
      </c>
      <c r="D13" s="46" t="s">
        <v>127</v>
      </c>
      <c r="E13" s="47" t="s">
        <v>128</v>
      </c>
      <c r="F13" s="47" t="s">
        <v>129</v>
      </c>
      <c r="G13" s="47" t="s">
        <v>130</v>
      </c>
      <c r="H13" s="47"/>
      <c r="I13" s="47"/>
      <c r="J13" s="47"/>
      <c r="K13" s="47" t="str">
        <f t="shared" si="2"/>
        <v>%let DSin=lf.a0601_train_woe     ; %let DSout=lf.a0601_train_woe_temp;%let var=IS_WORK_HR; %let ivvar=&amp;var._b; %let woeds=lf.a0601_&amp;var._woe; %let WOEVar=&amp;var._woe; %CalcWOE(&amp;DsIn,&amp;IVVar,&amp;DVVar,&amp;WOEDS,&amp;WOEVar,&amp;DSout);</v>
      </c>
      <c r="L13" s="47"/>
      <c r="M13" s="47" t="s">
        <v>116</v>
      </c>
      <c r="N13" s="47"/>
      <c r="O13" s="48" t="str">
        <f t="shared" si="0"/>
        <v>IS_WORK_HR_woe</v>
      </c>
      <c r="Q13" s="47"/>
      <c r="R13" s="21"/>
    </row>
    <row r="14" spans="1:18" x14ac:dyDescent="0.15">
      <c r="A14" t="s">
        <v>131</v>
      </c>
      <c r="B14" t="s">
        <v>132</v>
      </c>
      <c r="C14" t="str">
        <f t="shared" si="1"/>
        <v>%let var=IS_SUIXINHUAN</v>
      </c>
      <c r="D14" s="46" t="s">
        <v>127</v>
      </c>
      <c r="E14" s="47" t="s">
        <v>128</v>
      </c>
      <c r="F14" s="47" t="s">
        <v>129</v>
      </c>
      <c r="G14" s="47" t="s">
        <v>130</v>
      </c>
      <c r="H14" s="47"/>
      <c r="I14" s="47"/>
      <c r="J14" s="47"/>
      <c r="K14" s="47" t="str">
        <f t="shared" si="2"/>
        <v>%let DSin=lf.a0601_train_woe_temp; %let DSout=lf.a0601_train_woe     ;%let var=IS_SUIXINHUAN; %let ivvar=&amp;var._b; %let woeds=lf.a0601_&amp;var._woe; %let WOEVar=&amp;var._woe; %CalcWOE(&amp;DsIn,&amp;IVVar,&amp;DVVar,&amp;WOEDS,&amp;WOEVar,&amp;DSout);</v>
      </c>
      <c r="L14" s="47"/>
      <c r="M14" s="47" t="s">
        <v>119</v>
      </c>
      <c r="N14" s="47"/>
      <c r="O14" s="48" t="str">
        <f t="shared" si="0"/>
        <v>IS_SUIXINHUAN_woe</v>
      </c>
      <c r="Q14" s="47"/>
      <c r="R14" s="21"/>
    </row>
    <row r="15" spans="1:18" x14ac:dyDescent="0.15">
      <c r="A15" t="s">
        <v>125</v>
      </c>
      <c r="B15" t="s">
        <v>126</v>
      </c>
      <c r="C15" t="str">
        <f t="shared" si="1"/>
        <v>%let var=PERSON_SEX</v>
      </c>
      <c r="D15" s="46" t="s">
        <v>127</v>
      </c>
      <c r="E15" s="47" t="s">
        <v>128</v>
      </c>
      <c r="F15" s="47" t="s">
        <v>129</v>
      </c>
      <c r="G15" s="47" t="s">
        <v>130</v>
      </c>
      <c r="H15" s="47"/>
      <c r="I15" s="47"/>
      <c r="J15" s="47"/>
      <c r="K15" s="47" t="str">
        <f t="shared" si="2"/>
        <v>%let DSin=lf.a0601_train_woe     ; %let DSout=lf.a0601_train_woe_temp;%let var=PERSON_SEX; %let ivvar=&amp;var._b; %let woeds=lf.a0601_&amp;var._woe; %let WOEVar=&amp;var._woe; %CalcWOE(&amp;DsIn,&amp;IVVar,&amp;DVVar,&amp;WOEDS,&amp;WOEVar,&amp;DSout);</v>
      </c>
      <c r="L15" s="47"/>
      <c r="M15" s="47" t="s">
        <v>401</v>
      </c>
      <c r="N15" s="47"/>
      <c r="O15" s="48" t="str">
        <f t="shared" si="0"/>
        <v>PERSON_SEX_woe</v>
      </c>
      <c r="Q15" s="47"/>
      <c r="R15" s="21"/>
    </row>
    <row r="16" spans="1:18" x14ac:dyDescent="0.15">
      <c r="A16" t="s">
        <v>131</v>
      </c>
      <c r="B16" t="s">
        <v>132</v>
      </c>
      <c r="C16" t="str">
        <f t="shared" si="1"/>
        <v>%let var=FAMILY_STATE</v>
      </c>
      <c r="D16" s="46" t="s">
        <v>127</v>
      </c>
      <c r="E16" s="47" t="s">
        <v>128</v>
      </c>
      <c r="F16" s="47" t="s">
        <v>129</v>
      </c>
      <c r="G16" s="47" t="s">
        <v>130</v>
      </c>
      <c r="H16" s="47"/>
      <c r="I16" s="47"/>
      <c r="J16" s="47"/>
      <c r="K16" s="47" t="str">
        <f t="shared" si="2"/>
        <v>%let DSin=lf.a0601_train_woe_temp; %let DSout=lf.a0601_train_woe     ;%let var=FAMILY_STATE; %let ivvar=&amp;var._b; %let woeds=lf.a0601_&amp;var._woe; %let WOEVar=&amp;var._woe; %CalcWOE(&amp;DsIn,&amp;IVVar,&amp;DVVar,&amp;WOEDS,&amp;WOEVar,&amp;DSout);</v>
      </c>
      <c r="L16" s="47"/>
      <c r="M16" s="47" t="s">
        <v>166</v>
      </c>
      <c r="N16" s="47"/>
      <c r="O16" s="48" t="str">
        <f t="shared" si="0"/>
        <v>FAMILY_STATE_woe</v>
      </c>
      <c r="Q16" s="47"/>
      <c r="R16" s="21"/>
    </row>
    <row r="17" spans="1:15" x14ac:dyDescent="0.15">
      <c r="A17" t="s">
        <v>125</v>
      </c>
      <c r="B17" t="s">
        <v>126</v>
      </c>
      <c r="C17" t="str">
        <f t="shared" si="1"/>
        <v>%let var=EDUCATION</v>
      </c>
      <c r="D17" s="46" t="s">
        <v>127</v>
      </c>
      <c r="E17" s="47" t="s">
        <v>128</v>
      </c>
      <c r="F17" s="47" t="s">
        <v>129</v>
      </c>
      <c r="G17" s="47" t="s">
        <v>130</v>
      </c>
      <c r="H17" s="47"/>
      <c r="I17" s="47"/>
      <c r="J17" s="47"/>
      <c r="K17" s="47" t="str">
        <f t="shared" si="2"/>
        <v>%let DSin=lf.a0601_train_woe     ; %let DSout=lf.a0601_train_woe_temp;%let var=EDUCATION; %let ivvar=&amp;var._b; %let woeds=lf.a0601_&amp;var._woe; %let WOEVar=&amp;var._woe; %CalcWOE(&amp;DsIn,&amp;IVVar,&amp;DVVar,&amp;WOEDS,&amp;WOEVar,&amp;DSout);</v>
      </c>
      <c r="L17" s="47"/>
      <c r="M17" s="47" t="s">
        <v>402</v>
      </c>
      <c r="N17" s="47"/>
      <c r="O17" s="48" t="str">
        <f t="shared" si="0"/>
        <v>EDUCATION_woe</v>
      </c>
    </row>
    <row r="18" spans="1:15" x14ac:dyDescent="0.15">
      <c r="A18" t="s">
        <v>131</v>
      </c>
      <c r="B18" t="s">
        <v>132</v>
      </c>
      <c r="C18" t="str">
        <f t="shared" si="1"/>
        <v>%let var=IS_SSI</v>
      </c>
      <c r="D18" s="46" t="s">
        <v>127</v>
      </c>
      <c r="E18" s="47" t="s">
        <v>128</v>
      </c>
      <c r="F18" s="47" t="s">
        <v>129</v>
      </c>
      <c r="G18" s="47" t="s">
        <v>130</v>
      </c>
      <c r="H18" s="47"/>
      <c r="I18" s="47"/>
      <c r="J18" s="47"/>
      <c r="K18" s="47" t="str">
        <f t="shared" si="2"/>
        <v>%let DSin=lf.a0601_train_woe_temp; %let DSout=lf.a0601_train_woe     ;%let var=IS_SSI; %let ivvar=&amp;var._b; %let woeds=lf.a0601_&amp;var._woe; %let WOEVar=&amp;var._woe; %CalcWOE(&amp;DsIn,&amp;IVVar,&amp;DVVar,&amp;WOEDS,&amp;WOEVar,&amp;DSout);</v>
      </c>
      <c r="L18" s="47"/>
      <c r="M18" s="47" t="s">
        <v>403</v>
      </c>
      <c r="N18" s="47"/>
      <c r="O18" s="48" t="str">
        <f t="shared" si="0"/>
        <v>IS_SSI_woe</v>
      </c>
    </row>
    <row r="19" spans="1:15" x14ac:dyDescent="0.15">
      <c r="A19" t="s">
        <v>125</v>
      </c>
      <c r="B19" t="s">
        <v>126</v>
      </c>
      <c r="C19" t="str">
        <f t="shared" si="1"/>
        <v>%let var=HOUSE_TYPE</v>
      </c>
      <c r="D19" s="46" t="s">
        <v>127</v>
      </c>
      <c r="E19" s="47" t="s">
        <v>128</v>
      </c>
      <c r="F19" s="47" t="s">
        <v>129</v>
      </c>
      <c r="G19" s="47" t="s">
        <v>130</v>
      </c>
      <c r="H19" s="47"/>
      <c r="I19" s="47"/>
      <c r="J19" s="47"/>
      <c r="K19" s="47" t="str">
        <f t="shared" si="2"/>
        <v>%let DSin=lf.a0601_train_woe     ; %let DSout=lf.a0601_train_woe_temp;%let var=HOUSE_TYPE; %let ivvar=&amp;var._b; %let woeds=lf.a0601_&amp;var._woe; %let WOEVar=&amp;var._woe; %CalcWOE(&amp;DsIn,&amp;IVVar,&amp;DVVar,&amp;WOEDS,&amp;WOEVar,&amp;DSout);</v>
      </c>
      <c r="L19" s="47"/>
      <c r="M19" s="47" t="s">
        <v>404</v>
      </c>
      <c r="N19" s="47"/>
      <c r="O19" s="48" t="str">
        <f t="shared" si="0"/>
        <v>HOUSE_TYPE_woe</v>
      </c>
    </row>
    <row r="20" spans="1:15" x14ac:dyDescent="0.15">
      <c r="A20" t="s">
        <v>131</v>
      </c>
      <c r="B20" t="s">
        <v>132</v>
      </c>
      <c r="C20" t="str">
        <f t="shared" si="1"/>
        <v>%let var=EMAIL</v>
      </c>
      <c r="D20" s="46" t="s">
        <v>127</v>
      </c>
      <c r="E20" s="47" t="s">
        <v>128</v>
      </c>
      <c r="F20" s="47" t="s">
        <v>129</v>
      </c>
      <c r="G20" s="47" t="s">
        <v>130</v>
      </c>
      <c r="H20" s="47"/>
      <c r="I20" s="47"/>
      <c r="J20" s="47"/>
      <c r="K20" s="47" t="str">
        <f t="shared" si="2"/>
        <v>%let DSin=lf.a0601_train_woe_temp; %let DSout=lf.a0601_train_woe     ;%let var=EMAIL; %let ivvar=&amp;var._b; %let woeds=lf.a0601_&amp;var._woe; %let WOEVar=&amp;var._woe; %CalcWOE(&amp;DsIn,&amp;IVVar,&amp;DVVar,&amp;WOEDS,&amp;WOEVar,&amp;DSout);</v>
      </c>
      <c r="L20" s="47"/>
      <c r="M20" s="47" t="s">
        <v>405</v>
      </c>
      <c r="N20" s="47"/>
      <c r="O20" s="48" t="str">
        <f t="shared" si="0"/>
        <v>EMAIL_woe</v>
      </c>
    </row>
    <row r="21" spans="1:15" x14ac:dyDescent="0.15">
      <c r="A21" t="s">
        <v>125</v>
      </c>
      <c r="B21" t="s">
        <v>126</v>
      </c>
      <c r="C21" t="str">
        <f t="shared" si="1"/>
        <v>%let var=F_SAME_REG</v>
      </c>
      <c r="D21" s="46" t="s">
        <v>127</v>
      </c>
      <c r="E21" s="47" t="s">
        <v>128</v>
      </c>
      <c r="F21" s="47" t="s">
        <v>129</v>
      </c>
      <c r="G21" s="47" t="s">
        <v>130</v>
      </c>
      <c r="H21" s="47"/>
      <c r="I21" s="47"/>
      <c r="J21" s="47"/>
      <c r="K21" s="47" t="str">
        <f t="shared" si="2"/>
        <v>%let DSin=lf.a0601_train_woe     ; %let DSout=lf.a0601_train_woe_temp;%let var=F_SAME_REG; %let ivvar=&amp;var._b; %let woeds=lf.a0601_&amp;var._woe; %let WOEVar=&amp;var._woe; %CalcWOE(&amp;DsIn,&amp;IVVar,&amp;DVVar,&amp;WOEDS,&amp;WOEVar,&amp;DSout);</v>
      </c>
      <c r="L21" s="47"/>
      <c r="M21" s="47" t="s">
        <v>167</v>
      </c>
      <c r="N21" s="47"/>
      <c r="O21" s="48" t="str">
        <f t="shared" si="0"/>
        <v>F_SAME_REG_woe</v>
      </c>
    </row>
    <row r="22" spans="1:15" x14ac:dyDescent="0.15">
      <c r="A22" t="s">
        <v>131</v>
      </c>
      <c r="B22" t="s">
        <v>132</v>
      </c>
      <c r="C22" t="str">
        <f t="shared" si="1"/>
        <v>%let var=IS_CERTID_PROVINCE</v>
      </c>
      <c r="D22" s="46" t="s">
        <v>127</v>
      </c>
      <c r="E22" s="47" t="s">
        <v>128</v>
      </c>
      <c r="F22" s="47" t="s">
        <v>129</v>
      </c>
      <c r="G22" s="47" t="s">
        <v>130</v>
      </c>
      <c r="H22" s="47"/>
      <c r="I22" s="47"/>
      <c r="J22" s="47"/>
      <c r="K22" s="47" t="str">
        <f t="shared" si="2"/>
        <v>%let DSin=lf.a0601_train_woe_temp; %let DSout=lf.a0601_train_woe     ;%let var=IS_CERTID_PROVINCE; %let ivvar=&amp;var._b; %let woeds=lf.a0601_&amp;var._woe; %let WOEVar=&amp;var._woe; %CalcWOE(&amp;DsIn,&amp;IVVar,&amp;DVVar,&amp;WOEDS,&amp;WOEVar,&amp;DSout);</v>
      </c>
      <c r="L22" s="47"/>
      <c r="M22" s="47" t="s">
        <v>406</v>
      </c>
      <c r="N22" s="47"/>
      <c r="O22" s="48" t="str">
        <f t="shared" si="0"/>
        <v>IS_CERTID_PROVINCE_woe</v>
      </c>
    </row>
    <row r="23" spans="1:15" x14ac:dyDescent="0.15">
      <c r="A23" t="s">
        <v>125</v>
      </c>
      <c r="B23" t="s">
        <v>126</v>
      </c>
      <c r="C23" t="str">
        <f t="shared" si="1"/>
        <v>%let var=OTHER_PERSON_TYPE</v>
      </c>
      <c r="D23" s="46" t="s">
        <v>127</v>
      </c>
      <c r="E23" s="47" t="s">
        <v>128</v>
      </c>
      <c r="F23" s="47" t="s">
        <v>129</v>
      </c>
      <c r="G23" s="47" t="s">
        <v>130</v>
      </c>
      <c r="H23" s="47"/>
      <c r="I23" s="47"/>
      <c r="J23" s="47"/>
      <c r="K23" s="47" t="str">
        <f t="shared" si="2"/>
        <v>%let DSin=lf.a0601_train_woe     ; %let DSout=lf.a0601_train_woe_temp;%let var=OTHER_PERSON_TYPE; %let ivvar=&amp;var._b; %let woeds=lf.a0601_&amp;var._woe; %let WOEVar=&amp;var._woe; %CalcWOE(&amp;DsIn,&amp;IVVar,&amp;DVVar,&amp;WOEDS,&amp;WOEVar,&amp;DSout);</v>
      </c>
      <c r="L23" s="47"/>
      <c r="M23" s="47" t="s">
        <v>15</v>
      </c>
      <c r="N23" s="47"/>
      <c r="O23" s="48" t="str">
        <f t="shared" si="0"/>
        <v>OTHER_PERSON_TYPE_woe</v>
      </c>
    </row>
    <row r="24" spans="1:15" x14ac:dyDescent="0.15">
      <c r="A24" t="s">
        <v>131</v>
      </c>
      <c r="B24" t="s">
        <v>132</v>
      </c>
      <c r="C24" t="str">
        <f t="shared" si="1"/>
        <v>%let var=F_SAME_COM</v>
      </c>
      <c r="D24" s="46" t="s">
        <v>127</v>
      </c>
      <c r="E24" s="47" t="s">
        <v>128</v>
      </c>
      <c r="F24" s="47" t="s">
        <v>129</v>
      </c>
      <c r="G24" s="47" t="s">
        <v>130</v>
      </c>
      <c r="H24" s="47"/>
      <c r="I24" s="47"/>
      <c r="J24" s="47"/>
      <c r="K24" s="47" t="str">
        <f t="shared" si="2"/>
        <v>%let DSin=lf.a0601_train_woe_temp; %let DSout=lf.a0601_train_woe     ;%let var=F_SAME_COM; %let ivvar=&amp;var._b; %let woeds=lf.a0601_&amp;var._woe; %let WOEVar=&amp;var._woe; %CalcWOE(&amp;DsIn,&amp;IVVar,&amp;DVVar,&amp;WOEDS,&amp;WOEVar,&amp;DSout);</v>
      </c>
      <c r="L24" s="47"/>
      <c r="M24" s="47" t="s">
        <v>122</v>
      </c>
      <c r="N24" s="47"/>
      <c r="O24" s="48" t="str">
        <f t="shared" si="0"/>
        <v>F_SAME_COM_woe</v>
      </c>
    </row>
    <row r="25" spans="1:15" x14ac:dyDescent="0.15">
      <c r="D25" s="46"/>
      <c r="E25" s="47"/>
      <c r="F25" s="47"/>
      <c r="G25" s="47"/>
      <c r="H25" s="47"/>
      <c r="I25" s="47"/>
      <c r="J25" s="47"/>
      <c r="K25" s="47" t="str">
        <f t="shared" si="2"/>
        <v>;;;;;;;</v>
      </c>
      <c r="L25" s="47"/>
      <c r="M25" s="47"/>
      <c r="N25" s="47"/>
      <c r="O25" s="48" t="str">
        <f t="shared" si="0"/>
        <v>_woe</v>
      </c>
    </row>
    <row r="26" spans="1:15" x14ac:dyDescent="0.15">
      <c r="A26" t="s">
        <v>125</v>
      </c>
      <c r="B26" t="s">
        <v>126</v>
      </c>
      <c r="C26" t="str">
        <f>CONCATENATE("%let var=",M26)</f>
        <v>%let var=INTER3_COUNT</v>
      </c>
      <c r="D26" s="46" t="s">
        <v>127</v>
      </c>
      <c r="E26" s="47" t="s">
        <v>128</v>
      </c>
      <c r="F26" s="47" t="s">
        <v>129</v>
      </c>
      <c r="G26" s="47" t="s">
        <v>130</v>
      </c>
      <c r="H26" s="47"/>
      <c r="I26" s="47"/>
      <c r="J26" s="47"/>
      <c r="K26" s="47" t="str">
        <f t="shared" si="2"/>
        <v>%let DSin=lf.a0601_train_woe     ; %let DSout=lf.a0601_train_woe_temp;%let var=INTER3_COUNT; %let ivvar=&amp;var._b; %let woeds=lf.a0601_&amp;var._woe; %let WOEVar=&amp;var._woe; %CalcWOE(&amp;DsIn,&amp;IVVar,&amp;DVVar,&amp;WOEDS,&amp;WOEVar,&amp;DSout);</v>
      </c>
      <c r="L26" s="47"/>
      <c r="M26" s="47" t="s">
        <v>25</v>
      </c>
      <c r="N26" s="47"/>
      <c r="O26" s="48" t="str">
        <f t="shared" si="0"/>
        <v>INTER3_COUNT_woe</v>
      </c>
    </row>
    <row r="27" spans="1:15" x14ac:dyDescent="0.15">
      <c r="A27" t="s">
        <v>131</v>
      </c>
      <c r="B27" t="s">
        <v>132</v>
      </c>
      <c r="C27" t="str">
        <f t="shared" ref="C27:C49" si="3">CONCATENATE("%let var=",M27)</f>
        <v>%let var=CHEXIAO_COUNT</v>
      </c>
      <c r="D27" s="46" t="s">
        <v>127</v>
      </c>
      <c r="E27" s="47" t="s">
        <v>128</v>
      </c>
      <c r="F27" s="47" t="s">
        <v>129</v>
      </c>
      <c r="G27" s="47" t="s">
        <v>130</v>
      </c>
      <c r="H27" s="47"/>
      <c r="I27" s="47"/>
      <c r="J27" s="47"/>
      <c r="K27" s="47" t="str">
        <f t="shared" si="2"/>
        <v>%let DSin=lf.a0601_train_woe_temp; %let DSout=lf.a0601_train_woe     ;%let var=CHEXIAO_COUNT; %let ivvar=&amp;var._b; %let woeds=lf.a0601_&amp;var._woe; %let WOEVar=&amp;var._woe; %CalcWOE(&amp;DsIn,&amp;IVVar,&amp;DVVar,&amp;WOEDS,&amp;WOEVar,&amp;DSout);</v>
      </c>
      <c r="L27" s="47"/>
      <c r="M27" s="47" t="s">
        <v>26</v>
      </c>
      <c r="N27" s="47"/>
      <c r="O27" s="48" t="str">
        <f t="shared" si="0"/>
        <v>CHEXIAO_COUNT_woe</v>
      </c>
    </row>
    <row r="28" spans="1:15" x14ac:dyDescent="0.15">
      <c r="A28" t="s">
        <v>125</v>
      </c>
      <c r="B28" t="s">
        <v>126</v>
      </c>
      <c r="C28" t="str">
        <f t="shared" si="3"/>
        <v>%let var=REJ_COUNT</v>
      </c>
      <c r="D28" s="46" t="s">
        <v>127</v>
      </c>
      <c r="E28" s="47" t="s">
        <v>128</v>
      </c>
      <c r="F28" s="47" t="s">
        <v>129</v>
      </c>
      <c r="G28" s="47" t="s">
        <v>130</v>
      </c>
      <c r="H28" s="47"/>
      <c r="I28" s="47"/>
      <c r="J28" s="47"/>
      <c r="K28" s="47" t="str">
        <f t="shared" si="2"/>
        <v>%let DSin=lf.a0601_train_woe     ; %let DSout=lf.a0601_train_woe_temp;%let var=REJ_COUNT; %let ivvar=&amp;var._b; %let woeds=lf.a0601_&amp;var._woe; %let WOEVar=&amp;var._woe; %CalcWOE(&amp;DsIn,&amp;IVVar,&amp;DVVar,&amp;WOEDS,&amp;WOEVar,&amp;DSout);</v>
      </c>
      <c r="L28" s="47"/>
      <c r="M28" s="47" t="s">
        <v>27</v>
      </c>
      <c r="N28" s="47"/>
      <c r="O28" s="48" t="str">
        <f t="shared" si="0"/>
        <v>REJ_COUNT_woe</v>
      </c>
    </row>
    <row r="29" spans="1:15" x14ac:dyDescent="0.15">
      <c r="A29" t="s">
        <v>131</v>
      </c>
      <c r="B29" t="s">
        <v>132</v>
      </c>
      <c r="C29" t="str">
        <f t="shared" si="3"/>
        <v>%let var=APR_COUNT</v>
      </c>
      <c r="D29" s="46" t="s">
        <v>127</v>
      </c>
      <c r="E29" s="47" t="s">
        <v>128</v>
      </c>
      <c r="F29" s="47" t="s">
        <v>129</v>
      </c>
      <c r="G29" s="47" t="s">
        <v>130</v>
      </c>
      <c r="H29" s="47"/>
      <c r="I29" s="47"/>
      <c r="J29" s="47"/>
      <c r="K29" s="47" t="str">
        <f t="shared" si="2"/>
        <v>%let DSin=lf.a0601_train_woe_temp; %let DSout=lf.a0601_train_woe     ;%let var=APR_COUNT; %let ivvar=&amp;var._b; %let woeds=lf.a0601_&amp;var._woe; %let WOEVar=&amp;var._woe; %CalcWOE(&amp;DsIn,&amp;IVVar,&amp;DVVar,&amp;WOEDS,&amp;WOEVar,&amp;DSout);</v>
      </c>
      <c r="L29" s="47"/>
      <c r="M29" s="47" t="s">
        <v>28</v>
      </c>
      <c r="N29" s="47"/>
      <c r="O29" s="48" t="str">
        <f t="shared" si="0"/>
        <v>APR_COUNT_woe</v>
      </c>
    </row>
    <row r="30" spans="1:15" x14ac:dyDescent="0.15">
      <c r="A30" t="s">
        <v>125</v>
      </c>
      <c r="B30" t="s">
        <v>126</v>
      </c>
      <c r="C30" t="str">
        <f t="shared" si="3"/>
        <v>%let var=APP_COUNT</v>
      </c>
      <c r="D30" s="46" t="s">
        <v>127</v>
      </c>
      <c r="E30" s="47" t="s">
        <v>128</v>
      </c>
      <c r="F30" s="47" t="s">
        <v>129</v>
      </c>
      <c r="G30" s="47" t="s">
        <v>130</v>
      </c>
      <c r="H30" s="47"/>
      <c r="I30" s="47"/>
      <c r="J30" s="47"/>
      <c r="K30" s="47" t="str">
        <f t="shared" si="2"/>
        <v>%let DSin=lf.a0601_train_woe     ; %let DSout=lf.a0601_train_woe_temp;%let var=APP_COUNT; %let ivvar=&amp;var._b; %let woeds=lf.a0601_&amp;var._woe; %let WOEVar=&amp;var._woe; %CalcWOE(&amp;DsIn,&amp;IVVar,&amp;DVVar,&amp;WOEDS,&amp;WOEVar,&amp;DSout);</v>
      </c>
      <c r="L30" s="47"/>
      <c r="M30" s="47" t="s">
        <v>29</v>
      </c>
      <c r="N30" s="47"/>
      <c r="O30" s="48" t="str">
        <f t="shared" si="0"/>
        <v>APP_COUNT_woe</v>
      </c>
    </row>
    <row r="31" spans="1:15" x14ac:dyDescent="0.15">
      <c r="A31" t="s">
        <v>131</v>
      </c>
      <c r="B31" t="s">
        <v>132</v>
      </c>
      <c r="C31" t="str">
        <f t="shared" si="3"/>
        <v>%let var=APR_CREDIT_AMOUNT</v>
      </c>
      <c r="D31" s="46" t="s">
        <v>127</v>
      </c>
      <c r="E31" s="47" t="s">
        <v>128</v>
      </c>
      <c r="F31" s="47" t="s">
        <v>129</v>
      </c>
      <c r="G31" s="47" t="s">
        <v>130</v>
      </c>
      <c r="H31" s="47"/>
      <c r="I31" s="47"/>
      <c r="J31" s="47"/>
      <c r="K31" s="47" t="str">
        <f t="shared" si="2"/>
        <v>%let DSin=lf.a0601_train_woe_temp; %let DSout=lf.a0601_train_woe     ;%let var=APR_CREDIT_AMOUNT; %let ivvar=&amp;var._b; %let woeds=lf.a0601_&amp;var._woe; %let WOEVar=&amp;var._woe; %CalcWOE(&amp;DsIn,&amp;IVVar,&amp;DVVar,&amp;WOEDS,&amp;WOEVar,&amp;DSout);</v>
      </c>
      <c r="L31" s="47"/>
      <c r="M31" s="47" t="s">
        <v>30</v>
      </c>
      <c r="N31" s="47"/>
      <c r="O31" s="48" t="str">
        <f t="shared" si="0"/>
        <v>APR_CREDIT_AMOUNT_woe</v>
      </c>
    </row>
    <row r="32" spans="1:15" x14ac:dyDescent="0.15">
      <c r="A32" t="s">
        <v>125</v>
      </c>
      <c r="B32" t="s">
        <v>126</v>
      </c>
      <c r="C32" t="str">
        <f t="shared" si="3"/>
        <v>%let var=APR_PAYMENT_NUM</v>
      </c>
      <c r="D32" s="46" t="s">
        <v>127</v>
      </c>
      <c r="E32" s="47" t="s">
        <v>128</v>
      </c>
      <c r="F32" s="47" t="s">
        <v>129</v>
      </c>
      <c r="G32" s="47" t="s">
        <v>130</v>
      </c>
      <c r="H32" s="47"/>
      <c r="I32" s="47"/>
      <c r="J32" s="47"/>
      <c r="K32" s="47" t="str">
        <f t="shared" si="2"/>
        <v>%let DSin=lf.a0601_train_woe     ; %let DSout=lf.a0601_train_woe_temp;%let var=APR_PAYMENT_NUM; %let ivvar=&amp;var._b; %let woeds=lf.a0601_&amp;var._woe; %let WOEVar=&amp;var._woe; %CalcWOE(&amp;DsIn,&amp;IVVar,&amp;DVVar,&amp;WOEDS,&amp;WOEVar,&amp;DSout);</v>
      </c>
      <c r="L32" s="47"/>
      <c r="M32" s="47" t="s">
        <v>31</v>
      </c>
      <c r="N32" s="47"/>
      <c r="O32" s="48" t="str">
        <f t="shared" si="0"/>
        <v>APR_PAYMENT_NUM_woe</v>
      </c>
    </row>
    <row r="33" spans="1:15" x14ac:dyDescent="0.15">
      <c r="A33" t="s">
        <v>131</v>
      </c>
      <c r="B33" t="s">
        <v>132</v>
      </c>
      <c r="C33" t="str">
        <f t="shared" si="3"/>
        <v>%let var=CREDIT_AMOUNT</v>
      </c>
      <c r="D33" s="46" t="s">
        <v>127</v>
      </c>
      <c r="E33" s="47" t="s">
        <v>128</v>
      </c>
      <c r="F33" s="47" t="s">
        <v>129</v>
      </c>
      <c r="G33" s="47" t="s">
        <v>130</v>
      </c>
      <c r="H33" s="47"/>
      <c r="I33" s="47"/>
      <c r="J33" s="47"/>
      <c r="K33" s="47" t="str">
        <f t="shared" si="2"/>
        <v>%let DSin=lf.a0601_train_woe_temp; %let DSout=lf.a0601_train_woe     ;%let var=CREDIT_AMOUNT; %let ivvar=&amp;var._b; %let woeds=lf.a0601_&amp;var._woe; %let WOEVar=&amp;var._woe; %CalcWOE(&amp;DsIn,&amp;IVVar,&amp;DVVar,&amp;WOEDS,&amp;WOEVar,&amp;DSout);</v>
      </c>
      <c r="L33" s="47"/>
      <c r="M33" s="47" t="s">
        <v>32</v>
      </c>
      <c r="N33" s="47"/>
      <c r="O33" s="48" t="str">
        <f t="shared" si="0"/>
        <v>CREDIT_AMOUNT_woe</v>
      </c>
    </row>
    <row r="34" spans="1:15" x14ac:dyDescent="0.15">
      <c r="A34" t="s">
        <v>125</v>
      </c>
      <c r="B34" t="s">
        <v>126</v>
      </c>
      <c r="C34" t="str">
        <f t="shared" si="3"/>
        <v>%let var=PERIODS</v>
      </c>
      <c r="D34" s="46" t="s">
        <v>127</v>
      </c>
      <c r="E34" s="47" t="s">
        <v>128</v>
      </c>
      <c r="F34" s="47" t="s">
        <v>129</v>
      </c>
      <c r="G34" s="47" t="s">
        <v>130</v>
      </c>
      <c r="H34" s="47"/>
      <c r="I34" s="47"/>
      <c r="J34" s="47"/>
      <c r="K34" s="47" t="str">
        <f t="shared" si="2"/>
        <v>%let DSin=lf.a0601_train_woe     ; %let DSout=lf.a0601_train_woe_temp;%let var=PERIODS; %let ivvar=&amp;var._b; %let woeds=lf.a0601_&amp;var._woe; %let WOEVar=&amp;var._woe; %CalcWOE(&amp;DsIn,&amp;IVVar,&amp;DVVar,&amp;WOEDS,&amp;WOEVar,&amp;DSout);</v>
      </c>
      <c r="L34" s="47"/>
      <c r="M34" s="47" t="s">
        <v>35</v>
      </c>
      <c r="N34" s="47"/>
      <c r="O34" s="48" t="str">
        <f t="shared" si="0"/>
        <v>PERIODS_woe</v>
      </c>
    </row>
    <row r="35" spans="1:15" x14ac:dyDescent="0.15">
      <c r="A35" t="s">
        <v>131</v>
      </c>
      <c r="B35" t="s">
        <v>132</v>
      </c>
      <c r="C35" t="str">
        <f t="shared" si="3"/>
        <v>%let var=MANAGEMENTFEESRATE</v>
      </c>
      <c r="D35" s="46" t="s">
        <v>127</v>
      </c>
      <c r="E35" s="47" t="s">
        <v>128</v>
      </c>
      <c r="F35" s="47" t="s">
        <v>129</v>
      </c>
      <c r="G35" s="47" t="s">
        <v>130</v>
      </c>
      <c r="H35" s="47"/>
      <c r="I35" s="47"/>
      <c r="J35" s="47"/>
      <c r="K35" s="47" t="str">
        <f t="shared" si="2"/>
        <v>%let DSin=lf.a0601_train_woe_temp; %let DSout=lf.a0601_train_woe     ;%let var=MANAGEMENTFEESRATE; %let ivvar=&amp;var._b; %let woeds=lf.a0601_&amp;var._woe; %let WOEVar=&amp;var._woe; %CalcWOE(&amp;DsIn,&amp;IVVar,&amp;DVVar,&amp;WOEDS,&amp;WOEVar,&amp;DSout);</v>
      </c>
      <c r="L35" s="47"/>
      <c r="M35" s="47" t="s">
        <v>39</v>
      </c>
      <c r="N35" s="47"/>
      <c r="O35" s="48" t="str">
        <f t="shared" si="0"/>
        <v>MANAGEMENTFEESRATE_woe</v>
      </c>
    </row>
    <row r="36" spans="1:15" x14ac:dyDescent="0.15">
      <c r="A36" t="s">
        <v>125</v>
      </c>
      <c r="B36" t="s">
        <v>126</v>
      </c>
      <c r="C36" t="str">
        <f t="shared" si="3"/>
        <v>%let var=CUSTOMERSERVICERATES</v>
      </c>
      <c r="D36" s="46" t="s">
        <v>127</v>
      </c>
      <c r="E36" s="47" t="s">
        <v>128</v>
      </c>
      <c r="F36" s="47" t="s">
        <v>129</v>
      </c>
      <c r="G36" s="47" t="s">
        <v>130</v>
      </c>
      <c r="H36" s="47"/>
      <c r="I36" s="47"/>
      <c r="J36" s="47"/>
      <c r="K36" s="47" t="str">
        <f t="shared" si="2"/>
        <v>%let DSin=lf.a0601_train_woe     ; %let DSout=lf.a0601_train_woe_temp;%let var=CUSTOMERSERVICERATES; %let ivvar=&amp;var._b; %let woeds=lf.a0601_&amp;var._woe; %let WOEVar=&amp;var._woe; %CalcWOE(&amp;DsIn,&amp;IVVar,&amp;DVVar,&amp;WOEDS,&amp;WOEVar,&amp;DSout);</v>
      </c>
      <c r="L36" s="47"/>
      <c r="M36" s="47" t="s">
        <v>40</v>
      </c>
      <c r="N36" s="47"/>
      <c r="O36" s="48" t="str">
        <f t="shared" si="0"/>
        <v>CUSTOMERSERVICERATES_woe</v>
      </c>
    </row>
    <row r="37" spans="1:15" x14ac:dyDescent="0.15">
      <c r="A37" t="s">
        <v>131</v>
      </c>
      <c r="B37" t="s">
        <v>132</v>
      </c>
      <c r="C37" t="str">
        <f t="shared" si="3"/>
        <v>%let var=EFFECTIVEANNUALRATE</v>
      </c>
      <c r="D37" s="46" t="s">
        <v>127</v>
      </c>
      <c r="E37" s="47" t="s">
        <v>128</v>
      </c>
      <c r="F37" s="47" t="s">
        <v>129</v>
      </c>
      <c r="G37" s="47" t="s">
        <v>130</v>
      </c>
      <c r="H37" s="47"/>
      <c r="I37" s="47"/>
      <c r="J37" s="47"/>
      <c r="K37" s="47" t="str">
        <f t="shared" si="2"/>
        <v>%let DSin=lf.a0601_train_woe_temp; %let DSout=lf.a0601_train_woe     ;%let var=EFFECTIVEANNUALRATE; %let ivvar=&amp;var._b; %let woeds=lf.a0601_&amp;var._woe; %let WOEVar=&amp;var._woe; %CalcWOE(&amp;DsIn,&amp;IVVar,&amp;DVVar,&amp;WOEDS,&amp;WOEVar,&amp;DSout);</v>
      </c>
      <c r="L37" s="47"/>
      <c r="M37" s="47" t="s">
        <v>42</v>
      </c>
      <c r="N37" s="47"/>
      <c r="O37" s="48" t="str">
        <f t="shared" si="0"/>
        <v>EFFECTIVEANNUALRATE_woe</v>
      </c>
    </row>
    <row r="38" spans="1:15" x14ac:dyDescent="0.15">
      <c r="A38" t="s">
        <v>125</v>
      </c>
      <c r="B38" t="s">
        <v>126</v>
      </c>
      <c r="C38" t="str">
        <f t="shared" si="3"/>
        <v>%let var=PERSON_APP_AGE</v>
      </c>
      <c r="D38" s="46" t="s">
        <v>127</v>
      </c>
      <c r="E38" s="47" t="s">
        <v>128</v>
      </c>
      <c r="F38" s="47" t="s">
        <v>129</v>
      </c>
      <c r="G38" s="47" t="s">
        <v>130</v>
      </c>
      <c r="H38" s="47"/>
      <c r="I38" s="47"/>
      <c r="J38" s="47"/>
      <c r="K38" s="47" t="str">
        <f t="shared" si="2"/>
        <v>%let DSin=lf.a0601_train_woe     ; %let DSout=lf.a0601_train_woe_temp;%let var=PERSON_APP_AGE; %let ivvar=&amp;var._b; %let woeds=lf.a0601_&amp;var._woe; %let WOEVar=&amp;var._woe; %CalcWOE(&amp;DsIn,&amp;IVVar,&amp;DVVar,&amp;WOEDS,&amp;WOEVar,&amp;DSout);</v>
      </c>
      <c r="L38" s="47"/>
      <c r="M38" s="47" t="s">
        <v>410</v>
      </c>
      <c r="N38" s="47"/>
      <c r="O38" s="48" t="str">
        <f t="shared" si="0"/>
        <v>PERSON_APP_AGE_woe</v>
      </c>
    </row>
    <row r="39" spans="1:15" x14ac:dyDescent="0.15">
      <c r="A39" t="s">
        <v>131</v>
      </c>
      <c r="B39" t="s">
        <v>132</v>
      </c>
      <c r="C39" t="str">
        <f t="shared" si="3"/>
        <v>%let var=CERTF_INTERVAL_YEARS</v>
      </c>
      <c r="D39" s="46" t="s">
        <v>127</v>
      </c>
      <c r="E39" s="47" t="s">
        <v>128</v>
      </c>
      <c r="F39" s="47" t="s">
        <v>129</v>
      </c>
      <c r="G39" s="47" t="s">
        <v>130</v>
      </c>
      <c r="H39" s="47"/>
      <c r="I39" s="47"/>
      <c r="J39" s="47"/>
      <c r="K39" s="47" t="str">
        <f t="shared" si="2"/>
        <v>%let DSin=lf.a0601_train_woe_temp; %let DSout=lf.a0601_train_woe     ;%let var=CERTF_INTERVAL_YEARS; %let ivvar=&amp;var._b; %let woeds=lf.a0601_&amp;var._woe; %let WOEVar=&amp;var._woe; %CalcWOE(&amp;DsIn,&amp;IVVar,&amp;DVVar,&amp;WOEDS,&amp;WOEVar,&amp;DSout);</v>
      </c>
      <c r="L39" s="47"/>
      <c r="M39" s="47" t="s">
        <v>44</v>
      </c>
      <c r="N39" s="47"/>
      <c r="O39" s="48" t="str">
        <f t="shared" si="0"/>
        <v>CERTF_INTERVAL_YEARS_woe</v>
      </c>
    </row>
    <row r="40" spans="1:15" x14ac:dyDescent="0.15">
      <c r="A40" t="s">
        <v>125</v>
      </c>
      <c r="B40" t="s">
        <v>126</v>
      </c>
      <c r="C40" t="str">
        <f t="shared" si="3"/>
        <v>%let var=JOBTIME</v>
      </c>
      <c r="D40" s="46" t="s">
        <v>127</v>
      </c>
      <c r="E40" s="47" t="s">
        <v>128</v>
      </c>
      <c r="F40" s="47" t="s">
        <v>129</v>
      </c>
      <c r="G40" s="47" t="s">
        <v>130</v>
      </c>
      <c r="H40" s="47"/>
      <c r="I40" s="47"/>
      <c r="J40" s="47"/>
      <c r="K40" s="47" t="str">
        <f t="shared" si="2"/>
        <v>%let DSin=lf.a0601_train_woe     ; %let DSout=lf.a0601_train_woe_temp;%let var=JOBTIME; %let ivvar=&amp;var._b; %let woeds=lf.a0601_&amp;var._woe; %let WOEVar=&amp;var._woe; %CalcWOE(&amp;DsIn,&amp;IVVar,&amp;DVVar,&amp;WOEDS,&amp;WOEVar,&amp;DSout);</v>
      </c>
      <c r="L40" s="47"/>
      <c r="M40" s="47" t="s">
        <v>45</v>
      </c>
      <c r="N40" s="47"/>
      <c r="O40" s="48" t="str">
        <f t="shared" si="0"/>
        <v>JOBTIME_woe</v>
      </c>
    </row>
    <row r="41" spans="1:15" x14ac:dyDescent="0.15">
      <c r="A41" t="s">
        <v>131</v>
      </c>
      <c r="B41" t="s">
        <v>132</v>
      </c>
      <c r="C41" t="str">
        <f t="shared" si="3"/>
        <v>%let var=EXPENSE_MONTH</v>
      </c>
      <c r="D41" s="46" t="s">
        <v>127</v>
      </c>
      <c r="E41" s="47" t="s">
        <v>128</v>
      </c>
      <c r="F41" s="47" t="s">
        <v>129</v>
      </c>
      <c r="G41" s="47" t="s">
        <v>130</v>
      </c>
      <c r="H41" s="47"/>
      <c r="I41" s="47"/>
      <c r="J41" s="47"/>
      <c r="K41" s="47" t="str">
        <f t="shared" si="2"/>
        <v>%let DSin=lf.a0601_train_woe_temp; %let DSout=lf.a0601_train_woe     ;%let var=EXPENSE_MONTH; %let ivvar=&amp;var._b; %let woeds=lf.a0601_&amp;var._woe; %let WOEVar=&amp;var._woe; %CalcWOE(&amp;DsIn,&amp;IVVar,&amp;DVVar,&amp;WOEDS,&amp;WOEVar,&amp;DSout);</v>
      </c>
      <c r="L41" s="47"/>
      <c r="M41" s="47" t="s">
        <v>46</v>
      </c>
      <c r="N41" s="47"/>
      <c r="O41" s="48" t="str">
        <f t="shared" si="0"/>
        <v>EXPENSE_MONTH_woe</v>
      </c>
    </row>
    <row r="42" spans="1:15" x14ac:dyDescent="0.15">
      <c r="A42" t="s">
        <v>125</v>
      </c>
      <c r="B42" t="s">
        <v>126</v>
      </c>
      <c r="C42" t="str">
        <f t="shared" si="3"/>
        <v>%let var=OTHER_INCOME</v>
      </c>
      <c r="D42" s="46" t="s">
        <v>127</v>
      </c>
      <c r="E42" s="47" t="s">
        <v>128</v>
      </c>
      <c r="F42" s="47" t="s">
        <v>129</v>
      </c>
      <c r="G42" s="47" t="s">
        <v>130</v>
      </c>
      <c r="H42" s="47"/>
      <c r="I42" s="47"/>
      <c r="J42" s="47"/>
      <c r="K42" s="47" t="str">
        <f t="shared" si="2"/>
        <v>%let DSin=lf.a0601_train_woe     ; %let DSout=lf.a0601_train_woe_temp;%let var=OTHER_INCOME; %let ivvar=&amp;var._b; %let woeds=lf.a0601_&amp;var._woe; %let WOEVar=&amp;var._woe; %CalcWOE(&amp;DsIn,&amp;IVVar,&amp;DVVar,&amp;WOEDS,&amp;WOEVar,&amp;DSout);</v>
      </c>
      <c r="L42" s="47"/>
      <c r="M42" s="47" t="s">
        <v>47</v>
      </c>
      <c r="N42" s="47"/>
      <c r="O42" s="48" t="str">
        <f t="shared" si="0"/>
        <v>OTHER_INCOME_woe</v>
      </c>
    </row>
    <row r="43" spans="1:15" x14ac:dyDescent="0.15">
      <c r="A43" t="s">
        <v>131</v>
      </c>
      <c r="B43" t="s">
        <v>132</v>
      </c>
      <c r="C43" t="str">
        <f t="shared" si="3"/>
        <v>%let var=SELF_INCOME</v>
      </c>
      <c r="D43" s="46" t="s">
        <v>127</v>
      </c>
      <c r="E43" s="47" t="s">
        <v>128</v>
      </c>
      <c r="F43" s="47" t="s">
        <v>129</v>
      </c>
      <c r="G43" s="47" t="s">
        <v>130</v>
      </c>
      <c r="H43" s="47"/>
      <c r="I43" s="47"/>
      <c r="J43" s="47"/>
      <c r="K43" s="47" t="str">
        <f t="shared" si="2"/>
        <v>%let DSin=lf.a0601_train_woe_temp; %let DSout=lf.a0601_train_woe     ;%let var=SELF_INCOME; %let ivvar=&amp;var._b; %let woeds=lf.a0601_&amp;var._woe; %let WOEVar=&amp;var._woe; %CalcWOE(&amp;DsIn,&amp;IVVar,&amp;DVVar,&amp;WOEDS,&amp;WOEVar,&amp;DSout);</v>
      </c>
      <c r="L43" s="47"/>
      <c r="M43" s="47" t="s">
        <v>48</v>
      </c>
      <c r="N43" s="47"/>
      <c r="O43" s="48" t="str">
        <f t="shared" si="0"/>
        <v>SELF_INCOME_woe</v>
      </c>
    </row>
    <row r="44" spans="1:15" x14ac:dyDescent="0.15">
      <c r="A44" t="s">
        <v>125</v>
      </c>
      <c r="B44" t="s">
        <v>126</v>
      </c>
      <c r="C44" t="str">
        <f t="shared" si="3"/>
        <v>%let var=FAMILY_INCOME</v>
      </c>
      <c r="D44" s="46" t="s">
        <v>127</v>
      </c>
      <c r="E44" s="47" t="s">
        <v>128</v>
      </c>
      <c r="F44" s="47" t="s">
        <v>129</v>
      </c>
      <c r="G44" s="47" t="s">
        <v>130</v>
      </c>
      <c r="H44" s="47"/>
      <c r="I44" s="47"/>
      <c r="J44" s="47"/>
      <c r="K44" s="47" t="str">
        <f t="shared" si="2"/>
        <v>%let DSin=lf.a0601_train_woe     ; %let DSout=lf.a0601_train_woe_temp;%let var=FAMILY_INCOME; %let ivvar=&amp;var._b; %let woeds=lf.a0601_&amp;var._woe; %let WOEVar=&amp;var._woe; %CalcWOE(&amp;DsIn,&amp;IVVar,&amp;DVVar,&amp;WOEDS,&amp;WOEVar,&amp;DSout);</v>
      </c>
      <c r="L44" s="47"/>
      <c r="M44" s="47" t="s">
        <v>49</v>
      </c>
      <c r="N44" s="47"/>
      <c r="O44" s="48" t="str">
        <f t="shared" si="0"/>
        <v>FAMILY_INCOME_woe</v>
      </c>
    </row>
    <row r="45" spans="1:15" x14ac:dyDescent="0.15">
      <c r="A45" t="s">
        <v>131</v>
      </c>
      <c r="B45" t="s">
        <v>132</v>
      </c>
      <c r="C45" t="str">
        <f t="shared" si="3"/>
        <v>%let var=CHILDRENTOTAL</v>
      </c>
      <c r="D45" s="46" t="s">
        <v>127</v>
      </c>
      <c r="E45" s="47" t="s">
        <v>128</v>
      </c>
      <c r="F45" s="47" t="s">
        <v>129</v>
      </c>
      <c r="G45" s="47" t="s">
        <v>130</v>
      </c>
      <c r="H45" s="47"/>
      <c r="I45" s="47"/>
      <c r="J45" s="47"/>
      <c r="K45" s="47" t="str">
        <f t="shared" si="2"/>
        <v>%let DSin=lf.a0601_train_woe_temp; %let DSout=lf.a0601_train_woe     ;%let var=CHILDRENTOTAL; %let ivvar=&amp;var._b; %let woeds=lf.a0601_&amp;var._woe; %let WOEVar=&amp;var._woe; %CalcWOE(&amp;DsIn,&amp;IVVar,&amp;DVVar,&amp;WOEDS,&amp;WOEVar,&amp;DSout);</v>
      </c>
      <c r="L45" s="47"/>
      <c r="M45" s="47" t="s">
        <v>50</v>
      </c>
      <c r="N45" s="47"/>
      <c r="O45" s="48" t="str">
        <f t="shared" si="0"/>
        <v>CHILDRENTOTAL_woe</v>
      </c>
    </row>
    <row r="46" spans="1:15" x14ac:dyDescent="0.15">
      <c r="A46" t="s">
        <v>125</v>
      </c>
      <c r="B46" t="s">
        <v>126</v>
      </c>
      <c r="C46" t="str">
        <f t="shared" si="3"/>
        <v>%let var=QQNO_INIT</v>
      </c>
      <c r="D46" s="46" t="s">
        <v>127</v>
      </c>
      <c r="E46" s="47" t="s">
        <v>128</v>
      </c>
      <c r="F46" s="47" t="s">
        <v>129</v>
      </c>
      <c r="G46" s="47" t="s">
        <v>130</v>
      </c>
      <c r="H46" s="47"/>
      <c r="I46" s="47"/>
      <c r="J46" s="47"/>
      <c r="K46" s="47" t="str">
        <f t="shared" si="2"/>
        <v>%let DSin=lf.a0601_train_woe     ; %let DSout=lf.a0601_train_woe_temp;%let var=QQNO_INIT; %let ivvar=&amp;var._b; %let woeds=lf.a0601_&amp;var._woe; %let WOEVar=&amp;var._woe; %CalcWOE(&amp;DsIn,&amp;IVVar,&amp;DVVar,&amp;WOEDS,&amp;WOEVar,&amp;DSout);</v>
      </c>
      <c r="L46" s="47"/>
      <c r="M46" s="47" t="s">
        <v>51</v>
      </c>
      <c r="N46" s="47"/>
      <c r="O46" s="48" t="str">
        <f t="shared" si="0"/>
        <v>QQNO_INIT_woe</v>
      </c>
    </row>
    <row r="47" spans="1:15" x14ac:dyDescent="0.15">
      <c r="A47" t="s">
        <v>131</v>
      </c>
      <c r="B47" t="s">
        <v>132</v>
      </c>
      <c r="C47" t="str">
        <f t="shared" si="3"/>
        <v>%let var=QQ_LENGTH</v>
      </c>
      <c r="D47" s="46" t="s">
        <v>127</v>
      </c>
      <c r="E47" s="47" t="s">
        <v>128</v>
      </c>
      <c r="F47" s="47" t="s">
        <v>129</v>
      </c>
      <c r="G47" s="47" t="s">
        <v>130</v>
      </c>
      <c r="H47" s="47"/>
      <c r="I47" s="47"/>
      <c r="J47" s="47"/>
      <c r="K47" s="47" t="str">
        <f t="shared" si="2"/>
        <v>%let DSin=lf.a0601_train_woe_temp; %let DSout=lf.a0601_train_woe     ;%let var=QQ_LENGTH; %let ivvar=&amp;var._b; %let woeds=lf.a0601_&amp;var._woe; %let WOEVar=&amp;var._woe; %CalcWOE(&amp;DsIn,&amp;IVVar,&amp;DVVar,&amp;WOEDS,&amp;WOEVar,&amp;DSout);</v>
      </c>
      <c r="L47" s="47"/>
      <c r="M47" s="47" t="s">
        <v>52</v>
      </c>
      <c r="N47" s="47"/>
      <c r="O47" s="48" t="str">
        <f t="shared" si="0"/>
        <v>QQ_LENGTH_woe</v>
      </c>
    </row>
    <row r="48" spans="1:15" x14ac:dyDescent="0.15">
      <c r="A48" t="s">
        <v>125</v>
      </c>
      <c r="B48" t="s">
        <v>126</v>
      </c>
      <c r="C48" t="str">
        <f t="shared" si="3"/>
        <v>%let var=PAYPRINCIPLE</v>
      </c>
      <c r="D48" s="46" t="s">
        <v>127</v>
      </c>
      <c r="E48" s="47" t="s">
        <v>128</v>
      </c>
      <c r="F48" s="47" t="s">
        <v>129</v>
      </c>
      <c r="G48" s="47" t="s">
        <v>130</v>
      </c>
      <c r="H48" s="47"/>
      <c r="I48" s="47"/>
      <c r="J48" s="47"/>
      <c r="K48" s="47" t="str">
        <f t="shared" si="2"/>
        <v>%let DSin=lf.a0601_train_woe     ; %let DSout=lf.a0601_train_woe_temp;%let var=PAYPRINCIPLE; %let ivvar=&amp;var._b; %let woeds=lf.a0601_&amp;var._woe; %let WOEVar=&amp;var._woe; %CalcWOE(&amp;DsIn,&amp;IVVar,&amp;DVVar,&amp;WOEDS,&amp;WOEVar,&amp;DSout);</v>
      </c>
      <c r="L48" s="47"/>
      <c r="M48" s="47" t="s">
        <v>53</v>
      </c>
      <c r="N48" s="47"/>
      <c r="O48" s="48" t="str">
        <f t="shared" si="0"/>
        <v>PAYPRINCIPLE_woe</v>
      </c>
    </row>
    <row r="49" spans="1:15" x14ac:dyDescent="0.15">
      <c r="A49" t="s">
        <v>131</v>
      </c>
      <c r="B49" t="s">
        <v>132</v>
      </c>
      <c r="C49" t="str">
        <f t="shared" si="3"/>
        <v>%let var=PAYFEE</v>
      </c>
      <c r="D49" s="46" t="s">
        <v>127</v>
      </c>
      <c r="E49" s="47" t="s">
        <v>128</v>
      </c>
      <c r="F49" s="47" t="s">
        <v>129</v>
      </c>
      <c r="G49" s="47" t="s">
        <v>130</v>
      </c>
      <c r="H49" s="47"/>
      <c r="I49" s="47"/>
      <c r="J49" s="47"/>
      <c r="K49" s="47" t="str">
        <f t="shared" si="2"/>
        <v>%let DSin=lf.a0601_train_woe_temp; %let DSout=lf.a0601_train_woe     ;%let var=PAYFEE; %let ivvar=&amp;var._b; %let woeds=lf.a0601_&amp;var._woe; %let WOEVar=&amp;var._woe; %CalcWOE(&amp;DsIn,&amp;IVVar,&amp;DVVar,&amp;WOEDS,&amp;WOEVar,&amp;DSout);</v>
      </c>
      <c r="L49" s="47"/>
      <c r="M49" s="47" t="s">
        <v>54</v>
      </c>
      <c r="N49" s="47"/>
      <c r="O49" s="48" t="str">
        <f t="shared" si="0"/>
        <v>PAYFEE_woe</v>
      </c>
    </row>
    <row r="50" spans="1:15" x14ac:dyDescent="0.15">
      <c r="A50" t="s">
        <v>125</v>
      </c>
      <c r="B50" t="s">
        <v>126</v>
      </c>
      <c r="C50" t="str">
        <f>CONCATENATE("%let var=",M50)</f>
        <v>%let var=PAYPRINCIPALNFEE</v>
      </c>
      <c r="D50" s="46" t="s">
        <v>127</v>
      </c>
      <c r="E50" s="47" t="s">
        <v>128</v>
      </c>
      <c r="F50" s="47" t="s">
        <v>129</v>
      </c>
      <c r="G50" s="47" t="s">
        <v>130</v>
      </c>
      <c r="H50" s="47"/>
      <c r="I50" s="47"/>
      <c r="J50" s="47"/>
      <c r="K50" s="47" t="str">
        <f t="shared" si="2"/>
        <v>%let DSin=lf.a0601_train_woe     ; %let DSout=lf.a0601_train_woe_temp;%let var=PAYPRINCIPALNFEE; %let ivvar=&amp;var._b; %let woeds=lf.a0601_&amp;var._woe; %let WOEVar=&amp;var._woe; %CalcWOE(&amp;DsIn,&amp;IVVar,&amp;DVVar,&amp;WOEDS,&amp;WOEVar,&amp;DSout);</v>
      </c>
      <c r="L50" s="47"/>
      <c r="M50" s="47" t="s">
        <v>55</v>
      </c>
      <c r="N50" s="47"/>
      <c r="O50" s="48" t="str">
        <f t="shared" si="0"/>
        <v>PAYPRINCIPALNFEE_woe</v>
      </c>
    </row>
    <row r="51" spans="1:15" x14ac:dyDescent="0.15">
      <c r="A51" t="s">
        <v>131</v>
      </c>
      <c r="B51" t="s">
        <v>132</v>
      </c>
      <c r="C51" t="str">
        <f t="shared" ref="C51:C73" si="4">CONCATENATE("%let var=",M51)</f>
        <v>%let var=PAYINTEAMT</v>
      </c>
      <c r="D51" s="46" t="s">
        <v>127</v>
      </c>
      <c r="E51" s="47" t="s">
        <v>128</v>
      </c>
      <c r="F51" s="47" t="s">
        <v>129</v>
      </c>
      <c r="G51" s="47" t="s">
        <v>130</v>
      </c>
      <c r="H51" s="47"/>
      <c r="I51" s="47"/>
      <c r="J51" s="47"/>
      <c r="K51" s="47" t="str">
        <f t="shared" si="2"/>
        <v>%let DSin=lf.a0601_train_woe_temp; %let DSout=lf.a0601_train_woe     ;%let var=PAYINTEAMT; %let ivvar=&amp;var._b; %let woeds=lf.a0601_&amp;var._woe; %let WOEVar=&amp;var._woe; %CalcWOE(&amp;DsIn,&amp;IVVar,&amp;DVVar,&amp;WOEDS,&amp;WOEVar,&amp;DSout);</v>
      </c>
      <c r="L51" s="47"/>
      <c r="M51" s="47" t="s">
        <v>56</v>
      </c>
      <c r="N51" s="47"/>
      <c r="O51" s="48" t="str">
        <f t="shared" si="0"/>
        <v>PAYINTEAMT_woe</v>
      </c>
    </row>
    <row r="52" spans="1:15" x14ac:dyDescent="0.15">
      <c r="A52" t="s">
        <v>125</v>
      </c>
      <c r="B52" t="s">
        <v>126</v>
      </c>
      <c r="C52" t="str">
        <f t="shared" si="4"/>
        <v>%let var=PAYFINE</v>
      </c>
      <c r="D52" s="46" t="s">
        <v>127</v>
      </c>
      <c r="E52" s="47" t="s">
        <v>128</v>
      </c>
      <c r="F52" s="47" t="s">
        <v>129</v>
      </c>
      <c r="G52" s="47" t="s">
        <v>130</v>
      </c>
      <c r="H52" s="47"/>
      <c r="I52" s="47"/>
      <c r="J52" s="47"/>
      <c r="K52" s="47" t="str">
        <f t="shared" si="2"/>
        <v>%let DSin=lf.a0601_train_woe     ; %let DSout=lf.a0601_train_woe_temp;%let var=PAYFINE; %let ivvar=&amp;var._b; %let woeds=lf.a0601_&amp;var._woe; %let WOEVar=&amp;var._woe; %CalcWOE(&amp;DsIn,&amp;IVVar,&amp;DVVar,&amp;WOEDS,&amp;WOEVar,&amp;DSout);</v>
      </c>
      <c r="L52" s="47"/>
      <c r="M52" s="47" t="s">
        <v>57</v>
      </c>
      <c r="N52" s="47"/>
      <c r="O52" s="48" t="str">
        <f t="shared" si="0"/>
        <v>PAYFINE_woe</v>
      </c>
    </row>
    <row r="53" spans="1:15" x14ac:dyDescent="0.15">
      <c r="A53" t="s">
        <v>131</v>
      </c>
      <c r="B53" t="s">
        <v>132</v>
      </c>
      <c r="C53" t="str">
        <f t="shared" si="4"/>
        <v>%let var=PAYFINECNT</v>
      </c>
      <c r="D53" s="46" t="s">
        <v>127</v>
      </c>
      <c r="E53" s="47" t="s">
        <v>128</v>
      </c>
      <c r="F53" s="47" t="s">
        <v>129</v>
      </c>
      <c r="G53" s="47" t="s">
        <v>130</v>
      </c>
      <c r="H53" s="47"/>
      <c r="I53" s="47"/>
      <c r="J53" s="47"/>
      <c r="K53" s="47" t="str">
        <f t="shared" si="2"/>
        <v>%let DSin=lf.a0601_train_woe_temp; %let DSout=lf.a0601_train_woe     ;%let var=PAYFINECNT; %let ivvar=&amp;var._b; %let woeds=lf.a0601_&amp;var._woe; %let WOEVar=&amp;var._woe; %CalcWOE(&amp;DsIn,&amp;IVVar,&amp;DVVar,&amp;WOEDS,&amp;WOEVar,&amp;DSout);</v>
      </c>
      <c r="L53" s="47"/>
      <c r="M53" s="47" t="s">
        <v>58</v>
      </c>
      <c r="N53" s="47"/>
      <c r="O53" s="48" t="str">
        <f t="shared" si="0"/>
        <v>PAYFINECNT_woe</v>
      </c>
    </row>
    <row r="54" spans="1:15" x14ac:dyDescent="0.15">
      <c r="A54" t="s">
        <v>125</v>
      </c>
      <c r="B54" t="s">
        <v>126</v>
      </c>
      <c r="C54" t="str">
        <f t="shared" si="4"/>
        <v>%let var=DUE_PERIODS</v>
      </c>
      <c r="D54" s="46" t="s">
        <v>127</v>
      </c>
      <c r="E54" s="47" t="s">
        <v>128</v>
      </c>
      <c r="F54" s="47" t="s">
        <v>129</v>
      </c>
      <c r="G54" s="47" t="s">
        <v>130</v>
      </c>
      <c r="H54" s="47"/>
      <c r="I54" s="47"/>
      <c r="J54" s="47"/>
      <c r="K54" s="47" t="str">
        <f t="shared" si="2"/>
        <v>%let DSin=lf.a0601_train_woe     ; %let DSout=lf.a0601_train_woe_temp;%let var=DUE_PERIODS; %let ivvar=&amp;var._b; %let woeds=lf.a0601_&amp;var._woe; %let WOEVar=&amp;var._woe; %CalcWOE(&amp;DsIn,&amp;IVVar,&amp;DVVar,&amp;WOEDS,&amp;WOEVar,&amp;DSout);</v>
      </c>
      <c r="L54" s="47"/>
      <c r="M54" s="47" t="s">
        <v>59</v>
      </c>
      <c r="N54" s="47"/>
      <c r="O54" s="48" t="str">
        <f t="shared" si="0"/>
        <v>DUE_PERIODS_woe</v>
      </c>
    </row>
    <row r="55" spans="1:15" x14ac:dyDescent="0.15">
      <c r="A55" t="s">
        <v>131</v>
      </c>
      <c r="B55" t="s">
        <v>132</v>
      </c>
      <c r="C55" t="str">
        <f t="shared" si="4"/>
        <v>%let var=ACTUALPAYPRINCIPLE</v>
      </c>
      <c r="D55" s="46" t="s">
        <v>127</v>
      </c>
      <c r="E55" s="47" t="s">
        <v>128</v>
      </c>
      <c r="F55" s="47" t="s">
        <v>129</v>
      </c>
      <c r="G55" s="47" t="s">
        <v>130</v>
      </c>
      <c r="H55" s="47"/>
      <c r="I55" s="47"/>
      <c r="J55" s="47"/>
      <c r="K55" s="47" t="str">
        <f t="shared" si="2"/>
        <v>%let DSin=lf.a0601_train_woe_temp; %let DSout=lf.a0601_train_woe     ;%let var=ACTUALPAYPRINCIPLE; %let ivvar=&amp;var._b; %let woeds=lf.a0601_&amp;var._woe; %let WOEVar=&amp;var._woe; %CalcWOE(&amp;DsIn,&amp;IVVar,&amp;DVVar,&amp;WOEDS,&amp;WOEVar,&amp;DSout);</v>
      </c>
      <c r="L55" s="47"/>
      <c r="M55" s="47" t="s">
        <v>60</v>
      </c>
      <c r="N55" s="47"/>
      <c r="O55" s="48" t="str">
        <f t="shared" si="0"/>
        <v>ACTUALPAYPRINCIPLE_woe</v>
      </c>
    </row>
    <row r="56" spans="1:15" x14ac:dyDescent="0.15">
      <c r="A56" t="s">
        <v>125</v>
      </c>
      <c r="B56" t="s">
        <v>126</v>
      </c>
      <c r="C56" t="str">
        <f t="shared" si="4"/>
        <v>%let var=ACTUALPAYFEE</v>
      </c>
      <c r="D56" s="46" t="s">
        <v>127</v>
      </c>
      <c r="E56" s="47" t="s">
        <v>128</v>
      </c>
      <c r="F56" s="47" t="s">
        <v>129</v>
      </c>
      <c r="G56" s="47" t="s">
        <v>130</v>
      </c>
      <c r="H56" s="47"/>
      <c r="I56" s="47"/>
      <c r="J56" s="47"/>
      <c r="K56" s="47" t="str">
        <f t="shared" si="2"/>
        <v>%let DSin=lf.a0601_train_woe     ; %let DSout=lf.a0601_train_woe_temp;%let var=ACTUALPAYFEE; %let ivvar=&amp;var._b; %let woeds=lf.a0601_&amp;var._woe; %let WOEVar=&amp;var._woe; %CalcWOE(&amp;DsIn,&amp;IVVar,&amp;DVVar,&amp;WOEDS,&amp;WOEVar,&amp;DSout);</v>
      </c>
      <c r="L56" s="47"/>
      <c r="M56" s="47" t="s">
        <v>61</v>
      </c>
      <c r="N56" s="47"/>
      <c r="O56" s="48" t="str">
        <f t="shared" si="0"/>
        <v>ACTUALPAYFEE_woe</v>
      </c>
    </row>
    <row r="57" spans="1:15" x14ac:dyDescent="0.15">
      <c r="A57" t="s">
        <v>131</v>
      </c>
      <c r="B57" t="s">
        <v>132</v>
      </c>
      <c r="C57" t="str">
        <f t="shared" si="4"/>
        <v>%let var=ACTUALPAYINTEAMT</v>
      </c>
      <c r="D57" s="46" t="s">
        <v>127</v>
      </c>
      <c r="E57" s="47" t="s">
        <v>128</v>
      </c>
      <c r="F57" s="47" t="s">
        <v>129</v>
      </c>
      <c r="G57" s="47" t="s">
        <v>130</v>
      </c>
      <c r="H57" s="47"/>
      <c r="I57" s="47"/>
      <c r="J57" s="47"/>
      <c r="K57" s="47" t="str">
        <f t="shared" si="2"/>
        <v>%let DSin=lf.a0601_train_woe_temp; %let DSout=lf.a0601_train_woe     ;%let var=ACTUALPAYINTEAMT; %let ivvar=&amp;var._b; %let woeds=lf.a0601_&amp;var._woe; %let WOEVar=&amp;var._woe; %CalcWOE(&amp;DsIn,&amp;IVVar,&amp;DVVar,&amp;WOEDS,&amp;WOEVar,&amp;DSout);</v>
      </c>
      <c r="L57" s="47"/>
      <c r="M57" s="47" t="s">
        <v>63</v>
      </c>
      <c r="N57" s="47"/>
      <c r="O57" s="48" t="str">
        <f t="shared" si="0"/>
        <v>ACTUALPAYINTEAMT_woe</v>
      </c>
    </row>
    <row r="58" spans="1:15" x14ac:dyDescent="0.15">
      <c r="A58" t="s">
        <v>125</v>
      </c>
      <c r="B58" t="s">
        <v>126</v>
      </c>
      <c r="C58" t="str">
        <f t="shared" si="4"/>
        <v>%let var=ACTUALPAYFINE</v>
      </c>
      <c r="D58" s="46" t="s">
        <v>127</v>
      </c>
      <c r="E58" s="47" t="s">
        <v>128</v>
      </c>
      <c r="F58" s="47" t="s">
        <v>129</v>
      </c>
      <c r="G58" s="47" t="s">
        <v>130</v>
      </c>
      <c r="H58" s="47"/>
      <c r="I58" s="47"/>
      <c r="J58" s="47"/>
      <c r="K58" s="47" t="str">
        <f t="shared" si="2"/>
        <v>%let DSin=lf.a0601_train_woe     ; %let DSout=lf.a0601_train_woe_temp;%let var=ACTUALPAYFINE; %let ivvar=&amp;var._b; %let woeds=lf.a0601_&amp;var._woe; %let WOEVar=&amp;var._woe; %CalcWOE(&amp;DsIn,&amp;IVVar,&amp;DVVar,&amp;WOEDS,&amp;WOEVar,&amp;DSout);</v>
      </c>
      <c r="L58" s="47"/>
      <c r="M58" s="47" t="s">
        <v>64</v>
      </c>
      <c r="N58" s="47"/>
      <c r="O58" s="48" t="str">
        <f t="shared" si="0"/>
        <v>ACTUALPAYFINE_woe</v>
      </c>
    </row>
    <row r="59" spans="1:15" x14ac:dyDescent="0.15">
      <c r="A59" t="s">
        <v>131</v>
      </c>
      <c r="B59" t="s">
        <v>132</v>
      </c>
      <c r="C59" t="str">
        <f t="shared" si="4"/>
        <v>%let var=ACTUALPAYFINECNT</v>
      </c>
      <c r="D59" s="46" t="s">
        <v>127</v>
      </c>
      <c r="E59" s="47" t="s">
        <v>128</v>
      </c>
      <c r="F59" s="47" t="s">
        <v>129</v>
      </c>
      <c r="G59" s="47" t="s">
        <v>130</v>
      </c>
      <c r="H59" s="47"/>
      <c r="I59" s="47"/>
      <c r="J59" s="47"/>
      <c r="K59" s="47" t="str">
        <f t="shared" si="2"/>
        <v>%let DSin=lf.a0601_train_woe_temp; %let DSout=lf.a0601_train_woe     ;%let var=ACTUALPAYFINECNT; %let ivvar=&amp;var._b; %let woeds=lf.a0601_&amp;var._woe; %let WOEVar=&amp;var._woe; %CalcWOE(&amp;DsIn,&amp;IVVar,&amp;DVVar,&amp;WOEDS,&amp;WOEVar,&amp;DSout);</v>
      </c>
      <c r="L59" s="47"/>
      <c r="M59" s="47" t="s">
        <v>65</v>
      </c>
      <c r="N59" s="47"/>
      <c r="O59" s="48" t="str">
        <f t="shared" si="0"/>
        <v>ACTUALPAYFINECNT_woe</v>
      </c>
    </row>
    <row r="60" spans="1:15" x14ac:dyDescent="0.15">
      <c r="A60" t="s">
        <v>125</v>
      </c>
      <c r="B60" t="s">
        <v>126</v>
      </c>
      <c r="C60" t="str">
        <f t="shared" si="4"/>
        <v>%let var=FINISH_PERIODS</v>
      </c>
      <c r="D60" s="46" t="s">
        <v>127</v>
      </c>
      <c r="E60" s="47" t="s">
        <v>128</v>
      </c>
      <c r="F60" s="47" t="s">
        <v>129</v>
      </c>
      <c r="G60" s="47" t="s">
        <v>130</v>
      </c>
      <c r="H60" s="47"/>
      <c r="I60" s="47"/>
      <c r="J60" s="47"/>
      <c r="K60" s="47" t="str">
        <f t="shared" si="2"/>
        <v>%let DSin=lf.a0601_train_woe     ; %let DSout=lf.a0601_train_woe_temp;%let var=FINISH_PERIODS; %let ivvar=&amp;var._b; %let woeds=lf.a0601_&amp;var._woe; %let WOEVar=&amp;var._woe; %CalcWOE(&amp;DsIn,&amp;IVVar,&amp;DVVar,&amp;WOEDS,&amp;WOEVar,&amp;DSout);</v>
      </c>
      <c r="L60" s="47"/>
      <c r="M60" s="47" t="s">
        <v>66</v>
      </c>
      <c r="N60" s="47"/>
      <c r="O60" s="48" t="str">
        <f t="shared" si="0"/>
        <v>FINISH_PERIODS_woe</v>
      </c>
    </row>
    <row r="61" spans="1:15" x14ac:dyDescent="0.15">
      <c r="A61" t="s">
        <v>131</v>
      </c>
      <c r="B61" t="s">
        <v>132</v>
      </c>
      <c r="C61" t="str">
        <f t="shared" si="4"/>
        <v>%let var=PAY_PERIODS</v>
      </c>
      <c r="D61" s="46" t="s">
        <v>127</v>
      </c>
      <c r="E61" s="47" t="s">
        <v>128</v>
      </c>
      <c r="F61" s="47" t="s">
        <v>129</v>
      </c>
      <c r="G61" s="47" t="s">
        <v>130</v>
      </c>
      <c r="H61" s="47"/>
      <c r="I61" s="47"/>
      <c r="J61" s="47"/>
      <c r="K61" s="47" t="str">
        <f t="shared" si="2"/>
        <v>%let DSin=lf.a0601_train_woe_temp; %let DSout=lf.a0601_train_woe     ;%let var=PAY_PERIODS; %let ivvar=&amp;var._b; %let woeds=lf.a0601_&amp;var._woe; %let WOEVar=&amp;var._woe; %CalcWOE(&amp;DsIn,&amp;IVVar,&amp;DVVar,&amp;WOEDS,&amp;WOEVar,&amp;DSout);</v>
      </c>
      <c r="L61" s="47"/>
      <c r="M61" s="47" t="s">
        <v>67</v>
      </c>
      <c r="N61" s="47"/>
      <c r="O61" s="48" t="str">
        <f t="shared" si="0"/>
        <v>PAY_PERIODS_woe</v>
      </c>
    </row>
    <row r="62" spans="1:15" x14ac:dyDescent="0.15">
      <c r="A62" t="s">
        <v>125</v>
      </c>
      <c r="B62" t="s">
        <v>126</v>
      </c>
      <c r="C62" t="str">
        <f t="shared" si="4"/>
        <v>%let var=SEQ_DELAY_DAYS</v>
      </c>
      <c r="D62" s="46" t="s">
        <v>127</v>
      </c>
      <c r="E62" s="47" t="s">
        <v>128</v>
      </c>
      <c r="F62" s="47" t="s">
        <v>129</v>
      </c>
      <c r="G62" s="47" t="s">
        <v>130</v>
      </c>
      <c r="H62" s="47"/>
      <c r="I62" s="47"/>
      <c r="J62" s="47"/>
      <c r="K62" s="47" t="str">
        <f t="shared" si="2"/>
        <v>%let DSin=lf.a0601_train_woe     ; %let DSout=lf.a0601_train_woe_temp;%let var=SEQ_DELAY_DAYS; %let ivvar=&amp;var._b; %let woeds=lf.a0601_&amp;var._woe; %let WOEVar=&amp;var._woe; %CalcWOE(&amp;DsIn,&amp;IVVar,&amp;DVVar,&amp;WOEDS,&amp;WOEVar,&amp;DSout);</v>
      </c>
      <c r="L62" s="47"/>
      <c r="M62" s="47" t="s">
        <v>68</v>
      </c>
      <c r="N62" s="47"/>
      <c r="O62" s="48" t="str">
        <f t="shared" si="0"/>
        <v>SEQ_DELAY_DAYS_woe</v>
      </c>
    </row>
    <row r="63" spans="1:15" x14ac:dyDescent="0.15">
      <c r="A63" t="s">
        <v>131</v>
      </c>
      <c r="B63" t="s">
        <v>132</v>
      </c>
      <c r="C63" t="str">
        <f t="shared" si="4"/>
        <v>%let var=ONTIME_PAY</v>
      </c>
      <c r="D63" s="46" t="s">
        <v>127</v>
      </c>
      <c r="E63" s="47" t="s">
        <v>128</v>
      </c>
      <c r="F63" s="47" t="s">
        <v>129</v>
      </c>
      <c r="G63" s="47" t="s">
        <v>130</v>
      </c>
      <c r="H63" s="47"/>
      <c r="I63" s="47"/>
      <c r="J63" s="47"/>
      <c r="K63" s="47" t="str">
        <f t="shared" si="2"/>
        <v>%let DSin=lf.a0601_train_woe_temp; %let DSout=lf.a0601_train_woe     ;%let var=ONTIME_PAY; %let ivvar=&amp;var._b; %let woeds=lf.a0601_&amp;var._woe; %let WOEVar=&amp;var._woe; %CalcWOE(&amp;DsIn,&amp;IVVar,&amp;DVVar,&amp;WOEDS,&amp;WOEVar,&amp;DSout);</v>
      </c>
      <c r="L63" s="47"/>
      <c r="M63" s="47" t="s">
        <v>69</v>
      </c>
      <c r="N63" s="47"/>
      <c r="O63" s="48" t="str">
        <f t="shared" si="0"/>
        <v>ONTIME_PAY_woe</v>
      </c>
    </row>
    <row r="64" spans="1:15" x14ac:dyDescent="0.15">
      <c r="A64" t="s">
        <v>125</v>
      </c>
      <c r="B64" t="s">
        <v>126</v>
      </c>
      <c r="C64" t="str">
        <f t="shared" si="4"/>
        <v>%let var=INTIME_PAY</v>
      </c>
      <c r="D64" s="46" t="s">
        <v>127</v>
      </c>
      <c r="E64" s="47" t="s">
        <v>128</v>
      </c>
      <c r="F64" s="47" t="s">
        <v>129</v>
      </c>
      <c r="G64" s="47" t="s">
        <v>130</v>
      </c>
      <c r="H64" s="47"/>
      <c r="I64" s="47"/>
      <c r="J64" s="47"/>
      <c r="K64" s="47" t="str">
        <f t="shared" si="2"/>
        <v>%let DSin=lf.a0601_train_woe     ; %let DSout=lf.a0601_train_woe_temp;%let var=INTIME_PAY; %let ivvar=&amp;var._b; %let woeds=lf.a0601_&amp;var._woe; %let WOEVar=&amp;var._woe; %CalcWOE(&amp;DsIn,&amp;IVVar,&amp;DVVar,&amp;WOEDS,&amp;WOEVar,&amp;DSout);</v>
      </c>
      <c r="L64" s="47"/>
      <c r="M64" s="47" t="s">
        <v>70</v>
      </c>
      <c r="N64" s="47"/>
      <c r="O64" s="48" t="str">
        <f t="shared" si="0"/>
        <v>INTIME_PAY_woe</v>
      </c>
    </row>
    <row r="65" spans="1:15" x14ac:dyDescent="0.15">
      <c r="A65" t="s">
        <v>131</v>
      </c>
      <c r="B65" t="s">
        <v>132</v>
      </c>
      <c r="C65" t="str">
        <f t="shared" si="4"/>
        <v>%let var=TOT_CREDIT_AMOUNT</v>
      </c>
      <c r="D65" s="46" t="s">
        <v>127</v>
      </c>
      <c r="E65" s="47" t="s">
        <v>128</v>
      </c>
      <c r="F65" s="47" t="s">
        <v>129</v>
      </c>
      <c r="G65" s="47" t="s">
        <v>130</v>
      </c>
      <c r="H65" s="47"/>
      <c r="I65" s="47"/>
      <c r="J65" s="47"/>
      <c r="K65" s="47" t="str">
        <f t="shared" si="2"/>
        <v>%let DSin=lf.a0601_train_woe_temp; %let DSout=lf.a0601_train_woe     ;%let var=TOT_CREDIT_AMOUNT; %let ivvar=&amp;var._b; %let woeds=lf.a0601_&amp;var._woe; %let WOEVar=&amp;var._woe; %CalcWOE(&amp;DsIn,&amp;IVVar,&amp;DVVar,&amp;WOEDS,&amp;WOEVar,&amp;DSout);</v>
      </c>
      <c r="L65" s="47"/>
      <c r="M65" s="47" t="s">
        <v>71</v>
      </c>
      <c r="N65" s="47"/>
      <c r="O65" s="48" t="str">
        <f t="shared" si="0"/>
        <v>TOT_CREDIT_AMOUNT_woe</v>
      </c>
    </row>
    <row r="66" spans="1:15" x14ac:dyDescent="0.15">
      <c r="A66" t="s">
        <v>125</v>
      </c>
      <c r="B66" t="s">
        <v>126</v>
      </c>
      <c r="C66" t="str">
        <f t="shared" si="4"/>
        <v>%let var=DELAY_TIMES</v>
      </c>
      <c r="D66" s="46" t="s">
        <v>127</v>
      </c>
      <c r="E66" s="47" t="s">
        <v>128</v>
      </c>
      <c r="F66" s="47" t="s">
        <v>129</v>
      </c>
      <c r="G66" s="47" t="s">
        <v>130</v>
      </c>
      <c r="H66" s="47"/>
      <c r="I66" s="47"/>
      <c r="J66" s="47"/>
      <c r="K66" s="47" t="str">
        <f t="shared" ref="K66:K114" si="5">CONCATENATE(A66,";",B66,";",C66,";",D66,";",E66,";",F66,";",G66,";")</f>
        <v>%let DSin=lf.a0601_train_woe     ; %let DSout=lf.a0601_train_woe_temp;%let var=DELAY_TIMES; %let ivvar=&amp;var._b; %let woeds=lf.a0601_&amp;var._woe; %let WOEVar=&amp;var._woe; %CalcWOE(&amp;DsIn,&amp;IVVar,&amp;DVVar,&amp;WOEDS,&amp;WOEVar,&amp;DSout);</v>
      </c>
      <c r="L66" s="47"/>
      <c r="M66" s="47" t="s">
        <v>72</v>
      </c>
      <c r="N66" s="47"/>
      <c r="O66" s="48" t="str">
        <f t="shared" ref="O66:O114" si="6">CONCATENATE(TRIM(M66),"_woe")</f>
        <v>DELAY_TIMES_woe</v>
      </c>
    </row>
    <row r="67" spans="1:15" x14ac:dyDescent="0.15">
      <c r="A67" t="s">
        <v>131</v>
      </c>
      <c r="B67" t="s">
        <v>132</v>
      </c>
      <c r="C67" t="str">
        <f t="shared" si="4"/>
        <v>%let var=DELAY_DAYS</v>
      </c>
      <c r="D67" s="46" t="s">
        <v>127</v>
      </c>
      <c r="E67" s="47" t="s">
        <v>128</v>
      </c>
      <c r="F67" s="47" t="s">
        <v>129</v>
      </c>
      <c r="G67" s="47" t="s">
        <v>130</v>
      </c>
      <c r="H67" s="47"/>
      <c r="I67" s="47"/>
      <c r="J67" s="47"/>
      <c r="K67" s="47" t="str">
        <f t="shared" si="5"/>
        <v>%let DSin=lf.a0601_train_woe_temp; %let DSout=lf.a0601_train_woe     ;%let var=DELAY_DAYS; %let ivvar=&amp;var._b; %let woeds=lf.a0601_&amp;var._woe; %let WOEVar=&amp;var._woe; %CalcWOE(&amp;DsIn,&amp;IVVar,&amp;DVVar,&amp;WOEDS,&amp;WOEVar,&amp;DSout);</v>
      </c>
      <c r="L67" s="47"/>
      <c r="M67" s="47" t="s">
        <v>14</v>
      </c>
      <c r="N67" s="47"/>
      <c r="O67" s="48" t="str">
        <f t="shared" si="6"/>
        <v>DELAY_DAYS_woe</v>
      </c>
    </row>
    <row r="68" spans="1:15" x14ac:dyDescent="0.15">
      <c r="A68" t="s">
        <v>125</v>
      </c>
      <c r="B68" t="s">
        <v>126</v>
      </c>
      <c r="C68" t="str">
        <f t="shared" si="4"/>
        <v>%let var=MAX_CPD</v>
      </c>
      <c r="D68" s="46" t="s">
        <v>127</v>
      </c>
      <c r="E68" s="47" t="s">
        <v>128</v>
      </c>
      <c r="F68" s="47" t="s">
        <v>129</v>
      </c>
      <c r="G68" s="47" t="s">
        <v>130</v>
      </c>
      <c r="H68" s="47"/>
      <c r="I68" s="47"/>
      <c r="J68" s="47"/>
      <c r="K68" s="47" t="str">
        <f t="shared" si="5"/>
        <v>%let DSin=lf.a0601_train_woe     ; %let DSout=lf.a0601_train_woe_temp;%let var=MAX_CPD; %let ivvar=&amp;var._b; %let woeds=lf.a0601_&amp;var._woe; %let WOEVar=&amp;var._woe; %CalcWOE(&amp;DsIn,&amp;IVVar,&amp;DVVar,&amp;WOEDS,&amp;WOEVar,&amp;DSout);</v>
      </c>
      <c r="L68" s="47"/>
      <c r="M68" s="47" t="s">
        <v>74</v>
      </c>
      <c r="N68" s="47"/>
      <c r="O68" s="48" t="str">
        <f t="shared" si="6"/>
        <v>MAX_CPD_woe</v>
      </c>
    </row>
    <row r="69" spans="1:15" x14ac:dyDescent="0.15">
      <c r="A69" t="s">
        <v>131</v>
      </c>
      <c r="B69" t="s">
        <v>132</v>
      </c>
      <c r="C69" t="str">
        <f t="shared" si="4"/>
        <v>%let var=MAX_OVERDUE</v>
      </c>
      <c r="D69" s="46" t="s">
        <v>127</v>
      </c>
      <c r="E69" s="47" t="s">
        <v>128</v>
      </c>
      <c r="F69" s="47" t="s">
        <v>129</v>
      </c>
      <c r="G69" s="47" t="s">
        <v>130</v>
      </c>
      <c r="H69" s="47"/>
      <c r="I69" s="47"/>
      <c r="J69" s="47"/>
      <c r="K69" s="47" t="str">
        <f t="shared" si="5"/>
        <v>%let DSin=lf.a0601_train_woe_temp; %let DSout=lf.a0601_train_woe     ;%let var=MAX_OVERDUE; %let ivvar=&amp;var._b; %let woeds=lf.a0601_&amp;var._woe; %let WOEVar=&amp;var._woe; %CalcWOE(&amp;DsIn,&amp;IVVar,&amp;DVVar,&amp;WOEDS,&amp;WOEVar,&amp;DSout);</v>
      </c>
      <c r="L69" s="47"/>
      <c r="M69" s="47" t="s">
        <v>75</v>
      </c>
      <c r="N69" s="47"/>
      <c r="O69" s="48" t="str">
        <f t="shared" si="6"/>
        <v>MAX_OVERDUE_woe</v>
      </c>
    </row>
    <row r="70" spans="1:15" x14ac:dyDescent="0.15">
      <c r="A70" t="s">
        <v>125</v>
      </c>
      <c r="B70" t="s">
        <v>126</v>
      </c>
      <c r="C70" t="str">
        <f t="shared" si="4"/>
        <v>%let var=ROLL_BACK</v>
      </c>
      <c r="D70" s="46" t="s">
        <v>127</v>
      </c>
      <c r="E70" s="47" t="s">
        <v>128</v>
      </c>
      <c r="F70" s="47" t="s">
        <v>129</v>
      </c>
      <c r="G70" s="47" t="s">
        <v>130</v>
      </c>
      <c r="H70" s="47"/>
      <c r="I70" s="47"/>
      <c r="J70" s="47"/>
      <c r="K70" s="47" t="str">
        <f t="shared" si="5"/>
        <v>%let DSin=lf.a0601_train_woe     ; %let DSout=lf.a0601_train_woe_temp;%let var=ROLL_BACK; %let ivvar=&amp;var._b; %let woeds=lf.a0601_&amp;var._woe; %let WOEVar=&amp;var._woe; %CalcWOE(&amp;DsIn,&amp;IVVar,&amp;DVVar,&amp;WOEDS,&amp;WOEVar,&amp;DSout);</v>
      </c>
      <c r="L70" s="47"/>
      <c r="M70" s="47" t="s">
        <v>76</v>
      </c>
      <c r="N70" s="47"/>
      <c r="O70" s="48" t="str">
        <f t="shared" si="6"/>
        <v>ROLL_BACK_woe</v>
      </c>
    </row>
    <row r="71" spans="1:15" x14ac:dyDescent="0.15">
      <c r="A71" t="s">
        <v>131</v>
      </c>
      <c r="B71" t="s">
        <v>132</v>
      </c>
      <c r="C71" t="str">
        <f t="shared" si="4"/>
        <v>%let var=MAX_ROLL_SEQ</v>
      </c>
      <c r="D71" s="46" t="s">
        <v>127</v>
      </c>
      <c r="E71" s="47" t="s">
        <v>128</v>
      </c>
      <c r="F71" s="47" t="s">
        <v>129</v>
      </c>
      <c r="G71" s="47" t="s">
        <v>130</v>
      </c>
      <c r="H71" s="47"/>
      <c r="I71" s="47"/>
      <c r="J71" s="47"/>
      <c r="K71" s="47" t="str">
        <f t="shared" si="5"/>
        <v>%let DSin=lf.a0601_train_woe_temp; %let DSout=lf.a0601_train_woe     ;%let var=MAX_ROLL_SEQ; %let ivvar=&amp;var._b; %let woeds=lf.a0601_&amp;var._woe; %let WOEVar=&amp;var._woe; %CalcWOE(&amp;DsIn,&amp;IVVar,&amp;DVVar,&amp;WOEDS,&amp;WOEVar,&amp;DSout);</v>
      </c>
      <c r="L71" s="47"/>
      <c r="M71" s="47" t="s">
        <v>77</v>
      </c>
      <c r="N71" s="47"/>
      <c r="O71" s="48" t="str">
        <f t="shared" si="6"/>
        <v>MAX_ROLL_SEQ_woe</v>
      </c>
    </row>
    <row r="72" spans="1:15" x14ac:dyDescent="0.15">
      <c r="A72" t="s">
        <v>125</v>
      </c>
      <c r="B72" t="s">
        <v>126</v>
      </c>
      <c r="C72" t="str">
        <f t="shared" si="4"/>
        <v>%let var=ROLL_BACK_SEQ</v>
      </c>
      <c r="D72" s="46" t="s">
        <v>127</v>
      </c>
      <c r="E72" s="47" t="s">
        <v>128</v>
      </c>
      <c r="F72" s="47" t="s">
        <v>129</v>
      </c>
      <c r="G72" s="47" t="s">
        <v>130</v>
      </c>
      <c r="H72" s="47"/>
      <c r="I72" s="47"/>
      <c r="J72" s="47"/>
      <c r="K72" s="47" t="str">
        <f t="shared" si="5"/>
        <v>%let DSin=lf.a0601_train_woe     ; %let DSout=lf.a0601_train_woe_temp;%let var=ROLL_BACK_SEQ; %let ivvar=&amp;var._b; %let woeds=lf.a0601_&amp;var._woe; %let WOEVar=&amp;var._woe; %CalcWOE(&amp;DsIn,&amp;IVVar,&amp;DVVar,&amp;WOEDS,&amp;WOEVar,&amp;DSout);</v>
      </c>
      <c r="L72" s="47"/>
      <c r="M72" s="47" t="s">
        <v>78</v>
      </c>
      <c r="N72" s="47"/>
      <c r="O72" s="48" t="str">
        <f t="shared" si="6"/>
        <v>ROLL_BACK_SEQ_woe</v>
      </c>
    </row>
    <row r="73" spans="1:15" x14ac:dyDescent="0.15">
      <c r="A73" t="s">
        <v>131</v>
      </c>
      <c r="B73" t="s">
        <v>132</v>
      </c>
      <c r="C73" t="str">
        <f t="shared" si="4"/>
        <v>%let var=MAX_CONDUE1</v>
      </c>
      <c r="D73" s="46" t="s">
        <v>127</v>
      </c>
      <c r="E73" s="47" t="s">
        <v>128</v>
      </c>
      <c r="F73" s="47" t="s">
        <v>129</v>
      </c>
      <c r="G73" s="47" t="s">
        <v>130</v>
      </c>
      <c r="H73" s="47"/>
      <c r="I73" s="47"/>
      <c r="J73" s="47"/>
      <c r="K73" s="47" t="str">
        <f t="shared" si="5"/>
        <v>%let DSin=lf.a0601_train_woe_temp; %let DSout=lf.a0601_train_woe     ;%let var=MAX_CONDUE1; %let ivvar=&amp;var._b; %let woeds=lf.a0601_&amp;var._woe; %let WOEVar=&amp;var._woe; %CalcWOE(&amp;DsIn,&amp;IVVar,&amp;DVVar,&amp;WOEDS,&amp;WOEVar,&amp;DSout);</v>
      </c>
      <c r="L73" s="47"/>
      <c r="M73" s="47" t="s">
        <v>79</v>
      </c>
      <c r="N73" s="47"/>
      <c r="O73" s="48" t="str">
        <f t="shared" si="6"/>
        <v>MAX_CONDUE1_woe</v>
      </c>
    </row>
    <row r="74" spans="1:15" x14ac:dyDescent="0.15">
      <c r="A74" t="s">
        <v>125</v>
      </c>
      <c r="B74" t="s">
        <v>126</v>
      </c>
      <c r="C74" t="str">
        <f>CONCATENATE("%let var=",M74)</f>
        <v>%let var=CON1_DUE_TIMES</v>
      </c>
      <c r="D74" s="46" t="s">
        <v>127</v>
      </c>
      <c r="E74" s="47" t="s">
        <v>128</v>
      </c>
      <c r="F74" s="47" t="s">
        <v>129</v>
      </c>
      <c r="G74" s="47" t="s">
        <v>130</v>
      </c>
      <c r="H74" s="47"/>
      <c r="I74" s="47"/>
      <c r="J74" s="47"/>
      <c r="K74" s="47" t="str">
        <f t="shared" si="5"/>
        <v>%let DSin=lf.a0601_train_woe     ; %let DSout=lf.a0601_train_woe_temp;%let var=CON1_DUE_TIMES; %let ivvar=&amp;var._b; %let woeds=lf.a0601_&amp;var._woe; %let WOEVar=&amp;var._woe; %CalcWOE(&amp;DsIn,&amp;IVVar,&amp;DVVar,&amp;WOEDS,&amp;WOEVar,&amp;DSout);</v>
      </c>
      <c r="L74" s="47"/>
      <c r="M74" s="47" t="s">
        <v>80</v>
      </c>
      <c r="N74" s="47"/>
      <c r="O74" s="48" t="str">
        <f t="shared" si="6"/>
        <v>CON1_DUE_TIMES_woe</v>
      </c>
    </row>
    <row r="75" spans="1:15" x14ac:dyDescent="0.15">
      <c r="A75" t="s">
        <v>131</v>
      </c>
      <c r="B75" t="s">
        <v>132</v>
      </c>
      <c r="C75" t="str">
        <f t="shared" ref="C75:C97" si="7">CONCATENATE("%let var=",M75)</f>
        <v>%let var=MAX_CONDUE5</v>
      </c>
      <c r="D75" s="46" t="s">
        <v>127</v>
      </c>
      <c r="E75" s="47" t="s">
        <v>128</v>
      </c>
      <c r="F75" s="47" t="s">
        <v>129</v>
      </c>
      <c r="G75" s="47" t="s">
        <v>130</v>
      </c>
      <c r="H75" s="47"/>
      <c r="I75" s="47"/>
      <c r="J75" s="47"/>
      <c r="K75" s="47" t="str">
        <f t="shared" si="5"/>
        <v>%let DSin=lf.a0601_train_woe_temp; %let DSout=lf.a0601_train_woe     ;%let var=MAX_CONDUE5; %let ivvar=&amp;var._b; %let woeds=lf.a0601_&amp;var._woe; %let WOEVar=&amp;var._woe; %CalcWOE(&amp;DsIn,&amp;IVVar,&amp;DVVar,&amp;WOEDS,&amp;WOEVar,&amp;DSout);</v>
      </c>
      <c r="L75" s="47"/>
      <c r="M75" s="47" t="s">
        <v>81</v>
      </c>
      <c r="N75" s="47"/>
      <c r="O75" s="48" t="str">
        <f t="shared" si="6"/>
        <v>MAX_CONDUE5_woe</v>
      </c>
    </row>
    <row r="76" spans="1:15" x14ac:dyDescent="0.15">
      <c r="A76" t="s">
        <v>125</v>
      </c>
      <c r="B76" t="s">
        <v>126</v>
      </c>
      <c r="C76" t="str">
        <f t="shared" si="7"/>
        <v>%let var=CON5_DUE_TIMES</v>
      </c>
      <c r="D76" s="46" t="s">
        <v>127</v>
      </c>
      <c r="E76" s="47" t="s">
        <v>128</v>
      </c>
      <c r="F76" s="47" t="s">
        <v>129</v>
      </c>
      <c r="G76" s="47" t="s">
        <v>130</v>
      </c>
      <c r="H76" s="47"/>
      <c r="I76" s="47"/>
      <c r="J76" s="47"/>
      <c r="K76" s="47" t="str">
        <f t="shared" si="5"/>
        <v>%let DSin=lf.a0601_train_woe     ; %let DSout=lf.a0601_train_woe_temp;%let var=CON5_DUE_TIMES; %let ivvar=&amp;var._b; %let woeds=lf.a0601_&amp;var._woe; %let WOEVar=&amp;var._woe; %CalcWOE(&amp;DsIn,&amp;IVVar,&amp;DVVar,&amp;WOEDS,&amp;WOEVar,&amp;DSout);</v>
      </c>
      <c r="L76" s="47"/>
      <c r="M76" s="47" t="s">
        <v>82</v>
      </c>
      <c r="N76" s="47"/>
      <c r="O76" s="48" t="str">
        <f t="shared" si="6"/>
        <v>CON5_DUE_TIMES_woe</v>
      </c>
    </row>
    <row r="77" spans="1:15" x14ac:dyDescent="0.15">
      <c r="A77" t="s">
        <v>131</v>
      </c>
      <c r="B77" t="s">
        <v>132</v>
      </c>
      <c r="C77" t="str">
        <f t="shared" si="7"/>
        <v>%let var=MAX_CONDUE10</v>
      </c>
      <c r="D77" s="46" t="s">
        <v>127</v>
      </c>
      <c r="E77" s="47" t="s">
        <v>128</v>
      </c>
      <c r="F77" s="47" t="s">
        <v>129</v>
      </c>
      <c r="G77" s="47" t="s">
        <v>130</v>
      </c>
      <c r="H77" s="47"/>
      <c r="I77" s="47"/>
      <c r="J77" s="47"/>
      <c r="K77" s="47" t="str">
        <f t="shared" si="5"/>
        <v>%let DSin=lf.a0601_train_woe_temp; %let DSout=lf.a0601_train_woe     ;%let var=MAX_CONDUE10; %let ivvar=&amp;var._b; %let woeds=lf.a0601_&amp;var._woe; %let WOEVar=&amp;var._woe; %CalcWOE(&amp;DsIn,&amp;IVVar,&amp;DVVar,&amp;WOEDS,&amp;WOEVar,&amp;DSout);</v>
      </c>
      <c r="L77" s="47"/>
      <c r="M77" s="47" t="s">
        <v>83</v>
      </c>
      <c r="N77" s="47"/>
      <c r="O77" s="48" t="str">
        <f t="shared" si="6"/>
        <v>MAX_CONDUE10_woe</v>
      </c>
    </row>
    <row r="78" spans="1:15" x14ac:dyDescent="0.15">
      <c r="A78" t="s">
        <v>125</v>
      </c>
      <c r="B78" t="s">
        <v>126</v>
      </c>
      <c r="C78" t="str">
        <f t="shared" si="7"/>
        <v>%let var=CON10_DUE_TIMES</v>
      </c>
      <c r="D78" s="46" t="s">
        <v>127</v>
      </c>
      <c r="E78" s="47" t="s">
        <v>128</v>
      </c>
      <c r="F78" s="47" t="s">
        <v>129</v>
      </c>
      <c r="G78" s="47" t="s">
        <v>130</v>
      </c>
      <c r="H78" s="47"/>
      <c r="I78" s="47"/>
      <c r="J78" s="47"/>
      <c r="K78" s="47" t="str">
        <f t="shared" si="5"/>
        <v>%let DSin=lf.a0601_train_woe     ; %let DSout=lf.a0601_train_woe_temp;%let var=CON10_DUE_TIMES; %let ivvar=&amp;var._b; %let woeds=lf.a0601_&amp;var._woe; %let WOEVar=&amp;var._woe; %CalcWOE(&amp;DsIn,&amp;IVVar,&amp;DVVar,&amp;WOEDS,&amp;WOEVar,&amp;DSout);</v>
      </c>
      <c r="L78" s="47"/>
      <c r="M78" s="47" t="s">
        <v>84</v>
      </c>
      <c r="N78" s="47"/>
      <c r="O78" s="48" t="str">
        <f t="shared" si="6"/>
        <v>CON10_DUE_TIMES_woe</v>
      </c>
    </row>
    <row r="79" spans="1:15" x14ac:dyDescent="0.15">
      <c r="A79" t="s">
        <v>131</v>
      </c>
      <c r="B79" t="s">
        <v>132</v>
      </c>
      <c r="C79" t="str">
        <f t="shared" si="7"/>
        <v>%let var=HIS_DUESEQ</v>
      </c>
      <c r="D79" s="46" t="s">
        <v>127</v>
      </c>
      <c r="E79" s="47" t="s">
        <v>128</v>
      </c>
      <c r="F79" s="47" t="s">
        <v>129</v>
      </c>
      <c r="G79" s="47" t="s">
        <v>130</v>
      </c>
      <c r="H79" s="47"/>
      <c r="I79" s="47"/>
      <c r="J79" s="47"/>
      <c r="K79" s="47" t="str">
        <f t="shared" si="5"/>
        <v>%let DSin=lf.a0601_train_woe_temp; %let DSout=lf.a0601_train_woe     ;%let var=HIS_DUESEQ; %let ivvar=&amp;var._b; %let woeds=lf.a0601_&amp;var._woe; %let WOEVar=&amp;var._woe; %CalcWOE(&amp;DsIn,&amp;IVVar,&amp;DVVar,&amp;WOEDS,&amp;WOEVar,&amp;DSout);</v>
      </c>
      <c r="L79" s="47"/>
      <c r="M79" s="47" t="s">
        <v>85</v>
      </c>
      <c r="N79" s="47"/>
      <c r="O79" s="48" t="str">
        <f t="shared" si="6"/>
        <v>HIS_DUESEQ_woe</v>
      </c>
    </row>
    <row r="80" spans="1:15" x14ac:dyDescent="0.15">
      <c r="A80" t="s">
        <v>125</v>
      </c>
      <c r="B80" t="s">
        <v>126</v>
      </c>
      <c r="C80" t="str">
        <f t="shared" si="7"/>
        <v>%let var=IS10FINE</v>
      </c>
      <c r="D80" s="46" t="s">
        <v>127</v>
      </c>
      <c r="E80" s="47" t="s">
        <v>128</v>
      </c>
      <c r="F80" s="47" t="s">
        <v>129</v>
      </c>
      <c r="G80" s="47" t="s">
        <v>130</v>
      </c>
      <c r="H80" s="47"/>
      <c r="I80" s="47"/>
      <c r="J80" s="47"/>
      <c r="K80" s="47" t="str">
        <f t="shared" si="5"/>
        <v>%let DSin=lf.a0601_train_woe     ; %let DSout=lf.a0601_train_woe_temp;%let var=IS10FINE; %let ivvar=&amp;var._b; %let woeds=lf.a0601_&amp;var._woe; %let WOEVar=&amp;var._woe; %CalcWOE(&amp;DsIn,&amp;IVVar,&amp;DVVar,&amp;WOEDS,&amp;WOEVar,&amp;DSout);</v>
      </c>
      <c r="L80" s="47"/>
      <c r="M80" s="47" t="s">
        <v>86</v>
      </c>
      <c r="N80" s="47"/>
      <c r="O80" s="48" t="str">
        <f t="shared" si="6"/>
        <v>IS10FINE_woe</v>
      </c>
    </row>
    <row r="81" spans="1:15" x14ac:dyDescent="0.15">
      <c r="A81" t="s">
        <v>131</v>
      </c>
      <c r="B81" t="s">
        <v>132</v>
      </c>
      <c r="C81" t="str">
        <f t="shared" si="7"/>
        <v>%let var=SEQ_DUEDAYS</v>
      </c>
      <c r="D81" s="46" t="s">
        <v>127</v>
      </c>
      <c r="E81" s="47" t="s">
        <v>128</v>
      </c>
      <c r="F81" s="47" t="s">
        <v>129</v>
      </c>
      <c r="G81" s="47" t="s">
        <v>130</v>
      </c>
      <c r="H81" s="47"/>
      <c r="I81" s="47"/>
      <c r="J81" s="47"/>
      <c r="K81" s="47" t="str">
        <f t="shared" si="5"/>
        <v>%let DSin=lf.a0601_train_woe_temp; %let DSout=lf.a0601_train_woe     ;%let var=SEQ_DUEDAYS; %let ivvar=&amp;var._b; %let woeds=lf.a0601_&amp;var._woe; %let WOEVar=&amp;var._woe; %CalcWOE(&amp;DsIn,&amp;IVVar,&amp;DVVar,&amp;WOEDS,&amp;WOEVar,&amp;DSout);</v>
      </c>
      <c r="L81" s="47"/>
      <c r="M81" s="47" t="s">
        <v>87</v>
      </c>
      <c r="N81" s="47"/>
      <c r="O81" s="48" t="str">
        <f t="shared" si="6"/>
        <v>SEQ_DUEDAYS_woe</v>
      </c>
    </row>
    <row r="82" spans="1:15" x14ac:dyDescent="0.15">
      <c r="A82" t="s">
        <v>125</v>
      </c>
      <c r="B82" t="s">
        <v>126</v>
      </c>
      <c r="C82" t="str">
        <f t="shared" si="7"/>
        <v>%let var=MAX_SEQ_DUEDAYS</v>
      </c>
      <c r="D82" s="46" t="s">
        <v>127</v>
      </c>
      <c r="E82" s="47" t="s">
        <v>128</v>
      </c>
      <c r="F82" s="47" t="s">
        <v>129</v>
      </c>
      <c r="G82" s="47" t="s">
        <v>130</v>
      </c>
      <c r="H82" s="47"/>
      <c r="I82" s="47"/>
      <c r="J82" s="47"/>
      <c r="K82" s="47" t="str">
        <f t="shared" si="5"/>
        <v>%let DSin=lf.a0601_train_woe     ; %let DSout=lf.a0601_train_woe_temp;%let var=MAX_SEQ_DUEDAYS; %let ivvar=&amp;var._b; %let woeds=lf.a0601_&amp;var._woe; %let WOEVar=&amp;var._woe; %CalcWOE(&amp;DsIn,&amp;IVVar,&amp;DVVar,&amp;WOEDS,&amp;WOEVar,&amp;DSout);</v>
      </c>
      <c r="L82" s="47"/>
      <c r="M82" s="47" t="s">
        <v>88</v>
      </c>
      <c r="N82" s="47"/>
      <c r="O82" s="48" t="str">
        <f t="shared" si="6"/>
        <v>MAX_SEQ_DUEDAYS_woe</v>
      </c>
    </row>
    <row r="83" spans="1:15" x14ac:dyDescent="0.15">
      <c r="A83" t="s">
        <v>131</v>
      </c>
      <c r="B83" t="s">
        <v>132</v>
      </c>
      <c r="C83" t="str">
        <f t="shared" si="7"/>
        <v>%let var=OVER_DUE_VALUE</v>
      </c>
      <c r="D83" s="46" t="s">
        <v>127</v>
      </c>
      <c r="E83" s="47" t="s">
        <v>128</v>
      </c>
      <c r="F83" s="47" t="s">
        <v>129</v>
      </c>
      <c r="G83" s="47" t="s">
        <v>130</v>
      </c>
      <c r="H83" s="47"/>
      <c r="I83" s="47"/>
      <c r="J83" s="47"/>
      <c r="K83" s="47" t="str">
        <f t="shared" si="5"/>
        <v>%let DSin=lf.a0601_train_woe_temp; %let DSout=lf.a0601_train_woe     ;%let var=OVER_DUE_VALUE; %let ivvar=&amp;var._b; %let woeds=lf.a0601_&amp;var._woe; %let WOEVar=&amp;var._woe; %CalcWOE(&amp;DsIn,&amp;IVVar,&amp;DVVar,&amp;WOEDS,&amp;WOEVar,&amp;DSout);</v>
      </c>
      <c r="L83" s="47"/>
      <c r="M83" s="47" t="s">
        <v>89</v>
      </c>
      <c r="N83" s="47"/>
      <c r="O83" s="48" t="str">
        <f t="shared" si="6"/>
        <v>OVER_DUE_VALUE_woe</v>
      </c>
    </row>
    <row r="84" spans="1:15" x14ac:dyDescent="0.15">
      <c r="A84" t="s">
        <v>125</v>
      </c>
      <c r="B84" t="s">
        <v>126</v>
      </c>
      <c r="C84" t="str">
        <f t="shared" si="7"/>
        <v>%let var=N_CUR_BALANCE</v>
      </c>
      <c r="D84" s="46" t="s">
        <v>127</v>
      </c>
      <c r="E84" s="47" t="s">
        <v>128</v>
      </c>
      <c r="F84" s="47" t="s">
        <v>129</v>
      </c>
      <c r="G84" s="47" t="s">
        <v>130</v>
      </c>
      <c r="H84" s="47"/>
      <c r="I84" s="47"/>
      <c r="J84" s="47"/>
      <c r="K84" s="47" t="str">
        <f t="shared" si="5"/>
        <v>%let DSin=lf.a0601_train_woe     ; %let DSout=lf.a0601_train_woe_temp;%let var=N_CUR_BALANCE; %let ivvar=&amp;var._b; %let woeds=lf.a0601_&amp;var._woe; %let WOEVar=&amp;var._woe; %CalcWOE(&amp;DsIn,&amp;IVVar,&amp;DVVar,&amp;WOEDS,&amp;WOEVar,&amp;DSout);</v>
      </c>
      <c r="L84" s="47"/>
      <c r="M84" s="47" t="s">
        <v>90</v>
      </c>
      <c r="N84" s="47"/>
      <c r="O84" s="48" t="str">
        <f t="shared" si="6"/>
        <v>N_CUR_BALANCE_woe</v>
      </c>
    </row>
    <row r="85" spans="1:15" x14ac:dyDescent="0.15">
      <c r="A85" t="s">
        <v>131</v>
      </c>
      <c r="B85" t="s">
        <v>132</v>
      </c>
      <c r="C85" t="str">
        <f t="shared" si="7"/>
        <v>%let var=avg_rollseq</v>
      </c>
      <c r="D85" s="46" t="s">
        <v>127</v>
      </c>
      <c r="E85" s="47" t="s">
        <v>128</v>
      </c>
      <c r="F85" s="47" t="s">
        <v>129</v>
      </c>
      <c r="G85" s="47" t="s">
        <v>130</v>
      </c>
      <c r="H85" s="47"/>
      <c r="I85" s="47"/>
      <c r="J85" s="47"/>
      <c r="K85" s="47" t="str">
        <f t="shared" si="5"/>
        <v>%let DSin=lf.a0601_train_woe_temp; %let DSout=lf.a0601_train_woe     ;%let var=avg_rollseq; %let ivvar=&amp;var._b; %let woeds=lf.a0601_&amp;var._woe; %let WOEVar=&amp;var._woe; %CalcWOE(&amp;DsIn,&amp;IVVar,&amp;DVVar,&amp;WOEDS,&amp;WOEVar,&amp;DSout);</v>
      </c>
      <c r="L85" s="47"/>
      <c r="M85" s="47" t="s">
        <v>411</v>
      </c>
      <c r="N85" s="47"/>
      <c r="O85" s="48" t="str">
        <f t="shared" si="6"/>
        <v>avg_rollseq_woe</v>
      </c>
    </row>
    <row r="86" spans="1:15" x14ac:dyDescent="0.15">
      <c r="A86" t="s">
        <v>125</v>
      </c>
      <c r="B86" t="s">
        <v>126</v>
      </c>
      <c r="C86" t="str">
        <f t="shared" si="7"/>
        <v>%let var=fine10_seq_ratio</v>
      </c>
      <c r="D86" s="46" t="s">
        <v>127</v>
      </c>
      <c r="E86" s="47" t="s">
        <v>128</v>
      </c>
      <c r="F86" s="47" t="s">
        <v>129</v>
      </c>
      <c r="G86" s="47" t="s">
        <v>130</v>
      </c>
      <c r="H86" s="47"/>
      <c r="I86" s="47"/>
      <c r="J86" s="47"/>
      <c r="K86" s="47" t="str">
        <f t="shared" si="5"/>
        <v>%let DSin=lf.a0601_train_woe     ; %let DSout=lf.a0601_train_woe_temp;%let var=fine10_seq_ratio; %let ivvar=&amp;var._b; %let woeds=lf.a0601_&amp;var._woe; %let WOEVar=&amp;var._woe; %CalcWOE(&amp;DsIn,&amp;IVVar,&amp;DVVar,&amp;WOEDS,&amp;WOEVar,&amp;DSout);</v>
      </c>
      <c r="L86" s="47"/>
      <c r="M86" s="47" t="s">
        <v>412</v>
      </c>
      <c r="N86" s="47"/>
      <c r="O86" s="48" t="str">
        <f t="shared" si="6"/>
        <v>fine10_seq_ratio_woe</v>
      </c>
    </row>
    <row r="87" spans="1:15" x14ac:dyDescent="0.15">
      <c r="A87" t="s">
        <v>131</v>
      </c>
      <c r="B87" t="s">
        <v>132</v>
      </c>
      <c r="C87" t="str">
        <f t="shared" si="7"/>
        <v>%let var=value_income_ratio</v>
      </c>
      <c r="D87" s="46" t="s">
        <v>127</v>
      </c>
      <c r="E87" s="47" t="s">
        <v>128</v>
      </c>
      <c r="F87" s="47" t="s">
        <v>129</v>
      </c>
      <c r="G87" s="47" t="s">
        <v>130</v>
      </c>
      <c r="H87" s="47"/>
      <c r="I87" s="47"/>
      <c r="J87" s="47"/>
      <c r="K87" s="47" t="str">
        <f t="shared" si="5"/>
        <v>%let DSin=lf.a0601_train_woe_temp; %let DSout=lf.a0601_train_woe     ;%let var=value_income_ratio; %let ivvar=&amp;var._b; %let woeds=lf.a0601_&amp;var._woe; %let WOEVar=&amp;var._woe; %CalcWOE(&amp;DsIn,&amp;IVVar,&amp;DVVar,&amp;WOEDS,&amp;WOEVar,&amp;DSout);</v>
      </c>
      <c r="L87" s="47"/>
      <c r="M87" s="47" t="s">
        <v>413</v>
      </c>
      <c r="N87" s="47"/>
      <c r="O87" s="48" t="str">
        <f t="shared" si="6"/>
        <v>value_income_ratio_woe</v>
      </c>
    </row>
    <row r="88" spans="1:15" x14ac:dyDescent="0.15">
      <c r="A88" t="s">
        <v>125</v>
      </c>
      <c r="B88" t="s">
        <v>126</v>
      </c>
      <c r="C88" t="str">
        <f t="shared" si="7"/>
        <v>%let var=value_balance_ratio</v>
      </c>
      <c r="D88" s="46" t="s">
        <v>127</v>
      </c>
      <c r="E88" s="47" t="s">
        <v>128</v>
      </c>
      <c r="F88" s="47" t="s">
        <v>129</v>
      </c>
      <c r="G88" s="47" t="s">
        <v>130</v>
      </c>
      <c r="H88" s="47"/>
      <c r="I88" s="47"/>
      <c r="J88" s="47"/>
      <c r="K88" s="47" t="str">
        <f t="shared" si="5"/>
        <v>%let DSin=lf.a0601_train_woe     ; %let DSout=lf.a0601_train_woe_temp;%let var=value_balance_ratio; %let ivvar=&amp;var._b; %let woeds=lf.a0601_&amp;var._woe; %let WOEVar=&amp;var._woe; %CalcWOE(&amp;DsIn,&amp;IVVar,&amp;DVVar,&amp;WOEDS,&amp;WOEVar,&amp;DSout);</v>
      </c>
      <c r="L88" s="47"/>
      <c r="M88" s="47" t="s">
        <v>414</v>
      </c>
      <c r="N88" s="47"/>
      <c r="O88" s="48" t="str">
        <f t="shared" si="6"/>
        <v>value_balance_ratio_woe</v>
      </c>
    </row>
    <row r="89" spans="1:15" x14ac:dyDescent="0.15">
      <c r="A89" t="s">
        <v>131</v>
      </c>
      <c r="B89" t="s">
        <v>132</v>
      </c>
      <c r="C89" t="str">
        <f t="shared" si="7"/>
        <v>%let var=overdue_periods_ratio</v>
      </c>
      <c r="D89" s="46" t="s">
        <v>127</v>
      </c>
      <c r="E89" s="47" t="s">
        <v>128</v>
      </c>
      <c r="F89" s="47" t="s">
        <v>129</v>
      </c>
      <c r="G89" s="47" t="s">
        <v>130</v>
      </c>
      <c r="H89" s="47"/>
      <c r="I89" s="47"/>
      <c r="J89" s="47"/>
      <c r="K89" s="47" t="str">
        <f t="shared" si="5"/>
        <v>%let DSin=lf.a0601_train_woe_temp; %let DSout=lf.a0601_train_woe     ;%let var=overdue_periods_ratio; %let ivvar=&amp;var._b; %let woeds=lf.a0601_&amp;var._woe; %let WOEVar=&amp;var._woe; %CalcWOE(&amp;DsIn,&amp;IVVar,&amp;DVVar,&amp;WOEDS,&amp;WOEVar,&amp;DSout);</v>
      </c>
      <c r="L89" s="47"/>
      <c r="M89" s="47" t="s">
        <v>415</v>
      </c>
      <c r="N89" s="47"/>
      <c r="O89" s="48" t="str">
        <f t="shared" si="6"/>
        <v>overdue_periods_ratio_woe</v>
      </c>
    </row>
    <row r="90" spans="1:15" x14ac:dyDescent="0.15">
      <c r="A90" t="s">
        <v>125</v>
      </c>
      <c r="B90" t="s">
        <v>126</v>
      </c>
      <c r="C90" t="str">
        <f t="shared" si="7"/>
        <v>%let var=finish_periods_ratio</v>
      </c>
      <c r="D90" s="46" t="s">
        <v>127</v>
      </c>
      <c r="E90" s="47" t="s">
        <v>128</v>
      </c>
      <c r="F90" s="47" t="s">
        <v>129</v>
      </c>
      <c r="G90" s="47" t="s">
        <v>130</v>
      </c>
      <c r="H90" s="47"/>
      <c r="I90" s="47"/>
      <c r="J90" s="47"/>
      <c r="K90" s="47" t="str">
        <f t="shared" si="5"/>
        <v>%let DSin=lf.a0601_train_woe     ; %let DSout=lf.a0601_train_woe_temp;%let var=finish_periods_ratio; %let ivvar=&amp;var._b; %let woeds=lf.a0601_&amp;var._woe; %let WOEVar=&amp;var._woe; %CalcWOE(&amp;DsIn,&amp;IVVar,&amp;DVVar,&amp;WOEDS,&amp;WOEVar,&amp;DSout);</v>
      </c>
      <c r="L90" s="47"/>
      <c r="M90" s="47" t="s">
        <v>0</v>
      </c>
      <c r="N90" s="47"/>
      <c r="O90" s="48" t="str">
        <f t="shared" si="6"/>
        <v>finish_periods_ratio_woe</v>
      </c>
    </row>
    <row r="91" spans="1:15" x14ac:dyDescent="0.15">
      <c r="A91" t="s">
        <v>131</v>
      </c>
      <c r="B91" t="s">
        <v>132</v>
      </c>
      <c r="C91" t="str">
        <f t="shared" si="7"/>
        <v>%let var=due_periods_ratio</v>
      </c>
      <c r="D91" s="46" t="s">
        <v>127</v>
      </c>
      <c r="E91" s="47" t="s">
        <v>128</v>
      </c>
      <c r="F91" s="47" t="s">
        <v>129</v>
      </c>
      <c r="G91" s="47" t="s">
        <v>130</v>
      </c>
      <c r="H91" s="47"/>
      <c r="I91" s="47"/>
      <c r="J91" s="47"/>
      <c r="K91" s="47" t="str">
        <f t="shared" si="5"/>
        <v>%let DSin=lf.a0601_train_woe_temp; %let DSout=lf.a0601_train_woe     ;%let var=due_periods_ratio; %let ivvar=&amp;var._b; %let woeds=lf.a0601_&amp;var._woe; %let WOEVar=&amp;var._woe; %CalcWOE(&amp;DsIn,&amp;IVVar,&amp;DVVar,&amp;WOEDS,&amp;WOEVar,&amp;DSout);</v>
      </c>
      <c r="L91" s="47"/>
      <c r="M91" s="47" t="s">
        <v>416</v>
      </c>
      <c r="N91" s="47"/>
      <c r="O91" s="48" t="str">
        <f t="shared" si="6"/>
        <v>due_periods_ratio_woe</v>
      </c>
    </row>
    <row r="92" spans="1:15" x14ac:dyDescent="0.15">
      <c r="A92" t="s">
        <v>125</v>
      </c>
      <c r="B92" t="s">
        <v>126</v>
      </c>
      <c r="C92" t="str">
        <f t="shared" si="7"/>
        <v>%let var=CS_TIMES</v>
      </c>
      <c r="D92" s="46" t="s">
        <v>127</v>
      </c>
      <c r="E92" s="47" t="s">
        <v>128</v>
      </c>
      <c r="F92" s="47" t="s">
        <v>129</v>
      </c>
      <c r="G92" s="47" t="s">
        <v>130</v>
      </c>
      <c r="H92" s="47"/>
      <c r="I92" s="47"/>
      <c r="J92" s="47"/>
      <c r="K92" s="47" t="str">
        <f t="shared" si="5"/>
        <v>%let DSin=lf.a0601_train_woe     ; %let DSout=lf.a0601_train_woe_temp;%let var=CS_TIMES; %let ivvar=&amp;var._b; %let woeds=lf.a0601_&amp;var._woe; %let WOEVar=&amp;var._woe; %CalcWOE(&amp;DsIn,&amp;IVVar,&amp;DVVar,&amp;WOEDS,&amp;WOEVar,&amp;DSout);</v>
      </c>
      <c r="L92" s="47"/>
      <c r="M92" s="47" t="s">
        <v>91</v>
      </c>
      <c r="N92" s="47"/>
      <c r="O92" s="48" t="str">
        <f t="shared" si="6"/>
        <v>CS_TIMES_woe</v>
      </c>
    </row>
    <row r="93" spans="1:15" x14ac:dyDescent="0.15">
      <c r="A93" t="s">
        <v>131</v>
      </c>
      <c r="B93" t="s">
        <v>132</v>
      </c>
      <c r="C93" t="str">
        <f t="shared" si="7"/>
        <v>%let var=CONTACT</v>
      </c>
      <c r="D93" s="46" t="s">
        <v>127</v>
      </c>
      <c r="E93" s="47" t="s">
        <v>128</v>
      </c>
      <c r="F93" s="47" t="s">
        <v>129</v>
      </c>
      <c r="G93" s="47" t="s">
        <v>130</v>
      </c>
      <c r="H93" s="47"/>
      <c r="I93" s="47"/>
      <c r="J93" s="47"/>
      <c r="K93" s="47" t="str">
        <f t="shared" si="5"/>
        <v>%let DSin=lf.a0601_train_woe_temp; %let DSout=lf.a0601_train_woe     ;%let var=CONTACT; %let ivvar=&amp;var._b; %let woeds=lf.a0601_&amp;var._woe; %let WOEVar=&amp;var._woe; %CalcWOE(&amp;DsIn,&amp;IVVar,&amp;DVVar,&amp;WOEDS,&amp;WOEVar,&amp;DSout);</v>
      </c>
      <c r="L93" s="47"/>
      <c r="M93" s="47" t="s">
        <v>92</v>
      </c>
      <c r="N93" s="47"/>
      <c r="O93" s="48" t="str">
        <f t="shared" si="6"/>
        <v>CONTACT_woe</v>
      </c>
    </row>
    <row r="94" spans="1:15" x14ac:dyDescent="0.15">
      <c r="A94" t="s">
        <v>125</v>
      </c>
      <c r="B94" t="s">
        <v>126</v>
      </c>
      <c r="C94" t="str">
        <f t="shared" si="7"/>
        <v>%let var=PTP</v>
      </c>
      <c r="D94" s="46" t="s">
        <v>127</v>
      </c>
      <c r="E94" s="47" t="s">
        <v>128</v>
      </c>
      <c r="F94" s="47" t="s">
        <v>129</v>
      </c>
      <c r="G94" s="47" t="s">
        <v>130</v>
      </c>
      <c r="H94" s="47"/>
      <c r="I94" s="47"/>
      <c r="J94" s="47"/>
      <c r="K94" s="47" t="str">
        <f t="shared" si="5"/>
        <v>%let DSin=lf.a0601_train_woe     ; %let DSout=lf.a0601_train_woe_temp;%let var=PTP; %let ivvar=&amp;var._b; %let woeds=lf.a0601_&amp;var._woe; %let WOEVar=&amp;var._woe; %CalcWOE(&amp;DsIn,&amp;IVVar,&amp;DVVar,&amp;WOEDS,&amp;WOEVar,&amp;DSout);</v>
      </c>
      <c r="L94" s="47"/>
      <c r="M94" s="47" t="s">
        <v>93</v>
      </c>
      <c r="N94" s="47"/>
      <c r="O94" s="48" t="str">
        <f t="shared" si="6"/>
        <v>PTP_woe</v>
      </c>
    </row>
    <row r="95" spans="1:15" x14ac:dyDescent="0.15">
      <c r="A95" t="s">
        <v>131</v>
      </c>
      <c r="B95" t="s">
        <v>132</v>
      </c>
      <c r="C95" t="str">
        <f t="shared" si="7"/>
        <v>%let var=FNBM_TIMES</v>
      </c>
      <c r="D95" s="46" t="s">
        <v>127</v>
      </c>
      <c r="E95" s="47" t="s">
        <v>128</v>
      </c>
      <c r="F95" s="47" t="s">
        <v>129</v>
      </c>
      <c r="G95" s="47" t="s">
        <v>130</v>
      </c>
      <c r="H95" s="47"/>
      <c r="I95" s="47"/>
      <c r="J95" s="47"/>
      <c r="K95" s="47" t="str">
        <f t="shared" si="5"/>
        <v>%let DSin=lf.a0601_train_woe_temp; %let DSout=lf.a0601_train_woe     ;%let var=FNBM_TIMES; %let ivvar=&amp;var._b; %let woeds=lf.a0601_&amp;var._woe; %let WOEVar=&amp;var._woe; %CalcWOE(&amp;DsIn,&amp;IVVar,&amp;DVVar,&amp;WOEDS,&amp;WOEVar,&amp;DSout);</v>
      </c>
      <c r="L95" s="47"/>
      <c r="M95" s="47" t="s">
        <v>94</v>
      </c>
      <c r="N95" s="47"/>
      <c r="O95" s="48" t="str">
        <f t="shared" si="6"/>
        <v>FNBM_TIMES_woe</v>
      </c>
    </row>
    <row r="96" spans="1:15" x14ac:dyDescent="0.15">
      <c r="A96" t="s">
        <v>125</v>
      </c>
      <c r="B96" t="s">
        <v>126</v>
      </c>
      <c r="C96" t="str">
        <f t="shared" si="7"/>
        <v>%let var=INCM_TIMES</v>
      </c>
      <c r="D96" s="46" t="s">
        <v>127</v>
      </c>
      <c r="E96" s="47" t="s">
        <v>128</v>
      </c>
      <c r="F96" s="47" t="s">
        <v>129</v>
      </c>
      <c r="G96" s="47" t="s">
        <v>130</v>
      </c>
      <c r="H96" s="47"/>
      <c r="I96" s="47"/>
      <c r="J96" s="47"/>
      <c r="K96" s="47" t="str">
        <f t="shared" si="5"/>
        <v>%let DSin=lf.a0601_train_woe     ; %let DSout=lf.a0601_train_woe_temp;%let var=INCM_TIMES; %let ivvar=&amp;var._b; %let woeds=lf.a0601_&amp;var._woe; %let WOEVar=&amp;var._woe; %CalcWOE(&amp;DsIn,&amp;IVVar,&amp;DVVar,&amp;WOEDS,&amp;WOEVar,&amp;DSout);</v>
      </c>
      <c r="L96" s="47"/>
      <c r="M96" s="47" t="s">
        <v>95</v>
      </c>
      <c r="N96" s="47"/>
      <c r="O96" s="48" t="str">
        <f t="shared" si="6"/>
        <v>INCM_TIMES_woe</v>
      </c>
    </row>
    <row r="97" spans="1:15" x14ac:dyDescent="0.15">
      <c r="A97" t="s">
        <v>131</v>
      </c>
      <c r="B97" t="s">
        <v>132</v>
      </c>
      <c r="C97" t="str">
        <f t="shared" si="7"/>
        <v>%let var=HIS_PTPDAYS</v>
      </c>
      <c r="D97" s="46" t="s">
        <v>127</v>
      </c>
      <c r="E97" s="47" t="s">
        <v>128</v>
      </c>
      <c r="F97" s="47" t="s">
        <v>129</v>
      </c>
      <c r="G97" s="47" t="s">
        <v>130</v>
      </c>
      <c r="H97" s="47"/>
      <c r="I97" s="47"/>
      <c r="J97" s="47"/>
      <c r="K97" s="47" t="str">
        <f t="shared" si="5"/>
        <v>%let DSin=lf.a0601_train_woe_temp; %let DSout=lf.a0601_train_woe     ;%let var=HIS_PTPDAYS; %let ivvar=&amp;var._b; %let woeds=lf.a0601_&amp;var._woe; %let WOEVar=&amp;var._woe; %CalcWOE(&amp;DsIn,&amp;IVVar,&amp;DVVar,&amp;WOEDS,&amp;WOEVar,&amp;DSout);</v>
      </c>
      <c r="L97" s="47"/>
      <c r="M97" s="47" t="s">
        <v>96</v>
      </c>
      <c r="N97" s="47"/>
      <c r="O97" s="48" t="str">
        <f t="shared" si="6"/>
        <v>HIS_PTPDAYS_woe</v>
      </c>
    </row>
    <row r="98" spans="1:15" x14ac:dyDescent="0.15">
      <c r="A98" t="s">
        <v>125</v>
      </c>
      <c r="B98" t="s">
        <v>126</v>
      </c>
      <c r="C98" t="str">
        <f>CONCATENATE("%let var=",M98)</f>
        <v>%let var=CONLOST</v>
      </c>
      <c r="D98" s="46" t="s">
        <v>127</v>
      </c>
      <c r="E98" s="47" t="s">
        <v>128</v>
      </c>
      <c r="F98" s="47" t="s">
        <v>129</v>
      </c>
      <c r="G98" s="47" t="s">
        <v>130</v>
      </c>
      <c r="H98" s="47"/>
      <c r="I98" s="47"/>
      <c r="J98" s="47"/>
      <c r="K98" s="47" t="str">
        <f t="shared" si="5"/>
        <v>%let DSin=lf.a0601_train_woe     ; %let DSout=lf.a0601_train_woe_temp;%let var=CONLOST; %let ivvar=&amp;var._b; %let woeds=lf.a0601_&amp;var._woe; %let WOEVar=&amp;var._woe; %CalcWOE(&amp;DsIn,&amp;IVVar,&amp;DVVar,&amp;WOEDS,&amp;WOEVar,&amp;DSout);</v>
      </c>
      <c r="L98" s="47"/>
      <c r="M98" s="47" t="s">
        <v>97</v>
      </c>
      <c r="N98" s="47"/>
      <c r="O98" s="48" t="str">
        <f t="shared" si="6"/>
        <v>CONLOST_woe</v>
      </c>
    </row>
    <row r="99" spans="1:15" x14ac:dyDescent="0.15">
      <c r="A99" t="s">
        <v>131</v>
      </c>
      <c r="B99" t="s">
        <v>132</v>
      </c>
      <c r="C99" t="str">
        <f t="shared" ref="C99:C114" si="8">CONCATENATE("%let var=",M99)</f>
        <v>%let var=LOST</v>
      </c>
      <c r="D99" s="46" t="s">
        <v>127</v>
      </c>
      <c r="E99" s="47" t="s">
        <v>128</v>
      </c>
      <c r="F99" s="47" t="s">
        <v>129</v>
      </c>
      <c r="G99" s="47" t="s">
        <v>130</v>
      </c>
      <c r="H99" s="47"/>
      <c r="I99" s="47"/>
      <c r="J99" s="47"/>
      <c r="K99" s="47" t="str">
        <f t="shared" si="5"/>
        <v>%let DSin=lf.a0601_train_woe_temp; %let DSout=lf.a0601_train_woe     ;%let var=LOST; %let ivvar=&amp;var._b; %let woeds=lf.a0601_&amp;var._woe; %let WOEVar=&amp;var._woe; %CalcWOE(&amp;DsIn,&amp;IVVar,&amp;DVVar,&amp;WOEDS,&amp;WOEVar,&amp;DSout);</v>
      </c>
      <c r="L99" s="47"/>
      <c r="M99" s="47" t="s">
        <v>98</v>
      </c>
      <c r="N99" s="47"/>
      <c r="O99" s="48" t="str">
        <f t="shared" si="6"/>
        <v>LOST_woe</v>
      </c>
    </row>
    <row r="100" spans="1:15" x14ac:dyDescent="0.15">
      <c r="A100" t="s">
        <v>125</v>
      </c>
      <c r="B100" t="s">
        <v>126</v>
      </c>
      <c r="C100" t="str">
        <f t="shared" si="8"/>
        <v>%let var=RECENT_CONTACT_DAY</v>
      </c>
      <c r="D100" s="46" t="s">
        <v>127</v>
      </c>
      <c r="E100" s="47" t="s">
        <v>128</v>
      </c>
      <c r="F100" s="47" t="s">
        <v>129</v>
      </c>
      <c r="G100" s="47" t="s">
        <v>130</v>
      </c>
      <c r="H100" s="47"/>
      <c r="I100" s="47"/>
      <c r="J100" s="47"/>
      <c r="K100" s="47" t="str">
        <f t="shared" si="5"/>
        <v>%let DSin=lf.a0601_train_woe     ; %let DSout=lf.a0601_train_woe_temp;%let var=RECENT_CONTACT_DAY; %let ivvar=&amp;var._b; %let woeds=lf.a0601_&amp;var._woe; %let WOEVar=&amp;var._woe; %CalcWOE(&amp;DsIn,&amp;IVVar,&amp;DVVar,&amp;WOEDS,&amp;WOEVar,&amp;DSout);</v>
      </c>
      <c r="L100" s="47"/>
      <c r="M100" s="47" t="s">
        <v>99</v>
      </c>
      <c r="N100" s="47"/>
      <c r="O100" s="48" t="str">
        <f t="shared" si="6"/>
        <v>RECENT_CONTACT_DAY_woe</v>
      </c>
    </row>
    <row r="101" spans="1:15" x14ac:dyDescent="0.15">
      <c r="A101" t="s">
        <v>131</v>
      </c>
      <c r="B101" t="s">
        <v>132</v>
      </c>
      <c r="C101" t="str">
        <f t="shared" si="8"/>
        <v>%let var=KPTP</v>
      </c>
      <c r="D101" s="46" t="s">
        <v>127</v>
      </c>
      <c r="E101" s="47" t="s">
        <v>128</v>
      </c>
      <c r="F101" s="47" t="s">
        <v>129</v>
      </c>
      <c r="G101" s="47" t="s">
        <v>130</v>
      </c>
      <c r="H101" s="47"/>
      <c r="I101" s="47"/>
      <c r="J101" s="47"/>
      <c r="K101" s="47" t="str">
        <f t="shared" si="5"/>
        <v>%let DSin=lf.a0601_train_woe_temp; %let DSout=lf.a0601_train_woe     ;%let var=KPTP; %let ivvar=&amp;var._b; %let woeds=lf.a0601_&amp;var._woe; %let WOEVar=&amp;var._woe; %CalcWOE(&amp;DsIn,&amp;IVVar,&amp;DVVar,&amp;WOEDS,&amp;WOEVar,&amp;DSout);</v>
      </c>
      <c r="L101" s="47"/>
      <c r="M101" s="47" t="s">
        <v>100</v>
      </c>
      <c r="N101" s="47"/>
      <c r="O101" s="48" t="str">
        <f t="shared" si="6"/>
        <v>KPTP_woe</v>
      </c>
    </row>
    <row r="102" spans="1:15" x14ac:dyDescent="0.15">
      <c r="A102" t="s">
        <v>125</v>
      </c>
      <c r="B102" t="s">
        <v>126</v>
      </c>
      <c r="C102" t="str">
        <f t="shared" si="8"/>
        <v>%let var=BPTP</v>
      </c>
      <c r="D102" s="46" t="s">
        <v>127</v>
      </c>
      <c r="E102" s="47" t="s">
        <v>128</v>
      </c>
      <c r="F102" s="47" t="s">
        <v>129</v>
      </c>
      <c r="G102" s="47" t="s">
        <v>130</v>
      </c>
      <c r="H102" s="47"/>
      <c r="I102" s="47"/>
      <c r="J102" s="47"/>
      <c r="K102" s="47" t="str">
        <f t="shared" si="5"/>
        <v>%let DSin=lf.a0601_train_woe     ; %let DSout=lf.a0601_train_woe_temp;%let var=BPTP; %let ivvar=&amp;var._b; %let woeds=lf.a0601_&amp;var._woe; %let WOEVar=&amp;var._woe; %CalcWOE(&amp;DsIn,&amp;IVVar,&amp;DVVar,&amp;WOEDS,&amp;WOEVar,&amp;DSout);</v>
      </c>
      <c r="L102" s="47"/>
      <c r="M102" s="47" t="s">
        <v>101</v>
      </c>
      <c r="N102" s="47"/>
      <c r="O102" s="48" t="str">
        <f t="shared" si="6"/>
        <v>BPTP_woe</v>
      </c>
    </row>
    <row r="103" spans="1:15" x14ac:dyDescent="0.15">
      <c r="A103" t="s">
        <v>131</v>
      </c>
      <c r="B103" t="s">
        <v>132</v>
      </c>
      <c r="C103" t="str">
        <f t="shared" si="8"/>
        <v>%let var=KPTP_RATIO</v>
      </c>
      <c r="D103" s="46" t="s">
        <v>127</v>
      </c>
      <c r="E103" s="47" t="s">
        <v>128</v>
      </c>
      <c r="F103" s="47" t="s">
        <v>129</v>
      </c>
      <c r="G103" s="47" t="s">
        <v>130</v>
      </c>
      <c r="H103" s="47"/>
      <c r="I103" s="47"/>
      <c r="J103" s="47"/>
      <c r="K103" s="47" t="str">
        <f t="shared" si="5"/>
        <v>%let DSin=lf.a0601_train_woe_temp; %let DSout=lf.a0601_train_woe     ;%let var=KPTP_RATIO; %let ivvar=&amp;var._b; %let woeds=lf.a0601_&amp;var._woe; %let WOEVar=&amp;var._woe; %CalcWOE(&amp;DsIn,&amp;IVVar,&amp;DVVar,&amp;WOEDS,&amp;WOEVar,&amp;DSout);</v>
      </c>
      <c r="L103" s="47"/>
      <c r="M103" s="47" t="s">
        <v>102</v>
      </c>
      <c r="N103" s="47"/>
      <c r="O103" s="48" t="str">
        <f t="shared" si="6"/>
        <v>KPTP_RATIO_woe</v>
      </c>
    </row>
    <row r="104" spans="1:15" x14ac:dyDescent="0.15">
      <c r="A104" t="s">
        <v>125</v>
      </c>
      <c r="B104" t="s">
        <v>126</v>
      </c>
      <c r="C104" t="str">
        <f t="shared" si="8"/>
        <v>%let var=BPTP_RATIO</v>
      </c>
      <c r="D104" s="46" t="s">
        <v>127</v>
      </c>
      <c r="E104" s="47" t="s">
        <v>128</v>
      </c>
      <c r="F104" s="47" t="s">
        <v>129</v>
      </c>
      <c r="G104" s="47" t="s">
        <v>130</v>
      </c>
      <c r="H104" s="47"/>
      <c r="I104" s="47"/>
      <c r="J104" s="47"/>
      <c r="K104" s="47" t="str">
        <f t="shared" si="5"/>
        <v>%let DSin=lf.a0601_train_woe     ; %let DSout=lf.a0601_train_woe_temp;%let var=BPTP_RATIO; %let ivvar=&amp;var._b; %let woeds=lf.a0601_&amp;var._woe; %let WOEVar=&amp;var._woe; %CalcWOE(&amp;DsIn,&amp;IVVar,&amp;DVVar,&amp;WOEDS,&amp;WOEVar,&amp;DSout);</v>
      </c>
      <c r="L104" s="47"/>
      <c r="M104" s="47" t="s">
        <v>103</v>
      </c>
      <c r="N104" s="47"/>
      <c r="O104" s="48" t="str">
        <f t="shared" si="6"/>
        <v>BPTP_RATIO_woe</v>
      </c>
    </row>
    <row r="105" spans="1:15" x14ac:dyDescent="0.15">
      <c r="A105" t="s">
        <v>131</v>
      </c>
      <c r="B105" t="s">
        <v>132</v>
      </c>
      <c r="C105" t="str">
        <f t="shared" si="8"/>
        <v>%let var=CSFQ</v>
      </c>
      <c r="D105" s="46" t="s">
        <v>127</v>
      </c>
      <c r="E105" s="47" t="s">
        <v>128</v>
      </c>
      <c r="F105" s="47" t="s">
        <v>129</v>
      </c>
      <c r="G105" s="47" t="s">
        <v>130</v>
      </c>
      <c r="H105" s="47"/>
      <c r="I105" s="47"/>
      <c r="J105" s="47"/>
      <c r="K105" s="47" t="str">
        <f t="shared" si="5"/>
        <v>%let DSin=lf.a0601_train_woe_temp; %let DSout=lf.a0601_train_woe     ;%let var=CSFQ; %let ivvar=&amp;var._b; %let woeds=lf.a0601_&amp;var._woe; %let WOEVar=&amp;var._woe; %CalcWOE(&amp;DsIn,&amp;IVVar,&amp;DVVar,&amp;WOEDS,&amp;WOEVar,&amp;DSout);</v>
      </c>
      <c r="L105" s="47"/>
      <c r="M105" s="47" t="s">
        <v>104</v>
      </c>
      <c r="N105" s="47"/>
      <c r="O105" s="48" t="str">
        <f t="shared" si="6"/>
        <v>CSFQ_woe</v>
      </c>
    </row>
    <row r="106" spans="1:15" x14ac:dyDescent="0.15">
      <c r="A106" t="s">
        <v>125</v>
      </c>
      <c r="B106" t="s">
        <v>126</v>
      </c>
      <c r="C106" t="str">
        <f t="shared" si="8"/>
        <v>%let var=DUE_DELAY_RATIO</v>
      </c>
      <c r="D106" s="46" t="s">
        <v>127</v>
      </c>
      <c r="E106" s="47" t="s">
        <v>128</v>
      </c>
      <c r="F106" s="47" t="s">
        <v>129</v>
      </c>
      <c r="G106" s="47" t="s">
        <v>130</v>
      </c>
      <c r="H106" s="47"/>
      <c r="I106" s="47"/>
      <c r="J106" s="47"/>
      <c r="K106" s="47" t="str">
        <f t="shared" si="5"/>
        <v>%let DSin=lf.a0601_train_woe     ; %let DSout=lf.a0601_train_woe_temp;%let var=DUE_DELAY_RATIO; %let ivvar=&amp;var._b; %let woeds=lf.a0601_&amp;var._woe; %let WOEVar=&amp;var._woe; %CalcWOE(&amp;DsIn,&amp;IVVar,&amp;DVVar,&amp;WOEDS,&amp;WOEVar,&amp;DSout);</v>
      </c>
      <c r="L106" s="47"/>
      <c r="M106" s="47" t="s">
        <v>105</v>
      </c>
      <c r="N106" s="47"/>
      <c r="O106" s="48" t="str">
        <f t="shared" si="6"/>
        <v>DUE_DELAY_RATIO_woe</v>
      </c>
    </row>
    <row r="107" spans="1:15" x14ac:dyDescent="0.15">
      <c r="A107" t="s">
        <v>131</v>
      </c>
      <c r="B107" t="s">
        <v>132</v>
      </c>
      <c r="C107" t="str">
        <f t="shared" si="8"/>
        <v>%let var=DUE_CSTIME_RATIO</v>
      </c>
      <c r="D107" s="46" t="s">
        <v>127</v>
      </c>
      <c r="E107" s="47" t="s">
        <v>128</v>
      </c>
      <c r="F107" s="47" t="s">
        <v>129</v>
      </c>
      <c r="G107" s="47" t="s">
        <v>130</v>
      </c>
      <c r="H107" s="47"/>
      <c r="I107" s="47"/>
      <c r="J107" s="47"/>
      <c r="K107" s="47" t="str">
        <f t="shared" si="5"/>
        <v>%let DSin=lf.a0601_train_woe_temp; %let DSout=lf.a0601_train_woe     ;%let var=DUE_CSTIME_RATIO; %let ivvar=&amp;var._b; %let woeds=lf.a0601_&amp;var._woe; %let WOEVar=&amp;var._woe; %CalcWOE(&amp;DsIn,&amp;IVVar,&amp;DVVar,&amp;WOEDS,&amp;WOEVar,&amp;DSout);</v>
      </c>
      <c r="L107" s="47"/>
      <c r="M107" s="47" t="s">
        <v>106</v>
      </c>
      <c r="N107" s="47"/>
      <c r="O107" s="48" t="str">
        <f t="shared" si="6"/>
        <v>DUE_CSTIME_RATIO_woe</v>
      </c>
    </row>
    <row r="108" spans="1:15" x14ac:dyDescent="0.15">
      <c r="A108" t="s">
        <v>125</v>
      </c>
      <c r="B108" t="s">
        <v>126</v>
      </c>
      <c r="C108" t="str">
        <f t="shared" si="8"/>
        <v>%let var=DUE_CONTACT_RATIO</v>
      </c>
      <c r="D108" s="46" t="s">
        <v>127</v>
      </c>
      <c r="E108" s="47" t="s">
        <v>128</v>
      </c>
      <c r="F108" s="47" t="s">
        <v>129</v>
      </c>
      <c r="G108" s="47" t="s">
        <v>130</v>
      </c>
      <c r="H108" s="47"/>
      <c r="I108" s="47"/>
      <c r="J108" s="47"/>
      <c r="K108" s="47" t="str">
        <f t="shared" si="5"/>
        <v>%let DSin=lf.a0601_train_woe     ; %let DSout=lf.a0601_train_woe_temp;%let var=DUE_CONTACT_RATIO; %let ivvar=&amp;var._b; %let woeds=lf.a0601_&amp;var._woe; %let WOEVar=&amp;var._woe; %CalcWOE(&amp;DsIn,&amp;IVVar,&amp;DVVar,&amp;WOEDS,&amp;WOEVar,&amp;DSout);</v>
      </c>
      <c r="L108" s="47"/>
      <c r="M108" s="47" t="s">
        <v>107</v>
      </c>
      <c r="N108" s="47"/>
      <c r="O108" s="48" t="str">
        <f t="shared" si="6"/>
        <v>DUE_CONTACT_RATIO_woe</v>
      </c>
    </row>
    <row r="109" spans="1:15" x14ac:dyDescent="0.15">
      <c r="A109" t="s">
        <v>131</v>
      </c>
      <c r="B109" t="s">
        <v>132</v>
      </c>
      <c r="C109" t="str">
        <f t="shared" si="8"/>
        <v>%let var=DUE_PTP_RATIO</v>
      </c>
      <c r="D109" s="46" t="s">
        <v>127</v>
      </c>
      <c r="E109" s="47" t="s">
        <v>128</v>
      </c>
      <c r="F109" s="47" t="s">
        <v>129</v>
      </c>
      <c r="G109" s="47" t="s">
        <v>130</v>
      </c>
      <c r="H109" s="47"/>
      <c r="I109" s="47"/>
      <c r="J109" s="47"/>
      <c r="K109" s="47" t="str">
        <f t="shared" si="5"/>
        <v>%let DSin=lf.a0601_train_woe_temp; %let DSout=lf.a0601_train_woe     ;%let var=DUE_PTP_RATIO; %let ivvar=&amp;var._b; %let woeds=lf.a0601_&amp;var._woe; %let WOEVar=&amp;var._woe; %CalcWOE(&amp;DsIn,&amp;IVVar,&amp;DVVar,&amp;WOEDS,&amp;WOEVar,&amp;DSout);</v>
      </c>
      <c r="L109" s="47"/>
      <c r="M109" s="47" t="s">
        <v>108</v>
      </c>
      <c r="N109" s="47"/>
      <c r="O109" s="48" t="str">
        <f t="shared" si="6"/>
        <v>DUE_PTP_RATIO_woe</v>
      </c>
    </row>
    <row r="110" spans="1:15" x14ac:dyDescent="0.15">
      <c r="A110" t="s">
        <v>125</v>
      </c>
      <c r="B110" t="s">
        <v>126</v>
      </c>
      <c r="C110" t="str">
        <f t="shared" si="8"/>
        <v>%let var=PTP_RATIO</v>
      </c>
      <c r="D110" s="46" t="s">
        <v>127</v>
      </c>
      <c r="E110" s="47" t="s">
        <v>128</v>
      </c>
      <c r="F110" s="47" t="s">
        <v>129</v>
      </c>
      <c r="G110" s="47" t="s">
        <v>130</v>
      </c>
      <c r="H110" s="47"/>
      <c r="I110" s="47"/>
      <c r="J110" s="47"/>
      <c r="K110" s="47" t="str">
        <f t="shared" si="5"/>
        <v>%let DSin=lf.a0601_train_woe     ; %let DSout=lf.a0601_train_woe_temp;%let var=PTP_RATIO; %let ivvar=&amp;var._b; %let woeds=lf.a0601_&amp;var._woe; %let WOEVar=&amp;var._woe; %CalcWOE(&amp;DsIn,&amp;IVVar,&amp;DVVar,&amp;WOEDS,&amp;WOEVar,&amp;DSout);</v>
      </c>
      <c r="L110" s="47"/>
      <c r="M110" s="47" t="s">
        <v>417</v>
      </c>
      <c r="N110" s="47"/>
      <c r="O110" s="48" t="str">
        <f t="shared" si="6"/>
        <v>PTP_RATIO_woe</v>
      </c>
    </row>
    <row r="111" spans="1:15" x14ac:dyDescent="0.15">
      <c r="A111" t="s">
        <v>131</v>
      </c>
      <c r="B111" t="s">
        <v>132</v>
      </c>
      <c r="C111" t="str">
        <f t="shared" si="8"/>
        <v>%let var=DK_RATIO</v>
      </c>
      <c r="D111" s="46" t="s">
        <v>127</v>
      </c>
      <c r="E111" s="47" t="s">
        <v>128</v>
      </c>
      <c r="F111" s="47" t="s">
        <v>129</v>
      </c>
      <c r="G111" s="47" t="s">
        <v>130</v>
      </c>
      <c r="H111" s="47"/>
      <c r="I111" s="47"/>
      <c r="J111" s="47"/>
      <c r="K111" s="47" t="str">
        <f t="shared" si="5"/>
        <v>%let DSin=lf.a0601_train_woe_temp; %let DSout=lf.a0601_train_woe     ;%let var=DK_RATIO; %let ivvar=&amp;var._b; %let woeds=lf.a0601_&amp;var._woe; %let WOEVar=&amp;var._woe; %CalcWOE(&amp;DsIn,&amp;IVVar,&amp;DVVar,&amp;WOEDS,&amp;WOEVar,&amp;DSout);</v>
      </c>
      <c r="L111" s="47"/>
      <c r="M111" s="47" t="s">
        <v>418</v>
      </c>
      <c r="N111" s="47"/>
      <c r="O111" s="48" t="str">
        <f t="shared" si="6"/>
        <v>DK_RATIO_woe</v>
      </c>
    </row>
    <row r="112" spans="1:15" x14ac:dyDescent="0.15">
      <c r="A112" t="s">
        <v>125</v>
      </c>
      <c r="B112" t="s">
        <v>126</v>
      </c>
      <c r="C112" t="str">
        <f t="shared" si="8"/>
        <v>%let var=AVG_DAYS</v>
      </c>
      <c r="D112" s="46" t="s">
        <v>127</v>
      </c>
      <c r="E112" s="47" t="s">
        <v>128</v>
      </c>
      <c r="F112" s="47" t="s">
        <v>129</v>
      </c>
      <c r="G112" s="47" t="s">
        <v>130</v>
      </c>
      <c r="H112" s="47"/>
      <c r="I112" s="47"/>
      <c r="J112" s="47"/>
      <c r="K112" s="47" t="str">
        <f t="shared" si="5"/>
        <v>%let DSin=lf.a0601_train_woe     ; %let DSout=lf.a0601_train_woe_temp;%let var=AVG_DAYS; %let ivvar=&amp;var._b; %let woeds=lf.a0601_&amp;var._woe; %let WOEVar=&amp;var._woe; %CalcWOE(&amp;DsIn,&amp;IVVar,&amp;DVVar,&amp;WOEDS,&amp;WOEVar,&amp;DSout);</v>
      </c>
      <c r="L112" s="47"/>
      <c r="M112" s="47" t="s">
        <v>73</v>
      </c>
      <c r="N112" s="47"/>
      <c r="O112" s="48" t="str">
        <f t="shared" si="6"/>
        <v>AVG_DAYS_woe</v>
      </c>
    </row>
    <row r="113" spans="1:15" x14ac:dyDescent="0.15">
      <c r="A113" t="s">
        <v>131</v>
      </c>
      <c r="B113" t="s">
        <v>132</v>
      </c>
      <c r="C113" t="str">
        <f t="shared" si="8"/>
        <v>%let var=LAST3YEAR_WORKCHANGE</v>
      </c>
      <c r="D113" s="46" t="s">
        <v>127</v>
      </c>
      <c r="E113" s="47" t="s">
        <v>128</v>
      </c>
      <c r="F113" s="47" t="s">
        <v>129</v>
      </c>
      <c r="G113" s="47" t="s">
        <v>130</v>
      </c>
      <c r="H113" s="47"/>
      <c r="I113" s="47"/>
      <c r="J113" s="47"/>
      <c r="K113" s="47" t="str">
        <f t="shared" si="5"/>
        <v>%let DSin=lf.a0601_train_woe_temp; %let DSout=lf.a0601_train_woe     ;%let var=LAST3YEAR_WORKCHANGE; %let ivvar=&amp;var._b; %let woeds=lf.a0601_&amp;var._woe; %let WOEVar=&amp;var._woe; %CalcWOE(&amp;DsIn,&amp;IVVar,&amp;DVVar,&amp;WOEDS,&amp;WOEVar,&amp;DSout);</v>
      </c>
      <c r="L113" s="47"/>
      <c r="M113" s="47" t="s">
        <v>419</v>
      </c>
      <c r="N113" s="47"/>
      <c r="O113" s="48" t="str">
        <f t="shared" si="6"/>
        <v>LAST3YEAR_WORKCHANGE_woe</v>
      </c>
    </row>
    <row r="114" spans="1:15" x14ac:dyDescent="0.15">
      <c r="A114" t="s">
        <v>125</v>
      </c>
      <c r="B114" t="s">
        <v>126</v>
      </c>
      <c r="C114" t="str">
        <f t="shared" si="8"/>
        <v>%let var=ACTUALPAYPRINCIPALN</v>
      </c>
      <c r="D114" s="49" t="s">
        <v>127</v>
      </c>
      <c r="E114" s="50" t="s">
        <v>128</v>
      </c>
      <c r="F114" s="50" t="s">
        <v>129</v>
      </c>
      <c r="G114" s="50" t="s">
        <v>130</v>
      </c>
      <c r="H114" s="50"/>
      <c r="I114" s="50"/>
      <c r="J114" s="50"/>
      <c r="K114" s="50" t="str">
        <f t="shared" si="5"/>
        <v>%let DSin=lf.a0601_train_woe     ; %let DSout=lf.a0601_train_woe_temp;%let var=ACTUALPAYPRINCIPALN; %let ivvar=&amp;var._b; %let woeds=lf.a0601_&amp;var._woe; %let WOEVar=&amp;var._woe; %CalcWOE(&amp;DsIn,&amp;IVVar,&amp;DVVar,&amp;WOEDS,&amp;WOEVar,&amp;DSout);</v>
      </c>
      <c r="L114" s="50"/>
      <c r="M114" s="50" t="s">
        <v>420</v>
      </c>
      <c r="N114" s="50"/>
      <c r="O114" s="40" t="str">
        <f t="shared" si="6"/>
        <v>ACTUALPAYPRINCIPALN_woe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showGridLines="0" workbookViewId="0">
      <selection activeCell="A2" sqref="A2"/>
    </sheetView>
  </sheetViews>
  <sheetFormatPr defaultRowHeight="13.5" x14ac:dyDescent="0.15"/>
  <cols>
    <col min="3" max="3" width="23.875" customWidth="1"/>
    <col min="4" max="4" width="24.25" customWidth="1"/>
    <col min="5" max="5" width="44.625" customWidth="1"/>
    <col min="8" max="9" width="9" style="42"/>
  </cols>
  <sheetData>
    <row r="1" spans="1:6" s="42" customFormat="1" x14ac:dyDescent="0.15">
      <c r="A1" s="34" t="s">
        <v>164</v>
      </c>
      <c r="B1" s="32" t="s">
        <v>165</v>
      </c>
      <c r="C1" s="43" t="s">
        <v>823</v>
      </c>
      <c r="D1" s="44" t="s">
        <v>824</v>
      </c>
      <c r="E1" s="45" t="s">
        <v>825</v>
      </c>
    </row>
    <row r="2" spans="1:6" x14ac:dyDescent="0.15">
      <c r="A2" s="42" t="s">
        <v>826</v>
      </c>
      <c r="B2" s="42">
        <v>0.26279588570000001</v>
      </c>
      <c r="C2" s="153" t="s">
        <v>160</v>
      </c>
      <c r="D2" s="47" t="str">
        <f>CONCATENATE(LEFT(C2,LEN(C2)-4),"_b")</f>
        <v>KPTP_b</v>
      </c>
      <c r="E2" s="48" t="str">
        <f>CONCATENATE(D2,"_ch=put(",D2,",8.);")</f>
        <v>KPTP_b_ch=put(KPTP_b,8.);</v>
      </c>
      <c r="F2" s="42" t="str">
        <f t="shared" ref="F2:F65" si="0">CONCATENATE(D2,"_ch")</f>
        <v>KPTP_b_ch</v>
      </c>
    </row>
    <row r="3" spans="1:6" x14ac:dyDescent="0.15">
      <c r="A3" s="46" t="s">
        <v>827</v>
      </c>
      <c r="B3" s="48">
        <v>0.2410594854</v>
      </c>
      <c r="C3" s="153" t="s">
        <v>150</v>
      </c>
      <c r="D3" s="47" t="str">
        <f t="shared" ref="D3:D66" si="1">CONCATENATE(LEFT(C3,LEN(C3)-4),"_b")</f>
        <v>ACTUALPAYFINECNT_b</v>
      </c>
      <c r="E3" s="48" t="str">
        <f t="shared" ref="E3:E66" si="2">CONCATENATE(D3,"_ch=put(",D3,",8.);")</f>
        <v>ACTUALPAYFINECNT_b_ch=put(ACTUALPAYFINECNT_b,8.);</v>
      </c>
      <c r="F3" s="42" t="str">
        <f t="shared" si="0"/>
        <v>ACTUALPAYFINECNT_b_ch</v>
      </c>
    </row>
    <row r="4" spans="1:6" x14ac:dyDescent="0.15">
      <c r="A4" s="46" t="s">
        <v>828</v>
      </c>
      <c r="B4" s="48">
        <v>0.23426879149999999</v>
      </c>
      <c r="C4" s="166" t="s">
        <v>1238</v>
      </c>
      <c r="D4" s="47" t="str">
        <f t="shared" si="1"/>
        <v>MAX_ROLL_SEQ_b</v>
      </c>
      <c r="E4" s="48" t="str">
        <f t="shared" si="2"/>
        <v>MAX_ROLL_SEQ_b_ch=put(MAX_ROLL_SEQ_b,8.);</v>
      </c>
      <c r="F4" s="42" t="str">
        <f t="shared" si="0"/>
        <v>MAX_ROLL_SEQ_b_ch</v>
      </c>
    </row>
    <row r="5" spans="1:6" x14ac:dyDescent="0.15">
      <c r="A5" s="46" t="s">
        <v>829</v>
      </c>
      <c r="B5" s="48">
        <v>0.1733899005</v>
      </c>
      <c r="C5" s="153" t="s">
        <v>813</v>
      </c>
      <c r="D5" s="47" t="str">
        <f t="shared" si="1"/>
        <v>INCM_TIMES_b</v>
      </c>
      <c r="E5" s="48" t="str">
        <f t="shared" si="2"/>
        <v>INCM_TIMES_b_ch=put(INCM_TIMES_b,8.);</v>
      </c>
      <c r="F5" s="42" t="str">
        <f t="shared" si="0"/>
        <v>INCM_TIMES_b_ch</v>
      </c>
    </row>
    <row r="6" spans="1:6" x14ac:dyDescent="0.15">
      <c r="A6" s="46" t="s">
        <v>830</v>
      </c>
      <c r="B6" s="48">
        <v>0.1673503656</v>
      </c>
      <c r="C6" s="153" t="s">
        <v>760</v>
      </c>
      <c r="D6" s="47" t="str">
        <f t="shared" si="1"/>
        <v>CERT_4_INITAL_b</v>
      </c>
      <c r="E6" s="48" t="str">
        <f t="shared" si="2"/>
        <v>CERT_4_INITAL_b_ch=put(CERT_4_INITAL_b,8.);</v>
      </c>
      <c r="F6" s="42" t="str">
        <f t="shared" si="0"/>
        <v>CERT_4_INITAL_b_ch</v>
      </c>
    </row>
    <row r="7" spans="1:6" x14ac:dyDescent="0.15">
      <c r="A7" s="46" t="s">
        <v>831</v>
      </c>
      <c r="B7" s="48">
        <v>0.15319299189999999</v>
      </c>
      <c r="C7" s="153" t="s">
        <v>422</v>
      </c>
      <c r="D7" s="47" t="str">
        <f t="shared" si="1"/>
        <v>CITY_b</v>
      </c>
      <c r="E7" s="48" t="str">
        <f t="shared" si="2"/>
        <v>CITY_b_ch=put(CITY_b,8.);</v>
      </c>
      <c r="F7" s="42" t="str">
        <f t="shared" si="0"/>
        <v>CITY_b_ch</v>
      </c>
    </row>
    <row r="8" spans="1:6" x14ac:dyDescent="0.15">
      <c r="A8" s="46" t="s">
        <v>832</v>
      </c>
      <c r="B8" s="48">
        <v>0.14918476429999999</v>
      </c>
      <c r="C8" s="166" t="s">
        <v>1237</v>
      </c>
      <c r="D8" s="47" t="str">
        <f t="shared" si="1"/>
        <v>CON1_DUE_TIMES_b</v>
      </c>
      <c r="E8" s="48" t="str">
        <f t="shared" si="2"/>
        <v>CON1_DUE_TIMES_b_ch=put(CON1_DUE_TIMES_b,8.);</v>
      </c>
      <c r="F8" s="42" t="str">
        <f t="shared" si="0"/>
        <v>CON1_DUE_TIMES_b_ch</v>
      </c>
    </row>
    <row r="9" spans="1:6" x14ac:dyDescent="0.15">
      <c r="A9" s="46" t="s">
        <v>833</v>
      </c>
      <c r="B9" s="48">
        <v>0.12662823910000001</v>
      </c>
      <c r="C9" s="153" t="s">
        <v>155</v>
      </c>
      <c r="D9" s="47" t="str">
        <f t="shared" si="1"/>
        <v>AVG_DAYS_b</v>
      </c>
      <c r="E9" s="48" t="str">
        <f t="shared" si="2"/>
        <v>AVG_DAYS_b_ch=put(AVG_DAYS_b,8.);</v>
      </c>
      <c r="F9" s="42" t="str">
        <f t="shared" si="0"/>
        <v>AVG_DAYS_b_ch</v>
      </c>
    </row>
    <row r="10" spans="1:6" x14ac:dyDescent="0.15">
      <c r="A10" s="46" t="s">
        <v>834</v>
      </c>
      <c r="B10" s="48">
        <v>0.1227033654</v>
      </c>
      <c r="C10" s="153" t="s">
        <v>425</v>
      </c>
      <c r="D10" s="47" t="str">
        <f t="shared" si="1"/>
        <v>PERSON_APP_AGE_b</v>
      </c>
      <c r="E10" s="48" t="str">
        <f t="shared" si="2"/>
        <v>PERSON_APP_AGE_b_ch=put(PERSON_APP_AGE_b,8.);</v>
      </c>
      <c r="F10" s="42" t="str">
        <f t="shared" si="0"/>
        <v>PERSON_APP_AGE_b_ch</v>
      </c>
    </row>
    <row r="11" spans="1:6" x14ac:dyDescent="0.15">
      <c r="A11" s="46" t="s">
        <v>835</v>
      </c>
      <c r="B11" s="48">
        <v>0.1166498036</v>
      </c>
      <c r="C11" s="153" t="s">
        <v>759</v>
      </c>
      <c r="D11" s="47" t="str">
        <f t="shared" si="1"/>
        <v>INSURE_TYPE_b</v>
      </c>
      <c r="E11" s="48" t="str">
        <f t="shared" si="2"/>
        <v>INSURE_TYPE_b_ch=put(INSURE_TYPE_b,8.);</v>
      </c>
      <c r="F11" s="42" t="str">
        <f t="shared" si="0"/>
        <v>INSURE_TYPE_b_ch</v>
      </c>
    </row>
    <row r="12" spans="1:6" x14ac:dyDescent="0.15">
      <c r="A12" s="46" t="s">
        <v>836</v>
      </c>
      <c r="B12" s="48">
        <v>0.1165243768</v>
      </c>
      <c r="C12" s="153" t="s">
        <v>135</v>
      </c>
      <c r="D12" s="47" t="str">
        <f t="shared" si="1"/>
        <v>FAMILY_STATE_b</v>
      </c>
      <c r="E12" s="48" t="str">
        <f t="shared" si="2"/>
        <v>FAMILY_STATE_b_ch=put(FAMILY_STATE_b,8.);</v>
      </c>
      <c r="F12" s="42" t="str">
        <f t="shared" si="0"/>
        <v>FAMILY_STATE_b_ch</v>
      </c>
    </row>
    <row r="13" spans="1:6" x14ac:dyDescent="0.15">
      <c r="A13" s="46" t="s">
        <v>837</v>
      </c>
      <c r="B13" s="48">
        <v>0.1131925625</v>
      </c>
      <c r="C13" s="153" t="s">
        <v>766</v>
      </c>
      <c r="D13" s="47" t="str">
        <f t="shared" si="1"/>
        <v>IS_SUIXINHUAN_b</v>
      </c>
      <c r="E13" s="48" t="str">
        <f t="shared" si="2"/>
        <v>IS_SUIXINHUAN_b_ch=put(IS_SUIXINHUAN_b,8.);</v>
      </c>
      <c r="F13" s="42" t="str">
        <f t="shared" si="0"/>
        <v>IS_SUIXINHUAN_b_ch</v>
      </c>
    </row>
    <row r="14" spans="1:6" x14ac:dyDescent="0.15">
      <c r="A14" s="46" t="s">
        <v>838</v>
      </c>
      <c r="B14" s="48">
        <v>0.1128038442</v>
      </c>
      <c r="C14" s="153" t="s">
        <v>816</v>
      </c>
      <c r="D14" s="47" t="str">
        <f t="shared" si="1"/>
        <v>RECENT_CONTACT_DAY_b</v>
      </c>
      <c r="E14" s="48" t="str">
        <f t="shared" si="2"/>
        <v>RECENT_CONTACT_DAY_b_ch=put(RECENT_CONTACT_DAY_b,8.);</v>
      </c>
      <c r="F14" s="42" t="str">
        <f t="shared" si="0"/>
        <v>RECENT_CONTACT_DAY_b_ch</v>
      </c>
    </row>
    <row r="15" spans="1:6" x14ac:dyDescent="0.15">
      <c r="A15" s="46" t="s">
        <v>839</v>
      </c>
      <c r="B15" s="48">
        <v>0.11196937630000001</v>
      </c>
      <c r="C15" s="153" t="s">
        <v>775</v>
      </c>
      <c r="D15" s="47" t="str">
        <f t="shared" si="1"/>
        <v>APP_COUNT_b</v>
      </c>
      <c r="E15" s="48" t="str">
        <f t="shared" si="2"/>
        <v>APP_COUNT_b_ch=put(APP_COUNT_b,8.);</v>
      </c>
      <c r="F15" s="42" t="str">
        <f t="shared" si="0"/>
        <v>APP_COUNT_b_ch</v>
      </c>
    </row>
    <row r="16" spans="1:6" x14ac:dyDescent="0.15">
      <c r="A16" s="46" t="s">
        <v>840</v>
      </c>
      <c r="B16" s="48">
        <v>9.7012306199999995E-2</v>
      </c>
      <c r="C16" s="153" t="s">
        <v>138</v>
      </c>
      <c r="D16" s="47" t="str">
        <f t="shared" si="1"/>
        <v>REJ_COUNT_b</v>
      </c>
      <c r="E16" s="48" t="str">
        <f t="shared" si="2"/>
        <v>REJ_COUNT_b_ch=put(REJ_COUNT_b,8.);</v>
      </c>
      <c r="F16" s="42" t="str">
        <f t="shared" si="0"/>
        <v>REJ_COUNT_b_ch</v>
      </c>
    </row>
    <row r="17" spans="1:6" x14ac:dyDescent="0.15">
      <c r="A17" s="46" t="s">
        <v>841</v>
      </c>
      <c r="B17" s="48">
        <v>9.0966765899999996E-2</v>
      </c>
      <c r="C17" s="153" t="s">
        <v>528</v>
      </c>
      <c r="D17" s="47" t="str">
        <f t="shared" si="1"/>
        <v>IS_SSI_b</v>
      </c>
      <c r="E17" s="48" t="str">
        <f t="shared" si="2"/>
        <v>IS_SSI_b_ch=put(IS_SSI_b,8.);</v>
      </c>
      <c r="F17" s="42" t="str">
        <f t="shared" si="0"/>
        <v>IS_SSI_b_ch</v>
      </c>
    </row>
    <row r="18" spans="1:6" x14ac:dyDescent="0.15">
      <c r="A18" s="46" t="s">
        <v>842</v>
      </c>
      <c r="B18" s="48">
        <v>9.0511498600000004E-2</v>
      </c>
      <c r="C18" s="153" t="s">
        <v>137</v>
      </c>
      <c r="D18" s="47" t="str">
        <f t="shared" si="1"/>
        <v>INTER3_COUNT_b</v>
      </c>
      <c r="E18" s="48" t="str">
        <f t="shared" si="2"/>
        <v>INTER3_COUNT_b_ch=put(INTER3_COUNT_b,8.);</v>
      </c>
      <c r="F18" s="42" t="str">
        <f t="shared" si="0"/>
        <v>INTER3_COUNT_b_ch</v>
      </c>
    </row>
    <row r="19" spans="1:6" x14ac:dyDescent="0.15">
      <c r="A19" s="46" t="s">
        <v>843</v>
      </c>
      <c r="B19" s="48">
        <v>9.0221538800000001E-2</v>
      </c>
      <c r="C19" s="153" t="s">
        <v>806</v>
      </c>
      <c r="D19" s="47" t="str">
        <f t="shared" si="1"/>
        <v>MAX_SEQ_DUEDAYS_b</v>
      </c>
      <c r="E19" s="48" t="str">
        <f t="shared" si="2"/>
        <v>MAX_SEQ_DUEDAYS_b_ch=put(MAX_SEQ_DUEDAYS_b,8.);</v>
      </c>
      <c r="F19" s="42" t="str">
        <f t="shared" si="0"/>
        <v>MAX_SEQ_DUEDAYS_b_ch</v>
      </c>
    </row>
    <row r="20" spans="1:6" x14ac:dyDescent="0.15">
      <c r="A20" s="46" t="s">
        <v>844</v>
      </c>
      <c r="B20" s="48">
        <v>8.8345977300000003E-2</v>
      </c>
      <c r="C20" s="167" t="s">
        <v>1245</v>
      </c>
      <c r="D20" s="47" t="str">
        <f t="shared" si="1"/>
        <v>flag_tqww_b</v>
      </c>
      <c r="E20" s="48" t="str">
        <f t="shared" si="2"/>
        <v>flag_tqww_b_ch=put(flag_tqww_b,8.);</v>
      </c>
      <c r="F20" s="42" t="str">
        <f t="shared" si="0"/>
        <v>flag_tqww_b_ch</v>
      </c>
    </row>
    <row r="21" spans="1:6" x14ac:dyDescent="0.15">
      <c r="A21" s="46" t="s">
        <v>845</v>
      </c>
      <c r="B21" s="48">
        <v>8.8061776800000005E-2</v>
      </c>
      <c r="C21" s="167" t="s">
        <v>1246</v>
      </c>
      <c r="D21" s="47" t="str">
        <f t="shared" si="1"/>
        <v>CREDIT_AMOUNT_b</v>
      </c>
      <c r="E21" s="48" t="str">
        <f t="shared" si="2"/>
        <v>CREDIT_AMOUNT_b_ch=put(CREDIT_AMOUNT_b,8.);</v>
      </c>
      <c r="F21" s="42" t="str">
        <f t="shared" si="0"/>
        <v>CREDIT_AMOUNT_b_ch</v>
      </c>
    </row>
    <row r="22" spans="1:6" x14ac:dyDescent="0.15">
      <c r="A22" s="46" t="s">
        <v>846</v>
      </c>
      <c r="B22" s="48">
        <v>8.3005193800000002E-2</v>
      </c>
      <c r="C22" s="46" t="s">
        <v>769</v>
      </c>
      <c r="D22" s="47" t="str">
        <f t="shared" si="1"/>
        <v>F_SAME_REG_b</v>
      </c>
      <c r="E22" s="48" t="str">
        <f t="shared" si="2"/>
        <v>F_SAME_REG_b_ch=put(F_SAME_REG_b,8.);</v>
      </c>
      <c r="F22" s="42" t="str">
        <f t="shared" si="0"/>
        <v>F_SAME_REG_b_ch</v>
      </c>
    </row>
    <row r="23" spans="1:6" x14ac:dyDescent="0.15">
      <c r="A23" s="46" t="s">
        <v>847</v>
      </c>
      <c r="B23" s="48">
        <v>8.0630973800000005E-2</v>
      </c>
      <c r="C23" s="46" t="s">
        <v>770</v>
      </c>
      <c r="D23" s="47" t="str">
        <f t="shared" si="1"/>
        <v>IS_CERTID_PROVINCE_b</v>
      </c>
      <c r="E23" s="48" t="str">
        <f t="shared" si="2"/>
        <v>IS_CERTID_PROVINCE_b_ch=put(IS_CERTID_PROVINCE_b,8.);</v>
      </c>
      <c r="F23" s="42" t="str">
        <f t="shared" si="0"/>
        <v>IS_CERTID_PROVINCE_b_ch</v>
      </c>
    </row>
    <row r="24" spans="1:6" x14ac:dyDescent="0.15">
      <c r="A24" s="46" t="s">
        <v>848</v>
      </c>
      <c r="B24" s="48">
        <v>7.6134056000000006E-2</v>
      </c>
      <c r="C24" s="46" t="s">
        <v>771</v>
      </c>
      <c r="D24" s="47" t="str">
        <f t="shared" si="1"/>
        <v>OTHER_PERSON_TYPE_b</v>
      </c>
      <c r="E24" s="48" t="str">
        <f t="shared" si="2"/>
        <v>OTHER_PERSON_TYPE_b_ch=put(OTHER_PERSON_TYPE_b,8.);</v>
      </c>
      <c r="F24" s="42" t="str">
        <f t="shared" si="0"/>
        <v>OTHER_PERSON_TYPE_b_ch</v>
      </c>
    </row>
    <row r="25" spans="1:6" x14ac:dyDescent="0.15">
      <c r="A25" s="46" t="s">
        <v>849</v>
      </c>
      <c r="B25" s="48">
        <v>7.5533097499999993E-2</v>
      </c>
      <c r="C25" s="46" t="s">
        <v>772</v>
      </c>
      <c r="D25" s="47" t="str">
        <f t="shared" si="1"/>
        <v>F_SAME_COM_b</v>
      </c>
      <c r="E25" s="48" t="str">
        <f t="shared" si="2"/>
        <v>F_SAME_COM_b_ch=put(F_SAME_COM_b,8.);</v>
      </c>
      <c r="F25" s="42" t="str">
        <f t="shared" si="0"/>
        <v>F_SAME_COM_b_ch</v>
      </c>
    </row>
    <row r="26" spans="1:6" x14ac:dyDescent="0.15">
      <c r="A26" s="46" t="s">
        <v>850</v>
      </c>
      <c r="B26" s="48">
        <v>7.2771593400000001E-2</v>
      </c>
      <c r="C26" s="46" t="s">
        <v>137</v>
      </c>
      <c r="D26" s="47" t="str">
        <f t="shared" si="1"/>
        <v>INTER3_COUNT_b</v>
      </c>
      <c r="E26" s="48" t="str">
        <f t="shared" si="2"/>
        <v>INTER3_COUNT_b_ch=put(INTER3_COUNT_b,8.);</v>
      </c>
      <c r="F26" s="42" t="str">
        <f t="shared" si="0"/>
        <v>INTER3_COUNT_b_ch</v>
      </c>
    </row>
    <row r="27" spans="1:6" x14ac:dyDescent="0.15">
      <c r="A27" s="46" t="s">
        <v>748</v>
      </c>
      <c r="B27" s="48">
        <v>6.7947511399999994E-2</v>
      </c>
      <c r="C27" s="46" t="s">
        <v>773</v>
      </c>
      <c r="D27" s="47" t="str">
        <f t="shared" si="1"/>
        <v>CHEXIAO_COUNT_b</v>
      </c>
      <c r="E27" s="48" t="str">
        <f t="shared" si="2"/>
        <v>CHEXIAO_COUNT_b_ch=put(CHEXIAO_COUNT_b,8.);</v>
      </c>
      <c r="F27" s="42" t="str">
        <f t="shared" si="0"/>
        <v>CHEXIAO_COUNT_b_ch</v>
      </c>
    </row>
    <row r="28" spans="1:6" x14ac:dyDescent="0.15">
      <c r="A28" s="46" t="s">
        <v>851</v>
      </c>
      <c r="B28" s="48">
        <v>6.19511903E-2</v>
      </c>
      <c r="C28" s="46" t="s">
        <v>138</v>
      </c>
      <c r="D28" s="47" t="str">
        <f t="shared" si="1"/>
        <v>REJ_COUNT_b</v>
      </c>
      <c r="E28" s="48" t="str">
        <f t="shared" si="2"/>
        <v>REJ_COUNT_b_ch=put(REJ_COUNT_b,8.);</v>
      </c>
      <c r="F28" s="42" t="str">
        <f t="shared" si="0"/>
        <v>REJ_COUNT_b_ch</v>
      </c>
    </row>
    <row r="29" spans="1:6" x14ac:dyDescent="0.15">
      <c r="A29" s="46" t="s">
        <v>852</v>
      </c>
      <c r="B29" s="48">
        <v>6.03175481E-2</v>
      </c>
      <c r="C29" s="46" t="s">
        <v>774</v>
      </c>
      <c r="D29" s="47" t="str">
        <f t="shared" si="1"/>
        <v>APR_COUNT_b</v>
      </c>
      <c r="E29" s="48" t="str">
        <f t="shared" si="2"/>
        <v>APR_COUNT_b_ch=put(APR_COUNT_b,8.);</v>
      </c>
      <c r="F29" s="42" t="str">
        <f t="shared" si="0"/>
        <v>APR_COUNT_b_ch</v>
      </c>
    </row>
    <row r="30" spans="1:6" x14ac:dyDescent="0.15">
      <c r="A30" s="46" t="s">
        <v>853</v>
      </c>
      <c r="B30" s="48">
        <v>5.8795043499999998E-2</v>
      </c>
      <c r="C30" s="46" t="s">
        <v>775</v>
      </c>
      <c r="D30" s="47" t="str">
        <f t="shared" si="1"/>
        <v>APP_COUNT_b</v>
      </c>
      <c r="E30" s="48" t="str">
        <f t="shared" si="2"/>
        <v>APP_COUNT_b_ch=put(APP_COUNT_b,8.);</v>
      </c>
      <c r="F30" s="42" t="str">
        <f t="shared" si="0"/>
        <v>APP_COUNT_b_ch</v>
      </c>
    </row>
    <row r="31" spans="1:6" x14ac:dyDescent="0.15">
      <c r="A31" s="46" t="s">
        <v>854</v>
      </c>
      <c r="B31" s="48">
        <v>5.5528404400000002E-2</v>
      </c>
      <c r="C31" s="46" t="s">
        <v>776</v>
      </c>
      <c r="D31" s="47" t="str">
        <f t="shared" si="1"/>
        <v>APR_CREDIT_AMOUNT_b</v>
      </c>
      <c r="E31" s="48" t="str">
        <f t="shared" si="2"/>
        <v>APR_CREDIT_AMOUNT_b_ch=put(APR_CREDIT_AMOUNT_b,8.);</v>
      </c>
      <c r="F31" s="42" t="str">
        <f t="shared" si="0"/>
        <v>APR_CREDIT_AMOUNT_b_ch</v>
      </c>
    </row>
    <row r="32" spans="1:6" x14ac:dyDescent="0.15">
      <c r="A32" s="46" t="s">
        <v>855</v>
      </c>
      <c r="B32" s="48">
        <v>5.4560525899999997E-2</v>
      </c>
      <c r="C32" s="46" t="s">
        <v>139</v>
      </c>
      <c r="D32" s="47" t="str">
        <f t="shared" si="1"/>
        <v>APR_PAYMENT_NUM_b</v>
      </c>
      <c r="E32" s="48" t="str">
        <f t="shared" si="2"/>
        <v>APR_PAYMENT_NUM_b_ch=put(APR_PAYMENT_NUM_b,8.);</v>
      </c>
      <c r="F32" s="42" t="str">
        <f t="shared" si="0"/>
        <v>APR_PAYMENT_NUM_b_ch</v>
      </c>
    </row>
    <row r="33" spans="1:6" x14ac:dyDescent="0.15">
      <c r="A33" s="46" t="s">
        <v>856</v>
      </c>
      <c r="B33" s="48">
        <v>5.3151125299999998E-2</v>
      </c>
      <c r="C33" s="46" t="s">
        <v>140</v>
      </c>
      <c r="D33" s="47" t="str">
        <f t="shared" si="1"/>
        <v>CREDIT_AMOUNT_b</v>
      </c>
      <c r="E33" s="48" t="str">
        <f t="shared" si="2"/>
        <v>CREDIT_AMOUNT_b_ch=put(CREDIT_AMOUNT_b,8.);</v>
      </c>
      <c r="F33" s="42" t="str">
        <f t="shared" si="0"/>
        <v>CREDIT_AMOUNT_b_ch</v>
      </c>
    </row>
    <row r="34" spans="1:6" x14ac:dyDescent="0.15">
      <c r="A34" s="46" t="s">
        <v>857</v>
      </c>
      <c r="B34" s="48">
        <v>5.0096799599999998E-2</v>
      </c>
      <c r="C34" s="46" t="s">
        <v>141</v>
      </c>
      <c r="D34" s="47" t="str">
        <f t="shared" si="1"/>
        <v>PERIODS_b</v>
      </c>
      <c r="E34" s="48" t="str">
        <f t="shared" si="2"/>
        <v>PERIODS_b_ch=put(PERIODS_b,8.);</v>
      </c>
      <c r="F34" s="42" t="str">
        <f t="shared" si="0"/>
        <v>PERIODS_b_ch</v>
      </c>
    </row>
    <row r="35" spans="1:6" x14ac:dyDescent="0.15">
      <c r="A35" s="46" t="s">
        <v>858</v>
      </c>
      <c r="B35" s="48">
        <v>4.8459944999999997E-2</v>
      </c>
      <c r="C35" s="46" t="s">
        <v>777</v>
      </c>
      <c r="D35" s="47" t="str">
        <f t="shared" si="1"/>
        <v>MANAGEMENTFEESRATE_b</v>
      </c>
      <c r="E35" s="48" t="str">
        <f t="shared" si="2"/>
        <v>MANAGEMENTFEESRATE_b_ch=put(MANAGEMENTFEESRATE_b,8.);</v>
      </c>
      <c r="F35" s="42" t="str">
        <f t="shared" si="0"/>
        <v>MANAGEMENTFEESRATE_b_ch</v>
      </c>
    </row>
    <row r="36" spans="1:6" x14ac:dyDescent="0.15">
      <c r="A36" s="46" t="s">
        <v>859</v>
      </c>
      <c r="B36" s="48">
        <v>4.75840862E-2</v>
      </c>
      <c r="C36" s="46" t="s">
        <v>778</v>
      </c>
      <c r="D36" s="47" t="str">
        <f t="shared" si="1"/>
        <v>CUSTOMERSERVICERATES_b</v>
      </c>
      <c r="E36" s="48" t="str">
        <f t="shared" si="2"/>
        <v>CUSTOMERSERVICERATES_b_ch=put(CUSTOMERSERVICERATES_b,8.);</v>
      </c>
      <c r="F36" s="42" t="str">
        <f t="shared" si="0"/>
        <v>CUSTOMERSERVICERATES_b_ch</v>
      </c>
    </row>
    <row r="37" spans="1:6" x14ac:dyDescent="0.15">
      <c r="A37" s="46" t="s">
        <v>860</v>
      </c>
      <c r="B37" s="48">
        <v>4.48874815E-2</v>
      </c>
      <c r="C37" s="46" t="s">
        <v>779</v>
      </c>
      <c r="D37" s="47" t="str">
        <f t="shared" si="1"/>
        <v>EFFECTIVEANNUALRATE_b</v>
      </c>
      <c r="E37" s="48" t="str">
        <f t="shared" si="2"/>
        <v>EFFECTIVEANNUALRATE_b_ch=put(EFFECTIVEANNUALRATE_b,8.);</v>
      </c>
      <c r="F37" s="42" t="str">
        <f t="shared" si="0"/>
        <v>EFFECTIVEANNUALRATE_b_ch</v>
      </c>
    </row>
    <row r="38" spans="1:6" x14ac:dyDescent="0.15">
      <c r="A38" s="46" t="s">
        <v>861</v>
      </c>
      <c r="B38" s="48">
        <v>4.18718597E-2</v>
      </c>
      <c r="C38" s="46" t="s">
        <v>425</v>
      </c>
      <c r="D38" s="47" t="str">
        <f t="shared" si="1"/>
        <v>PERSON_APP_AGE_b</v>
      </c>
      <c r="E38" s="48" t="str">
        <f t="shared" si="2"/>
        <v>PERSON_APP_AGE_b_ch=put(PERSON_APP_AGE_b,8.);</v>
      </c>
      <c r="F38" s="42" t="str">
        <f t="shared" si="0"/>
        <v>PERSON_APP_AGE_b_ch</v>
      </c>
    </row>
    <row r="39" spans="1:6" x14ac:dyDescent="0.15">
      <c r="A39" s="46" t="s">
        <v>862</v>
      </c>
      <c r="B39" s="48">
        <v>4.1101126100000003E-2</v>
      </c>
      <c r="C39" s="46" t="s">
        <v>780</v>
      </c>
      <c r="D39" s="47" t="str">
        <f t="shared" si="1"/>
        <v>CERTF_INTERVAL_YEARS_b</v>
      </c>
      <c r="E39" s="48" t="str">
        <f t="shared" si="2"/>
        <v>CERTF_INTERVAL_YEARS_b_ch=put(CERTF_INTERVAL_YEARS_b,8.);</v>
      </c>
      <c r="F39" s="42" t="str">
        <f t="shared" si="0"/>
        <v>CERTF_INTERVAL_YEARS_b_ch</v>
      </c>
    </row>
    <row r="40" spans="1:6" x14ac:dyDescent="0.15">
      <c r="A40" s="46" t="s">
        <v>863</v>
      </c>
      <c r="B40" s="48">
        <v>3.9694118299999998E-2</v>
      </c>
      <c r="C40" s="46" t="s">
        <v>781</v>
      </c>
      <c r="D40" s="47" t="str">
        <f t="shared" si="1"/>
        <v>JOBTIME_b</v>
      </c>
      <c r="E40" s="48" t="str">
        <f t="shared" si="2"/>
        <v>JOBTIME_b_ch=put(JOBTIME_b,8.);</v>
      </c>
      <c r="F40" s="42" t="str">
        <f t="shared" si="0"/>
        <v>JOBTIME_b_ch</v>
      </c>
    </row>
    <row r="41" spans="1:6" x14ac:dyDescent="0.15">
      <c r="A41" s="46" t="s">
        <v>864</v>
      </c>
      <c r="B41" s="48">
        <v>3.8564344E-2</v>
      </c>
      <c r="C41" s="46" t="s">
        <v>426</v>
      </c>
      <c r="D41" s="47" t="str">
        <f t="shared" si="1"/>
        <v>EXPENSE_MONTH_b</v>
      </c>
      <c r="E41" s="48" t="str">
        <f t="shared" si="2"/>
        <v>EXPENSE_MONTH_b_ch=put(EXPENSE_MONTH_b,8.);</v>
      </c>
      <c r="F41" s="42" t="str">
        <f t="shared" si="0"/>
        <v>EXPENSE_MONTH_b_ch</v>
      </c>
    </row>
    <row r="42" spans="1:6" x14ac:dyDescent="0.15">
      <c r="A42" s="46" t="s">
        <v>865</v>
      </c>
      <c r="B42" s="48">
        <v>3.6637158699999998E-2</v>
      </c>
      <c r="C42" s="46" t="s">
        <v>142</v>
      </c>
      <c r="D42" s="47" t="str">
        <f t="shared" si="1"/>
        <v>OTHER_INCOME_b</v>
      </c>
      <c r="E42" s="48" t="str">
        <f t="shared" si="2"/>
        <v>OTHER_INCOME_b_ch=put(OTHER_INCOME_b,8.);</v>
      </c>
      <c r="F42" s="42" t="str">
        <f t="shared" si="0"/>
        <v>OTHER_INCOME_b_ch</v>
      </c>
    </row>
    <row r="43" spans="1:6" x14ac:dyDescent="0.15">
      <c r="A43" s="46" t="s">
        <v>745</v>
      </c>
      <c r="B43" s="48">
        <v>3.6339871099999997E-2</v>
      </c>
      <c r="C43" s="46" t="s">
        <v>143</v>
      </c>
      <c r="D43" s="47" t="str">
        <f t="shared" si="1"/>
        <v>SELF_INCOME_b</v>
      </c>
      <c r="E43" s="48" t="str">
        <f t="shared" si="2"/>
        <v>SELF_INCOME_b_ch=put(SELF_INCOME_b,8.);</v>
      </c>
      <c r="F43" s="42" t="str">
        <f t="shared" si="0"/>
        <v>SELF_INCOME_b_ch</v>
      </c>
    </row>
    <row r="44" spans="1:6" x14ac:dyDescent="0.15">
      <c r="A44" s="46" t="s">
        <v>866</v>
      </c>
      <c r="B44" s="48">
        <v>3.4871375000000003E-2</v>
      </c>
      <c r="C44" s="46" t="s">
        <v>782</v>
      </c>
      <c r="D44" s="47" t="str">
        <f t="shared" si="1"/>
        <v>FAMILY_INCOME_b</v>
      </c>
      <c r="E44" s="48" t="str">
        <f t="shared" si="2"/>
        <v>FAMILY_INCOME_b_ch=put(FAMILY_INCOME_b,8.);</v>
      </c>
      <c r="F44" s="42" t="str">
        <f t="shared" si="0"/>
        <v>FAMILY_INCOME_b_ch</v>
      </c>
    </row>
    <row r="45" spans="1:6" x14ac:dyDescent="0.15">
      <c r="A45" s="46" t="s">
        <v>867</v>
      </c>
      <c r="B45" s="48">
        <v>3.4126721899999997E-2</v>
      </c>
      <c r="C45" s="46" t="s">
        <v>783</v>
      </c>
      <c r="D45" s="47" t="str">
        <f t="shared" si="1"/>
        <v>CHILDRENTOTAL_b</v>
      </c>
      <c r="E45" s="48" t="str">
        <f t="shared" si="2"/>
        <v>CHILDRENTOTAL_b_ch=put(CHILDRENTOTAL_b,8.);</v>
      </c>
      <c r="F45" s="42" t="str">
        <f t="shared" si="0"/>
        <v>CHILDRENTOTAL_b_ch</v>
      </c>
    </row>
    <row r="46" spans="1:6" x14ac:dyDescent="0.15">
      <c r="A46" s="46" t="s">
        <v>868</v>
      </c>
      <c r="B46" s="48">
        <v>3.4040212700000003E-2</v>
      </c>
      <c r="C46" s="46" t="s">
        <v>784</v>
      </c>
      <c r="D46" s="47" t="str">
        <f t="shared" si="1"/>
        <v>QQNO_INIT_b</v>
      </c>
      <c r="E46" s="48" t="str">
        <f t="shared" si="2"/>
        <v>QQNO_INIT_b_ch=put(QQNO_INIT_b,8.);</v>
      </c>
      <c r="F46" s="42" t="str">
        <f t="shared" si="0"/>
        <v>QQNO_INIT_b_ch</v>
      </c>
    </row>
    <row r="47" spans="1:6" x14ac:dyDescent="0.15">
      <c r="A47" s="46" t="s">
        <v>869</v>
      </c>
      <c r="B47" s="48">
        <v>3.0899940300000001E-2</v>
      </c>
      <c r="C47" s="46" t="s">
        <v>785</v>
      </c>
      <c r="D47" s="47" t="str">
        <f t="shared" si="1"/>
        <v>QQ_LENGTH_b</v>
      </c>
      <c r="E47" s="48" t="str">
        <f t="shared" si="2"/>
        <v>QQ_LENGTH_b_ch=put(QQ_LENGTH_b,8.);</v>
      </c>
      <c r="F47" s="42" t="str">
        <f t="shared" si="0"/>
        <v>QQ_LENGTH_b_ch</v>
      </c>
    </row>
    <row r="48" spans="1:6" x14ac:dyDescent="0.15">
      <c r="A48" s="46" t="s">
        <v>870</v>
      </c>
      <c r="B48" s="48">
        <v>2.9184426100000001E-2</v>
      </c>
      <c r="C48" s="46" t="s">
        <v>786</v>
      </c>
      <c r="D48" s="47" t="str">
        <f t="shared" si="1"/>
        <v>PAYPRINCIPLE_b</v>
      </c>
      <c r="E48" s="48" t="str">
        <f t="shared" si="2"/>
        <v>PAYPRINCIPLE_b_ch=put(PAYPRINCIPLE_b,8.);</v>
      </c>
      <c r="F48" s="42" t="str">
        <f t="shared" si="0"/>
        <v>PAYPRINCIPLE_b_ch</v>
      </c>
    </row>
    <row r="49" spans="1:6" x14ac:dyDescent="0.15">
      <c r="A49" s="46" t="s">
        <v>871</v>
      </c>
      <c r="B49" s="48">
        <v>2.73383538E-2</v>
      </c>
      <c r="C49" s="46" t="s">
        <v>144</v>
      </c>
      <c r="D49" s="47" t="str">
        <f t="shared" si="1"/>
        <v>PAYFEE_b</v>
      </c>
      <c r="E49" s="48" t="str">
        <f t="shared" si="2"/>
        <v>PAYFEE_b_ch=put(PAYFEE_b,8.);</v>
      </c>
      <c r="F49" s="42" t="str">
        <f t="shared" si="0"/>
        <v>PAYFEE_b_ch</v>
      </c>
    </row>
    <row r="50" spans="1:6" x14ac:dyDescent="0.15">
      <c r="A50" s="46" t="s">
        <v>872</v>
      </c>
      <c r="B50" s="48">
        <v>2.6847869E-2</v>
      </c>
      <c r="C50" s="46" t="s">
        <v>787</v>
      </c>
      <c r="D50" s="47" t="str">
        <f t="shared" si="1"/>
        <v>PAYPRINCIPALNFEE_b</v>
      </c>
      <c r="E50" s="48" t="str">
        <f t="shared" si="2"/>
        <v>PAYPRINCIPALNFEE_b_ch=put(PAYPRINCIPALNFEE_b,8.);</v>
      </c>
      <c r="F50" s="42" t="str">
        <f t="shared" si="0"/>
        <v>PAYPRINCIPALNFEE_b_ch</v>
      </c>
    </row>
    <row r="51" spans="1:6" x14ac:dyDescent="0.15">
      <c r="A51" s="46" t="s">
        <v>873</v>
      </c>
      <c r="B51" s="48">
        <v>2.6727568899999998E-2</v>
      </c>
      <c r="C51" s="46" t="s">
        <v>788</v>
      </c>
      <c r="D51" s="47" t="str">
        <f t="shared" si="1"/>
        <v>PAYINTEAMT_b</v>
      </c>
      <c r="E51" s="48" t="str">
        <f t="shared" si="2"/>
        <v>PAYINTEAMT_b_ch=put(PAYINTEAMT_b,8.);</v>
      </c>
      <c r="F51" s="42" t="str">
        <f t="shared" si="0"/>
        <v>PAYINTEAMT_b_ch</v>
      </c>
    </row>
    <row r="52" spans="1:6" x14ac:dyDescent="0.15">
      <c r="A52" s="46" t="s">
        <v>874</v>
      </c>
      <c r="B52" s="48">
        <v>2.5178257700000001E-2</v>
      </c>
      <c r="C52" s="46" t="s">
        <v>145</v>
      </c>
      <c r="D52" s="47" t="str">
        <f t="shared" si="1"/>
        <v>PAYFINE_b</v>
      </c>
      <c r="E52" s="48" t="str">
        <f t="shared" si="2"/>
        <v>PAYFINE_b_ch=put(PAYFINE_b,8.);</v>
      </c>
      <c r="F52" s="42" t="str">
        <f t="shared" si="0"/>
        <v>PAYFINE_b_ch</v>
      </c>
    </row>
    <row r="53" spans="1:6" x14ac:dyDescent="0.15">
      <c r="A53" s="46" t="s">
        <v>875</v>
      </c>
      <c r="B53" s="48">
        <v>2.4539531400000002E-2</v>
      </c>
      <c r="C53" s="46" t="s">
        <v>146</v>
      </c>
      <c r="D53" s="47" t="str">
        <f t="shared" si="1"/>
        <v>PAYFINECNT_b</v>
      </c>
      <c r="E53" s="48" t="str">
        <f t="shared" si="2"/>
        <v>PAYFINECNT_b_ch=put(PAYFINECNT_b,8.);</v>
      </c>
      <c r="F53" s="42" t="str">
        <f t="shared" si="0"/>
        <v>PAYFINECNT_b_ch</v>
      </c>
    </row>
    <row r="54" spans="1:6" x14ac:dyDescent="0.15">
      <c r="A54" s="46" t="s">
        <v>876</v>
      </c>
      <c r="B54" s="48">
        <v>2.1849381300000002E-2</v>
      </c>
      <c r="C54" s="46" t="s">
        <v>147</v>
      </c>
      <c r="D54" s="47" t="str">
        <f t="shared" si="1"/>
        <v>DUE_PERIODS_b</v>
      </c>
      <c r="E54" s="48" t="str">
        <f t="shared" si="2"/>
        <v>DUE_PERIODS_b_ch=put(DUE_PERIODS_b,8.);</v>
      </c>
      <c r="F54" s="42" t="str">
        <f t="shared" si="0"/>
        <v>DUE_PERIODS_b_ch</v>
      </c>
    </row>
    <row r="55" spans="1:6" x14ac:dyDescent="0.15">
      <c r="A55" s="46" t="s">
        <v>877</v>
      </c>
      <c r="B55" s="48">
        <v>1.8818927700000002E-2</v>
      </c>
      <c r="C55" s="46" t="s">
        <v>789</v>
      </c>
      <c r="D55" s="47" t="str">
        <f t="shared" si="1"/>
        <v>ACTUALPAYPRINCIPLE_b</v>
      </c>
      <c r="E55" s="48" t="str">
        <f t="shared" si="2"/>
        <v>ACTUALPAYPRINCIPLE_b_ch=put(ACTUALPAYPRINCIPLE_b,8.);</v>
      </c>
      <c r="F55" s="42" t="str">
        <f t="shared" si="0"/>
        <v>ACTUALPAYPRINCIPLE_b_ch</v>
      </c>
    </row>
    <row r="56" spans="1:6" x14ac:dyDescent="0.15">
      <c r="A56" s="46" t="s">
        <v>878</v>
      </c>
      <c r="B56" s="48">
        <v>1.8633870699999999E-2</v>
      </c>
      <c r="C56" s="46" t="s">
        <v>790</v>
      </c>
      <c r="D56" s="47" t="str">
        <f t="shared" si="1"/>
        <v>ACTUALPAYFEE_b</v>
      </c>
      <c r="E56" s="48" t="str">
        <f t="shared" si="2"/>
        <v>ACTUALPAYFEE_b_ch=put(ACTUALPAYFEE_b,8.);</v>
      </c>
      <c r="F56" s="42" t="str">
        <f t="shared" si="0"/>
        <v>ACTUALPAYFEE_b_ch</v>
      </c>
    </row>
    <row r="57" spans="1:6" x14ac:dyDescent="0.15">
      <c r="A57" s="46" t="s">
        <v>879</v>
      </c>
      <c r="B57" s="48">
        <v>1.5956649100000001E-2</v>
      </c>
      <c r="C57" s="46" t="s">
        <v>148</v>
      </c>
      <c r="D57" s="47" t="str">
        <f t="shared" si="1"/>
        <v>ACTUALPAYINTEAMT_b</v>
      </c>
      <c r="E57" s="48" t="str">
        <f t="shared" si="2"/>
        <v>ACTUALPAYINTEAMT_b_ch=put(ACTUALPAYINTEAMT_b,8.);</v>
      </c>
      <c r="F57" s="42" t="str">
        <f t="shared" si="0"/>
        <v>ACTUALPAYINTEAMT_b_ch</v>
      </c>
    </row>
    <row r="58" spans="1:6" x14ac:dyDescent="0.15">
      <c r="A58" s="46" t="s">
        <v>880</v>
      </c>
      <c r="B58" s="48">
        <v>1.38933852E-2</v>
      </c>
      <c r="C58" s="46" t="s">
        <v>149</v>
      </c>
      <c r="D58" s="47" t="str">
        <f t="shared" si="1"/>
        <v>ACTUALPAYFINE_b</v>
      </c>
      <c r="E58" s="48" t="str">
        <f t="shared" si="2"/>
        <v>ACTUALPAYFINE_b_ch=put(ACTUALPAYFINE_b,8.);</v>
      </c>
      <c r="F58" s="42" t="str">
        <f t="shared" si="0"/>
        <v>ACTUALPAYFINE_b_ch</v>
      </c>
    </row>
    <row r="59" spans="1:6" x14ac:dyDescent="0.15">
      <c r="A59" s="46" t="s">
        <v>881</v>
      </c>
      <c r="B59" s="48">
        <v>1.36290031E-2</v>
      </c>
      <c r="C59" s="46" t="s">
        <v>150</v>
      </c>
      <c r="D59" s="47" t="str">
        <f t="shared" si="1"/>
        <v>ACTUALPAYFINECNT_b</v>
      </c>
      <c r="E59" s="48" t="str">
        <f t="shared" si="2"/>
        <v>ACTUALPAYFINECNT_b_ch=put(ACTUALPAYFINECNT_b,8.);</v>
      </c>
      <c r="F59" s="42" t="str">
        <f t="shared" si="0"/>
        <v>ACTUALPAYFINECNT_b_ch</v>
      </c>
    </row>
    <row r="60" spans="1:6" x14ac:dyDescent="0.15">
      <c r="A60" s="46" t="s">
        <v>882</v>
      </c>
      <c r="B60" s="48">
        <v>1.34178066E-2</v>
      </c>
      <c r="C60" s="46" t="s">
        <v>791</v>
      </c>
      <c r="D60" s="47" t="str">
        <f t="shared" si="1"/>
        <v>FINISH_PERIODS_b</v>
      </c>
      <c r="E60" s="48" t="str">
        <f t="shared" si="2"/>
        <v>FINISH_PERIODS_b_ch=put(FINISH_PERIODS_b,8.);</v>
      </c>
      <c r="F60" s="42" t="str">
        <f t="shared" si="0"/>
        <v>FINISH_PERIODS_b_ch</v>
      </c>
    </row>
    <row r="61" spans="1:6" x14ac:dyDescent="0.15">
      <c r="A61" s="46" t="s">
        <v>883</v>
      </c>
      <c r="B61" s="48">
        <v>1.23454745E-2</v>
      </c>
      <c r="C61" s="46" t="s">
        <v>151</v>
      </c>
      <c r="D61" s="47" t="str">
        <f t="shared" si="1"/>
        <v>PAY_PERIODS_b</v>
      </c>
      <c r="E61" s="48" t="str">
        <f t="shared" si="2"/>
        <v>PAY_PERIODS_b_ch=put(PAY_PERIODS_b,8.);</v>
      </c>
      <c r="F61" s="42" t="str">
        <f t="shared" si="0"/>
        <v>PAY_PERIODS_b_ch</v>
      </c>
    </row>
    <row r="62" spans="1:6" x14ac:dyDescent="0.15">
      <c r="A62" s="46" t="s">
        <v>884</v>
      </c>
      <c r="B62" s="48">
        <v>1.12065494E-2</v>
      </c>
      <c r="C62" s="46" t="s">
        <v>792</v>
      </c>
      <c r="D62" s="47" t="str">
        <f t="shared" si="1"/>
        <v>SEQ_DELAY_DAYS_b</v>
      </c>
      <c r="E62" s="48" t="str">
        <f t="shared" si="2"/>
        <v>SEQ_DELAY_DAYS_b_ch=put(SEQ_DELAY_DAYS_b,8.);</v>
      </c>
      <c r="F62" s="42" t="str">
        <f t="shared" si="0"/>
        <v>SEQ_DELAY_DAYS_b_ch</v>
      </c>
    </row>
    <row r="63" spans="1:6" x14ac:dyDescent="0.15">
      <c r="A63" s="46" t="s">
        <v>885</v>
      </c>
      <c r="B63" s="48">
        <v>1.06051475E-2</v>
      </c>
      <c r="C63" s="46" t="s">
        <v>152</v>
      </c>
      <c r="D63" s="47" t="str">
        <f t="shared" si="1"/>
        <v>ONTIME_PAY_b</v>
      </c>
      <c r="E63" s="48" t="str">
        <f t="shared" si="2"/>
        <v>ONTIME_PAY_b_ch=put(ONTIME_PAY_b,8.);</v>
      </c>
      <c r="F63" s="42" t="str">
        <f t="shared" si="0"/>
        <v>ONTIME_PAY_b_ch</v>
      </c>
    </row>
    <row r="64" spans="1:6" x14ac:dyDescent="0.15">
      <c r="A64" s="46" t="s">
        <v>886</v>
      </c>
      <c r="B64" s="48">
        <v>8.8944997000000008E-3</v>
      </c>
      <c r="C64" s="46" t="s">
        <v>153</v>
      </c>
      <c r="D64" s="47" t="str">
        <f t="shared" si="1"/>
        <v>INTIME_PAY_b</v>
      </c>
      <c r="E64" s="48" t="str">
        <f t="shared" si="2"/>
        <v>INTIME_PAY_b_ch=put(INTIME_PAY_b,8.);</v>
      </c>
      <c r="F64" s="42" t="str">
        <f t="shared" si="0"/>
        <v>INTIME_PAY_b_ch</v>
      </c>
    </row>
    <row r="65" spans="1:6" x14ac:dyDescent="0.15">
      <c r="A65" s="46" t="s">
        <v>887</v>
      </c>
      <c r="B65" s="48">
        <v>8.8541513999999995E-3</v>
      </c>
      <c r="C65" s="46" t="s">
        <v>793</v>
      </c>
      <c r="D65" s="47" t="str">
        <f t="shared" si="1"/>
        <v>TOT_CREDIT_AMOUNT_b</v>
      </c>
      <c r="E65" s="48" t="str">
        <f t="shared" si="2"/>
        <v>TOT_CREDIT_AMOUNT_b_ch=put(TOT_CREDIT_AMOUNT_b,8.);</v>
      </c>
      <c r="F65" s="42" t="str">
        <f t="shared" si="0"/>
        <v>TOT_CREDIT_AMOUNT_b_ch</v>
      </c>
    </row>
    <row r="66" spans="1:6" x14ac:dyDescent="0.15">
      <c r="A66" s="46" t="s">
        <v>750</v>
      </c>
      <c r="B66" s="48">
        <v>8.5393039999999993E-3</v>
      </c>
      <c r="C66" s="46" t="s">
        <v>794</v>
      </c>
      <c r="D66" s="47" t="str">
        <f t="shared" si="1"/>
        <v>DELAY_TIMES_b</v>
      </c>
      <c r="E66" s="48" t="str">
        <f t="shared" si="2"/>
        <v>DELAY_TIMES_b_ch=put(DELAY_TIMES_b,8.);</v>
      </c>
      <c r="F66" s="42" t="str">
        <f t="shared" ref="F66:F77" si="3">CONCATENATE(D66,"_ch")</f>
        <v>DELAY_TIMES_b_ch</v>
      </c>
    </row>
    <row r="67" spans="1:6" x14ac:dyDescent="0.15">
      <c r="A67" s="46" t="s">
        <v>888</v>
      </c>
      <c r="B67" s="48">
        <v>8.2130866000000007E-3</v>
      </c>
      <c r="C67" s="46" t="s">
        <v>154</v>
      </c>
      <c r="D67" s="47" t="str">
        <f t="shared" ref="D67:D114" si="4">CONCATENATE(LEFT(C67,LEN(C67)-4),"_b")</f>
        <v>DELAY_DAYS_b</v>
      </c>
      <c r="E67" s="48" t="str">
        <f t="shared" ref="E67:E114" si="5">CONCATENATE(D67,"_ch=put(",D67,",8.);")</f>
        <v>DELAY_DAYS_b_ch=put(DELAY_DAYS_b,8.);</v>
      </c>
      <c r="F67" s="42" t="str">
        <f t="shared" si="3"/>
        <v>DELAY_DAYS_b_ch</v>
      </c>
    </row>
    <row r="68" spans="1:6" x14ac:dyDescent="0.15">
      <c r="A68" s="46" t="s">
        <v>889</v>
      </c>
      <c r="B68" s="48">
        <v>7.3184419999999997E-3</v>
      </c>
      <c r="C68" s="46" t="s">
        <v>795</v>
      </c>
      <c r="D68" s="47" t="str">
        <f t="shared" si="4"/>
        <v>MAX_CPD_b</v>
      </c>
      <c r="E68" s="48" t="str">
        <f t="shared" si="5"/>
        <v>MAX_CPD_b_ch=put(MAX_CPD_b,8.);</v>
      </c>
      <c r="F68" s="42" t="str">
        <f t="shared" si="3"/>
        <v>MAX_CPD_b_ch</v>
      </c>
    </row>
    <row r="69" spans="1:6" x14ac:dyDescent="0.15">
      <c r="A69" s="46" t="s">
        <v>890</v>
      </c>
      <c r="B69" s="48">
        <v>5.8593689999999997E-3</v>
      </c>
      <c r="C69" s="46" t="s">
        <v>796</v>
      </c>
      <c r="D69" s="47" t="str">
        <f t="shared" si="4"/>
        <v>MAX_OVERDUE_b</v>
      </c>
      <c r="E69" s="48" t="str">
        <f t="shared" si="5"/>
        <v>MAX_OVERDUE_b_ch=put(MAX_OVERDUE_b,8.);</v>
      </c>
      <c r="F69" s="42" t="str">
        <f t="shared" si="3"/>
        <v>MAX_OVERDUE_b_ch</v>
      </c>
    </row>
    <row r="70" spans="1:6" x14ac:dyDescent="0.15">
      <c r="A70" s="46" t="s">
        <v>891</v>
      </c>
      <c r="B70" s="48">
        <v>5.4630740999999997E-3</v>
      </c>
      <c r="C70" s="46" t="s">
        <v>427</v>
      </c>
      <c r="D70" s="47" t="str">
        <f t="shared" si="4"/>
        <v>ROLL_BACK_b</v>
      </c>
      <c r="E70" s="48" t="str">
        <f t="shared" si="5"/>
        <v>ROLL_BACK_b_ch=put(ROLL_BACK_b,8.);</v>
      </c>
      <c r="F70" s="42" t="str">
        <f t="shared" si="3"/>
        <v>ROLL_BACK_b_ch</v>
      </c>
    </row>
    <row r="71" spans="1:6" x14ac:dyDescent="0.15">
      <c r="A71" s="46" t="s">
        <v>892</v>
      </c>
      <c r="B71" s="48">
        <v>5.4315847000000004E-3</v>
      </c>
      <c r="C71" s="46" t="s">
        <v>797</v>
      </c>
      <c r="D71" s="47" t="str">
        <f t="shared" si="4"/>
        <v>MAX_ROLL_SEQ_b</v>
      </c>
      <c r="E71" s="48" t="str">
        <f t="shared" si="5"/>
        <v>MAX_ROLL_SEQ_b_ch=put(MAX_ROLL_SEQ_b,8.);</v>
      </c>
      <c r="F71" s="42" t="str">
        <f t="shared" si="3"/>
        <v>MAX_ROLL_SEQ_b_ch</v>
      </c>
    </row>
    <row r="72" spans="1:6" x14ac:dyDescent="0.15">
      <c r="A72" s="46" t="s">
        <v>893</v>
      </c>
      <c r="B72" s="48">
        <v>5.4292758000000002E-3</v>
      </c>
      <c r="C72" s="46" t="s">
        <v>529</v>
      </c>
      <c r="D72" s="47" t="str">
        <f t="shared" si="4"/>
        <v>ROLL_BACK_SEQ_b</v>
      </c>
      <c r="E72" s="48" t="str">
        <f t="shared" si="5"/>
        <v>ROLL_BACK_SEQ_b_ch=put(ROLL_BACK_SEQ_b,8.);</v>
      </c>
      <c r="F72" s="42" t="str">
        <f t="shared" si="3"/>
        <v>ROLL_BACK_SEQ_b_ch</v>
      </c>
    </row>
    <row r="73" spans="1:6" x14ac:dyDescent="0.15">
      <c r="A73" s="46" t="s">
        <v>894</v>
      </c>
      <c r="B73" s="48">
        <v>5.3054759000000003E-3</v>
      </c>
      <c r="C73" s="46" t="s">
        <v>798</v>
      </c>
      <c r="D73" s="47" t="str">
        <f t="shared" si="4"/>
        <v>MAX_CONDUE1_b</v>
      </c>
      <c r="E73" s="48" t="str">
        <f t="shared" si="5"/>
        <v>MAX_CONDUE1_b_ch=put(MAX_CONDUE1_b,8.);</v>
      </c>
      <c r="F73" s="42" t="str">
        <f t="shared" si="3"/>
        <v>MAX_CONDUE1_b_ch</v>
      </c>
    </row>
    <row r="74" spans="1:6" x14ac:dyDescent="0.15">
      <c r="A74" s="46" t="s">
        <v>895</v>
      </c>
      <c r="B74" s="48">
        <v>5.2887777000000004E-3</v>
      </c>
      <c r="C74" s="46" t="s">
        <v>799</v>
      </c>
      <c r="D74" s="47" t="str">
        <f t="shared" si="4"/>
        <v>CON1_DUE_TIMES_b</v>
      </c>
      <c r="E74" s="48" t="str">
        <f t="shared" si="5"/>
        <v>CON1_DUE_TIMES_b_ch=put(CON1_DUE_TIMES_b,8.);</v>
      </c>
      <c r="F74" s="42" t="str">
        <f t="shared" si="3"/>
        <v>CON1_DUE_TIMES_b_ch</v>
      </c>
    </row>
    <row r="75" spans="1:6" x14ac:dyDescent="0.15">
      <c r="A75" s="46" t="s">
        <v>896</v>
      </c>
      <c r="B75" s="48">
        <v>5.1029595000000004E-3</v>
      </c>
      <c r="C75" s="46" t="s">
        <v>800</v>
      </c>
      <c r="D75" s="47" t="str">
        <f t="shared" si="4"/>
        <v>MAX_CONDUE5_b</v>
      </c>
      <c r="E75" s="48" t="str">
        <f t="shared" si="5"/>
        <v>MAX_CONDUE5_b_ch=put(MAX_CONDUE5_b,8.);</v>
      </c>
      <c r="F75" s="42" t="str">
        <f t="shared" si="3"/>
        <v>MAX_CONDUE5_b_ch</v>
      </c>
    </row>
    <row r="76" spans="1:6" x14ac:dyDescent="0.15">
      <c r="A76" s="46" t="s">
        <v>897</v>
      </c>
      <c r="B76" s="48">
        <v>5.0433932999999999E-3</v>
      </c>
      <c r="C76" s="46" t="s">
        <v>801</v>
      </c>
      <c r="D76" s="47" t="str">
        <f t="shared" si="4"/>
        <v>CON5_DUE_TIMES_b</v>
      </c>
      <c r="E76" s="48" t="str">
        <f t="shared" si="5"/>
        <v>CON5_DUE_TIMES_b_ch=put(CON5_DUE_TIMES_b,8.);</v>
      </c>
      <c r="F76" s="42" t="str">
        <f t="shared" si="3"/>
        <v>CON5_DUE_TIMES_b_ch</v>
      </c>
    </row>
    <row r="77" spans="1:6" x14ac:dyDescent="0.15">
      <c r="A77" s="46" t="s">
        <v>898</v>
      </c>
      <c r="B77" s="48">
        <v>4.6123014000000002E-3</v>
      </c>
      <c r="C77" s="46" t="s">
        <v>802</v>
      </c>
      <c r="D77" s="47" t="str">
        <f t="shared" si="4"/>
        <v>MAX_CONDUE10_b</v>
      </c>
      <c r="E77" s="48" t="str">
        <f t="shared" si="5"/>
        <v>MAX_CONDUE10_b_ch=put(MAX_CONDUE10_b,8.);</v>
      </c>
      <c r="F77" s="42" t="str">
        <f t="shared" si="3"/>
        <v>MAX_CONDUE10_b_ch</v>
      </c>
    </row>
    <row r="78" spans="1:6" x14ac:dyDescent="0.15">
      <c r="A78" s="46" t="s">
        <v>899</v>
      </c>
      <c r="B78" s="48">
        <v>4.3169156000000004E-3</v>
      </c>
      <c r="C78" s="46" t="s">
        <v>803</v>
      </c>
      <c r="D78" s="47" t="str">
        <f t="shared" si="4"/>
        <v>CON10_DUE_TIMES_b</v>
      </c>
      <c r="E78" s="48" t="str">
        <f t="shared" si="5"/>
        <v>CON10_DUE_TIMES_b_ch=put(CON10_DUE_TIMES_b,8.);</v>
      </c>
      <c r="F78" s="42" t="str">
        <f t="shared" ref="F78:F90" si="6">CONCATENATE(D78,"_ch")</f>
        <v>CON10_DUE_TIMES_b_ch</v>
      </c>
    </row>
    <row r="79" spans="1:6" x14ac:dyDescent="0.15">
      <c r="A79" s="46" t="s">
        <v>900</v>
      </c>
      <c r="B79" s="48">
        <v>4.2310313999999998E-3</v>
      </c>
      <c r="C79" s="46" t="s">
        <v>804</v>
      </c>
      <c r="D79" s="47" t="str">
        <f t="shared" si="4"/>
        <v>HIS_DUESEQ_b</v>
      </c>
      <c r="E79" s="48" t="str">
        <f t="shared" si="5"/>
        <v>HIS_DUESEQ_b_ch=put(HIS_DUESEQ_b,8.);</v>
      </c>
      <c r="F79" s="42" t="str">
        <f t="shared" si="6"/>
        <v>HIS_DUESEQ_b_ch</v>
      </c>
    </row>
    <row r="80" spans="1:6" x14ac:dyDescent="0.15">
      <c r="A80" s="46" t="s">
        <v>901</v>
      </c>
      <c r="B80" s="48">
        <v>3.8102078999999998E-3</v>
      </c>
      <c r="C80" s="46" t="s">
        <v>805</v>
      </c>
      <c r="D80" s="47" t="str">
        <f t="shared" si="4"/>
        <v>IS10FINE_b</v>
      </c>
      <c r="E80" s="48" t="str">
        <f t="shared" si="5"/>
        <v>IS10FINE_b_ch=put(IS10FINE_b,8.);</v>
      </c>
      <c r="F80" s="42" t="str">
        <f t="shared" si="6"/>
        <v>IS10FINE_b_ch</v>
      </c>
    </row>
    <row r="81" spans="1:6" x14ac:dyDescent="0.15">
      <c r="A81" s="46" t="s">
        <v>902</v>
      </c>
      <c r="B81" s="48">
        <v>3.6141658000000002E-3</v>
      </c>
      <c r="C81" s="46" t="s">
        <v>156</v>
      </c>
      <c r="D81" s="47" t="str">
        <f t="shared" si="4"/>
        <v>SEQ_DUEDAYS_b</v>
      </c>
      <c r="E81" s="48" t="str">
        <f t="shared" si="5"/>
        <v>SEQ_DUEDAYS_b_ch=put(SEQ_DUEDAYS_b,8.);</v>
      </c>
      <c r="F81" s="42" t="str">
        <f t="shared" si="6"/>
        <v>SEQ_DUEDAYS_b_ch</v>
      </c>
    </row>
    <row r="82" spans="1:6" x14ac:dyDescent="0.15">
      <c r="A82" s="46" t="s">
        <v>903</v>
      </c>
      <c r="B82" s="48">
        <v>3.4150455E-3</v>
      </c>
      <c r="C82" s="46" t="s">
        <v>806</v>
      </c>
      <c r="D82" s="47" t="str">
        <f t="shared" si="4"/>
        <v>MAX_SEQ_DUEDAYS_b</v>
      </c>
      <c r="E82" s="48" t="str">
        <f t="shared" si="5"/>
        <v>MAX_SEQ_DUEDAYS_b_ch=put(MAX_SEQ_DUEDAYS_b,8.);</v>
      </c>
      <c r="F82" s="42" t="str">
        <f t="shared" si="6"/>
        <v>MAX_SEQ_DUEDAYS_b_ch</v>
      </c>
    </row>
    <row r="83" spans="1:6" x14ac:dyDescent="0.15">
      <c r="A83" s="46" t="s">
        <v>904</v>
      </c>
      <c r="B83" s="48">
        <v>3.2701801000000002E-3</v>
      </c>
      <c r="C83" s="46" t="s">
        <v>530</v>
      </c>
      <c r="D83" s="47" t="str">
        <f t="shared" si="4"/>
        <v>OVER_DUE_VALUE_b</v>
      </c>
      <c r="E83" s="48" t="str">
        <f t="shared" si="5"/>
        <v>OVER_DUE_VALUE_b_ch=put(OVER_DUE_VALUE_b,8.);</v>
      </c>
      <c r="F83" s="42" t="str">
        <f t="shared" si="6"/>
        <v>OVER_DUE_VALUE_b_ch</v>
      </c>
    </row>
    <row r="84" spans="1:6" x14ac:dyDescent="0.15">
      <c r="A84" s="46" t="s">
        <v>905</v>
      </c>
      <c r="B84" s="48">
        <v>3.1144598999999999E-3</v>
      </c>
      <c r="C84" s="46" t="s">
        <v>807</v>
      </c>
      <c r="D84" s="47" t="str">
        <f t="shared" si="4"/>
        <v>N_CUR_BALANCE_b</v>
      </c>
      <c r="E84" s="48" t="str">
        <f t="shared" si="5"/>
        <v>N_CUR_BALANCE_b_ch=put(N_CUR_BALANCE_b,8.);</v>
      </c>
      <c r="F84" s="42" t="str">
        <f t="shared" si="6"/>
        <v>N_CUR_BALANCE_b_ch</v>
      </c>
    </row>
    <row r="85" spans="1:6" x14ac:dyDescent="0.15">
      <c r="A85" s="46" t="s">
        <v>906</v>
      </c>
      <c r="B85" s="48">
        <v>3.0869527999999999E-3</v>
      </c>
      <c r="C85" s="46" t="s">
        <v>746</v>
      </c>
      <c r="D85" s="47" t="str">
        <f t="shared" si="4"/>
        <v>avg_rollseq_b</v>
      </c>
      <c r="E85" s="48" t="str">
        <f t="shared" si="5"/>
        <v>avg_rollseq_b_ch=put(avg_rollseq_b,8.);</v>
      </c>
      <c r="F85" s="42" t="str">
        <f t="shared" si="6"/>
        <v>avg_rollseq_b_ch</v>
      </c>
    </row>
    <row r="86" spans="1:6" x14ac:dyDescent="0.15">
      <c r="A86" s="46" t="s">
        <v>907</v>
      </c>
      <c r="B86" s="48">
        <v>3.0812169999999998E-3</v>
      </c>
      <c r="C86" s="46" t="s">
        <v>808</v>
      </c>
      <c r="D86" s="47" t="str">
        <f t="shared" si="4"/>
        <v>fine10_seq_ratio_b</v>
      </c>
      <c r="E86" s="48" t="str">
        <f t="shared" si="5"/>
        <v>fine10_seq_ratio_b_ch=put(fine10_seq_ratio_b,8.);</v>
      </c>
      <c r="F86" s="42" t="str">
        <f t="shared" si="6"/>
        <v>fine10_seq_ratio_b_ch</v>
      </c>
    </row>
    <row r="87" spans="1:6" x14ac:dyDescent="0.15">
      <c r="A87" s="46" t="s">
        <v>908</v>
      </c>
      <c r="B87" s="48">
        <v>2.7123083000000002E-3</v>
      </c>
      <c r="C87" s="46" t="s">
        <v>809</v>
      </c>
      <c r="D87" s="47" t="str">
        <f t="shared" si="4"/>
        <v>value_income_ratio_b</v>
      </c>
      <c r="E87" s="48" t="str">
        <f t="shared" si="5"/>
        <v>value_income_ratio_b_ch=put(value_income_ratio_b,8.);</v>
      </c>
      <c r="F87" s="42" t="str">
        <f t="shared" si="6"/>
        <v>value_income_ratio_b_ch</v>
      </c>
    </row>
    <row r="88" spans="1:6" x14ac:dyDescent="0.15">
      <c r="A88" s="46" t="s">
        <v>909</v>
      </c>
      <c r="B88" s="48">
        <v>2.7007643000000001E-3</v>
      </c>
      <c r="C88" s="46" t="s">
        <v>751</v>
      </c>
      <c r="D88" s="47" t="str">
        <f t="shared" si="4"/>
        <v>value_balance_ratio_b</v>
      </c>
      <c r="E88" s="48" t="str">
        <f t="shared" si="5"/>
        <v>value_balance_ratio_b_ch=put(value_balance_ratio_b,8.);</v>
      </c>
      <c r="F88" s="42" t="str">
        <f t="shared" si="6"/>
        <v>value_balance_ratio_b_ch</v>
      </c>
    </row>
    <row r="89" spans="1:6" x14ac:dyDescent="0.15">
      <c r="A89" s="46" t="s">
        <v>910</v>
      </c>
      <c r="B89" s="48">
        <v>2.4326904000000001E-3</v>
      </c>
      <c r="C89" s="46" t="s">
        <v>810</v>
      </c>
      <c r="D89" s="47" t="str">
        <f t="shared" si="4"/>
        <v>overdue_periods_ratio_b</v>
      </c>
      <c r="E89" s="48" t="str">
        <f t="shared" si="5"/>
        <v>overdue_periods_ratio_b_ch=put(overdue_periods_ratio_b,8.);</v>
      </c>
      <c r="F89" s="42" t="str">
        <f t="shared" si="6"/>
        <v>overdue_periods_ratio_b_ch</v>
      </c>
    </row>
    <row r="90" spans="1:6" x14ac:dyDescent="0.15">
      <c r="A90" s="46" t="s">
        <v>911</v>
      </c>
      <c r="B90" s="48">
        <v>2.3913280999999999E-3</v>
      </c>
      <c r="C90" s="46" t="s">
        <v>749</v>
      </c>
      <c r="D90" s="47" t="str">
        <f t="shared" si="4"/>
        <v>finish_periods_ratio_b</v>
      </c>
      <c r="E90" s="48" t="str">
        <f t="shared" si="5"/>
        <v>finish_periods_ratio_b_ch=put(finish_periods_ratio_b,8.);</v>
      </c>
      <c r="F90" s="42" t="str">
        <f t="shared" si="6"/>
        <v>finish_periods_ratio_b_ch</v>
      </c>
    </row>
    <row r="91" spans="1:6" x14ac:dyDescent="0.15">
      <c r="A91" s="46" t="s">
        <v>912</v>
      </c>
      <c r="B91" s="48">
        <v>2.2774681E-3</v>
      </c>
      <c r="C91" s="46" t="s">
        <v>811</v>
      </c>
      <c r="D91" s="47" t="str">
        <f t="shared" si="4"/>
        <v>due_periods_ratio_b</v>
      </c>
      <c r="E91" s="48" t="str">
        <f t="shared" si="5"/>
        <v>due_periods_ratio_b_ch=put(due_periods_ratio_b,8.);</v>
      </c>
      <c r="F91" t="str">
        <f>CONCATENATE(D91,"_ch")</f>
        <v>due_periods_ratio_b_ch</v>
      </c>
    </row>
    <row r="92" spans="1:6" x14ac:dyDescent="0.15">
      <c r="A92" s="46" t="s">
        <v>913</v>
      </c>
      <c r="B92" s="48">
        <v>2.1758149000000002E-3</v>
      </c>
      <c r="C92" s="46" t="s">
        <v>157</v>
      </c>
      <c r="D92" s="47" t="str">
        <f t="shared" si="4"/>
        <v>CS_TIMES_b</v>
      </c>
      <c r="E92" s="48" t="str">
        <f t="shared" si="5"/>
        <v>CS_TIMES_b_ch=put(CS_TIMES_b,8.);</v>
      </c>
      <c r="F92" s="42" t="str">
        <f t="shared" ref="F92:F114" si="7">CONCATENATE(D92,"_ch")</f>
        <v>CS_TIMES_b_ch</v>
      </c>
    </row>
    <row r="93" spans="1:6" x14ac:dyDescent="0.15">
      <c r="A93" s="46" t="s">
        <v>914</v>
      </c>
      <c r="B93" s="48">
        <v>2.1333071000000001E-3</v>
      </c>
      <c r="C93" s="46" t="s">
        <v>158</v>
      </c>
      <c r="D93" s="47" t="str">
        <f t="shared" si="4"/>
        <v>CONTACT_b</v>
      </c>
      <c r="E93" s="48" t="str">
        <f t="shared" si="5"/>
        <v>CONTACT_b_ch=put(CONTACT_b,8.);</v>
      </c>
      <c r="F93" s="42" t="str">
        <f t="shared" si="7"/>
        <v>CONTACT_b_ch</v>
      </c>
    </row>
    <row r="94" spans="1:6" x14ac:dyDescent="0.15">
      <c r="A94" s="46" t="s">
        <v>915</v>
      </c>
      <c r="B94" s="48">
        <v>2.1222115999999999E-3</v>
      </c>
      <c r="C94" s="46" t="s">
        <v>428</v>
      </c>
      <c r="D94" s="47" t="str">
        <f t="shared" si="4"/>
        <v>PTP_b</v>
      </c>
      <c r="E94" s="48" t="str">
        <f t="shared" si="5"/>
        <v>PTP_b_ch=put(PTP_b,8.);</v>
      </c>
      <c r="F94" s="42" t="str">
        <f t="shared" si="7"/>
        <v>PTP_b_ch</v>
      </c>
    </row>
    <row r="95" spans="1:6" x14ac:dyDescent="0.15">
      <c r="A95" s="46" t="s">
        <v>916</v>
      </c>
      <c r="B95" s="48">
        <v>2.0470382999999998E-3</v>
      </c>
      <c r="C95" s="46" t="s">
        <v>812</v>
      </c>
      <c r="D95" s="47" t="str">
        <f t="shared" si="4"/>
        <v>FNBM_TIMES_b</v>
      </c>
      <c r="E95" s="48" t="str">
        <f t="shared" si="5"/>
        <v>FNBM_TIMES_b_ch=put(FNBM_TIMES_b,8.);</v>
      </c>
      <c r="F95" s="42" t="str">
        <f t="shared" si="7"/>
        <v>FNBM_TIMES_b_ch</v>
      </c>
    </row>
    <row r="96" spans="1:6" x14ac:dyDescent="0.15">
      <c r="A96" s="46" t="s">
        <v>917</v>
      </c>
      <c r="B96" s="48">
        <v>1.9977562999999999E-3</v>
      </c>
      <c r="C96" s="46" t="s">
        <v>813</v>
      </c>
      <c r="D96" s="47" t="str">
        <f t="shared" si="4"/>
        <v>INCM_TIMES_b</v>
      </c>
      <c r="E96" s="48" t="str">
        <f t="shared" si="5"/>
        <v>INCM_TIMES_b_ch=put(INCM_TIMES_b,8.);</v>
      </c>
      <c r="F96" s="42" t="str">
        <f t="shared" si="7"/>
        <v>INCM_TIMES_b_ch</v>
      </c>
    </row>
    <row r="97" spans="1:6" x14ac:dyDescent="0.15">
      <c r="A97" s="46" t="s">
        <v>918</v>
      </c>
      <c r="B97" s="48">
        <v>1.9457896000000001E-3</v>
      </c>
      <c r="C97" s="46" t="s">
        <v>814</v>
      </c>
      <c r="D97" s="47" t="str">
        <f t="shared" si="4"/>
        <v>HIS_PTPDAYS_b</v>
      </c>
      <c r="E97" s="48" t="str">
        <f t="shared" si="5"/>
        <v>HIS_PTPDAYS_b_ch=put(HIS_PTPDAYS_b,8.);</v>
      </c>
      <c r="F97" s="42" t="str">
        <f t="shared" si="7"/>
        <v>HIS_PTPDAYS_b_ch</v>
      </c>
    </row>
    <row r="98" spans="1:6" x14ac:dyDescent="0.15">
      <c r="A98" s="46" t="s">
        <v>919</v>
      </c>
      <c r="B98" s="48">
        <v>1.9335394999999999E-3</v>
      </c>
      <c r="C98" s="46" t="s">
        <v>159</v>
      </c>
      <c r="D98" s="47" t="str">
        <f t="shared" si="4"/>
        <v>CONLOST_b</v>
      </c>
      <c r="E98" s="48" t="str">
        <f t="shared" si="5"/>
        <v>CONLOST_b_ch=put(CONLOST_b,8.);</v>
      </c>
      <c r="F98" s="42" t="str">
        <f t="shared" si="7"/>
        <v>CONLOST_b_ch</v>
      </c>
    </row>
    <row r="99" spans="1:6" x14ac:dyDescent="0.15">
      <c r="A99" s="46" t="s">
        <v>920</v>
      </c>
      <c r="B99" s="48">
        <v>1.9219901E-3</v>
      </c>
      <c r="C99" s="46" t="s">
        <v>815</v>
      </c>
      <c r="D99" s="47" t="str">
        <f t="shared" si="4"/>
        <v>LOST_b</v>
      </c>
      <c r="E99" s="48" t="str">
        <f t="shared" si="5"/>
        <v>LOST_b_ch=put(LOST_b,8.);</v>
      </c>
      <c r="F99" s="42" t="str">
        <f t="shared" si="7"/>
        <v>LOST_b_ch</v>
      </c>
    </row>
    <row r="100" spans="1:6" x14ac:dyDescent="0.15">
      <c r="A100" s="46" t="s">
        <v>921</v>
      </c>
      <c r="B100" s="48">
        <v>1.6160482E-3</v>
      </c>
      <c r="C100" s="46" t="s">
        <v>816</v>
      </c>
      <c r="D100" s="47" t="str">
        <f t="shared" si="4"/>
        <v>RECENT_CONTACT_DAY_b</v>
      </c>
      <c r="E100" s="48" t="str">
        <f t="shared" si="5"/>
        <v>RECENT_CONTACT_DAY_b_ch=put(RECENT_CONTACT_DAY_b,8.);</v>
      </c>
      <c r="F100" s="42" t="str">
        <f t="shared" si="7"/>
        <v>RECENT_CONTACT_DAY_b_ch</v>
      </c>
    </row>
    <row r="101" spans="1:6" x14ac:dyDescent="0.15">
      <c r="A101" s="46" t="s">
        <v>922</v>
      </c>
      <c r="B101" s="48">
        <v>1.1540151E-3</v>
      </c>
      <c r="C101" s="46" t="s">
        <v>160</v>
      </c>
      <c r="D101" s="47" t="str">
        <f t="shared" si="4"/>
        <v>KPTP_b</v>
      </c>
      <c r="E101" s="48" t="str">
        <f t="shared" si="5"/>
        <v>KPTP_b_ch=put(KPTP_b,8.);</v>
      </c>
      <c r="F101" s="42" t="str">
        <f t="shared" si="7"/>
        <v>KPTP_b_ch</v>
      </c>
    </row>
    <row r="102" spans="1:6" x14ac:dyDescent="0.15">
      <c r="A102" s="46" t="s">
        <v>923</v>
      </c>
      <c r="B102" s="48">
        <v>9.4008030000000003E-4</v>
      </c>
      <c r="C102" s="46" t="s">
        <v>161</v>
      </c>
      <c r="D102" s="47" t="str">
        <f t="shared" si="4"/>
        <v>BPTP_b</v>
      </c>
      <c r="E102" s="48" t="str">
        <f t="shared" si="5"/>
        <v>BPTP_b_ch=put(BPTP_b,8.);</v>
      </c>
      <c r="F102" s="42" t="str">
        <f t="shared" si="7"/>
        <v>BPTP_b_ch</v>
      </c>
    </row>
    <row r="103" spans="1:6" x14ac:dyDescent="0.15">
      <c r="A103" s="46" t="s">
        <v>924</v>
      </c>
      <c r="B103" s="48">
        <v>8.6510280000000003E-4</v>
      </c>
      <c r="C103" s="46" t="s">
        <v>817</v>
      </c>
      <c r="D103" s="47" t="str">
        <f t="shared" si="4"/>
        <v>KPTP_RATIO_b</v>
      </c>
      <c r="E103" s="48" t="str">
        <f t="shared" si="5"/>
        <v>KPTP_RATIO_b_ch=put(KPTP_RATIO_b,8.);</v>
      </c>
      <c r="F103" s="42" t="str">
        <f t="shared" si="7"/>
        <v>KPTP_RATIO_b_ch</v>
      </c>
    </row>
    <row r="104" spans="1:6" x14ac:dyDescent="0.15">
      <c r="A104" s="46" t="s">
        <v>925</v>
      </c>
      <c r="B104" s="48">
        <v>6.8786409999999998E-4</v>
      </c>
      <c r="C104" s="46" t="s">
        <v>818</v>
      </c>
      <c r="D104" s="47" t="str">
        <f t="shared" si="4"/>
        <v>BPTP_RATIO_b</v>
      </c>
      <c r="E104" s="48" t="str">
        <f t="shared" si="5"/>
        <v>BPTP_RATIO_b_ch=put(BPTP_RATIO_b,8.);</v>
      </c>
      <c r="F104" s="42" t="str">
        <f t="shared" si="7"/>
        <v>BPTP_RATIO_b_ch</v>
      </c>
    </row>
    <row r="105" spans="1:6" x14ac:dyDescent="0.15">
      <c r="A105" s="46" t="s">
        <v>926</v>
      </c>
      <c r="B105" s="48">
        <v>2.6539149999999997E-4</v>
      </c>
      <c r="C105" s="46" t="s">
        <v>819</v>
      </c>
      <c r="D105" s="47" t="str">
        <f t="shared" si="4"/>
        <v>CSFQ_b</v>
      </c>
      <c r="E105" s="48" t="str">
        <f t="shared" si="5"/>
        <v>CSFQ_b_ch=put(CSFQ_b,8.);</v>
      </c>
      <c r="F105" s="42" t="str">
        <f t="shared" si="7"/>
        <v>CSFQ_b_ch</v>
      </c>
    </row>
    <row r="106" spans="1:6" x14ac:dyDescent="0.15">
      <c r="A106" s="46" t="s">
        <v>927</v>
      </c>
      <c r="B106" s="48">
        <v>2.4235540000000001E-4</v>
      </c>
      <c r="C106" s="46" t="s">
        <v>162</v>
      </c>
      <c r="D106" s="47" t="str">
        <f t="shared" si="4"/>
        <v>DUE_DELAY_RATIO_b</v>
      </c>
      <c r="E106" s="48" t="str">
        <f t="shared" si="5"/>
        <v>DUE_DELAY_RATIO_b_ch=put(DUE_DELAY_RATIO_b,8.);</v>
      </c>
      <c r="F106" s="42" t="str">
        <f t="shared" si="7"/>
        <v>DUE_DELAY_RATIO_b_ch</v>
      </c>
    </row>
    <row r="107" spans="1:6" x14ac:dyDescent="0.15">
      <c r="A107" s="46" t="s">
        <v>928</v>
      </c>
      <c r="B107" s="48">
        <v>2.3673929999999999E-4</v>
      </c>
      <c r="C107" s="46" t="s">
        <v>531</v>
      </c>
      <c r="D107" s="47" t="str">
        <f t="shared" si="4"/>
        <v>DUE_CSTIME_RATIO_b</v>
      </c>
      <c r="E107" s="48" t="str">
        <f t="shared" si="5"/>
        <v>DUE_CSTIME_RATIO_b_ch=put(DUE_CSTIME_RATIO_b,8.);</v>
      </c>
      <c r="F107" s="42" t="str">
        <f t="shared" si="7"/>
        <v>DUE_CSTIME_RATIO_b_ch</v>
      </c>
    </row>
    <row r="108" spans="1:6" x14ac:dyDescent="0.15">
      <c r="A108" s="46" t="s">
        <v>929</v>
      </c>
      <c r="B108" s="48">
        <v>2.2002449999999999E-4</v>
      </c>
      <c r="C108" s="46" t="s">
        <v>820</v>
      </c>
      <c r="D108" s="47" t="str">
        <f t="shared" si="4"/>
        <v>DUE_CONTACT_RATIO_b</v>
      </c>
      <c r="E108" s="48" t="str">
        <f t="shared" si="5"/>
        <v>DUE_CONTACT_RATIO_b_ch=put(DUE_CONTACT_RATIO_b,8.);</v>
      </c>
      <c r="F108" s="42" t="str">
        <f t="shared" si="7"/>
        <v>DUE_CONTACT_RATIO_b_ch</v>
      </c>
    </row>
    <row r="109" spans="1:6" x14ac:dyDescent="0.15">
      <c r="A109" s="46" t="s">
        <v>930</v>
      </c>
      <c r="B109" s="48">
        <v>1.2210359999999999E-4</v>
      </c>
      <c r="C109" s="46" t="s">
        <v>163</v>
      </c>
      <c r="D109" s="47" t="str">
        <f t="shared" si="4"/>
        <v>DUE_PTP_RATIO_b</v>
      </c>
      <c r="E109" s="48" t="str">
        <f t="shared" si="5"/>
        <v>DUE_PTP_RATIO_b_ch=put(DUE_PTP_RATIO_b,8.);</v>
      </c>
      <c r="F109" s="42" t="str">
        <f t="shared" si="7"/>
        <v>DUE_PTP_RATIO_b_ch</v>
      </c>
    </row>
    <row r="110" spans="1:6" x14ac:dyDescent="0.15">
      <c r="A110" s="46" t="s">
        <v>931</v>
      </c>
      <c r="B110" s="48">
        <v>1.140512E-4</v>
      </c>
      <c r="C110" s="46" t="s">
        <v>532</v>
      </c>
      <c r="D110" s="47" t="str">
        <f t="shared" si="4"/>
        <v>PTP_RATIO_b</v>
      </c>
      <c r="E110" s="48" t="str">
        <f t="shared" si="5"/>
        <v>PTP_RATIO_b_ch=put(PTP_RATIO_b,8.);</v>
      </c>
      <c r="F110" s="42" t="str">
        <f t="shared" si="7"/>
        <v>PTP_RATIO_b_ch</v>
      </c>
    </row>
    <row r="111" spans="1:6" x14ac:dyDescent="0.15">
      <c r="A111" s="46" t="s">
        <v>932</v>
      </c>
      <c r="B111" s="36">
        <v>7.0837112999999995E-7</v>
      </c>
      <c r="C111" s="46" t="s">
        <v>429</v>
      </c>
      <c r="D111" s="47" t="str">
        <f t="shared" si="4"/>
        <v>DK_RATIO_b</v>
      </c>
      <c r="E111" s="48" t="str">
        <f t="shared" si="5"/>
        <v>DK_RATIO_b_ch=put(DK_RATIO_b,8.);</v>
      </c>
      <c r="F111" s="42" t="str">
        <f t="shared" si="7"/>
        <v>DK_RATIO_b_ch</v>
      </c>
    </row>
    <row r="112" spans="1:6" x14ac:dyDescent="0.15">
      <c r="A112" s="46" t="s">
        <v>933</v>
      </c>
      <c r="B112" s="48">
        <v>0</v>
      </c>
      <c r="C112" s="46" t="s">
        <v>155</v>
      </c>
      <c r="D112" s="47" t="str">
        <f t="shared" si="4"/>
        <v>AVG_DAYS_b</v>
      </c>
      <c r="E112" s="48" t="str">
        <f t="shared" si="5"/>
        <v>AVG_DAYS_b_ch=put(AVG_DAYS_b,8.);</v>
      </c>
      <c r="F112" s="42" t="str">
        <f t="shared" si="7"/>
        <v>AVG_DAYS_b_ch</v>
      </c>
    </row>
    <row r="113" spans="1:6" x14ac:dyDescent="0.15">
      <c r="A113" s="46" t="s">
        <v>934</v>
      </c>
      <c r="B113" s="48">
        <v>0</v>
      </c>
      <c r="C113" s="46" t="s">
        <v>821</v>
      </c>
      <c r="D113" s="47" t="str">
        <f t="shared" si="4"/>
        <v>LAST3YEAR_WORKCHANGE_b</v>
      </c>
      <c r="E113" s="48" t="str">
        <f t="shared" si="5"/>
        <v>LAST3YEAR_WORKCHANGE_b_ch=put(LAST3YEAR_WORKCHANGE_b,8.);</v>
      </c>
      <c r="F113" s="42" t="str">
        <f t="shared" si="7"/>
        <v>LAST3YEAR_WORKCHANGE_b_ch</v>
      </c>
    </row>
    <row r="114" spans="1:6" x14ac:dyDescent="0.15">
      <c r="A114" s="49" t="s">
        <v>935</v>
      </c>
      <c r="B114" s="40">
        <v>0</v>
      </c>
      <c r="C114" s="49" t="s">
        <v>822</v>
      </c>
      <c r="D114" s="50" t="str">
        <f t="shared" si="4"/>
        <v>ACTUALPAYPRINCIPALN_b</v>
      </c>
      <c r="E114" s="40" t="str">
        <f t="shared" si="5"/>
        <v>ACTUALPAYPRINCIPALN_b_ch=put(ACTUALPAYPRINCIPALN_b,8.);</v>
      </c>
      <c r="F114" s="42" t="str">
        <f t="shared" si="7"/>
        <v>ACTUALPAYPRINCIPALN_b_ch</v>
      </c>
    </row>
  </sheetData>
  <phoneticPr fontId="2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11"/>
  <sheetViews>
    <sheetView showGridLines="0" topLeftCell="A70" workbookViewId="0">
      <selection activeCell="G17" sqref="G17"/>
    </sheetView>
  </sheetViews>
  <sheetFormatPr defaultRowHeight="13.5" x14ac:dyDescent="0.15"/>
  <sheetData>
    <row r="1" spans="1:112" x14ac:dyDescent="0.15">
      <c r="A1" s="43" t="s">
        <v>936</v>
      </c>
      <c r="B1" s="44" t="s">
        <v>937</v>
      </c>
      <c r="C1" s="44" t="s">
        <v>428</v>
      </c>
      <c r="D1" s="44" t="s">
        <v>161</v>
      </c>
      <c r="E1" s="44" t="s">
        <v>814</v>
      </c>
      <c r="F1" s="44" t="s">
        <v>160</v>
      </c>
      <c r="G1" s="44" t="s">
        <v>532</v>
      </c>
      <c r="H1" s="44" t="s">
        <v>817</v>
      </c>
      <c r="I1" s="44" t="s">
        <v>818</v>
      </c>
      <c r="J1" s="44" t="s">
        <v>158</v>
      </c>
      <c r="K1" s="44" t="s">
        <v>136</v>
      </c>
      <c r="L1" s="44" t="s">
        <v>163</v>
      </c>
      <c r="M1" s="44" t="s">
        <v>427</v>
      </c>
      <c r="N1" s="44" t="s">
        <v>794</v>
      </c>
      <c r="O1" s="44" t="s">
        <v>529</v>
      </c>
      <c r="P1" s="44" t="s">
        <v>150</v>
      </c>
      <c r="Q1" s="44" t="s">
        <v>810</v>
      </c>
      <c r="R1" s="44" t="s">
        <v>801</v>
      </c>
      <c r="S1" s="44" t="s">
        <v>800</v>
      </c>
      <c r="T1" s="44" t="s">
        <v>804</v>
      </c>
      <c r="U1" s="44" t="s">
        <v>798</v>
      </c>
      <c r="V1" s="44" t="s">
        <v>157</v>
      </c>
      <c r="W1" s="44" t="s">
        <v>149</v>
      </c>
      <c r="X1" s="44" t="s">
        <v>803</v>
      </c>
      <c r="Y1" s="44" t="s">
        <v>146</v>
      </c>
      <c r="Z1" s="44" t="s">
        <v>154</v>
      </c>
      <c r="AA1" s="44" t="s">
        <v>802</v>
      </c>
      <c r="AB1" s="44" t="s">
        <v>749</v>
      </c>
      <c r="AC1" s="44" t="s">
        <v>151</v>
      </c>
      <c r="AD1" s="44" t="s">
        <v>797</v>
      </c>
      <c r="AE1" s="44" t="s">
        <v>791</v>
      </c>
      <c r="AF1" s="44" t="s">
        <v>811</v>
      </c>
      <c r="AG1" s="44" t="s">
        <v>531</v>
      </c>
      <c r="AH1" s="44" t="s">
        <v>813</v>
      </c>
      <c r="AI1" s="44" t="s">
        <v>789</v>
      </c>
      <c r="AJ1" s="44" t="s">
        <v>790</v>
      </c>
      <c r="AK1" s="44" t="s">
        <v>147</v>
      </c>
      <c r="AL1" s="44" t="s">
        <v>145</v>
      </c>
      <c r="AM1" s="44" t="s">
        <v>819</v>
      </c>
      <c r="AN1" s="44" t="s">
        <v>787</v>
      </c>
      <c r="AO1" s="44" t="s">
        <v>786</v>
      </c>
      <c r="AP1" s="44" t="s">
        <v>760</v>
      </c>
      <c r="AQ1" s="44" t="s">
        <v>422</v>
      </c>
      <c r="AR1" s="44" t="s">
        <v>746</v>
      </c>
      <c r="AS1" s="44" t="s">
        <v>808</v>
      </c>
      <c r="AT1" s="44" t="s">
        <v>805</v>
      </c>
      <c r="AU1" s="44" t="s">
        <v>144</v>
      </c>
      <c r="AV1" s="44" t="s">
        <v>799</v>
      </c>
      <c r="AW1" s="44" t="s">
        <v>148</v>
      </c>
      <c r="AX1" s="44" t="s">
        <v>155</v>
      </c>
      <c r="AY1" s="44" t="s">
        <v>425</v>
      </c>
      <c r="AZ1" s="44" t="s">
        <v>759</v>
      </c>
      <c r="BA1" s="44" t="s">
        <v>530</v>
      </c>
      <c r="BB1" s="44" t="s">
        <v>820</v>
      </c>
      <c r="BC1" s="44" t="s">
        <v>156</v>
      </c>
      <c r="BD1" s="44" t="s">
        <v>761</v>
      </c>
      <c r="BE1" s="44" t="s">
        <v>780</v>
      </c>
      <c r="BF1" s="44" t="s">
        <v>788</v>
      </c>
      <c r="BG1" s="44" t="s">
        <v>162</v>
      </c>
      <c r="BH1" s="44" t="s">
        <v>757</v>
      </c>
      <c r="BI1" s="44" t="s">
        <v>429</v>
      </c>
      <c r="BJ1" s="44" t="s">
        <v>135</v>
      </c>
      <c r="BK1" s="44" t="s">
        <v>424</v>
      </c>
      <c r="BL1" s="44" t="s">
        <v>809</v>
      </c>
      <c r="BM1" s="44" t="s">
        <v>766</v>
      </c>
      <c r="BN1" s="44" t="s">
        <v>807</v>
      </c>
      <c r="BO1" s="44" t="s">
        <v>751</v>
      </c>
      <c r="BP1" s="44" t="s">
        <v>792</v>
      </c>
      <c r="BQ1" s="44" t="s">
        <v>816</v>
      </c>
      <c r="BR1" s="44" t="s">
        <v>139</v>
      </c>
      <c r="BS1" s="44" t="s">
        <v>795</v>
      </c>
      <c r="BT1" s="44" t="s">
        <v>775</v>
      </c>
      <c r="BU1" s="44" t="s">
        <v>763</v>
      </c>
      <c r="BV1" s="44" t="s">
        <v>762</v>
      </c>
      <c r="BW1" s="44" t="s">
        <v>784</v>
      </c>
      <c r="BX1" s="44" t="s">
        <v>796</v>
      </c>
      <c r="BY1" s="44" t="s">
        <v>785</v>
      </c>
      <c r="BZ1" s="44" t="s">
        <v>767</v>
      </c>
      <c r="CA1" s="44" t="s">
        <v>771</v>
      </c>
      <c r="CB1" s="44" t="s">
        <v>758</v>
      </c>
      <c r="CC1" s="44" t="s">
        <v>138</v>
      </c>
      <c r="CD1" s="44" t="s">
        <v>153</v>
      </c>
      <c r="CE1" s="44" t="s">
        <v>152</v>
      </c>
      <c r="CF1" s="44" t="s">
        <v>159</v>
      </c>
      <c r="CG1" s="44" t="s">
        <v>783</v>
      </c>
      <c r="CH1" s="44" t="s">
        <v>528</v>
      </c>
      <c r="CI1" s="44" t="s">
        <v>134</v>
      </c>
      <c r="CJ1" s="44" t="s">
        <v>140</v>
      </c>
      <c r="CK1" s="44" t="s">
        <v>815</v>
      </c>
      <c r="CL1" s="44" t="s">
        <v>426</v>
      </c>
      <c r="CM1" s="44" t="s">
        <v>779</v>
      </c>
      <c r="CN1" s="44" t="s">
        <v>137</v>
      </c>
      <c r="CO1" s="44" t="s">
        <v>141</v>
      </c>
      <c r="CP1" s="44" t="s">
        <v>778</v>
      </c>
      <c r="CQ1" s="44" t="s">
        <v>777</v>
      </c>
      <c r="CR1" s="44" t="s">
        <v>806</v>
      </c>
      <c r="CS1" s="44" t="s">
        <v>776</v>
      </c>
      <c r="CT1" s="44" t="s">
        <v>793</v>
      </c>
      <c r="CU1" s="44" t="s">
        <v>143</v>
      </c>
      <c r="CV1" s="44" t="s">
        <v>768</v>
      </c>
      <c r="CW1" s="44" t="s">
        <v>774</v>
      </c>
      <c r="CX1" s="44" t="s">
        <v>770</v>
      </c>
      <c r="CY1" s="44" t="s">
        <v>812</v>
      </c>
      <c r="CZ1" s="44" t="s">
        <v>782</v>
      </c>
      <c r="DA1" s="44" t="s">
        <v>142</v>
      </c>
      <c r="DB1" s="44" t="s">
        <v>423</v>
      </c>
      <c r="DC1" s="44" t="s">
        <v>781</v>
      </c>
      <c r="DD1" s="44" t="s">
        <v>769</v>
      </c>
      <c r="DE1" s="44" t="s">
        <v>765</v>
      </c>
      <c r="DF1" s="44" t="s">
        <v>756</v>
      </c>
      <c r="DG1" s="44" t="s">
        <v>773</v>
      </c>
      <c r="DH1" s="45" t="s">
        <v>772</v>
      </c>
    </row>
    <row r="2" spans="1:112" x14ac:dyDescent="0.15">
      <c r="A2" s="46" t="s">
        <v>938</v>
      </c>
      <c r="B2" s="47"/>
      <c r="C2" s="47">
        <v>2.76340326E-2</v>
      </c>
      <c r="D2" s="47">
        <v>2.7186398600000002E-2</v>
      </c>
      <c r="E2" s="47">
        <v>2.5314325299999999E-2</v>
      </c>
      <c r="F2" s="47">
        <v>2.35945145E-2</v>
      </c>
      <c r="G2" s="47">
        <v>2.2783521000000001E-2</v>
      </c>
      <c r="H2" s="47">
        <v>2.4215324699999999E-2</v>
      </c>
      <c r="I2" s="47">
        <v>2.3731123E-2</v>
      </c>
      <c r="J2" s="47">
        <v>1.68987305E-2</v>
      </c>
      <c r="K2" s="47">
        <v>1.6452063199999999E-2</v>
      </c>
      <c r="L2" s="47">
        <v>2.2843414100000001E-2</v>
      </c>
      <c r="M2" s="47">
        <v>1.55222985E-2</v>
      </c>
      <c r="N2" s="47">
        <v>1.54567634E-2</v>
      </c>
      <c r="O2" s="47">
        <v>1.57370633E-2</v>
      </c>
      <c r="P2" s="47">
        <v>1.4910992499999999E-2</v>
      </c>
      <c r="Q2" s="47">
        <v>1.31212888E-2</v>
      </c>
      <c r="R2" s="47">
        <v>1.26877534E-2</v>
      </c>
      <c r="S2" s="47">
        <v>1.11264451E-2</v>
      </c>
      <c r="T2" s="47">
        <v>1.2547169400000001E-2</v>
      </c>
      <c r="U2" s="47">
        <v>1.1881919899999999E-2</v>
      </c>
      <c r="V2" s="47">
        <v>1.25343802E-2</v>
      </c>
      <c r="W2" s="47">
        <v>1.06242843E-2</v>
      </c>
      <c r="X2" s="47">
        <v>9.7971272000000002E-3</v>
      </c>
      <c r="Y2" s="47">
        <v>9.3965520000000007E-3</v>
      </c>
      <c r="Z2" s="47">
        <v>9.8046473999999998E-3</v>
      </c>
      <c r="AA2" s="47">
        <v>9.6008570000000008E-3</v>
      </c>
      <c r="AB2" s="47">
        <v>9.5537667000000007E-3</v>
      </c>
      <c r="AC2" s="47">
        <v>9.1880572000000004E-3</v>
      </c>
      <c r="AD2" s="47">
        <v>9.2269430999999992E-3</v>
      </c>
      <c r="AE2" s="47">
        <v>8.4978055000000004E-3</v>
      </c>
      <c r="AF2" s="47">
        <v>7.7024646000000002E-3</v>
      </c>
      <c r="AG2" s="47">
        <v>9.8968194999999991E-3</v>
      </c>
      <c r="AH2" s="47">
        <v>4.8046247999999998E-3</v>
      </c>
      <c r="AI2" s="47">
        <v>7.0178636000000003E-3</v>
      </c>
      <c r="AJ2" s="47">
        <v>6.6590907000000001E-3</v>
      </c>
      <c r="AK2" s="47">
        <v>6.7428180999999998E-3</v>
      </c>
      <c r="AL2" s="47">
        <v>5.6542483999999999E-3</v>
      </c>
      <c r="AM2" s="47">
        <v>6.3032124E-3</v>
      </c>
      <c r="AN2" s="47">
        <v>5.6461617E-3</v>
      </c>
      <c r="AO2" s="47">
        <v>5.5385675999999997E-3</v>
      </c>
      <c r="AP2" s="47">
        <v>5.5351539E-3</v>
      </c>
      <c r="AQ2" s="47">
        <v>5.2101958000000002E-3</v>
      </c>
      <c r="AR2" s="47">
        <v>6.6787645E-3</v>
      </c>
      <c r="AS2" s="47">
        <v>4.5474303000000004E-3</v>
      </c>
      <c r="AT2" s="47">
        <v>3.8801599000000001E-3</v>
      </c>
      <c r="AU2" s="47">
        <v>4.4753444999999998E-3</v>
      </c>
      <c r="AV2" s="47">
        <v>4.8915905999999997E-3</v>
      </c>
      <c r="AW2" s="47">
        <v>3.9814155999999996E-3</v>
      </c>
      <c r="AX2" s="47">
        <v>4.3883584000000003E-3</v>
      </c>
      <c r="AY2" s="47">
        <v>3.8913575E-3</v>
      </c>
      <c r="AZ2" s="47">
        <v>3.5274756000000002E-3</v>
      </c>
      <c r="BA2" s="47">
        <v>4.2697560000000004E-3</v>
      </c>
      <c r="BB2" s="47">
        <v>4.9762071000000003E-3</v>
      </c>
      <c r="BC2" s="47">
        <v>2.5164194999999999E-3</v>
      </c>
      <c r="BD2" s="47">
        <v>2.7110476000000001E-3</v>
      </c>
      <c r="BE2" s="47">
        <v>2.7821721999999999E-3</v>
      </c>
      <c r="BF2" s="47">
        <v>2.0617393E-3</v>
      </c>
      <c r="BG2" s="47">
        <v>2.5030728000000001E-3</v>
      </c>
      <c r="BH2" s="47">
        <v>1.8334076E-3</v>
      </c>
      <c r="BI2" s="47">
        <v>1.9550873E-3</v>
      </c>
      <c r="BJ2" s="47">
        <v>1.8416073E-3</v>
      </c>
      <c r="BK2" s="47">
        <v>1.3838072E-3</v>
      </c>
      <c r="BL2" s="47">
        <v>1.9062247E-3</v>
      </c>
      <c r="BM2" s="47">
        <v>1.2276111E-3</v>
      </c>
      <c r="BN2" s="47">
        <v>1.8294996E-3</v>
      </c>
      <c r="BO2" s="47">
        <v>1.1412457E-3</v>
      </c>
      <c r="BP2" s="47">
        <v>1.2755584999999999E-3</v>
      </c>
      <c r="BQ2" s="47">
        <v>1.2888572000000001E-3</v>
      </c>
      <c r="BR2" s="47">
        <v>8.0053380000000003E-4</v>
      </c>
      <c r="BS2" s="47">
        <v>8.2289069999999997E-4</v>
      </c>
      <c r="BT2" s="47">
        <v>8.1960360000000001E-4</v>
      </c>
      <c r="BU2" s="47">
        <v>8.8427880000000001E-4</v>
      </c>
      <c r="BV2" s="47">
        <v>7.9330540000000004E-4</v>
      </c>
      <c r="BW2" s="47">
        <v>6.5008540000000004E-4</v>
      </c>
      <c r="BX2" s="47">
        <v>1.0252739E-3</v>
      </c>
      <c r="BY2" s="47">
        <v>6.2733400000000001E-4</v>
      </c>
      <c r="BZ2" s="47">
        <v>6.1534109999999997E-4</v>
      </c>
      <c r="CA2" s="47">
        <v>5.5962250000000002E-4</v>
      </c>
      <c r="CB2" s="47">
        <v>5.265011E-4</v>
      </c>
      <c r="CC2" s="47">
        <v>5.7582059999999999E-4</v>
      </c>
      <c r="CD2" s="47">
        <v>4.9239689999999996E-4</v>
      </c>
      <c r="CE2" s="47">
        <v>4.9002210000000004E-4</v>
      </c>
      <c r="CF2" s="47">
        <v>4.8031540000000001E-4</v>
      </c>
      <c r="CG2" s="47">
        <v>4.3332629999999999E-4</v>
      </c>
      <c r="CH2" s="47">
        <v>3.8852530000000002E-4</v>
      </c>
      <c r="CI2" s="47">
        <v>4.329429E-4</v>
      </c>
      <c r="CJ2" s="47">
        <v>3.603031E-4</v>
      </c>
      <c r="CK2" s="47">
        <v>3.9145370000000002E-4</v>
      </c>
      <c r="CL2" s="47">
        <v>3.1311590000000002E-4</v>
      </c>
      <c r="CM2" s="47">
        <v>3.105068E-4</v>
      </c>
      <c r="CN2" s="47">
        <v>3.9723839999999998E-4</v>
      </c>
      <c r="CO2" s="47">
        <v>2.9081540000000001E-4</v>
      </c>
      <c r="CP2" s="47">
        <v>2.8508210000000001E-4</v>
      </c>
      <c r="CQ2" s="47">
        <v>2.8372929999999997E-4</v>
      </c>
      <c r="CR2" s="47">
        <v>3.0242680000000001E-4</v>
      </c>
      <c r="CS2" s="47">
        <v>2.6470520000000002E-4</v>
      </c>
      <c r="CT2" s="47">
        <v>2.566488E-4</v>
      </c>
      <c r="CU2" s="47">
        <v>2.5734130000000001E-4</v>
      </c>
      <c r="CV2" s="47">
        <v>2.441063E-4</v>
      </c>
      <c r="CW2" s="47">
        <v>2.4081290000000001E-4</v>
      </c>
      <c r="CX2" s="47">
        <v>1.600266E-4</v>
      </c>
      <c r="CY2" s="47">
        <v>1.093415E-4</v>
      </c>
      <c r="CZ2" s="47">
        <v>1.144234E-4</v>
      </c>
      <c r="DA2" s="47">
        <v>8.9580000000000006E-5</v>
      </c>
      <c r="DB2" s="47">
        <v>3.5294299999999999E-5</v>
      </c>
      <c r="DC2" s="47">
        <v>3.1689900000000003E-5</v>
      </c>
      <c r="DD2" s="47">
        <v>3.1746599999999999E-5</v>
      </c>
      <c r="DE2" s="47">
        <v>2.9718900000000001E-5</v>
      </c>
      <c r="DF2" s="47">
        <v>1.08364E-5</v>
      </c>
      <c r="DG2" s="47">
        <v>1.71794E-5</v>
      </c>
      <c r="DH2" s="36">
        <v>9.5576955999999995E-8</v>
      </c>
    </row>
    <row r="3" spans="1:112" x14ac:dyDescent="0.15">
      <c r="A3" s="46" t="s">
        <v>939</v>
      </c>
      <c r="B3" s="47"/>
      <c r="C3" s="47">
        <v>0.51407190889999999</v>
      </c>
      <c r="D3" s="47">
        <v>0.4944030787</v>
      </c>
      <c r="E3" s="47">
        <v>0.48440479679999998</v>
      </c>
      <c r="F3" s="47">
        <v>0.42491302600000003</v>
      </c>
      <c r="G3" s="47">
        <v>0.41597252270000001</v>
      </c>
      <c r="H3" s="47">
        <v>0.40428712529999999</v>
      </c>
      <c r="I3" s="47">
        <v>0.39939009679999998</v>
      </c>
      <c r="J3" s="47">
        <v>0.35965572439999999</v>
      </c>
      <c r="K3" s="47">
        <v>0.35171011299999999</v>
      </c>
      <c r="L3" s="47">
        <v>0.36665431739999998</v>
      </c>
      <c r="M3" s="47">
        <v>0.34390812710000002</v>
      </c>
      <c r="N3" s="47">
        <v>0.3399003189</v>
      </c>
      <c r="O3" s="47">
        <v>0.3400509598</v>
      </c>
      <c r="P3" s="47">
        <v>0.33644786170000002</v>
      </c>
      <c r="Q3" s="47">
        <v>0.31385771779999999</v>
      </c>
      <c r="R3" s="47">
        <v>0.30507331599999998</v>
      </c>
      <c r="S3" s="47">
        <v>0.29987363410000001</v>
      </c>
      <c r="T3" s="47">
        <v>0.30354771200000003</v>
      </c>
      <c r="U3" s="47">
        <v>0.29924958689999998</v>
      </c>
      <c r="V3" s="47">
        <v>0.30079252010000002</v>
      </c>
      <c r="W3" s="47">
        <v>0.28745821240000002</v>
      </c>
      <c r="X3" s="47">
        <v>0.28329202019999999</v>
      </c>
      <c r="Y3" s="47">
        <v>0.2749947995</v>
      </c>
      <c r="Z3" s="47">
        <v>0.27485924950000001</v>
      </c>
      <c r="AA3" s="47">
        <v>0.27016168439999999</v>
      </c>
      <c r="AB3" s="47">
        <v>0.26322898700000003</v>
      </c>
      <c r="AC3" s="47">
        <v>0.25315024380000001</v>
      </c>
      <c r="AD3" s="47">
        <v>0.25245935120000002</v>
      </c>
      <c r="AE3" s="47">
        <v>0.24552798109999999</v>
      </c>
      <c r="AF3" s="47">
        <v>0.23728620540000001</v>
      </c>
      <c r="AG3" s="47">
        <v>0.24572949080000001</v>
      </c>
      <c r="AH3" s="47">
        <v>0.22567055389999999</v>
      </c>
      <c r="AI3" s="47">
        <v>0.22556631429999999</v>
      </c>
      <c r="AJ3" s="47">
        <v>0.22138184759999999</v>
      </c>
      <c r="AK3" s="47">
        <v>0.22006098939999999</v>
      </c>
      <c r="AL3" s="47">
        <v>0.21099950719999999</v>
      </c>
      <c r="AM3" s="47">
        <v>0.2079872767</v>
      </c>
      <c r="AN3" s="47">
        <v>0.20369290809999999</v>
      </c>
      <c r="AO3" s="47">
        <v>0.20050039380000001</v>
      </c>
      <c r="AP3" s="47">
        <v>0.19964395360000001</v>
      </c>
      <c r="AQ3" s="47">
        <v>0.19344395</v>
      </c>
      <c r="AR3" s="47">
        <v>0.20122464470000001</v>
      </c>
      <c r="AS3" s="47">
        <v>0.1863575499</v>
      </c>
      <c r="AT3" s="47">
        <v>0.18247219219999999</v>
      </c>
      <c r="AU3" s="47">
        <v>0.1844578127</v>
      </c>
      <c r="AV3" s="47">
        <v>0.18072311669999999</v>
      </c>
      <c r="AW3" s="47">
        <v>0.171554027</v>
      </c>
      <c r="AX3" s="47">
        <v>0.16970118810000001</v>
      </c>
      <c r="AY3" s="47">
        <v>0.1655962949</v>
      </c>
      <c r="AZ3" s="47">
        <v>0.1632879907</v>
      </c>
      <c r="BA3" s="47">
        <v>0.1662327066</v>
      </c>
      <c r="BB3" s="47">
        <v>0.16936897810000001</v>
      </c>
      <c r="BC3" s="47">
        <v>0.1459384749</v>
      </c>
      <c r="BD3" s="47">
        <v>0.1384198368</v>
      </c>
      <c r="BE3" s="47">
        <v>0.13840551109999999</v>
      </c>
      <c r="BF3" s="47">
        <v>0.1259224343</v>
      </c>
      <c r="BG3" s="47">
        <v>0.1236825662</v>
      </c>
      <c r="BH3" s="47">
        <v>0.1169223729</v>
      </c>
      <c r="BI3" s="47">
        <v>0.1170578139</v>
      </c>
      <c r="BJ3" s="47">
        <v>0.11269719709999999</v>
      </c>
      <c r="BK3" s="47">
        <v>0.1051013759</v>
      </c>
      <c r="BL3" s="47">
        <v>0.10883147379999999</v>
      </c>
      <c r="BM3" s="47">
        <v>9.4593993599999995E-2</v>
      </c>
      <c r="BN3" s="47">
        <v>0.1029847401</v>
      </c>
      <c r="BO3" s="47">
        <v>9.2752678800000002E-2</v>
      </c>
      <c r="BP3" s="47">
        <v>9.2490330400000001E-2</v>
      </c>
      <c r="BQ3" s="47">
        <v>8.9652303599999997E-2</v>
      </c>
      <c r="BR3" s="47">
        <v>7.67136863E-2</v>
      </c>
      <c r="BS3" s="47">
        <v>7.5140996700000004E-2</v>
      </c>
      <c r="BT3" s="47">
        <v>7.4953423699999994E-2</v>
      </c>
      <c r="BU3" s="47">
        <v>7.5697863300000001E-2</v>
      </c>
      <c r="BV3" s="47">
        <v>7.3862896600000005E-2</v>
      </c>
      <c r="BW3" s="47">
        <v>7.2110987900000006E-2</v>
      </c>
      <c r="BX3" s="47">
        <v>7.7373440500000001E-2</v>
      </c>
      <c r="BY3" s="47">
        <v>7.0483318200000006E-2</v>
      </c>
      <c r="BZ3" s="47">
        <v>6.7861385299999993E-2</v>
      </c>
      <c r="CA3" s="47">
        <v>6.5464747700000006E-2</v>
      </c>
      <c r="CB3" s="47">
        <v>6.4557638799999997E-2</v>
      </c>
      <c r="CC3" s="47">
        <v>6.2759897499999995E-2</v>
      </c>
      <c r="CD3" s="47">
        <v>6.0233830699999998E-2</v>
      </c>
      <c r="CE3" s="47">
        <v>5.8914432599999997E-2</v>
      </c>
      <c r="CF3" s="47">
        <v>5.7813923500000003E-2</v>
      </c>
      <c r="CG3" s="47">
        <v>5.6022341500000003E-2</v>
      </c>
      <c r="CH3" s="47">
        <v>5.5192593900000003E-2</v>
      </c>
      <c r="CI3" s="47">
        <v>5.6142591300000003E-2</v>
      </c>
      <c r="CJ3" s="47">
        <v>5.2016866199999998E-2</v>
      </c>
      <c r="CK3" s="47">
        <v>5.2451616100000001E-2</v>
      </c>
      <c r="CL3" s="47">
        <v>4.9109495699999998E-2</v>
      </c>
      <c r="CM3" s="47">
        <v>4.8755143299999998E-2</v>
      </c>
      <c r="CN3" s="47">
        <v>4.97479267E-2</v>
      </c>
      <c r="CO3" s="47">
        <v>4.6611835999999997E-2</v>
      </c>
      <c r="CP3" s="47">
        <v>4.6154702399999997E-2</v>
      </c>
      <c r="CQ3" s="47">
        <v>4.6036674E-2</v>
      </c>
      <c r="CR3" s="47">
        <v>4.57837325E-2</v>
      </c>
      <c r="CS3" s="47">
        <v>4.4627572400000003E-2</v>
      </c>
      <c r="CT3" s="47">
        <v>4.4039020599999999E-2</v>
      </c>
      <c r="CU3" s="47">
        <v>4.39267328E-2</v>
      </c>
      <c r="CV3" s="47">
        <v>4.36082307E-2</v>
      </c>
      <c r="CW3" s="47">
        <v>4.0751504600000002E-2</v>
      </c>
      <c r="CX3" s="47">
        <v>3.4083153599999999E-2</v>
      </c>
      <c r="CY3" s="47">
        <v>3.0273352900000002E-2</v>
      </c>
      <c r="CZ3" s="47">
        <v>2.9357471699999999E-2</v>
      </c>
      <c r="DA3" s="47">
        <v>2.6166668399999999E-2</v>
      </c>
      <c r="DB3" s="47">
        <v>1.62683154E-2</v>
      </c>
      <c r="DC3" s="47">
        <v>1.55192964E-2</v>
      </c>
      <c r="DD3" s="47">
        <v>1.53786215E-2</v>
      </c>
      <c r="DE3" s="47">
        <v>1.48374019E-2</v>
      </c>
      <c r="DF3" s="47">
        <v>1.07849616E-2</v>
      </c>
      <c r="DG3" s="47">
        <v>1.08410728E-2</v>
      </c>
      <c r="DH3" s="48">
        <v>8.4177920000000003E-4</v>
      </c>
    </row>
    <row r="4" spans="1:112" x14ac:dyDescent="0.15">
      <c r="A4" s="46" t="s">
        <v>6</v>
      </c>
      <c r="B4" s="47"/>
      <c r="C4" s="47">
        <v>115673</v>
      </c>
      <c r="D4" s="47">
        <v>115673</v>
      </c>
      <c r="E4" s="47">
        <v>115673</v>
      </c>
      <c r="F4" s="47">
        <v>115673</v>
      </c>
      <c r="G4" s="47">
        <v>115673</v>
      </c>
      <c r="H4" s="47">
        <v>115673</v>
      </c>
      <c r="I4" s="47">
        <v>115673</v>
      </c>
      <c r="J4" s="47">
        <v>115673</v>
      </c>
      <c r="K4" s="47">
        <v>115673</v>
      </c>
      <c r="L4" s="47">
        <v>115673</v>
      </c>
      <c r="M4" s="47">
        <v>115673</v>
      </c>
      <c r="N4" s="47">
        <v>115673</v>
      </c>
      <c r="O4" s="47">
        <v>115673</v>
      </c>
      <c r="P4" s="47">
        <v>115673</v>
      </c>
      <c r="Q4" s="47">
        <v>115673</v>
      </c>
      <c r="R4" s="47">
        <v>115673</v>
      </c>
      <c r="S4" s="47">
        <v>115673</v>
      </c>
      <c r="T4" s="47">
        <v>115673</v>
      </c>
      <c r="U4" s="47">
        <v>115673</v>
      </c>
      <c r="V4" s="47">
        <v>115673</v>
      </c>
      <c r="W4" s="47">
        <v>115673</v>
      </c>
      <c r="X4" s="47">
        <v>115673</v>
      </c>
      <c r="Y4" s="47">
        <v>115673</v>
      </c>
      <c r="Z4" s="47">
        <v>115673</v>
      </c>
      <c r="AA4" s="47">
        <v>115673</v>
      </c>
      <c r="AB4" s="47">
        <v>115673</v>
      </c>
      <c r="AC4" s="47">
        <v>115673</v>
      </c>
      <c r="AD4" s="47">
        <v>115673</v>
      </c>
      <c r="AE4" s="47">
        <v>115673</v>
      </c>
      <c r="AF4" s="47">
        <v>115673</v>
      </c>
      <c r="AG4" s="47">
        <v>115673</v>
      </c>
      <c r="AH4" s="47">
        <v>115673</v>
      </c>
      <c r="AI4" s="47">
        <v>115673</v>
      </c>
      <c r="AJ4" s="47">
        <v>115673</v>
      </c>
      <c r="AK4" s="47">
        <v>115673</v>
      </c>
      <c r="AL4" s="47">
        <v>115673</v>
      </c>
      <c r="AM4" s="47">
        <v>115673</v>
      </c>
      <c r="AN4" s="47">
        <v>115673</v>
      </c>
      <c r="AO4" s="47">
        <v>115673</v>
      </c>
      <c r="AP4" s="47">
        <v>115673</v>
      </c>
      <c r="AQ4" s="47">
        <v>115673</v>
      </c>
      <c r="AR4" s="47">
        <v>115673</v>
      </c>
      <c r="AS4" s="47">
        <v>115673</v>
      </c>
      <c r="AT4" s="47">
        <v>115673</v>
      </c>
      <c r="AU4" s="47">
        <v>115673</v>
      </c>
      <c r="AV4" s="47">
        <v>115673</v>
      </c>
      <c r="AW4" s="47">
        <v>115673</v>
      </c>
      <c r="AX4" s="47">
        <v>115673</v>
      </c>
      <c r="AY4" s="47">
        <v>115673</v>
      </c>
      <c r="AZ4" s="47">
        <v>115673</v>
      </c>
      <c r="BA4" s="47">
        <v>115673</v>
      </c>
      <c r="BB4" s="47">
        <v>115673</v>
      </c>
      <c r="BC4" s="47">
        <v>115673</v>
      </c>
      <c r="BD4" s="47">
        <v>115673</v>
      </c>
      <c r="BE4" s="47">
        <v>115673</v>
      </c>
      <c r="BF4" s="47">
        <v>115673</v>
      </c>
      <c r="BG4" s="47">
        <v>115673</v>
      </c>
      <c r="BH4" s="47">
        <v>115673</v>
      </c>
      <c r="BI4" s="47">
        <v>115673</v>
      </c>
      <c r="BJ4" s="47">
        <v>115673</v>
      </c>
      <c r="BK4" s="47">
        <v>115673</v>
      </c>
      <c r="BL4" s="47">
        <v>115673</v>
      </c>
      <c r="BM4" s="47">
        <v>115673</v>
      </c>
      <c r="BN4" s="47">
        <v>115673</v>
      </c>
      <c r="BO4" s="47">
        <v>115673</v>
      </c>
      <c r="BP4" s="47">
        <v>115673</v>
      </c>
      <c r="BQ4" s="47">
        <v>115673</v>
      </c>
      <c r="BR4" s="47">
        <v>115673</v>
      </c>
      <c r="BS4" s="47">
        <v>115673</v>
      </c>
      <c r="BT4" s="47">
        <v>115673</v>
      </c>
      <c r="BU4" s="47">
        <v>115673</v>
      </c>
      <c r="BV4" s="47">
        <v>115673</v>
      </c>
      <c r="BW4" s="47">
        <v>115673</v>
      </c>
      <c r="BX4" s="47">
        <v>115673</v>
      </c>
      <c r="BY4" s="47">
        <v>115673</v>
      </c>
      <c r="BZ4" s="47">
        <v>115673</v>
      </c>
      <c r="CA4" s="47">
        <v>115673</v>
      </c>
      <c r="CB4" s="47">
        <v>115673</v>
      </c>
      <c r="CC4" s="47">
        <v>115673</v>
      </c>
      <c r="CD4" s="47">
        <v>115673</v>
      </c>
      <c r="CE4" s="47">
        <v>115673</v>
      </c>
      <c r="CF4" s="47">
        <v>115673</v>
      </c>
      <c r="CG4" s="47">
        <v>115673</v>
      </c>
      <c r="CH4" s="47">
        <v>115673</v>
      </c>
      <c r="CI4" s="47">
        <v>115673</v>
      </c>
      <c r="CJ4" s="47">
        <v>115673</v>
      </c>
      <c r="CK4" s="47">
        <v>115673</v>
      </c>
      <c r="CL4" s="47">
        <v>115673</v>
      </c>
      <c r="CM4" s="47">
        <v>115673</v>
      </c>
      <c r="CN4" s="47">
        <v>115673</v>
      </c>
      <c r="CO4" s="47">
        <v>115673</v>
      </c>
      <c r="CP4" s="47">
        <v>115673</v>
      </c>
      <c r="CQ4" s="47">
        <v>115673</v>
      </c>
      <c r="CR4" s="47">
        <v>115673</v>
      </c>
      <c r="CS4" s="47">
        <v>115673</v>
      </c>
      <c r="CT4" s="47">
        <v>115673</v>
      </c>
      <c r="CU4" s="47">
        <v>115673</v>
      </c>
      <c r="CV4" s="47">
        <v>115673</v>
      </c>
      <c r="CW4" s="47">
        <v>115673</v>
      </c>
      <c r="CX4" s="47">
        <v>115673</v>
      </c>
      <c r="CY4" s="47">
        <v>115673</v>
      </c>
      <c r="CZ4" s="47">
        <v>115673</v>
      </c>
      <c r="DA4" s="47">
        <v>115673</v>
      </c>
      <c r="DB4" s="47">
        <v>115673</v>
      </c>
      <c r="DC4" s="47">
        <v>115673</v>
      </c>
      <c r="DD4" s="47">
        <v>115673</v>
      </c>
      <c r="DE4" s="47">
        <v>115673</v>
      </c>
      <c r="DF4" s="47">
        <v>115673</v>
      </c>
      <c r="DG4" s="47">
        <v>115673</v>
      </c>
      <c r="DH4" s="48">
        <v>115673</v>
      </c>
    </row>
    <row r="5" spans="1:112" x14ac:dyDescent="0.15">
      <c r="A5" s="46" t="s">
        <v>940</v>
      </c>
      <c r="B5" s="47" t="s">
        <v>428</v>
      </c>
      <c r="C5" s="47">
        <v>1</v>
      </c>
      <c r="D5" s="47">
        <v>0.8580147306</v>
      </c>
      <c r="E5" s="47">
        <v>0.92970724329999999</v>
      </c>
      <c r="F5" s="47">
        <v>0.68507332700000001</v>
      </c>
      <c r="G5" s="47">
        <v>0.59455224210000002</v>
      </c>
      <c r="H5" s="47">
        <v>0.63072731370000001</v>
      </c>
      <c r="I5" s="47">
        <v>0.61901383480000005</v>
      </c>
      <c r="J5" s="47">
        <v>0.6741694855</v>
      </c>
      <c r="K5" s="47">
        <v>0.49961434090000001</v>
      </c>
      <c r="L5" s="47">
        <v>0.40514528430000002</v>
      </c>
      <c r="M5" s="47">
        <v>0.58226312739999997</v>
      </c>
      <c r="N5" s="47">
        <v>0.56843020730000005</v>
      </c>
      <c r="O5" s="47">
        <v>0.58044655020000002</v>
      </c>
      <c r="P5" s="47">
        <v>0.57102811279999999</v>
      </c>
      <c r="Q5" s="47">
        <v>0.49190089930000003</v>
      </c>
      <c r="R5" s="47">
        <v>0.50973572509999998</v>
      </c>
      <c r="S5" s="47">
        <v>0.55800902880000003</v>
      </c>
      <c r="T5" s="47">
        <v>0.54071466989999994</v>
      </c>
      <c r="U5" s="47">
        <v>0.53829048199999996</v>
      </c>
      <c r="V5" s="47">
        <v>0.57296065760000003</v>
      </c>
      <c r="W5" s="47">
        <v>0.50968809069999998</v>
      </c>
      <c r="X5" s="47">
        <v>0.5011208613</v>
      </c>
      <c r="Y5" s="47">
        <v>0.57112873239999995</v>
      </c>
      <c r="Z5" s="47">
        <v>0.561927026</v>
      </c>
      <c r="AA5" s="47">
        <v>0.49494671620000003</v>
      </c>
      <c r="AB5" s="47">
        <v>0.3025403102</v>
      </c>
      <c r="AC5" s="47">
        <v>0.33393588390000001</v>
      </c>
      <c r="AD5" s="47">
        <v>0.35176505130000002</v>
      </c>
      <c r="AE5" s="47">
        <v>0.34034435829999998</v>
      </c>
      <c r="AF5" s="47">
        <v>0.28558070959999998</v>
      </c>
      <c r="AG5" s="47">
        <v>0.30828005050000001</v>
      </c>
      <c r="AH5" s="47">
        <v>0.40657962710000001</v>
      </c>
      <c r="AI5" s="47">
        <v>0.30719977380000002</v>
      </c>
      <c r="AJ5" s="47">
        <v>0.37146039199999997</v>
      </c>
      <c r="AK5" s="47">
        <v>0.335329127</v>
      </c>
      <c r="AL5" s="47">
        <v>0.49715941720000001</v>
      </c>
      <c r="AM5" s="47">
        <v>0.35912191570000002</v>
      </c>
      <c r="AN5" s="47">
        <v>0.31331189539999998</v>
      </c>
      <c r="AO5" s="47">
        <v>0.28346860639999999</v>
      </c>
      <c r="AP5" s="47">
        <v>3.1032742299999999E-2</v>
      </c>
      <c r="AQ5" s="47">
        <v>3.5759914900000002E-2</v>
      </c>
      <c r="AR5" s="47">
        <v>0.24150877700000001</v>
      </c>
      <c r="AS5" s="47">
        <v>0.28111316380000001</v>
      </c>
      <c r="AT5" s="47">
        <v>0.30839572320000003</v>
      </c>
      <c r="AU5" s="47">
        <v>0.34411646509999999</v>
      </c>
      <c r="AV5" s="47">
        <v>0.28181122710000001</v>
      </c>
      <c r="AW5" s="47">
        <v>0.30223223659999998</v>
      </c>
      <c r="AX5" s="47">
        <v>0.13169376369999999</v>
      </c>
      <c r="AY5" s="47">
        <v>3.6275109899999998E-2</v>
      </c>
      <c r="AZ5" s="47">
        <v>0.25379428859999997</v>
      </c>
      <c r="BA5" s="47">
        <v>3.4789315899999999E-2</v>
      </c>
      <c r="BB5" s="47">
        <v>0.17665991410000001</v>
      </c>
      <c r="BC5" s="47">
        <v>0.38052914329999998</v>
      </c>
      <c r="BD5" s="47">
        <v>3.2415335400000002E-2</v>
      </c>
      <c r="BE5" s="47">
        <v>3.3681133500000002E-2</v>
      </c>
      <c r="BF5" s="47">
        <v>0.26848856510000002</v>
      </c>
      <c r="BG5" s="47">
        <v>0.1448408072</v>
      </c>
      <c r="BH5" s="47">
        <v>-1.2059650999999999E-2</v>
      </c>
      <c r="BI5" s="47">
        <v>0.207674093</v>
      </c>
      <c r="BJ5" s="47">
        <v>1.74111227E-2</v>
      </c>
      <c r="BK5" s="47">
        <v>0.11755192859999999</v>
      </c>
      <c r="BL5" s="47">
        <v>3.1325297199999998E-2</v>
      </c>
      <c r="BM5" s="47">
        <v>0.13790716059999999</v>
      </c>
      <c r="BN5" s="47">
        <v>2.9876296000000001E-3</v>
      </c>
      <c r="BO5" s="47">
        <v>8.1637318299999997E-2</v>
      </c>
      <c r="BP5" s="47">
        <v>-1.5725803E-2</v>
      </c>
      <c r="BQ5" s="47">
        <v>9.5281459299999996E-2</v>
      </c>
      <c r="BR5" s="47">
        <v>-1.2482966999999999E-2</v>
      </c>
      <c r="BS5" s="47">
        <v>3.40897717E-2</v>
      </c>
      <c r="BT5" s="47">
        <v>-1.9296944999999999E-2</v>
      </c>
      <c r="BU5" s="47">
        <v>8.5031536599999999E-2</v>
      </c>
      <c r="BV5" s="47">
        <v>6.0068668999999998E-2</v>
      </c>
      <c r="BW5" s="47">
        <v>0.1130330135</v>
      </c>
      <c r="BX5" s="47">
        <v>-9.2997219999999998E-3</v>
      </c>
      <c r="BY5" s="47">
        <v>0.1191310079</v>
      </c>
      <c r="BZ5" s="47">
        <v>8.4712030999999997E-3</v>
      </c>
      <c r="CA5" s="47">
        <v>0.1242663752</v>
      </c>
      <c r="CB5" s="47">
        <v>0.1075138294</v>
      </c>
      <c r="CC5" s="47">
        <v>-3.3322915000000002E-2</v>
      </c>
      <c r="CD5" s="47">
        <v>0.11465182829999999</v>
      </c>
      <c r="CE5" s="47">
        <v>0.1716983674</v>
      </c>
      <c r="CF5" s="47">
        <v>3.1788708499999999E-2</v>
      </c>
      <c r="CG5" s="47">
        <v>-4.1257275000000003E-2</v>
      </c>
      <c r="CH5" s="47">
        <v>5.1489472799999998E-2</v>
      </c>
      <c r="CI5" s="47">
        <v>6.1493037700000003E-2</v>
      </c>
      <c r="CJ5" s="47">
        <v>-4.4977411000000002E-2</v>
      </c>
      <c r="CK5" s="47">
        <v>4.1975780099999999E-2</v>
      </c>
      <c r="CL5" s="47">
        <v>-2.3181597000000002E-2</v>
      </c>
      <c r="CM5" s="47">
        <v>-2.8729428000000001E-2</v>
      </c>
      <c r="CN5" s="47">
        <v>1.2280075099999999E-2</v>
      </c>
      <c r="CO5" s="47">
        <v>-2.5330826000000001E-2</v>
      </c>
      <c r="CP5" s="47">
        <v>-2.8650782E-2</v>
      </c>
      <c r="CQ5" s="47">
        <v>-2.8271775999999998E-2</v>
      </c>
      <c r="CR5" s="47">
        <v>-8.0828467000000001E-2</v>
      </c>
      <c r="CS5" s="47">
        <v>-5.8483617000000002E-2</v>
      </c>
      <c r="CT5" s="47">
        <v>-5.9946697E-2</v>
      </c>
      <c r="CU5" s="47">
        <v>-5.7820699000000003E-2</v>
      </c>
      <c r="CV5" s="47">
        <v>7.0050059499999998E-2</v>
      </c>
      <c r="CW5" s="47">
        <v>1.41462021E-2</v>
      </c>
      <c r="CX5" s="47">
        <v>7.1879029299999994E-2</v>
      </c>
      <c r="CY5" s="47">
        <v>5.91784978E-2</v>
      </c>
      <c r="CZ5" s="47">
        <v>-5.8411870000000003E-3</v>
      </c>
      <c r="DA5" s="47">
        <v>-1.829904E-3</v>
      </c>
      <c r="DB5" s="47">
        <v>-2.8175968999999999E-2</v>
      </c>
      <c r="DC5" s="47">
        <v>-3.5470416999999997E-2</v>
      </c>
      <c r="DD5" s="47">
        <v>2.7668403099999999E-2</v>
      </c>
      <c r="DE5" s="47">
        <v>3.4428247699999998E-2</v>
      </c>
      <c r="DF5" s="47">
        <v>1.33943259E-2</v>
      </c>
      <c r="DG5" s="47">
        <v>3.8708991000000002E-3</v>
      </c>
      <c r="DH5" s="48">
        <v>3.95439338E-2</v>
      </c>
    </row>
    <row r="6" spans="1:112" x14ac:dyDescent="0.15">
      <c r="A6" s="46" t="s">
        <v>940</v>
      </c>
      <c r="B6" s="47" t="s">
        <v>161</v>
      </c>
      <c r="C6" s="47">
        <v>0.8580147306</v>
      </c>
      <c r="D6" s="47">
        <v>1</v>
      </c>
      <c r="E6" s="47">
        <v>0.82301147210000003</v>
      </c>
      <c r="F6" s="47">
        <v>0.59968594310000001</v>
      </c>
      <c r="G6" s="47">
        <v>0.65014856679999999</v>
      </c>
      <c r="H6" s="47">
        <v>0.72268026620000003</v>
      </c>
      <c r="I6" s="47">
        <v>0.71036655729999998</v>
      </c>
      <c r="J6" s="47">
        <v>0.61206964639999994</v>
      </c>
      <c r="K6" s="47">
        <v>0.53512871640000004</v>
      </c>
      <c r="L6" s="47">
        <v>0.4800001995</v>
      </c>
      <c r="M6" s="47">
        <v>0.4513482258</v>
      </c>
      <c r="N6" s="47">
        <v>0.4482199899</v>
      </c>
      <c r="O6" s="47">
        <v>0.46837195640000001</v>
      </c>
      <c r="P6" s="47">
        <v>0.50131773850000005</v>
      </c>
      <c r="Q6" s="47">
        <v>0.38782732440000001</v>
      </c>
      <c r="R6" s="47">
        <v>0.41896525530000001</v>
      </c>
      <c r="S6" s="47">
        <v>0.45453043209999999</v>
      </c>
      <c r="T6" s="47">
        <v>0.43577608979999999</v>
      </c>
      <c r="U6" s="47">
        <v>0.4349417887</v>
      </c>
      <c r="V6" s="47">
        <v>0.51144733050000002</v>
      </c>
      <c r="W6" s="47">
        <v>0.45409415130000003</v>
      </c>
      <c r="X6" s="47">
        <v>0.43922637060000003</v>
      </c>
      <c r="Y6" s="47">
        <v>0.49985676569999998</v>
      </c>
      <c r="Z6" s="47">
        <v>0.47887556809999998</v>
      </c>
      <c r="AA6" s="47">
        <v>0.44491947059999998</v>
      </c>
      <c r="AB6" s="47">
        <v>0.22016100350000001</v>
      </c>
      <c r="AC6" s="47">
        <v>0.24789947979999999</v>
      </c>
      <c r="AD6" s="47">
        <v>0.3674123125</v>
      </c>
      <c r="AE6" s="47">
        <v>0.25068855280000002</v>
      </c>
      <c r="AF6" s="47">
        <v>0.20762340570000001</v>
      </c>
      <c r="AG6" s="47">
        <v>0.29538853500000001</v>
      </c>
      <c r="AH6" s="47">
        <v>0.35562276269999998</v>
      </c>
      <c r="AI6" s="47">
        <v>0.2289602513</v>
      </c>
      <c r="AJ6" s="47">
        <v>0.29356891959999998</v>
      </c>
      <c r="AK6" s="47">
        <v>0.2482918281</v>
      </c>
      <c r="AL6" s="47">
        <v>0.44861711469999999</v>
      </c>
      <c r="AM6" s="47">
        <v>0.35007250760000003</v>
      </c>
      <c r="AN6" s="47">
        <v>0.2400822249</v>
      </c>
      <c r="AO6" s="47">
        <v>0.2128866988</v>
      </c>
      <c r="AP6" s="47">
        <v>2.38982176E-2</v>
      </c>
      <c r="AQ6" s="47">
        <v>2.3988451599999999E-2</v>
      </c>
      <c r="AR6" s="47">
        <v>0.26724731200000001</v>
      </c>
      <c r="AS6" s="47">
        <v>0.2115843131</v>
      </c>
      <c r="AT6" s="47">
        <v>0.2006610224</v>
      </c>
      <c r="AU6" s="47">
        <v>0.27009092270000001</v>
      </c>
      <c r="AV6" s="47">
        <v>0.24916451449999999</v>
      </c>
      <c r="AW6" s="47">
        <v>0.23628639870000001</v>
      </c>
      <c r="AX6" s="47">
        <v>0.1226546504</v>
      </c>
      <c r="AY6" s="47">
        <v>3.3408978800000003E-2</v>
      </c>
      <c r="AZ6" s="47">
        <v>0.18231581720000001</v>
      </c>
      <c r="BA6" s="47">
        <v>1.1289532E-2</v>
      </c>
      <c r="BB6" s="47">
        <v>0.20714637259999999</v>
      </c>
      <c r="BC6" s="47">
        <v>0.3234346192</v>
      </c>
      <c r="BD6" s="47">
        <v>2.8645758399999999E-2</v>
      </c>
      <c r="BE6" s="47">
        <v>2.93822127E-2</v>
      </c>
      <c r="BF6" s="47">
        <v>0.2080494809</v>
      </c>
      <c r="BG6" s="47">
        <v>0.13128843679999999</v>
      </c>
      <c r="BH6" s="47">
        <v>-1.6214859000000002E-2</v>
      </c>
      <c r="BI6" s="47">
        <v>0.1862717887</v>
      </c>
      <c r="BJ6" s="47">
        <v>1.43294025E-2</v>
      </c>
      <c r="BK6" s="47">
        <v>0.1096407281</v>
      </c>
      <c r="BL6" s="47">
        <v>1.7950737000000001E-2</v>
      </c>
      <c r="BM6" s="47">
        <v>0.1139187726</v>
      </c>
      <c r="BN6" s="47">
        <v>-7.0008800000000001E-3</v>
      </c>
      <c r="BO6" s="47">
        <v>7.7360529999999997E-2</v>
      </c>
      <c r="BP6" s="47">
        <v>-2.1648555E-2</v>
      </c>
      <c r="BQ6" s="47">
        <v>0.1218855256</v>
      </c>
      <c r="BR6" s="47">
        <v>-1.1511967999999999E-2</v>
      </c>
      <c r="BS6" s="47">
        <v>2.9290020600000001E-2</v>
      </c>
      <c r="BT6" s="47">
        <v>-1.3780664999999999E-2</v>
      </c>
      <c r="BU6" s="47">
        <v>7.1551030700000004E-2</v>
      </c>
      <c r="BV6" s="47">
        <v>5.2200018700000003E-2</v>
      </c>
      <c r="BW6" s="47">
        <v>7.8721788299999998E-2</v>
      </c>
      <c r="BX6" s="47">
        <v>-1.3792384E-2</v>
      </c>
      <c r="BY6" s="47">
        <v>8.3531139099999999E-2</v>
      </c>
      <c r="BZ6" s="47">
        <v>9.2774151999999999E-3</v>
      </c>
      <c r="CA6" s="47">
        <v>8.7496165000000001E-2</v>
      </c>
      <c r="CB6" s="47">
        <v>7.6759763499999994E-2</v>
      </c>
      <c r="CC6" s="47">
        <v>-2.7410119E-2</v>
      </c>
      <c r="CD6" s="47">
        <v>0.1129748076</v>
      </c>
      <c r="CE6" s="47">
        <v>0.1555070623</v>
      </c>
      <c r="CF6" s="47">
        <v>4.3276997900000003E-2</v>
      </c>
      <c r="CG6" s="47">
        <v>-3.4218908999999999E-2</v>
      </c>
      <c r="CH6" s="47">
        <v>4.3839593900000001E-2</v>
      </c>
      <c r="CI6" s="47">
        <v>4.4044235500000001E-2</v>
      </c>
      <c r="CJ6" s="47">
        <v>-4.8215208000000002E-2</v>
      </c>
      <c r="CK6" s="47">
        <v>6.2904607000000001E-2</v>
      </c>
      <c r="CL6" s="47">
        <v>-2.7375043000000002E-2</v>
      </c>
      <c r="CM6" s="47">
        <v>-2.8607574E-2</v>
      </c>
      <c r="CN6" s="47">
        <v>1.1540873E-2</v>
      </c>
      <c r="CO6" s="47">
        <v>-2.1978535E-2</v>
      </c>
      <c r="CP6" s="47">
        <v>-2.8290038E-2</v>
      </c>
      <c r="CQ6" s="47">
        <v>-2.8184292999999999E-2</v>
      </c>
      <c r="CR6" s="47">
        <v>-8.1644807999999999E-2</v>
      </c>
      <c r="CS6" s="47">
        <v>-5.0864314000000001E-2</v>
      </c>
      <c r="CT6" s="47">
        <v>-5.5084503999999999E-2</v>
      </c>
      <c r="CU6" s="47">
        <v>-5.1873607000000002E-2</v>
      </c>
      <c r="CV6" s="47">
        <v>4.7212575299999997E-2</v>
      </c>
      <c r="CW6" s="47">
        <v>1.61429066E-2</v>
      </c>
      <c r="CX6" s="47">
        <v>7.3484417799999993E-2</v>
      </c>
      <c r="CY6" s="47">
        <v>5.4323459400000003E-2</v>
      </c>
      <c r="CZ6" s="47">
        <v>-9.9331339999999997E-3</v>
      </c>
      <c r="DA6" s="47">
        <v>-4.6100730000000001E-3</v>
      </c>
      <c r="DB6" s="47">
        <v>-3.2752703000000001E-2</v>
      </c>
      <c r="DC6" s="47">
        <v>-3.9585686000000002E-2</v>
      </c>
      <c r="DD6" s="47">
        <v>3.1630999899999998E-2</v>
      </c>
      <c r="DE6" s="47">
        <v>2.77724128E-2</v>
      </c>
      <c r="DF6" s="47">
        <v>7.9282989999999998E-3</v>
      </c>
      <c r="DG6" s="47">
        <v>1.5790222999999999E-3</v>
      </c>
      <c r="DH6" s="48">
        <v>3.4196290400000003E-2</v>
      </c>
    </row>
    <row r="7" spans="1:112" x14ac:dyDescent="0.15">
      <c r="A7" s="46" t="s">
        <v>940</v>
      </c>
      <c r="B7" s="47" t="s">
        <v>814</v>
      </c>
      <c r="C7" s="47">
        <v>0.92970724329999999</v>
      </c>
      <c r="D7" s="47">
        <v>0.82301147210000003</v>
      </c>
      <c r="E7" s="47">
        <v>1</v>
      </c>
      <c r="F7" s="47">
        <v>0.68573049340000003</v>
      </c>
      <c r="G7" s="47">
        <v>0.53291037200000002</v>
      </c>
      <c r="H7" s="47">
        <v>0.59010673250000001</v>
      </c>
      <c r="I7" s="47">
        <v>0.57658851310000003</v>
      </c>
      <c r="J7" s="47">
        <v>0.69062643290000003</v>
      </c>
      <c r="K7" s="47">
        <v>0.4403442105</v>
      </c>
      <c r="L7" s="47">
        <v>0.3773476509</v>
      </c>
      <c r="M7" s="47">
        <v>0.61581110059999999</v>
      </c>
      <c r="N7" s="47">
        <v>0.59881311479999999</v>
      </c>
      <c r="O7" s="47">
        <v>0.61753534669999999</v>
      </c>
      <c r="P7" s="47">
        <v>0.62199123099999998</v>
      </c>
      <c r="Q7" s="47">
        <v>0.53367254900000005</v>
      </c>
      <c r="R7" s="47">
        <v>0.53740954429999999</v>
      </c>
      <c r="S7" s="47">
        <v>0.60740880249999996</v>
      </c>
      <c r="T7" s="47">
        <v>0.58103828300000004</v>
      </c>
      <c r="U7" s="47">
        <v>0.57562590020000004</v>
      </c>
      <c r="V7" s="47">
        <v>0.60926269430000002</v>
      </c>
      <c r="W7" s="47">
        <v>0.56573603289999996</v>
      </c>
      <c r="X7" s="47">
        <v>0.53986251360000004</v>
      </c>
      <c r="Y7" s="47">
        <v>0.62212767489999998</v>
      </c>
      <c r="Z7" s="47">
        <v>0.61765268370000004</v>
      </c>
      <c r="AA7" s="47">
        <v>0.53749456309999999</v>
      </c>
      <c r="AB7" s="47">
        <v>0.3406550914</v>
      </c>
      <c r="AC7" s="47">
        <v>0.37187112659999999</v>
      </c>
      <c r="AD7" s="47">
        <v>0.3697403453</v>
      </c>
      <c r="AE7" s="47">
        <v>0.3792176853</v>
      </c>
      <c r="AF7" s="47">
        <v>0.32645322919999997</v>
      </c>
      <c r="AG7" s="47">
        <v>0.29691921360000001</v>
      </c>
      <c r="AH7" s="47">
        <v>0.42671299070000002</v>
      </c>
      <c r="AI7" s="47">
        <v>0.34322420349999999</v>
      </c>
      <c r="AJ7" s="47">
        <v>0.41086404650000002</v>
      </c>
      <c r="AK7" s="47">
        <v>0.37876512600000001</v>
      </c>
      <c r="AL7" s="47">
        <v>0.54961006219999997</v>
      </c>
      <c r="AM7" s="47">
        <v>0.34808555190000001</v>
      </c>
      <c r="AN7" s="47">
        <v>0.35057271089999997</v>
      </c>
      <c r="AO7" s="47">
        <v>0.31929647280000001</v>
      </c>
      <c r="AP7" s="47">
        <v>3.7553654800000003E-2</v>
      </c>
      <c r="AQ7" s="47">
        <v>4.5900822799999998E-2</v>
      </c>
      <c r="AR7" s="47">
        <v>0.23810906779999999</v>
      </c>
      <c r="AS7" s="47">
        <v>0.29378169679999999</v>
      </c>
      <c r="AT7" s="47">
        <v>0.32790138000000002</v>
      </c>
      <c r="AU7" s="47">
        <v>0.38154392939999998</v>
      </c>
      <c r="AV7" s="47">
        <v>0.29585446430000001</v>
      </c>
      <c r="AW7" s="47">
        <v>0.33012038310000003</v>
      </c>
      <c r="AX7" s="47">
        <v>0.1032822622</v>
      </c>
      <c r="AY7" s="47">
        <v>4.3512090599999997E-2</v>
      </c>
      <c r="AZ7" s="47">
        <v>0.29196989569999998</v>
      </c>
      <c r="BA7" s="47">
        <v>1.3392685999999999E-2</v>
      </c>
      <c r="BB7" s="47">
        <v>0.16334532309999999</v>
      </c>
      <c r="BC7" s="47">
        <v>0.43302057989999998</v>
      </c>
      <c r="BD7" s="47">
        <v>3.8496807500000001E-2</v>
      </c>
      <c r="BE7" s="47">
        <v>4.0196791699999998E-2</v>
      </c>
      <c r="BF7" s="47">
        <v>0.29648008139999998</v>
      </c>
      <c r="BG7" s="47">
        <v>0.14113221919999999</v>
      </c>
      <c r="BH7" s="47">
        <v>-2.6359729999999998E-3</v>
      </c>
      <c r="BI7" s="47">
        <v>0.1991997264</v>
      </c>
      <c r="BJ7" s="47">
        <v>2.2745957099999999E-2</v>
      </c>
      <c r="BK7" s="47">
        <v>0.1175643824</v>
      </c>
      <c r="BL7" s="47">
        <v>1.2129041E-2</v>
      </c>
      <c r="BM7" s="47">
        <v>0.1715000931</v>
      </c>
      <c r="BN7" s="47">
        <v>-1.8779959999999998E-2</v>
      </c>
      <c r="BO7" s="47">
        <v>0.10992008120000001</v>
      </c>
      <c r="BP7" s="47">
        <v>-2.5883841000000001E-2</v>
      </c>
      <c r="BQ7" s="47">
        <v>7.4846131199999999E-2</v>
      </c>
      <c r="BR7" s="47">
        <v>-7.0812979999999998E-3</v>
      </c>
      <c r="BS7" s="47">
        <v>2.37602609E-2</v>
      </c>
      <c r="BT7" s="47">
        <v>-1.6524811E-2</v>
      </c>
      <c r="BU7" s="47">
        <v>0.1117308607</v>
      </c>
      <c r="BV7" s="47">
        <v>6.3836985299999996E-2</v>
      </c>
      <c r="BW7" s="47">
        <v>0.1303921237</v>
      </c>
      <c r="BX7" s="47">
        <v>-3.2153576000000003E-2</v>
      </c>
      <c r="BY7" s="47">
        <v>0.13705684130000001</v>
      </c>
      <c r="BZ7" s="47">
        <v>1.35584607E-2</v>
      </c>
      <c r="CA7" s="47">
        <v>0.1400382007</v>
      </c>
      <c r="CB7" s="47">
        <v>0.12363610060000001</v>
      </c>
      <c r="CC7" s="47">
        <v>-3.3350571000000002E-2</v>
      </c>
      <c r="CD7" s="47">
        <v>0.1082143263</v>
      </c>
      <c r="CE7" s="47">
        <v>0.1658334058</v>
      </c>
      <c r="CF7" s="47">
        <v>-7.1486499999999997E-4</v>
      </c>
      <c r="CG7" s="47">
        <v>-4.1465347999999999E-2</v>
      </c>
      <c r="CH7" s="47">
        <v>5.2637612100000002E-2</v>
      </c>
      <c r="CI7" s="47">
        <v>7.2129425499999997E-2</v>
      </c>
      <c r="CJ7" s="47">
        <v>-4.3483595999999999E-2</v>
      </c>
      <c r="CK7" s="47">
        <v>1.5210537999999999E-3</v>
      </c>
      <c r="CL7" s="47">
        <v>-1.567211E-2</v>
      </c>
      <c r="CM7" s="47">
        <v>-2.7537465000000001E-2</v>
      </c>
      <c r="CN7" s="47">
        <v>1.3527781399999999E-2</v>
      </c>
      <c r="CO7" s="47">
        <v>-2.5613945999999999E-2</v>
      </c>
      <c r="CP7" s="47">
        <v>-2.7587459000000002E-2</v>
      </c>
      <c r="CQ7" s="47">
        <v>-2.7189620000000001E-2</v>
      </c>
      <c r="CR7" s="47">
        <v>-0.12661908699999999</v>
      </c>
      <c r="CS7" s="47">
        <v>-5.6172606E-2</v>
      </c>
      <c r="CT7" s="47">
        <v>-5.7786716000000002E-2</v>
      </c>
      <c r="CU7" s="47">
        <v>-5.6889528000000002E-2</v>
      </c>
      <c r="CV7" s="47">
        <v>8.2119952199999999E-2</v>
      </c>
      <c r="CW7" s="47">
        <v>1.8923624100000001E-2</v>
      </c>
      <c r="CX7" s="47">
        <v>6.6449602299999994E-2</v>
      </c>
      <c r="CY7" s="47">
        <v>6.0603182700000001E-2</v>
      </c>
      <c r="CZ7" s="47">
        <v>-7.1535299999999995E-4</v>
      </c>
      <c r="DA7" s="47">
        <v>-7.2348400000000004E-4</v>
      </c>
      <c r="DB7" s="47">
        <v>-2.3820213999999999E-2</v>
      </c>
      <c r="DC7" s="47">
        <v>-2.8613423999999998E-2</v>
      </c>
      <c r="DD7" s="47">
        <v>2.9657249600000001E-2</v>
      </c>
      <c r="DE7" s="47">
        <v>4.0095453400000002E-2</v>
      </c>
      <c r="DF7" s="47">
        <v>1.48245835E-2</v>
      </c>
      <c r="DG7" s="47">
        <v>5.8255351000000002E-3</v>
      </c>
      <c r="DH7" s="48">
        <v>3.7933253299999997E-2</v>
      </c>
    </row>
    <row r="8" spans="1:112" x14ac:dyDescent="0.15">
      <c r="A8" s="46" t="s">
        <v>940</v>
      </c>
      <c r="B8" s="47" t="s">
        <v>160</v>
      </c>
      <c r="C8" s="47">
        <v>0.68507332700000001</v>
      </c>
      <c r="D8" s="47">
        <v>0.59968594310000001</v>
      </c>
      <c r="E8" s="47">
        <v>0.68573049340000003</v>
      </c>
      <c r="F8" s="47">
        <v>1</v>
      </c>
      <c r="G8" s="47">
        <v>0.56605012929999998</v>
      </c>
      <c r="H8" s="47">
        <v>0.52460960960000003</v>
      </c>
      <c r="I8" s="47">
        <v>0.5193930994</v>
      </c>
      <c r="J8" s="47">
        <v>0.56828124369999999</v>
      </c>
      <c r="K8" s="47">
        <v>0.29055620980000002</v>
      </c>
      <c r="L8" s="47">
        <v>0.60205470930000005</v>
      </c>
      <c r="M8" s="47">
        <v>0.73437389310000001</v>
      </c>
      <c r="N8" s="47">
        <v>0.73602105409999996</v>
      </c>
      <c r="O8" s="47">
        <v>0.71739818950000001</v>
      </c>
      <c r="P8" s="47">
        <v>0.52169853190000004</v>
      </c>
      <c r="Q8" s="47">
        <v>0.60700501969999998</v>
      </c>
      <c r="R8" s="47">
        <v>0.5829890405</v>
      </c>
      <c r="S8" s="47">
        <v>0.56094524099999998</v>
      </c>
      <c r="T8" s="47">
        <v>0.66396020280000001</v>
      </c>
      <c r="U8" s="47">
        <v>0.62764294590000003</v>
      </c>
      <c r="V8" s="47">
        <v>0.51883211330000001</v>
      </c>
      <c r="W8" s="47">
        <v>0.44461032039999998</v>
      </c>
      <c r="X8" s="47">
        <v>0.4487590374</v>
      </c>
      <c r="Y8" s="47">
        <v>0.51113281919999998</v>
      </c>
      <c r="Z8" s="47">
        <v>0.53426161360000002</v>
      </c>
      <c r="AA8" s="47">
        <v>0.42926988519999998</v>
      </c>
      <c r="AB8" s="47">
        <v>0.39171729290000001</v>
      </c>
      <c r="AC8" s="47">
        <v>0.41923192450000002</v>
      </c>
      <c r="AD8" s="47">
        <v>0.40206937939999998</v>
      </c>
      <c r="AE8" s="47">
        <v>0.42742398199999998</v>
      </c>
      <c r="AF8" s="47">
        <v>0.36893325269999999</v>
      </c>
      <c r="AG8" s="47">
        <v>0.3468562114</v>
      </c>
      <c r="AH8" s="47">
        <v>0.3159834634</v>
      </c>
      <c r="AI8" s="47">
        <v>0.37483290930000002</v>
      </c>
      <c r="AJ8" s="47">
        <v>0.40971647830000002</v>
      </c>
      <c r="AK8" s="47">
        <v>0.41485750220000001</v>
      </c>
      <c r="AL8" s="47">
        <v>0.42132298270000001</v>
      </c>
      <c r="AM8" s="47">
        <v>0.28792412620000002</v>
      </c>
      <c r="AN8" s="47">
        <v>0.36495025759999999</v>
      </c>
      <c r="AO8" s="47">
        <v>0.34114087310000002</v>
      </c>
      <c r="AP8" s="47">
        <v>3.8049002700000001E-2</v>
      </c>
      <c r="AQ8" s="47">
        <v>5.2822716800000002E-2</v>
      </c>
      <c r="AR8" s="47">
        <v>0.40942155930000002</v>
      </c>
      <c r="AS8" s="47">
        <v>0.40564339630000001</v>
      </c>
      <c r="AT8" s="47">
        <v>0.43533991490000001</v>
      </c>
      <c r="AU8" s="47">
        <v>0.37173498659999998</v>
      </c>
      <c r="AV8" s="47">
        <v>0.42072371110000001</v>
      </c>
      <c r="AW8" s="47">
        <v>0.34020703050000001</v>
      </c>
      <c r="AX8" s="47">
        <v>0.37392751019999998</v>
      </c>
      <c r="AY8" s="47">
        <v>5.4495990600000002E-2</v>
      </c>
      <c r="AZ8" s="47">
        <v>0.30456186140000002</v>
      </c>
      <c r="BA8" s="47">
        <v>6.6456326999999996E-2</v>
      </c>
      <c r="BB8" s="47">
        <v>0.2514588801</v>
      </c>
      <c r="BC8" s="47">
        <v>0.3082293888</v>
      </c>
      <c r="BD8" s="47">
        <v>4.9606362299999998E-2</v>
      </c>
      <c r="BE8" s="47">
        <v>4.1630399399999997E-2</v>
      </c>
      <c r="BF8" s="47">
        <v>0.2932244692</v>
      </c>
      <c r="BG8" s="47">
        <v>0.1998034742</v>
      </c>
      <c r="BH8" s="47">
        <v>8.3889302999999998E-3</v>
      </c>
      <c r="BI8" s="47">
        <v>0.21329601870000001</v>
      </c>
      <c r="BJ8" s="47">
        <v>2.6831616999999999E-2</v>
      </c>
      <c r="BK8" s="47">
        <v>9.2098529900000004E-2</v>
      </c>
      <c r="BL8" s="47">
        <v>4.4648476399999998E-2</v>
      </c>
      <c r="BM8" s="47">
        <v>0.15076394279999999</v>
      </c>
      <c r="BN8" s="47">
        <v>1.6275761699999999E-2</v>
      </c>
      <c r="BO8" s="47">
        <v>7.9996767199999999E-2</v>
      </c>
      <c r="BP8" s="47">
        <v>1.3529115600000001E-2</v>
      </c>
      <c r="BQ8" s="47">
        <v>8.3436552400000003E-2</v>
      </c>
      <c r="BR8" s="47">
        <v>1.1097200200000001E-2</v>
      </c>
      <c r="BS8" s="47">
        <v>2.2781984799999998E-2</v>
      </c>
      <c r="BT8" s="47">
        <v>-3.0554748E-2</v>
      </c>
      <c r="BU8" s="47">
        <v>8.1734804300000005E-2</v>
      </c>
      <c r="BV8" s="47">
        <v>5.5152990200000002E-2</v>
      </c>
      <c r="BW8" s="47">
        <v>0.12521283220000001</v>
      </c>
      <c r="BX8" s="47">
        <v>-2.5656399999999998E-4</v>
      </c>
      <c r="BY8" s="47">
        <v>0.1338055413</v>
      </c>
      <c r="BZ8" s="47">
        <v>1.28947748E-2</v>
      </c>
      <c r="CA8" s="47">
        <v>0.1395791509</v>
      </c>
      <c r="CB8" s="47">
        <v>0.1148013421</v>
      </c>
      <c r="CC8" s="47">
        <v>-3.9341474000000001E-2</v>
      </c>
      <c r="CD8" s="47">
        <v>7.3736711799999993E-2</v>
      </c>
      <c r="CE8" s="47">
        <v>0.18824676409999999</v>
      </c>
      <c r="CF8" s="47">
        <v>-1.3057623000000001E-2</v>
      </c>
      <c r="CG8" s="47">
        <v>-3.7493685999999998E-2</v>
      </c>
      <c r="CH8" s="47">
        <v>3.91716103E-2</v>
      </c>
      <c r="CI8" s="47">
        <v>7.6205537899999995E-2</v>
      </c>
      <c r="CJ8" s="47">
        <v>-1.1749211000000001E-2</v>
      </c>
      <c r="CK8" s="47">
        <v>-2.1512593E-2</v>
      </c>
      <c r="CL8" s="47">
        <v>-1.0342773E-2</v>
      </c>
      <c r="CM8" s="47">
        <v>-6.6279809999999998E-3</v>
      </c>
      <c r="CN8" s="47">
        <v>1.7443159900000001E-2</v>
      </c>
      <c r="CO8" s="47">
        <v>-5.9620879999999999E-3</v>
      </c>
      <c r="CP8" s="47">
        <v>-7.5923509999999998E-3</v>
      </c>
      <c r="CQ8" s="47">
        <v>-7.2008089999999999E-3</v>
      </c>
      <c r="CR8" s="47">
        <v>-4.8337750999999998E-2</v>
      </c>
      <c r="CS8" s="47">
        <v>-3.8737096999999998E-2</v>
      </c>
      <c r="CT8" s="47">
        <v>-3.2222540000000001E-2</v>
      </c>
      <c r="CU8" s="47">
        <v>-4.4499363E-2</v>
      </c>
      <c r="CV8" s="47">
        <v>8.0902842000000003E-2</v>
      </c>
      <c r="CW8" s="47">
        <v>-1.053727E-3</v>
      </c>
      <c r="CX8" s="47">
        <v>4.34583874E-2</v>
      </c>
      <c r="CY8" s="47">
        <v>4.4770475599999998E-2</v>
      </c>
      <c r="CZ8" s="47">
        <v>5.8764261999999998E-3</v>
      </c>
      <c r="DA8" s="47">
        <v>-2.1512910000000001E-3</v>
      </c>
      <c r="DB8" s="47">
        <v>-9.2312650000000007E-3</v>
      </c>
      <c r="DC8" s="47">
        <v>-9.9058500000000008E-3</v>
      </c>
      <c r="DD8" s="47">
        <v>1.5907633300000001E-2</v>
      </c>
      <c r="DE8" s="47">
        <v>3.6649744300000002E-2</v>
      </c>
      <c r="DF8" s="47">
        <v>1.3773471400000001E-2</v>
      </c>
      <c r="DG8" s="47">
        <v>1.29750322E-2</v>
      </c>
      <c r="DH8" s="48">
        <v>2.7371190199999999E-2</v>
      </c>
    </row>
    <row r="9" spans="1:112" x14ac:dyDescent="0.15">
      <c r="A9" s="46" t="s">
        <v>940</v>
      </c>
      <c r="B9" s="47" t="s">
        <v>532</v>
      </c>
      <c r="C9" s="47">
        <v>0.59455224210000002</v>
      </c>
      <c r="D9" s="47">
        <v>0.65014856679999999</v>
      </c>
      <c r="E9" s="47">
        <v>0.53291037200000002</v>
      </c>
      <c r="F9" s="47">
        <v>0.56605012929999998</v>
      </c>
      <c r="G9" s="47">
        <v>1</v>
      </c>
      <c r="H9" s="47">
        <v>0.60530023450000003</v>
      </c>
      <c r="I9" s="47">
        <v>0.60251768959999996</v>
      </c>
      <c r="J9" s="47">
        <v>0.105218376</v>
      </c>
      <c r="K9" s="47">
        <v>0.63158838350000002</v>
      </c>
      <c r="L9" s="47">
        <v>0.55572827629999999</v>
      </c>
      <c r="M9" s="47">
        <v>0.3135066279</v>
      </c>
      <c r="N9" s="47">
        <v>0.3242771841</v>
      </c>
      <c r="O9" s="47">
        <v>0.30208168470000002</v>
      </c>
      <c r="P9" s="47">
        <v>0.16091759329999999</v>
      </c>
      <c r="Q9" s="47">
        <v>0.2339456634</v>
      </c>
      <c r="R9" s="47">
        <v>0.25160361710000001</v>
      </c>
      <c r="S9" s="47">
        <v>0.18764815039999999</v>
      </c>
      <c r="T9" s="47">
        <v>0.26790795140000001</v>
      </c>
      <c r="U9" s="47">
        <v>0.25942670960000003</v>
      </c>
      <c r="V9" s="47">
        <v>2.6420692900000001E-2</v>
      </c>
      <c r="W9" s="47">
        <v>0.1133146039</v>
      </c>
      <c r="X9" s="47">
        <v>0.14371145569999999</v>
      </c>
      <c r="Y9" s="47">
        <v>0.14117570939999999</v>
      </c>
      <c r="Z9" s="47">
        <v>0.1445667806</v>
      </c>
      <c r="AA9" s="47">
        <v>0.12643988950000001</v>
      </c>
      <c r="AB9" s="47">
        <v>0.1166564599</v>
      </c>
      <c r="AC9" s="47">
        <v>0.12726293020000001</v>
      </c>
      <c r="AD9" s="47">
        <v>0.2046878131</v>
      </c>
      <c r="AE9" s="47">
        <v>0.1298108134</v>
      </c>
      <c r="AF9" s="47">
        <v>9.4713283300000006E-2</v>
      </c>
      <c r="AG9" s="47">
        <v>5.79979402E-2</v>
      </c>
      <c r="AH9" s="47">
        <v>7.3579899300000001E-2</v>
      </c>
      <c r="AI9" s="47">
        <v>0.1235038867</v>
      </c>
      <c r="AJ9" s="47">
        <v>0.1377800347</v>
      </c>
      <c r="AK9" s="47">
        <v>0.1098093902</v>
      </c>
      <c r="AL9" s="47">
        <v>9.3917086999999996E-2</v>
      </c>
      <c r="AM9" s="47">
        <v>7.4153751099999998E-2</v>
      </c>
      <c r="AN9" s="47">
        <v>0.11374506080000001</v>
      </c>
      <c r="AO9" s="47">
        <v>0.1051205987</v>
      </c>
      <c r="AP9" s="47">
        <v>5.1404534000000002E-2</v>
      </c>
      <c r="AQ9" s="47">
        <v>3.9281958499999999E-2</v>
      </c>
      <c r="AR9" s="47">
        <v>0.26754103260000001</v>
      </c>
      <c r="AS9" s="47">
        <v>0.195046829</v>
      </c>
      <c r="AT9" s="47">
        <v>0.16686126479999999</v>
      </c>
      <c r="AU9" s="47">
        <v>0.1190121121</v>
      </c>
      <c r="AV9" s="47">
        <v>0.211400161</v>
      </c>
      <c r="AW9" s="47">
        <v>0.1224770567</v>
      </c>
      <c r="AX9" s="47">
        <v>0.2897291354</v>
      </c>
      <c r="AY9" s="47">
        <v>3.7292072699999998E-2</v>
      </c>
      <c r="AZ9" s="47">
        <v>7.1845121400000003E-2</v>
      </c>
      <c r="BA9" s="47">
        <v>5.7002727400000001E-2</v>
      </c>
      <c r="BB9" s="47">
        <v>8.7343873500000002E-2</v>
      </c>
      <c r="BC9" s="47">
        <v>3.3829119800000002E-2</v>
      </c>
      <c r="BD9" s="47">
        <v>3.19977678E-2</v>
      </c>
      <c r="BE9" s="47">
        <v>2.8364906200000001E-2</v>
      </c>
      <c r="BF9" s="47">
        <v>0.1013047049</v>
      </c>
      <c r="BG9" s="47">
        <v>0.1023260921</v>
      </c>
      <c r="BH9" s="47">
        <v>4.1348092900000001E-2</v>
      </c>
      <c r="BI9" s="47">
        <v>0.15292239990000001</v>
      </c>
      <c r="BJ9" s="47">
        <v>1.9410593100000002E-2</v>
      </c>
      <c r="BK9" s="47">
        <v>9.3078329900000006E-2</v>
      </c>
      <c r="BL9" s="47">
        <v>4.2753764100000001E-2</v>
      </c>
      <c r="BM9" s="47">
        <v>2.6001528100000001E-2</v>
      </c>
      <c r="BN9" s="47">
        <v>2.29155261E-2</v>
      </c>
      <c r="BO9" s="47">
        <v>9.1214999999999994E-3</v>
      </c>
      <c r="BP9" s="47">
        <v>2.7799428000000001E-2</v>
      </c>
      <c r="BQ9" s="47">
        <v>2.97535297E-2</v>
      </c>
      <c r="BR9" s="47">
        <v>4.7469657000000004E-3</v>
      </c>
      <c r="BS9" s="47">
        <v>1.22606321E-2</v>
      </c>
      <c r="BT9" s="47">
        <v>-1.5761118000000001E-2</v>
      </c>
      <c r="BU9" s="47">
        <v>-8.6238289999999995E-3</v>
      </c>
      <c r="BV9" s="47">
        <v>2.8791402300000001E-2</v>
      </c>
      <c r="BW9" s="47">
        <v>1.6593794799999999E-2</v>
      </c>
      <c r="BX9" s="47">
        <v>1.4622430400000001E-2</v>
      </c>
      <c r="BY9" s="47">
        <v>2.01251205E-2</v>
      </c>
      <c r="BZ9" s="47">
        <v>6.5914303999999998E-3</v>
      </c>
      <c r="CA9" s="47">
        <v>1.5099542699999999E-2</v>
      </c>
      <c r="CB9" s="47">
        <v>9.3439279999999996E-3</v>
      </c>
      <c r="CC9" s="47">
        <v>-2.7712661999999999E-2</v>
      </c>
      <c r="CD9" s="47">
        <v>5.9025751500000001E-2</v>
      </c>
      <c r="CE9" s="47">
        <v>0.124500971</v>
      </c>
      <c r="CF9" s="47">
        <v>0.1517874736</v>
      </c>
      <c r="CG9" s="47">
        <v>-1.0413480000000001E-3</v>
      </c>
      <c r="CH9" s="47">
        <v>2.8995149899999999E-2</v>
      </c>
      <c r="CI9" s="47">
        <v>6.9827637999999997E-3</v>
      </c>
      <c r="CJ9" s="47">
        <v>-2.50592E-2</v>
      </c>
      <c r="CK9" s="47">
        <v>0.18790773080000001</v>
      </c>
      <c r="CL9" s="47">
        <v>-4.8825810000000004E-3</v>
      </c>
      <c r="CM9" s="47">
        <v>-6.8850209999999998E-3</v>
      </c>
      <c r="CN9" s="47">
        <v>8.4776852999999992E-3</v>
      </c>
      <c r="CO9" s="47">
        <v>-2.3512519999999999E-3</v>
      </c>
      <c r="CP9" s="47">
        <v>-8.8923330000000005E-3</v>
      </c>
      <c r="CQ9" s="47">
        <v>-8.5087860000000008E-3</v>
      </c>
      <c r="CR9" s="47">
        <v>4.4107290600000001E-2</v>
      </c>
      <c r="CS9" s="47">
        <v>-4.9091066000000003E-2</v>
      </c>
      <c r="CT9" s="47">
        <v>-4.5080101999999997E-2</v>
      </c>
      <c r="CU9" s="47">
        <v>-4.3583800999999998E-2</v>
      </c>
      <c r="CV9" s="47">
        <v>9.4299546000000001E-3</v>
      </c>
      <c r="CW9" s="47">
        <v>1.1010945499999999E-2</v>
      </c>
      <c r="CX9" s="47">
        <v>5.6454878899999998E-2</v>
      </c>
      <c r="CY9" s="47">
        <v>-1.6284592000000001E-2</v>
      </c>
      <c r="CZ9" s="47">
        <v>-4.4928340000000002E-3</v>
      </c>
      <c r="DA9" s="47">
        <v>-1.60308E-3</v>
      </c>
      <c r="DB9" s="47">
        <v>-4.3884060000000001E-3</v>
      </c>
      <c r="DC9" s="47">
        <v>-3.4695344000000003E-2</v>
      </c>
      <c r="DD9" s="47">
        <v>1.53949282E-2</v>
      </c>
      <c r="DE9" s="47">
        <v>1.20562585E-2</v>
      </c>
      <c r="DF9" s="47">
        <v>2.9259711999999999E-3</v>
      </c>
      <c r="DG9" s="47">
        <v>5.2425155999999999E-3</v>
      </c>
      <c r="DH9" s="48">
        <v>2.6410429199999998E-2</v>
      </c>
    </row>
    <row r="10" spans="1:112" x14ac:dyDescent="0.15">
      <c r="A10" s="46" t="s">
        <v>940</v>
      </c>
      <c r="B10" s="47" t="s">
        <v>817</v>
      </c>
      <c r="C10" s="47">
        <v>0.63072731370000001</v>
      </c>
      <c r="D10" s="47">
        <v>0.72268026620000003</v>
      </c>
      <c r="E10" s="47">
        <v>0.59010673250000001</v>
      </c>
      <c r="F10" s="47">
        <v>0.52460960960000003</v>
      </c>
      <c r="G10" s="47">
        <v>0.60530023450000003</v>
      </c>
      <c r="H10" s="47">
        <v>1</v>
      </c>
      <c r="I10" s="47">
        <v>0.99001818689999999</v>
      </c>
      <c r="J10" s="47">
        <v>0.52022346549999998</v>
      </c>
      <c r="K10" s="47">
        <v>0.45014391100000001</v>
      </c>
      <c r="L10" s="47">
        <v>0.65458355180000005</v>
      </c>
      <c r="M10" s="47">
        <v>0.3790554914</v>
      </c>
      <c r="N10" s="47">
        <v>0.39393139630000001</v>
      </c>
      <c r="O10" s="47">
        <v>0.40990161920000001</v>
      </c>
      <c r="P10" s="47">
        <v>0.41265011730000001</v>
      </c>
      <c r="Q10" s="47">
        <v>0.32769063030000001</v>
      </c>
      <c r="R10" s="47">
        <v>0.39300963680000001</v>
      </c>
      <c r="S10" s="47">
        <v>0.34703908249999998</v>
      </c>
      <c r="T10" s="47">
        <v>0.3745781815</v>
      </c>
      <c r="U10" s="47">
        <v>0.36707935790000001</v>
      </c>
      <c r="V10" s="47">
        <v>0.4521910757</v>
      </c>
      <c r="W10" s="47">
        <v>0.3454639001</v>
      </c>
      <c r="X10" s="47">
        <v>0.35745690299999999</v>
      </c>
      <c r="Y10" s="47">
        <v>0.3940665874</v>
      </c>
      <c r="Z10" s="47">
        <v>0.37289472359999998</v>
      </c>
      <c r="AA10" s="47">
        <v>0.37286928590000001</v>
      </c>
      <c r="AB10" s="47">
        <v>0.1540016974</v>
      </c>
      <c r="AC10" s="47">
        <v>0.1719018044</v>
      </c>
      <c r="AD10" s="47">
        <v>0.3811612774</v>
      </c>
      <c r="AE10" s="47">
        <v>0.1703087147</v>
      </c>
      <c r="AF10" s="47">
        <v>0.14606704479999999</v>
      </c>
      <c r="AG10" s="47">
        <v>0.34560572270000001</v>
      </c>
      <c r="AH10" s="47">
        <v>0.23058300470000001</v>
      </c>
      <c r="AI10" s="47">
        <v>0.15908015070000001</v>
      </c>
      <c r="AJ10" s="47">
        <v>0.20702550389999999</v>
      </c>
      <c r="AK10" s="47">
        <v>0.16745610720000001</v>
      </c>
      <c r="AL10" s="47">
        <v>0.35747814579999998</v>
      </c>
      <c r="AM10" s="47">
        <v>0.33602548980000002</v>
      </c>
      <c r="AN10" s="47">
        <v>0.16910378600000001</v>
      </c>
      <c r="AO10" s="47">
        <v>0.15048782290000001</v>
      </c>
      <c r="AP10" s="47">
        <v>2.0883882900000001E-2</v>
      </c>
      <c r="AQ10" s="47">
        <v>1.8211211500000001E-2</v>
      </c>
      <c r="AR10" s="47">
        <v>0.36558857290000002</v>
      </c>
      <c r="AS10" s="47">
        <v>0.2072780021</v>
      </c>
      <c r="AT10" s="47">
        <v>0.14999676740000001</v>
      </c>
      <c r="AU10" s="47">
        <v>0.1835784322</v>
      </c>
      <c r="AV10" s="47">
        <v>0.27254671609999997</v>
      </c>
      <c r="AW10" s="47">
        <v>0.16079427160000001</v>
      </c>
      <c r="AX10" s="47">
        <v>0.20847364030000001</v>
      </c>
      <c r="AY10" s="47">
        <v>3.2635768599999997E-2</v>
      </c>
      <c r="AZ10" s="47">
        <v>0.1095120005</v>
      </c>
      <c r="BA10" s="47">
        <v>-1.268261E-2</v>
      </c>
      <c r="BB10" s="47">
        <v>0.27153918399999999</v>
      </c>
      <c r="BC10" s="47">
        <v>0.21628514509999999</v>
      </c>
      <c r="BD10" s="47">
        <v>2.9683414799999999E-2</v>
      </c>
      <c r="BE10" s="47">
        <v>2.6458512600000001E-2</v>
      </c>
      <c r="BF10" s="47">
        <v>0.1352961885</v>
      </c>
      <c r="BG10" s="47">
        <v>0.14402431539999999</v>
      </c>
      <c r="BH10" s="47">
        <v>-1.0884543999999999E-2</v>
      </c>
      <c r="BI10" s="47">
        <v>0.1733281606</v>
      </c>
      <c r="BJ10" s="47">
        <v>1.23153078E-2</v>
      </c>
      <c r="BK10" s="47">
        <v>7.7089726999999997E-2</v>
      </c>
      <c r="BL10" s="47">
        <v>3.6975660999999998E-3</v>
      </c>
      <c r="BM10" s="47">
        <v>8.4937648599999999E-2</v>
      </c>
      <c r="BN10" s="47">
        <v>-2.2605937999999999E-2</v>
      </c>
      <c r="BO10" s="47">
        <v>7.4348705799999998E-2</v>
      </c>
      <c r="BP10" s="47">
        <v>-1.8802346000000001E-2</v>
      </c>
      <c r="BQ10" s="47">
        <v>0.13486306519999999</v>
      </c>
      <c r="BR10" s="47">
        <v>6.906728E-3</v>
      </c>
      <c r="BS10" s="47">
        <v>1.01481921E-2</v>
      </c>
      <c r="BT10" s="47">
        <v>-1.2354510000000001E-2</v>
      </c>
      <c r="BU10" s="47">
        <v>5.5844576899999998E-2</v>
      </c>
      <c r="BV10" s="47">
        <v>3.1515732900000003E-2</v>
      </c>
      <c r="BW10" s="47">
        <v>4.2283062500000003E-2</v>
      </c>
      <c r="BX10" s="47">
        <v>-2.5234577000000001E-2</v>
      </c>
      <c r="BY10" s="47">
        <v>4.4972208200000002E-2</v>
      </c>
      <c r="BZ10" s="47">
        <v>7.5018068999999996E-3</v>
      </c>
      <c r="CA10" s="47">
        <v>4.41917265E-2</v>
      </c>
      <c r="CB10" s="47">
        <v>3.9774202000000002E-2</v>
      </c>
      <c r="CC10" s="47">
        <v>-2.438655E-2</v>
      </c>
      <c r="CD10" s="47">
        <v>0.1190011777</v>
      </c>
      <c r="CE10" s="47">
        <v>0.16520021600000001</v>
      </c>
      <c r="CF10" s="47">
        <v>2.0128018000000001E-2</v>
      </c>
      <c r="CG10" s="47">
        <v>-3.2157076999999999E-2</v>
      </c>
      <c r="CH10" s="47">
        <v>2.7064044900000001E-2</v>
      </c>
      <c r="CI10" s="47">
        <v>2.11073385E-2</v>
      </c>
      <c r="CJ10" s="47">
        <v>-3.0483614999999999E-2</v>
      </c>
      <c r="CK10" s="47">
        <v>3.5169231500000002E-2</v>
      </c>
      <c r="CL10" s="47">
        <v>-2.9543280000000002E-2</v>
      </c>
      <c r="CM10" s="47">
        <v>-9.4744870000000002E-3</v>
      </c>
      <c r="CN10" s="47">
        <v>7.3766309000000002E-3</v>
      </c>
      <c r="CO10" s="47">
        <v>-9.18394E-4</v>
      </c>
      <c r="CP10" s="47">
        <v>-9.7853980000000007E-3</v>
      </c>
      <c r="CQ10" s="47">
        <v>-9.8605450000000001E-3</v>
      </c>
      <c r="CR10" s="47">
        <v>-7.8618583000000006E-2</v>
      </c>
      <c r="CS10" s="47">
        <v>-3.3790500000000001E-2</v>
      </c>
      <c r="CT10" s="47">
        <v>-3.4780432E-2</v>
      </c>
      <c r="CU10" s="47">
        <v>-4.5719755000000001E-2</v>
      </c>
      <c r="CV10" s="47">
        <v>2.2902388199999998E-2</v>
      </c>
      <c r="CW10" s="47">
        <v>1.49153025E-2</v>
      </c>
      <c r="CX10" s="47">
        <v>6.8473532500000003E-2</v>
      </c>
      <c r="CY10" s="47">
        <v>4.9634214199999999E-2</v>
      </c>
      <c r="CZ10" s="47">
        <v>-1.1897E-2</v>
      </c>
      <c r="DA10" s="47">
        <v>-6.7112059999999999E-3</v>
      </c>
      <c r="DB10" s="47">
        <v>-3.3633612E-2</v>
      </c>
      <c r="DC10" s="47">
        <v>-2.8975082999999999E-2</v>
      </c>
      <c r="DD10" s="47">
        <v>3.5592246100000002E-2</v>
      </c>
      <c r="DE10" s="47">
        <v>1.76418315E-2</v>
      </c>
      <c r="DF10" s="47">
        <v>3.4198791999999999E-3</v>
      </c>
      <c r="DG10" s="47">
        <v>3.3199917999999998E-3</v>
      </c>
      <c r="DH10" s="48">
        <v>2.04084777E-2</v>
      </c>
    </row>
    <row r="11" spans="1:112" x14ac:dyDescent="0.15">
      <c r="A11" s="46" t="s">
        <v>940</v>
      </c>
      <c r="B11" s="47" t="s">
        <v>818</v>
      </c>
      <c r="C11" s="47">
        <v>0.61901383480000005</v>
      </c>
      <c r="D11" s="47">
        <v>0.71036655729999998</v>
      </c>
      <c r="E11" s="47">
        <v>0.57658851310000003</v>
      </c>
      <c r="F11" s="47">
        <v>0.5193930994</v>
      </c>
      <c r="G11" s="47">
        <v>0.60251768959999996</v>
      </c>
      <c r="H11" s="47">
        <v>0.99001818689999999</v>
      </c>
      <c r="I11" s="47">
        <v>1</v>
      </c>
      <c r="J11" s="47">
        <v>0.51319970189999997</v>
      </c>
      <c r="K11" s="47">
        <v>0.4450207202</v>
      </c>
      <c r="L11" s="47">
        <v>0.66022655699999999</v>
      </c>
      <c r="M11" s="47">
        <v>0.37263290640000002</v>
      </c>
      <c r="N11" s="47">
        <v>0.38784830219999999</v>
      </c>
      <c r="O11" s="47">
        <v>0.40423248509999998</v>
      </c>
      <c r="P11" s="47">
        <v>0.40647488129999998</v>
      </c>
      <c r="Q11" s="47">
        <v>0.32298488510000001</v>
      </c>
      <c r="R11" s="47">
        <v>0.3881733751</v>
      </c>
      <c r="S11" s="47">
        <v>0.33990612889999999</v>
      </c>
      <c r="T11" s="47">
        <v>0.36926418449999998</v>
      </c>
      <c r="U11" s="47">
        <v>0.361472242</v>
      </c>
      <c r="V11" s="47">
        <v>0.44633738470000001</v>
      </c>
      <c r="W11" s="47">
        <v>0.33914080790000001</v>
      </c>
      <c r="X11" s="47">
        <v>0.35153333930000003</v>
      </c>
      <c r="Y11" s="47">
        <v>0.38806215669999999</v>
      </c>
      <c r="Z11" s="47">
        <v>0.36658227500000001</v>
      </c>
      <c r="AA11" s="47">
        <v>0.36748029129999998</v>
      </c>
      <c r="AB11" s="47">
        <v>0.15054631060000001</v>
      </c>
      <c r="AC11" s="47">
        <v>0.16760894370000001</v>
      </c>
      <c r="AD11" s="47">
        <v>0.38194679329999998</v>
      </c>
      <c r="AE11" s="47">
        <v>0.16589374639999999</v>
      </c>
      <c r="AF11" s="47">
        <v>0.1426617406</v>
      </c>
      <c r="AG11" s="47">
        <v>0.345019768</v>
      </c>
      <c r="AH11" s="47">
        <v>0.22525208699999999</v>
      </c>
      <c r="AI11" s="47">
        <v>0.15485078699999999</v>
      </c>
      <c r="AJ11" s="47">
        <v>0.20211703880000001</v>
      </c>
      <c r="AK11" s="47">
        <v>0.16313062280000001</v>
      </c>
      <c r="AL11" s="47">
        <v>0.3530574648</v>
      </c>
      <c r="AM11" s="47">
        <v>0.33182669669999998</v>
      </c>
      <c r="AN11" s="47">
        <v>0.16479906450000001</v>
      </c>
      <c r="AO11" s="47">
        <v>0.14646266720000001</v>
      </c>
      <c r="AP11" s="47">
        <v>2.1069303599999999E-2</v>
      </c>
      <c r="AQ11" s="47">
        <v>1.8450487500000001E-2</v>
      </c>
      <c r="AR11" s="47">
        <v>0.36795920929999998</v>
      </c>
      <c r="AS11" s="47">
        <v>0.20437700910000001</v>
      </c>
      <c r="AT11" s="47">
        <v>0.1448680074</v>
      </c>
      <c r="AU11" s="47">
        <v>0.17873960380000001</v>
      </c>
      <c r="AV11" s="47">
        <v>0.27167509229999998</v>
      </c>
      <c r="AW11" s="47">
        <v>0.15632660170000001</v>
      </c>
      <c r="AX11" s="47">
        <v>0.20932385789999999</v>
      </c>
      <c r="AY11" s="47">
        <v>3.3510103800000003E-2</v>
      </c>
      <c r="AZ11" s="47">
        <v>0.1059275658</v>
      </c>
      <c r="BA11" s="47">
        <v>-1.3720972999999999E-2</v>
      </c>
      <c r="BB11" s="47">
        <v>0.273643091</v>
      </c>
      <c r="BC11" s="47">
        <v>0.21236711790000001</v>
      </c>
      <c r="BD11" s="47">
        <v>2.97662993E-2</v>
      </c>
      <c r="BE11" s="47">
        <v>2.7494750500000002E-2</v>
      </c>
      <c r="BF11" s="47">
        <v>0.13099253750000001</v>
      </c>
      <c r="BG11" s="47">
        <v>0.1436867231</v>
      </c>
      <c r="BH11" s="47">
        <v>-1.0118813000000001E-2</v>
      </c>
      <c r="BI11" s="47">
        <v>0.1710471673</v>
      </c>
      <c r="BJ11" s="47">
        <v>1.26210539E-2</v>
      </c>
      <c r="BK11" s="47">
        <v>7.5366457900000003E-2</v>
      </c>
      <c r="BL11" s="47">
        <v>1.9934899000000001E-3</v>
      </c>
      <c r="BM11" s="47">
        <v>8.3828579299999997E-2</v>
      </c>
      <c r="BN11" s="47">
        <v>-2.3208519E-2</v>
      </c>
      <c r="BO11" s="47">
        <v>7.4255091800000006E-2</v>
      </c>
      <c r="BP11" s="47">
        <v>-1.935431E-2</v>
      </c>
      <c r="BQ11" s="47">
        <v>0.13463831170000001</v>
      </c>
      <c r="BR11" s="47">
        <v>7.6469412E-3</v>
      </c>
      <c r="BS11" s="47">
        <v>9.5177821999999999E-3</v>
      </c>
      <c r="BT11" s="47">
        <v>-1.144714E-2</v>
      </c>
      <c r="BU11" s="47">
        <v>5.5282197900000003E-2</v>
      </c>
      <c r="BV11" s="47">
        <v>3.1016190900000001E-2</v>
      </c>
      <c r="BW11" s="47">
        <v>4.0757009800000001E-2</v>
      </c>
      <c r="BX11" s="47">
        <v>-2.5716849999999999E-2</v>
      </c>
      <c r="BY11" s="47">
        <v>4.33100851E-2</v>
      </c>
      <c r="BZ11" s="47">
        <v>8.1420403000000002E-3</v>
      </c>
      <c r="CA11" s="47">
        <v>4.2446953199999998E-2</v>
      </c>
      <c r="CB11" s="47">
        <v>3.7929618900000003E-2</v>
      </c>
      <c r="CC11" s="47">
        <v>-2.3573195000000002E-2</v>
      </c>
      <c r="CD11" s="47">
        <v>0.11803226209999999</v>
      </c>
      <c r="CE11" s="47">
        <v>0.1641193601</v>
      </c>
      <c r="CF11" s="47">
        <v>1.92938411E-2</v>
      </c>
      <c r="CG11" s="47">
        <v>-3.0616454000000001E-2</v>
      </c>
      <c r="CH11" s="47">
        <v>2.6071818600000001E-2</v>
      </c>
      <c r="CI11" s="47">
        <v>2.0535844500000001E-2</v>
      </c>
      <c r="CJ11" s="47">
        <v>-2.8728990999999999E-2</v>
      </c>
      <c r="CK11" s="47">
        <v>3.3991058999999997E-2</v>
      </c>
      <c r="CL11" s="47">
        <v>-2.7957314E-2</v>
      </c>
      <c r="CM11" s="47">
        <v>-8.0513019999999998E-3</v>
      </c>
      <c r="CN11" s="47">
        <v>7.2364938000000004E-3</v>
      </c>
      <c r="CO11" s="47">
        <v>1.81535E-4</v>
      </c>
      <c r="CP11" s="47">
        <v>-8.4506689999999992E-3</v>
      </c>
      <c r="CQ11" s="47">
        <v>-8.5318159999999994E-3</v>
      </c>
      <c r="CR11" s="47">
        <v>-7.8860202000000004E-2</v>
      </c>
      <c r="CS11" s="47">
        <v>-3.1567584000000003E-2</v>
      </c>
      <c r="CT11" s="47">
        <v>-3.2886801E-2</v>
      </c>
      <c r="CU11" s="47">
        <v>-4.5020679000000001E-2</v>
      </c>
      <c r="CV11" s="47">
        <v>2.1865796699999999E-2</v>
      </c>
      <c r="CW11" s="47">
        <v>1.50401098E-2</v>
      </c>
      <c r="CX11" s="47">
        <v>6.76687656E-2</v>
      </c>
      <c r="CY11" s="47">
        <v>4.8780750099999999E-2</v>
      </c>
      <c r="CZ11" s="47">
        <v>-1.1028217E-2</v>
      </c>
      <c r="DA11" s="47">
        <v>-6.3918880000000001E-3</v>
      </c>
      <c r="DB11" s="47">
        <v>-3.326991E-2</v>
      </c>
      <c r="DC11" s="47">
        <v>-2.7875761999999998E-2</v>
      </c>
      <c r="DD11" s="47">
        <v>3.5225333099999999E-2</v>
      </c>
      <c r="DE11" s="47">
        <v>1.7573872399999999E-2</v>
      </c>
      <c r="DF11" s="47">
        <v>3.4940180000000002E-3</v>
      </c>
      <c r="DG11" s="47">
        <v>3.6199337999999999E-3</v>
      </c>
      <c r="DH11" s="48">
        <v>2.0575194200000001E-2</v>
      </c>
    </row>
    <row r="12" spans="1:112" x14ac:dyDescent="0.15">
      <c r="A12" s="46" t="s">
        <v>940</v>
      </c>
      <c r="B12" s="47" t="s">
        <v>158</v>
      </c>
      <c r="C12" s="47">
        <v>0.6741694855</v>
      </c>
      <c r="D12" s="47">
        <v>0.61206964639999994</v>
      </c>
      <c r="E12" s="47">
        <v>0.69062643290000003</v>
      </c>
      <c r="F12" s="47">
        <v>0.56828124369999999</v>
      </c>
      <c r="G12" s="47">
        <v>0.105218376</v>
      </c>
      <c r="H12" s="47">
        <v>0.52022346549999998</v>
      </c>
      <c r="I12" s="47">
        <v>0.51319970189999997</v>
      </c>
      <c r="J12" s="47">
        <v>1</v>
      </c>
      <c r="K12" s="47">
        <v>0.13450994329999999</v>
      </c>
      <c r="L12" s="47">
        <v>0.37463850729999998</v>
      </c>
      <c r="M12" s="47">
        <v>0.57449790140000001</v>
      </c>
      <c r="N12" s="47">
        <v>0.5625021268</v>
      </c>
      <c r="O12" s="47">
        <v>0.60311327380000002</v>
      </c>
      <c r="P12" s="47">
        <v>0.67113834419999996</v>
      </c>
      <c r="Q12" s="47">
        <v>0.52187878489999995</v>
      </c>
      <c r="R12" s="47">
        <v>0.54202302309999995</v>
      </c>
      <c r="S12" s="47">
        <v>0.60358927770000004</v>
      </c>
      <c r="T12" s="47">
        <v>0.57376697570000001</v>
      </c>
      <c r="U12" s="47">
        <v>0.55799924550000002</v>
      </c>
      <c r="V12" s="47">
        <v>0.88381684650000003</v>
      </c>
      <c r="W12" s="47">
        <v>0.60818987079999998</v>
      </c>
      <c r="X12" s="47">
        <v>0.57503977849999999</v>
      </c>
      <c r="Y12" s="47">
        <v>0.67333666410000004</v>
      </c>
      <c r="Z12" s="47">
        <v>0.66348341600000005</v>
      </c>
      <c r="AA12" s="47">
        <v>0.59449761400000001</v>
      </c>
      <c r="AB12" s="47">
        <v>0.3248827467</v>
      </c>
      <c r="AC12" s="47">
        <v>0.36016880220000003</v>
      </c>
      <c r="AD12" s="47">
        <v>0.4186463325</v>
      </c>
      <c r="AE12" s="47">
        <v>0.36379515699999998</v>
      </c>
      <c r="AF12" s="47">
        <v>0.32519758440000002</v>
      </c>
      <c r="AG12" s="47">
        <v>0.52000925099999995</v>
      </c>
      <c r="AH12" s="47">
        <v>0.44913130439999999</v>
      </c>
      <c r="AI12" s="47">
        <v>0.31759591320000002</v>
      </c>
      <c r="AJ12" s="47">
        <v>0.39423418469999999</v>
      </c>
      <c r="AK12" s="47">
        <v>0.37765045949999998</v>
      </c>
      <c r="AL12" s="47">
        <v>0.61890151940000004</v>
      </c>
      <c r="AM12" s="47">
        <v>0.48716493760000001</v>
      </c>
      <c r="AN12" s="47">
        <v>0.34024676529999998</v>
      </c>
      <c r="AO12" s="47">
        <v>0.30561246990000002</v>
      </c>
      <c r="AP12" s="47">
        <v>-1.0458939999999999E-3</v>
      </c>
      <c r="AQ12" s="47">
        <v>1.7580889499999999E-2</v>
      </c>
      <c r="AR12" s="47">
        <v>0.2594649416</v>
      </c>
      <c r="AS12" s="47">
        <v>0.25730400450000002</v>
      </c>
      <c r="AT12" s="47">
        <v>0.28153708420000001</v>
      </c>
      <c r="AU12" s="47">
        <v>0.36790388340000002</v>
      </c>
      <c r="AV12" s="47">
        <v>0.31514554589999999</v>
      </c>
      <c r="AW12" s="47">
        <v>0.30868084670000001</v>
      </c>
      <c r="AX12" s="47">
        <v>3.7574579699999999E-2</v>
      </c>
      <c r="AY12" s="47">
        <v>2.7625407500000001E-2</v>
      </c>
      <c r="AZ12" s="47">
        <v>0.27615798470000003</v>
      </c>
      <c r="BA12" s="47">
        <v>-2.7212706999999999E-2</v>
      </c>
      <c r="BB12" s="47">
        <v>0.29046228149999997</v>
      </c>
      <c r="BC12" s="47">
        <v>0.47573474869999999</v>
      </c>
      <c r="BD12" s="47">
        <v>2.4576682499999999E-2</v>
      </c>
      <c r="BE12" s="47">
        <v>2.6090386100000001E-2</v>
      </c>
      <c r="BF12" s="47">
        <v>0.2752328436</v>
      </c>
      <c r="BG12" s="47">
        <v>0.14576471869999999</v>
      </c>
      <c r="BH12" s="47">
        <v>-4.8235035000000002E-2</v>
      </c>
      <c r="BI12" s="47">
        <v>0.1560937862</v>
      </c>
      <c r="BJ12" s="47">
        <v>1.1024812199999999E-2</v>
      </c>
      <c r="BK12" s="47">
        <v>6.8253485700000005E-2</v>
      </c>
      <c r="BL12" s="47">
        <v>-7.0510210000000002E-3</v>
      </c>
      <c r="BM12" s="47">
        <v>0.18904090770000001</v>
      </c>
      <c r="BN12" s="47">
        <v>-2.9237813000000001E-2</v>
      </c>
      <c r="BO12" s="47">
        <v>0.1274588404</v>
      </c>
      <c r="BP12" s="47">
        <v>-4.4326944E-2</v>
      </c>
      <c r="BQ12" s="47">
        <v>0.14523136089999999</v>
      </c>
      <c r="BR12" s="47">
        <v>-1.0943804E-2</v>
      </c>
      <c r="BS12" s="47">
        <v>3.0296851499999999E-2</v>
      </c>
      <c r="BT12" s="47">
        <v>-1.6483246E-2</v>
      </c>
      <c r="BU12" s="47">
        <v>0.1421466337</v>
      </c>
      <c r="BV12" s="47">
        <v>5.7064171599999998E-2</v>
      </c>
      <c r="BW12" s="47">
        <v>0.13319610300000001</v>
      </c>
      <c r="BX12" s="47">
        <v>-3.3359271000000003E-2</v>
      </c>
      <c r="BY12" s="47">
        <v>0.1386013415</v>
      </c>
      <c r="BZ12" s="47">
        <v>1.1508408600000001E-2</v>
      </c>
      <c r="CA12" s="47">
        <v>0.1476655855</v>
      </c>
      <c r="CB12" s="47">
        <v>0.1315104054</v>
      </c>
      <c r="CC12" s="47">
        <v>-2.1685783E-2</v>
      </c>
      <c r="CD12" s="47">
        <v>0.1080440599</v>
      </c>
      <c r="CE12" s="47">
        <v>0.15376514020000001</v>
      </c>
      <c r="CF12" s="47">
        <v>-0.14293287499999999</v>
      </c>
      <c r="CG12" s="47">
        <v>-5.9245147999999997E-2</v>
      </c>
      <c r="CH12" s="47">
        <v>3.8440293399999999E-2</v>
      </c>
      <c r="CI12" s="47">
        <v>7.8593755900000006E-2</v>
      </c>
      <c r="CJ12" s="47">
        <v>-2.9055576999999999E-2</v>
      </c>
      <c r="CK12" s="47">
        <v>-0.18121489199999999</v>
      </c>
      <c r="CL12" s="47">
        <v>-2.8682685999999999E-2</v>
      </c>
      <c r="CM12" s="47">
        <v>-2.3576172999999999E-2</v>
      </c>
      <c r="CN12" s="47">
        <v>1.20583863E-2</v>
      </c>
      <c r="CO12" s="47">
        <v>-2.0622020000000001E-2</v>
      </c>
      <c r="CP12" s="47">
        <v>-2.1948552E-2</v>
      </c>
      <c r="CQ12" s="47">
        <v>-2.2017155E-2</v>
      </c>
      <c r="CR12" s="47">
        <v>-0.16905262900000001</v>
      </c>
      <c r="CS12" s="47">
        <v>-2.6930992000000001E-2</v>
      </c>
      <c r="CT12" s="47">
        <v>-3.1067292E-2</v>
      </c>
      <c r="CU12" s="47">
        <v>-3.5047863999999998E-2</v>
      </c>
      <c r="CV12" s="47">
        <v>8.5647761099999997E-2</v>
      </c>
      <c r="CW12" s="47">
        <v>4.0836961E-3</v>
      </c>
      <c r="CX12" s="47">
        <v>5.4541434200000002E-2</v>
      </c>
      <c r="CY12" s="47">
        <v>0.1057106168</v>
      </c>
      <c r="CZ12" s="47">
        <v>-6.0595670000000001E-3</v>
      </c>
      <c r="DA12" s="47">
        <v>-4.9414919999999996E-3</v>
      </c>
      <c r="DB12" s="47">
        <v>-4.4945169E-2</v>
      </c>
      <c r="DC12" s="47">
        <v>-1.4484845E-2</v>
      </c>
      <c r="DD12" s="47">
        <v>3.85062236E-2</v>
      </c>
      <c r="DE12" s="47">
        <v>4.06887945E-2</v>
      </c>
      <c r="DF12" s="47">
        <v>1.24278016E-2</v>
      </c>
      <c r="DG12" s="47">
        <v>2.7484900000000002E-4</v>
      </c>
      <c r="DH12" s="48">
        <v>2.3723659000000001E-2</v>
      </c>
    </row>
    <row r="13" spans="1:112" x14ac:dyDescent="0.15">
      <c r="A13" s="46" t="s">
        <v>940</v>
      </c>
      <c r="B13" s="47" t="s">
        <v>136</v>
      </c>
      <c r="C13" s="47">
        <v>0.49961434090000001</v>
      </c>
      <c r="D13" s="47">
        <v>0.53512871640000004</v>
      </c>
      <c r="E13" s="47">
        <v>0.4403442105</v>
      </c>
      <c r="F13" s="47">
        <v>0.29055620980000002</v>
      </c>
      <c r="G13" s="47">
        <v>0.63158838350000002</v>
      </c>
      <c r="H13" s="47">
        <v>0.45014391100000001</v>
      </c>
      <c r="I13" s="47">
        <v>0.4450207202</v>
      </c>
      <c r="J13" s="47">
        <v>0.13450994329999999</v>
      </c>
      <c r="K13" s="47">
        <v>1</v>
      </c>
      <c r="L13" s="47">
        <v>0.30181720340000001</v>
      </c>
      <c r="M13" s="47">
        <v>0.1419156862</v>
      </c>
      <c r="N13" s="47">
        <v>0.14264500929999999</v>
      </c>
      <c r="O13" s="47">
        <v>0.14128422860000001</v>
      </c>
      <c r="P13" s="47">
        <v>0.1149672989</v>
      </c>
      <c r="Q13" s="47">
        <v>9.9449756200000003E-2</v>
      </c>
      <c r="R13" s="47">
        <v>0.13353946210000001</v>
      </c>
      <c r="S13" s="47">
        <v>0.12050503529999999</v>
      </c>
      <c r="T13" s="47">
        <v>0.1211495684</v>
      </c>
      <c r="U13" s="47">
        <v>0.13249770890000001</v>
      </c>
      <c r="V13" s="47">
        <v>3.7230758199999998E-2</v>
      </c>
      <c r="W13" s="47">
        <v>9.2689143200000004E-2</v>
      </c>
      <c r="X13" s="47">
        <v>9.8645565199999993E-2</v>
      </c>
      <c r="Y13" s="47">
        <v>0.10617335479999999</v>
      </c>
      <c r="Z13" s="47">
        <v>0.1014342328</v>
      </c>
      <c r="AA13" s="47">
        <v>9.5326591200000005E-2</v>
      </c>
      <c r="AB13" s="47">
        <v>2.94501234E-2</v>
      </c>
      <c r="AC13" s="47">
        <v>3.9745868900000002E-2</v>
      </c>
      <c r="AD13" s="47">
        <v>0.10966327820000001</v>
      </c>
      <c r="AE13" s="47">
        <v>3.9506814299999998E-2</v>
      </c>
      <c r="AF13" s="47">
        <v>1.4196199600000001E-2</v>
      </c>
      <c r="AG13" s="47">
        <v>2.0979299900000001E-2</v>
      </c>
      <c r="AH13" s="47">
        <v>0.17334521829999999</v>
      </c>
      <c r="AI13" s="47">
        <v>4.3429135700000003E-2</v>
      </c>
      <c r="AJ13" s="47">
        <v>6.8540082899999993E-2</v>
      </c>
      <c r="AK13" s="47">
        <v>2.6333013200000002E-2</v>
      </c>
      <c r="AL13" s="47">
        <v>8.7806548499999998E-2</v>
      </c>
      <c r="AM13" s="47">
        <v>6.0249460400000003E-2</v>
      </c>
      <c r="AN13" s="47">
        <v>4.21699928E-2</v>
      </c>
      <c r="AO13" s="47">
        <v>3.4941060599999997E-2</v>
      </c>
      <c r="AP13" s="47">
        <v>4.1223610399999999E-2</v>
      </c>
      <c r="AQ13" s="47">
        <v>2.84572121E-2</v>
      </c>
      <c r="AR13" s="47">
        <v>0.1054544974</v>
      </c>
      <c r="AS13" s="47">
        <v>8.3624918500000006E-2</v>
      </c>
      <c r="AT13" s="47">
        <v>7.2421455400000001E-2</v>
      </c>
      <c r="AU13" s="47">
        <v>5.5060519400000001E-2</v>
      </c>
      <c r="AV13" s="47">
        <v>7.1920110300000006E-2</v>
      </c>
      <c r="AW13" s="47">
        <v>6.2061923400000003E-2</v>
      </c>
      <c r="AX13" s="47">
        <v>9.2520677600000004E-2</v>
      </c>
      <c r="AY13" s="47">
        <v>7.9904746000000002E-3</v>
      </c>
      <c r="AZ13" s="47">
        <v>9.0568681000000005E-3</v>
      </c>
      <c r="BA13" s="47">
        <v>2.7510948300000001E-2</v>
      </c>
      <c r="BB13" s="47">
        <v>3.6045221400000001E-2</v>
      </c>
      <c r="BC13" s="47">
        <v>4.75724644E-2</v>
      </c>
      <c r="BD13" s="47">
        <v>3.2481481000000002E-3</v>
      </c>
      <c r="BE13" s="47">
        <v>7.1700232000000003E-3</v>
      </c>
      <c r="BF13" s="47">
        <v>4.93964083E-2</v>
      </c>
      <c r="BG13" s="47">
        <v>5.1082311399999997E-2</v>
      </c>
      <c r="BH13" s="47">
        <v>4.0047816799999997E-2</v>
      </c>
      <c r="BI13" s="47">
        <v>0.11937234920000001</v>
      </c>
      <c r="BJ13" s="47">
        <v>1.4276715800000001E-2</v>
      </c>
      <c r="BK13" s="47">
        <v>5.9054579599999997E-2</v>
      </c>
      <c r="BL13" s="47">
        <v>1.45448517E-2</v>
      </c>
      <c r="BM13" s="47">
        <v>1.1783487999999999E-3</v>
      </c>
      <c r="BN13" s="47">
        <v>4.0286938000000001E-3</v>
      </c>
      <c r="BO13" s="47">
        <v>2.1395473E-3</v>
      </c>
      <c r="BP13" s="47">
        <v>6.3693860000000003E-3</v>
      </c>
      <c r="BQ13" s="47">
        <v>4.6132540899999998E-2</v>
      </c>
      <c r="BR13" s="47">
        <v>-1.5403300999999999E-2</v>
      </c>
      <c r="BS13" s="47">
        <v>-6.8205299999999996E-4</v>
      </c>
      <c r="BT13" s="47">
        <v>-1.2900256000000001E-2</v>
      </c>
      <c r="BU13" s="47">
        <v>-9.5328649999999997E-3</v>
      </c>
      <c r="BV13" s="47">
        <v>1.4433687000000001E-2</v>
      </c>
      <c r="BW13" s="47">
        <v>-7.8846809999999993E-3</v>
      </c>
      <c r="BX13" s="47">
        <v>-1.9437110000000001E-3</v>
      </c>
      <c r="BY13" s="47">
        <v>-7.8677020000000007E-3</v>
      </c>
      <c r="BZ13" s="47">
        <v>4.8887517999999996E-3</v>
      </c>
      <c r="CA13" s="47">
        <v>-7.5531310000000003E-3</v>
      </c>
      <c r="CB13" s="47">
        <v>-5.9625329999999999E-3</v>
      </c>
      <c r="CC13" s="47">
        <v>-1.6611577999999998E-2</v>
      </c>
      <c r="CD13" s="47">
        <v>6.4997453400000002E-2</v>
      </c>
      <c r="CE13" s="47">
        <v>8.2539141600000004E-2</v>
      </c>
      <c r="CF13" s="47">
        <v>0.1440299867</v>
      </c>
      <c r="CG13" s="47">
        <v>9.3333963999999991E-3</v>
      </c>
      <c r="CH13" s="47">
        <v>1.98799752E-2</v>
      </c>
      <c r="CI13" s="47">
        <v>-6.8314200000000004E-3</v>
      </c>
      <c r="CJ13" s="47">
        <v>-3.4281211999999998E-2</v>
      </c>
      <c r="CK13" s="47">
        <v>0.19185135880000001</v>
      </c>
      <c r="CL13" s="47">
        <v>1.6837497E-3</v>
      </c>
      <c r="CM13" s="47">
        <v>-1.3254663E-2</v>
      </c>
      <c r="CN13" s="47">
        <v>3.2322529E-3</v>
      </c>
      <c r="CO13" s="47">
        <v>-4.7713770000000003E-3</v>
      </c>
      <c r="CP13" s="47">
        <v>-1.4896035E-2</v>
      </c>
      <c r="CQ13" s="47">
        <v>-1.4930588999999999E-2</v>
      </c>
      <c r="CR13" s="47">
        <v>4.1322062000000003E-3</v>
      </c>
      <c r="CS13" s="47">
        <v>-4.1167651999999999E-2</v>
      </c>
      <c r="CT13" s="47">
        <v>-4.3624795000000001E-2</v>
      </c>
      <c r="CU13" s="47">
        <v>-3.0171328000000001E-2</v>
      </c>
      <c r="CV13" s="47">
        <v>-5.2446990000000002E-3</v>
      </c>
      <c r="CW13" s="47">
        <v>2.3995649000000002E-3</v>
      </c>
      <c r="CX13" s="47">
        <v>3.5229162299999998E-2</v>
      </c>
      <c r="CY13" s="47">
        <v>4.8015381900000001E-2</v>
      </c>
      <c r="CZ13" s="47">
        <v>2.2110759000000002E-3</v>
      </c>
      <c r="DA13" s="47">
        <v>3.2385339999999999E-3</v>
      </c>
      <c r="DB13" s="47">
        <v>-2.9166872999999999E-2</v>
      </c>
      <c r="DC13" s="47">
        <v>-2.6373310000000001E-2</v>
      </c>
      <c r="DD13" s="47">
        <v>1.12875579E-2</v>
      </c>
      <c r="DE13" s="47">
        <v>7.8273282000000007E-3</v>
      </c>
      <c r="DF13" s="47">
        <v>-9.5514999999999999E-4</v>
      </c>
      <c r="DG13" s="47">
        <v>-4.9943210000000004E-3</v>
      </c>
      <c r="DH13" s="48">
        <v>1.6776554700000001E-2</v>
      </c>
    </row>
    <row r="14" spans="1:112" x14ac:dyDescent="0.15">
      <c r="A14" s="46" t="s">
        <v>940</v>
      </c>
      <c r="B14" s="47" t="s">
        <v>163</v>
      </c>
      <c r="C14" s="47">
        <v>0.40514528430000002</v>
      </c>
      <c r="D14" s="47">
        <v>0.4800001995</v>
      </c>
      <c r="E14" s="47">
        <v>0.3773476509</v>
      </c>
      <c r="F14" s="47">
        <v>0.60205470930000005</v>
      </c>
      <c r="G14" s="47">
        <v>0.55572827629999999</v>
      </c>
      <c r="H14" s="47">
        <v>0.65458355180000005</v>
      </c>
      <c r="I14" s="47">
        <v>0.66022655699999999</v>
      </c>
      <c r="J14" s="47">
        <v>0.37463850729999998</v>
      </c>
      <c r="K14" s="47">
        <v>0.30181720340000001</v>
      </c>
      <c r="L14" s="47">
        <v>1</v>
      </c>
      <c r="M14" s="47">
        <v>0.40561516260000002</v>
      </c>
      <c r="N14" s="47">
        <v>0.42026260240000002</v>
      </c>
      <c r="O14" s="47">
        <v>0.42531094400000002</v>
      </c>
      <c r="P14" s="47">
        <v>0.31874529899999998</v>
      </c>
      <c r="Q14" s="47">
        <v>0.32732409280000002</v>
      </c>
      <c r="R14" s="47">
        <v>0.36393520159999998</v>
      </c>
      <c r="S14" s="47">
        <v>0.28544578949999999</v>
      </c>
      <c r="T14" s="47">
        <v>0.36314012309999999</v>
      </c>
      <c r="U14" s="47">
        <v>0.34656119549999997</v>
      </c>
      <c r="V14" s="47">
        <v>0.3270265067</v>
      </c>
      <c r="W14" s="47">
        <v>0.25372659739999998</v>
      </c>
      <c r="X14" s="47">
        <v>0.25988890209999999</v>
      </c>
      <c r="Y14" s="47">
        <v>0.28411177259999998</v>
      </c>
      <c r="Z14" s="47">
        <v>0.28625390950000001</v>
      </c>
      <c r="AA14" s="47">
        <v>0.26235309359999998</v>
      </c>
      <c r="AB14" s="47">
        <v>0.19618690380000001</v>
      </c>
      <c r="AC14" s="47">
        <v>0.20820585690000001</v>
      </c>
      <c r="AD14" s="47">
        <v>0.35025832420000003</v>
      </c>
      <c r="AE14" s="47">
        <v>0.20731761639999999</v>
      </c>
      <c r="AF14" s="47">
        <v>0.1667339454</v>
      </c>
      <c r="AG14" s="47">
        <v>0.41446143549999998</v>
      </c>
      <c r="AH14" s="47">
        <v>0.15438778</v>
      </c>
      <c r="AI14" s="47">
        <v>0.16256379709999999</v>
      </c>
      <c r="AJ14" s="47">
        <v>0.18609795609999999</v>
      </c>
      <c r="AK14" s="47">
        <v>0.17846386149999999</v>
      </c>
      <c r="AL14" s="47">
        <v>0.2364639761</v>
      </c>
      <c r="AM14" s="47">
        <v>0.26420213980000001</v>
      </c>
      <c r="AN14" s="47">
        <v>0.15538258590000001</v>
      </c>
      <c r="AO14" s="47">
        <v>0.13180728729999999</v>
      </c>
      <c r="AP14" s="47">
        <v>2.58960679E-2</v>
      </c>
      <c r="AQ14" s="47">
        <v>2.4308551899999999E-2</v>
      </c>
      <c r="AR14" s="47">
        <v>0.36993958459999998</v>
      </c>
      <c r="AS14" s="47">
        <v>0.24442043150000001</v>
      </c>
      <c r="AT14" s="47">
        <v>0.19698059809999999</v>
      </c>
      <c r="AU14" s="47">
        <v>0.16494032480000001</v>
      </c>
      <c r="AV14" s="47">
        <v>0.2772468011</v>
      </c>
      <c r="AW14" s="47">
        <v>0.14211842899999999</v>
      </c>
      <c r="AX14" s="47">
        <v>0.31058000720000001</v>
      </c>
      <c r="AY14" s="47">
        <v>4.1891083099999997E-2</v>
      </c>
      <c r="AZ14" s="47">
        <v>0.131252759</v>
      </c>
      <c r="BA14" s="47">
        <v>0.2069452805</v>
      </c>
      <c r="BB14" s="47">
        <v>0.38706621209999997</v>
      </c>
      <c r="BC14" s="47">
        <v>0.12596229110000001</v>
      </c>
      <c r="BD14" s="47">
        <v>3.6090456700000002E-2</v>
      </c>
      <c r="BE14" s="47">
        <v>2.9477365200000001E-2</v>
      </c>
      <c r="BF14" s="47">
        <v>0.1035214832</v>
      </c>
      <c r="BG14" s="47">
        <v>0.27975764250000001</v>
      </c>
      <c r="BH14" s="47">
        <v>8.6098983999999996E-3</v>
      </c>
      <c r="BI14" s="47">
        <v>0.15712747939999999</v>
      </c>
      <c r="BJ14" s="47">
        <v>1.66510596E-2</v>
      </c>
      <c r="BK14" s="47">
        <v>4.8159515200000003E-2</v>
      </c>
      <c r="BL14" s="47">
        <v>0.17257004649999999</v>
      </c>
      <c r="BM14" s="47">
        <v>6.6875399299999999E-2</v>
      </c>
      <c r="BN14" s="47">
        <v>0.1740716715</v>
      </c>
      <c r="BO14" s="47">
        <v>-1.3946177000000001E-2</v>
      </c>
      <c r="BP14" s="47">
        <v>1.6752111600000001E-2</v>
      </c>
      <c r="BQ14" s="47">
        <v>0.137726293</v>
      </c>
      <c r="BR14" s="47">
        <v>2.8005980900000001E-2</v>
      </c>
      <c r="BS14" s="47">
        <v>5.2006062200000001E-2</v>
      </c>
      <c r="BT14" s="47">
        <v>-7.6245979999999998E-3</v>
      </c>
      <c r="BU14" s="47">
        <v>3.2047520099999997E-2</v>
      </c>
      <c r="BV14" s="47">
        <v>2.23409675E-2</v>
      </c>
      <c r="BW14" s="47">
        <v>4.1863554400000003E-2</v>
      </c>
      <c r="BX14" s="47">
        <v>0.12923707940000001</v>
      </c>
      <c r="BY14" s="47">
        <v>4.5585157699999997E-2</v>
      </c>
      <c r="BZ14" s="47">
        <v>7.9326029000000003E-3</v>
      </c>
      <c r="CA14" s="47">
        <v>4.97821788E-2</v>
      </c>
      <c r="CB14" s="47">
        <v>3.9396705900000002E-2</v>
      </c>
      <c r="CC14" s="47">
        <v>-2.9732735E-2</v>
      </c>
      <c r="CD14" s="47">
        <v>7.1940826499999999E-2</v>
      </c>
      <c r="CE14" s="47">
        <v>0.13810868209999999</v>
      </c>
      <c r="CF14" s="47">
        <v>2.2893544799999999E-2</v>
      </c>
      <c r="CG14" s="47">
        <v>-2.4514198000000001E-2</v>
      </c>
      <c r="CH14" s="47">
        <v>1.8626540399999999E-2</v>
      </c>
      <c r="CI14" s="47">
        <v>2.6536030299999999E-2</v>
      </c>
      <c r="CJ14" s="47">
        <v>2.5702811499999999E-2</v>
      </c>
      <c r="CK14" s="47">
        <v>2.8397919800000001E-2</v>
      </c>
      <c r="CL14" s="47">
        <v>-1.0333851E-2</v>
      </c>
      <c r="CM14" s="47">
        <v>4.5839202000000001E-3</v>
      </c>
      <c r="CN14" s="47">
        <v>4.8979918000000002E-3</v>
      </c>
      <c r="CO14" s="47">
        <v>1.8923995000000001E-3</v>
      </c>
      <c r="CP14" s="47">
        <v>5.2787386E-3</v>
      </c>
      <c r="CQ14" s="47">
        <v>5.0013630999999996E-3</v>
      </c>
      <c r="CR14" s="47">
        <v>-5.5722890000000002E-3</v>
      </c>
      <c r="CS14" s="47">
        <v>2.8165110300000001E-2</v>
      </c>
      <c r="CT14" s="47">
        <v>2.8087996300000001E-2</v>
      </c>
      <c r="CU14" s="47">
        <v>-8.6287329999999995E-3</v>
      </c>
      <c r="CV14" s="47">
        <v>2.6113656799999999E-2</v>
      </c>
      <c r="CW14" s="47">
        <v>2.67653682E-2</v>
      </c>
      <c r="CX14" s="47">
        <v>4.5224344499999999E-2</v>
      </c>
      <c r="CY14" s="47">
        <v>3.38173238E-2</v>
      </c>
      <c r="CZ14" s="47">
        <v>-6.6472099999999995E-4</v>
      </c>
      <c r="DA14" s="47">
        <v>-3.3720400000000002E-3</v>
      </c>
      <c r="DB14" s="47">
        <v>-2.0014687E-2</v>
      </c>
      <c r="DC14" s="47">
        <v>-8.246527E-3</v>
      </c>
      <c r="DD14" s="47">
        <v>2.2844250699999999E-2</v>
      </c>
      <c r="DE14" s="47">
        <v>1.35446405E-2</v>
      </c>
      <c r="DF14" s="47">
        <v>3.3663573E-3</v>
      </c>
      <c r="DG14" s="47">
        <v>1.9788873700000001E-2</v>
      </c>
      <c r="DH14" s="48">
        <v>1.02989975E-2</v>
      </c>
    </row>
    <row r="15" spans="1:112" x14ac:dyDescent="0.15">
      <c r="A15" s="46" t="s">
        <v>940</v>
      </c>
      <c r="B15" s="47" t="s">
        <v>427</v>
      </c>
      <c r="C15" s="47">
        <v>0.58226312739999997</v>
      </c>
      <c r="D15" s="47">
        <v>0.4513482258</v>
      </c>
      <c r="E15" s="47">
        <v>0.61581110059999999</v>
      </c>
      <c r="F15" s="47">
        <v>0.73437389310000001</v>
      </c>
      <c r="G15" s="47">
        <v>0.3135066279</v>
      </c>
      <c r="H15" s="47">
        <v>0.3790554914</v>
      </c>
      <c r="I15" s="47">
        <v>0.37263290640000002</v>
      </c>
      <c r="J15" s="47">
        <v>0.57449790140000001</v>
      </c>
      <c r="K15" s="47">
        <v>0.1419156862</v>
      </c>
      <c r="L15" s="47">
        <v>0.40561516260000002</v>
      </c>
      <c r="M15" s="47">
        <v>1</v>
      </c>
      <c r="N15" s="47">
        <v>0.93235504690000004</v>
      </c>
      <c r="O15" s="47">
        <v>0.92403174960000001</v>
      </c>
      <c r="P15" s="47">
        <v>0.66274482840000004</v>
      </c>
      <c r="Q15" s="47">
        <v>0.77337145129999996</v>
      </c>
      <c r="R15" s="47">
        <v>0.6610961407</v>
      </c>
      <c r="S15" s="47">
        <v>0.66702781450000004</v>
      </c>
      <c r="T15" s="47">
        <v>0.88651769719999995</v>
      </c>
      <c r="U15" s="47">
        <v>0.77326900799999998</v>
      </c>
      <c r="V15" s="47">
        <v>0.58192757490000002</v>
      </c>
      <c r="W15" s="47">
        <v>0.58205564229999995</v>
      </c>
      <c r="X15" s="47">
        <v>0.55097183299999997</v>
      </c>
      <c r="Y15" s="47">
        <v>0.66145618500000003</v>
      </c>
      <c r="Z15" s="47">
        <v>0.71266561129999995</v>
      </c>
      <c r="AA15" s="47">
        <v>0.54700493240000003</v>
      </c>
      <c r="AB15" s="47">
        <v>0.51776133840000005</v>
      </c>
      <c r="AC15" s="47">
        <v>0.59592257280000005</v>
      </c>
      <c r="AD15" s="47">
        <v>0.43788358430000002</v>
      </c>
      <c r="AE15" s="47">
        <v>0.60674748980000004</v>
      </c>
      <c r="AF15" s="47">
        <v>0.49800725629999998</v>
      </c>
      <c r="AG15" s="47">
        <v>0.31025567650000002</v>
      </c>
      <c r="AH15" s="47">
        <v>0.29089368129999998</v>
      </c>
      <c r="AI15" s="47">
        <v>0.50014133279999995</v>
      </c>
      <c r="AJ15" s="47">
        <v>0.58120175249999995</v>
      </c>
      <c r="AK15" s="47">
        <v>0.60591187199999996</v>
      </c>
      <c r="AL15" s="47">
        <v>0.57334450120000002</v>
      </c>
      <c r="AM15" s="47">
        <v>0.20355836869999999</v>
      </c>
      <c r="AN15" s="47">
        <v>0.50203280530000005</v>
      </c>
      <c r="AO15" s="47">
        <v>0.46372443860000001</v>
      </c>
      <c r="AP15" s="47">
        <v>5.4519049200000003E-2</v>
      </c>
      <c r="AQ15" s="47">
        <v>7.4480017900000001E-2</v>
      </c>
      <c r="AR15" s="47">
        <v>0.41795014029999999</v>
      </c>
      <c r="AS15" s="47">
        <v>0.4165351504</v>
      </c>
      <c r="AT15" s="47">
        <v>0.48980217329999998</v>
      </c>
      <c r="AU15" s="47">
        <v>0.53167070250000004</v>
      </c>
      <c r="AV15" s="47">
        <v>0.50857863680000004</v>
      </c>
      <c r="AW15" s="47">
        <v>0.50007874649999995</v>
      </c>
      <c r="AX15" s="47">
        <v>0.3584972286</v>
      </c>
      <c r="AY15" s="47">
        <v>7.4881102099999999E-2</v>
      </c>
      <c r="AZ15" s="47">
        <v>0.43011783180000002</v>
      </c>
      <c r="BA15" s="47">
        <v>1.5358839799999999E-2</v>
      </c>
      <c r="BB15" s="47">
        <v>0.18216287289999999</v>
      </c>
      <c r="BC15" s="47">
        <v>0.45072743009999999</v>
      </c>
      <c r="BD15" s="47">
        <v>6.8635121499999993E-2</v>
      </c>
      <c r="BE15" s="47">
        <v>5.8829422899999997E-2</v>
      </c>
      <c r="BF15" s="47">
        <v>0.43969928050000001</v>
      </c>
      <c r="BG15" s="47">
        <v>0.2140206254</v>
      </c>
      <c r="BH15" s="47">
        <v>1.7573528000000001E-2</v>
      </c>
      <c r="BI15" s="47">
        <v>0.22119640469999999</v>
      </c>
      <c r="BJ15" s="47">
        <v>3.62822982E-2</v>
      </c>
      <c r="BK15" s="47">
        <v>0.1118593245</v>
      </c>
      <c r="BL15" s="47">
        <v>-2.4865270000000001E-3</v>
      </c>
      <c r="BM15" s="47">
        <v>0.23426836879999999</v>
      </c>
      <c r="BN15" s="47">
        <v>-3.1806507999999997E-2</v>
      </c>
      <c r="BO15" s="47">
        <v>0.1315743399</v>
      </c>
      <c r="BP15" s="47">
        <v>-6.4059290000000003E-3</v>
      </c>
      <c r="BQ15" s="47">
        <v>-2.8455910000000002E-3</v>
      </c>
      <c r="BR15" s="47">
        <v>-6.1998643999999999E-2</v>
      </c>
      <c r="BS15" s="47">
        <v>4.8385125000000003E-3</v>
      </c>
      <c r="BT15" s="47">
        <v>-5.1940659E-2</v>
      </c>
      <c r="BU15" s="47">
        <v>0.16962634739999999</v>
      </c>
      <c r="BV15" s="47">
        <v>8.3981391899999994E-2</v>
      </c>
      <c r="BW15" s="47">
        <v>0.19618522199999999</v>
      </c>
      <c r="BX15" s="47">
        <v>-4.5002993999999998E-2</v>
      </c>
      <c r="BY15" s="47">
        <v>0.20727889490000001</v>
      </c>
      <c r="BZ15" s="47">
        <v>1.8636555799999999E-2</v>
      </c>
      <c r="CA15" s="47">
        <v>0.21313014329999999</v>
      </c>
      <c r="CB15" s="47">
        <v>0.1789545679</v>
      </c>
      <c r="CC15" s="47">
        <v>-3.1704031000000001E-2</v>
      </c>
      <c r="CD15" s="47">
        <v>-2.3155558999999999E-2</v>
      </c>
      <c r="CE15" s="47">
        <v>0.17256108279999999</v>
      </c>
      <c r="CF15" s="47">
        <v>-9.2633461E-2</v>
      </c>
      <c r="CG15" s="47">
        <v>-4.4637905999999998E-2</v>
      </c>
      <c r="CH15" s="47">
        <v>4.529648E-2</v>
      </c>
      <c r="CI15" s="47">
        <v>0.1081412621</v>
      </c>
      <c r="CJ15" s="47">
        <v>-8.2842049999999993E-3</v>
      </c>
      <c r="CK15" s="47">
        <v>-0.13160929599999999</v>
      </c>
      <c r="CL15" s="47">
        <v>8.1373761999999992E-3</v>
      </c>
      <c r="CM15" s="47">
        <v>-2.9147566E-2</v>
      </c>
      <c r="CN15" s="47">
        <v>1.6832960399999999E-2</v>
      </c>
      <c r="CO15" s="47">
        <v>-2.6023279999999999E-2</v>
      </c>
      <c r="CP15" s="47">
        <v>-2.7253576000000002E-2</v>
      </c>
      <c r="CQ15" s="47">
        <v>-2.7260156000000001E-2</v>
      </c>
      <c r="CR15" s="47">
        <v>-0.140512528</v>
      </c>
      <c r="CS15" s="47">
        <v>-5.4485456000000002E-2</v>
      </c>
      <c r="CT15" s="47">
        <v>-4.9697613000000002E-2</v>
      </c>
      <c r="CU15" s="47">
        <v>-4.0610418000000002E-2</v>
      </c>
      <c r="CV15" s="47">
        <v>0.13289651050000001</v>
      </c>
      <c r="CW15" s="47">
        <v>-5.1101127000000003E-2</v>
      </c>
      <c r="CX15" s="47">
        <v>3.8059928200000002E-2</v>
      </c>
      <c r="CY15" s="47">
        <v>3.51994219E-2</v>
      </c>
      <c r="CZ15" s="47">
        <v>2.2899058399999998E-2</v>
      </c>
      <c r="DA15" s="47">
        <v>-1.7022350000000001E-3</v>
      </c>
      <c r="DB15" s="47">
        <v>3.83518822E-2</v>
      </c>
      <c r="DC15" s="47">
        <v>-2.0203999999999998E-5</v>
      </c>
      <c r="DD15" s="47">
        <v>1.25567335E-2</v>
      </c>
      <c r="DE15" s="47">
        <v>4.8489221800000003E-2</v>
      </c>
      <c r="DF15" s="47">
        <v>1.56626006E-2</v>
      </c>
      <c r="DG15" s="47">
        <v>5.3610265000000002E-3</v>
      </c>
      <c r="DH15" s="48">
        <v>3.8341472799999998E-2</v>
      </c>
    </row>
    <row r="16" spans="1:112" x14ac:dyDescent="0.15">
      <c r="A16" s="46" t="s">
        <v>940</v>
      </c>
      <c r="B16" s="47" t="s">
        <v>794</v>
      </c>
      <c r="C16" s="47">
        <v>0.56843020730000005</v>
      </c>
      <c r="D16" s="47">
        <v>0.4482199899</v>
      </c>
      <c r="E16" s="47">
        <v>0.59881311479999999</v>
      </c>
      <c r="F16" s="47">
        <v>0.73602105409999996</v>
      </c>
      <c r="G16" s="47">
        <v>0.3242771841</v>
      </c>
      <c r="H16" s="47">
        <v>0.39393139630000001</v>
      </c>
      <c r="I16" s="47">
        <v>0.38784830219999999</v>
      </c>
      <c r="J16" s="47">
        <v>0.5625021268</v>
      </c>
      <c r="K16" s="47">
        <v>0.14264500929999999</v>
      </c>
      <c r="L16" s="47">
        <v>0.42026260240000002</v>
      </c>
      <c r="M16" s="47">
        <v>0.93235504690000004</v>
      </c>
      <c r="N16" s="47">
        <v>1</v>
      </c>
      <c r="O16" s="47">
        <v>0.92175375520000002</v>
      </c>
      <c r="P16" s="47">
        <v>0.64434377880000004</v>
      </c>
      <c r="Q16" s="47">
        <v>0.76145481370000001</v>
      </c>
      <c r="R16" s="47">
        <v>0.65317671450000003</v>
      </c>
      <c r="S16" s="47">
        <v>0.6433673406</v>
      </c>
      <c r="T16" s="47">
        <v>0.87986262280000005</v>
      </c>
      <c r="U16" s="47">
        <v>0.76050798289999999</v>
      </c>
      <c r="V16" s="47">
        <v>0.56912087499999997</v>
      </c>
      <c r="W16" s="47">
        <v>0.56175825079999997</v>
      </c>
      <c r="X16" s="47">
        <v>0.53225134939999996</v>
      </c>
      <c r="Y16" s="47">
        <v>0.64476786090000004</v>
      </c>
      <c r="Z16" s="47">
        <v>0.69495301279999999</v>
      </c>
      <c r="AA16" s="47">
        <v>0.52751212700000005</v>
      </c>
      <c r="AB16" s="47">
        <v>0.50534477069999995</v>
      </c>
      <c r="AC16" s="47">
        <v>0.58916606289999995</v>
      </c>
      <c r="AD16" s="47">
        <v>0.51169765209999996</v>
      </c>
      <c r="AE16" s="47">
        <v>0.5998784157</v>
      </c>
      <c r="AF16" s="47">
        <v>0.48654200359999999</v>
      </c>
      <c r="AG16" s="47">
        <v>0.31387206519999999</v>
      </c>
      <c r="AH16" s="47">
        <v>0.276076292</v>
      </c>
      <c r="AI16" s="47">
        <v>0.48898503430000001</v>
      </c>
      <c r="AJ16" s="47">
        <v>0.56864684269999999</v>
      </c>
      <c r="AK16" s="47">
        <v>0.60036846160000001</v>
      </c>
      <c r="AL16" s="47">
        <v>0.55686794799999995</v>
      </c>
      <c r="AM16" s="47">
        <v>0.2044111384</v>
      </c>
      <c r="AN16" s="47">
        <v>0.49382523160000003</v>
      </c>
      <c r="AO16" s="47">
        <v>0.4538870082</v>
      </c>
      <c r="AP16" s="47">
        <v>5.1813457899999998E-2</v>
      </c>
      <c r="AQ16" s="47">
        <v>7.1189124800000003E-2</v>
      </c>
      <c r="AR16" s="47">
        <v>0.5250053496</v>
      </c>
      <c r="AS16" s="47">
        <v>0.41867842830000002</v>
      </c>
      <c r="AT16" s="47">
        <v>0.481377216</v>
      </c>
      <c r="AU16" s="47">
        <v>0.52140581580000001</v>
      </c>
      <c r="AV16" s="47">
        <v>0.52928198039999996</v>
      </c>
      <c r="AW16" s="47">
        <v>0.4896501473</v>
      </c>
      <c r="AX16" s="47">
        <v>0.4280947692</v>
      </c>
      <c r="AY16" s="47">
        <v>7.5133012200000002E-2</v>
      </c>
      <c r="AZ16" s="47">
        <v>0.4164916467</v>
      </c>
      <c r="BA16" s="47">
        <v>1.8110696799999999E-2</v>
      </c>
      <c r="BB16" s="47">
        <v>0.1933354397</v>
      </c>
      <c r="BC16" s="47">
        <v>0.42010976459999999</v>
      </c>
      <c r="BD16" s="47">
        <v>6.9690565300000007E-2</v>
      </c>
      <c r="BE16" s="47">
        <v>5.9007865399999998E-2</v>
      </c>
      <c r="BF16" s="47">
        <v>0.42924992969999998</v>
      </c>
      <c r="BG16" s="47">
        <v>0.22947395900000001</v>
      </c>
      <c r="BH16" s="47">
        <v>1.9295518099999999E-2</v>
      </c>
      <c r="BI16" s="47">
        <v>0.22504224840000001</v>
      </c>
      <c r="BJ16" s="47">
        <v>3.4556123199999997E-2</v>
      </c>
      <c r="BK16" s="47">
        <v>0.1105517736</v>
      </c>
      <c r="BL16" s="47">
        <v>7.3773093E-3</v>
      </c>
      <c r="BM16" s="47">
        <v>0.22923204680000001</v>
      </c>
      <c r="BN16" s="47">
        <v>-1.5715552000000001E-2</v>
      </c>
      <c r="BO16" s="47">
        <v>0.1200583927</v>
      </c>
      <c r="BP16" s="47">
        <v>-9.6115800000000004E-4</v>
      </c>
      <c r="BQ16" s="47">
        <v>9.4264741000000003E-3</v>
      </c>
      <c r="BR16" s="47">
        <v>-7.2142146000000004E-2</v>
      </c>
      <c r="BS16" s="47">
        <v>1.33679725E-2</v>
      </c>
      <c r="BT16" s="47">
        <v>-6.6817491000000007E-2</v>
      </c>
      <c r="BU16" s="47">
        <v>0.16749513190000001</v>
      </c>
      <c r="BV16" s="47">
        <v>8.2547498799999994E-2</v>
      </c>
      <c r="BW16" s="47">
        <v>0.19020517079999999</v>
      </c>
      <c r="BX16" s="47">
        <v>-2.5778918000000001E-2</v>
      </c>
      <c r="BY16" s="47">
        <v>0.20099827479999999</v>
      </c>
      <c r="BZ16" s="47">
        <v>1.6587701400000002E-2</v>
      </c>
      <c r="CA16" s="47">
        <v>0.20769538970000001</v>
      </c>
      <c r="CB16" s="47">
        <v>0.17065047659999999</v>
      </c>
      <c r="CC16" s="47">
        <v>-3.2914719000000002E-2</v>
      </c>
      <c r="CD16" s="47">
        <v>-2.6154779E-2</v>
      </c>
      <c r="CE16" s="47">
        <v>0.17108004530000001</v>
      </c>
      <c r="CF16" s="47">
        <v>-8.8446815999999998E-2</v>
      </c>
      <c r="CG16" s="47">
        <v>-4.6814688E-2</v>
      </c>
      <c r="CH16" s="47">
        <v>4.4045930900000002E-2</v>
      </c>
      <c r="CI16" s="47">
        <v>0.1019166839</v>
      </c>
      <c r="CJ16" s="47">
        <v>-5.8272719999999997E-3</v>
      </c>
      <c r="CK16" s="47">
        <v>-0.12656794900000001</v>
      </c>
      <c r="CL16" s="47">
        <v>5.8135074999999996E-3</v>
      </c>
      <c r="CM16" s="47">
        <v>-2.8084942000000002E-2</v>
      </c>
      <c r="CN16" s="47">
        <v>1.83275795E-2</v>
      </c>
      <c r="CO16" s="47">
        <v>-2.5612803999999999E-2</v>
      </c>
      <c r="CP16" s="47">
        <v>-2.6322133000000001E-2</v>
      </c>
      <c r="CQ16" s="47">
        <v>-2.6348950999999999E-2</v>
      </c>
      <c r="CR16" s="47">
        <v>-0.120042969</v>
      </c>
      <c r="CS16" s="47">
        <v>-5.6184680000000001E-2</v>
      </c>
      <c r="CT16" s="47">
        <v>-4.9141692000000001E-2</v>
      </c>
      <c r="CU16" s="47">
        <v>-4.2458781000000001E-2</v>
      </c>
      <c r="CV16" s="47">
        <v>0.12966828429999999</v>
      </c>
      <c r="CW16" s="47">
        <v>-8.0768358999999998E-2</v>
      </c>
      <c r="CX16" s="47">
        <v>3.9476876799999998E-2</v>
      </c>
      <c r="CY16" s="47">
        <v>3.2770322499999997E-2</v>
      </c>
      <c r="CZ16" s="47">
        <v>2.1521643399999998E-2</v>
      </c>
      <c r="DA16" s="47">
        <v>-2.9687390000000002E-3</v>
      </c>
      <c r="DB16" s="47">
        <v>3.85213602E-2</v>
      </c>
      <c r="DC16" s="47">
        <v>5.8466020000000004E-4</v>
      </c>
      <c r="DD16" s="47">
        <v>1.44842418E-2</v>
      </c>
      <c r="DE16" s="47">
        <v>4.8633474699999998E-2</v>
      </c>
      <c r="DF16" s="47">
        <v>1.47537659E-2</v>
      </c>
      <c r="DG16" s="47">
        <v>1.38202842E-2</v>
      </c>
      <c r="DH16" s="48">
        <v>3.5102604099999997E-2</v>
      </c>
    </row>
    <row r="17" spans="1:112" x14ac:dyDescent="0.15">
      <c r="A17" s="46" t="s">
        <v>940</v>
      </c>
      <c r="B17" s="47" t="s">
        <v>529</v>
      </c>
      <c r="C17" s="47">
        <v>0.58044655020000002</v>
      </c>
      <c r="D17" s="47">
        <v>0.46837195640000001</v>
      </c>
      <c r="E17" s="47">
        <v>0.61753534669999999</v>
      </c>
      <c r="F17" s="47">
        <v>0.71739818950000001</v>
      </c>
      <c r="G17" s="47">
        <v>0.30208168470000002</v>
      </c>
      <c r="H17" s="47">
        <v>0.40990161920000001</v>
      </c>
      <c r="I17" s="47">
        <v>0.40423248509999998</v>
      </c>
      <c r="J17" s="47">
        <v>0.60311327380000002</v>
      </c>
      <c r="K17" s="47">
        <v>0.14128422860000001</v>
      </c>
      <c r="L17" s="47">
        <v>0.42531094400000002</v>
      </c>
      <c r="M17" s="47">
        <v>0.92403174960000001</v>
      </c>
      <c r="N17" s="47">
        <v>0.92175375520000002</v>
      </c>
      <c r="O17" s="47">
        <v>1</v>
      </c>
      <c r="P17" s="47">
        <v>0.71171778389999996</v>
      </c>
      <c r="Q17" s="47">
        <v>0.78107459349999997</v>
      </c>
      <c r="R17" s="47">
        <v>0.68315872280000001</v>
      </c>
      <c r="S17" s="47">
        <v>0.69318642779999995</v>
      </c>
      <c r="T17" s="47">
        <v>0.90037073720000005</v>
      </c>
      <c r="U17" s="47">
        <v>0.78921339960000003</v>
      </c>
      <c r="V17" s="47">
        <v>0.62122187760000003</v>
      </c>
      <c r="W17" s="47">
        <v>0.63824171240000005</v>
      </c>
      <c r="X17" s="47">
        <v>0.58183661860000002</v>
      </c>
      <c r="Y17" s="47">
        <v>0.70856354190000004</v>
      </c>
      <c r="Z17" s="47">
        <v>0.75681585110000005</v>
      </c>
      <c r="AA17" s="47">
        <v>0.59039213859999995</v>
      </c>
      <c r="AB17" s="47">
        <v>0.52443361610000006</v>
      </c>
      <c r="AC17" s="47">
        <v>0.6042729134</v>
      </c>
      <c r="AD17" s="47">
        <v>0.5231892561</v>
      </c>
      <c r="AE17" s="47">
        <v>0.61307414540000005</v>
      </c>
      <c r="AF17" s="47">
        <v>0.50520993749999998</v>
      </c>
      <c r="AG17" s="47">
        <v>0.33056722550000001</v>
      </c>
      <c r="AH17" s="47">
        <v>0.30318148420000002</v>
      </c>
      <c r="AI17" s="47">
        <v>0.50296193199999994</v>
      </c>
      <c r="AJ17" s="47">
        <v>0.59728949629999994</v>
      </c>
      <c r="AK17" s="47">
        <v>0.61403614650000005</v>
      </c>
      <c r="AL17" s="47">
        <v>0.6365088807</v>
      </c>
      <c r="AM17" s="47">
        <v>0.20913480249999999</v>
      </c>
      <c r="AN17" s="47">
        <v>0.51213664049999996</v>
      </c>
      <c r="AO17" s="47">
        <v>0.46707762629999999</v>
      </c>
      <c r="AP17" s="47">
        <v>5.9104863399999999E-2</v>
      </c>
      <c r="AQ17" s="47">
        <v>7.6359368900000002E-2</v>
      </c>
      <c r="AR17" s="47">
        <v>0.46733899470000001</v>
      </c>
      <c r="AS17" s="47">
        <v>0.4135621397</v>
      </c>
      <c r="AT17" s="47">
        <v>0.4679145676</v>
      </c>
      <c r="AU17" s="47">
        <v>0.54515969900000005</v>
      </c>
      <c r="AV17" s="47">
        <v>0.53101057119999995</v>
      </c>
      <c r="AW17" s="47">
        <v>0.50419578880000004</v>
      </c>
      <c r="AX17" s="47">
        <v>0.33380345290000002</v>
      </c>
      <c r="AY17" s="47">
        <v>8.31941031E-2</v>
      </c>
      <c r="AZ17" s="47">
        <v>0.42787583959999997</v>
      </c>
      <c r="BA17" s="47">
        <v>1.9113958699999999E-2</v>
      </c>
      <c r="BB17" s="47">
        <v>0.19611890239999999</v>
      </c>
      <c r="BC17" s="47">
        <v>0.50223804620000001</v>
      </c>
      <c r="BD17" s="47">
        <v>7.49677552E-2</v>
      </c>
      <c r="BE17" s="47">
        <v>6.6431149199999998E-2</v>
      </c>
      <c r="BF17" s="47">
        <v>0.43893106269999999</v>
      </c>
      <c r="BG17" s="47">
        <v>0.23313923659999999</v>
      </c>
      <c r="BH17" s="47">
        <v>2.3527695800000002E-2</v>
      </c>
      <c r="BI17" s="47">
        <v>0.23042949760000001</v>
      </c>
      <c r="BJ17" s="47">
        <v>4.0648224500000003E-2</v>
      </c>
      <c r="BK17" s="47">
        <v>0.1097662891</v>
      </c>
      <c r="BL17" s="47">
        <v>-5.8363600000000001E-4</v>
      </c>
      <c r="BM17" s="47">
        <v>0.2480450773</v>
      </c>
      <c r="BN17" s="47">
        <v>-2.4796337000000002E-2</v>
      </c>
      <c r="BO17" s="47">
        <v>0.1309771377</v>
      </c>
      <c r="BP17" s="47">
        <v>-1.1316626999999999E-2</v>
      </c>
      <c r="BQ17" s="47">
        <v>-1.690549E-3</v>
      </c>
      <c r="BR17" s="47">
        <v>-5.4936464999999997E-2</v>
      </c>
      <c r="BS17" s="47">
        <v>-4.5589510000000003E-3</v>
      </c>
      <c r="BT17" s="47">
        <v>-4.4195973E-2</v>
      </c>
      <c r="BU17" s="47">
        <v>0.17947287379999999</v>
      </c>
      <c r="BV17" s="47">
        <v>8.2803409800000005E-2</v>
      </c>
      <c r="BW17" s="47">
        <v>0.18671132239999999</v>
      </c>
      <c r="BX17" s="47">
        <v>-4.2976431000000002E-2</v>
      </c>
      <c r="BY17" s="47">
        <v>0.1966575314</v>
      </c>
      <c r="BZ17" s="47">
        <v>2.2255481399999999E-2</v>
      </c>
      <c r="CA17" s="47">
        <v>0.1993626131</v>
      </c>
      <c r="CB17" s="47">
        <v>0.16909867849999999</v>
      </c>
      <c r="CC17" s="47">
        <v>-2.7727700000000001E-2</v>
      </c>
      <c r="CD17" s="47">
        <v>-1.2062893E-2</v>
      </c>
      <c r="CE17" s="47">
        <v>0.17235027820000001</v>
      </c>
      <c r="CF17" s="47">
        <v>-0.11138793800000001</v>
      </c>
      <c r="CG17" s="47">
        <v>-4.2887387999999999E-2</v>
      </c>
      <c r="CH17" s="47">
        <v>4.26968405E-2</v>
      </c>
      <c r="CI17" s="47">
        <v>0.1012410438</v>
      </c>
      <c r="CJ17" s="47">
        <v>-6.3912049999999996E-3</v>
      </c>
      <c r="CK17" s="47">
        <v>-0.15489429399999999</v>
      </c>
      <c r="CL17" s="47">
        <v>9.4434281999999994E-3</v>
      </c>
      <c r="CM17" s="47">
        <v>-2.7924134E-2</v>
      </c>
      <c r="CN17" s="47">
        <v>1.7664306500000001E-2</v>
      </c>
      <c r="CO17" s="47">
        <v>-2.5224145E-2</v>
      </c>
      <c r="CP17" s="47">
        <v>-2.6622598000000001E-2</v>
      </c>
      <c r="CQ17" s="47">
        <v>-2.6750469999999998E-2</v>
      </c>
      <c r="CR17" s="47">
        <v>-0.19688050300000001</v>
      </c>
      <c r="CS17" s="47">
        <v>-4.6776130999999999E-2</v>
      </c>
      <c r="CT17" s="47">
        <v>-4.4092658E-2</v>
      </c>
      <c r="CU17" s="47">
        <v>-3.5872534999999997E-2</v>
      </c>
      <c r="CV17" s="47">
        <v>0.1261905545</v>
      </c>
      <c r="CW17" s="47">
        <v>-3.9491515999999997E-2</v>
      </c>
      <c r="CX17" s="47">
        <v>4.0890875799999997E-2</v>
      </c>
      <c r="CY17" s="47">
        <v>3.8579726600000003E-2</v>
      </c>
      <c r="CZ17" s="47">
        <v>2.50758167E-2</v>
      </c>
      <c r="DA17" s="47">
        <v>-2.3124230000000001E-3</v>
      </c>
      <c r="DB17" s="47">
        <v>3.1004543999999998E-2</v>
      </c>
      <c r="DC17" s="47">
        <v>2.8365103000000001E-3</v>
      </c>
      <c r="DD17" s="47">
        <v>2.1494451500000001E-2</v>
      </c>
      <c r="DE17" s="47">
        <v>4.70674035E-2</v>
      </c>
      <c r="DF17" s="47">
        <v>1.3897527599999999E-2</v>
      </c>
      <c r="DG17" s="47">
        <v>-1.720322E-3</v>
      </c>
      <c r="DH17" s="48">
        <v>3.25563361E-2</v>
      </c>
    </row>
    <row r="18" spans="1:112" x14ac:dyDescent="0.15">
      <c r="A18" s="46" t="s">
        <v>940</v>
      </c>
      <c r="B18" s="47" t="s">
        <v>150</v>
      </c>
      <c r="C18" s="47">
        <v>0.57102811279999999</v>
      </c>
      <c r="D18" s="47">
        <v>0.50131773850000005</v>
      </c>
      <c r="E18" s="47">
        <v>0.62199123099999998</v>
      </c>
      <c r="F18" s="47">
        <v>0.52169853190000004</v>
      </c>
      <c r="G18" s="47">
        <v>0.16091759329999999</v>
      </c>
      <c r="H18" s="47">
        <v>0.41265011730000001</v>
      </c>
      <c r="I18" s="47">
        <v>0.40647488129999998</v>
      </c>
      <c r="J18" s="47">
        <v>0.67113834419999996</v>
      </c>
      <c r="K18" s="47">
        <v>0.1149672989</v>
      </c>
      <c r="L18" s="47">
        <v>0.31874529899999998</v>
      </c>
      <c r="M18" s="47">
        <v>0.66274482840000004</v>
      </c>
      <c r="N18" s="47">
        <v>0.64434377880000004</v>
      </c>
      <c r="O18" s="47">
        <v>0.71171778389999996</v>
      </c>
      <c r="P18" s="47">
        <v>1</v>
      </c>
      <c r="Q18" s="47">
        <v>0.60591503609999997</v>
      </c>
      <c r="R18" s="47">
        <v>0.66215116220000003</v>
      </c>
      <c r="S18" s="47">
        <v>0.74420634990000001</v>
      </c>
      <c r="T18" s="47">
        <v>0.66850578869999999</v>
      </c>
      <c r="U18" s="47">
        <v>0.63407356969999995</v>
      </c>
      <c r="V18" s="47">
        <v>0.71756698939999997</v>
      </c>
      <c r="W18" s="47">
        <v>0.86399442640000002</v>
      </c>
      <c r="X18" s="47">
        <v>0.78039467689999997</v>
      </c>
      <c r="Y18" s="47">
        <v>0.89390939520000001</v>
      </c>
      <c r="Z18" s="47">
        <v>0.86436666790000005</v>
      </c>
      <c r="AA18" s="47">
        <v>0.81736089919999999</v>
      </c>
      <c r="AB18" s="47">
        <v>0.43281360029999999</v>
      </c>
      <c r="AC18" s="47">
        <v>0.4835320031</v>
      </c>
      <c r="AD18" s="47">
        <v>0.48044671</v>
      </c>
      <c r="AE18" s="47">
        <v>0.4866914329</v>
      </c>
      <c r="AF18" s="47">
        <v>0.41075168989999999</v>
      </c>
      <c r="AG18" s="47">
        <v>0.33124320660000001</v>
      </c>
      <c r="AH18" s="47">
        <v>0.3380776412</v>
      </c>
      <c r="AI18" s="47">
        <v>0.41198101619999999</v>
      </c>
      <c r="AJ18" s="47">
        <v>0.53349627020000001</v>
      </c>
      <c r="AK18" s="47">
        <v>0.47983861290000002</v>
      </c>
      <c r="AL18" s="47">
        <v>0.82417523299999995</v>
      </c>
      <c r="AM18" s="47">
        <v>0.21926694529999999</v>
      </c>
      <c r="AN18" s="47">
        <v>0.41687453860000001</v>
      </c>
      <c r="AO18" s="47">
        <v>0.3755514653</v>
      </c>
      <c r="AP18" s="47">
        <v>6.1132501999999998E-2</v>
      </c>
      <c r="AQ18" s="47">
        <v>7.3604418699999993E-2</v>
      </c>
      <c r="AR18" s="47">
        <v>0.28238378889999999</v>
      </c>
      <c r="AS18" s="47">
        <v>0.2421329441</v>
      </c>
      <c r="AT18" s="47">
        <v>0.26532509970000001</v>
      </c>
      <c r="AU18" s="47">
        <v>0.46259707880000001</v>
      </c>
      <c r="AV18" s="47">
        <v>0.34263561920000002</v>
      </c>
      <c r="AW18" s="47">
        <v>0.40636662130000001</v>
      </c>
      <c r="AX18" s="47">
        <v>-2.6365788000000001E-2</v>
      </c>
      <c r="AY18" s="47">
        <v>8.4260723900000001E-2</v>
      </c>
      <c r="AZ18" s="47">
        <v>0.35804849259999999</v>
      </c>
      <c r="BA18" s="47">
        <v>9.9736050000000004E-4</v>
      </c>
      <c r="BB18" s="47">
        <v>0.1578127553</v>
      </c>
      <c r="BC18" s="47">
        <v>0.60539379400000004</v>
      </c>
      <c r="BD18" s="47">
        <v>7.6429338700000002E-2</v>
      </c>
      <c r="BE18" s="47">
        <v>7.0438544699999994E-2</v>
      </c>
      <c r="BF18" s="47">
        <v>0.3419537118</v>
      </c>
      <c r="BG18" s="47">
        <v>0.19326682370000001</v>
      </c>
      <c r="BH18" s="47">
        <v>2.70244792E-2</v>
      </c>
      <c r="BI18" s="47">
        <v>0.21969907059999999</v>
      </c>
      <c r="BJ18" s="47">
        <v>5.2197594299999997E-2</v>
      </c>
      <c r="BK18" s="47">
        <v>8.7666572499999998E-2</v>
      </c>
      <c r="BL18" s="47">
        <v>-3.8590336000000003E-2</v>
      </c>
      <c r="BM18" s="47">
        <v>0.21841461200000001</v>
      </c>
      <c r="BN18" s="47">
        <v>-9.0183406999999993E-2</v>
      </c>
      <c r="BO18" s="47">
        <v>0.15668295309999999</v>
      </c>
      <c r="BP18" s="47">
        <v>-4.4974915999999997E-2</v>
      </c>
      <c r="BQ18" s="47">
        <v>-5.5086758E-2</v>
      </c>
      <c r="BR18" s="47">
        <v>-1.2085759999999999E-2</v>
      </c>
      <c r="BS18" s="47">
        <v>-2.8347832E-2</v>
      </c>
      <c r="BT18" s="47">
        <v>1.12526967E-2</v>
      </c>
      <c r="BU18" s="47">
        <v>0.15239893660000001</v>
      </c>
      <c r="BV18" s="47">
        <v>7.1477600299999999E-2</v>
      </c>
      <c r="BW18" s="47">
        <v>0.14866410769999999</v>
      </c>
      <c r="BX18" s="47">
        <v>-0.13813920900000001</v>
      </c>
      <c r="BY18" s="47">
        <v>0.15517940099999999</v>
      </c>
      <c r="BZ18" s="47">
        <v>3.17888068E-2</v>
      </c>
      <c r="CA18" s="47">
        <v>0.1563358413</v>
      </c>
      <c r="CB18" s="47">
        <v>0.1433042159</v>
      </c>
      <c r="CC18" s="47">
        <v>-5.9501759999999997E-3</v>
      </c>
      <c r="CD18" s="47">
        <v>0.102732325</v>
      </c>
      <c r="CE18" s="47">
        <v>0.12725792920000001</v>
      </c>
      <c r="CF18" s="47">
        <v>-0.17130971</v>
      </c>
      <c r="CG18" s="47">
        <v>-2.1044641999999999E-2</v>
      </c>
      <c r="CH18" s="47">
        <v>3.6088178300000003E-2</v>
      </c>
      <c r="CI18" s="47">
        <v>7.9215429200000007E-2</v>
      </c>
      <c r="CJ18" s="47">
        <v>-5.5003889999999996E-3</v>
      </c>
      <c r="CK18" s="47">
        <v>-0.22381531399999999</v>
      </c>
      <c r="CL18" s="47">
        <v>1.79294334E-2</v>
      </c>
      <c r="CM18" s="47">
        <v>-2.5719558999999999E-2</v>
      </c>
      <c r="CN18" s="47">
        <v>2.0038980800000002E-2</v>
      </c>
      <c r="CO18" s="47">
        <v>-2.2014542000000002E-2</v>
      </c>
      <c r="CP18" s="47">
        <v>-2.1882944000000001E-2</v>
      </c>
      <c r="CQ18" s="47">
        <v>-2.2059039999999999E-2</v>
      </c>
      <c r="CR18" s="47">
        <v>-0.307504377</v>
      </c>
      <c r="CS18" s="47">
        <v>-1.0498877E-2</v>
      </c>
      <c r="CT18" s="47">
        <v>-1.6292929000000001E-2</v>
      </c>
      <c r="CU18" s="47">
        <v>-1.1893189E-2</v>
      </c>
      <c r="CV18" s="47">
        <v>9.97156612E-2</v>
      </c>
      <c r="CW18" s="47">
        <v>2.8541725600000002E-2</v>
      </c>
      <c r="CX18" s="47">
        <v>3.8296477199999998E-2</v>
      </c>
      <c r="CY18" s="47">
        <v>6.1439114900000001E-2</v>
      </c>
      <c r="CZ18" s="47">
        <v>2.3154168900000001E-2</v>
      </c>
      <c r="DA18" s="47">
        <v>1.7718527E-3</v>
      </c>
      <c r="DB18" s="47">
        <v>7.3625595999999996E-3</v>
      </c>
      <c r="DC18" s="47">
        <v>3.3518516000000001E-3</v>
      </c>
      <c r="DD18" s="47">
        <v>2.7398545699999999E-2</v>
      </c>
      <c r="DE18" s="47">
        <v>3.8838561700000003E-2</v>
      </c>
      <c r="DF18" s="47">
        <v>1.02183343E-2</v>
      </c>
      <c r="DG18" s="47">
        <v>1.0362354400000001E-2</v>
      </c>
      <c r="DH18" s="48">
        <v>2.1043671999999999E-2</v>
      </c>
    </row>
    <row r="19" spans="1:112" x14ac:dyDescent="0.15">
      <c r="A19" s="46" t="s">
        <v>940</v>
      </c>
      <c r="B19" s="47" t="s">
        <v>810</v>
      </c>
      <c r="C19" s="47">
        <v>0.49190089930000003</v>
      </c>
      <c r="D19" s="47">
        <v>0.38782732440000001</v>
      </c>
      <c r="E19" s="47">
        <v>0.53367254900000005</v>
      </c>
      <c r="F19" s="47">
        <v>0.60700501969999998</v>
      </c>
      <c r="G19" s="47">
        <v>0.2339456634</v>
      </c>
      <c r="H19" s="47">
        <v>0.32769063030000001</v>
      </c>
      <c r="I19" s="47">
        <v>0.32298488510000001</v>
      </c>
      <c r="J19" s="47">
        <v>0.52187878489999995</v>
      </c>
      <c r="K19" s="47">
        <v>9.9449756200000003E-2</v>
      </c>
      <c r="L19" s="47">
        <v>0.32732409280000002</v>
      </c>
      <c r="M19" s="47">
        <v>0.77337145129999996</v>
      </c>
      <c r="N19" s="47">
        <v>0.76145481370000001</v>
      </c>
      <c r="O19" s="47">
        <v>0.78107459349999997</v>
      </c>
      <c r="P19" s="47">
        <v>0.60591503609999997</v>
      </c>
      <c r="Q19" s="47">
        <v>1</v>
      </c>
      <c r="R19" s="47">
        <v>0.56746175779999997</v>
      </c>
      <c r="S19" s="47">
        <v>0.60685696929999999</v>
      </c>
      <c r="T19" s="47">
        <v>0.81084566410000003</v>
      </c>
      <c r="U19" s="47">
        <v>0.73932545059999999</v>
      </c>
      <c r="V19" s="47">
        <v>0.550486963</v>
      </c>
      <c r="W19" s="47">
        <v>0.55271646429999999</v>
      </c>
      <c r="X19" s="47">
        <v>0.50680444469999997</v>
      </c>
      <c r="Y19" s="47">
        <v>0.58411363500000002</v>
      </c>
      <c r="Z19" s="47">
        <v>0.63183256779999997</v>
      </c>
      <c r="AA19" s="47">
        <v>0.51518686000000002</v>
      </c>
      <c r="AB19" s="47">
        <v>0.68994673179999999</v>
      </c>
      <c r="AC19" s="47">
        <v>0.52760665240000004</v>
      </c>
      <c r="AD19" s="47">
        <v>0.41178724220000001</v>
      </c>
      <c r="AE19" s="47">
        <v>0.53284828419999997</v>
      </c>
      <c r="AF19" s="47">
        <v>0.71126615689999995</v>
      </c>
      <c r="AG19" s="47">
        <v>0.26094242290000003</v>
      </c>
      <c r="AH19" s="47">
        <v>0.26273179629999999</v>
      </c>
      <c r="AI19" s="47">
        <v>0.53873291769999998</v>
      </c>
      <c r="AJ19" s="47">
        <v>0.4634204992</v>
      </c>
      <c r="AK19" s="47">
        <v>0.53656737700000001</v>
      </c>
      <c r="AL19" s="47">
        <v>0.52190665280000004</v>
      </c>
      <c r="AM19" s="47">
        <v>0.2046707988</v>
      </c>
      <c r="AN19" s="47">
        <v>0.50839683899999999</v>
      </c>
      <c r="AO19" s="47">
        <v>0.52909340530000004</v>
      </c>
      <c r="AP19" s="47">
        <v>4.1057245800000003E-2</v>
      </c>
      <c r="AQ19" s="47">
        <v>6.5146862900000005E-2</v>
      </c>
      <c r="AR19" s="47">
        <v>0.35299227719999998</v>
      </c>
      <c r="AS19" s="47">
        <v>0.34706670150000002</v>
      </c>
      <c r="AT19" s="47">
        <v>0.39177192280000001</v>
      </c>
      <c r="AU19" s="47">
        <v>0.41265214430000002</v>
      </c>
      <c r="AV19" s="47">
        <v>0.4687522724</v>
      </c>
      <c r="AW19" s="47">
        <v>0.30793733610000001</v>
      </c>
      <c r="AX19" s="47">
        <v>0.2387085867</v>
      </c>
      <c r="AY19" s="47">
        <v>9.44641393E-2</v>
      </c>
      <c r="AZ19" s="47">
        <v>0.38397283719999997</v>
      </c>
      <c r="BA19" s="47">
        <v>-5.0251664000000001E-2</v>
      </c>
      <c r="BB19" s="47">
        <v>0.15452894989999999</v>
      </c>
      <c r="BC19" s="47">
        <v>0.43886726590000003</v>
      </c>
      <c r="BD19" s="47">
        <v>8.6715073000000004E-2</v>
      </c>
      <c r="BE19" s="47">
        <v>7.49253644E-2</v>
      </c>
      <c r="BF19" s="47">
        <v>0.23639884359999999</v>
      </c>
      <c r="BG19" s="47">
        <v>0.1271450885</v>
      </c>
      <c r="BH19" s="47">
        <v>8.7131212E-3</v>
      </c>
      <c r="BI19" s="47">
        <v>0.16906436599999999</v>
      </c>
      <c r="BJ19" s="47">
        <v>5.1523894600000002E-2</v>
      </c>
      <c r="BK19" s="47">
        <v>7.8513891000000002E-2</v>
      </c>
      <c r="BL19" s="47">
        <v>-2.9887222000000001E-2</v>
      </c>
      <c r="BM19" s="47">
        <v>0.24572436589999999</v>
      </c>
      <c r="BN19" s="47">
        <v>-0.10775907699999999</v>
      </c>
      <c r="BO19" s="47">
        <v>0.4041225577</v>
      </c>
      <c r="BP19" s="47">
        <v>-3.5978258999999999E-2</v>
      </c>
      <c r="BQ19" s="47">
        <v>-9.2751259999999999E-3</v>
      </c>
      <c r="BR19" s="47">
        <v>0.34917501200000001</v>
      </c>
      <c r="BS19" s="47">
        <v>-2.3774826999999998E-2</v>
      </c>
      <c r="BT19" s="47">
        <v>2.2695880999999999E-3</v>
      </c>
      <c r="BU19" s="47">
        <v>0.18860802970000001</v>
      </c>
      <c r="BV19" s="47">
        <v>5.95150074E-2</v>
      </c>
      <c r="BW19" s="47">
        <v>0.1542675677</v>
      </c>
      <c r="BX19" s="47">
        <v>-9.0253410000000006E-2</v>
      </c>
      <c r="BY19" s="47">
        <v>0.16230081860000001</v>
      </c>
      <c r="BZ19" s="47">
        <v>2.2445771199999999E-2</v>
      </c>
      <c r="CA19" s="47">
        <v>0.16901163699999999</v>
      </c>
      <c r="CB19" s="47">
        <v>0.14836359199999999</v>
      </c>
      <c r="CC19" s="47">
        <v>-1.7403187000000001E-2</v>
      </c>
      <c r="CD19" s="47">
        <v>-1.0119400000000001E-2</v>
      </c>
      <c r="CE19" s="47">
        <v>0.2034949133</v>
      </c>
      <c r="CF19" s="47">
        <v>-0.10696642200000001</v>
      </c>
      <c r="CG19" s="47">
        <v>-4.0392479000000002E-2</v>
      </c>
      <c r="CH19" s="47">
        <v>3.64514149E-2</v>
      </c>
      <c r="CI19" s="47">
        <v>9.3669714599999995E-2</v>
      </c>
      <c r="CJ19" s="47">
        <v>0.13034795360000001</v>
      </c>
      <c r="CK19" s="47">
        <v>-0.151551928</v>
      </c>
      <c r="CL19" s="47">
        <v>1.41820386E-2</v>
      </c>
      <c r="CM19" s="47">
        <v>0.28376315219999998</v>
      </c>
      <c r="CN19" s="47">
        <v>2.3123516100000002E-2</v>
      </c>
      <c r="CO19" s="47">
        <v>0.31712165889999999</v>
      </c>
      <c r="CP19" s="47">
        <v>0.28507544750000002</v>
      </c>
      <c r="CQ19" s="47">
        <v>0.28337444249999999</v>
      </c>
      <c r="CR19" s="47">
        <v>-0.19929422799999999</v>
      </c>
      <c r="CS19" s="47">
        <v>0.13780378409999999</v>
      </c>
      <c r="CT19" s="47">
        <v>0.1345132507</v>
      </c>
      <c r="CU19" s="47">
        <v>-1.3123443E-2</v>
      </c>
      <c r="CV19" s="47">
        <v>0.103768497</v>
      </c>
      <c r="CW19" s="47">
        <v>3.7328016800000002E-2</v>
      </c>
      <c r="CX19" s="47">
        <v>1.8861070800000001E-2</v>
      </c>
      <c r="CY19" s="47">
        <v>3.31084533E-2</v>
      </c>
      <c r="CZ19" s="47">
        <v>1.6636712299999998E-2</v>
      </c>
      <c r="DA19" s="47">
        <v>5.8310940999999998E-3</v>
      </c>
      <c r="DB19" s="47">
        <v>-4.2075100000000002E-3</v>
      </c>
      <c r="DC19" s="47">
        <v>1.3162997500000001E-2</v>
      </c>
      <c r="DD19" s="47">
        <v>3.24428852E-2</v>
      </c>
      <c r="DE19" s="47">
        <v>3.6968047400000002E-2</v>
      </c>
      <c r="DF19" s="47">
        <v>1.1205317899999999E-2</v>
      </c>
      <c r="DG19" s="47">
        <v>-8.1977349999999994E-3</v>
      </c>
      <c r="DH19" s="48">
        <v>1.32331302E-2</v>
      </c>
    </row>
    <row r="20" spans="1:112" x14ac:dyDescent="0.15">
      <c r="A20" s="46" t="s">
        <v>940</v>
      </c>
      <c r="B20" s="47" t="s">
        <v>801</v>
      </c>
      <c r="C20" s="47">
        <v>0.50973572509999998</v>
      </c>
      <c r="D20" s="47">
        <v>0.41896525530000001</v>
      </c>
      <c r="E20" s="47">
        <v>0.53740954429999999</v>
      </c>
      <c r="F20" s="47">
        <v>0.5829890405</v>
      </c>
      <c r="G20" s="47">
        <v>0.25160361710000001</v>
      </c>
      <c r="H20" s="47">
        <v>0.39300963680000001</v>
      </c>
      <c r="I20" s="47">
        <v>0.3881733751</v>
      </c>
      <c r="J20" s="47">
        <v>0.54202302309999995</v>
      </c>
      <c r="K20" s="47">
        <v>0.13353946210000001</v>
      </c>
      <c r="L20" s="47">
        <v>0.36393520159999998</v>
      </c>
      <c r="M20" s="47">
        <v>0.6610961407</v>
      </c>
      <c r="N20" s="47">
        <v>0.65317671450000003</v>
      </c>
      <c r="O20" s="47">
        <v>0.68315872280000001</v>
      </c>
      <c r="P20" s="47">
        <v>0.66215116220000003</v>
      </c>
      <c r="Q20" s="47">
        <v>0.56746175779999997</v>
      </c>
      <c r="R20" s="47">
        <v>1</v>
      </c>
      <c r="S20" s="47">
        <v>0.60098913769999995</v>
      </c>
      <c r="T20" s="47">
        <v>0.62476454339999998</v>
      </c>
      <c r="U20" s="47">
        <v>0.60463633959999996</v>
      </c>
      <c r="V20" s="47">
        <v>0.56867475649999999</v>
      </c>
      <c r="W20" s="47">
        <v>0.56929682589999997</v>
      </c>
      <c r="X20" s="47">
        <v>0.69357127900000004</v>
      </c>
      <c r="Y20" s="47">
        <v>0.63139847500000001</v>
      </c>
      <c r="Z20" s="47">
        <v>0.65044582929999994</v>
      </c>
      <c r="AA20" s="47">
        <v>0.64636975269999997</v>
      </c>
      <c r="AB20" s="47">
        <v>0.35497972160000002</v>
      </c>
      <c r="AC20" s="47">
        <v>0.38343982119999998</v>
      </c>
      <c r="AD20" s="47">
        <v>0.43406658349999999</v>
      </c>
      <c r="AE20" s="47">
        <v>0.38838227069999998</v>
      </c>
      <c r="AF20" s="47">
        <v>0.3413730673</v>
      </c>
      <c r="AG20" s="47">
        <v>0.31623169080000002</v>
      </c>
      <c r="AH20" s="47">
        <v>0.25285396290000001</v>
      </c>
      <c r="AI20" s="47">
        <v>0.33587119529999998</v>
      </c>
      <c r="AJ20" s="47">
        <v>0.40509547429999998</v>
      </c>
      <c r="AK20" s="47">
        <v>0.38443874750000001</v>
      </c>
      <c r="AL20" s="47">
        <v>0.57096405900000002</v>
      </c>
      <c r="AM20" s="47">
        <v>0.2092972166</v>
      </c>
      <c r="AN20" s="47">
        <v>0.33873721280000002</v>
      </c>
      <c r="AO20" s="47">
        <v>0.3116631071</v>
      </c>
      <c r="AP20" s="47">
        <v>5.1326025800000001E-2</v>
      </c>
      <c r="AQ20" s="47">
        <v>6.1007402500000002E-2</v>
      </c>
      <c r="AR20" s="47">
        <v>0.37675897429999999</v>
      </c>
      <c r="AS20" s="47">
        <v>0.40321610019999998</v>
      </c>
      <c r="AT20" s="47">
        <v>0.41585262509999998</v>
      </c>
      <c r="AU20" s="47">
        <v>0.35769293790000001</v>
      </c>
      <c r="AV20" s="47">
        <v>0.4520730476</v>
      </c>
      <c r="AW20" s="47">
        <v>0.32114869289999998</v>
      </c>
      <c r="AX20" s="47">
        <v>0.18836326119999999</v>
      </c>
      <c r="AY20" s="47">
        <v>8.2463661499999993E-2</v>
      </c>
      <c r="AZ20" s="47">
        <v>0.27880264160000001</v>
      </c>
      <c r="BA20" s="47">
        <v>2.2431489999999998E-3</v>
      </c>
      <c r="BB20" s="47">
        <v>0.17527555780000001</v>
      </c>
      <c r="BC20" s="47">
        <v>0.39655343520000003</v>
      </c>
      <c r="BD20" s="47">
        <v>7.4298340599999999E-2</v>
      </c>
      <c r="BE20" s="47">
        <v>6.4435601100000003E-2</v>
      </c>
      <c r="BF20" s="47">
        <v>0.27359305150000002</v>
      </c>
      <c r="BG20" s="47">
        <v>0.2021235988</v>
      </c>
      <c r="BH20" s="47">
        <v>2.4415934199999999E-2</v>
      </c>
      <c r="BI20" s="47">
        <v>0.20611538469999999</v>
      </c>
      <c r="BJ20" s="47">
        <v>4.4422868599999998E-2</v>
      </c>
      <c r="BK20" s="47">
        <v>8.1982295499999996E-2</v>
      </c>
      <c r="BL20" s="47">
        <v>-2.2198496000000002E-2</v>
      </c>
      <c r="BM20" s="47">
        <v>0.17699434310000001</v>
      </c>
      <c r="BN20" s="47">
        <v>-5.1457264000000003E-2</v>
      </c>
      <c r="BO20" s="47">
        <v>0.1131629579</v>
      </c>
      <c r="BP20" s="47">
        <v>-1.7904822000000001E-2</v>
      </c>
      <c r="BQ20" s="47">
        <v>-2.0051207000000001E-2</v>
      </c>
      <c r="BR20" s="47">
        <v>7.7194815E-3</v>
      </c>
      <c r="BS20" s="47">
        <v>1.546673E-2</v>
      </c>
      <c r="BT20" s="47">
        <v>4.5921323000000002E-3</v>
      </c>
      <c r="BU20" s="47">
        <v>0.1117342873</v>
      </c>
      <c r="BV20" s="47">
        <v>5.9138916499999999E-2</v>
      </c>
      <c r="BW20" s="47">
        <v>0.120901624</v>
      </c>
      <c r="BX20" s="47">
        <v>-7.5244796000000003E-2</v>
      </c>
      <c r="BY20" s="47">
        <v>0.1283199944</v>
      </c>
      <c r="BZ20" s="47">
        <v>3.1964957099999997E-2</v>
      </c>
      <c r="CA20" s="47">
        <v>0.12482621889999999</v>
      </c>
      <c r="CB20" s="47">
        <v>0.1142224094</v>
      </c>
      <c r="CC20" s="47">
        <v>-1.3273732999999999E-2</v>
      </c>
      <c r="CD20" s="47">
        <v>0.1383787206</v>
      </c>
      <c r="CE20" s="47">
        <v>0.1754016276</v>
      </c>
      <c r="CF20" s="47">
        <v>-0.105694809</v>
      </c>
      <c r="CG20" s="47">
        <v>-1.4375171000000001E-2</v>
      </c>
      <c r="CH20" s="47">
        <v>3.2041471500000002E-2</v>
      </c>
      <c r="CI20" s="47">
        <v>6.8208157000000005E-2</v>
      </c>
      <c r="CJ20" s="47">
        <v>-1.059983E-3</v>
      </c>
      <c r="CK20" s="47">
        <v>-0.137739271</v>
      </c>
      <c r="CL20" s="47">
        <v>1.3538547E-2</v>
      </c>
      <c r="CM20" s="47">
        <v>-5.6272780000000003E-3</v>
      </c>
      <c r="CN20" s="47">
        <v>1.6849419899999999E-2</v>
      </c>
      <c r="CO20" s="47">
        <v>-4.1315900000000001E-3</v>
      </c>
      <c r="CP20" s="47">
        <v>-5.0910419999999996E-3</v>
      </c>
      <c r="CQ20" s="47">
        <v>-5.1923339999999998E-3</v>
      </c>
      <c r="CR20" s="47">
        <v>-0.17014153100000001</v>
      </c>
      <c r="CS20" s="47">
        <v>-1.3965142999999999E-2</v>
      </c>
      <c r="CT20" s="47">
        <v>-1.5811294E-2</v>
      </c>
      <c r="CU20" s="47">
        <v>-1.5424125E-2</v>
      </c>
      <c r="CV20" s="47">
        <v>8.2025847700000001E-2</v>
      </c>
      <c r="CW20" s="47">
        <v>3.07346548E-2</v>
      </c>
      <c r="CX20" s="47">
        <v>2.84539615E-2</v>
      </c>
      <c r="CY20" s="47">
        <v>4.0450232799999999E-2</v>
      </c>
      <c r="CZ20" s="47">
        <v>1.77410611E-2</v>
      </c>
      <c r="DA20" s="47">
        <v>-4.1066699999999998E-4</v>
      </c>
      <c r="DB20" s="47">
        <v>1.8251564800000002E-2</v>
      </c>
      <c r="DC20" s="47">
        <v>6.6873206999999999E-3</v>
      </c>
      <c r="DD20" s="47">
        <v>1.7547610299999999E-2</v>
      </c>
      <c r="DE20" s="47">
        <v>2.6990123000000001E-2</v>
      </c>
      <c r="DF20" s="47">
        <v>1.2501975E-2</v>
      </c>
      <c r="DG20" s="47">
        <v>-5.6053699999999995E-4</v>
      </c>
      <c r="DH20" s="48">
        <v>1.6794326200000001E-2</v>
      </c>
    </row>
    <row r="21" spans="1:112" x14ac:dyDescent="0.15">
      <c r="A21" s="46" t="s">
        <v>940</v>
      </c>
      <c r="B21" s="47" t="s">
        <v>800</v>
      </c>
      <c r="C21" s="47">
        <v>0.55800902880000003</v>
      </c>
      <c r="D21" s="47">
        <v>0.45453043209999999</v>
      </c>
      <c r="E21" s="47">
        <v>0.60740880249999996</v>
      </c>
      <c r="F21" s="47">
        <v>0.56094524099999998</v>
      </c>
      <c r="G21" s="47">
        <v>0.18764815039999999</v>
      </c>
      <c r="H21" s="47">
        <v>0.34703908249999998</v>
      </c>
      <c r="I21" s="47">
        <v>0.33990612889999999</v>
      </c>
      <c r="J21" s="47">
        <v>0.60358927770000004</v>
      </c>
      <c r="K21" s="47">
        <v>0.12050503529999999</v>
      </c>
      <c r="L21" s="47">
        <v>0.28544578949999999</v>
      </c>
      <c r="M21" s="47">
        <v>0.66702781450000004</v>
      </c>
      <c r="N21" s="47">
        <v>0.6433673406</v>
      </c>
      <c r="O21" s="47">
        <v>0.69318642779999995</v>
      </c>
      <c r="P21" s="47">
        <v>0.74420634990000001</v>
      </c>
      <c r="Q21" s="47">
        <v>0.60685696929999999</v>
      </c>
      <c r="R21" s="47">
        <v>0.60098913769999995</v>
      </c>
      <c r="S21" s="47">
        <v>1</v>
      </c>
      <c r="T21" s="47">
        <v>0.64638298650000003</v>
      </c>
      <c r="U21" s="47">
        <v>0.70301841399999998</v>
      </c>
      <c r="V21" s="47">
        <v>0.63287575470000001</v>
      </c>
      <c r="W21" s="47">
        <v>0.70878473519999996</v>
      </c>
      <c r="X21" s="47">
        <v>0.64810344499999994</v>
      </c>
      <c r="Y21" s="47">
        <v>0.74361233069999999</v>
      </c>
      <c r="Z21" s="47">
        <v>0.76438309579999997</v>
      </c>
      <c r="AA21" s="47">
        <v>0.73414946339999998</v>
      </c>
      <c r="AB21" s="47">
        <v>0.41142492260000002</v>
      </c>
      <c r="AC21" s="47">
        <v>0.43619945850000003</v>
      </c>
      <c r="AD21" s="47">
        <v>0.38729019479999999</v>
      </c>
      <c r="AE21" s="47">
        <v>0.44555867580000003</v>
      </c>
      <c r="AF21" s="47">
        <v>0.3954575011</v>
      </c>
      <c r="AG21" s="47">
        <v>0.26592888520000002</v>
      </c>
      <c r="AH21" s="47">
        <v>0.32324289280000001</v>
      </c>
      <c r="AI21" s="47">
        <v>0.39511950849999999</v>
      </c>
      <c r="AJ21" s="47">
        <v>0.47758621559999997</v>
      </c>
      <c r="AK21" s="47">
        <v>0.44201818609999999</v>
      </c>
      <c r="AL21" s="47">
        <v>0.68470223990000001</v>
      </c>
      <c r="AM21" s="47">
        <v>0.198304277</v>
      </c>
      <c r="AN21" s="47">
        <v>0.39376343320000001</v>
      </c>
      <c r="AO21" s="47">
        <v>0.36261913489999997</v>
      </c>
      <c r="AP21" s="47">
        <v>5.6430182199999998E-2</v>
      </c>
      <c r="AQ21" s="47">
        <v>6.8097663200000005E-2</v>
      </c>
      <c r="AR21" s="47">
        <v>0.24186139440000001</v>
      </c>
      <c r="AS21" s="47">
        <v>0.35638591289999999</v>
      </c>
      <c r="AT21" s="47">
        <v>0.4316523713</v>
      </c>
      <c r="AU21" s="47">
        <v>0.42179752320000002</v>
      </c>
      <c r="AV21" s="47">
        <v>0.26779626620000002</v>
      </c>
      <c r="AW21" s="47">
        <v>0.36690757499999999</v>
      </c>
      <c r="AX21" s="47">
        <v>1.23918207E-2</v>
      </c>
      <c r="AY21" s="47">
        <v>9.4279243499999998E-2</v>
      </c>
      <c r="AZ21" s="47">
        <v>0.34262394309999999</v>
      </c>
      <c r="BA21" s="47">
        <v>-1.671951E-2</v>
      </c>
      <c r="BB21" s="47">
        <v>0.1220826196</v>
      </c>
      <c r="BC21" s="47">
        <v>0.58566168190000001</v>
      </c>
      <c r="BD21" s="47">
        <v>8.2286359399999995E-2</v>
      </c>
      <c r="BE21" s="47">
        <v>7.5477173800000005E-2</v>
      </c>
      <c r="BF21" s="47">
        <v>0.31545413090000002</v>
      </c>
      <c r="BG21" s="47">
        <v>0.14201356409999999</v>
      </c>
      <c r="BH21" s="47">
        <v>2.6008672399999998E-2</v>
      </c>
      <c r="BI21" s="47">
        <v>0.20846593020000001</v>
      </c>
      <c r="BJ21" s="47">
        <v>5.6815193700000002E-2</v>
      </c>
      <c r="BK21" s="47">
        <v>7.4695933699999995E-2</v>
      </c>
      <c r="BL21" s="47">
        <v>-5.3510783999999999E-2</v>
      </c>
      <c r="BM21" s="47">
        <v>0.19495360710000001</v>
      </c>
      <c r="BN21" s="47">
        <v>-0.100956032</v>
      </c>
      <c r="BO21" s="47">
        <v>0.14359506</v>
      </c>
      <c r="BP21" s="47">
        <v>-5.1334925000000003E-2</v>
      </c>
      <c r="BQ21" s="47">
        <v>-5.2858402999999998E-2</v>
      </c>
      <c r="BR21" s="47">
        <v>2.1584080700000001E-2</v>
      </c>
      <c r="BS21" s="47">
        <v>-5.9125770000000001E-2</v>
      </c>
      <c r="BT21" s="47">
        <v>1.62254633E-2</v>
      </c>
      <c r="BU21" s="47">
        <v>0.1329772836</v>
      </c>
      <c r="BV21" s="47">
        <v>7.2260509200000003E-2</v>
      </c>
      <c r="BW21" s="47">
        <v>0.1467308085</v>
      </c>
      <c r="BX21" s="47">
        <v>-0.141701523</v>
      </c>
      <c r="BY21" s="47">
        <v>0.15391176109999999</v>
      </c>
      <c r="BZ21" s="47">
        <v>3.68021397E-2</v>
      </c>
      <c r="CA21" s="47">
        <v>0.15341378899999999</v>
      </c>
      <c r="CB21" s="47">
        <v>0.14099201149999999</v>
      </c>
      <c r="CC21" s="47">
        <v>-1.075522E-3</v>
      </c>
      <c r="CD21" s="47">
        <v>0.17523669019999999</v>
      </c>
      <c r="CE21" s="47">
        <v>0.1671876484</v>
      </c>
      <c r="CF21" s="47">
        <v>-0.138427884</v>
      </c>
      <c r="CG21" s="47">
        <v>-1.3972228999999999E-2</v>
      </c>
      <c r="CH21" s="47">
        <v>2.8391682299999998E-2</v>
      </c>
      <c r="CI21" s="47">
        <v>8.0153401499999999E-2</v>
      </c>
      <c r="CJ21" s="47">
        <v>-6.6264740000000003E-3</v>
      </c>
      <c r="CK21" s="47">
        <v>-0.18756957599999999</v>
      </c>
      <c r="CL21" s="47">
        <v>1.8110549300000001E-2</v>
      </c>
      <c r="CM21" s="47">
        <v>-4.6625779999999997E-3</v>
      </c>
      <c r="CN21" s="47">
        <v>2.0534139E-2</v>
      </c>
      <c r="CO21" s="47">
        <v>-3.9273770000000001E-3</v>
      </c>
      <c r="CP21" s="47">
        <v>-1.701609E-3</v>
      </c>
      <c r="CQ21" s="47">
        <v>-1.682406E-3</v>
      </c>
      <c r="CR21" s="47">
        <v>-0.317705711</v>
      </c>
      <c r="CS21" s="47">
        <v>-1.0987317E-2</v>
      </c>
      <c r="CT21" s="47">
        <v>-1.6633288999999999E-2</v>
      </c>
      <c r="CU21" s="47">
        <v>-6.0521919999999996E-3</v>
      </c>
      <c r="CV21" s="47">
        <v>9.9145827300000003E-2</v>
      </c>
      <c r="CW21" s="47">
        <v>3.7794190900000003E-2</v>
      </c>
      <c r="CX21" s="47">
        <v>3.38299341E-2</v>
      </c>
      <c r="CY21" s="47">
        <v>5.2976612399999998E-2</v>
      </c>
      <c r="CZ21" s="47">
        <v>2.4564541799999999E-2</v>
      </c>
      <c r="DA21" s="47">
        <v>1.6834701999999999E-3</v>
      </c>
      <c r="DB21" s="47">
        <v>1.36788681E-2</v>
      </c>
      <c r="DC21" s="47">
        <v>4.4271019999999996E-3</v>
      </c>
      <c r="DD21" s="47">
        <v>1.9207810499999999E-2</v>
      </c>
      <c r="DE21" s="47">
        <v>3.6254196099999997E-2</v>
      </c>
      <c r="DF21" s="47">
        <v>8.8580229E-3</v>
      </c>
      <c r="DG21" s="47">
        <v>-1.2113465E-2</v>
      </c>
      <c r="DH21" s="48">
        <v>2.4356483500000001E-2</v>
      </c>
    </row>
    <row r="22" spans="1:112" x14ac:dyDescent="0.15">
      <c r="A22" s="46" t="s">
        <v>940</v>
      </c>
      <c r="B22" s="47" t="s">
        <v>804</v>
      </c>
      <c r="C22" s="47">
        <v>0.54071466989999994</v>
      </c>
      <c r="D22" s="47">
        <v>0.43577608979999999</v>
      </c>
      <c r="E22" s="47">
        <v>0.58103828300000004</v>
      </c>
      <c r="F22" s="47">
        <v>0.66396020280000001</v>
      </c>
      <c r="G22" s="47">
        <v>0.26790795140000001</v>
      </c>
      <c r="H22" s="47">
        <v>0.3745781815</v>
      </c>
      <c r="I22" s="47">
        <v>0.36926418449999998</v>
      </c>
      <c r="J22" s="47">
        <v>0.57376697570000001</v>
      </c>
      <c r="K22" s="47">
        <v>0.1211495684</v>
      </c>
      <c r="L22" s="47">
        <v>0.36314012309999999</v>
      </c>
      <c r="M22" s="47">
        <v>0.88651769719999995</v>
      </c>
      <c r="N22" s="47">
        <v>0.87986262280000005</v>
      </c>
      <c r="O22" s="47">
        <v>0.90037073720000005</v>
      </c>
      <c r="P22" s="47">
        <v>0.66850578869999999</v>
      </c>
      <c r="Q22" s="47">
        <v>0.81084566410000003</v>
      </c>
      <c r="R22" s="47">
        <v>0.62476454339999998</v>
      </c>
      <c r="S22" s="47">
        <v>0.64638298650000003</v>
      </c>
      <c r="T22" s="47">
        <v>1</v>
      </c>
      <c r="U22" s="47">
        <v>0.80690234859999999</v>
      </c>
      <c r="V22" s="47">
        <v>0.59869275180000003</v>
      </c>
      <c r="W22" s="47">
        <v>0.6021886756</v>
      </c>
      <c r="X22" s="47">
        <v>0.5448261848</v>
      </c>
      <c r="Y22" s="47">
        <v>0.67679328890000001</v>
      </c>
      <c r="Z22" s="47">
        <v>0.72377048560000001</v>
      </c>
      <c r="AA22" s="47">
        <v>0.55200749969999996</v>
      </c>
      <c r="AB22" s="47">
        <v>0.52938015390000004</v>
      </c>
      <c r="AC22" s="47">
        <v>0.62592610879999999</v>
      </c>
      <c r="AD22" s="47">
        <v>0.47997599369999999</v>
      </c>
      <c r="AE22" s="47">
        <v>0.63423253099999999</v>
      </c>
      <c r="AF22" s="47">
        <v>0.52400814829999998</v>
      </c>
      <c r="AG22" s="47">
        <v>0.27931458399999998</v>
      </c>
      <c r="AH22" s="47">
        <v>0.28670067399999999</v>
      </c>
      <c r="AI22" s="47">
        <v>0.51763639319999999</v>
      </c>
      <c r="AJ22" s="47">
        <v>0.61304968189999998</v>
      </c>
      <c r="AK22" s="47">
        <v>0.65386221710000003</v>
      </c>
      <c r="AL22" s="47">
        <v>0.61418317820000001</v>
      </c>
      <c r="AM22" s="47">
        <v>0.192728229</v>
      </c>
      <c r="AN22" s="47">
        <v>0.53578491429999997</v>
      </c>
      <c r="AO22" s="47">
        <v>0.49526822860000003</v>
      </c>
      <c r="AP22" s="47">
        <v>5.44029132E-2</v>
      </c>
      <c r="AQ22" s="47">
        <v>7.3758320000000002E-2</v>
      </c>
      <c r="AR22" s="47">
        <v>0.42985663730000001</v>
      </c>
      <c r="AS22" s="47">
        <v>0.37161191490000001</v>
      </c>
      <c r="AT22" s="47">
        <v>0.43806967549999998</v>
      </c>
      <c r="AU22" s="47">
        <v>0.56572245580000002</v>
      </c>
      <c r="AV22" s="47">
        <v>0.56838971319999998</v>
      </c>
      <c r="AW22" s="47">
        <v>0.52911300770000003</v>
      </c>
      <c r="AX22" s="47">
        <v>0.2906742102</v>
      </c>
      <c r="AY22" s="47">
        <v>7.7806831399999998E-2</v>
      </c>
      <c r="AZ22" s="47">
        <v>0.43444531930000002</v>
      </c>
      <c r="BA22" s="47">
        <v>-7.6321563999999995E-2</v>
      </c>
      <c r="BB22" s="47">
        <v>0.1641132555</v>
      </c>
      <c r="BC22" s="47">
        <v>0.49443553299999998</v>
      </c>
      <c r="BD22" s="47">
        <v>7.0379918700000002E-2</v>
      </c>
      <c r="BE22" s="47">
        <v>6.1362461399999998E-2</v>
      </c>
      <c r="BF22" s="47">
        <v>0.4711898679</v>
      </c>
      <c r="BG22" s="47">
        <v>0.17299137119999999</v>
      </c>
      <c r="BH22" s="47">
        <v>2.0259107299999999E-2</v>
      </c>
      <c r="BI22" s="47">
        <v>0.20366580549999999</v>
      </c>
      <c r="BJ22" s="47">
        <v>3.7634047099999998E-2</v>
      </c>
      <c r="BK22" s="47">
        <v>0.10715875129999999</v>
      </c>
      <c r="BL22" s="47">
        <v>-6.0407124999999999E-2</v>
      </c>
      <c r="BM22" s="47">
        <v>0.27282745780000001</v>
      </c>
      <c r="BN22" s="47">
        <v>-8.6422386000000004E-2</v>
      </c>
      <c r="BO22" s="47">
        <v>0.17970261830000001</v>
      </c>
      <c r="BP22" s="47">
        <v>-2.4040389999999998E-2</v>
      </c>
      <c r="BQ22" s="47">
        <v>-1.4195078999999999E-2</v>
      </c>
      <c r="BR22" s="47">
        <v>-8.8260914999999995E-2</v>
      </c>
      <c r="BS22" s="47">
        <v>-2.1137295E-2</v>
      </c>
      <c r="BT22" s="47">
        <v>-7.8425857000000002E-2</v>
      </c>
      <c r="BU22" s="47">
        <v>0.21369851940000001</v>
      </c>
      <c r="BV22" s="47">
        <v>8.9502251099999999E-2</v>
      </c>
      <c r="BW22" s="47">
        <v>0.2019340614</v>
      </c>
      <c r="BX22" s="47">
        <v>-8.4849616000000003E-2</v>
      </c>
      <c r="BY22" s="47">
        <v>0.2124546853</v>
      </c>
      <c r="BZ22" s="47">
        <v>1.9563366700000001E-2</v>
      </c>
      <c r="CA22" s="47">
        <v>0.2154172671</v>
      </c>
      <c r="CB22" s="47">
        <v>0.1765115612</v>
      </c>
      <c r="CC22" s="47">
        <v>-3.5120083000000003E-2</v>
      </c>
      <c r="CD22" s="47">
        <v>-7.9094922999999998E-2</v>
      </c>
      <c r="CE22" s="47">
        <v>0.1610306849</v>
      </c>
      <c r="CF22" s="47">
        <v>-0.121624012</v>
      </c>
      <c r="CG22" s="47">
        <v>-4.9338932000000002E-2</v>
      </c>
      <c r="CH22" s="47">
        <v>4.1891251400000003E-2</v>
      </c>
      <c r="CI22" s="47">
        <v>0.1063818742</v>
      </c>
      <c r="CJ22" s="47">
        <v>-1.0046147E-2</v>
      </c>
      <c r="CK22" s="47">
        <v>-0.163851729</v>
      </c>
      <c r="CL22" s="47">
        <v>5.8477141999999996E-3</v>
      </c>
      <c r="CM22" s="47">
        <v>-3.5648554999999998E-2</v>
      </c>
      <c r="CN22" s="47">
        <v>1.46944307E-2</v>
      </c>
      <c r="CO22" s="47">
        <v>-3.1061070999999999E-2</v>
      </c>
      <c r="CP22" s="47">
        <v>-3.3252570000000002E-2</v>
      </c>
      <c r="CQ22" s="47">
        <v>-3.3423231999999997E-2</v>
      </c>
      <c r="CR22" s="47">
        <v>-0.207970814</v>
      </c>
      <c r="CS22" s="47">
        <v>-6.0813305999999998E-2</v>
      </c>
      <c r="CT22" s="47">
        <v>-5.6890857000000003E-2</v>
      </c>
      <c r="CU22" s="47">
        <v>-4.1389713000000002E-2</v>
      </c>
      <c r="CV22" s="47">
        <v>0.1381757519</v>
      </c>
      <c r="CW22" s="47">
        <v>-9.3977260000000007E-2</v>
      </c>
      <c r="CX22" s="47">
        <v>4.1295936300000002E-2</v>
      </c>
      <c r="CY22" s="47">
        <v>3.3272131699999999E-2</v>
      </c>
      <c r="CZ22" s="47">
        <v>2.7249044300000001E-2</v>
      </c>
      <c r="DA22" s="47">
        <v>-1.2741810000000001E-3</v>
      </c>
      <c r="DB22" s="47">
        <v>3.4531506099999998E-2</v>
      </c>
      <c r="DC22" s="47">
        <v>-1.61397E-4</v>
      </c>
      <c r="DD22" s="47">
        <v>2.66902335E-2</v>
      </c>
      <c r="DE22" s="47">
        <v>5.0447580999999998E-2</v>
      </c>
      <c r="DF22" s="47">
        <v>1.52114828E-2</v>
      </c>
      <c r="DG22" s="47">
        <v>-4.9792730000000002E-3</v>
      </c>
      <c r="DH22" s="48">
        <v>3.8139167299999999E-2</v>
      </c>
    </row>
    <row r="23" spans="1:112" x14ac:dyDescent="0.15">
      <c r="A23" s="46" t="s">
        <v>940</v>
      </c>
      <c r="B23" s="47" t="s">
        <v>798</v>
      </c>
      <c r="C23" s="47">
        <v>0.53829048199999996</v>
      </c>
      <c r="D23" s="47">
        <v>0.4349417887</v>
      </c>
      <c r="E23" s="47">
        <v>0.57562590020000004</v>
      </c>
      <c r="F23" s="47">
        <v>0.62764294590000003</v>
      </c>
      <c r="G23" s="47">
        <v>0.25942670960000003</v>
      </c>
      <c r="H23" s="47">
        <v>0.36707935790000001</v>
      </c>
      <c r="I23" s="47">
        <v>0.361472242</v>
      </c>
      <c r="J23" s="47">
        <v>0.55799924550000002</v>
      </c>
      <c r="K23" s="47">
        <v>0.13249770890000001</v>
      </c>
      <c r="L23" s="47">
        <v>0.34656119549999997</v>
      </c>
      <c r="M23" s="47">
        <v>0.77326900799999998</v>
      </c>
      <c r="N23" s="47">
        <v>0.76050798289999999</v>
      </c>
      <c r="O23" s="47">
        <v>0.78921339960000003</v>
      </c>
      <c r="P23" s="47">
        <v>0.63407356969999995</v>
      </c>
      <c r="Q23" s="47">
        <v>0.73932545059999999</v>
      </c>
      <c r="R23" s="47">
        <v>0.60463633959999996</v>
      </c>
      <c r="S23" s="47">
        <v>0.70301841399999998</v>
      </c>
      <c r="T23" s="47">
        <v>0.80690234859999999</v>
      </c>
      <c r="U23" s="47">
        <v>1</v>
      </c>
      <c r="V23" s="47">
        <v>0.57647883030000002</v>
      </c>
      <c r="W23" s="47">
        <v>0.5750376774</v>
      </c>
      <c r="X23" s="47">
        <v>0.54690635259999998</v>
      </c>
      <c r="Y23" s="47">
        <v>0.6294074087</v>
      </c>
      <c r="Z23" s="47">
        <v>0.6645431316</v>
      </c>
      <c r="AA23" s="47">
        <v>0.57382602569999996</v>
      </c>
      <c r="AB23" s="47">
        <v>0.41611491280000001</v>
      </c>
      <c r="AC23" s="47">
        <v>0.44349443129999999</v>
      </c>
      <c r="AD23" s="47">
        <v>0.43918661530000003</v>
      </c>
      <c r="AE23" s="47">
        <v>0.4524465936</v>
      </c>
      <c r="AF23" s="47">
        <v>0.41189758380000002</v>
      </c>
      <c r="AG23" s="47">
        <v>0.27572144450000002</v>
      </c>
      <c r="AH23" s="47">
        <v>0.28981865159999998</v>
      </c>
      <c r="AI23" s="47">
        <v>0.40000250900000001</v>
      </c>
      <c r="AJ23" s="47">
        <v>0.46420353939999998</v>
      </c>
      <c r="AK23" s="47">
        <v>0.46133782670000001</v>
      </c>
      <c r="AL23" s="47">
        <v>0.57036813919999996</v>
      </c>
      <c r="AM23" s="47">
        <v>0.20760328119999999</v>
      </c>
      <c r="AN23" s="47">
        <v>0.4082519677</v>
      </c>
      <c r="AO23" s="47">
        <v>0.38051051540000003</v>
      </c>
      <c r="AP23" s="47">
        <v>4.8824094800000002E-2</v>
      </c>
      <c r="AQ23" s="47">
        <v>5.9039944300000001E-2</v>
      </c>
      <c r="AR23" s="47">
        <v>0.3724194455</v>
      </c>
      <c r="AS23" s="47">
        <v>0.35838444380000001</v>
      </c>
      <c r="AT23" s="47">
        <v>0.40452419449999999</v>
      </c>
      <c r="AU23" s="47">
        <v>0.42451281660000001</v>
      </c>
      <c r="AV23" s="47">
        <v>0.36429204710000002</v>
      </c>
      <c r="AW23" s="47">
        <v>0.36868788429999999</v>
      </c>
      <c r="AX23" s="47">
        <v>0.22387313980000001</v>
      </c>
      <c r="AY23" s="47">
        <v>9.6501764000000004E-2</v>
      </c>
      <c r="AZ23" s="47">
        <v>0.34249153879999999</v>
      </c>
      <c r="BA23" s="47">
        <v>-4.0982759000000001E-2</v>
      </c>
      <c r="BB23" s="47">
        <v>0.1580815142</v>
      </c>
      <c r="BC23" s="47">
        <v>0.4738132887</v>
      </c>
      <c r="BD23" s="47">
        <v>8.3752172499999999E-2</v>
      </c>
      <c r="BE23" s="47">
        <v>7.5771329200000001E-2</v>
      </c>
      <c r="BF23" s="47">
        <v>0.32791091160000002</v>
      </c>
      <c r="BG23" s="47">
        <v>0.15238279639999999</v>
      </c>
      <c r="BH23" s="47">
        <v>1.5065786499999999E-2</v>
      </c>
      <c r="BI23" s="47">
        <v>0.20702336299999999</v>
      </c>
      <c r="BJ23" s="47">
        <v>5.2811878700000002E-2</v>
      </c>
      <c r="BK23" s="47">
        <v>9.0345007399999996E-2</v>
      </c>
      <c r="BL23" s="47">
        <v>-4.1756242999999998E-2</v>
      </c>
      <c r="BM23" s="47">
        <v>0.19732417490000001</v>
      </c>
      <c r="BN23" s="47">
        <v>-7.3947937000000005E-2</v>
      </c>
      <c r="BO23" s="47">
        <v>0.16340734970000001</v>
      </c>
      <c r="BP23" s="47">
        <v>-3.1477353E-2</v>
      </c>
      <c r="BQ23" s="47">
        <v>-1.7723769E-2</v>
      </c>
      <c r="BR23" s="47">
        <v>1.9374238799999999E-2</v>
      </c>
      <c r="BS23" s="47">
        <v>-2.435062E-2</v>
      </c>
      <c r="BT23" s="47">
        <v>-4.3970880000000004E-3</v>
      </c>
      <c r="BU23" s="47">
        <v>0.13290043169999999</v>
      </c>
      <c r="BV23" s="47">
        <v>7.4681826300000004E-2</v>
      </c>
      <c r="BW23" s="47">
        <v>0.14648476839999999</v>
      </c>
      <c r="BX23" s="47">
        <v>-8.6591109999999999E-2</v>
      </c>
      <c r="BY23" s="47">
        <v>0.1544538483</v>
      </c>
      <c r="BZ23" s="47">
        <v>3.1638092499999999E-2</v>
      </c>
      <c r="CA23" s="47">
        <v>0.15268899020000001</v>
      </c>
      <c r="CB23" s="47">
        <v>0.13497331160000001</v>
      </c>
      <c r="CC23" s="47">
        <v>-1.7637950999999999E-2</v>
      </c>
      <c r="CD23" s="47">
        <v>9.1924894199999996E-2</v>
      </c>
      <c r="CE23" s="47">
        <v>0.28546010970000002</v>
      </c>
      <c r="CF23" s="47">
        <v>-0.11024104699999999</v>
      </c>
      <c r="CG23" s="47">
        <v>-2.1977895000000001E-2</v>
      </c>
      <c r="CH23" s="47">
        <v>2.9938135000000001E-2</v>
      </c>
      <c r="CI23" s="47">
        <v>7.7285243000000003E-2</v>
      </c>
      <c r="CJ23" s="47">
        <v>6.3481550000000001E-4</v>
      </c>
      <c r="CK23" s="47">
        <v>-0.15386639499999999</v>
      </c>
      <c r="CL23" s="47">
        <v>8.0505807000000006E-3</v>
      </c>
      <c r="CM23" s="47">
        <v>-2.2536850000000001E-3</v>
      </c>
      <c r="CN23" s="47">
        <v>1.48075337E-2</v>
      </c>
      <c r="CO23" s="47">
        <v>1.3254467999999999E-3</v>
      </c>
      <c r="CP23" s="47">
        <v>-1.6703270000000001E-3</v>
      </c>
      <c r="CQ23" s="47">
        <v>-1.82607E-3</v>
      </c>
      <c r="CR23" s="47">
        <v>-0.21746996900000001</v>
      </c>
      <c r="CS23" s="47">
        <v>-1.7674506E-2</v>
      </c>
      <c r="CT23" s="47">
        <v>-1.9920878E-2</v>
      </c>
      <c r="CU23" s="47">
        <v>-1.7225201999999998E-2</v>
      </c>
      <c r="CV23" s="47">
        <v>9.73106371E-2</v>
      </c>
      <c r="CW23" s="47">
        <v>2.2655309299999999E-2</v>
      </c>
      <c r="CX23" s="47">
        <v>4.4827762399999999E-2</v>
      </c>
      <c r="CY23" s="47">
        <v>3.5821192500000001E-2</v>
      </c>
      <c r="CZ23" s="47">
        <v>2.2147050099999999E-2</v>
      </c>
      <c r="DA23" s="47">
        <v>4.6679689999999999E-4</v>
      </c>
      <c r="DB23" s="47">
        <v>2.6711683100000001E-2</v>
      </c>
      <c r="DC23" s="47">
        <v>1.7006037E-3</v>
      </c>
      <c r="DD23" s="47">
        <v>2.1288377399999999E-2</v>
      </c>
      <c r="DE23" s="47">
        <v>3.3292765500000002E-2</v>
      </c>
      <c r="DF23" s="47">
        <v>1.0401349900000001E-2</v>
      </c>
      <c r="DG23" s="47">
        <v>-3.863422E-3</v>
      </c>
      <c r="DH23" s="48">
        <v>3.1827563699999999E-2</v>
      </c>
    </row>
    <row r="24" spans="1:112" x14ac:dyDescent="0.15">
      <c r="A24" s="46" t="s">
        <v>940</v>
      </c>
      <c r="B24" s="47" t="s">
        <v>157</v>
      </c>
      <c r="C24" s="47">
        <v>0.57296065760000003</v>
      </c>
      <c r="D24" s="47">
        <v>0.51144733050000002</v>
      </c>
      <c r="E24" s="47">
        <v>0.60926269430000002</v>
      </c>
      <c r="F24" s="47">
        <v>0.51883211330000001</v>
      </c>
      <c r="G24" s="47">
        <v>2.6420692900000001E-2</v>
      </c>
      <c r="H24" s="47">
        <v>0.4521910757</v>
      </c>
      <c r="I24" s="47">
        <v>0.44633738470000001</v>
      </c>
      <c r="J24" s="47">
        <v>0.88381684650000003</v>
      </c>
      <c r="K24" s="47">
        <v>3.7230758199999998E-2</v>
      </c>
      <c r="L24" s="47">
        <v>0.3270265067</v>
      </c>
      <c r="M24" s="47">
        <v>0.58192757490000002</v>
      </c>
      <c r="N24" s="47">
        <v>0.56912087499999997</v>
      </c>
      <c r="O24" s="47">
        <v>0.62122187760000003</v>
      </c>
      <c r="P24" s="47">
        <v>0.71756698939999997</v>
      </c>
      <c r="Q24" s="47">
        <v>0.550486963</v>
      </c>
      <c r="R24" s="47">
        <v>0.56867475649999999</v>
      </c>
      <c r="S24" s="47">
        <v>0.63287575470000001</v>
      </c>
      <c r="T24" s="47">
        <v>0.59869275180000003</v>
      </c>
      <c r="U24" s="47">
        <v>0.57647883030000002</v>
      </c>
      <c r="V24" s="47">
        <v>1</v>
      </c>
      <c r="W24" s="47">
        <v>0.66431659509999996</v>
      </c>
      <c r="X24" s="47">
        <v>0.61296033100000002</v>
      </c>
      <c r="Y24" s="47">
        <v>0.71139107049999994</v>
      </c>
      <c r="Z24" s="47">
        <v>0.71147956950000002</v>
      </c>
      <c r="AA24" s="47">
        <v>0.64191103589999998</v>
      </c>
      <c r="AB24" s="47">
        <v>0.36025381210000001</v>
      </c>
      <c r="AC24" s="47">
        <v>0.38908802529999997</v>
      </c>
      <c r="AD24" s="47">
        <v>0.43134690440000001</v>
      </c>
      <c r="AE24" s="47">
        <v>0.39454492660000001</v>
      </c>
      <c r="AF24" s="47">
        <v>0.36429322339999998</v>
      </c>
      <c r="AG24" s="47">
        <v>0.54992041960000004</v>
      </c>
      <c r="AH24" s="47">
        <v>0.38583236269999999</v>
      </c>
      <c r="AI24" s="47">
        <v>0.34939044629999999</v>
      </c>
      <c r="AJ24" s="47">
        <v>0.4260794712</v>
      </c>
      <c r="AK24" s="47">
        <v>0.4133254213</v>
      </c>
      <c r="AL24" s="47">
        <v>0.66616010489999999</v>
      </c>
      <c r="AM24" s="47">
        <v>0.49554807779999999</v>
      </c>
      <c r="AN24" s="47">
        <v>0.37094328199999999</v>
      </c>
      <c r="AO24" s="47">
        <v>0.3394462097</v>
      </c>
      <c r="AP24" s="47">
        <v>2.3644207000000001E-3</v>
      </c>
      <c r="AQ24" s="47">
        <v>2.5681697600000001E-2</v>
      </c>
      <c r="AR24" s="47">
        <v>0.26424900420000003</v>
      </c>
      <c r="AS24" s="47">
        <v>0.25582326300000002</v>
      </c>
      <c r="AT24" s="47">
        <v>0.27899805789999998</v>
      </c>
      <c r="AU24" s="47">
        <v>0.39493776920000001</v>
      </c>
      <c r="AV24" s="47">
        <v>0.34329449249999999</v>
      </c>
      <c r="AW24" s="47">
        <v>0.32557404429999998</v>
      </c>
      <c r="AX24" s="47">
        <v>3.6345883999999999E-3</v>
      </c>
      <c r="AY24" s="47">
        <v>4.4765354799999997E-2</v>
      </c>
      <c r="AZ24" s="47">
        <v>0.3103508438</v>
      </c>
      <c r="BA24" s="47">
        <v>-7.1598964000000001E-2</v>
      </c>
      <c r="BB24" s="47">
        <v>0.28807806660000002</v>
      </c>
      <c r="BC24" s="47">
        <v>0.51632431320000005</v>
      </c>
      <c r="BD24" s="47">
        <v>4.0527060300000001E-2</v>
      </c>
      <c r="BE24" s="47">
        <v>3.8020087600000002E-2</v>
      </c>
      <c r="BF24" s="47">
        <v>0.29189790840000002</v>
      </c>
      <c r="BG24" s="47">
        <v>0.12814086290000001</v>
      </c>
      <c r="BH24" s="47">
        <v>-4.4965115E-2</v>
      </c>
      <c r="BI24" s="47">
        <v>0.1224760584</v>
      </c>
      <c r="BJ24" s="47">
        <v>2.0969011900000001E-2</v>
      </c>
      <c r="BK24" s="47">
        <v>6.1297155300000003E-2</v>
      </c>
      <c r="BL24" s="47">
        <v>-4.7273928999999999E-2</v>
      </c>
      <c r="BM24" s="47">
        <v>0.22467392799999999</v>
      </c>
      <c r="BN24" s="47">
        <v>-7.7431397999999999E-2</v>
      </c>
      <c r="BO24" s="47">
        <v>0.16608627840000001</v>
      </c>
      <c r="BP24" s="47">
        <v>-4.9815068999999997E-2</v>
      </c>
      <c r="BQ24" s="47">
        <v>0.104988263</v>
      </c>
      <c r="BR24" s="47">
        <v>5.0328613000000001E-3</v>
      </c>
      <c r="BS24" s="47">
        <v>1.6710030999999999E-3</v>
      </c>
      <c r="BT24" s="47">
        <v>-1.1393205E-2</v>
      </c>
      <c r="BU24" s="47">
        <v>0.1664040762</v>
      </c>
      <c r="BV24" s="47">
        <v>6.24268402E-2</v>
      </c>
      <c r="BW24" s="47">
        <v>0.14884455469999999</v>
      </c>
      <c r="BX24" s="47">
        <v>-8.7115801000000007E-2</v>
      </c>
      <c r="BY24" s="47">
        <v>0.15330490499999999</v>
      </c>
      <c r="BZ24" s="47">
        <v>1.5899258900000001E-2</v>
      </c>
      <c r="CA24" s="47">
        <v>0.16213569229999999</v>
      </c>
      <c r="CB24" s="47">
        <v>0.14416571310000001</v>
      </c>
      <c r="CC24" s="47">
        <v>-1.9581373999999999E-2</v>
      </c>
      <c r="CD24" s="47">
        <v>8.9914509399999995E-2</v>
      </c>
      <c r="CE24" s="47">
        <v>0.13207766500000001</v>
      </c>
      <c r="CF24" s="47">
        <v>-0.24735943699999999</v>
      </c>
      <c r="CG24" s="47">
        <v>-5.5117965999999997E-2</v>
      </c>
      <c r="CH24" s="47">
        <v>3.5864280800000002E-2</v>
      </c>
      <c r="CI24" s="47">
        <v>8.4049283299999999E-2</v>
      </c>
      <c r="CJ24" s="47">
        <v>-2.1812410000000001E-2</v>
      </c>
      <c r="CK24" s="47">
        <v>-0.31957812499999999</v>
      </c>
      <c r="CL24" s="47">
        <v>-1.7240049E-2</v>
      </c>
      <c r="CM24" s="47">
        <v>-1.4194305000000001E-2</v>
      </c>
      <c r="CN24" s="47">
        <v>1.37690703E-2</v>
      </c>
      <c r="CO24" s="47">
        <v>-1.2527474E-2</v>
      </c>
      <c r="CP24" s="47">
        <v>-1.2548175999999999E-2</v>
      </c>
      <c r="CQ24" s="47">
        <v>-1.2513873999999999E-2</v>
      </c>
      <c r="CR24" s="47">
        <v>-0.23965352500000001</v>
      </c>
      <c r="CS24" s="47">
        <v>-2.2035638E-2</v>
      </c>
      <c r="CT24" s="47">
        <v>-2.5292269999999999E-2</v>
      </c>
      <c r="CU24" s="47">
        <v>-3.0452403999999999E-2</v>
      </c>
      <c r="CV24" s="47">
        <v>9.7955488100000002E-2</v>
      </c>
      <c r="CW24" s="47">
        <v>1.04399027E-2</v>
      </c>
      <c r="CX24" s="47">
        <v>3.7677626499999999E-2</v>
      </c>
      <c r="CY24" s="47">
        <v>8.5281952499999994E-2</v>
      </c>
      <c r="CZ24" s="47">
        <v>5.3024007999999999E-3</v>
      </c>
      <c r="DA24" s="47">
        <v>-3.430214E-3</v>
      </c>
      <c r="DB24" s="47">
        <v>-3.2189239000000001E-2</v>
      </c>
      <c r="DC24" s="47">
        <v>-9.0391699999999996E-4</v>
      </c>
      <c r="DD24" s="47">
        <v>3.5383497600000001E-2</v>
      </c>
      <c r="DE24" s="47">
        <v>4.2588056200000002E-2</v>
      </c>
      <c r="DF24" s="47">
        <v>1.0419621699999999E-2</v>
      </c>
      <c r="DG24" s="47">
        <v>2.1387350000000001E-3</v>
      </c>
      <c r="DH24" s="48">
        <v>1.8895709E-2</v>
      </c>
    </row>
    <row r="25" spans="1:112" x14ac:dyDescent="0.15">
      <c r="A25" s="46" t="s">
        <v>940</v>
      </c>
      <c r="B25" s="47" t="s">
        <v>149</v>
      </c>
      <c r="C25" s="47">
        <v>0.50968809069999998</v>
      </c>
      <c r="D25" s="47">
        <v>0.45409415130000003</v>
      </c>
      <c r="E25" s="47">
        <v>0.56573603289999996</v>
      </c>
      <c r="F25" s="47">
        <v>0.44461032039999998</v>
      </c>
      <c r="G25" s="47">
        <v>0.1133146039</v>
      </c>
      <c r="H25" s="47">
        <v>0.3454639001</v>
      </c>
      <c r="I25" s="47">
        <v>0.33914080790000001</v>
      </c>
      <c r="J25" s="47">
        <v>0.60818987079999998</v>
      </c>
      <c r="K25" s="47">
        <v>9.2689143200000004E-2</v>
      </c>
      <c r="L25" s="47">
        <v>0.25372659739999998</v>
      </c>
      <c r="M25" s="47">
        <v>0.58205564229999995</v>
      </c>
      <c r="N25" s="47">
        <v>0.56175825079999997</v>
      </c>
      <c r="O25" s="47">
        <v>0.63824171240000005</v>
      </c>
      <c r="P25" s="47">
        <v>0.86399442640000002</v>
      </c>
      <c r="Q25" s="47">
        <v>0.55271646429999999</v>
      </c>
      <c r="R25" s="47">
        <v>0.56929682589999997</v>
      </c>
      <c r="S25" s="47">
        <v>0.70878473519999996</v>
      </c>
      <c r="T25" s="47">
        <v>0.6021886756</v>
      </c>
      <c r="U25" s="47">
        <v>0.5750376774</v>
      </c>
      <c r="V25" s="47">
        <v>0.66431659509999996</v>
      </c>
      <c r="W25" s="47">
        <v>1</v>
      </c>
      <c r="X25" s="47">
        <v>0.68959538629999995</v>
      </c>
      <c r="Y25" s="47">
        <v>0.84586318459999998</v>
      </c>
      <c r="Z25" s="47">
        <v>0.83380071600000005</v>
      </c>
      <c r="AA25" s="47">
        <v>0.74425352109999998</v>
      </c>
      <c r="AB25" s="47">
        <v>0.40926448500000001</v>
      </c>
      <c r="AC25" s="47">
        <v>0.45432488999999998</v>
      </c>
      <c r="AD25" s="47">
        <v>0.46111452749999998</v>
      </c>
      <c r="AE25" s="47">
        <v>0.45768778059999998</v>
      </c>
      <c r="AF25" s="47">
        <v>0.38829075670000002</v>
      </c>
      <c r="AG25" s="47">
        <v>0.27288371779999998</v>
      </c>
      <c r="AH25" s="47">
        <v>0.31547379419999999</v>
      </c>
      <c r="AI25" s="47">
        <v>0.39078627980000002</v>
      </c>
      <c r="AJ25" s="47">
        <v>0.50690215419999995</v>
      </c>
      <c r="AK25" s="47">
        <v>0.45058614540000003</v>
      </c>
      <c r="AL25" s="47">
        <v>0.8119072142</v>
      </c>
      <c r="AM25" s="47">
        <v>0.18828858549999999</v>
      </c>
      <c r="AN25" s="47">
        <v>0.39479433590000002</v>
      </c>
      <c r="AO25" s="47">
        <v>0.35548330369999998</v>
      </c>
      <c r="AP25" s="47">
        <v>5.7759108099999998E-2</v>
      </c>
      <c r="AQ25" s="47">
        <v>7.2440737399999997E-2</v>
      </c>
      <c r="AR25" s="47">
        <v>0.20780253800000001</v>
      </c>
      <c r="AS25" s="47">
        <v>0.21392900009999999</v>
      </c>
      <c r="AT25" s="47">
        <v>0.23484587779999999</v>
      </c>
      <c r="AU25" s="47">
        <v>0.43743059629999997</v>
      </c>
      <c r="AV25" s="47">
        <v>0.28701562980000001</v>
      </c>
      <c r="AW25" s="47">
        <v>0.37977560970000002</v>
      </c>
      <c r="AX25" s="47">
        <v>-9.0823997000000004E-2</v>
      </c>
      <c r="AY25" s="47">
        <v>7.8322009400000003E-2</v>
      </c>
      <c r="AZ25" s="47">
        <v>0.33597286510000002</v>
      </c>
      <c r="BA25" s="47">
        <v>-3.6951900000000001E-3</v>
      </c>
      <c r="BB25" s="47">
        <v>0.1172708434</v>
      </c>
      <c r="BC25" s="47">
        <v>0.58480451560000002</v>
      </c>
      <c r="BD25" s="47">
        <v>6.9413509900000003E-2</v>
      </c>
      <c r="BE25" s="47">
        <v>6.5106624399999993E-2</v>
      </c>
      <c r="BF25" s="47">
        <v>0.31789851549999998</v>
      </c>
      <c r="BG25" s="47">
        <v>0.14436037039999999</v>
      </c>
      <c r="BH25" s="47">
        <v>3.0175141799999999E-2</v>
      </c>
      <c r="BI25" s="47">
        <v>0.1987164786</v>
      </c>
      <c r="BJ25" s="47">
        <v>4.8843246299999997E-2</v>
      </c>
      <c r="BK25" s="47">
        <v>7.6923407400000005E-2</v>
      </c>
      <c r="BL25" s="47">
        <v>-4.5590379E-2</v>
      </c>
      <c r="BM25" s="47">
        <v>0.2076312451</v>
      </c>
      <c r="BN25" s="47">
        <v>-9.8241288999999996E-2</v>
      </c>
      <c r="BO25" s="47">
        <v>0.15367680319999999</v>
      </c>
      <c r="BP25" s="47">
        <v>-4.0237861E-2</v>
      </c>
      <c r="BQ25" s="47">
        <v>-6.7578421999999999E-2</v>
      </c>
      <c r="BR25" s="47">
        <v>-1.9849799999999999E-3</v>
      </c>
      <c r="BS25" s="47">
        <v>-1.8978445E-2</v>
      </c>
      <c r="BT25" s="47">
        <v>1.6432458399999999E-2</v>
      </c>
      <c r="BU25" s="47">
        <v>0.14856353050000001</v>
      </c>
      <c r="BV25" s="47">
        <v>6.6715095700000004E-2</v>
      </c>
      <c r="BW25" s="47">
        <v>0.13432408509999999</v>
      </c>
      <c r="BX25" s="47">
        <v>-0.15122244700000001</v>
      </c>
      <c r="BY25" s="47">
        <v>0.13856604750000001</v>
      </c>
      <c r="BZ25" s="47">
        <v>2.7806946900000001E-2</v>
      </c>
      <c r="CA25" s="47">
        <v>0.13714896130000001</v>
      </c>
      <c r="CB25" s="47">
        <v>0.1278403088</v>
      </c>
      <c r="CC25" s="47">
        <v>-1.4380199999999999E-3</v>
      </c>
      <c r="CD25" s="47">
        <v>8.2788117999999994E-2</v>
      </c>
      <c r="CE25" s="47">
        <v>0.1020203888</v>
      </c>
      <c r="CF25" s="47">
        <v>-0.16865096399999999</v>
      </c>
      <c r="CG25" s="47">
        <v>-1.9195479000000001E-2</v>
      </c>
      <c r="CH25" s="47">
        <v>3.2997819099999999E-2</v>
      </c>
      <c r="CI25" s="47">
        <v>7.0670650700000004E-2</v>
      </c>
      <c r="CJ25" s="47">
        <v>-4.9072170000000002E-3</v>
      </c>
      <c r="CK25" s="47">
        <v>-0.21835544200000001</v>
      </c>
      <c r="CL25" s="47">
        <v>1.8236425899999999E-2</v>
      </c>
      <c r="CM25" s="47">
        <v>-2.0358034000000001E-2</v>
      </c>
      <c r="CN25" s="47">
        <v>1.8981290099999999E-2</v>
      </c>
      <c r="CO25" s="47">
        <v>-1.7131356E-2</v>
      </c>
      <c r="CP25" s="47">
        <v>-1.6694809000000001E-2</v>
      </c>
      <c r="CQ25" s="47">
        <v>-1.6857987000000001E-2</v>
      </c>
      <c r="CR25" s="47">
        <v>-0.31537963099999999</v>
      </c>
      <c r="CS25" s="47">
        <v>-7.3773060000000001E-3</v>
      </c>
      <c r="CT25" s="47">
        <v>-1.2074981E-2</v>
      </c>
      <c r="CU25" s="47">
        <v>-9.9332199999999995E-3</v>
      </c>
      <c r="CV25" s="47">
        <v>8.9436281199999995E-2</v>
      </c>
      <c r="CW25" s="47">
        <v>3.1567223999999998E-2</v>
      </c>
      <c r="CX25" s="47">
        <v>2.7474198200000001E-2</v>
      </c>
      <c r="CY25" s="47">
        <v>5.5404011699999998E-2</v>
      </c>
      <c r="CZ25" s="47">
        <v>2.2965717399999998E-2</v>
      </c>
      <c r="DA25" s="47">
        <v>3.0959882000000001E-3</v>
      </c>
      <c r="DB25" s="47">
        <v>3.0561100999999999E-3</v>
      </c>
      <c r="DC25" s="47">
        <v>5.1738236000000003E-3</v>
      </c>
      <c r="DD25" s="47">
        <v>2.6838180699999999E-2</v>
      </c>
      <c r="DE25" s="47">
        <v>3.5204777999999999E-2</v>
      </c>
      <c r="DF25" s="47">
        <v>6.4452670000000002E-3</v>
      </c>
      <c r="DG25" s="47">
        <v>8.1924018000000005E-3</v>
      </c>
      <c r="DH25" s="48">
        <v>1.6549911300000001E-2</v>
      </c>
    </row>
    <row r="26" spans="1:112" x14ac:dyDescent="0.15">
      <c r="A26" s="46" t="s">
        <v>940</v>
      </c>
      <c r="B26" s="47" t="s">
        <v>803</v>
      </c>
      <c r="C26" s="47">
        <v>0.5011208613</v>
      </c>
      <c r="D26" s="47">
        <v>0.43922637060000003</v>
      </c>
      <c r="E26" s="47">
        <v>0.53986251360000004</v>
      </c>
      <c r="F26" s="47">
        <v>0.4487590374</v>
      </c>
      <c r="G26" s="47">
        <v>0.14371145569999999</v>
      </c>
      <c r="H26" s="47">
        <v>0.35745690299999999</v>
      </c>
      <c r="I26" s="47">
        <v>0.35153333930000003</v>
      </c>
      <c r="J26" s="47">
        <v>0.57503977849999999</v>
      </c>
      <c r="K26" s="47">
        <v>9.8645565199999993E-2</v>
      </c>
      <c r="L26" s="47">
        <v>0.25988890209999999</v>
      </c>
      <c r="M26" s="47">
        <v>0.55097183299999997</v>
      </c>
      <c r="N26" s="47">
        <v>0.53225134939999996</v>
      </c>
      <c r="O26" s="47">
        <v>0.58183661860000002</v>
      </c>
      <c r="P26" s="47">
        <v>0.78039467689999997</v>
      </c>
      <c r="Q26" s="47">
        <v>0.50680444469999997</v>
      </c>
      <c r="R26" s="47">
        <v>0.69357127900000004</v>
      </c>
      <c r="S26" s="47">
        <v>0.64810344499999994</v>
      </c>
      <c r="T26" s="47">
        <v>0.5448261848</v>
      </c>
      <c r="U26" s="47">
        <v>0.54690635259999998</v>
      </c>
      <c r="V26" s="47">
        <v>0.61296033100000002</v>
      </c>
      <c r="W26" s="47">
        <v>0.68959538629999995</v>
      </c>
      <c r="X26" s="47">
        <v>1</v>
      </c>
      <c r="Y26" s="47">
        <v>0.76052118849999994</v>
      </c>
      <c r="Z26" s="47">
        <v>0.7126940491</v>
      </c>
      <c r="AA26" s="47">
        <v>0.8861163849</v>
      </c>
      <c r="AB26" s="47">
        <v>0.35492872959999999</v>
      </c>
      <c r="AC26" s="47">
        <v>0.37613747339999998</v>
      </c>
      <c r="AD26" s="47">
        <v>0.37522863270000001</v>
      </c>
      <c r="AE26" s="47">
        <v>0.38282083729999999</v>
      </c>
      <c r="AF26" s="47">
        <v>0.34337244779999998</v>
      </c>
      <c r="AG26" s="47">
        <v>0.27052783689999998</v>
      </c>
      <c r="AH26" s="47">
        <v>0.2884093747</v>
      </c>
      <c r="AI26" s="47">
        <v>0.34050322570000002</v>
      </c>
      <c r="AJ26" s="47">
        <v>0.42604520210000002</v>
      </c>
      <c r="AK26" s="47">
        <v>0.38159325830000002</v>
      </c>
      <c r="AL26" s="47">
        <v>0.69547469419999997</v>
      </c>
      <c r="AM26" s="47">
        <v>0.19442725629999999</v>
      </c>
      <c r="AN26" s="47">
        <v>0.34631744269999998</v>
      </c>
      <c r="AO26" s="47">
        <v>0.31513741909999998</v>
      </c>
      <c r="AP26" s="47">
        <v>5.0850947299999998E-2</v>
      </c>
      <c r="AQ26" s="47">
        <v>6.3518305600000005E-2</v>
      </c>
      <c r="AR26" s="47">
        <v>0.24949287640000001</v>
      </c>
      <c r="AS26" s="47">
        <v>0.19396851900000001</v>
      </c>
      <c r="AT26" s="47">
        <v>0.20464232239999999</v>
      </c>
      <c r="AU26" s="47">
        <v>0.38031070970000003</v>
      </c>
      <c r="AV26" s="47">
        <v>0.3100601348</v>
      </c>
      <c r="AW26" s="47">
        <v>0.32235434540000002</v>
      </c>
      <c r="AX26" s="47">
        <v>-1.6182253000000001E-2</v>
      </c>
      <c r="AY26" s="47">
        <v>7.5385385499999999E-2</v>
      </c>
      <c r="AZ26" s="47">
        <v>0.30583834989999997</v>
      </c>
      <c r="BA26" s="47">
        <v>-8.3342269999999996E-3</v>
      </c>
      <c r="BB26" s="47">
        <v>0.1292937059</v>
      </c>
      <c r="BC26" s="47">
        <v>0.52984973290000004</v>
      </c>
      <c r="BD26" s="47">
        <v>6.4743589500000004E-2</v>
      </c>
      <c r="BE26" s="47">
        <v>6.3223992300000004E-2</v>
      </c>
      <c r="BF26" s="47">
        <v>0.28031124260000001</v>
      </c>
      <c r="BG26" s="47">
        <v>0.1530791114</v>
      </c>
      <c r="BH26" s="47">
        <v>2.3763647999999998E-2</v>
      </c>
      <c r="BI26" s="47">
        <v>0.17698109879999999</v>
      </c>
      <c r="BJ26" s="47">
        <v>4.6202747199999998E-2</v>
      </c>
      <c r="BK26" s="47">
        <v>7.4833746300000004E-2</v>
      </c>
      <c r="BL26" s="47">
        <v>-3.4598932999999998E-2</v>
      </c>
      <c r="BM26" s="47">
        <v>0.17899158640000001</v>
      </c>
      <c r="BN26" s="47">
        <v>-7.2756825999999997E-2</v>
      </c>
      <c r="BO26" s="47">
        <v>0.1302993838</v>
      </c>
      <c r="BP26" s="47">
        <v>-4.3155394999999999E-2</v>
      </c>
      <c r="BQ26" s="47">
        <v>-4.3682397999999997E-2</v>
      </c>
      <c r="BR26" s="47">
        <v>1.51656485E-2</v>
      </c>
      <c r="BS26" s="47">
        <v>1.13903359E-2</v>
      </c>
      <c r="BT26" s="47">
        <v>2.4564449200000001E-2</v>
      </c>
      <c r="BU26" s="47">
        <v>0.1094242857</v>
      </c>
      <c r="BV26" s="47">
        <v>6.1810405200000001E-2</v>
      </c>
      <c r="BW26" s="47">
        <v>0.14035334120000001</v>
      </c>
      <c r="BX26" s="47">
        <v>-0.105653048</v>
      </c>
      <c r="BY26" s="47">
        <v>0.1455328941</v>
      </c>
      <c r="BZ26" s="47">
        <v>3.07262931E-2</v>
      </c>
      <c r="CA26" s="47">
        <v>0.1430835248</v>
      </c>
      <c r="CB26" s="47">
        <v>0.13211806640000001</v>
      </c>
      <c r="CC26" s="47">
        <v>3.5259336E-3</v>
      </c>
      <c r="CD26" s="47">
        <v>0.1127390336</v>
      </c>
      <c r="CE26" s="47">
        <v>0.1199624334</v>
      </c>
      <c r="CF26" s="47">
        <v>-0.144837354</v>
      </c>
      <c r="CG26" s="47">
        <v>-1.4061394E-2</v>
      </c>
      <c r="CH26" s="47">
        <v>3.3047188999999998E-2</v>
      </c>
      <c r="CI26" s="47">
        <v>7.8212619299999994E-2</v>
      </c>
      <c r="CJ26" s="47">
        <v>-9.8283139999999995E-3</v>
      </c>
      <c r="CK26" s="47">
        <v>-0.193149452</v>
      </c>
      <c r="CL26" s="47">
        <v>1.5485811E-2</v>
      </c>
      <c r="CM26" s="47">
        <v>-1.0905896999999999E-2</v>
      </c>
      <c r="CN26" s="47">
        <v>1.8852712800000001E-2</v>
      </c>
      <c r="CO26" s="47">
        <v>-9.6571899999999995E-3</v>
      </c>
      <c r="CP26" s="47">
        <v>-8.1448760000000005E-3</v>
      </c>
      <c r="CQ26" s="47">
        <v>-8.1980479999999994E-3</v>
      </c>
      <c r="CR26" s="47">
        <v>-0.24845419699999999</v>
      </c>
      <c r="CS26" s="47">
        <v>-1.1091554E-2</v>
      </c>
      <c r="CT26" s="47">
        <v>-1.6904452E-2</v>
      </c>
      <c r="CU26" s="47">
        <v>-1.1849145E-2</v>
      </c>
      <c r="CV26" s="47">
        <v>9.4198407499999998E-2</v>
      </c>
      <c r="CW26" s="47">
        <v>4.4795340699999998E-2</v>
      </c>
      <c r="CX26" s="47">
        <v>2.9909422000000001E-2</v>
      </c>
      <c r="CY26" s="47">
        <v>5.6391900299999999E-2</v>
      </c>
      <c r="CZ26" s="47">
        <v>1.9542233499999999E-2</v>
      </c>
      <c r="DA26" s="47">
        <v>7.7304390000000004E-4</v>
      </c>
      <c r="DB26" s="47">
        <v>8.9075221000000007E-3</v>
      </c>
      <c r="DC26" s="47">
        <v>6.0389785000000001E-3</v>
      </c>
      <c r="DD26" s="47">
        <v>1.45542324E-2</v>
      </c>
      <c r="DE26" s="47">
        <v>3.0537887999999999E-2</v>
      </c>
      <c r="DF26" s="47">
        <v>1.3836204E-2</v>
      </c>
      <c r="DG26" s="47">
        <v>-3.8093549999999999E-3</v>
      </c>
      <c r="DH26" s="48">
        <v>2.1861684100000001E-2</v>
      </c>
    </row>
    <row r="27" spans="1:112" x14ac:dyDescent="0.15">
      <c r="A27" s="46" t="s">
        <v>940</v>
      </c>
      <c r="B27" s="47" t="s">
        <v>146</v>
      </c>
      <c r="C27" s="47">
        <v>0.57112873239999995</v>
      </c>
      <c r="D27" s="47">
        <v>0.49985676569999998</v>
      </c>
      <c r="E27" s="47">
        <v>0.62212767489999998</v>
      </c>
      <c r="F27" s="47">
        <v>0.51113281919999998</v>
      </c>
      <c r="G27" s="47">
        <v>0.14117570939999999</v>
      </c>
      <c r="H27" s="47">
        <v>0.3940665874</v>
      </c>
      <c r="I27" s="47">
        <v>0.38806215669999999</v>
      </c>
      <c r="J27" s="47">
        <v>0.67333666410000004</v>
      </c>
      <c r="K27" s="47">
        <v>0.10617335479999999</v>
      </c>
      <c r="L27" s="47">
        <v>0.28411177259999998</v>
      </c>
      <c r="M27" s="47">
        <v>0.66145618500000003</v>
      </c>
      <c r="N27" s="47">
        <v>0.64476786090000004</v>
      </c>
      <c r="O27" s="47">
        <v>0.70856354190000004</v>
      </c>
      <c r="P27" s="47">
        <v>0.89390939520000001</v>
      </c>
      <c r="Q27" s="47">
        <v>0.58411363500000002</v>
      </c>
      <c r="R27" s="47">
        <v>0.63139847500000001</v>
      </c>
      <c r="S27" s="47">
        <v>0.74361233069999999</v>
      </c>
      <c r="T27" s="47">
        <v>0.67679328890000001</v>
      </c>
      <c r="U27" s="47">
        <v>0.6294074087</v>
      </c>
      <c r="V27" s="47">
        <v>0.71139107049999994</v>
      </c>
      <c r="W27" s="47">
        <v>0.84586318459999998</v>
      </c>
      <c r="X27" s="47">
        <v>0.76052118849999994</v>
      </c>
      <c r="Y27" s="47">
        <v>1</v>
      </c>
      <c r="Z27" s="47">
        <v>0.89890017629999996</v>
      </c>
      <c r="AA27" s="47">
        <v>0.79043179819999998</v>
      </c>
      <c r="AB27" s="47">
        <v>0.38314810710000002</v>
      </c>
      <c r="AC27" s="47">
        <v>0.45724391980000001</v>
      </c>
      <c r="AD27" s="47">
        <v>0.46118207919999998</v>
      </c>
      <c r="AE27" s="47">
        <v>0.46610409400000002</v>
      </c>
      <c r="AF27" s="47">
        <v>0.37585327349999997</v>
      </c>
      <c r="AG27" s="47">
        <v>0.28664806999999998</v>
      </c>
      <c r="AH27" s="47">
        <v>0.35362156490000002</v>
      </c>
      <c r="AI27" s="47">
        <v>0.37523281120000002</v>
      </c>
      <c r="AJ27" s="47">
        <v>0.52233221870000002</v>
      </c>
      <c r="AK27" s="47">
        <v>0.48029431649999998</v>
      </c>
      <c r="AL27" s="47">
        <v>0.92619543849999997</v>
      </c>
      <c r="AM27" s="47">
        <v>0.18773363239999999</v>
      </c>
      <c r="AN27" s="47">
        <v>0.40549688150000002</v>
      </c>
      <c r="AO27" s="47">
        <v>0.35100823889999999</v>
      </c>
      <c r="AP27" s="47">
        <v>6.0276254500000001E-2</v>
      </c>
      <c r="AQ27" s="47">
        <v>7.4131508499999998E-2</v>
      </c>
      <c r="AR27" s="47">
        <v>0.2527224683</v>
      </c>
      <c r="AS27" s="47">
        <v>0.22370549479999999</v>
      </c>
      <c r="AT27" s="47">
        <v>0.26078861520000002</v>
      </c>
      <c r="AU27" s="47">
        <v>0.48356688279999999</v>
      </c>
      <c r="AV27" s="47">
        <v>0.32728739950000002</v>
      </c>
      <c r="AW27" s="47">
        <v>0.40776612350000002</v>
      </c>
      <c r="AX27" s="47">
        <v>-7.0443055000000004E-2</v>
      </c>
      <c r="AY27" s="47">
        <v>8.2097365399999997E-2</v>
      </c>
      <c r="AZ27" s="47">
        <v>0.3575447551</v>
      </c>
      <c r="BA27" s="47">
        <v>-4.9430163999999999E-2</v>
      </c>
      <c r="BB27" s="47">
        <v>0.14042513879999999</v>
      </c>
      <c r="BC27" s="47">
        <v>0.67456370170000002</v>
      </c>
      <c r="BD27" s="47">
        <v>7.0485474699999995E-2</v>
      </c>
      <c r="BE27" s="47">
        <v>6.6731210099999994E-2</v>
      </c>
      <c r="BF27" s="47">
        <v>0.36045654700000002</v>
      </c>
      <c r="BG27" s="47">
        <v>0.18121303380000001</v>
      </c>
      <c r="BH27" s="47">
        <v>2.99209826E-2</v>
      </c>
      <c r="BI27" s="47">
        <v>0.24238414599999999</v>
      </c>
      <c r="BJ27" s="47">
        <v>5.2076940500000002E-2</v>
      </c>
      <c r="BK27" s="47">
        <v>8.4633273600000003E-2</v>
      </c>
      <c r="BL27" s="47">
        <v>-6.0710624999999997E-2</v>
      </c>
      <c r="BM27" s="47">
        <v>0.20386523509999999</v>
      </c>
      <c r="BN27" s="47">
        <v>-8.0919413999999995E-2</v>
      </c>
      <c r="BO27" s="47">
        <v>0.1095408585</v>
      </c>
      <c r="BP27" s="47">
        <v>-5.7359439999999998E-2</v>
      </c>
      <c r="BQ27" s="47">
        <v>-4.7628611000000001E-2</v>
      </c>
      <c r="BR27" s="47">
        <v>-8.2155803999999999E-2</v>
      </c>
      <c r="BS27" s="47">
        <v>-1.6567080000000001E-2</v>
      </c>
      <c r="BT27" s="47">
        <v>-1.1997694E-2</v>
      </c>
      <c r="BU27" s="47">
        <v>0.13511940280000001</v>
      </c>
      <c r="BV27" s="47">
        <v>7.5680762499999998E-2</v>
      </c>
      <c r="BW27" s="47">
        <v>0.1546011072</v>
      </c>
      <c r="BX27" s="47">
        <v>-0.110436783</v>
      </c>
      <c r="BY27" s="47">
        <v>0.16085663859999999</v>
      </c>
      <c r="BZ27" s="47">
        <v>3.1927245200000003E-2</v>
      </c>
      <c r="CA27" s="47">
        <v>0.16561403499999999</v>
      </c>
      <c r="CB27" s="47">
        <v>0.1448599851</v>
      </c>
      <c r="CC27" s="47">
        <v>1.4682804999999999E-3</v>
      </c>
      <c r="CD27" s="47">
        <v>0.1114436909</v>
      </c>
      <c r="CE27" s="47">
        <v>0.1334571678</v>
      </c>
      <c r="CF27" s="47">
        <v>-0.17768241600000001</v>
      </c>
      <c r="CG27" s="47">
        <v>-1.6702979999999999E-2</v>
      </c>
      <c r="CH27" s="47">
        <v>3.2709729100000001E-2</v>
      </c>
      <c r="CI27" s="47">
        <v>7.9937440799999995E-2</v>
      </c>
      <c r="CJ27" s="47">
        <v>-1.1683773E-2</v>
      </c>
      <c r="CK27" s="47">
        <v>-0.231690439</v>
      </c>
      <c r="CL27" s="47">
        <v>1.5398235200000001E-2</v>
      </c>
      <c r="CM27" s="47">
        <v>-4.8277317E-2</v>
      </c>
      <c r="CN27" s="47">
        <v>2.0197280299999999E-2</v>
      </c>
      <c r="CO27" s="47">
        <v>-4.1718402000000002E-2</v>
      </c>
      <c r="CP27" s="47">
        <v>-4.2949585999999998E-2</v>
      </c>
      <c r="CQ27" s="47">
        <v>-4.3367465000000001E-2</v>
      </c>
      <c r="CR27" s="47">
        <v>-0.31250506099999997</v>
      </c>
      <c r="CS27" s="47">
        <v>-2.8984167000000002E-2</v>
      </c>
      <c r="CT27" s="47">
        <v>-3.3040884E-2</v>
      </c>
      <c r="CU27" s="31">
        <v>-1.4130866000000001E-2</v>
      </c>
      <c r="CV27" s="47">
        <v>0.103752096</v>
      </c>
      <c r="CW27" s="47">
        <v>-3.1017135000000001E-2</v>
      </c>
      <c r="CX27" s="47">
        <v>3.6611269100000003E-2</v>
      </c>
      <c r="CY27" s="47">
        <v>6.6728025600000004E-2</v>
      </c>
      <c r="CZ27" s="47">
        <v>2.5233095699999999E-2</v>
      </c>
      <c r="DA27" s="47">
        <v>-1.13887E-4</v>
      </c>
      <c r="DB27" s="47">
        <v>6.2045952999999999E-3</v>
      </c>
      <c r="DC27" s="47">
        <v>2.5159458000000002E-3</v>
      </c>
      <c r="DD27" s="47">
        <v>1.9031851700000001E-2</v>
      </c>
      <c r="DE27" s="47">
        <v>3.8266610499999999E-2</v>
      </c>
      <c r="DF27" s="47">
        <v>1.0338756899999999E-2</v>
      </c>
      <c r="DG27" s="47">
        <v>1.18527324E-2</v>
      </c>
      <c r="DH27" s="48">
        <v>2.4041059699999999E-2</v>
      </c>
    </row>
    <row r="28" spans="1:112" x14ac:dyDescent="0.15">
      <c r="A28" s="46" t="s">
        <v>940</v>
      </c>
      <c r="B28" s="47" t="s">
        <v>154</v>
      </c>
      <c r="C28" s="47">
        <v>0.561927026</v>
      </c>
      <c r="D28" s="47">
        <v>0.47887556809999998</v>
      </c>
      <c r="E28" s="47">
        <v>0.61765268370000004</v>
      </c>
      <c r="F28" s="47">
        <v>0.53426161360000002</v>
      </c>
      <c r="G28" s="47">
        <v>0.1445667806</v>
      </c>
      <c r="H28" s="47">
        <v>0.37289472359999998</v>
      </c>
      <c r="I28" s="47">
        <v>0.36658227500000001</v>
      </c>
      <c r="J28" s="47">
        <v>0.66348341600000005</v>
      </c>
      <c r="K28" s="47">
        <v>0.1014342328</v>
      </c>
      <c r="L28" s="47">
        <v>0.28625390950000001</v>
      </c>
      <c r="M28" s="47">
        <v>0.71266561129999995</v>
      </c>
      <c r="N28" s="47">
        <v>0.69495301279999999</v>
      </c>
      <c r="O28" s="47">
        <v>0.75681585110000005</v>
      </c>
      <c r="P28" s="47">
        <v>0.86436666790000005</v>
      </c>
      <c r="Q28" s="47">
        <v>0.63183256779999997</v>
      </c>
      <c r="R28" s="47">
        <v>0.65044582929999994</v>
      </c>
      <c r="S28" s="47">
        <v>0.76438309579999997</v>
      </c>
      <c r="T28" s="47">
        <v>0.72377048560000001</v>
      </c>
      <c r="U28" s="47">
        <v>0.6645431316</v>
      </c>
      <c r="V28" s="47">
        <v>0.71147956950000002</v>
      </c>
      <c r="W28" s="47">
        <v>0.83380071600000005</v>
      </c>
      <c r="X28" s="47">
        <v>0.7126940491</v>
      </c>
      <c r="Y28" s="47">
        <v>0.89890017629999996</v>
      </c>
      <c r="Z28" s="47">
        <v>1</v>
      </c>
      <c r="AA28" s="47">
        <v>0.75402963759999997</v>
      </c>
      <c r="AB28" s="47">
        <v>0.42946127839999998</v>
      </c>
      <c r="AC28" s="47">
        <v>0.50752466659999995</v>
      </c>
      <c r="AD28" s="47">
        <v>0.45886818699999998</v>
      </c>
      <c r="AE28" s="47">
        <v>0.51465028960000003</v>
      </c>
      <c r="AF28" s="47">
        <v>0.41712716999999999</v>
      </c>
      <c r="AG28" s="47">
        <v>0.2897157393</v>
      </c>
      <c r="AH28" s="47">
        <v>0.34204506029999998</v>
      </c>
      <c r="AI28" s="47">
        <v>0.42107865979999998</v>
      </c>
      <c r="AJ28" s="47">
        <v>0.55532038920000004</v>
      </c>
      <c r="AK28" s="47">
        <v>0.52517856500000004</v>
      </c>
      <c r="AL28" s="47">
        <v>0.87144871909999999</v>
      </c>
      <c r="AM28" s="47">
        <v>0.17954083879999999</v>
      </c>
      <c r="AN28" s="47">
        <v>0.43828244199999999</v>
      </c>
      <c r="AO28" s="47">
        <v>0.39060307290000001</v>
      </c>
      <c r="AP28" s="47">
        <v>6.2028280700000001E-2</v>
      </c>
      <c r="AQ28" s="47">
        <v>7.5239555499999999E-2</v>
      </c>
      <c r="AR28" s="47">
        <v>0.25183866500000002</v>
      </c>
      <c r="AS28" s="47">
        <v>0.2867720185</v>
      </c>
      <c r="AT28" s="47">
        <v>0.3561327843</v>
      </c>
      <c r="AU28" s="47">
        <v>0.50051378550000003</v>
      </c>
      <c r="AV28" s="47">
        <v>0.35032163420000001</v>
      </c>
      <c r="AW28" s="47">
        <v>0.44357356990000002</v>
      </c>
      <c r="AX28" s="47">
        <v>-5.8676423999999998E-2</v>
      </c>
      <c r="AY28" s="47">
        <v>8.6386197799999995E-2</v>
      </c>
      <c r="AZ28" s="47">
        <v>0.37869629900000001</v>
      </c>
      <c r="BA28" s="47">
        <v>-5.878473E-2</v>
      </c>
      <c r="BB28" s="47">
        <v>0.13261109209999999</v>
      </c>
      <c r="BC28" s="47">
        <v>0.62816031419999996</v>
      </c>
      <c r="BD28" s="47">
        <v>7.4089560999999998E-2</v>
      </c>
      <c r="BE28" s="47">
        <v>6.9269935399999996E-2</v>
      </c>
      <c r="BF28" s="47">
        <v>0.38523362389999999</v>
      </c>
      <c r="BG28" s="47">
        <v>0.1715854111</v>
      </c>
      <c r="BH28" s="47">
        <v>2.6598025099999999E-2</v>
      </c>
      <c r="BI28" s="47">
        <v>0.23973088789999999</v>
      </c>
      <c r="BJ28" s="47">
        <v>5.2888039599999999E-2</v>
      </c>
      <c r="BK28" s="47">
        <v>8.4479327899999998E-2</v>
      </c>
      <c r="BL28" s="47">
        <v>-7.8482632999999996E-2</v>
      </c>
      <c r="BM28" s="47">
        <v>0.22420991539999999</v>
      </c>
      <c r="BN28" s="47">
        <v>-0.113952599</v>
      </c>
      <c r="BO28" s="47">
        <v>0.1298301922</v>
      </c>
      <c r="BP28" s="47">
        <v>-5.635648E-2</v>
      </c>
      <c r="BQ28" s="47">
        <v>-6.9437206000000001E-2</v>
      </c>
      <c r="BR28" s="47">
        <v>-7.9028400999999998E-2</v>
      </c>
      <c r="BS28" s="47">
        <v>-2.7767782000000001E-2</v>
      </c>
      <c r="BT28" s="47">
        <v>-2.7930402999999999E-2</v>
      </c>
      <c r="BU28" s="47">
        <v>0.15664301150000001</v>
      </c>
      <c r="BV28" s="47">
        <v>8.0999942199999994E-2</v>
      </c>
      <c r="BW28" s="47">
        <v>0.1678604115</v>
      </c>
      <c r="BX28" s="47">
        <v>-0.15151015900000001</v>
      </c>
      <c r="BY28" s="47">
        <v>0.17499942739999999</v>
      </c>
      <c r="BZ28" s="47">
        <v>3.21815503E-2</v>
      </c>
      <c r="CA28" s="47">
        <v>0.17872855130000001</v>
      </c>
      <c r="CB28" s="47">
        <v>0.1543851997</v>
      </c>
      <c r="CC28" s="47">
        <v>-5.0470330000000002E-3</v>
      </c>
      <c r="CD28" s="47">
        <v>7.6810962799999993E-2</v>
      </c>
      <c r="CE28" s="47">
        <v>0.1287279439</v>
      </c>
      <c r="CF28" s="47">
        <v>-0.176360145</v>
      </c>
      <c r="CG28" s="47">
        <v>-2.0281180999999999E-2</v>
      </c>
      <c r="CH28" s="47">
        <v>3.3876306000000002E-2</v>
      </c>
      <c r="CI28" s="47">
        <v>8.5680375500000003E-2</v>
      </c>
      <c r="CJ28" s="47">
        <v>-9.1447839999999996E-3</v>
      </c>
      <c r="CK28" s="47">
        <v>-0.23133961</v>
      </c>
      <c r="CL28" s="47">
        <v>1.54463363E-2</v>
      </c>
      <c r="CM28" s="47">
        <v>-4.2491823999999997E-2</v>
      </c>
      <c r="CN28" s="47">
        <v>1.7941250400000001E-2</v>
      </c>
      <c r="CO28" s="47">
        <v>-3.7959198999999999E-2</v>
      </c>
      <c r="CP28" s="47">
        <v>-3.845937E-2</v>
      </c>
      <c r="CQ28" s="47">
        <v>-3.8814561999999997E-2</v>
      </c>
      <c r="CR28" s="47">
        <v>-0.33444608599999998</v>
      </c>
      <c r="CS28" s="47">
        <v>-3.1031393000000001E-2</v>
      </c>
      <c r="CT28" s="47">
        <v>-3.3072565999999998E-2</v>
      </c>
      <c r="CU28" s="47">
        <v>-1.7083206E-2</v>
      </c>
      <c r="CV28" s="47">
        <v>0.1140981668</v>
      </c>
      <c r="CW28" s="47">
        <v>-4.9887516999999999E-2</v>
      </c>
      <c r="CX28" s="47">
        <v>3.6975495499999997E-2</v>
      </c>
      <c r="CY28" s="47">
        <v>6.0488145200000003E-2</v>
      </c>
      <c r="CZ28" s="47">
        <v>2.69685206E-2</v>
      </c>
      <c r="DA28" s="47">
        <v>-5.0271E-5</v>
      </c>
      <c r="DB28" s="47">
        <v>7.2855695000000002E-3</v>
      </c>
      <c r="DC28" s="47">
        <v>6.5398953000000001E-3</v>
      </c>
      <c r="DD28" s="47">
        <v>2.1757840800000001E-2</v>
      </c>
      <c r="DE28" s="47">
        <v>4.14748219E-2</v>
      </c>
      <c r="DF28" s="47">
        <v>1.15497033E-2</v>
      </c>
      <c r="DG28" s="47">
        <v>1.00551758E-2</v>
      </c>
      <c r="DH28" s="48">
        <v>2.82377862E-2</v>
      </c>
    </row>
    <row r="29" spans="1:112" x14ac:dyDescent="0.15">
      <c r="A29" s="46" t="s">
        <v>940</v>
      </c>
      <c r="B29" s="47" t="s">
        <v>802</v>
      </c>
      <c r="C29" s="47">
        <v>0.49494671620000003</v>
      </c>
      <c r="D29" s="47">
        <v>0.44491947059999998</v>
      </c>
      <c r="E29" s="47">
        <v>0.53749456309999999</v>
      </c>
      <c r="F29" s="47">
        <v>0.42926988519999998</v>
      </c>
      <c r="G29" s="47">
        <v>0.12643988950000001</v>
      </c>
      <c r="H29" s="47">
        <v>0.37286928590000001</v>
      </c>
      <c r="I29" s="47">
        <v>0.36748029129999998</v>
      </c>
      <c r="J29" s="47">
        <v>0.59449761400000001</v>
      </c>
      <c r="K29" s="47">
        <v>9.5326591200000005E-2</v>
      </c>
      <c r="L29" s="47">
        <v>0.26235309359999998</v>
      </c>
      <c r="M29" s="47">
        <v>0.54700493240000003</v>
      </c>
      <c r="N29" s="47">
        <v>0.52751212700000005</v>
      </c>
      <c r="O29" s="47">
        <v>0.59039213859999995</v>
      </c>
      <c r="P29" s="47">
        <v>0.81736089919999999</v>
      </c>
      <c r="Q29" s="47">
        <v>0.51518686000000002</v>
      </c>
      <c r="R29" s="47">
        <v>0.64636975269999997</v>
      </c>
      <c r="S29" s="47">
        <v>0.73414946339999998</v>
      </c>
      <c r="T29" s="47">
        <v>0.55200749969999996</v>
      </c>
      <c r="U29" s="47">
        <v>0.57382602569999996</v>
      </c>
      <c r="V29" s="47">
        <v>0.64191103589999998</v>
      </c>
      <c r="W29" s="47">
        <v>0.74425352109999998</v>
      </c>
      <c r="X29" s="47">
        <v>0.8861163849</v>
      </c>
      <c r="Y29" s="47">
        <v>0.79043179819999998</v>
      </c>
      <c r="Z29" s="47">
        <v>0.75402963759999997</v>
      </c>
      <c r="AA29" s="47">
        <v>1</v>
      </c>
      <c r="AB29" s="47">
        <v>0.35431870459999998</v>
      </c>
      <c r="AC29" s="47">
        <v>0.37678285929999999</v>
      </c>
      <c r="AD29" s="47">
        <v>0.39275799030000003</v>
      </c>
      <c r="AE29" s="47">
        <v>0.38170928970000001</v>
      </c>
      <c r="AF29" s="47">
        <v>0.34408231839999998</v>
      </c>
      <c r="AG29" s="47">
        <v>0.27661028119999997</v>
      </c>
      <c r="AH29" s="47">
        <v>0.28880577460000001</v>
      </c>
      <c r="AI29" s="47">
        <v>0.34175693260000001</v>
      </c>
      <c r="AJ29" s="47">
        <v>0.43224559439999999</v>
      </c>
      <c r="AK29" s="47">
        <v>0.3802703227</v>
      </c>
      <c r="AL29" s="47">
        <v>0.73165106599999996</v>
      </c>
      <c r="AM29" s="47">
        <v>0.19488923890000001</v>
      </c>
      <c r="AN29" s="47">
        <v>0.34605804039999999</v>
      </c>
      <c r="AO29" s="47">
        <v>0.3160706076</v>
      </c>
      <c r="AP29" s="47">
        <v>5.1814912999999997E-2</v>
      </c>
      <c r="AQ29" s="47">
        <v>6.1813490200000001E-2</v>
      </c>
      <c r="AR29" s="47">
        <v>0.2553172199</v>
      </c>
      <c r="AS29" s="47">
        <v>0.174499871</v>
      </c>
      <c r="AT29" s="47">
        <v>0.16497606819999999</v>
      </c>
      <c r="AU29" s="47">
        <v>0.37550344920000001</v>
      </c>
      <c r="AV29" s="47">
        <v>0.28945905709999997</v>
      </c>
      <c r="AW29" s="47">
        <v>0.3191071566</v>
      </c>
      <c r="AX29" s="47">
        <v>-5.3395590999999999E-2</v>
      </c>
      <c r="AY29" s="47">
        <v>8.3428423799999998E-2</v>
      </c>
      <c r="AZ29" s="47">
        <v>0.2950526087</v>
      </c>
      <c r="BA29" s="47">
        <v>-3.9462195999999998E-2</v>
      </c>
      <c r="BB29" s="47">
        <v>0.12467494480000001</v>
      </c>
      <c r="BC29" s="47">
        <v>0.55989421080000001</v>
      </c>
      <c r="BD29" s="47">
        <v>7.0960647599999996E-2</v>
      </c>
      <c r="BE29" s="47">
        <v>6.8704381600000003E-2</v>
      </c>
      <c r="BF29" s="47">
        <v>0.27069292449999999</v>
      </c>
      <c r="BG29" s="47">
        <v>0.14894153530000001</v>
      </c>
      <c r="BH29" s="47">
        <v>2.3069862399999998E-2</v>
      </c>
      <c r="BI29" s="47">
        <v>0.1795796372</v>
      </c>
      <c r="BJ29" s="47">
        <v>4.94189321E-2</v>
      </c>
      <c r="BK29" s="47">
        <v>6.6946956700000004E-2</v>
      </c>
      <c r="BL29" s="47">
        <v>-6.7490048999999996E-2</v>
      </c>
      <c r="BM29" s="47">
        <v>0.18465747330000001</v>
      </c>
      <c r="BN29" s="47">
        <v>-0.11583391</v>
      </c>
      <c r="BO29" s="47">
        <v>0.1495734537</v>
      </c>
      <c r="BP29" s="47">
        <v>-5.5803739999999998E-2</v>
      </c>
      <c r="BQ29" s="47">
        <v>-6.3258220000000004E-2</v>
      </c>
      <c r="BR29" s="47">
        <v>2.4974078300000001E-2</v>
      </c>
      <c r="BS29" s="47">
        <v>-2.5818078000000001E-2</v>
      </c>
      <c r="BT29" s="47">
        <v>2.4671882999999999E-2</v>
      </c>
      <c r="BU29" s="47">
        <v>0.1208854795</v>
      </c>
      <c r="BV29" s="47">
        <v>5.8993354599999999E-2</v>
      </c>
      <c r="BW29" s="47">
        <v>0.12315153500000001</v>
      </c>
      <c r="BX29" s="47">
        <v>-0.153315804</v>
      </c>
      <c r="BY29" s="47">
        <v>0.12780137959999999</v>
      </c>
      <c r="BZ29" s="47">
        <v>3.3322470299999997E-2</v>
      </c>
      <c r="CA29" s="47">
        <v>0.12400525079999999</v>
      </c>
      <c r="CB29" s="47">
        <v>0.12018657670000001</v>
      </c>
      <c r="CC29" s="47">
        <v>9.2530285999999993E-3</v>
      </c>
      <c r="CD29" s="47">
        <v>0.1325523036</v>
      </c>
      <c r="CE29" s="47">
        <v>0.12918998700000001</v>
      </c>
      <c r="CF29" s="47">
        <v>-0.15739357000000001</v>
      </c>
      <c r="CG29" s="47">
        <v>-1.4318782E-2</v>
      </c>
      <c r="CH29" s="47">
        <v>2.6589928200000001E-2</v>
      </c>
      <c r="CI29" s="47">
        <v>6.6731102200000003E-2</v>
      </c>
      <c r="CJ29" s="47">
        <v>-6.2004399999999998E-3</v>
      </c>
      <c r="CK29" s="47">
        <v>-0.20895118400000001</v>
      </c>
      <c r="CL29" s="47">
        <v>1.5731127800000001E-2</v>
      </c>
      <c r="CM29" s="47">
        <v>-2.883226E-3</v>
      </c>
      <c r="CN29" s="47">
        <v>1.9181223000000001E-2</v>
      </c>
      <c r="CO29" s="47">
        <v>-4.9211399999999998E-4</v>
      </c>
      <c r="CP29" s="47">
        <v>1.169735E-4</v>
      </c>
      <c r="CQ29" s="47">
        <v>8.5073899999999999E-5</v>
      </c>
      <c r="CR29" s="47">
        <v>-0.33346600700000001</v>
      </c>
      <c r="CS29" s="47">
        <v>-7.9658320000000008E-3</v>
      </c>
      <c r="CT29" s="47">
        <v>-1.4204377000000001E-2</v>
      </c>
      <c r="CU29" s="47">
        <v>-1.0732924E-2</v>
      </c>
      <c r="CV29" s="47">
        <v>8.5679752900000003E-2</v>
      </c>
      <c r="CW29" s="47">
        <v>4.17730688E-2</v>
      </c>
      <c r="CX29" s="47">
        <v>2.94391749E-2</v>
      </c>
      <c r="CY29" s="47">
        <v>5.6528270300000003E-2</v>
      </c>
      <c r="CZ29" s="47">
        <v>2.05080032E-2</v>
      </c>
      <c r="DA29" s="47">
        <v>6.5250829999999999E-4</v>
      </c>
      <c r="DB29" s="47">
        <v>6.4150123E-3</v>
      </c>
      <c r="DC29" s="47">
        <v>9.0532426000000006E-3</v>
      </c>
      <c r="DD29" s="47">
        <v>2.06246533E-2</v>
      </c>
      <c r="DE29" s="47">
        <v>2.9697843000000002E-2</v>
      </c>
      <c r="DF29" s="47">
        <v>8.9628234000000001E-3</v>
      </c>
      <c r="DG29" s="47">
        <v>-1.8658388000000001E-2</v>
      </c>
      <c r="DH29" s="48">
        <v>1.74035427E-2</v>
      </c>
    </row>
    <row r="30" spans="1:112" x14ac:dyDescent="0.15">
      <c r="A30" s="46" t="s">
        <v>940</v>
      </c>
      <c r="B30" s="47" t="s">
        <v>749</v>
      </c>
      <c r="C30" s="47">
        <v>0.3025403102</v>
      </c>
      <c r="D30" s="47">
        <v>0.22016100350000001</v>
      </c>
      <c r="E30" s="47">
        <v>0.3406550914</v>
      </c>
      <c r="F30" s="47">
        <v>0.39171729290000001</v>
      </c>
      <c r="G30" s="47">
        <v>0.1166564599</v>
      </c>
      <c r="H30" s="47">
        <v>0.1540016974</v>
      </c>
      <c r="I30" s="47">
        <v>0.15054631060000001</v>
      </c>
      <c r="J30" s="47">
        <v>0.3248827467</v>
      </c>
      <c r="K30" s="47">
        <v>2.94501234E-2</v>
      </c>
      <c r="L30" s="47">
        <v>0.19618690380000001</v>
      </c>
      <c r="M30" s="47">
        <v>0.51776133840000005</v>
      </c>
      <c r="N30" s="47">
        <v>0.50534477069999995</v>
      </c>
      <c r="O30" s="47">
        <v>0.52443361610000006</v>
      </c>
      <c r="P30" s="47">
        <v>0.43281360029999999</v>
      </c>
      <c r="Q30" s="47">
        <v>0.68994673179999999</v>
      </c>
      <c r="R30" s="47">
        <v>0.35497972160000002</v>
      </c>
      <c r="S30" s="47">
        <v>0.41142492260000002</v>
      </c>
      <c r="T30" s="47">
        <v>0.52938015390000004</v>
      </c>
      <c r="U30" s="47">
        <v>0.41611491280000001</v>
      </c>
      <c r="V30" s="47">
        <v>0.36025381210000001</v>
      </c>
      <c r="W30" s="47">
        <v>0.40926448500000001</v>
      </c>
      <c r="X30" s="47">
        <v>0.35492872959999999</v>
      </c>
      <c r="Y30" s="47">
        <v>0.38314810710000002</v>
      </c>
      <c r="Z30" s="47">
        <v>0.42946127839999998</v>
      </c>
      <c r="AA30" s="47">
        <v>0.35431870459999998</v>
      </c>
      <c r="AB30" s="47">
        <v>1</v>
      </c>
      <c r="AC30" s="47">
        <v>0.77399582320000004</v>
      </c>
      <c r="AD30" s="47">
        <v>0.26993133809999997</v>
      </c>
      <c r="AE30" s="47">
        <v>0.78230574429999999</v>
      </c>
      <c r="AF30" s="47">
        <v>0.93461052170000003</v>
      </c>
      <c r="AG30" s="47">
        <v>0.17389074839999999</v>
      </c>
      <c r="AH30" s="47">
        <v>0.1836705683</v>
      </c>
      <c r="AI30" s="47">
        <v>0.76000582309999998</v>
      </c>
      <c r="AJ30" s="47">
        <v>0.6151446183</v>
      </c>
      <c r="AK30" s="47">
        <v>0.75306991489999997</v>
      </c>
      <c r="AL30" s="47">
        <v>0.33482408969999999</v>
      </c>
      <c r="AM30" s="47">
        <v>0.11936811629999999</v>
      </c>
      <c r="AN30" s="47">
        <v>0.68081158369999994</v>
      </c>
      <c r="AO30" s="47">
        <v>0.71723407409999995</v>
      </c>
      <c r="AP30" s="47">
        <v>3.50764997E-2</v>
      </c>
      <c r="AQ30" s="47">
        <v>8.5482941300000004E-2</v>
      </c>
      <c r="AR30" s="47">
        <v>0.19851137739999999</v>
      </c>
      <c r="AS30" s="47">
        <v>0.19407037939999999</v>
      </c>
      <c r="AT30" s="47">
        <v>0.26293246710000001</v>
      </c>
      <c r="AU30" s="47">
        <v>0.52478562760000003</v>
      </c>
      <c r="AV30" s="47">
        <v>0.27806470659999999</v>
      </c>
      <c r="AW30" s="47">
        <v>0.47173071779999998</v>
      </c>
      <c r="AX30" s="47">
        <v>0.13575721909999999</v>
      </c>
      <c r="AY30" s="47">
        <v>5.7193049699999998E-2</v>
      </c>
      <c r="AZ30" s="47">
        <v>0.52367995749999996</v>
      </c>
      <c r="BA30" s="47">
        <v>4.9732831399999997E-2</v>
      </c>
      <c r="BB30" s="47">
        <v>8.7992055299999997E-2</v>
      </c>
      <c r="BC30" s="47">
        <v>0.32863650109999998</v>
      </c>
      <c r="BD30" s="47">
        <v>5.5887131E-2</v>
      </c>
      <c r="BE30" s="47">
        <v>4.9766286399999998E-2</v>
      </c>
      <c r="BF30" s="47">
        <v>0.35757378179999999</v>
      </c>
      <c r="BG30" s="47">
        <v>6.2648050900000002E-2</v>
      </c>
      <c r="BH30" s="47">
        <v>8.5872160999999995E-3</v>
      </c>
      <c r="BI30" s="47">
        <v>-2.9570586999999999E-2</v>
      </c>
      <c r="BJ30" s="47">
        <v>3.9674701200000002E-2</v>
      </c>
      <c r="BK30" s="47">
        <v>5.0608020699999999E-2</v>
      </c>
      <c r="BL30" s="47">
        <v>1.9032615100000001E-2</v>
      </c>
      <c r="BM30" s="47">
        <v>0.30741148060000001</v>
      </c>
      <c r="BN30" s="47">
        <v>-7.6002236000000001E-2</v>
      </c>
      <c r="BO30" s="47">
        <v>0.42038983899999999</v>
      </c>
      <c r="BP30" s="47">
        <v>1.07301653E-2</v>
      </c>
      <c r="BQ30" s="47">
        <v>-3.7594009999999997E-2</v>
      </c>
      <c r="BR30" s="47">
        <v>0.36577365210000001</v>
      </c>
      <c r="BS30" s="47">
        <v>-2.9095500999999999E-2</v>
      </c>
      <c r="BT30" s="47">
        <v>-5.6959751000000003E-2</v>
      </c>
      <c r="BU30" s="47">
        <v>0.25532706700000002</v>
      </c>
      <c r="BV30" s="47">
        <v>5.97109522E-2</v>
      </c>
      <c r="BW30" s="47">
        <v>0.22032428400000001</v>
      </c>
      <c r="BX30" s="47">
        <v>-8.1208605000000003E-2</v>
      </c>
      <c r="BY30" s="47">
        <v>0.229231449</v>
      </c>
      <c r="BZ30" s="47">
        <v>6.9275098000000004E-3</v>
      </c>
      <c r="CA30" s="47">
        <v>0.24900796250000001</v>
      </c>
      <c r="CB30" s="47">
        <v>0.2045573779</v>
      </c>
      <c r="CC30" s="47">
        <v>-3.8517737000000003E-2</v>
      </c>
      <c r="CD30" s="47">
        <v>-0.36680843899999999</v>
      </c>
      <c r="CE30" s="47">
        <v>-0.319933211</v>
      </c>
      <c r="CF30" s="47">
        <v>-7.5486940000000002E-2</v>
      </c>
      <c r="CG30" s="47">
        <v>-6.6080580999999999E-2</v>
      </c>
      <c r="CH30" s="47">
        <v>5.4005601700000003E-2</v>
      </c>
      <c r="CI30" s="47">
        <v>0.13424270599999999</v>
      </c>
      <c r="CJ30" s="47">
        <v>0.14310065620000001</v>
      </c>
      <c r="CK30" s="47">
        <v>-0.11796915299999999</v>
      </c>
      <c r="CL30" s="47">
        <v>3.8371957499999998E-2</v>
      </c>
      <c r="CM30" s="47">
        <v>0.3250470748</v>
      </c>
      <c r="CN30" s="47">
        <v>1.22326849E-2</v>
      </c>
      <c r="CO30" s="47">
        <v>0.34788679439999998</v>
      </c>
      <c r="CP30" s="47">
        <v>0.32196324529999998</v>
      </c>
      <c r="CQ30" s="47">
        <v>0.32096413289999998</v>
      </c>
      <c r="CR30" s="47">
        <v>-0.16417521500000001</v>
      </c>
      <c r="CS30" s="47">
        <v>0.1204894821</v>
      </c>
      <c r="CT30" s="47">
        <v>0.13601420750000001</v>
      </c>
      <c r="CU30" s="47">
        <v>-2.7509381999999999E-2</v>
      </c>
      <c r="CV30" s="47">
        <v>0.1530541252</v>
      </c>
      <c r="CW30" s="47">
        <v>-5.0653007999999999E-2</v>
      </c>
      <c r="CX30" s="47">
        <v>-3.7484984999999998E-2</v>
      </c>
      <c r="CY30" s="47">
        <v>2.6419404800000001E-2</v>
      </c>
      <c r="CZ30" s="47">
        <v>2.7810780300000001E-2</v>
      </c>
      <c r="DA30" s="47">
        <v>3.3971518E-3</v>
      </c>
      <c r="DB30" s="47">
        <v>-1.9699418E-2</v>
      </c>
      <c r="DC30" s="47">
        <v>3.0754327200000001E-2</v>
      </c>
      <c r="DD30" s="47">
        <v>1.30319466E-2</v>
      </c>
      <c r="DE30" s="47">
        <v>5.0569419099999999E-2</v>
      </c>
      <c r="DF30" s="47">
        <v>2.00202079E-2</v>
      </c>
      <c r="DG30" s="47">
        <v>4.5362474999999999E-3</v>
      </c>
      <c r="DH30" s="48">
        <v>1.3602141E-2</v>
      </c>
    </row>
    <row r="31" spans="1:112" x14ac:dyDescent="0.15">
      <c r="A31" s="46" t="s">
        <v>940</v>
      </c>
      <c r="B31" s="47" t="s">
        <v>151</v>
      </c>
      <c r="C31" s="47">
        <v>0.33393588390000001</v>
      </c>
      <c r="D31" s="47">
        <v>0.24789947979999999</v>
      </c>
      <c r="E31" s="47">
        <v>0.37187112659999999</v>
      </c>
      <c r="F31" s="47">
        <v>0.41923192450000002</v>
      </c>
      <c r="G31" s="47">
        <v>0.12726293020000001</v>
      </c>
      <c r="H31" s="47">
        <v>0.1719018044</v>
      </c>
      <c r="I31" s="47">
        <v>0.16760894370000001</v>
      </c>
      <c r="J31" s="47">
        <v>0.36016880220000003</v>
      </c>
      <c r="K31" s="47">
        <v>3.9745868900000002E-2</v>
      </c>
      <c r="L31" s="47">
        <v>0.20820585690000001</v>
      </c>
      <c r="M31" s="47">
        <v>0.59592257280000005</v>
      </c>
      <c r="N31" s="47">
        <v>0.58916606289999995</v>
      </c>
      <c r="O31" s="47">
        <v>0.6042729134</v>
      </c>
      <c r="P31" s="47">
        <v>0.4835320031</v>
      </c>
      <c r="Q31" s="47">
        <v>0.52760665240000004</v>
      </c>
      <c r="R31" s="47">
        <v>0.38343982119999998</v>
      </c>
      <c r="S31" s="47">
        <v>0.43619945850000003</v>
      </c>
      <c r="T31" s="47">
        <v>0.62592610879999999</v>
      </c>
      <c r="U31" s="47">
        <v>0.44349443129999999</v>
      </c>
      <c r="V31" s="47">
        <v>0.38908802529999997</v>
      </c>
      <c r="W31" s="47">
        <v>0.45432488999999998</v>
      </c>
      <c r="X31" s="47">
        <v>0.37613747339999998</v>
      </c>
      <c r="Y31" s="47">
        <v>0.45724391980000001</v>
      </c>
      <c r="Z31" s="47">
        <v>0.50752466659999995</v>
      </c>
      <c r="AA31" s="47">
        <v>0.37678285929999999</v>
      </c>
      <c r="AB31" s="47">
        <v>0.77399582320000004</v>
      </c>
      <c r="AC31" s="47">
        <v>1</v>
      </c>
      <c r="AD31" s="47">
        <v>0.30017923229999999</v>
      </c>
      <c r="AE31" s="47">
        <v>0.9127260639</v>
      </c>
      <c r="AF31" s="47">
        <v>0.72507022040000002</v>
      </c>
      <c r="AG31" s="47">
        <v>0.18181302769999999</v>
      </c>
      <c r="AH31" s="47">
        <v>0.20102114739999999</v>
      </c>
      <c r="AI31" s="47">
        <v>0.76828774950000001</v>
      </c>
      <c r="AJ31" s="47">
        <v>0.80494473</v>
      </c>
      <c r="AK31" s="47">
        <v>0.92230820979999995</v>
      </c>
      <c r="AL31" s="47">
        <v>0.411766941</v>
      </c>
      <c r="AM31" s="47">
        <v>9.4823910600000005E-2</v>
      </c>
      <c r="AN31" s="47">
        <v>0.73373037210000003</v>
      </c>
      <c r="AO31" s="47">
        <v>0.70256711140000005</v>
      </c>
      <c r="AP31" s="47">
        <v>4.7763279800000003E-2</v>
      </c>
      <c r="AQ31" s="47">
        <v>9.7144640000000004E-2</v>
      </c>
      <c r="AR31" s="47">
        <v>0.22351133979999999</v>
      </c>
      <c r="AS31" s="47">
        <v>0.20454418539999999</v>
      </c>
      <c r="AT31" s="47">
        <v>0.29645920450000002</v>
      </c>
      <c r="AU31" s="47">
        <v>0.69530537960000005</v>
      </c>
      <c r="AV31" s="47">
        <v>0.31973569590000001</v>
      </c>
      <c r="AW31" s="47">
        <v>0.74649362460000002</v>
      </c>
      <c r="AX31" s="47">
        <v>0.1505531279</v>
      </c>
      <c r="AY31" s="47">
        <v>3.52700944E-2</v>
      </c>
      <c r="AZ31" s="47">
        <v>0.57017046459999998</v>
      </c>
      <c r="BA31" s="47">
        <v>4.3950444900000003E-2</v>
      </c>
      <c r="BB31" s="47">
        <v>8.6202585900000003E-2</v>
      </c>
      <c r="BC31" s="47">
        <v>0.37405847390000002</v>
      </c>
      <c r="BD31" s="47">
        <v>3.3614143399999998E-2</v>
      </c>
      <c r="BE31" s="47">
        <v>3.2749509000000003E-2</v>
      </c>
      <c r="BF31" s="47">
        <v>0.62408558020000005</v>
      </c>
      <c r="BG31" s="47">
        <v>0.1062568356</v>
      </c>
      <c r="BH31" s="47">
        <v>2.31688756E-2</v>
      </c>
      <c r="BI31" s="47">
        <v>-4.963121E-3</v>
      </c>
      <c r="BJ31" s="47">
        <v>2.29430394E-2</v>
      </c>
      <c r="BK31" s="47">
        <v>7.7211459199999999E-2</v>
      </c>
      <c r="BL31" s="47">
        <v>-4.1035749999999999E-3</v>
      </c>
      <c r="BM31" s="47">
        <v>0.36306750199999999</v>
      </c>
      <c r="BN31" s="47">
        <v>-4.8689848000000001E-2</v>
      </c>
      <c r="BO31" s="47">
        <v>0.18257612049999999</v>
      </c>
      <c r="BP31" s="47">
        <v>1.02864198E-2</v>
      </c>
      <c r="BQ31" s="47">
        <v>-5.0132507999999999E-2</v>
      </c>
      <c r="BR31" s="47">
        <v>-0.11756530599999999</v>
      </c>
      <c r="BS31" s="47">
        <v>-3.2084742999999999E-2</v>
      </c>
      <c r="BT31" s="47">
        <v>-0.149480317</v>
      </c>
      <c r="BU31" s="47">
        <v>0.31211994679999999</v>
      </c>
      <c r="BV31" s="47">
        <v>8.9901702799999997E-2</v>
      </c>
      <c r="BW31" s="47">
        <v>0.26262842060000002</v>
      </c>
      <c r="BX31" s="47">
        <v>-7.9063715000000007E-2</v>
      </c>
      <c r="BY31" s="47">
        <v>0.27435774330000001</v>
      </c>
      <c r="BZ31" s="47">
        <v>4.1057139000000003E-3</v>
      </c>
      <c r="CA31" s="47">
        <v>0.2881511149</v>
      </c>
      <c r="CB31" s="47">
        <v>0.2250042588</v>
      </c>
      <c r="CC31" s="47">
        <v>-5.9705455999999997E-2</v>
      </c>
      <c r="CD31" s="47">
        <v>-0.46938601499999999</v>
      </c>
      <c r="CE31" s="47">
        <v>-0.40314241299999998</v>
      </c>
      <c r="CF31" s="47">
        <v>-8.6623847000000004E-2</v>
      </c>
      <c r="CG31" s="47">
        <v>-7.8928082999999996E-2</v>
      </c>
      <c r="CH31" s="47">
        <v>5.9319087100000001E-2</v>
      </c>
      <c r="CI31" s="47">
        <v>0.14244264649999999</v>
      </c>
      <c r="CJ31" s="47">
        <v>-9.8749860000000005E-3</v>
      </c>
      <c r="CK31" s="47">
        <v>-0.12565156699999999</v>
      </c>
      <c r="CL31" s="47">
        <v>3.2265277000000002E-2</v>
      </c>
      <c r="CM31" s="47">
        <v>-2.5156412E-2</v>
      </c>
      <c r="CN31" s="47">
        <v>2.1464062000000001E-3</v>
      </c>
      <c r="CO31" s="47">
        <v>-3.6623199000000002E-2</v>
      </c>
      <c r="CP31" s="47">
        <v>-2.8251222999999999E-2</v>
      </c>
      <c r="CQ31" s="47">
        <v>-2.7405186000000002E-2</v>
      </c>
      <c r="CR31" s="47">
        <v>-0.17312303300000001</v>
      </c>
      <c r="CS31" s="47">
        <v>-0.103704691</v>
      </c>
      <c r="CT31" s="47">
        <v>-7.8798489999999999E-2</v>
      </c>
      <c r="CU31" s="47">
        <v>-6.3224942000000006E-2</v>
      </c>
      <c r="CV31" s="47">
        <v>0.18320496150000001</v>
      </c>
      <c r="CW31" s="47">
        <v>-0.19791056400000001</v>
      </c>
      <c r="CX31" s="47">
        <v>-2.5660775E-2</v>
      </c>
      <c r="CY31" s="47">
        <v>2.2678817600000001E-2</v>
      </c>
      <c r="CZ31" s="47">
        <v>4.1607781900000002E-2</v>
      </c>
      <c r="DA31" s="47">
        <v>-6.1451599999999996E-4</v>
      </c>
      <c r="DB31" s="47">
        <v>2.1703264699999999E-2</v>
      </c>
      <c r="DC31" s="47">
        <v>1.9521062299999999E-2</v>
      </c>
      <c r="DD31" s="47">
        <v>1.38147962E-2</v>
      </c>
      <c r="DE31" s="47">
        <v>6.6237919300000003E-2</v>
      </c>
      <c r="DF31" s="47">
        <v>2.10481974E-2</v>
      </c>
      <c r="DG31" s="47">
        <v>9.6541284999999994E-3</v>
      </c>
      <c r="DH31" s="48">
        <v>3.07370992E-2</v>
      </c>
    </row>
    <row r="32" spans="1:112" x14ac:dyDescent="0.15">
      <c r="A32" s="46" t="s">
        <v>940</v>
      </c>
      <c r="B32" s="47" t="s">
        <v>797</v>
      </c>
      <c r="C32" s="47">
        <v>0.35176505130000002</v>
      </c>
      <c r="D32" s="47">
        <v>0.3674123125</v>
      </c>
      <c r="E32" s="47">
        <v>0.3697403453</v>
      </c>
      <c r="F32" s="47">
        <v>0.40206937939999998</v>
      </c>
      <c r="G32" s="47">
        <v>0.2046878131</v>
      </c>
      <c r="H32" s="47">
        <v>0.3811612774</v>
      </c>
      <c r="I32" s="47">
        <v>0.38194679329999998</v>
      </c>
      <c r="J32" s="47">
        <v>0.4186463325</v>
      </c>
      <c r="K32" s="47">
        <v>0.10966327820000001</v>
      </c>
      <c r="L32" s="47">
        <v>0.35025832420000003</v>
      </c>
      <c r="M32" s="47">
        <v>0.43788358430000002</v>
      </c>
      <c r="N32" s="47">
        <v>0.51169765209999996</v>
      </c>
      <c r="O32" s="47">
        <v>0.5231892561</v>
      </c>
      <c r="P32" s="47">
        <v>0.48044671</v>
      </c>
      <c r="Q32" s="47">
        <v>0.41178724220000001</v>
      </c>
      <c r="R32" s="47">
        <v>0.43406658349999999</v>
      </c>
      <c r="S32" s="47">
        <v>0.38729019479999999</v>
      </c>
      <c r="T32" s="47">
        <v>0.47997599369999999</v>
      </c>
      <c r="U32" s="47">
        <v>0.43918661530000003</v>
      </c>
      <c r="V32" s="47">
        <v>0.43134690440000001</v>
      </c>
      <c r="W32" s="47">
        <v>0.46111452749999998</v>
      </c>
      <c r="X32" s="47">
        <v>0.37522863270000001</v>
      </c>
      <c r="Y32" s="47">
        <v>0.46118207919999998</v>
      </c>
      <c r="Z32" s="47">
        <v>0.45886818699999998</v>
      </c>
      <c r="AA32" s="47">
        <v>0.39275799030000003</v>
      </c>
      <c r="AB32" s="47">
        <v>0.26993133809999997</v>
      </c>
      <c r="AC32" s="47">
        <v>0.30017923229999999</v>
      </c>
      <c r="AD32" s="47">
        <v>1</v>
      </c>
      <c r="AE32" s="47">
        <v>0.29913384630000001</v>
      </c>
      <c r="AF32" s="47">
        <v>0.25641209199999998</v>
      </c>
      <c r="AG32" s="47">
        <v>0.26108325840000002</v>
      </c>
      <c r="AH32" s="47">
        <v>0.21429088809999999</v>
      </c>
      <c r="AI32" s="47">
        <v>0.24866448360000001</v>
      </c>
      <c r="AJ32" s="47">
        <v>0.31204417309999999</v>
      </c>
      <c r="AK32" s="47">
        <v>0.29358776889999999</v>
      </c>
      <c r="AL32" s="47">
        <v>0.46507248629999998</v>
      </c>
      <c r="AM32" s="47">
        <v>0.1725971761</v>
      </c>
      <c r="AN32" s="47">
        <v>0.26305111170000001</v>
      </c>
      <c r="AO32" s="47">
        <v>0.2316229024</v>
      </c>
      <c r="AP32" s="47">
        <v>4.1941442799999999E-2</v>
      </c>
      <c r="AQ32" s="47">
        <v>4.7562423899999998E-2</v>
      </c>
      <c r="AR32" s="47">
        <v>0.72653633890000002</v>
      </c>
      <c r="AS32" s="47">
        <v>0.2318320848</v>
      </c>
      <c r="AT32" s="47">
        <v>0.18912221360000001</v>
      </c>
      <c r="AU32" s="47">
        <v>0.28033873419999999</v>
      </c>
      <c r="AV32" s="47">
        <v>0.40655918949999997</v>
      </c>
      <c r="AW32" s="47">
        <v>0.24653006890000001</v>
      </c>
      <c r="AX32" s="47">
        <v>0.37463978370000001</v>
      </c>
      <c r="AY32" s="47">
        <v>6.4077406700000006E-2</v>
      </c>
      <c r="AZ32" s="47">
        <v>0.19225728440000001</v>
      </c>
      <c r="BA32" s="47">
        <v>4.5691490899999999E-2</v>
      </c>
      <c r="BB32" s="47">
        <v>0.17929889330000001</v>
      </c>
      <c r="BC32" s="47">
        <v>0.2934238784</v>
      </c>
      <c r="BD32" s="47">
        <v>5.9990599899999997E-2</v>
      </c>
      <c r="BE32" s="47">
        <v>5.0448779700000002E-2</v>
      </c>
      <c r="BF32" s="47">
        <v>0.2025404743</v>
      </c>
      <c r="BG32" s="47">
        <v>0.20768986859999999</v>
      </c>
      <c r="BH32" s="47">
        <v>2.173655E-2</v>
      </c>
      <c r="BI32" s="47">
        <v>0.14237105520000001</v>
      </c>
      <c r="BJ32" s="47">
        <v>3.1615311100000001E-2</v>
      </c>
      <c r="BK32" s="47">
        <v>6.3154042600000002E-2</v>
      </c>
      <c r="BL32" s="47">
        <v>3.6037995900000001E-2</v>
      </c>
      <c r="BM32" s="47">
        <v>0.1467997013</v>
      </c>
      <c r="BN32" s="47">
        <v>3.13890234E-2</v>
      </c>
      <c r="BO32" s="47">
        <v>7.4827270799999998E-2</v>
      </c>
      <c r="BP32" s="47">
        <v>3.2485525000000002E-3</v>
      </c>
      <c r="BQ32" s="47">
        <v>1.99534364E-2</v>
      </c>
      <c r="BR32" s="47">
        <v>8.9751695999999992E-3</v>
      </c>
      <c r="BS32" s="47">
        <v>0.2054210866</v>
      </c>
      <c r="BT32" s="47">
        <v>8.8386070999999997E-3</v>
      </c>
      <c r="BU32" s="47">
        <v>0.1039531583</v>
      </c>
      <c r="BV32" s="47">
        <v>4.2991509300000001E-2</v>
      </c>
      <c r="BW32" s="47">
        <v>7.1200577000000001E-2</v>
      </c>
      <c r="BX32" s="47">
        <v>1.5896679600000001E-2</v>
      </c>
      <c r="BY32" s="47">
        <v>7.4789931899999995E-2</v>
      </c>
      <c r="BZ32" s="47">
        <v>2.23125497E-2</v>
      </c>
      <c r="CA32" s="47">
        <v>6.6771806200000006E-2</v>
      </c>
      <c r="CB32" s="47">
        <v>6.51537742E-2</v>
      </c>
      <c r="CC32" s="47">
        <v>-4.9773220000000002E-3</v>
      </c>
      <c r="CD32" s="47">
        <v>3.4600605899999998E-2</v>
      </c>
      <c r="CE32" s="47">
        <v>0.1159220706</v>
      </c>
      <c r="CF32" s="47">
        <v>-8.5520977999999997E-2</v>
      </c>
      <c r="CG32" s="47">
        <v>-1.4267617E-2</v>
      </c>
      <c r="CH32" s="47">
        <v>2.4049047300000001E-2</v>
      </c>
      <c r="CI32" s="47">
        <v>3.7617813399999998E-2</v>
      </c>
      <c r="CJ32" s="47">
        <v>1.2232959E-3</v>
      </c>
      <c r="CK32" s="47">
        <v>-0.107110493</v>
      </c>
      <c r="CL32" s="47">
        <v>8.1393121000000006E-3</v>
      </c>
      <c r="CM32" s="47">
        <v>-1.085209E-3</v>
      </c>
      <c r="CN32" s="47">
        <v>1.60759519E-2</v>
      </c>
      <c r="CO32" s="47">
        <v>1.8215016000000001E-3</v>
      </c>
      <c r="CP32" s="47">
        <v>4.2739280000000002E-4</v>
      </c>
      <c r="CQ32" s="47">
        <v>1.452383E-4</v>
      </c>
      <c r="CR32" s="47">
        <v>2.6091463499999999E-2</v>
      </c>
      <c r="CS32" s="47">
        <v>-7.8375370000000003E-3</v>
      </c>
      <c r="CT32" s="47">
        <v>-6.7734420000000002E-3</v>
      </c>
      <c r="CU32" s="47">
        <v>-1.1771728E-2</v>
      </c>
      <c r="CV32" s="47">
        <v>4.6752278100000003E-2</v>
      </c>
      <c r="CW32" s="47">
        <v>1.7889761000000001E-2</v>
      </c>
      <c r="CX32" s="47">
        <v>2.7606982799999999E-2</v>
      </c>
      <c r="CY32" s="47">
        <v>2.82282118E-2</v>
      </c>
      <c r="CZ32" s="47">
        <v>8.5866168999999999E-3</v>
      </c>
      <c r="DA32" s="47">
        <v>2.4637849E-3</v>
      </c>
      <c r="DB32" s="47">
        <v>1.63246568E-2</v>
      </c>
      <c r="DC32" s="47">
        <v>7.3555818000000002E-3</v>
      </c>
      <c r="DD32" s="47">
        <v>2.54872207E-2</v>
      </c>
      <c r="DE32" s="47">
        <v>1.7453252700000001E-2</v>
      </c>
      <c r="DF32" s="47">
        <v>8.3631324000000007E-3</v>
      </c>
      <c r="DG32" s="47">
        <v>2.1565883000000001E-2</v>
      </c>
      <c r="DH32" s="48">
        <v>7.1590541000000002E-3</v>
      </c>
    </row>
    <row r="33" spans="1:112" x14ac:dyDescent="0.15">
      <c r="A33" s="46" t="s">
        <v>940</v>
      </c>
      <c r="B33" s="47" t="s">
        <v>791</v>
      </c>
      <c r="C33" s="47">
        <v>0.34034435829999998</v>
      </c>
      <c r="D33" s="47">
        <v>0.25068855280000002</v>
      </c>
      <c r="E33" s="47">
        <v>0.3792176853</v>
      </c>
      <c r="F33" s="47">
        <v>0.42742398199999998</v>
      </c>
      <c r="G33" s="47">
        <v>0.1298108134</v>
      </c>
      <c r="H33" s="47">
        <v>0.1703087147</v>
      </c>
      <c r="I33" s="47">
        <v>0.16589374639999999</v>
      </c>
      <c r="J33" s="47">
        <v>0.36379515699999998</v>
      </c>
      <c r="K33" s="47">
        <v>3.9506814299999998E-2</v>
      </c>
      <c r="L33" s="47">
        <v>0.20731761639999999</v>
      </c>
      <c r="M33" s="47">
        <v>0.60674748980000004</v>
      </c>
      <c r="N33" s="47">
        <v>0.5998784157</v>
      </c>
      <c r="O33" s="47">
        <v>0.61307414540000005</v>
      </c>
      <c r="P33" s="47">
        <v>0.4866914329</v>
      </c>
      <c r="Q33" s="47">
        <v>0.53284828419999997</v>
      </c>
      <c r="R33" s="47">
        <v>0.38838227069999998</v>
      </c>
      <c r="S33" s="47">
        <v>0.44555867580000003</v>
      </c>
      <c r="T33" s="47">
        <v>0.63423253099999999</v>
      </c>
      <c r="U33" s="47">
        <v>0.4524465936</v>
      </c>
      <c r="V33" s="47">
        <v>0.39454492660000001</v>
      </c>
      <c r="W33" s="47">
        <v>0.45768778059999998</v>
      </c>
      <c r="X33" s="47">
        <v>0.38282083729999999</v>
      </c>
      <c r="Y33" s="47">
        <v>0.46610409400000002</v>
      </c>
      <c r="Z33" s="47">
        <v>0.51465028960000003</v>
      </c>
      <c r="AA33" s="47">
        <v>0.38170928970000001</v>
      </c>
      <c r="AB33" s="47">
        <v>0.78230574429999999</v>
      </c>
      <c r="AC33" s="47">
        <v>0.9127260639</v>
      </c>
      <c r="AD33" s="47">
        <v>0.29913384630000001</v>
      </c>
      <c r="AE33" s="47">
        <v>1</v>
      </c>
      <c r="AF33" s="47">
        <v>0.73448663650000001</v>
      </c>
      <c r="AG33" s="47">
        <v>0.17993878169999999</v>
      </c>
      <c r="AH33" s="47">
        <v>0.20560792089999999</v>
      </c>
      <c r="AI33" s="47">
        <v>0.77702043700000001</v>
      </c>
      <c r="AJ33" s="47">
        <v>0.81635189249999995</v>
      </c>
      <c r="AK33" s="47">
        <v>0.92321311319999999</v>
      </c>
      <c r="AL33" s="47">
        <v>0.4182340256</v>
      </c>
      <c r="AM33" s="47">
        <v>9.6887716600000007E-2</v>
      </c>
      <c r="AN33" s="47">
        <v>0.74627775299999999</v>
      </c>
      <c r="AO33" s="47">
        <v>0.71049658490000001</v>
      </c>
      <c r="AP33" s="47">
        <v>4.6973045400000003E-2</v>
      </c>
      <c r="AQ33" s="47">
        <v>9.5254131500000006E-2</v>
      </c>
      <c r="AR33" s="47">
        <v>0.2202039133</v>
      </c>
      <c r="AS33" s="47">
        <v>0.20502336309999999</v>
      </c>
      <c r="AT33" s="47">
        <v>0.30075053460000001</v>
      </c>
      <c r="AU33" s="47">
        <v>0.71653802089999996</v>
      </c>
      <c r="AV33" s="47">
        <v>0.32226596709999999</v>
      </c>
      <c r="AW33" s="47">
        <v>0.74596573079999995</v>
      </c>
      <c r="AX33" s="47">
        <v>0.14555435859999999</v>
      </c>
      <c r="AY33" s="47">
        <v>3.5363821199999999E-2</v>
      </c>
      <c r="AZ33" s="47">
        <v>0.60158676820000001</v>
      </c>
      <c r="BA33" s="47">
        <v>4.5863945699999999E-2</v>
      </c>
      <c r="BB33" s="47">
        <v>8.3146267199999999E-2</v>
      </c>
      <c r="BC33" s="47">
        <v>0.38402784909999998</v>
      </c>
      <c r="BD33" s="47">
        <v>3.3039449800000002E-2</v>
      </c>
      <c r="BE33" s="47">
        <v>3.3017651000000002E-2</v>
      </c>
      <c r="BF33" s="47">
        <v>0.63716585169999995</v>
      </c>
      <c r="BG33" s="47">
        <v>0.1053149857</v>
      </c>
      <c r="BH33" s="47">
        <v>2.3902438200000001E-2</v>
      </c>
      <c r="BI33" s="47">
        <v>-1.1481981E-2</v>
      </c>
      <c r="BJ33" s="47">
        <v>2.2189960000000002E-2</v>
      </c>
      <c r="BK33" s="47">
        <v>7.7858455500000007E-2</v>
      </c>
      <c r="BL33" s="47">
        <v>-2.9904210000000001E-3</v>
      </c>
      <c r="BM33" s="47">
        <v>0.3521237492</v>
      </c>
      <c r="BN33" s="47">
        <v>-4.5913930999999998E-2</v>
      </c>
      <c r="BO33" s="47">
        <v>0.17480818510000001</v>
      </c>
      <c r="BP33" s="47">
        <v>1.8966414599999998E-2</v>
      </c>
      <c r="BQ33" s="47">
        <v>-5.0447315999999999E-2</v>
      </c>
      <c r="BR33" s="47">
        <v>-0.116658892</v>
      </c>
      <c r="BS33" s="47">
        <v>-2.9581066999999999E-2</v>
      </c>
      <c r="BT33" s="47">
        <v>-0.14867780899999999</v>
      </c>
      <c r="BU33" s="47">
        <v>0.30379376019999998</v>
      </c>
      <c r="BV33" s="47">
        <v>9.1813915600000004E-2</v>
      </c>
      <c r="BW33" s="47">
        <v>0.26963605889999998</v>
      </c>
      <c r="BX33" s="47">
        <v>-7.6413519999999999E-2</v>
      </c>
      <c r="BY33" s="47">
        <v>0.28145987779999998</v>
      </c>
      <c r="BZ33" s="47">
        <v>4.1003632999999998E-3</v>
      </c>
      <c r="CA33" s="47">
        <v>0.2996727132</v>
      </c>
      <c r="CB33" s="47">
        <v>0.2308607436</v>
      </c>
      <c r="CC33" s="47">
        <v>-5.9017030999999998E-2</v>
      </c>
      <c r="CD33" s="47">
        <v>-0.46476420000000002</v>
      </c>
      <c r="CE33" s="47">
        <v>-0.40758394199999998</v>
      </c>
      <c r="CF33" s="47">
        <v>-8.9531503999999998E-2</v>
      </c>
      <c r="CG33" s="47">
        <v>-8.1485545000000006E-2</v>
      </c>
      <c r="CH33" s="47">
        <v>6.0262306000000002E-2</v>
      </c>
      <c r="CI33" s="47">
        <v>0.14319419359999999</v>
      </c>
      <c r="CJ33" s="47">
        <v>-8.7617110000000002E-3</v>
      </c>
      <c r="CK33" s="47">
        <v>-0.127775576</v>
      </c>
      <c r="CL33" s="47">
        <v>3.2382189999999998E-2</v>
      </c>
      <c r="CM33" s="47">
        <v>-2.6075284000000001E-2</v>
      </c>
      <c r="CN33" s="47">
        <v>1.4139241E-3</v>
      </c>
      <c r="CO33" s="47">
        <v>-3.8705359000000002E-2</v>
      </c>
      <c r="CP33" s="47">
        <v>-2.9679661999999999E-2</v>
      </c>
      <c r="CQ33" s="47">
        <v>-2.8677291000000001E-2</v>
      </c>
      <c r="CR33" s="47">
        <v>-0.17513520099999999</v>
      </c>
      <c r="CS33" s="47">
        <v>-0.105012997</v>
      </c>
      <c r="CT33" s="47">
        <v>-7.9942332000000005E-2</v>
      </c>
      <c r="CU33" s="47">
        <v>-6.3047085000000003E-2</v>
      </c>
      <c r="CV33" s="47">
        <v>0.18932492279999999</v>
      </c>
      <c r="CW33" s="47">
        <v>-0.19750066799999999</v>
      </c>
      <c r="CX33" s="47">
        <v>-2.3982740999999998E-2</v>
      </c>
      <c r="CY33" s="47">
        <v>2.3550758799999998E-2</v>
      </c>
      <c r="CZ33" s="47">
        <v>4.1384207700000002E-2</v>
      </c>
      <c r="DA33" s="47">
        <v>-1.106692E-3</v>
      </c>
      <c r="DB33" s="47">
        <v>2.1717439599999999E-2</v>
      </c>
      <c r="DC33" s="47">
        <v>1.7617929399999999E-2</v>
      </c>
      <c r="DD33" s="47">
        <v>6.9293556999999997E-3</v>
      </c>
      <c r="DE33" s="47">
        <v>6.7128799599999997E-2</v>
      </c>
      <c r="DF33" s="47">
        <v>2.13800268E-2</v>
      </c>
      <c r="DG33" s="47">
        <v>1.1635369499999999E-2</v>
      </c>
      <c r="DH33" s="48">
        <v>3.43838952E-2</v>
      </c>
    </row>
    <row r="34" spans="1:112" x14ac:dyDescent="0.15">
      <c r="A34" s="46" t="s">
        <v>940</v>
      </c>
      <c r="B34" s="47" t="s">
        <v>811</v>
      </c>
      <c r="C34" s="47">
        <v>0.28558070959999998</v>
      </c>
      <c r="D34" s="47">
        <v>0.20762340570000001</v>
      </c>
      <c r="E34" s="47">
        <v>0.32645322919999997</v>
      </c>
      <c r="F34" s="47">
        <v>0.36893325269999999</v>
      </c>
      <c r="G34" s="47">
        <v>9.4713283300000006E-2</v>
      </c>
      <c r="H34" s="47">
        <v>0.14606704479999999</v>
      </c>
      <c r="I34" s="47">
        <v>0.1426617406</v>
      </c>
      <c r="J34" s="47">
        <v>0.32519758440000002</v>
      </c>
      <c r="K34" s="47">
        <v>1.4196199600000001E-2</v>
      </c>
      <c r="L34" s="47">
        <v>0.1667339454</v>
      </c>
      <c r="M34" s="47">
        <v>0.49800725629999998</v>
      </c>
      <c r="N34" s="47">
        <v>0.48654200359999999</v>
      </c>
      <c r="O34" s="47">
        <v>0.50520993749999998</v>
      </c>
      <c r="P34" s="47">
        <v>0.41075168989999999</v>
      </c>
      <c r="Q34" s="47">
        <v>0.71126615689999995</v>
      </c>
      <c r="R34" s="47">
        <v>0.3413730673</v>
      </c>
      <c r="S34" s="47">
        <v>0.3954575011</v>
      </c>
      <c r="T34" s="47">
        <v>0.52400814829999998</v>
      </c>
      <c r="U34" s="47">
        <v>0.41189758380000002</v>
      </c>
      <c r="V34" s="47">
        <v>0.36429322339999998</v>
      </c>
      <c r="W34" s="47">
        <v>0.38829075670000002</v>
      </c>
      <c r="X34" s="47">
        <v>0.34337244779999998</v>
      </c>
      <c r="Y34" s="47">
        <v>0.37585327349999997</v>
      </c>
      <c r="Z34" s="47">
        <v>0.41712716999999999</v>
      </c>
      <c r="AA34" s="47">
        <v>0.34408231839999998</v>
      </c>
      <c r="AB34" s="47">
        <v>0.93461052170000003</v>
      </c>
      <c r="AC34" s="47">
        <v>0.72507022040000002</v>
      </c>
      <c r="AD34" s="47">
        <v>0.25641209199999998</v>
      </c>
      <c r="AE34" s="47">
        <v>0.73448663650000001</v>
      </c>
      <c r="AF34" s="47">
        <v>1</v>
      </c>
      <c r="AG34" s="47">
        <v>0.15206801310000001</v>
      </c>
      <c r="AH34" s="47">
        <v>0.17550848050000001</v>
      </c>
      <c r="AI34" s="47">
        <v>0.73048694430000005</v>
      </c>
      <c r="AJ34" s="47">
        <v>0.56985169540000002</v>
      </c>
      <c r="AK34" s="47">
        <v>0.73195074029999996</v>
      </c>
      <c r="AL34" s="47">
        <v>0.33201367570000001</v>
      </c>
      <c r="AM34" s="47">
        <v>0.1212230103</v>
      </c>
      <c r="AN34" s="47">
        <v>0.66887742849999998</v>
      </c>
      <c r="AO34" s="47">
        <v>0.7124312223</v>
      </c>
      <c r="AP34" s="47">
        <v>3.1191050299999998E-2</v>
      </c>
      <c r="AQ34" s="47">
        <v>8.1348045199999997E-2</v>
      </c>
      <c r="AR34" s="47">
        <v>0.1891729788</v>
      </c>
      <c r="AS34" s="47">
        <v>0.18078478140000001</v>
      </c>
      <c r="AT34" s="47">
        <v>0.25085227430000001</v>
      </c>
      <c r="AU34" s="47">
        <v>0.50256827079999999</v>
      </c>
      <c r="AV34" s="47">
        <v>0.28417087279999997</v>
      </c>
      <c r="AW34" s="47">
        <v>0.41743796500000002</v>
      </c>
      <c r="AX34" s="47">
        <v>0.122902023</v>
      </c>
      <c r="AY34" s="47">
        <v>5.92118747E-2</v>
      </c>
      <c r="AZ34" s="47">
        <v>0.50844486089999996</v>
      </c>
      <c r="BA34" s="47">
        <v>-2.3342425E-2</v>
      </c>
      <c r="BB34" s="47">
        <v>7.8521787400000001E-2</v>
      </c>
      <c r="BC34" s="47">
        <v>0.31918371750000002</v>
      </c>
      <c r="BD34" s="47">
        <v>5.7442422E-2</v>
      </c>
      <c r="BE34" s="47">
        <v>4.9436947100000003E-2</v>
      </c>
      <c r="BF34" s="47">
        <v>0.32328877550000001</v>
      </c>
      <c r="BG34" s="47">
        <v>2.7892182299999999E-2</v>
      </c>
      <c r="BH34" s="47">
        <v>5.8861575999999997E-3</v>
      </c>
      <c r="BI34" s="47">
        <v>-4.0223335999999998E-2</v>
      </c>
      <c r="BJ34" s="47">
        <v>4.2224953799999999E-2</v>
      </c>
      <c r="BK34" s="47">
        <v>4.5403853799999998E-2</v>
      </c>
      <c r="BL34" s="47">
        <v>-1.3598944999999999E-2</v>
      </c>
      <c r="BM34" s="47">
        <v>0.31079794869999999</v>
      </c>
      <c r="BN34" s="47">
        <v>-0.102288399</v>
      </c>
      <c r="BO34" s="47">
        <v>0.47502924639999999</v>
      </c>
      <c r="BP34" s="47">
        <v>2.7888255000000002E-3</v>
      </c>
      <c r="BQ34" s="47">
        <v>-2.8535303000000001E-2</v>
      </c>
      <c r="BR34" s="47">
        <v>0.41700257299999999</v>
      </c>
      <c r="BS34" s="47">
        <v>-2.3883221999999999E-2</v>
      </c>
      <c r="BT34" s="47">
        <v>-5.2007767000000003E-2</v>
      </c>
      <c r="BU34" s="47">
        <v>0.25091424829999998</v>
      </c>
      <c r="BV34" s="47">
        <v>5.6037013599999998E-2</v>
      </c>
      <c r="BW34" s="47">
        <v>0.21263618479999999</v>
      </c>
      <c r="BX34" s="47">
        <v>-7.7160270000000003E-2</v>
      </c>
      <c r="BY34" s="47">
        <v>0.22127623330000001</v>
      </c>
      <c r="BZ34" s="47">
        <v>7.8315791999999992E-3</v>
      </c>
      <c r="CA34" s="47">
        <v>0.23992654769999999</v>
      </c>
      <c r="CB34" s="47">
        <v>0.1987919843</v>
      </c>
      <c r="CC34" s="47">
        <v>-3.1054012999999998E-2</v>
      </c>
      <c r="CD34" s="47">
        <v>-0.34968026499999999</v>
      </c>
      <c r="CE34" s="47">
        <v>-0.30154614200000002</v>
      </c>
      <c r="CF34" s="47">
        <v>-8.6106251999999994E-2</v>
      </c>
      <c r="CG34" s="47">
        <v>-6.5310121999999998E-2</v>
      </c>
      <c r="CH34" s="47">
        <v>5.1042683800000002E-2</v>
      </c>
      <c r="CI34" s="47">
        <v>0.12875449559999999</v>
      </c>
      <c r="CJ34" s="47">
        <v>0.1700743478</v>
      </c>
      <c r="CK34" s="47">
        <v>-0.129457931</v>
      </c>
      <c r="CL34" s="47">
        <v>3.6799585699999998E-2</v>
      </c>
      <c r="CM34" s="47">
        <v>0.3748168731</v>
      </c>
      <c r="CN34" s="47">
        <v>1.46848985E-2</v>
      </c>
      <c r="CO34" s="47">
        <v>0.40388410299999999</v>
      </c>
      <c r="CP34" s="47">
        <v>0.37404760399999998</v>
      </c>
      <c r="CQ34" s="47">
        <v>0.37266613409999999</v>
      </c>
      <c r="CR34" s="47">
        <v>-0.15500835700000001</v>
      </c>
      <c r="CS34" s="47">
        <v>0.1539472767</v>
      </c>
      <c r="CT34" s="47">
        <v>0.1661432605</v>
      </c>
      <c r="CU34" s="47">
        <v>-2.2780624999999999E-2</v>
      </c>
      <c r="CV34" s="47">
        <v>0.14809721810000001</v>
      </c>
      <c r="CW34" s="47">
        <v>-4.8947982000000001E-2</v>
      </c>
      <c r="CX34" s="47">
        <v>-3.7180454000000002E-2</v>
      </c>
      <c r="CY34" s="47">
        <v>2.4563455500000001E-2</v>
      </c>
      <c r="CZ34" s="47">
        <v>2.4780477400000001E-2</v>
      </c>
      <c r="DA34" s="47">
        <v>5.1698862999999999E-3</v>
      </c>
      <c r="DB34" s="47">
        <v>-2.7339194000000001E-2</v>
      </c>
      <c r="DC34" s="47">
        <v>3.2261390600000002E-2</v>
      </c>
      <c r="DD34" s="47">
        <v>1.72844214E-2</v>
      </c>
      <c r="DE34" s="47">
        <v>5.1205332800000003E-2</v>
      </c>
      <c r="DF34" s="47">
        <v>1.94605157E-2</v>
      </c>
      <c r="DG34" s="47">
        <v>-6.0504870000000002E-3</v>
      </c>
      <c r="DH34" s="48">
        <v>9.9438701999999997E-3</v>
      </c>
    </row>
    <row r="35" spans="1:112" x14ac:dyDescent="0.15">
      <c r="A35" s="46" t="s">
        <v>940</v>
      </c>
      <c r="B35" s="47" t="s">
        <v>531</v>
      </c>
      <c r="C35" s="47">
        <v>0.30828005050000001</v>
      </c>
      <c r="D35" s="47">
        <v>0.29538853500000001</v>
      </c>
      <c r="E35" s="47">
        <v>0.29691921360000001</v>
      </c>
      <c r="F35" s="47">
        <v>0.3468562114</v>
      </c>
      <c r="G35" s="47">
        <v>5.79979402E-2</v>
      </c>
      <c r="H35" s="47">
        <v>0.34560572270000001</v>
      </c>
      <c r="I35" s="47">
        <v>0.345019768</v>
      </c>
      <c r="J35" s="47">
        <v>0.52000925099999995</v>
      </c>
      <c r="K35" s="47">
        <v>2.0979299900000001E-2</v>
      </c>
      <c r="L35" s="47">
        <v>0.41446143549999998</v>
      </c>
      <c r="M35" s="47">
        <v>0.31025567650000002</v>
      </c>
      <c r="N35" s="47">
        <v>0.31387206519999999</v>
      </c>
      <c r="O35" s="47">
        <v>0.33056722550000001</v>
      </c>
      <c r="P35" s="47">
        <v>0.33124320660000001</v>
      </c>
      <c r="Q35" s="47">
        <v>0.26094242290000003</v>
      </c>
      <c r="R35" s="47">
        <v>0.31623169080000002</v>
      </c>
      <c r="S35" s="47">
        <v>0.26592888520000002</v>
      </c>
      <c r="T35" s="47">
        <v>0.27931458399999998</v>
      </c>
      <c r="U35" s="47">
        <v>0.27572144450000002</v>
      </c>
      <c r="V35" s="47">
        <v>0.54992041960000004</v>
      </c>
      <c r="W35" s="47">
        <v>0.27288371779999998</v>
      </c>
      <c r="X35" s="47">
        <v>0.27052783689999998</v>
      </c>
      <c r="Y35" s="47">
        <v>0.28664806999999998</v>
      </c>
      <c r="Z35" s="47">
        <v>0.2897157393</v>
      </c>
      <c r="AA35" s="47">
        <v>0.27661028119999997</v>
      </c>
      <c r="AB35" s="47">
        <v>0.17389074839999999</v>
      </c>
      <c r="AC35" s="47">
        <v>0.18181302769999999</v>
      </c>
      <c r="AD35" s="47">
        <v>0.26108325840000002</v>
      </c>
      <c r="AE35" s="47">
        <v>0.17993878169999999</v>
      </c>
      <c r="AF35" s="47">
        <v>0.15206801310000001</v>
      </c>
      <c r="AG35" s="47">
        <v>1</v>
      </c>
      <c r="AH35" s="47">
        <v>0.14180512919999999</v>
      </c>
      <c r="AI35" s="47">
        <v>0.1222544357</v>
      </c>
      <c r="AJ35" s="47">
        <v>0.14283295509999999</v>
      </c>
      <c r="AK35" s="47">
        <v>0.16167445659999999</v>
      </c>
      <c r="AL35" s="47">
        <v>0.24540752939999999</v>
      </c>
      <c r="AM35" s="47">
        <v>0.4924968522</v>
      </c>
      <c r="AN35" s="47">
        <v>0.1194623106</v>
      </c>
      <c r="AO35" s="47">
        <v>9.5865135200000007E-2</v>
      </c>
      <c r="AP35" s="47">
        <v>-2.3335509000000001E-2</v>
      </c>
      <c r="AQ35" s="47">
        <v>-1.1304778E-2</v>
      </c>
      <c r="AR35" s="47">
        <v>0.2127064474</v>
      </c>
      <c r="AS35" s="47">
        <v>0.18006256379999999</v>
      </c>
      <c r="AT35" s="47">
        <v>0.15631553109999999</v>
      </c>
      <c r="AU35" s="47">
        <v>0.13492563020000001</v>
      </c>
      <c r="AV35" s="47">
        <v>0.19856857720000001</v>
      </c>
      <c r="AW35" s="47">
        <v>9.6433566799999995E-2</v>
      </c>
      <c r="AX35" s="47">
        <v>0.1432412881</v>
      </c>
      <c r="AY35" s="47">
        <v>1.9566880299999999E-2</v>
      </c>
      <c r="AZ35" s="47">
        <v>0.13459168420000001</v>
      </c>
      <c r="BA35" s="47">
        <v>0.2355080115</v>
      </c>
      <c r="BB35" s="47">
        <v>0.569326569</v>
      </c>
      <c r="BC35" s="47">
        <v>0.13298547790000001</v>
      </c>
      <c r="BD35" s="47">
        <v>1.9603959399999999E-2</v>
      </c>
      <c r="BE35" s="47">
        <v>1.6389576400000001E-2</v>
      </c>
      <c r="BF35" s="47">
        <v>6.9043834200000001E-2</v>
      </c>
      <c r="BG35" s="47">
        <v>0.27805919870000001</v>
      </c>
      <c r="BH35" s="47">
        <v>-5.9244717000000002E-2</v>
      </c>
      <c r="BI35" s="47">
        <v>3.14996019E-2</v>
      </c>
      <c r="BJ35" s="47">
        <v>-9.944629999999999E-4</v>
      </c>
      <c r="BK35" s="47">
        <v>1.4758864300000001E-2</v>
      </c>
      <c r="BL35" s="47">
        <v>0.19848266440000001</v>
      </c>
      <c r="BM35" s="47">
        <v>9.8930822900000007E-2</v>
      </c>
      <c r="BN35" s="47">
        <v>0.2169212207</v>
      </c>
      <c r="BO35" s="47">
        <v>-2.8159842000000001E-2</v>
      </c>
      <c r="BP35" s="47">
        <v>7.3009752000000004E-3</v>
      </c>
      <c r="BQ35" s="47">
        <v>0.2436678622</v>
      </c>
      <c r="BR35" s="47">
        <v>3.0528299200000001E-2</v>
      </c>
      <c r="BS35" s="47">
        <v>6.7871840099999997E-2</v>
      </c>
      <c r="BT35" s="47">
        <v>4.4719712E-3</v>
      </c>
      <c r="BU35" s="47">
        <v>7.4910536900000005E-2</v>
      </c>
      <c r="BV35" s="47">
        <v>2.0765142800000001E-2</v>
      </c>
      <c r="BW35" s="47">
        <v>5.6906475400000003E-2</v>
      </c>
      <c r="BX35" s="47">
        <v>0.16101598519999999</v>
      </c>
      <c r="BY35" s="47">
        <v>5.9263776499999997E-2</v>
      </c>
      <c r="BZ35" s="47">
        <v>5.1706069000000002E-3</v>
      </c>
      <c r="CA35" s="47">
        <v>7.1510459400000004E-2</v>
      </c>
      <c r="CB35" s="47">
        <v>6.4219008399999999E-2</v>
      </c>
      <c r="CC35" s="47">
        <v>-2.2872287000000002E-2</v>
      </c>
      <c r="CD35" s="47">
        <v>6.02165094E-2</v>
      </c>
      <c r="CE35" s="47">
        <v>8.81963417E-2</v>
      </c>
      <c r="CF35" s="47">
        <v>-0.10224488800000001</v>
      </c>
      <c r="CG35" s="47">
        <v>-4.2085355999999997E-2</v>
      </c>
      <c r="CH35" s="47">
        <v>1.5339024099999999E-2</v>
      </c>
      <c r="CI35" s="47">
        <v>4.37152632E-2</v>
      </c>
      <c r="CJ35" s="47">
        <v>4.8647874100000002E-2</v>
      </c>
      <c r="CK35" s="47">
        <v>-0.119735702</v>
      </c>
      <c r="CL35" s="47">
        <v>-2.2546851E-2</v>
      </c>
      <c r="CM35" s="47">
        <v>2.094832E-3</v>
      </c>
      <c r="CN35" s="47">
        <v>3.6143937999999999E-3</v>
      </c>
      <c r="CO35" s="47">
        <v>-1.2735911000000001E-2</v>
      </c>
      <c r="CP35" s="47">
        <v>2.4585913000000001E-3</v>
      </c>
      <c r="CQ35" s="47">
        <v>2.0283382999999999E-3</v>
      </c>
      <c r="CR35" s="47">
        <v>-1.5307894000000001E-2</v>
      </c>
      <c r="CS35" s="47">
        <v>7.3952312899999997E-2</v>
      </c>
      <c r="CT35" s="47">
        <v>6.9581335100000002E-2</v>
      </c>
      <c r="CU35" s="47">
        <v>8.7187733999999992E-3</v>
      </c>
      <c r="CV35" s="47">
        <v>3.7320730500000003E-2</v>
      </c>
      <c r="CW35" s="47">
        <v>4.0040868E-2</v>
      </c>
      <c r="CX35" s="47">
        <v>3.1601361600000002E-2</v>
      </c>
      <c r="CY35" s="47">
        <v>3.9056025000000001E-2</v>
      </c>
      <c r="CZ35" s="47">
        <v>-3.3458419999999999E-3</v>
      </c>
      <c r="DA35" s="47">
        <v>-1.3383729999999999E-3</v>
      </c>
      <c r="DB35" s="47">
        <v>-3.1864904999999999E-2</v>
      </c>
      <c r="DC35" s="47">
        <v>2.4455332999999998E-3</v>
      </c>
      <c r="DD35" s="47">
        <v>2.38197284E-2</v>
      </c>
      <c r="DE35" s="47">
        <v>1.20614503E-2</v>
      </c>
      <c r="DF35" s="47">
        <v>5.4219953000000003E-3</v>
      </c>
      <c r="DG35" s="47">
        <v>2.0347525200000001E-2</v>
      </c>
      <c r="DH35" s="48">
        <v>4.3105367999999996E-3</v>
      </c>
    </row>
    <row r="36" spans="1:112" x14ac:dyDescent="0.15">
      <c r="A36" s="46" t="s">
        <v>940</v>
      </c>
      <c r="B36" s="47" t="s">
        <v>813</v>
      </c>
      <c r="C36" s="47">
        <v>0.40657962710000001</v>
      </c>
      <c r="D36" s="47">
        <v>0.35562276269999998</v>
      </c>
      <c r="E36" s="47">
        <v>0.42671299070000002</v>
      </c>
      <c r="F36" s="47">
        <v>0.3159834634</v>
      </c>
      <c r="G36" s="47">
        <v>7.3579899300000001E-2</v>
      </c>
      <c r="H36" s="47">
        <v>0.23058300470000001</v>
      </c>
      <c r="I36" s="47">
        <v>0.22525208699999999</v>
      </c>
      <c r="J36" s="47">
        <v>0.44913130439999999</v>
      </c>
      <c r="K36" s="47">
        <v>0.17334521829999999</v>
      </c>
      <c r="L36" s="47">
        <v>0.15438778</v>
      </c>
      <c r="M36" s="47">
        <v>0.29089368129999998</v>
      </c>
      <c r="N36" s="47">
        <v>0.276076292</v>
      </c>
      <c r="O36" s="47">
        <v>0.30318148420000002</v>
      </c>
      <c r="P36" s="47">
        <v>0.3380776412</v>
      </c>
      <c r="Q36" s="47">
        <v>0.26273179629999999</v>
      </c>
      <c r="R36" s="47">
        <v>0.25285396290000001</v>
      </c>
      <c r="S36" s="47">
        <v>0.32324289280000001</v>
      </c>
      <c r="T36" s="47">
        <v>0.28670067399999999</v>
      </c>
      <c r="U36" s="47">
        <v>0.28981865159999998</v>
      </c>
      <c r="V36" s="47">
        <v>0.38583236269999999</v>
      </c>
      <c r="W36" s="47">
        <v>0.31547379419999999</v>
      </c>
      <c r="X36" s="47">
        <v>0.2884093747</v>
      </c>
      <c r="Y36" s="47">
        <v>0.35362156490000002</v>
      </c>
      <c r="Z36" s="47">
        <v>0.34204506029999998</v>
      </c>
      <c r="AA36" s="47">
        <v>0.28880577460000001</v>
      </c>
      <c r="AB36" s="47">
        <v>0.1836705683</v>
      </c>
      <c r="AC36" s="47">
        <v>0.20102114739999999</v>
      </c>
      <c r="AD36" s="47">
        <v>0.21429088809999999</v>
      </c>
      <c r="AE36" s="47">
        <v>0.20560792089999999</v>
      </c>
      <c r="AF36" s="47">
        <v>0.17550848050000001</v>
      </c>
      <c r="AG36" s="47">
        <v>0.14180512919999999</v>
      </c>
      <c r="AH36" s="47">
        <v>1</v>
      </c>
      <c r="AI36" s="47">
        <v>0.1673162282</v>
      </c>
      <c r="AJ36" s="47">
        <v>0.21884046169999999</v>
      </c>
      <c r="AK36" s="47">
        <v>0.20441566219999999</v>
      </c>
      <c r="AL36" s="47">
        <v>0.33198168</v>
      </c>
      <c r="AM36" s="47">
        <v>0.1706534837</v>
      </c>
      <c r="AN36" s="47">
        <v>0.1727394394</v>
      </c>
      <c r="AO36" s="47">
        <v>0.15283029870000001</v>
      </c>
      <c r="AP36" s="47">
        <v>1.9986776899999999E-2</v>
      </c>
      <c r="AQ36" s="47">
        <v>2.86967513E-2</v>
      </c>
      <c r="AR36" s="47">
        <v>9.7822728400000003E-2</v>
      </c>
      <c r="AS36" s="47">
        <v>0.13573578250000001</v>
      </c>
      <c r="AT36" s="47">
        <v>0.16689318240000001</v>
      </c>
      <c r="AU36" s="47">
        <v>0.19995681749999999</v>
      </c>
      <c r="AV36" s="47">
        <v>0.12315225389999999</v>
      </c>
      <c r="AW36" s="47">
        <v>0.1633480491</v>
      </c>
      <c r="AX36" s="47">
        <v>-2.7328162999999999E-2</v>
      </c>
      <c r="AY36" s="47">
        <v>2.3952599099999999E-2</v>
      </c>
      <c r="AZ36" s="47">
        <v>0.16780777729999999</v>
      </c>
      <c r="BA36" s="47">
        <v>2.6455408400000002E-2</v>
      </c>
      <c r="BB36" s="47">
        <v>7.1812155899999994E-2</v>
      </c>
      <c r="BC36" s="47">
        <v>0.29566236959999997</v>
      </c>
      <c r="BD36" s="47">
        <v>2.1176682499999998E-2</v>
      </c>
      <c r="BE36" s="47">
        <v>1.7661549200000001E-2</v>
      </c>
      <c r="BF36" s="47">
        <v>0.14313508589999999</v>
      </c>
      <c r="BG36" s="47">
        <v>6.7016486200000003E-2</v>
      </c>
      <c r="BH36" s="47">
        <v>8.9927870000000003E-3</v>
      </c>
      <c r="BI36" s="47">
        <v>9.4312956000000003E-2</v>
      </c>
      <c r="BJ36" s="47">
        <v>2.4544144899999999E-2</v>
      </c>
      <c r="BK36" s="47">
        <v>1.375125E-2</v>
      </c>
      <c r="BL36" s="47">
        <v>3.4871031000000001E-3</v>
      </c>
      <c r="BM36" s="47">
        <v>7.7950840899999999E-2</v>
      </c>
      <c r="BN36" s="47">
        <v>-3.764014E-3</v>
      </c>
      <c r="BO36" s="47">
        <v>4.57273147E-2</v>
      </c>
      <c r="BP36" s="47">
        <v>-3.5049555000000003E-2</v>
      </c>
      <c r="BQ36" s="47">
        <v>2.9600891599999998E-2</v>
      </c>
      <c r="BR36" s="47">
        <v>-9.3119009999999992E-3</v>
      </c>
      <c r="BS36" s="47">
        <v>3.3634248000000001E-3</v>
      </c>
      <c r="BT36" s="47">
        <v>-2.5880597000000002E-2</v>
      </c>
      <c r="BU36" s="47">
        <v>5.5659378099999997E-2</v>
      </c>
      <c r="BV36" s="47">
        <v>3.5971462000000003E-2</v>
      </c>
      <c r="BW36" s="47">
        <v>8.1655368399999997E-2</v>
      </c>
      <c r="BX36" s="47">
        <v>-1.8522288000000001E-2</v>
      </c>
      <c r="BY36" s="47">
        <v>8.13705017E-2</v>
      </c>
      <c r="BZ36" s="47">
        <v>1.83009147E-2</v>
      </c>
      <c r="CA36" s="47">
        <v>9.6261240299999995E-2</v>
      </c>
      <c r="CB36" s="47">
        <v>8.2570541299999994E-2</v>
      </c>
      <c r="CC36" s="47">
        <v>-3.4615368000000001E-2</v>
      </c>
      <c r="CD36" s="47">
        <v>4.9189318500000002E-2</v>
      </c>
      <c r="CE36" s="47">
        <v>6.5689044099999996E-2</v>
      </c>
      <c r="CF36" s="47">
        <v>-3.7093899999999999E-2</v>
      </c>
      <c r="CG36" s="47">
        <v>-5.9142600000000002E-3</v>
      </c>
      <c r="CH36" s="47">
        <v>1.7257158500000001E-2</v>
      </c>
      <c r="CI36" s="47">
        <v>4.9951914799999997E-2</v>
      </c>
      <c r="CJ36" s="47">
        <v>-4.2962540000000002E-3</v>
      </c>
      <c r="CK36" s="47">
        <v>-4.6374352000000001E-2</v>
      </c>
      <c r="CL36" s="47">
        <v>1.2850950200000001E-2</v>
      </c>
      <c r="CM36" s="47">
        <v>-1.0164912E-2</v>
      </c>
      <c r="CN36" s="47">
        <v>-4.1945979999999999E-3</v>
      </c>
      <c r="CO36" s="47">
        <v>-1.3103896E-2</v>
      </c>
      <c r="CP36" s="47">
        <v>-8.3740159999999998E-3</v>
      </c>
      <c r="CQ36" s="47">
        <v>-8.3013440000000004E-3</v>
      </c>
      <c r="CR36" s="47">
        <v>-0.12013813600000001</v>
      </c>
      <c r="CS36" s="47">
        <v>4.3653629000000001E-3</v>
      </c>
      <c r="CT36" s="47">
        <v>1.6002674E-3</v>
      </c>
      <c r="CU36" s="47">
        <v>4.4721537999999998E-3</v>
      </c>
      <c r="CV36" s="47">
        <v>5.3291797100000003E-2</v>
      </c>
      <c r="CW36" s="47">
        <v>5.2929442E-3</v>
      </c>
      <c r="CX36" s="47">
        <v>1.171966E-4</v>
      </c>
      <c r="CY36" s="47">
        <v>7.7380310899999999E-2</v>
      </c>
      <c r="CZ36" s="47">
        <v>9.1439559000000004E-3</v>
      </c>
      <c r="DA36" s="47">
        <v>5.5842215999999997E-3</v>
      </c>
      <c r="DB36" s="47">
        <v>-2.0048577000000001E-2</v>
      </c>
      <c r="DC36" s="47">
        <v>6.6729666999999996E-3</v>
      </c>
      <c r="DD36" s="47">
        <v>4.9334380000000001E-3</v>
      </c>
      <c r="DE36" s="47">
        <v>2.0551770800000001E-2</v>
      </c>
      <c r="DF36" s="47">
        <v>6.5781173999999998E-3</v>
      </c>
      <c r="DG36" s="47">
        <v>1.1933007E-3</v>
      </c>
      <c r="DH36" s="48">
        <v>3.3103083000000002E-3</v>
      </c>
    </row>
    <row r="37" spans="1:112" x14ac:dyDescent="0.15">
      <c r="A37" s="46" t="s">
        <v>940</v>
      </c>
      <c r="B37" s="47" t="s">
        <v>789</v>
      </c>
      <c r="C37" s="47">
        <v>0.30719977380000002</v>
      </c>
      <c r="D37" s="47">
        <v>0.2289602513</v>
      </c>
      <c r="E37" s="47">
        <v>0.34322420349999999</v>
      </c>
      <c r="F37" s="47">
        <v>0.37483290930000002</v>
      </c>
      <c r="G37" s="47">
        <v>0.1235038867</v>
      </c>
      <c r="H37" s="47">
        <v>0.15908015070000001</v>
      </c>
      <c r="I37" s="47">
        <v>0.15485078699999999</v>
      </c>
      <c r="J37" s="47">
        <v>0.31759591320000002</v>
      </c>
      <c r="K37" s="47">
        <v>4.3429135700000003E-2</v>
      </c>
      <c r="L37" s="47">
        <v>0.16256379709999999</v>
      </c>
      <c r="M37" s="47">
        <v>0.50014133279999995</v>
      </c>
      <c r="N37" s="47">
        <v>0.48898503430000001</v>
      </c>
      <c r="O37" s="47">
        <v>0.50296193199999994</v>
      </c>
      <c r="P37" s="47">
        <v>0.41198101619999999</v>
      </c>
      <c r="Q37" s="47">
        <v>0.53873291769999998</v>
      </c>
      <c r="R37" s="47">
        <v>0.33587119529999998</v>
      </c>
      <c r="S37" s="47">
        <v>0.39511950849999999</v>
      </c>
      <c r="T37" s="47">
        <v>0.51763639319999999</v>
      </c>
      <c r="U37" s="47">
        <v>0.40000250900000001</v>
      </c>
      <c r="V37" s="47">
        <v>0.34939044629999999</v>
      </c>
      <c r="W37" s="47">
        <v>0.39078627980000002</v>
      </c>
      <c r="X37" s="47">
        <v>0.34050322570000002</v>
      </c>
      <c r="Y37" s="47">
        <v>0.37523281120000002</v>
      </c>
      <c r="Z37" s="47">
        <v>0.42107865979999998</v>
      </c>
      <c r="AA37" s="47">
        <v>0.34175693260000001</v>
      </c>
      <c r="AB37" s="47">
        <v>0.76000582309999998</v>
      </c>
      <c r="AC37" s="47">
        <v>0.76828774950000001</v>
      </c>
      <c r="AD37" s="47">
        <v>0.24866448360000001</v>
      </c>
      <c r="AE37" s="47">
        <v>0.77702043700000001</v>
      </c>
      <c r="AF37" s="47">
        <v>0.73048694430000005</v>
      </c>
      <c r="AG37" s="47">
        <v>0.1222544357</v>
      </c>
      <c r="AH37" s="47">
        <v>0.1673162282</v>
      </c>
      <c r="AI37" s="47">
        <v>1</v>
      </c>
      <c r="AJ37" s="47">
        <v>0.76405888119999998</v>
      </c>
      <c r="AK37" s="47">
        <v>0.75094928569999997</v>
      </c>
      <c r="AL37" s="47">
        <v>0.3330548405</v>
      </c>
      <c r="AM37" s="47">
        <v>0.11036217199999999</v>
      </c>
      <c r="AN37" s="47">
        <v>0.87608134150000005</v>
      </c>
      <c r="AO37" s="47">
        <v>0.91902283340000002</v>
      </c>
      <c r="AP37" s="47">
        <v>2.0327958300000001E-2</v>
      </c>
      <c r="AQ37" s="47">
        <v>6.1029665499999997E-2</v>
      </c>
      <c r="AR37" s="47">
        <v>0.17968076690000001</v>
      </c>
      <c r="AS37" s="47">
        <v>0.1759389452</v>
      </c>
      <c r="AT37" s="47">
        <v>0.24573359850000001</v>
      </c>
      <c r="AU37" s="47">
        <v>0.68255037890000003</v>
      </c>
      <c r="AV37" s="47">
        <v>0.26290789539999998</v>
      </c>
      <c r="AW37" s="47">
        <v>0.7054659097</v>
      </c>
      <c r="AX37" s="47">
        <v>0.1206929395</v>
      </c>
      <c r="AY37" s="47">
        <v>3.4588563000000003E-2</v>
      </c>
      <c r="AZ37" s="47">
        <v>0.52338443830000003</v>
      </c>
      <c r="BA37" s="47">
        <v>-6.5666176000000007E-2</v>
      </c>
      <c r="BB37" s="47">
        <v>5.6049711199999998E-2</v>
      </c>
      <c r="BC37" s="47">
        <v>0.32432180430000002</v>
      </c>
      <c r="BD37" s="47">
        <v>3.9235628000000002E-2</v>
      </c>
      <c r="BE37" s="47">
        <v>3.5515910999999997E-2</v>
      </c>
      <c r="BF37" s="47">
        <v>0.60263051349999996</v>
      </c>
      <c r="BG37" s="47">
        <v>7.5745908999999998E-3</v>
      </c>
      <c r="BH37" s="47">
        <v>-1.479274E-3</v>
      </c>
      <c r="BI37" s="47">
        <v>-3.3931756E-2</v>
      </c>
      <c r="BJ37" s="47">
        <v>1.7275434700000002E-2</v>
      </c>
      <c r="BK37" s="47">
        <v>0.1143970684</v>
      </c>
      <c r="BL37" s="47">
        <v>-3.4269356000000001E-2</v>
      </c>
      <c r="BM37" s="47">
        <v>0.30787900359999998</v>
      </c>
      <c r="BN37" s="47">
        <v>-0.13119951499999999</v>
      </c>
      <c r="BO37" s="47">
        <v>0.36805901219999998</v>
      </c>
      <c r="BP37" s="47">
        <v>-1.779096E-3</v>
      </c>
      <c r="BQ37" s="47">
        <v>-4.6802883000000003E-2</v>
      </c>
      <c r="BR37" s="47">
        <v>9.0732901099999999E-2</v>
      </c>
      <c r="BS37" s="47">
        <v>-3.6177793E-2</v>
      </c>
      <c r="BT37" s="47">
        <v>-0.13383719299999999</v>
      </c>
      <c r="BU37" s="47">
        <v>0.25410473449999998</v>
      </c>
      <c r="BV37" s="47">
        <v>8.4232226800000004E-2</v>
      </c>
      <c r="BW37" s="47">
        <v>0.24298142110000001</v>
      </c>
      <c r="BX37" s="47">
        <v>-0.13045538400000001</v>
      </c>
      <c r="BY37" s="47">
        <v>0.25599369259999999</v>
      </c>
      <c r="BZ37" s="47">
        <v>-3.380456E-3</v>
      </c>
      <c r="CA37" s="47">
        <v>0.27580312470000001</v>
      </c>
      <c r="CB37" s="47">
        <v>0.20941761989999999</v>
      </c>
      <c r="CC37" s="47">
        <v>-4.2989738999999999E-2</v>
      </c>
      <c r="CD37" s="47">
        <v>-0.36291728499999998</v>
      </c>
      <c r="CE37" s="47">
        <v>-0.322023328</v>
      </c>
      <c r="CF37" s="47">
        <v>-6.8906500999999995E-2</v>
      </c>
      <c r="CG37" s="47">
        <v>-7.1636104000000006E-2</v>
      </c>
      <c r="CH37" s="47">
        <v>6.22697387E-2</v>
      </c>
      <c r="CI37" s="47">
        <v>0.14776950089999999</v>
      </c>
      <c r="CJ37" s="47">
        <v>-0.11300054299999999</v>
      </c>
      <c r="CK37" s="47">
        <v>-0.106776971</v>
      </c>
      <c r="CL37" s="47">
        <v>-7.5349290000000001E-3</v>
      </c>
      <c r="CM37" s="47">
        <v>4.6797027599999999E-2</v>
      </c>
      <c r="CN37" s="47">
        <v>1.29491426E-2</v>
      </c>
      <c r="CO37" s="47">
        <v>7.6276223700000007E-2</v>
      </c>
      <c r="CP37" s="47">
        <v>4.1483048699999997E-2</v>
      </c>
      <c r="CQ37" s="47">
        <v>4.2945386000000002E-2</v>
      </c>
      <c r="CR37" s="47">
        <v>-0.16527497099999999</v>
      </c>
      <c r="CS37" s="47">
        <v>-0.24440036500000001</v>
      </c>
      <c r="CT37" s="47">
        <v>-0.218391741</v>
      </c>
      <c r="CU37" s="47">
        <v>-0.11898323299999999</v>
      </c>
      <c r="CV37" s="47">
        <v>0.16739454970000001</v>
      </c>
      <c r="CW37" s="47">
        <v>-0.19313240400000001</v>
      </c>
      <c r="CX37" s="47">
        <v>1.5937369E-2</v>
      </c>
      <c r="CY37" s="47">
        <v>2.3228133599999999E-2</v>
      </c>
      <c r="CZ37" s="47">
        <v>3.9562690999999997E-3</v>
      </c>
      <c r="DA37" s="47">
        <v>-1.4322E-3</v>
      </c>
      <c r="DB37" s="47">
        <v>2.74143991E-2</v>
      </c>
      <c r="DC37" s="47">
        <v>-1.9231120000000001E-2</v>
      </c>
      <c r="DD37" s="47">
        <v>1.95662536E-2</v>
      </c>
      <c r="DE37" s="47">
        <v>6.2543061799999994E-2</v>
      </c>
      <c r="DF37" s="47">
        <v>1.9604067900000001E-2</v>
      </c>
      <c r="DG37" s="47">
        <v>6.0675336000000002E-3</v>
      </c>
      <c r="DH37" s="48">
        <v>4.8870949599999998E-2</v>
      </c>
    </row>
    <row r="38" spans="1:112" x14ac:dyDescent="0.15">
      <c r="A38" s="46" t="s">
        <v>940</v>
      </c>
      <c r="B38" s="47" t="s">
        <v>790</v>
      </c>
      <c r="C38" s="47">
        <v>0.37146039199999997</v>
      </c>
      <c r="D38" s="47">
        <v>0.29356891959999998</v>
      </c>
      <c r="E38" s="47">
        <v>0.41086404650000002</v>
      </c>
      <c r="F38" s="47">
        <v>0.40971647830000002</v>
      </c>
      <c r="G38" s="47">
        <v>0.1377800347</v>
      </c>
      <c r="H38" s="47">
        <v>0.20702550389999999</v>
      </c>
      <c r="I38" s="47">
        <v>0.20211703880000001</v>
      </c>
      <c r="J38" s="47">
        <v>0.39423418469999999</v>
      </c>
      <c r="K38" s="47">
        <v>6.8540082899999993E-2</v>
      </c>
      <c r="L38" s="47">
        <v>0.18609795609999999</v>
      </c>
      <c r="M38" s="47">
        <v>0.58120175249999995</v>
      </c>
      <c r="N38" s="47">
        <v>0.56864684269999999</v>
      </c>
      <c r="O38" s="47">
        <v>0.59728949629999994</v>
      </c>
      <c r="P38" s="47">
        <v>0.53349627020000001</v>
      </c>
      <c r="Q38" s="47">
        <v>0.4634204992</v>
      </c>
      <c r="R38" s="47">
        <v>0.40509547429999998</v>
      </c>
      <c r="S38" s="47">
        <v>0.47758621559999997</v>
      </c>
      <c r="T38" s="47">
        <v>0.61304968189999998</v>
      </c>
      <c r="U38" s="47">
        <v>0.46420353939999998</v>
      </c>
      <c r="V38" s="47">
        <v>0.4260794712</v>
      </c>
      <c r="W38" s="47">
        <v>0.50690215419999995</v>
      </c>
      <c r="X38" s="47">
        <v>0.42604520210000002</v>
      </c>
      <c r="Y38" s="47">
        <v>0.52233221870000002</v>
      </c>
      <c r="Z38" s="47">
        <v>0.55532038920000004</v>
      </c>
      <c r="AA38" s="47">
        <v>0.43224559439999999</v>
      </c>
      <c r="AB38" s="47">
        <v>0.6151446183</v>
      </c>
      <c r="AC38" s="47">
        <v>0.80494473</v>
      </c>
      <c r="AD38" s="47">
        <v>0.31204417309999999</v>
      </c>
      <c r="AE38" s="47">
        <v>0.81635189249999995</v>
      </c>
      <c r="AF38" s="47">
        <v>0.56985169540000002</v>
      </c>
      <c r="AG38" s="47">
        <v>0.14283295509999999</v>
      </c>
      <c r="AH38" s="47">
        <v>0.21884046169999999</v>
      </c>
      <c r="AI38" s="47">
        <v>0.76405888119999998</v>
      </c>
      <c r="AJ38" s="47">
        <v>1</v>
      </c>
      <c r="AK38" s="47">
        <v>0.80360926340000005</v>
      </c>
      <c r="AL38" s="47">
        <v>0.4876359032</v>
      </c>
      <c r="AM38" s="47">
        <v>0.1006519996</v>
      </c>
      <c r="AN38" s="47">
        <v>0.80176867470000002</v>
      </c>
      <c r="AO38" s="47">
        <v>0.71051578729999998</v>
      </c>
      <c r="AP38" s="47">
        <v>5.66230135E-2</v>
      </c>
      <c r="AQ38" s="47">
        <v>0.10023457299999999</v>
      </c>
      <c r="AR38" s="47">
        <v>0.20800967970000001</v>
      </c>
      <c r="AS38" s="47">
        <v>0.18860693740000001</v>
      </c>
      <c r="AT38" s="47">
        <v>0.276089898</v>
      </c>
      <c r="AU38" s="47">
        <v>0.87848979569999996</v>
      </c>
      <c r="AV38" s="47">
        <v>0.3052044263</v>
      </c>
      <c r="AW38" s="47">
        <v>0.81630308529999995</v>
      </c>
      <c r="AX38" s="47">
        <v>7.4650222599999996E-2</v>
      </c>
      <c r="AY38" s="47">
        <v>3.3311713899999998E-2</v>
      </c>
      <c r="AZ38" s="47">
        <v>0.54432163010000001</v>
      </c>
      <c r="BA38" s="47">
        <v>-6.4334920000000004E-2</v>
      </c>
      <c r="BB38" s="47">
        <v>5.7607993599999997E-2</v>
      </c>
      <c r="BC38" s="47">
        <v>0.44197611450000002</v>
      </c>
      <c r="BD38" s="47">
        <v>3.5745256699999998E-2</v>
      </c>
      <c r="BE38" s="47">
        <v>3.5919700899999997E-2</v>
      </c>
      <c r="BF38" s="47">
        <v>0.7393170214</v>
      </c>
      <c r="BG38" s="47">
        <v>6.9493812700000004E-2</v>
      </c>
      <c r="BH38" s="47">
        <v>2.5167693099999999E-2</v>
      </c>
      <c r="BI38" s="47">
        <v>2.62093693E-2</v>
      </c>
      <c r="BJ38" s="47">
        <v>2.33625672E-2</v>
      </c>
      <c r="BK38" s="47">
        <v>0.120162862</v>
      </c>
      <c r="BL38" s="47">
        <v>-6.8729921999999999E-2</v>
      </c>
      <c r="BM38" s="47">
        <v>0.3410300369</v>
      </c>
      <c r="BN38" s="47">
        <v>-0.113742781</v>
      </c>
      <c r="BO38" s="47">
        <v>0.17150467359999999</v>
      </c>
      <c r="BP38" s="47">
        <v>3.3643922600000001E-2</v>
      </c>
      <c r="BQ38" s="47">
        <v>-6.8545672000000002E-2</v>
      </c>
      <c r="BR38" s="47">
        <v>-0.212118955</v>
      </c>
      <c r="BS38" s="47">
        <v>-5.4297291999999997E-2</v>
      </c>
      <c r="BT38" s="47">
        <v>-9.9282941999999999E-2</v>
      </c>
      <c r="BU38" s="47">
        <v>0.25502997830000002</v>
      </c>
      <c r="BV38" s="47">
        <v>0.1018158961</v>
      </c>
      <c r="BW38" s="47">
        <v>0.2421170594</v>
      </c>
      <c r="BX38" s="47">
        <v>-0.149089533</v>
      </c>
      <c r="BY38" s="47">
        <v>0.25399709910000001</v>
      </c>
      <c r="BZ38" s="47">
        <v>-3.4542240000000001E-3</v>
      </c>
      <c r="CA38" s="47">
        <v>0.26291656429999999</v>
      </c>
      <c r="CB38" s="47">
        <v>0.2060771528</v>
      </c>
      <c r="CC38" s="47">
        <v>-3.7313427000000003E-2</v>
      </c>
      <c r="CD38" s="47">
        <v>-0.40723921499999999</v>
      </c>
      <c r="CE38" s="47">
        <v>-0.34149531500000002</v>
      </c>
      <c r="CF38" s="47">
        <v>-9.4816453999999994E-2</v>
      </c>
      <c r="CG38" s="47">
        <v>-6.1557715999999998E-2</v>
      </c>
      <c r="CH38" s="47">
        <v>5.9922917200000002E-2</v>
      </c>
      <c r="CI38" s="47">
        <v>9.5240141900000005E-2</v>
      </c>
      <c r="CJ38" s="47">
        <v>-0.192081848</v>
      </c>
      <c r="CK38" s="47">
        <v>-0.13206562499999999</v>
      </c>
      <c r="CL38" s="47">
        <v>7.7836759999999998E-3</v>
      </c>
      <c r="CM38" s="47">
        <v>-0.14735415099999999</v>
      </c>
      <c r="CN38" s="47">
        <v>4.9668181999999996E-3</v>
      </c>
      <c r="CO38" s="47">
        <v>-0.138396195</v>
      </c>
      <c r="CP38" s="47">
        <v>-0.14773745399999999</v>
      </c>
      <c r="CQ38" s="47">
        <v>-0.146170995</v>
      </c>
      <c r="CR38" s="47">
        <v>-0.227950921</v>
      </c>
      <c r="CS38" s="47">
        <v>-0.29357418600000001</v>
      </c>
      <c r="CT38" s="47">
        <v>-0.27939531099999998</v>
      </c>
      <c r="CU38" s="47">
        <v>-0.1179399</v>
      </c>
      <c r="CV38" s="47">
        <v>0.16498432930000001</v>
      </c>
      <c r="CW38" s="47">
        <v>-0.14047335899999999</v>
      </c>
      <c r="CX38" s="47">
        <v>-6.3819949999999997E-3</v>
      </c>
      <c r="CY38" s="47">
        <v>3.2148450500000002E-2</v>
      </c>
      <c r="CZ38" s="47">
        <v>3.5698936100000002E-2</v>
      </c>
      <c r="DA38" s="47">
        <v>-6.5816870000000001E-3</v>
      </c>
      <c r="DB38" s="47">
        <v>3.7477977199999998E-2</v>
      </c>
      <c r="DC38" s="47">
        <v>-8.3833099999999999E-4</v>
      </c>
      <c r="DD38" s="47">
        <v>-1.3614167E-2</v>
      </c>
      <c r="DE38" s="47">
        <v>6.3697572300000005E-2</v>
      </c>
      <c r="DF38" s="47">
        <v>1.7708147600000002E-2</v>
      </c>
      <c r="DG38" s="47">
        <v>1.35148202E-2</v>
      </c>
      <c r="DH38" s="48">
        <v>4.1327890300000003E-2</v>
      </c>
    </row>
    <row r="39" spans="1:112" x14ac:dyDescent="0.15">
      <c r="A39" s="46" t="s">
        <v>940</v>
      </c>
      <c r="B39" s="47" t="s">
        <v>147</v>
      </c>
      <c r="C39" s="47">
        <v>0.335329127</v>
      </c>
      <c r="D39" s="47">
        <v>0.2482918281</v>
      </c>
      <c r="E39" s="47">
        <v>0.37876512600000001</v>
      </c>
      <c r="F39" s="47">
        <v>0.41485750220000001</v>
      </c>
      <c r="G39" s="47">
        <v>0.1098093902</v>
      </c>
      <c r="H39" s="47">
        <v>0.16745610720000001</v>
      </c>
      <c r="I39" s="47">
        <v>0.16313062280000001</v>
      </c>
      <c r="J39" s="47">
        <v>0.37765045949999998</v>
      </c>
      <c r="K39" s="47">
        <v>2.6333013200000002E-2</v>
      </c>
      <c r="L39" s="47">
        <v>0.17846386149999999</v>
      </c>
      <c r="M39" s="47">
        <v>0.60591187199999996</v>
      </c>
      <c r="N39" s="47">
        <v>0.60036846160000001</v>
      </c>
      <c r="O39" s="47">
        <v>0.61403614650000005</v>
      </c>
      <c r="P39" s="47">
        <v>0.47983861290000002</v>
      </c>
      <c r="Q39" s="47">
        <v>0.53656737700000001</v>
      </c>
      <c r="R39" s="47">
        <v>0.38443874750000001</v>
      </c>
      <c r="S39" s="47">
        <v>0.44201818609999999</v>
      </c>
      <c r="T39" s="47">
        <v>0.65386221710000003</v>
      </c>
      <c r="U39" s="47">
        <v>0.46133782670000001</v>
      </c>
      <c r="V39" s="47">
        <v>0.4133254213</v>
      </c>
      <c r="W39" s="47">
        <v>0.45058614540000003</v>
      </c>
      <c r="X39" s="47">
        <v>0.38159325830000002</v>
      </c>
      <c r="Y39" s="47">
        <v>0.48029431649999998</v>
      </c>
      <c r="Z39" s="47">
        <v>0.52517856500000004</v>
      </c>
      <c r="AA39" s="47">
        <v>0.3802703227</v>
      </c>
      <c r="AB39" s="47">
        <v>0.75306991489999997</v>
      </c>
      <c r="AC39" s="47">
        <v>0.92230820979999995</v>
      </c>
      <c r="AD39" s="47">
        <v>0.29358776889999999</v>
      </c>
      <c r="AE39" s="47">
        <v>0.92321311319999999</v>
      </c>
      <c r="AF39" s="47">
        <v>0.73195074029999996</v>
      </c>
      <c r="AG39" s="47">
        <v>0.16167445659999999</v>
      </c>
      <c r="AH39" s="47">
        <v>0.20441566219999999</v>
      </c>
      <c r="AI39" s="47">
        <v>0.75094928569999997</v>
      </c>
      <c r="AJ39" s="47">
        <v>0.80360926340000005</v>
      </c>
      <c r="AK39" s="47">
        <v>1</v>
      </c>
      <c r="AL39" s="47">
        <v>0.43861829029999999</v>
      </c>
      <c r="AM39" s="47">
        <v>9.8115432500000002E-2</v>
      </c>
      <c r="AN39" s="47">
        <v>0.74591292549999999</v>
      </c>
      <c r="AO39" s="47">
        <v>0.70542786410000002</v>
      </c>
      <c r="AP39" s="47">
        <v>4.5513169800000003E-2</v>
      </c>
      <c r="AQ39" s="47">
        <v>9.2859193000000007E-2</v>
      </c>
      <c r="AR39" s="47">
        <v>0.2142875729</v>
      </c>
      <c r="AS39" s="47">
        <v>0.19566221549999999</v>
      </c>
      <c r="AT39" s="47">
        <v>0.30000073430000002</v>
      </c>
      <c r="AU39" s="47">
        <v>0.7321150622</v>
      </c>
      <c r="AV39" s="47">
        <v>0.33870167410000002</v>
      </c>
      <c r="AW39" s="47">
        <v>0.7424941411</v>
      </c>
      <c r="AX39" s="47">
        <v>0.13006853839999999</v>
      </c>
      <c r="AY39" s="47">
        <v>3.2399379700000001E-2</v>
      </c>
      <c r="AZ39" s="47">
        <v>0.59555744629999996</v>
      </c>
      <c r="BA39" s="47">
        <v>-3.7977275999999997E-2</v>
      </c>
      <c r="BB39" s="47">
        <v>7.7523592899999993E-2</v>
      </c>
      <c r="BC39" s="47">
        <v>0.38976358080000001</v>
      </c>
      <c r="BD39" s="47">
        <v>2.9545051499999999E-2</v>
      </c>
      <c r="BE39" s="47">
        <v>2.9727868800000001E-2</v>
      </c>
      <c r="BF39" s="47">
        <v>0.65868347130000005</v>
      </c>
      <c r="BG39" s="47">
        <v>7.9574881200000003E-2</v>
      </c>
      <c r="BH39" s="47">
        <v>2.0451960599999999E-2</v>
      </c>
      <c r="BI39" s="47">
        <v>-2.1540531000000002E-2</v>
      </c>
      <c r="BJ39" s="47">
        <v>2.2040990399999998E-2</v>
      </c>
      <c r="BK39" s="47">
        <v>7.9559919399999998E-2</v>
      </c>
      <c r="BL39" s="47">
        <v>-4.3843370999999999E-2</v>
      </c>
      <c r="BM39" s="47">
        <v>0.37672640169999999</v>
      </c>
      <c r="BN39" s="47">
        <v>-6.9773721999999996E-2</v>
      </c>
      <c r="BO39" s="47">
        <v>0.19591553179999999</v>
      </c>
      <c r="BP39" s="47">
        <v>1.0298753000000001E-2</v>
      </c>
      <c r="BQ39" s="47">
        <v>-4.0608627000000001E-2</v>
      </c>
      <c r="BR39" s="47">
        <v>-0.14835652999999999</v>
      </c>
      <c r="BS39" s="47">
        <v>-2.4530883E-2</v>
      </c>
      <c r="BT39" s="47">
        <v>-0.15946711499999999</v>
      </c>
      <c r="BU39" s="47">
        <v>0.29817688669999998</v>
      </c>
      <c r="BV39" s="47">
        <v>9.5321209599999998E-2</v>
      </c>
      <c r="BW39" s="47">
        <v>0.27582710560000001</v>
      </c>
      <c r="BX39" s="47">
        <v>-7.2065753999999996E-2</v>
      </c>
      <c r="BY39" s="47">
        <v>0.2880487256</v>
      </c>
      <c r="BZ39" s="47">
        <v>2.4386178E-3</v>
      </c>
      <c r="CA39" s="47">
        <v>0.30532247000000001</v>
      </c>
      <c r="CB39" s="47">
        <v>0.23643006289999999</v>
      </c>
      <c r="CC39" s="47">
        <v>-5.7837690999999997E-2</v>
      </c>
      <c r="CD39" s="47">
        <v>-0.46541082900000003</v>
      </c>
      <c r="CE39" s="47">
        <v>-0.40776784700000002</v>
      </c>
      <c r="CF39" s="47">
        <v>-0.106361555</v>
      </c>
      <c r="CG39" s="47">
        <v>-8.4677612999999999E-2</v>
      </c>
      <c r="CH39" s="47">
        <v>6.0512933599999999E-2</v>
      </c>
      <c r="CI39" s="47">
        <v>0.1459025065</v>
      </c>
      <c r="CJ39" s="47">
        <v>-1.3514474E-2</v>
      </c>
      <c r="CK39" s="47">
        <v>-0.148108819</v>
      </c>
      <c r="CL39" s="47">
        <v>3.0359127600000001E-2</v>
      </c>
      <c r="CM39" s="47">
        <v>-4.0551887000000002E-2</v>
      </c>
      <c r="CN39" s="47">
        <v>-8.69986E-4</v>
      </c>
      <c r="CO39" s="47">
        <v>-5.1923984999999999E-2</v>
      </c>
      <c r="CP39" s="47">
        <v>-4.2371223999999999E-2</v>
      </c>
      <c r="CQ39" s="47">
        <v>-4.1447657999999998E-2</v>
      </c>
      <c r="CR39" s="47">
        <v>-0.17133795600000001</v>
      </c>
      <c r="CS39" s="47">
        <v>-0.11036216</v>
      </c>
      <c r="CT39" s="47">
        <v>-8.7501708999999997E-2</v>
      </c>
      <c r="CU39" s="47">
        <v>-6.5599862999999994E-2</v>
      </c>
      <c r="CV39" s="47">
        <v>0.19337122910000001</v>
      </c>
      <c r="CW39" s="47">
        <v>-0.21625475899999999</v>
      </c>
      <c r="CX39" s="47">
        <v>-2.1848159999999998E-2</v>
      </c>
      <c r="CY39" s="47">
        <v>2.2738311600000002E-2</v>
      </c>
      <c r="CZ39" s="47">
        <v>4.2202106099999998E-2</v>
      </c>
      <c r="DA39" s="47">
        <v>-1.0871870000000001E-3</v>
      </c>
      <c r="DB39" s="47">
        <v>2.19129518E-2</v>
      </c>
      <c r="DC39" s="47">
        <v>1.86219083E-2</v>
      </c>
      <c r="DD39" s="47">
        <v>9.3734539000000002E-3</v>
      </c>
      <c r="DE39" s="47">
        <v>7.2085146099999997E-2</v>
      </c>
      <c r="DF39" s="47">
        <v>2.1663473200000002E-2</v>
      </c>
      <c r="DG39" s="47">
        <v>-5.9166999999999998E-5</v>
      </c>
      <c r="DH39" s="48">
        <v>3.5294938999999997E-2</v>
      </c>
    </row>
    <row r="40" spans="1:112" x14ac:dyDescent="0.15">
      <c r="A40" s="46" t="s">
        <v>940</v>
      </c>
      <c r="B40" s="47" t="s">
        <v>145</v>
      </c>
      <c r="C40" s="47">
        <v>0.49715941720000001</v>
      </c>
      <c r="D40" s="47">
        <v>0.44861711469999999</v>
      </c>
      <c r="E40" s="47">
        <v>0.54961006219999997</v>
      </c>
      <c r="F40" s="47">
        <v>0.42132298270000001</v>
      </c>
      <c r="G40" s="47">
        <v>9.3917086999999996E-2</v>
      </c>
      <c r="H40" s="47">
        <v>0.35747814579999998</v>
      </c>
      <c r="I40" s="47">
        <v>0.3530574648</v>
      </c>
      <c r="J40" s="47">
        <v>0.61890151940000004</v>
      </c>
      <c r="K40" s="47">
        <v>8.7806548499999998E-2</v>
      </c>
      <c r="L40" s="47">
        <v>0.2364639761</v>
      </c>
      <c r="M40" s="47">
        <v>0.57334450120000002</v>
      </c>
      <c r="N40" s="47">
        <v>0.55686794799999995</v>
      </c>
      <c r="O40" s="47">
        <v>0.6365088807</v>
      </c>
      <c r="P40" s="47">
        <v>0.82417523299999995</v>
      </c>
      <c r="Q40" s="47">
        <v>0.52190665280000004</v>
      </c>
      <c r="R40" s="47">
        <v>0.57096405900000002</v>
      </c>
      <c r="S40" s="47">
        <v>0.68470223990000001</v>
      </c>
      <c r="T40" s="47">
        <v>0.61418317820000001</v>
      </c>
      <c r="U40" s="47">
        <v>0.57036813919999996</v>
      </c>
      <c r="V40" s="47">
        <v>0.66616010489999999</v>
      </c>
      <c r="W40" s="47">
        <v>0.8119072142</v>
      </c>
      <c r="X40" s="47">
        <v>0.69547469419999997</v>
      </c>
      <c r="Y40" s="47">
        <v>0.92619543849999997</v>
      </c>
      <c r="Z40" s="47">
        <v>0.87144871909999999</v>
      </c>
      <c r="AA40" s="47">
        <v>0.73165106599999996</v>
      </c>
      <c r="AB40" s="47">
        <v>0.33482408969999999</v>
      </c>
      <c r="AC40" s="47">
        <v>0.411766941</v>
      </c>
      <c r="AD40" s="47">
        <v>0.46507248629999998</v>
      </c>
      <c r="AE40" s="47">
        <v>0.4182340256</v>
      </c>
      <c r="AF40" s="47">
        <v>0.33201367570000001</v>
      </c>
      <c r="AG40" s="47">
        <v>0.24540752939999999</v>
      </c>
      <c r="AH40" s="47">
        <v>0.33198168</v>
      </c>
      <c r="AI40" s="47">
        <v>0.3330548405</v>
      </c>
      <c r="AJ40" s="47">
        <v>0.4876359032</v>
      </c>
      <c r="AK40" s="47">
        <v>0.43861829029999999</v>
      </c>
      <c r="AL40" s="47">
        <v>1</v>
      </c>
      <c r="AM40" s="47">
        <v>0.15115118790000001</v>
      </c>
      <c r="AN40" s="47">
        <v>0.36524445080000001</v>
      </c>
      <c r="AO40" s="47">
        <v>0.3128414517</v>
      </c>
      <c r="AP40" s="47">
        <v>5.8149092399999998E-2</v>
      </c>
      <c r="AQ40" s="47">
        <v>6.8482219400000002E-2</v>
      </c>
      <c r="AR40" s="47">
        <v>0.2226461498</v>
      </c>
      <c r="AS40" s="47">
        <v>0.189158824</v>
      </c>
      <c r="AT40" s="47">
        <v>0.2232943513</v>
      </c>
      <c r="AU40" s="47">
        <v>0.44790994369999998</v>
      </c>
      <c r="AV40" s="47">
        <v>0.29408704629999999</v>
      </c>
      <c r="AW40" s="47">
        <v>0.37919369380000001</v>
      </c>
      <c r="AX40" s="47">
        <v>-0.13891816800000001</v>
      </c>
      <c r="AY40" s="47">
        <v>7.9499237900000005E-2</v>
      </c>
      <c r="AZ40" s="47">
        <v>0.32221690289999999</v>
      </c>
      <c r="BA40" s="47">
        <v>-0.102909734</v>
      </c>
      <c r="BB40" s="47">
        <v>0.1102326993</v>
      </c>
      <c r="BC40" s="47">
        <v>0.66457627630000005</v>
      </c>
      <c r="BD40" s="47">
        <v>6.7036783099999997E-2</v>
      </c>
      <c r="BE40" s="47">
        <v>6.3851944199999996E-2</v>
      </c>
      <c r="BF40" s="47">
        <v>0.33512189370000001</v>
      </c>
      <c r="BG40" s="47">
        <v>0.15297480090000001</v>
      </c>
      <c r="BH40" s="47">
        <v>2.87620946E-2</v>
      </c>
      <c r="BI40" s="47">
        <v>0.2229084922</v>
      </c>
      <c r="BJ40" s="47">
        <v>5.0975250799999997E-2</v>
      </c>
      <c r="BK40" s="47">
        <v>7.1966762899999995E-2</v>
      </c>
      <c r="BL40" s="47">
        <v>-0.107913857</v>
      </c>
      <c r="BM40" s="47">
        <v>0.18996211339999999</v>
      </c>
      <c r="BN40" s="47">
        <v>-0.13512992400000001</v>
      </c>
      <c r="BO40" s="47">
        <v>0.11165558489999999</v>
      </c>
      <c r="BP40" s="47">
        <v>-7.3723448999999996E-2</v>
      </c>
      <c r="BQ40" s="47">
        <v>-8.0887514999999993E-2</v>
      </c>
      <c r="BR40" s="47">
        <v>-9.5606013000000004E-2</v>
      </c>
      <c r="BS40" s="47">
        <v>-4.2310066E-2</v>
      </c>
      <c r="BT40" s="47">
        <v>-1.6190571000000001E-2</v>
      </c>
      <c r="BU40" s="47">
        <v>0.12627858610000001</v>
      </c>
      <c r="BV40" s="47">
        <v>7.1308315799999994E-2</v>
      </c>
      <c r="BW40" s="47">
        <v>0.1422804094</v>
      </c>
      <c r="BX40" s="47">
        <v>-0.17097917100000001</v>
      </c>
      <c r="BY40" s="47">
        <v>0.1469878744</v>
      </c>
      <c r="BZ40" s="47">
        <v>3.3140553699999999E-2</v>
      </c>
      <c r="CA40" s="47">
        <v>0.14965825799999999</v>
      </c>
      <c r="CB40" s="47">
        <v>0.13041128260000001</v>
      </c>
      <c r="CC40" s="47">
        <v>6.9684852E-3</v>
      </c>
      <c r="CD40" s="47">
        <v>9.8906758799999994E-2</v>
      </c>
      <c r="CE40" s="47">
        <v>0.1149264195</v>
      </c>
      <c r="CF40" s="47">
        <v>-0.180559108</v>
      </c>
      <c r="CG40" s="47">
        <v>-8.7428239999999997E-3</v>
      </c>
      <c r="CH40" s="47">
        <v>2.79356968E-2</v>
      </c>
      <c r="CI40" s="47">
        <v>7.02239687E-2</v>
      </c>
      <c r="CJ40" s="47">
        <v>-1.2276986E-2</v>
      </c>
      <c r="CK40" s="47">
        <v>-0.23475894899999999</v>
      </c>
      <c r="CL40" s="47">
        <v>1.5680886599999999E-2</v>
      </c>
      <c r="CM40" s="47">
        <v>-5.1895069000000002E-2</v>
      </c>
      <c r="CN40" s="47">
        <v>1.71762383E-2</v>
      </c>
      <c r="CO40" s="47">
        <v>-4.4999949999999997E-2</v>
      </c>
      <c r="CP40" s="47">
        <v>-4.7020078999999999E-2</v>
      </c>
      <c r="CQ40" s="47">
        <v>-4.7541592000000001E-2</v>
      </c>
      <c r="CR40" s="47">
        <v>-0.36731196900000002</v>
      </c>
      <c r="CS40" s="47">
        <v>-2.8504384000000001E-2</v>
      </c>
      <c r="CT40" s="47">
        <v>-3.3524640000000001E-2</v>
      </c>
      <c r="CU40" s="47">
        <v>-1.0079708999999999E-2</v>
      </c>
      <c r="CV40" s="47">
        <v>9.6054590699999998E-2</v>
      </c>
      <c r="CW40" s="47">
        <v>-4.7308858000000002E-2</v>
      </c>
      <c r="CX40" s="47">
        <v>3.2523894099999999E-2</v>
      </c>
      <c r="CY40" s="47">
        <v>6.3464280400000003E-2</v>
      </c>
      <c r="CZ40" s="47">
        <v>2.5183054600000001E-2</v>
      </c>
      <c r="DA40" s="47">
        <v>1.5076522E-3</v>
      </c>
      <c r="DB40" s="47">
        <v>-3.3560099999999999E-4</v>
      </c>
      <c r="DC40" s="47">
        <v>4.8904826999999996E-3</v>
      </c>
      <c r="DD40" s="47">
        <v>1.8326161600000002E-2</v>
      </c>
      <c r="DE40" s="47">
        <v>3.4577289599999998E-2</v>
      </c>
      <c r="DF40" s="47">
        <v>8.6514552999999994E-3</v>
      </c>
      <c r="DG40" s="47">
        <v>9.9327848999999999E-3</v>
      </c>
      <c r="DH40" s="48">
        <v>2.16324486E-2</v>
      </c>
    </row>
    <row r="41" spans="1:112" x14ac:dyDescent="0.15">
      <c r="A41" s="46" t="s">
        <v>940</v>
      </c>
      <c r="B41" s="47" t="s">
        <v>819</v>
      </c>
      <c r="C41" s="47">
        <v>0.35912191570000002</v>
      </c>
      <c r="D41" s="47">
        <v>0.35007250760000003</v>
      </c>
      <c r="E41" s="47">
        <v>0.34808555190000001</v>
      </c>
      <c r="F41" s="47">
        <v>0.28792412620000002</v>
      </c>
      <c r="G41" s="47">
        <v>7.4153751099999998E-2</v>
      </c>
      <c r="H41" s="47">
        <v>0.33602548980000002</v>
      </c>
      <c r="I41" s="47">
        <v>0.33182669669999998</v>
      </c>
      <c r="J41" s="47">
        <v>0.48716493760000001</v>
      </c>
      <c r="K41" s="47">
        <v>6.0249460400000003E-2</v>
      </c>
      <c r="L41" s="47">
        <v>0.26420213980000001</v>
      </c>
      <c r="M41" s="47">
        <v>0.20355836869999999</v>
      </c>
      <c r="N41" s="47">
        <v>0.2044111384</v>
      </c>
      <c r="O41" s="47">
        <v>0.20913480249999999</v>
      </c>
      <c r="P41" s="47">
        <v>0.21926694529999999</v>
      </c>
      <c r="Q41" s="47">
        <v>0.2046707988</v>
      </c>
      <c r="R41" s="47">
        <v>0.2092972166</v>
      </c>
      <c r="S41" s="47">
        <v>0.198304277</v>
      </c>
      <c r="T41" s="47">
        <v>0.192728229</v>
      </c>
      <c r="U41" s="47">
        <v>0.20760328119999999</v>
      </c>
      <c r="V41" s="47">
        <v>0.49554807779999999</v>
      </c>
      <c r="W41" s="47">
        <v>0.18828858549999999</v>
      </c>
      <c r="X41" s="47">
        <v>0.19442725629999999</v>
      </c>
      <c r="Y41" s="47">
        <v>0.18773363239999999</v>
      </c>
      <c r="Z41" s="47">
        <v>0.17954083879999999</v>
      </c>
      <c r="AA41" s="47">
        <v>0.19488923890000001</v>
      </c>
      <c r="AB41" s="47">
        <v>0.11936811629999999</v>
      </c>
      <c r="AC41" s="47">
        <v>9.4823910600000005E-2</v>
      </c>
      <c r="AD41" s="47">
        <v>0.1725971761</v>
      </c>
      <c r="AE41" s="47">
        <v>9.6887716600000007E-2</v>
      </c>
      <c r="AF41" s="47">
        <v>0.1212230103</v>
      </c>
      <c r="AG41" s="47">
        <v>0.4924968522</v>
      </c>
      <c r="AH41" s="47">
        <v>0.1706534837</v>
      </c>
      <c r="AI41" s="47">
        <v>0.11036217199999999</v>
      </c>
      <c r="AJ41" s="47">
        <v>0.1006519996</v>
      </c>
      <c r="AK41" s="47">
        <v>9.8115432500000002E-2</v>
      </c>
      <c r="AL41" s="47">
        <v>0.15115118790000001</v>
      </c>
      <c r="AM41" s="47">
        <v>1</v>
      </c>
      <c r="AN41" s="47">
        <v>0.1160757147</v>
      </c>
      <c r="AO41" s="47">
        <v>0.11212743159999999</v>
      </c>
      <c r="AP41" s="47">
        <v>-4.1872708000000002E-2</v>
      </c>
      <c r="AQ41" s="47">
        <v>-3.1802506000000001E-2</v>
      </c>
      <c r="AR41" s="47">
        <v>0.1338597634</v>
      </c>
      <c r="AS41" s="47">
        <v>0.1227719495</v>
      </c>
      <c r="AT41" s="47">
        <v>9.9270920400000004E-2</v>
      </c>
      <c r="AU41" s="47">
        <v>9.9589536000000006E-2</v>
      </c>
      <c r="AV41" s="47">
        <v>0.13520277110000001</v>
      </c>
      <c r="AW41" s="47">
        <v>6.4206933199999996E-2</v>
      </c>
      <c r="AX41" s="47">
        <v>9.9309485500000003E-2</v>
      </c>
      <c r="AY41" s="47">
        <v>-5.1879530000000004E-3</v>
      </c>
      <c r="AZ41" s="47">
        <v>7.6482010399999995E-2</v>
      </c>
      <c r="BA41" s="47">
        <v>1.9152804700000001E-2</v>
      </c>
      <c r="BB41" s="47">
        <v>0.30393283459999998</v>
      </c>
      <c r="BC41" s="47">
        <v>9.5752605099999999E-2</v>
      </c>
      <c r="BD41" s="47">
        <v>-1.3693200000000001E-4</v>
      </c>
      <c r="BE41" s="47">
        <v>3.1343849999999998E-4</v>
      </c>
      <c r="BF41" s="47">
        <v>5.9231952900000003E-2</v>
      </c>
      <c r="BG41" s="47">
        <v>5.6922310099999998E-2</v>
      </c>
      <c r="BH41" s="47">
        <v>-8.3565722999999995E-2</v>
      </c>
      <c r="BI41" s="47">
        <v>3.6144502600000003E-2</v>
      </c>
      <c r="BJ41" s="47">
        <v>-1.48106E-2</v>
      </c>
      <c r="BK41" s="47">
        <v>2.58133184E-2</v>
      </c>
      <c r="BL41" s="47">
        <v>4.7790744099999997E-2</v>
      </c>
      <c r="BM41" s="47">
        <v>6.6766871899999997E-2</v>
      </c>
      <c r="BN41" s="47">
        <v>3.2983458600000001E-2</v>
      </c>
      <c r="BO41" s="47">
        <v>7.2629714600000006E-2</v>
      </c>
      <c r="BP41" s="47">
        <v>-1.481355E-3</v>
      </c>
      <c r="BQ41" s="47">
        <v>0.2327663777</v>
      </c>
      <c r="BR41" s="47">
        <v>7.5359155999999997E-2</v>
      </c>
      <c r="BS41" s="47">
        <v>4.8548012199999997E-2</v>
      </c>
      <c r="BT41" s="47">
        <v>1.3143724000000001E-2</v>
      </c>
      <c r="BU41" s="47">
        <v>6.24313705E-2</v>
      </c>
      <c r="BV41" s="47">
        <v>1.5656723500000001E-2</v>
      </c>
      <c r="BW41" s="47">
        <v>3.9052709099999999E-2</v>
      </c>
      <c r="BX41" s="47">
        <v>4.1877539499999998E-2</v>
      </c>
      <c r="BY41" s="47">
        <v>4.0907173900000003E-2</v>
      </c>
      <c r="BZ41" s="47">
        <v>-7.3303099999999996E-3</v>
      </c>
      <c r="CA41" s="47">
        <v>4.6605586900000003E-2</v>
      </c>
      <c r="CB41" s="47">
        <v>4.7251945099999998E-2</v>
      </c>
      <c r="CC41" s="47">
        <v>-1.9773235E-2</v>
      </c>
      <c r="CD41" s="47">
        <v>6.7653873500000003E-2</v>
      </c>
      <c r="CE41" s="47">
        <v>8.5849972100000005E-2</v>
      </c>
      <c r="CF41" s="47">
        <v>-6.6051371999999997E-2</v>
      </c>
      <c r="CG41" s="47">
        <v>-4.8724812999999999E-2</v>
      </c>
      <c r="CH41" s="47">
        <v>2.0303426900000001E-2</v>
      </c>
      <c r="CI41" s="47">
        <v>2.9887840200000002E-2</v>
      </c>
      <c r="CJ41" s="47">
        <v>-2.1489385999999999E-2</v>
      </c>
      <c r="CK41" s="47">
        <v>-8.1196181000000006E-2</v>
      </c>
      <c r="CL41" s="47">
        <v>-4.4200812999999999E-2</v>
      </c>
      <c r="CM41" s="47">
        <v>1.7733379000000001E-2</v>
      </c>
      <c r="CN41" s="47">
        <v>6.5316649000000003E-3</v>
      </c>
      <c r="CO41" s="47">
        <v>1.6477683199999999E-2</v>
      </c>
      <c r="CP41" s="47">
        <v>1.6281864E-2</v>
      </c>
      <c r="CQ41" s="47">
        <v>1.6474639199999998E-2</v>
      </c>
      <c r="CR41" s="47">
        <v>7.5954205999999996E-3</v>
      </c>
      <c r="CS41" s="47">
        <v>-6.6229949999999996E-3</v>
      </c>
      <c r="CT41" s="47">
        <v>-7.8087770000000003E-3</v>
      </c>
      <c r="CU41" s="47">
        <v>-3.4553228999999998E-2</v>
      </c>
      <c r="CV41" s="47">
        <v>2.3796140300000001E-2</v>
      </c>
      <c r="CW41" s="47">
        <v>5.9991543699999997E-2</v>
      </c>
      <c r="CX41" s="47">
        <v>3.5334927000000002E-2</v>
      </c>
      <c r="CY41" s="47">
        <v>4.1636755499999997E-2</v>
      </c>
      <c r="CZ41" s="47">
        <v>-2.0612990000000001E-2</v>
      </c>
      <c r="DA41" s="47">
        <v>-8.4504609999999994E-3</v>
      </c>
      <c r="DB41" s="47">
        <v>-4.3038627000000003E-2</v>
      </c>
      <c r="DC41" s="47">
        <v>-1.7194856000000001E-2</v>
      </c>
      <c r="DD41" s="47">
        <v>2.4867553800000001E-2</v>
      </c>
      <c r="DE41" s="47">
        <v>1.2654855E-2</v>
      </c>
      <c r="DF41" s="47">
        <v>4.1172350999999999E-3</v>
      </c>
      <c r="DG41" s="47">
        <v>1.7197272E-3</v>
      </c>
      <c r="DH41" s="48">
        <v>7.1800670999999996E-3</v>
      </c>
    </row>
    <row r="42" spans="1:112" x14ac:dyDescent="0.15">
      <c r="A42" s="46" t="s">
        <v>940</v>
      </c>
      <c r="B42" s="47" t="s">
        <v>787</v>
      </c>
      <c r="C42" s="47">
        <v>0.31331189539999998</v>
      </c>
      <c r="D42" s="47">
        <v>0.2400822249</v>
      </c>
      <c r="E42" s="47">
        <v>0.35057271089999997</v>
      </c>
      <c r="F42" s="47">
        <v>0.36495025759999999</v>
      </c>
      <c r="G42" s="47">
        <v>0.11374506080000001</v>
      </c>
      <c r="H42" s="47">
        <v>0.16910378600000001</v>
      </c>
      <c r="I42" s="47">
        <v>0.16479906450000001</v>
      </c>
      <c r="J42" s="47">
        <v>0.34024676529999998</v>
      </c>
      <c r="K42" s="47">
        <v>4.21699928E-2</v>
      </c>
      <c r="L42" s="47">
        <v>0.15538258590000001</v>
      </c>
      <c r="M42" s="47">
        <v>0.50203280530000005</v>
      </c>
      <c r="N42" s="47">
        <v>0.49382523160000003</v>
      </c>
      <c r="O42" s="47">
        <v>0.51213664049999996</v>
      </c>
      <c r="P42" s="47">
        <v>0.41687453860000001</v>
      </c>
      <c r="Q42" s="47">
        <v>0.50839683899999999</v>
      </c>
      <c r="R42" s="47">
        <v>0.33873721280000002</v>
      </c>
      <c r="S42" s="47">
        <v>0.39376343320000001</v>
      </c>
      <c r="T42" s="47">
        <v>0.53578491429999997</v>
      </c>
      <c r="U42" s="47">
        <v>0.4082519677</v>
      </c>
      <c r="V42" s="47">
        <v>0.37094328199999999</v>
      </c>
      <c r="W42" s="47">
        <v>0.39479433590000002</v>
      </c>
      <c r="X42" s="47">
        <v>0.34631744269999998</v>
      </c>
      <c r="Y42" s="47">
        <v>0.40549688150000002</v>
      </c>
      <c r="Z42" s="47">
        <v>0.43828244199999999</v>
      </c>
      <c r="AA42" s="47">
        <v>0.34605804039999999</v>
      </c>
      <c r="AB42" s="47">
        <v>0.68081158369999994</v>
      </c>
      <c r="AC42" s="47">
        <v>0.73373037210000003</v>
      </c>
      <c r="AD42" s="47">
        <v>0.26305111170000001</v>
      </c>
      <c r="AE42" s="47">
        <v>0.74627775299999999</v>
      </c>
      <c r="AF42" s="47">
        <v>0.66887742849999998</v>
      </c>
      <c r="AG42" s="47">
        <v>0.1194623106</v>
      </c>
      <c r="AH42" s="47">
        <v>0.1727394394</v>
      </c>
      <c r="AI42" s="47">
        <v>0.87608134150000005</v>
      </c>
      <c r="AJ42" s="47">
        <v>0.80176867470000002</v>
      </c>
      <c r="AK42" s="47">
        <v>0.74591292549999999</v>
      </c>
      <c r="AL42" s="47">
        <v>0.36524445080000001</v>
      </c>
      <c r="AM42" s="47">
        <v>0.1160757147</v>
      </c>
      <c r="AN42" s="47">
        <v>1</v>
      </c>
      <c r="AO42" s="47">
        <v>0.89966116920000005</v>
      </c>
      <c r="AP42" s="47">
        <v>2.9747637600000001E-2</v>
      </c>
      <c r="AQ42" s="47">
        <v>6.8268925999999994E-2</v>
      </c>
      <c r="AR42" s="47">
        <v>0.17659765399999999</v>
      </c>
      <c r="AS42" s="47">
        <v>0.16799308399999999</v>
      </c>
      <c r="AT42" s="47">
        <v>0.24319624510000001</v>
      </c>
      <c r="AU42" s="47">
        <v>0.79854932570000003</v>
      </c>
      <c r="AV42" s="47">
        <v>0.28007398770000003</v>
      </c>
      <c r="AW42" s="47">
        <v>0.70989645130000001</v>
      </c>
      <c r="AX42" s="47">
        <v>0.1062015162</v>
      </c>
      <c r="AY42" s="47">
        <v>2.8999323899999999E-2</v>
      </c>
      <c r="AZ42" s="47">
        <v>0.50503084659999997</v>
      </c>
      <c r="BA42" s="47">
        <v>-7.9589696000000001E-2</v>
      </c>
      <c r="BB42" s="47">
        <v>7.3412278100000006E-2</v>
      </c>
      <c r="BC42" s="47">
        <v>0.33260418629999999</v>
      </c>
      <c r="BD42" s="47">
        <v>3.2819243900000003E-2</v>
      </c>
      <c r="BE42" s="47">
        <v>3.1691376299999997E-2</v>
      </c>
      <c r="BF42" s="47">
        <v>0.66538641990000003</v>
      </c>
      <c r="BG42" s="47">
        <v>2.2211055999999999E-3</v>
      </c>
      <c r="BH42" s="47">
        <v>3.2160370000000001E-3</v>
      </c>
      <c r="BI42" s="47">
        <v>-2.1085600999999999E-2</v>
      </c>
      <c r="BJ42" s="47">
        <v>1.71135096E-2</v>
      </c>
      <c r="BK42" s="47">
        <v>0.1151103473</v>
      </c>
      <c r="BL42" s="47">
        <v>-7.8672829999999992E-3</v>
      </c>
      <c r="BM42" s="47">
        <v>0.31735451450000002</v>
      </c>
      <c r="BN42" s="47">
        <v>-3.4783037000000003E-2</v>
      </c>
      <c r="BO42" s="47">
        <v>0.3256675202</v>
      </c>
      <c r="BP42" s="47">
        <v>1.30581654E-2</v>
      </c>
      <c r="BQ42" s="47">
        <v>-3.144609E-3</v>
      </c>
      <c r="BR42" s="47">
        <v>6.1170697E-3</v>
      </c>
      <c r="BS42" s="47">
        <v>2.5416136000000001E-3</v>
      </c>
      <c r="BT42" s="47">
        <v>-0.11165905</v>
      </c>
      <c r="BU42" s="47">
        <v>0.2568654688</v>
      </c>
      <c r="BV42" s="47">
        <v>8.6541057599999999E-2</v>
      </c>
      <c r="BW42" s="47">
        <v>0.2280432651</v>
      </c>
      <c r="BX42" s="47">
        <v>-1.0037466E-2</v>
      </c>
      <c r="BY42" s="47">
        <v>0.23898503730000001</v>
      </c>
      <c r="BZ42" s="47">
        <v>-3.6981090000000002E-3</v>
      </c>
      <c r="CA42" s="47">
        <v>0.2526738482</v>
      </c>
      <c r="CB42" s="47">
        <v>0.1923520101</v>
      </c>
      <c r="CC42" s="47">
        <v>-3.5152757999999999E-2</v>
      </c>
      <c r="CD42" s="47">
        <v>-0.36000489600000002</v>
      </c>
      <c r="CE42" s="47">
        <v>-0.30663460799999998</v>
      </c>
      <c r="CF42" s="47">
        <v>-8.3385471000000003E-2</v>
      </c>
      <c r="CG42" s="47">
        <v>-6.9454930999999998E-2</v>
      </c>
      <c r="CH42" s="47">
        <v>5.7617096600000001E-2</v>
      </c>
      <c r="CI42" s="47">
        <v>0.1191146223</v>
      </c>
      <c r="CJ42" s="47">
        <v>-0.170414804</v>
      </c>
      <c r="CK42" s="47">
        <v>-0.11725936200000001</v>
      </c>
      <c r="CL42" s="47">
        <v>-3.3146260000000002E-3</v>
      </c>
      <c r="CM42" s="47">
        <v>-7.7489619999999999E-3</v>
      </c>
      <c r="CN42" s="47">
        <v>1.14435396E-2</v>
      </c>
      <c r="CO42" s="47">
        <v>2.4810143600000001E-2</v>
      </c>
      <c r="CP42" s="47">
        <v>-1.1580985E-2</v>
      </c>
      <c r="CQ42" s="47">
        <v>-1.0163077E-2</v>
      </c>
      <c r="CR42" s="47">
        <v>-0.13383547000000001</v>
      </c>
      <c r="CS42" s="47">
        <v>-0.278434336</v>
      </c>
      <c r="CT42" s="47">
        <v>-0.25937112099999998</v>
      </c>
      <c r="CU42" s="47">
        <v>-0.12666983700000001</v>
      </c>
      <c r="CV42" s="47">
        <v>0.15336368419999999</v>
      </c>
      <c r="CW42" s="47">
        <v>-0.16020063300000001</v>
      </c>
      <c r="CX42" s="47">
        <v>7.1681521999999998E-3</v>
      </c>
      <c r="CY42" s="47">
        <v>2.3400493800000002E-2</v>
      </c>
      <c r="CZ42" s="47">
        <v>1.17605391E-2</v>
      </c>
      <c r="DA42" s="47">
        <v>2.4781739999999998E-4</v>
      </c>
      <c r="DB42" s="47">
        <v>2.8057407600000001E-2</v>
      </c>
      <c r="DC42" s="47">
        <v>-1.2959231E-2</v>
      </c>
      <c r="DD42" s="47">
        <v>1.2239626E-2</v>
      </c>
      <c r="DE42" s="47">
        <v>6.2196090099999997E-2</v>
      </c>
      <c r="DF42" s="47">
        <v>1.66102965E-2</v>
      </c>
      <c r="DG42" s="47">
        <v>3.4085220000000001E-4</v>
      </c>
      <c r="DH42" s="48">
        <v>4.5850425E-2</v>
      </c>
    </row>
    <row r="43" spans="1:112" x14ac:dyDescent="0.15">
      <c r="A43" s="46" t="s">
        <v>940</v>
      </c>
      <c r="B43" s="47" t="s">
        <v>786</v>
      </c>
      <c r="C43" s="47">
        <v>0.28346860639999999</v>
      </c>
      <c r="D43" s="47">
        <v>0.2128866988</v>
      </c>
      <c r="E43" s="47">
        <v>0.31929647280000001</v>
      </c>
      <c r="F43" s="47">
        <v>0.34114087310000002</v>
      </c>
      <c r="G43" s="47">
        <v>0.1051205987</v>
      </c>
      <c r="H43" s="47">
        <v>0.15048782290000001</v>
      </c>
      <c r="I43" s="47">
        <v>0.14646266720000001</v>
      </c>
      <c r="J43" s="47">
        <v>0.30561246990000002</v>
      </c>
      <c r="K43" s="47">
        <v>3.4941060599999997E-2</v>
      </c>
      <c r="L43" s="47">
        <v>0.13180728729999999</v>
      </c>
      <c r="M43" s="47">
        <v>0.46372443860000001</v>
      </c>
      <c r="N43" s="47">
        <v>0.4538870082</v>
      </c>
      <c r="O43" s="47">
        <v>0.46707762629999999</v>
      </c>
      <c r="P43" s="47">
        <v>0.3755514653</v>
      </c>
      <c r="Q43" s="47">
        <v>0.52909340530000004</v>
      </c>
      <c r="R43" s="47">
        <v>0.3116631071</v>
      </c>
      <c r="S43" s="47">
        <v>0.36261913489999997</v>
      </c>
      <c r="T43" s="47">
        <v>0.49526822860000003</v>
      </c>
      <c r="U43" s="47">
        <v>0.38051051540000003</v>
      </c>
      <c r="V43" s="47">
        <v>0.3394462097</v>
      </c>
      <c r="W43" s="47">
        <v>0.35548330369999998</v>
      </c>
      <c r="X43" s="47">
        <v>0.31513741909999998</v>
      </c>
      <c r="Y43" s="47">
        <v>0.35100823889999999</v>
      </c>
      <c r="Z43" s="47">
        <v>0.39060307290000001</v>
      </c>
      <c r="AA43" s="47">
        <v>0.3160706076</v>
      </c>
      <c r="AB43" s="47">
        <v>0.71723407409999995</v>
      </c>
      <c r="AC43" s="47">
        <v>0.70256711140000005</v>
      </c>
      <c r="AD43" s="47">
        <v>0.2316229024</v>
      </c>
      <c r="AE43" s="47">
        <v>0.71049658490000001</v>
      </c>
      <c r="AF43" s="47">
        <v>0.7124312223</v>
      </c>
      <c r="AG43" s="47">
        <v>9.5865135200000007E-2</v>
      </c>
      <c r="AH43" s="47">
        <v>0.15283029870000001</v>
      </c>
      <c r="AI43" s="47">
        <v>0.91902283340000002</v>
      </c>
      <c r="AJ43" s="47">
        <v>0.71051578729999998</v>
      </c>
      <c r="AK43" s="47">
        <v>0.70542786410000002</v>
      </c>
      <c r="AL43" s="47">
        <v>0.3128414517</v>
      </c>
      <c r="AM43" s="47">
        <v>0.11212743159999999</v>
      </c>
      <c r="AN43" s="47">
        <v>0.89966116920000005</v>
      </c>
      <c r="AO43" s="47">
        <v>1</v>
      </c>
      <c r="AP43" s="47">
        <v>1.70649472E-2</v>
      </c>
      <c r="AQ43" s="47">
        <v>5.3502832899999998E-2</v>
      </c>
      <c r="AR43" s="47">
        <v>0.16710955029999999</v>
      </c>
      <c r="AS43" s="47">
        <v>0.16087513000000001</v>
      </c>
      <c r="AT43" s="47">
        <v>0.2266421334</v>
      </c>
      <c r="AU43" s="47">
        <v>0.67191334709999995</v>
      </c>
      <c r="AV43" s="47">
        <v>0.26328834919999999</v>
      </c>
      <c r="AW43" s="47">
        <v>0.65050594760000002</v>
      </c>
      <c r="AX43" s="47">
        <v>0.1120509718</v>
      </c>
      <c r="AY43" s="47">
        <v>3.2867390199999999E-2</v>
      </c>
      <c r="AZ43" s="47">
        <v>0.48260772889999998</v>
      </c>
      <c r="BA43" s="47">
        <v>-0.12827876299999999</v>
      </c>
      <c r="BB43" s="47">
        <v>5.06137594E-2</v>
      </c>
      <c r="BC43" s="47">
        <v>0.29629664890000001</v>
      </c>
      <c r="BD43" s="47">
        <v>3.6708578999999998E-2</v>
      </c>
      <c r="BE43" s="47">
        <v>3.4871342600000001E-2</v>
      </c>
      <c r="BF43" s="47">
        <v>0.58616963300000002</v>
      </c>
      <c r="BG43" s="47">
        <v>-3.8669811999999998E-2</v>
      </c>
      <c r="BH43" s="47">
        <v>-6.392043E-3</v>
      </c>
      <c r="BI43" s="47">
        <v>-3.8638930000000002E-2</v>
      </c>
      <c r="BJ43" s="47">
        <v>1.88938848E-2</v>
      </c>
      <c r="BK43" s="47">
        <v>0.1090071717</v>
      </c>
      <c r="BL43" s="47">
        <v>-5.1469102000000003E-2</v>
      </c>
      <c r="BM43" s="47">
        <v>0.29826537850000001</v>
      </c>
      <c r="BN43" s="47">
        <v>-0.122116541</v>
      </c>
      <c r="BO43" s="47">
        <v>0.40444369879999997</v>
      </c>
      <c r="BP43" s="47">
        <v>-1.0414691E-2</v>
      </c>
      <c r="BQ43" s="47">
        <v>-2.3878087999999999E-2</v>
      </c>
      <c r="BR43" s="47">
        <v>0.11988092140000001</v>
      </c>
      <c r="BS43" s="47">
        <v>-2.3256770999999999E-2</v>
      </c>
      <c r="BT43" s="47">
        <v>-0.113037082</v>
      </c>
      <c r="BU43" s="47">
        <v>0.25414360070000003</v>
      </c>
      <c r="BV43" s="47">
        <v>7.7380679699999996E-2</v>
      </c>
      <c r="BW43" s="47">
        <v>0.22486830839999999</v>
      </c>
      <c r="BX43" s="47">
        <v>-8.5650339000000006E-2</v>
      </c>
      <c r="BY43" s="47">
        <v>0.2355517802</v>
      </c>
      <c r="BZ43" s="47">
        <v>-1.0476210000000001E-3</v>
      </c>
      <c r="CA43" s="47">
        <v>0.25199383660000002</v>
      </c>
      <c r="CB43" s="47">
        <v>0.19206854379999999</v>
      </c>
      <c r="CC43" s="47">
        <v>-3.4208563999999997E-2</v>
      </c>
      <c r="CD43" s="47">
        <v>-0.33217953099999997</v>
      </c>
      <c r="CE43" s="47">
        <v>-0.28851513200000001</v>
      </c>
      <c r="CF43" s="47">
        <v>-7.3788333999999997E-2</v>
      </c>
      <c r="CG43" s="47">
        <v>-6.8502755999999998E-2</v>
      </c>
      <c r="CH43" s="47">
        <v>5.69545043E-2</v>
      </c>
      <c r="CI43" s="47">
        <v>0.1326362794</v>
      </c>
      <c r="CJ43" s="47">
        <v>-0.128664163</v>
      </c>
      <c r="CK43" s="47">
        <v>-0.108932205</v>
      </c>
      <c r="CL43" s="47">
        <v>-8.657629E-3</v>
      </c>
      <c r="CM43" s="47">
        <v>6.6812247399999997E-2</v>
      </c>
      <c r="CN43" s="47">
        <v>1.40124828E-2</v>
      </c>
      <c r="CO43" s="47">
        <v>0.1053575675</v>
      </c>
      <c r="CP43" s="47">
        <v>6.1498903000000001E-2</v>
      </c>
      <c r="CQ43" s="47">
        <v>6.2617115000000001E-2</v>
      </c>
      <c r="CR43" s="47">
        <v>-0.140647095</v>
      </c>
      <c r="CS43" s="47">
        <v>-0.23748915400000001</v>
      </c>
      <c r="CT43" s="47">
        <v>-0.21258638799999999</v>
      </c>
      <c r="CU43" s="47">
        <v>-0.11984877400000001</v>
      </c>
      <c r="CV43" s="47">
        <v>0.15399977740000001</v>
      </c>
      <c r="CW43" s="47">
        <v>-0.16250548500000001</v>
      </c>
      <c r="CX43" s="47">
        <v>1.49912773E-2</v>
      </c>
      <c r="CY43" s="47">
        <v>1.9444681299999999E-2</v>
      </c>
      <c r="CZ43" s="47">
        <v>1.9245550999999999E-3</v>
      </c>
      <c r="DA43" s="47">
        <v>-2.98122E-4</v>
      </c>
      <c r="DB43" s="47">
        <v>2.2919120899999999E-2</v>
      </c>
      <c r="DC43" s="47">
        <v>-1.9039507000000001E-2</v>
      </c>
      <c r="DD43" s="47">
        <v>2.4274055199999998E-2</v>
      </c>
      <c r="DE43" s="47">
        <v>5.7667442399999998E-2</v>
      </c>
      <c r="DF43" s="47">
        <v>1.6794908899999999E-2</v>
      </c>
      <c r="DG43" s="47">
        <v>-3.9284929999999999E-3</v>
      </c>
      <c r="DH43" s="48">
        <v>4.6132625300000001E-2</v>
      </c>
    </row>
    <row r="44" spans="1:112" x14ac:dyDescent="0.15">
      <c r="A44" s="46" t="s">
        <v>940</v>
      </c>
      <c r="B44" s="47" t="s">
        <v>760</v>
      </c>
      <c r="C44" s="47">
        <v>3.1032742299999999E-2</v>
      </c>
      <c r="D44" s="47">
        <v>2.38982176E-2</v>
      </c>
      <c r="E44" s="47">
        <v>3.7553654800000003E-2</v>
      </c>
      <c r="F44" s="47">
        <v>3.8049002700000001E-2</v>
      </c>
      <c r="G44" s="47">
        <v>5.1404534000000002E-2</v>
      </c>
      <c r="H44" s="47">
        <v>2.0883882900000001E-2</v>
      </c>
      <c r="I44" s="47">
        <v>2.1069303599999999E-2</v>
      </c>
      <c r="J44" s="47">
        <v>-1.0458939999999999E-3</v>
      </c>
      <c r="K44" s="47">
        <v>4.1223610399999999E-2</v>
      </c>
      <c r="L44" s="47">
        <v>2.58960679E-2</v>
      </c>
      <c r="M44" s="47">
        <v>5.4519049200000003E-2</v>
      </c>
      <c r="N44" s="47">
        <v>5.1813457899999998E-2</v>
      </c>
      <c r="O44" s="47">
        <v>5.9104863399999999E-2</v>
      </c>
      <c r="P44" s="47">
        <v>6.1132501999999998E-2</v>
      </c>
      <c r="Q44" s="47">
        <v>4.1057245800000003E-2</v>
      </c>
      <c r="R44" s="47">
        <v>5.1326025800000001E-2</v>
      </c>
      <c r="S44" s="47">
        <v>5.6430182199999998E-2</v>
      </c>
      <c r="T44" s="47">
        <v>5.44029132E-2</v>
      </c>
      <c r="U44" s="47">
        <v>4.8824094800000002E-2</v>
      </c>
      <c r="V44" s="47">
        <v>2.3644207000000001E-3</v>
      </c>
      <c r="W44" s="47">
        <v>5.7759108099999998E-2</v>
      </c>
      <c r="X44" s="47">
        <v>5.0850947299999998E-2</v>
      </c>
      <c r="Y44" s="47">
        <v>6.0276254500000001E-2</v>
      </c>
      <c r="Z44" s="47">
        <v>6.2028280700000001E-2</v>
      </c>
      <c r="AA44" s="47">
        <v>5.1814912999999997E-2</v>
      </c>
      <c r="AB44" s="47">
        <v>3.50764997E-2</v>
      </c>
      <c r="AC44" s="47">
        <v>4.7763279800000003E-2</v>
      </c>
      <c r="AD44" s="47">
        <v>4.1941442799999999E-2</v>
      </c>
      <c r="AE44" s="47">
        <v>4.6973045400000003E-2</v>
      </c>
      <c r="AF44" s="47">
        <v>3.1191050299999998E-2</v>
      </c>
      <c r="AG44" s="47">
        <v>-2.3335509000000001E-2</v>
      </c>
      <c r="AH44" s="47">
        <v>1.9986776899999999E-2</v>
      </c>
      <c r="AI44" s="47">
        <v>2.0327958300000001E-2</v>
      </c>
      <c r="AJ44" s="47">
        <v>5.66230135E-2</v>
      </c>
      <c r="AK44" s="47">
        <v>4.5513169800000003E-2</v>
      </c>
      <c r="AL44" s="47">
        <v>5.8149092399999998E-2</v>
      </c>
      <c r="AM44" s="47">
        <v>-4.1872708000000002E-2</v>
      </c>
      <c r="AN44" s="47">
        <v>2.9747637600000001E-2</v>
      </c>
      <c r="AO44" s="47">
        <v>1.70649472E-2</v>
      </c>
      <c r="AP44" s="47">
        <v>1</v>
      </c>
      <c r="AQ44" s="47">
        <v>0.5352611652</v>
      </c>
      <c r="AR44" s="47">
        <v>2.52656866E-2</v>
      </c>
      <c r="AS44" s="47">
        <v>2.4418053799999999E-2</v>
      </c>
      <c r="AT44" s="47">
        <v>3.3596026600000002E-2</v>
      </c>
      <c r="AU44" s="47">
        <v>4.74497989E-2</v>
      </c>
      <c r="AV44" s="47">
        <v>3.0588110599999999E-2</v>
      </c>
      <c r="AW44" s="47">
        <v>3.5047594299999998E-2</v>
      </c>
      <c r="AX44" s="47">
        <v>2.3000846000000002E-3</v>
      </c>
      <c r="AY44" s="47">
        <v>7.9435613599999996E-2</v>
      </c>
      <c r="AZ44" s="47">
        <v>4.3651910500000002E-2</v>
      </c>
      <c r="BA44" s="47">
        <v>1.32492025E-2</v>
      </c>
      <c r="BB44" s="47">
        <v>-3.1559700000000003E-2</v>
      </c>
      <c r="BC44" s="47">
        <v>4.7774298399999998E-2</v>
      </c>
      <c r="BD44" s="47">
        <v>5.4245002600000002E-2</v>
      </c>
      <c r="BE44" s="47">
        <v>6.7718319900000004E-2</v>
      </c>
      <c r="BF44" s="47">
        <v>3.2180557899999997E-2</v>
      </c>
      <c r="BG44" s="47">
        <v>2.4561077300000001E-2</v>
      </c>
      <c r="BH44" s="47">
        <v>0.47461780209999999</v>
      </c>
      <c r="BI44" s="47">
        <v>4.8198535000000004E-3</v>
      </c>
      <c r="BJ44" s="47">
        <v>5.4489847399999999E-2</v>
      </c>
      <c r="BK44" s="47">
        <v>3.5985223599999998E-2</v>
      </c>
      <c r="BL44" s="47">
        <v>-3.0113162999999998E-2</v>
      </c>
      <c r="BM44" s="47">
        <v>1.68513307E-2</v>
      </c>
      <c r="BN44" s="47">
        <v>2.3893776E-3</v>
      </c>
      <c r="BO44" s="47">
        <v>-7.6120709999999998E-3</v>
      </c>
      <c r="BP44" s="47">
        <v>1.6076971200000002E-2</v>
      </c>
      <c r="BQ44" s="47">
        <v>-5.2749214000000003E-2</v>
      </c>
      <c r="BR44" s="47">
        <v>-2.2982051E-2</v>
      </c>
      <c r="BS44" s="47">
        <v>-4.7351759999999998E-3</v>
      </c>
      <c r="BT44" s="47">
        <v>1.0019706600000001E-2</v>
      </c>
      <c r="BU44" s="47">
        <v>2.0692123400000002E-2</v>
      </c>
      <c r="BV44" s="47">
        <v>3.6164765799999998E-2</v>
      </c>
      <c r="BW44" s="47">
        <v>1.6550660500000001E-2</v>
      </c>
      <c r="BX44" s="47">
        <v>-4.2644069999999996E-3</v>
      </c>
      <c r="BY44" s="47">
        <v>1.9671229799999999E-2</v>
      </c>
      <c r="BZ44" s="47">
        <v>6.5322295000000002E-2</v>
      </c>
      <c r="CA44" s="47">
        <v>1.17014987E-2</v>
      </c>
      <c r="CB44" s="47">
        <v>2.1382546700000001E-2</v>
      </c>
      <c r="CC44" s="47">
        <v>1.12997427E-2</v>
      </c>
      <c r="CD44" s="47">
        <v>-1.5016626E-2</v>
      </c>
      <c r="CE44" s="47">
        <v>-1.2967128E-2</v>
      </c>
      <c r="CF44" s="47">
        <v>-4.3229899999999996E-3</v>
      </c>
      <c r="CG44" s="47">
        <v>6.1963879299999997E-2</v>
      </c>
      <c r="CH44" s="47">
        <v>2.7762304500000001E-2</v>
      </c>
      <c r="CI44" s="47">
        <v>1.07645728E-2</v>
      </c>
      <c r="CJ44" s="47">
        <v>2.1473247500000001E-2</v>
      </c>
      <c r="CK44" s="47">
        <v>-6.4244829999999999E-3</v>
      </c>
      <c r="CL44" s="47">
        <v>0.1102567911</v>
      </c>
      <c r="CM44" s="47">
        <v>3.2390900000000002E-5</v>
      </c>
      <c r="CN44" s="47">
        <v>8.0921486999999993E-3</v>
      </c>
      <c r="CO44" s="47">
        <v>-5.8091920000000003E-3</v>
      </c>
      <c r="CP44" s="47">
        <v>-1.3752020000000001E-3</v>
      </c>
      <c r="CQ44" s="47">
        <v>-1.3766010000000001E-3</v>
      </c>
      <c r="CR44" s="47">
        <v>-2.0431252E-2</v>
      </c>
      <c r="CS44" s="47">
        <v>1.69657273E-2</v>
      </c>
      <c r="CT44" s="47">
        <v>1.86323301E-2</v>
      </c>
      <c r="CU44" s="47">
        <v>6.8791044300000007E-2</v>
      </c>
      <c r="CV44" s="47">
        <v>-1.2060490000000001E-3</v>
      </c>
      <c r="CW44" s="47">
        <v>-1.0604029999999999E-3</v>
      </c>
      <c r="CX44" s="47">
        <v>6.1563323500000003E-2</v>
      </c>
      <c r="CY44" s="47">
        <v>-4.7388769999999998E-3</v>
      </c>
      <c r="CZ44" s="47">
        <v>4.83116772E-2</v>
      </c>
      <c r="DA44" s="47">
        <v>6.9209490999999996E-3</v>
      </c>
      <c r="DB44" s="47">
        <v>1.5858588100000001E-2</v>
      </c>
      <c r="DC44" s="47">
        <v>2.2731165300000002E-2</v>
      </c>
      <c r="DD44" s="47">
        <v>1.7726250200000002E-2</v>
      </c>
      <c r="DE44" s="47">
        <v>5.6722209999999996E-4</v>
      </c>
      <c r="DF44" s="47">
        <v>9.0097230000000007E-3</v>
      </c>
      <c r="DG44" s="47">
        <v>1.9896720000000001E-3</v>
      </c>
      <c r="DH44" s="48">
        <v>1.30341183E-2</v>
      </c>
    </row>
    <row r="45" spans="1:112" x14ac:dyDescent="0.15">
      <c r="A45" s="46" t="s">
        <v>940</v>
      </c>
      <c r="B45" s="47" t="s">
        <v>422</v>
      </c>
      <c r="C45" s="47">
        <v>3.5759914900000002E-2</v>
      </c>
      <c r="D45" s="47">
        <v>2.3988451599999999E-2</v>
      </c>
      <c r="E45" s="47">
        <v>4.5900822799999998E-2</v>
      </c>
      <c r="F45" s="47">
        <v>5.2822716800000002E-2</v>
      </c>
      <c r="G45" s="47">
        <v>3.9281958499999999E-2</v>
      </c>
      <c r="H45" s="47">
        <v>1.8211211500000001E-2</v>
      </c>
      <c r="I45" s="47">
        <v>1.8450487500000001E-2</v>
      </c>
      <c r="J45" s="47">
        <v>1.7580889499999999E-2</v>
      </c>
      <c r="K45" s="47">
        <v>2.84572121E-2</v>
      </c>
      <c r="L45" s="47">
        <v>2.4308551899999999E-2</v>
      </c>
      <c r="M45" s="47">
        <v>7.4480017900000001E-2</v>
      </c>
      <c r="N45" s="47">
        <v>7.1189124800000003E-2</v>
      </c>
      <c r="O45" s="47">
        <v>7.6359368900000002E-2</v>
      </c>
      <c r="P45" s="47">
        <v>7.3604418699999993E-2</v>
      </c>
      <c r="Q45" s="47">
        <v>6.5146862900000005E-2</v>
      </c>
      <c r="R45" s="47">
        <v>6.1007402500000002E-2</v>
      </c>
      <c r="S45" s="47">
        <v>6.8097663200000005E-2</v>
      </c>
      <c r="T45" s="47">
        <v>7.3758320000000002E-2</v>
      </c>
      <c r="U45" s="47">
        <v>5.9039944300000001E-2</v>
      </c>
      <c r="V45" s="47">
        <v>2.5681697600000001E-2</v>
      </c>
      <c r="W45" s="47">
        <v>7.2440737399999997E-2</v>
      </c>
      <c r="X45" s="47">
        <v>6.3518305600000005E-2</v>
      </c>
      <c r="Y45" s="47">
        <v>7.4131508499999998E-2</v>
      </c>
      <c r="Z45" s="47">
        <v>7.5239555499999999E-2</v>
      </c>
      <c r="AA45" s="47">
        <v>6.1813490200000001E-2</v>
      </c>
      <c r="AB45" s="47">
        <v>8.5482941300000004E-2</v>
      </c>
      <c r="AC45" s="47">
        <v>9.7144640000000004E-2</v>
      </c>
      <c r="AD45" s="47">
        <v>4.7562423899999998E-2</v>
      </c>
      <c r="AE45" s="47">
        <v>9.5254131500000006E-2</v>
      </c>
      <c r="AF45" s="47">
        <v>8.1348045199999997E-2</v>
      </c>
      <c r="AG45" s="47">
        <v>-1.1304778E-2</v>
      </c>
      <c r="AH45" s="47">
        <v>2.86967513E-2</v>
      </c>
      <c r="AI45" s="47">
        <v>6.1029665499999997E-2</v>
      </c>
      <c r="AJ45" s="47">
        <v>0.10023457299999999</v>
      </c>
      <c r="AK45" s="47">
        <v>9.2859193000000007E-2</v>
      </c>
      <c r="AL45" s="47">
        <v>6.8482219400000002E-2</v>
      </c>
      <c r="AM45" s="47">
        <v>-3.1802506000000001E-2</v>
      </c>
      <c r="AN45" s="47">
        <v>6.8268925999999994E-2</v>
      </c>
      <c r="AO45" s="47">
        <v>5.3502832899999998E-2</v>
      </c>
      <c r="AP45" s="47">
        <v>0.5352611652</v>
      </c>
      <c r="AQ45" s="47">
        <v>1</v>
      </c>
      <c r="AR45" s="47">
        <v>2.8546155E-2</v>
      </c>
      <c r="AS45" s="47">
        <v>2.8939150300000001E-2</v>
      </c>
      <c r="AT45" s="47">
        <v>4.2416812999999998E-2</v>
      </c>
      <c r="AU45" s="47">
        <v>8.6945813600000005E-2</v>
      </c>
      <c r="AV45" s="47">
        <v>4.4173859400000001E-2</v>
      </c>
      <c r="AW45" s="47">
        <v>6.0028163000000002E-2</v>
      </c>
      <c r="AX45" s="47">
        <v>6.1860216999999997E-3</v>
      </c>
      <c r="AY45" s="47">
        <v>5.41516602E-2</v>
      </c>
      <c r="AZ45" s="47">
        <v>8.2762221900000002E-2</v>
      </c>
      <c r="BA45" s="47">
        <v>1.0716947399999999E-2</v>
      </c>
      <c r="BB45" s="47">
        <v>-2.7485164999999999E-2</v>
      </c>
      <c r="BC45" s="47">
        <v>6.2046919499999999E-2</v>
      </c>
      <c r="BD45" s="47">
        <v>4.3194985300000002E-2</v>
      </c>
      <c r="BE45" s="47">
        <v>4.3680471300000002E-2</v>
      </c>
      <c r="BF45" s="47">
        <v>5.35316313E-2</v>
      </c>
      <c r="BG45" s="47">
        <v>1.6417749999999998E-2</v>
      </c>
      <c r="BH45" s="47">
        <v>0.54400210039999997</v>
      </c>
      <c r="BI45" s="47">
        <v>-5.1000129999999996E-3</v>
      </c>
      <c r="BJ45" s="47">
        <v>5.3082157400000003E-2</v>
      </c>
      <c r="BK45" s="47">
        <v>4.6404068700000002E-2</v>
      </c>
      <c r="BL45" s="47">
        <v>-2.6671263000000001E-2</v>
      </c>
      <c r="BM45" s="47">
        <v>2.71273611E-2</v>
      </c>
      <c r="BN45" s="47">
        <v>-2.4555459999999999E-3</v>
      </c>
      <c r="BO45" s="47">
        <v>5.2329274000000002E-3</v>
      </c>
      <c r="BP45" s="47">
        <v>1.95237945E-2</v>
      </c>
      <c r="BQ45" s="47">
        <v>-4.9652164999999998E-2</v>
      </c>
      <c r="BR45" s="47">
        <v>-1.4065317000000001E-2</v>
      </c>
      <c r="BS45" s="47">
        <v>-6.860728E-3</v>
      </c>
      <c r="BT45" s="47">
        <v>5.3118439999999996E-3</v>
      </c>
      <c r="BU45" s="47">
        <v>3.54497259E-2</v>
      </c>
      <c r="BV45" s="47">
        <v>3.25216797E-2</v>
      </c>
      <c r="BW45" s="47">
        <v>4.3615213200000003E-2</v>
      </c>
      <c r="BX45" s="47">
        <v>-9.501486E-3</v>
      </c>
      <c r="BY45" s="47">
        <v>4.8328816599999998E-2</v>
      </c>
      <c r="BZ45" s="47">
        <v>4.3309981599999998E-2</v>
      </c>
      <c r="CA45" s="47">
        <v>3.5801956000000003E-2</v>
      </c>
      <c r="CB45" s="47">
        <v>5.2305838399999999E-2</v>
      </c>
      <c r="CC45" s="47">
        <v>1.25154598E-2</v>
      </c>
      <c r="CD45" s="47">
        <v>-6.1795913000000001E-2</v>
      </c>
      <c r="CE45" s="47">
        <v>-6.2068198999999998E-2</v>
      </c>
      <c r="CF45" s="47">
        <v>-1.1138944E-2</v>
      </c>
      <c r="CG45" s="47">
        <v>6.32550947E-2</v>
      </c>
      <c r="CH45" s="47">
        <v>2.6864689399999999E-2</v>
      </c>
      <c r="CI45" s="47">
        <v>4.7429720000000002E-2</v>
      </c>
      <c r="CJ45" s="47">
        <v>2.7894288E-2</v>
      </c>
      <c r="CK45" s="47">
        <v>-2.1791468000000001E-2</v>
      </c>
      <c r="CL45" s="47">
        <v>0.1162209292</v>
      </c>
      <c r="CM45" s="47">
        <v>1.2435150900000001E-2</v>
      </c>
      <c r="CN45" s="47">
        <v>1.4208004099999999E-2</v>
      </c>
      <c r="CO45" s="47">
        <v>5.4372685E-3</v>
      </c>
      <c r="CP45" s="47">
        <v>1.2351753E-2</v>
      </c>
      <c r="CQ45" s="47">
        <v>1.2456906300000001E-2</v>
      </c>
      <c r="CR45" s="47">
        <v>-2.8868545999999998E-2</v>
      </c>
      <c r="CS45" s="47">
        <v>2.3998672200000001E-2</v>
      </c>
      <c r="CT45" s="47">
        <v>2.9856950899999998E-2</v>
      </c>
      <c r="CU45" s="47">
        <v>3.8909718400000001E-2</v>
      </c>
      <c r="CV45" s="47">
        <v>1.0083305799999999E-2</v>
      </c>
      <c r="CW45" s="47">
        <v>-1.0678829000000001E-2</v>
      </c>
      <c r="CX45" s="47">
        <v>-5.1451321000000001E-2</v>
      </c>
      <c r="CY45" s="47">
        <v>2.2941344999999999E-3</v>
      </c>
      <c r="CZ45" s="47">
        <v>5.2175609099999999E-2</v>
      </c>
      <c r="DA45" s="47">
        <v>1.5850650399999999E-2</v>
      </c>
      <c r="DB45" s="47">
        <v>-3.7199440000000002E-3</v>
      </c>
      <c r="DC45" s="47">
        <v>4.5918459199999997E-2</v>
      </c>
      <c r="DD45" s="47">
        <v>-5.4725124999999999E-2</v>
      </c>
      <c r="DE45" s="47">
        <v>4.7602041999999997E-3</v>
      </c>
      <c r="DF45" s="47">
        <v>1.4757677699999999E-2</v>
      </c>
      <c r="DG45" s="47">
        <v>-2.7993829999999999E-3</v>
      </c>
      <c r="DH45" s="48">
        <v>-6.0681422999999998E-2</v>
      </c>
    </row>
    <row r="46" spans="1:112" x14ac:dyDescent="0.15">
      <c r="A46" s="46" t="s">
        <v>940</v>
      </c>
      <c r="B46" s="47" t="s">
        <v>746</v>
      </c>
      <c r="C46" s="47">
        <v>0.24150877700000001</v>
      </c>
      <c r="D46" s="47">
        <v>0.26724731200000001</v>
      </c>
      <c r="E46" s="47">
        <v>0.23810906779999999</v>
      </c>
      <c r="F46" s="47">
        <v>0.40942155930000002</v>
      </c>
      <c r="G46" s="47">
        <v>0.26754103260000001</v>
      </c>
      <c r="H46" s="47">
        <v>0.36558857290000002</v>
      </c>
      <c r="I46" s="47">
        <v>0.36795920929999998</v>
      </c>
      <c r="J46" s="47">
        <v>0.2594649416</v>
      </c>
      <c r="K46" s="47">
        <v>0.1054544974</v>
      </c>
      <c r="L46" s="47">
        <v>0.36993958459999998</v>
      </c>
      <c r="M46" s="47">
        <v>0.41795014029999999</v>
      </c>
      <c r="N46" s="47">
        <v>0.5250053496</v>
      </c>
      <c r="O46" s="47">
        <v>0.46733899470000001</v>
      </c>
      <c r="P46" s="47">
        <v>0.28238378889999999</v>
      </c>
      <c r="Q46" s="47">
        <v>0.35299227719999998</v>
      </c>
      <c r="R46" s="47">
        <v>0.37675897429999999</v>
      </c>
      <c r="S46" s="47">
        <v>0.24186139440000001</v>
      </c>
      <c r="T46" s="47">
        <v>0.42985663730000001</v>
      </c>
      <c r="U46" s="47">
        <v>0.3724194455</v>
      </c>
      <c r="V46" s="47">
        <v>0.26424900420000003</v>
      </c>
      <c r="W46" s="47">
        <v>0.20780253800000001</v>
      </c>
      <c r="X46" s="47">
        <v>0.24949287640000001</v>
      </c>
      <c r="Y46" s="47">
        <v>0.2527224683</v>
      </c>
      <c r="Z46" s="47">
        <v>0.25183866500000002</v>
      </c>
      <c r="AA46" s="47">
        <v>0.2553172199</v>
      </c>
      <c r="AB46" s="47">
        <v>0.19851137739999999</v>
      </c>
      <c r="AC46" s="47">
        <v>0.22351133979999999</v>
      </c>
      <c r="AD46" s="47">
        <v>0.72653633890000002</v>
      </c>
      <c r="AE46" s="47">
        <v>0.2202039133</v>
      </c>
      <c r="AF46" s="47">
        <v>0.1891729788</v>
      </c>
      <c r="AG46" s="47">
        <v>0.2127064474</v>
      </c>
      <c r="AH46" s="47">
        <v>9.7822728400000003E-2</v>
      </c>
      <c r="AI46" s="47">
        <v>0.17968076690000001</v>
      </c>
      <c r="AJ46" s="47">
        <v>0.20800967970000001</v>
      </c>
      <c r="AK46" s="47">
        <v>0.2142875729</v>
      </c>
      <c r="AL46" s="47">
        <v>0.2226461498</v>
      </c>
      <c r="AM46" s="47">
        <v>0.1338597634</v>
      </c>
      <c r="AN46" s="47">
        <v>0.17659765399999999</v>
      </c>
      <c r="AO46" s="47">
        <v>0.16710955029999999</v>
      </c>
      <c r="AP46" s="47">
        <v>2.52656866E-2</v>
      </c>
      <c r="AQ46" s="47">
        <v>2.8546155E-2</v>
      </c>
      <c r="AR46" s="47">
        <v>1</v>
      </c>
      <c r="AS46" s="47">
        <v>0.24364011399999999</v>
      </c>
      <c r="AT46" s="47">
        <v>0.18031749189999999</v>
      </c>
      <c r="AU46" s="47">
        <v>0.17011267720000001</v>
      </c>
      <c r="AV46" s="47">
        <v>0.4607860614</v>
      </c>
      <c r="AW46" s="47">
        <v>0.17588555910000001</v>
      </c>
      <c r="AX46" s="47">
        <v>0.62596498</v>
      </c>
      <c r="AY46" s="47">
        <v>5.0165447600000003E-2</v>
      </c>
      <c r="AZ46" s="47">
        <v>0.12329717649999999</v>
      </c>
      <c r="BA46" s="47">
        <v>-1.0805566000000001E-2</v>
      </c>
      <c r="BB46" s="47">
        <v>0.16610615640000001</v>
      </c>
      <c r="BC46" s="47">
        <v>0.100689124</v>
      </c>
      <c r="BD46" s="47">
        <v>4.9943272499999997E-2</v>
      </c>
      <c r="BE46" s="47">
        <v>3.6949701000000001E-2</v>
      </c>
      <c r="BF46" s="47">
        <v>0.13975057860000001</v>
      </c>
      <c r="BG46" s="47">
        <v>0.18992964609999999</v>
      </c>
      <c r="BH46" s="47">
        <v>1.02116923E-2</v>
      </c>
      <c r="BI46" s="47">
        <v>0.1039232491</v>
      </c>
      <c r="BJ46" s="47">
        <v>2.0067700500000001E-2</v>
      </c>
      <c r="BK46" s="47">
        <v>5.6356719499999999E-2</v>
      </c>
      <c r="BL46" s="47">
        <v>-8.8966849999999997E-3</v>
      </c>
      <c r="BM46" s="47">
        <v>0.10269792</v>
      </c>
      <c r="BN46" s="47">
        <v>-3.1866264999999998E-2</v>
      </c>
      <c r="BO46" s="47">
        <v>7.2470191399999995E-2</v>
      </c>
      <c r="BP46" s="47">
        <v>4.7059844999999996E-3</v>
      </c>
      <c r="BQ46" s="47">
        <v>1.3897453800000001E-2</v>
      </c>
      <c r="BR46" s="47">
        <v>8.0060938000000009E-3</v>
      </c>
      <c r="BS46" s="47">
        <v>1.82554916E-2</v>
      </c>
      <c r="BT46" s="47">
        <v>-1.199189E-2</v>
      </c>
      <c r="BU46" s="47">
        <v>6.7093973599999995E-2</v>
      </c>
      <c r="BV46" s="47">
        <v>3.1454408400000002E-2</v>
      </c>
      <c r="BW46" s="47">
        <v>5.24990506E-2</v>
      </c>
      <c r="BX46" s="47">
        <v>-3.5745477999999997E-2</v>
      </c>
      <c r="BY46" s="47">
        <v>5.7101213200000001E-2</v>
      </c>
      <c r="BZ46" s="47">
        <v>1.3146455E-2</v>
      </c>
      <c r="CA46" s="47">
        <v>4.6242960499999999E-2</v>
      </c>
      <c r="CB46" s="47">
        <v>4.2795270000000003E-2</v>
      </c>
      <c r="CC46" s="47">
        <v>-1.2712538000000001E-2</v>
      </c>
      <c r="CD46" s="47">
        <v>2.7507985700000001E-2</v>
      </c>
      <c r="CE46" s="47">
        <v>0.1342290662</v>
      </c>
      <c r="CF46" s="47">
        <v>-2.9640720999999998E-2</v>
      </c>
      <c r="CG46" s="47">
        <v>-1.5865265E-2</v>
      </c>
      <c r="CH46" s="47">
        <v>2.0412217699999999E-2</v>
      </c>
      <c r="CI46" s="47">
        <v>2.7990350000000001E-2</v>
      </c>
      <c r="CJ46" s="47">
        <v>1.36136596E-2</v>
      </c>
      <c r="CK46" s="47">
        <v>-3.5900466999999998E-2</v>
      </c>
      <c r="CL46" s="47">
        <v>4.9661349999999998E-4</v>
      </c>
      <c r="CM46" s="47">
        <v>6.6793047999999999E-3</v>
      </c>
      <c r="CN46" s="47">
        <v>1.3932211E-2</v>
      </c>
      <c r="CO46" s="47">
        <v>1.11353094E-2</v>
      </c>
      <c r="CP46" s="47">
        <v>8.0477664999999993E-3</v>
      </c>
      <c r="CQ46" s="47">
        <v>7.8118066999999999E-3</v>
      </c>
      <c r="CR46" s="47">
        <v>-2.2530666000000001E-2</v>
      </c>
      <c r="CS46" s="47">
        <v>-1.1109206999999999E-2</v>
      </c>
      <c r="CT46" s="47">
        <v>-4.4744590000000001E-3</v>
      </c>
      <c r="CU46" s="47">
        <v>-1.8171649000000002E-2</v>
      </c>
      <c r="CV46" s="47">
        <v>3.5951208300000002E-2</v>
      </c>
      <c r="CW46" s="47">
        <v>-3.8507939999999998E-3</v>
      </c>
      <c r="CX46" s="47">
        <v>2.4176491299999998E-2</v>
      </c>
      <c r="CY46" s="47">
        <v>4.0368032999999999E-3</v>
      </c>
      <c r="CZ46" s="47">
        <v>3.3802131E-3</v>
      </c>
      <c r="DA46" s="47">
        <v>-2.755197E-3</v>
      </c>
      <c r="DB46" s="47">
        <v>3.1735539100000001E-2</v>
      </c>
      <c r="DC46" s="47">
        <v>4.1423400000000004E-3</v>
      </c>
      <c r="DD46" s="47">
        <v>1.89385278E-2</v>
      </c>
      <c r="DE46" s="47">
        <v>1.02563536E-2</v>
      </c>
      <c r="DF46" s="47">
        <v>5.9845031999999996E-3</v>
      </c>
      <c r="DG46" s="47">
        <v>6.4398373999999996E-3</v>
      </c>
      <c r="DH46" s="48">
        <v>1.3934895000000001E-3</v>
      </c>
    </row>
    <row r="47" spans="1:112" x14ac:dyDescent="0.15">
      <c r="A47" s="46" t="s">
        <v>940</v>
      </c>
      <c r="B47" s="47" t="s">
        <v>808</v>
      </c>
      <c r="C47" s="47">
        <v>0.28111316380000001</v>
      </c>
      <c r="D47" s="47">
        <v>0.2115843131</v>
      </c>
      <c r="E47" s="47">
        <v>0.29378169679999999</v>
      </c>
      <c r="F47" s="47">
        <v>0.40564339630000001</v>
      </c>
      <c r="G47" s="47">
        <v>0.195046829</v>
      </c>
      <c r="H47" s="47">
        <v>0.2072780021</v>
      </c>
      <c r="I47" s="47">
        <v>0.20437700910000001</v>
      </c>
      <c r="J47" s="47">
        <v>0.25730400450000002</v>
      </c>
      <c r="K47" s="47">
        <v>8.3624918500000006E-2</v>
      </c>
      <c r="L47" s="47">
        <v>0.24442043150000001</v>
      </c>
      <c r="M47" s="47">
        <v>0.4165351504</v>
      </c>
      <c r="N47" s="47">
        <v>0.41867842830000002</v>
      </c>
      <c r="O47" s="47">
        <v>0.4135621397</v>
      </c>
      <c r="P47" s="47">
        <v>0.2421329441</v>
      </c>
      <c r="Q47" s="47">
        <v>0.34706670150000002</v>
      </c>
      <c r="R47" s="47">
        <v>0.40321610019999998</v>
      </c>
      <c r="S47" s="47">
        <v>0.35638591289999999</v>
      </c>
      <c r="T47" s="47">
        <v>0.37161191490000001</v>
      </c>
      <c r="U47" s="47">
        <v>0.35838444380000001</v>
      </c>
      <c r="V47" s="47">
        <v>0.25582326300000002</v>
      </c>
      <c r="W47" s="47">
        <v>0.21392900009999999</v>
      </c>
      <c r="X47" s="47">
        <v>0.19396851900000001</v>
      </c>
      <c r="Y47" s="47">
        <v>0.22370549479999999</v>
      </c>
      <c r="Z47" s="47">
        <v>0.2867720185</v>
      </c>
      <c r="AA47" s="47">
        <v>0.174499871</v>
      </c>
      <c r="AB47" s="47">
        <v>0.19407037939999999</v>
      </c>
      <c r="AC47" s="47">
        <v>0.20454418539999999</v>
      </c>
      <c r="AD47" s="47">
        <v>0.2318320848</v>
      </c>
      <c r="AE47" s="47">
        <v>0.20502336309999999</v>
      </c>
      <c r="AF47" s="47">
        <v>0.18078478140000001</v>
      </c>
      <c r="AG47" s="47">
        <v>0.18006256379999999</v>
      </c>
      <c r="AH47" s="47">
        <v>0.13573578250000001</v>
      </c>
      <c r="AI47" s="47">
        <v>0.1759389452</v>
      </c>
      <c r="AJ47" s="47">
        <v>0.18860693740000001</v>
      </c>
      <c r="AK47" s="47">
        <v>0.19566221549999999</v>
      </c>
      <c r="AL47" s="47">
        <v>0.189158824</v>
      </c>
      <c r="AM47" s="47">
        <v>0.1227719495</v>
      </c>
      <c r="AN47" s="47">
        <v>0.16799308399999999</v>
      </c>
      <c r="AO47" s="47">
        <v>0.16087513000000001</v>
      </c>
      <c r="AP47" s="47">
        <v>2.4418053799999999E-2</v>
      </c>
      <c r="AQ47" s="47">
        <v>2.8939150300000001E-2</v>
      </c>
      <c r="AR47" s="47">
        <v>0.24364011399999999</v>
      </c>
      <c r="AS47" s="47">
        <v>1</v>
      </c>
      <c r="AT47" s="47">
        <v>0.58712211010000004</v>
      </c>
      <c r="AU47" s="47">
        <v>0.15846437890000001</v>
      </c>
      <c r="AV47" s="47">
        <v>0.24227948939999999</v>
      </c>
      <c r="AW47" s="47">
        <v>0.15047570339999999</v>
      </c>
      <c r="AX47" s="47">
        <v>0.240301444</v>
      </c>
      <c r="AY47" s="47">
        <v>5.60306146E-2</v>
      </c>
      <c r="AZ47" s="47">
        <v>0.1227341386</v>
      </c>
      <c r="BA47" s="47">
        <v>3.43266287E-2</v>
      </c>
      <c r="BB47" s="47">
        <v>0.1113573573</v>
      </c>
      <c r="BC47" s="47">
        <v>0.1528051846</v>
      </c>
      <c r="BD47" s="47">
        <v>5.3174671299999997E-2</v>
      </c>
      <c r="BE47" s="47">
        <v>4.2765857800000001E-2</v>
      </c>
      <c r="BF47" s="47">
        <v>0.12019096880000001</v>
      </c>
      <c r="BG47" s="47">
        <v>0.1159271045</v>
      </c>
      <c r="BH47" s="47">
        <v>1.34694159E-2</v>
      </c>
      <c r="BI47" s="47">
        <v>0.12666826370000001</v>
      </c>
      <c r="BJ47" s="47">
        <v>3.0749182999999999E-2</v>
      </c>
      <c r="BK47" s="47">
        <v>4.60489278E-2</v>
      </c>
      <c r="BL47" s="47">
        <v>1.2073969299999999E-2</v>
      </c>
      <c r="BM47" s="47">
        <v>8.1086081199999993E-2</v>
      </c>
      <c r="BN47" s="47">
        <v>-1.1695200000000001E-3</v>
      </c>
      <c r="BO47" s="47">
        <v>4.4738617899999999E-2</v>
      </c>
      <c r="BP47" s="47">
        <v>-1.9152290000000001E-3</v>
      </c>
      <c r="BQ47" s="47">
        <v>1.3552624500000001E-2</v>
      </c>
      <c r="BR47" s="47">
        <v>2.3264169299999998E-2</v>
      </c>
      <c r="BS47" s="47">
        <v>-5.3205500000000003E-4</v>
      </c>
      <c r="BT47" s="47">
        <v>-1.1598769999999999E-3</v>
      </c>
      <c r="BU47" s="47">
        <v>6.3237249300000006E-2</v>
      </c>
      <c r="BV47" s="47">
        <v>2.5244798799999999E-2</v>
      </c>
      <c r="BW47" s="47">
        <v>4.5978653000000001E-2</v>
      </c>
      <c r="BX47" s="47">
        <v>-1.3072879000000001E-2</v>
      </c>
      <c r="BY47" s="47">
        <v>4.8687973099999997E-2</v>
      </c>
      <c r="BZ47" s="47">
        <v>2.2603866E-2</v>
      </c>
      <c r="CA47" s="47">
        <v>4.4583896400000003E-2</v>
      </c>
      <c r="CB47" s="47">
        <v>4.0406795500000002E-2</v>
      </c>
      <c r="CC47" s="47">
        <v>-1.6119753000000001E-2</v>
      </c>
      <c r="CD47" s="47">
        <v>0.1256810602</v>
      </c>
      <c r="CE47" s="47">
        <v>0.16400008199999999</v>
      </c>
      <c r="CF47" s="47">
        <v>-2.1722973E-2</v>
      </c>
      <c r="CG47" s="47">
        <v>-4.7782800000000002E-4</v>
      </c>
      <c r="CH47" s="47">
        <v>5.9141923999999997E-3</v>
      </c>
      <c r="CI47" s="47">
        <v>2.2292582700000001E-2</v>
      </c>
      <c r="CJ47" s="47">
        <v>1.2805209600000001E-2</v>
      </c>
      <c r="CK47" s="47">
        <v>-3.2140061999999997E-2</v>
      </c>
      <c r="CL47" s="47">
        <v>4.9603907999999997E-3</v>
      </c>
      <c r="CM47" s="47">
        <v>1.03839686E-2</v>
      </c>
      <c r="CN47" s="47">
        <v>1.0931753400000001E-2</v>
      </c>
      <c r="CO47" s="47">
        <v>9.4398698999999999E-3</v>
      </c>
      <c r="CP47" s="47">
        <v>1.04533352E-2</v>
      </c>
      <c r="CQ47" s="47">
        <v>1.05739557E-2</v>
      </c>
      <c r="CR47" s="47">
        <v>-2.9870721999999999E-2</v>
      </c>
      <c r="CS47" s="47">
        <v>-2.1209670000000001E-3</v>
      </c>
      <c r="CT47" s="47">
        <v>4.3569795000000001E-3</v>
      </c>
      <c r="CU47" s="47">
        <v>2.7204129999999999E-4</v>
      </c>
      <c r="CV47" s="47">
        <v>2.9921391200000001E-2</v>
      </c>
      <c r="CW47" s="47">
        <v>2.08116195E-2</v>
      </c>
      <c r="CX47" s="47">
        <v>1.7708484600000001E-2</v>
      </c>
      <c r="CY47" s="47">
        <v>1.3447434499999999E-2</v>
      </c>
      <c r="CZ47" s="47">
        <v>1.0502937800000001E-2</v>
      </c>
      <c r="DA47" s="47">
        <v>8.4703109999999997E-4</v>
      </c>
      <c r="DB47" s="47">
        <v>2.24589353E-2</v>
      </c>
      <c r="DC47" s="47">
        <v>3.5986798999999999E-3</v>
      </c>
      <c r="DD47" s="47">
        <v>1.5172275400000001E-2</v>
      </c>
      <c r="DE47" s="47">
        <v>1.27619633E-2</v>
      </c>
      <c r="DF47" s="47">
        <v>2.7378486E-3</v>
      </c>
      <c r="DG47" s="47">
        <v>8.0478782000000006E-3</v>
      </c>
      <c r="DH47" s="48">
        <v>3.0118942999999999E-3</v>
      </c>
    </row>
    <row r="48" spans="1:112" x14ac:dyDescent="0.15">
      <c r="A48" s="46" t="s">
        <v>940</v>
      </c>
      <c r="B48" s="47" t="s">
        <v>805</v>
      </c>
      <c r="C48" s="47">
        <v>0.30839572320000003</v>
      </c>
      <c r="D48" s="47">
        <v>0.2006610224</v>
      </c>
      <c r="E48" s="47">
        <v>0.32790138000000002</v>
      </c>
      <c r="F48" s="47">
        <v>0.43533991490000001</v>
      </c>
      <c r="G48" s="47">
        <v>0.16686126479999999</v>
      </c>
      <c r="H48" s="47">
        <v>0.14999676740000001</v>
      </c>
      <c r="I48" s="47">
        <v>0.1448680074</v>
      </c>
      <c r="J48" s="47">
        <v>0.28153708420000001</v>
      </c>
      <c r="K48" s="47">
        <v>7.2421455400000001E-2</v>
      </c>
      <c r="L48" s="47">
        <v>0.19698059809999999</v>
      </c>
      <c r="M48" s="47">
        <v>0.48980217329999998</v>
      </c>
      <c r="N48" s="47">
        <v>0.481377216</v>
      </c>
      <c r="O48" s="47">
        <v>0.4679145676</v>
      </c>
      <c r="P48" s="47">
        <v>0.26532509970000001</v>
      </c>
      <c r="Q48" s="47">
        <v>0.39177192280000001</v>
      </c>
      <c r="R48" s="47">
        <v>0.41585262509999998</v>
      </c>
      <c r="S48" s="47">
        <v>0.4316523713</v>
      </c>
      <c r="T48" s="47">
        <v>0.43806967549999998</v>
      </c>
      <c r="U48" s="47">
        <v>0.40452419449999999</v>
      </c>
      <c r="V48" s="47">
        <v>0.27899805789999998</v>
      </c>
      <c r="W48" s="47">
        <v>0.23484587779999999</v>
      </c>
      <c r="X48" s="47">
        <v>0.20464232239999999</v>
      </c>
      <c r="Y48" s="47">
        <v>0.26078861520000002</v>
      </c>
      <c r="Z48" s="47">
        <v>0.3561327843</v>
      </c>
      <c r="AA48" s="47">
        <v>0.16497606819999999</v>
      </c>
      <c r="AB48" s="47">
        <v>0.26293246710000001</v>
      </c>
      <c r="AC48" s="47">
        <v>0.29645920450000002</v>
      </c>
      <c r="AD48" s="47">
        <v>0.18912221360000001</v>
      </c>
      <c r="AE48" s="47">
        <v>0.30075053460000001</v>
      </c>
      <c r="AF48" s="47">
        <v>0.25085227430000001</v>
      </c>
      <c r="AG48" s="47">
        <v>0.15631553109999999</v>
      </c>
      <c r="AH48" s="47">
        <v>0.16689318240000001</v>
      </c>
      <c r="AI48" s="47">
        <v>0.24573359850000001</v>
      </c>
      <c r="AJ48" s="47">
        <v>0.276089898</v>
      </c>
      <c r="AK48" s="47">
        <v>0.30000073430000002</v>
      </c>
      <c r="AL48" s="47">
        <v>0.2232943513</v>
      </c>
      <c r="AM48" s="47">
        <v>9.9270920400000004E-2</v>
      </c>
      <c r="AN48" s="47">
        <v>0.24319624510000001</v>
      </c>
      <c r="AO48" s="47">
        <v>0.2266421334</v>
      </c>
      <c r="AP48" s="47">
        <v>3.3596026600000002E-2</v>
      </c>
      <c r="AQ48" s="47">
        <v>4.2416812999999998E-2</v>
      </c>
      <c r="AR48" s="47">
        <v>0.18031749189999999</v>
      </c>
      <c r="AS48" s="47">
        <v>0.58712211010000004</v>
      </c>
      <c r="AT48" s="47">
        <v>1</v>
      </c>
      <c r="AU48" s="47">
        <v>0.25466390570000003</v>
      </c>
      <c r="AV48" s="47">
        <v>0.22524534800000001</v>
      </c>
      <c r="AW48" s="47">
        <v>0.2453258546</v>
      </c>
      <c r="AX48" s="47">
        <v>0.1974647474</v>
      </c>
      <c r="AY48" s="47">
        <v>4.8585316699999999E-2</v>
      </c>
      <c r="AZ48" s="47">
        <v>0.2195748256</v>
      </c>
      <c r="BA48" s="47">
        <v>3.4340948599999997E-2</v>
      </c>
      <c r="BB48" s="47">
        <v>9.0950886800000005E-2</v>
      </c>
      <c r="BC48" s="47">
        <v>0.2189826252</v>
      </c>
      <c r="BD48" s="47">
        <v>4.3049446499999998E-2</v>
      </c>
      <c r="BE48" s="47">
        <v>3.3942400999999997E-2</v>
      </c>
      <c r="BF48" s="47">
        <v>0.21455193689999999</v>
      </c>
      <c r="BG48" s="47">
        <v>0.10658788919999999</v>
      </c>
      <c r="BH48" s="47">
        <v>1.45502884E-2</v>
      </c>
      <c r="BI48" s="47">
        <v>0.1329029642</v>
      </c>
      <c r="BJ48" s="47">
        <v>2.7124988100000001E-2</v>
      </c>
      <c r="BK48" s="47">
        <v>4.4847219600000002E-2</v>
      </c>
      <c r="BL48" s="47">
        <v>1.48190614E-2</v>
      </c>
      <c r="BM48" s="47">
        <v>0.1055909303</v>
      </c>
      <c r="BN48" s="47">
        <v>7.6662865999999998E-3</v>
      </c>
      <c r="BO48" s="47">
        <v>4.8939287900000003E-2</v>
      </c>
      <c r="BP48" s="47">
        <v>6.1709434000000001E-3</v>
      </c>
      <c r="BQ48" s="47">
        <v>7.5953195999999999E-3</v>
      </c>
      <c r="BR48" s="47">
        <v>-3.9520317999999999E-2</v>
      </c>
      <c r="BS48" s="47">
        <v>1.777778E-3</v>
      </c>
      <c r="BT48" s="47">
        <v>-3.7572761000000003E-2</v>
      </c>
      <c r="BU48" s="47">
        <v>7.9352641700000004E-2</v>
      </c>
      <c r="BV48" s="47">
        <v>4.7048443699999998E-2</v>
      </c>
      <c r="BW48" s="47">
        <v>0.1194751537</v>
      </c>
      <c r="BX48" s="47">
        <v>-5.1409700000000003E-4</v>
      </c>
      <c r="BY48" s="47">
        <v>0.12745039999999999</v>
      </c>
      <c r="BZ48" s="47">
        <v>1.6864899700000002E-2</v>
      </c>
      <c r="CA48" s="47">
        <v>0.13123349109999999</v>
      </c>
      <c r="CB48" s="47">
        <v>0.10768408760000001</v>
      </c>
      <c r="CC48" s="47">
        <v>-2.1623318999999998E-2</v>
      </c>
      <c r="CD48" s="47">
        <v>7.1432498600000005E-2</v>
      </c>
      <c r="CE48" s="47">
        <v>0.10696247490000001</v>
      </c>
      <c r="CF48" s="47">
        <v>-3.2688278000000001E-2</v>
      </c>
      <c r="CG48" s="47">
        <v>-7.5891429999999996E-3</v>
      </c>
      <c r="CH48" s="47">
        <v>1.9596237499999999E-2</v>
      </c>
      <c r="CI48" s="47">
        <v>6.7117907199999993E-2</v>
      </c>
      <c r="CJ48" s="47">
        <v>2.9851502999999999E-3</v>
      </c>
      <c r="CK48" s="47">
        <v>-4.8509117999999997E-2</v>
      </c>
      <c r="CL48" s="47">
        <v>9.1948006000000006E-3</v>
      </c>
      <c r="CM48" s="47">
        <v>-9.861692E-3</v>
      </c>
      <c r="CN48" s="47">
        <v>6.6179185000000001E-3</v>
      </c>
      <c r="CO48" s="47">
        <v>-1.2672017000000001E-2</v>
      </c>
      <c r="CP48" s="47">
        <v>-1.0412631E-2</v>
      </c>
      <c r="CQ48" s="47">
        <v>-1.049071E-2</v>
      </c>
      <c r="CR48" s="47">
        <v>-2.8624113E-2</v>
      </c>
      <c r="CS48" s="47">
        <v>-1.7193826999999998E-2</v>
      </c>
      <c r="CT48" s="47">
        <v>-1.2786255E-2</v>
      </c>
      <c r="CU48" s="47">
        <v>-3.40085E-3</v>
      </c>
      <c r="CV48" s="47">
        <v>7.8175583899999998E-2</v>
      </c>
      <c r="CW48" s="47">
        <v>-4.1392462999999997E-2</v>
      </c>
      <c r="CX48" s="47">
        <v>1.7088902999999999E-2</v>
      </c>
      <c r="CY48" s="47">
        <v>1.78285704E-2</v>
      </c>
      <c r="CZ48" s="47">
        <v>1.5040127299999999E-2</v>
      </c>
      <c r="DA48" s="47">
        <v>-2.3979990000000001E-3</v>
      </c>
      <c r="DB48" s="47">
        <v>1.8570936900000001E-2</v>
      </c>
      <c r="DC48" s="47">
        <v>-4.9990799999999997E-4</v>
      </c>
      <c r="DD48" s="47">
        <v>1.0772879E-3</v>
      </c>
      <c r="DE48" s="47">
        <v>2.6716470900000001E-2</v>
      </c>
      <c r="DF48" s="47">
        <v>9.8075092999999995E-3</v>
      </c>
      <c r="DG48" s="47">
        <v>5.9558551E-3</v>
      </c>
      <c r="DH48" s="48">
        <v>2.04223849E-2</v>
      </c>
    </row>
    <row r="49" spans="1:112" x14ac:dyDescent="0.15">
      <c r="A49" s="46" t="s">
        <v>940</v>
      </c>
      <c r="B49" s="47" t="s">
        <v>144</v>
      </c>
      <c r="C49" s="47">
        <v>0.34411646509999999</v>
      </c>
      <c r="D49" s="47">
        <v>0.27009092270000001</v>
      </c>
      <c r="E49" s="47">
        <v>0.38154392939999998</v>
      </c>
      <c r="F49" s="47">
        <v>0.37173498659999998</v>
      </c>
      <c r="G49" s="47">
        <v>0.1190121121</v>
      </c>
      <c r="H49" s="47">
        <v>0.1835784322</v>
      </c>
      <c r="I49" s="47">
        <v>0.17873960380000001</v>
      </c>
      <c r="J49" s="47">
        <v>0.36790388340000002</v>
      </c>
      <c r="K49" s="47">
        <v>5.5060519400000001E-2</v>
      </c>
      <c r="L49" s="47">
        <v>0.16494032480000001</v>
      </c>
      <c r="M49" s="47">
        <v>0.53167070250000004</v>
      </c>
      <c r="N49" s="47">
        <v>0.52140581580000001</v>
      </c>
      <c r="O49" s="47">
        <v>0.54515969900000005</v>
      </c>
      <c r="P49" s="47">
        <v>0.46259707880000001</v>
      </c>
      <c r="Q49" s="47">
        <v>0.41265214430000002</v>
      </c>
      <c r="R49" s="47">
        <v>0.35769293790000001</v>
      </c>
      <c r="S49" s="47">
        <v>0.42179752320000002</v>
      </c>
      <c r="T49" s="47">
        <v>0.56572245580000002</v>
      </c>
      <c r="U49" s="47">
        <v>0.42451281660000001</v>
      </c>
      <c r="V49" s="47">
        <v>0.39493776920000001</v>
      </c>
      <c r="W49" s="47">
        <v>0.43743059629999997</v>
      </c>
      <c r="X49" s="47">
        <v>0.38031070970000003</v>
      </c>
      <c r="Y49" s="47">
        <v>0.48356688279999999</v>
      </c>
      <c r="Z49" s="47">
        <v>0.50051378550000003</v>
      </c>
      <c r="AA49" s="47">
        <v>0.37550344920000001</v>
      </c>
      <c r="AB49" s="47">
        <v>0.52478562760000003</v>
      </c>
      <c r="AC49" s="47">
        <v>0.69530537960000005</v>
      </c>
      <c r="AD49" s="47">
        <v>0.28033873419999999</v>
      </c>
      <c r="AE49" s="47">
        <v>0.71653802089999996</v>
      </c>
      <c r="AF49" s="47">
        <v>0.50256827079999999</v>
      </c>
      <c r="AG49" s="47">
        <v>0.13492563020000001</v>
      </c>
      <c r="AH49" s="47">
        <v>0.19995681749999999</v>
      </c>
      <c r="AI49" s="47">
        <v>0.68255037890000003</v>
      </c>
      <c r="AJ49" s="47">
        <v>0.87848979569999996</v>
      </c>
      <c r="AK49" s="47">
        <v>0.7321150622</v>
      </c>
      <c r="AL49" s="47">
        <v>0.44790994369999998</v>
      </c>
      <c r="AM49" s="47">
        <v>9.9589536000000006E-2</v>
      </c>
      <c r="AN49" s="47">
        <v>0.79854932570000003</v>
      </c>
      <c r="AO49" s="47">
        <v>0.67191334709999995</v>
      </c>
      <c r="AP49" s="47">
        <v>4.74497989E-2</v>
      </c>
      <c r="AQ49" s="47">
        <v>8.6945813600000005E-2</v>
      </c>
      <c r="AR49" s="47">
        <v>0.17011267720000001</v>
      </c>
      <c r="AS49" s="47">
        <v>0.15846437890000001</v>
      </c>
      <c r="AT49" s="47">
        <v>0.25466390570000003</v>
      </c>
      <c r="AU49" s="47">
        <v>1</v>
      </c>
      <c r="AV49" s="47">
        <v>0.28362977369999998</v>
      </c>
      <c r="AW49" s="47">
        <v>0.7423968218</v>
      </c>
      <c r="AX49" s="47">
        <v>6.66786397E-2</v>
      </c>
      <c r="AY49" s="47">
        <v>1.9297794600000001E-2</v>
      </c>
      <c r="AZ49" s="47">
        <v>0.50952256659999995</v>
      </c>
      <c r="BA49" s="47">
        <v>-4.0746255000000002E-2</v>
      </c>
      <c r="BB49" s="47">
        <v>8.2460397399999996E-2</v>
      </c>
      <c r="BC49" s="47">
        <v>0.40449065499999998</v>
      </c>
      <c r="BD49" s="47">
        <v>2.2033110099999999E-2</v>
      </c>
      <c r="BE49" s="47">
        <v>2.40714668E-2</v>
      </c>
      <c r="BF49" s="47">
        <v>0.75865231180000003</v>
      </c>
      <c r="BG49" s="47">
        <v>7.2467877099999994E-2</v>
      </c>
      <c r="BH49" s="47">
        <v>1.6487131799999999E-2</v>
      </c>
      <c r="BI49" s="47">
        <v>2.3392405799999998E-2</v>
      </c>
      <c r="BJ49" s="47">
        <v>1.27769867E-2</v>
      </c>
      <c r="BK49" s="47">
        <v>0.11839790140000001</v>
      </c>
      <c r="BL49" s="47">
        <v>9.3102108999999992E-3</v>
      </c>
      <c r="BM49" s="47">
        <v>0.30406437559999999</v>
      </c>
      <c r="BN49" s="47">
        <v>2.47406386E-2</v>
      </c>
      <c r="BO49" s="47">
        <v>0.13948504549999999</v>
      </c>
      <c r="BP49" s="47">
        <v>4.2467843200000001E-2</v>
      </c>
      <c r="BQ49" s="47">
        <v>-4.5406259999999999E-3</v>
      </c>
      <c r="BR49" s="47">
        <v>-0.22243887600000001</v>
      </c>
      <c r="BS49" s="47">
        <v>6.4205822999999999E-3</v>
      </c>
      <c r="BT49" s="47">
        <v>-9.1988691999999997E-2</v>
      </c>
      <c r="BU49" s="47">
        <v>0.2083124351</v>
      </c>
      <c r="BV49" s="47">
        <v>9.5719157299999996E-2</v>
      </c>
      <c r="BW49" s="47">
        <v>0.22756814049999999</v>
      </c>
      <c r="BX49" s="47">
        <v>1.9680315300000001E-2</v>
      </c>
      <c r="BY49" s="47">
        <v>0.23897752119999999</v>
      </c>
      <c r="BZ49" s="47">
        <v>-8.0319870000000008E-3</v>
      </c>
      <c r="CA49" s="47">
        <v>0.25151068679999999</v>
      </c>
      <c r="CB49" s="47">
        <v>0.19529800780000001</v>
      </c>
      <c r="CC49" s="47">
        <v>-2.9566691999999999E-2</v>
      </c>
      <c r="CD49" s="47">
        <v>-0.37615590799999998</v>
      </c>
      <c r="CE49" s="47">
        <v>-0.31554852799999999</v>
      </c>
      <c r="CF49" s="47">
        <v>-9.3826809999999997E-2</v>
      </c>
      <c r="CG49" s="47">
        <v>-6.0207232999999999E-2</v>
      </c>
      <c r="CH49" s="47">
        <v>5.4415970199999997E-2</v>
      </c>
      <c r="CI49" s="47">
        <v>8.6098965200000002E-2</v>
      </c>
      <c r="CJ49" s="47">
        <v>-0.215587153</v>
      </c>
      <c r="CK49" s="47">
        <v>-0.12725231100000001</v>
      </c>
      <c r="CL49" s="47">
        <v>1.4503172000000001E-3</v>
      </c>
      <c r="CM49" s="47">
        <v>-0.15610521599999999</v>
      </c>
      <c r="CN49" s="47">
        <v>3.4061861999999999E-3</v>
      </c>
      <c r="CO49" s="47">
        <v>-0.14297810499999999</v>
      </c>
      <c r="CP49" s="47">
        <v>-0.15503798299999999</v>
      </c>
      <c r="CQ49" s="47">
        <v>-0.153317386</v>
      </c>
      <c r="CR49" s="47">
        <v>-0.15493298599999999</v>
      </c>
      <c r="CS49" s="47">
        <v>-0.32040854699999999</v>
      </c>
      <c r="CT49" s="47">
        <v>-0.30790562100000002</v>
      </c>
      <c r="CU49" s="47">
        <v>-0.12597661900000001</v>
      </c>
      <c r="CV49" s="47">
        <v>0.15314578919999999</v>
      </c>
      <c r="CW49" s="47">
        <v>-0.13662542999999999</v>
      </c>
      <c r="CX49" s="47">
        <v>6.003432E-4</v>
      </c>
      <c r="CY49" s="47">
        <v>3.1551649899999999E-2</v>
      </c>
      <c r="CZ49" s="47">
        <v>2.6390230899999999E-2</v>
      </c>
      <c r="DA49" s="47">
        <v>-5.2597049999999999E-3</v>
      </c>
      <c r="DB49" s="47">
        <v>3.6951218299999998E-2</v>
      </c>
      <c r="DC49" s="47">
        <v>-9.4772080000000009E-3</v>
      </c>
      <c r="DD49" s="47">
        <v>-2.2459215000000001E-2</v>
      </c>
      <c r="DE49" s="47">
        <v>6.2101136100000003E-2</v>
      </c>
      <c r="DF49" s="47">
        <v>1.65485098E-2</v>
      </c>
      <c r="DG49" s="47">
        <v>6.2063051999999997E-3</v>
      </c>
      <c r="DH49" s="48">
        <v>4.6198265199999998E-2</v>
      </c>
    </row>
    <row r="50" spans="1:112" x14ac:dyDescent="0.15">
      <c r="A50" s="46" t="s">
        <v>940</v>
      </c>
      <c r="B50" s="47" t="s">
        <v>799</v>
      </c>
      <c r="C50" s="47">
        <v>0.28181122710000001</v>
      </c>
      <c r="D50" s="47">
        <v>0.24916451449999999</v>
      </c>
      <c r="E50" s="47">
        <v>0.29585446430000001</v>
      </c>
      <c r="F50" s="47">
        <v>0.42072371110000001</v>
      </c>
      <c r="G50" s="47">
        <v>0.211400161</v>
      </c>
      <c r="H50" s="47">
        <v>0.27254671609999997</v>
      </c>
      <c r="I50" s="47">
        <v>0.27167509229999998</v>
      </c>
      <c r="J50" s="47">
        <v>0.31514554589999999</v>
      </c>
      <c r="K50" s="47">
        <v>7.1920110300000006E-2</v>
      </c>
      <c r="L50" s="47">
        <v>0.2772468011</v>
      </c>
      <c r="M50" s="47">
        <v>0.50857863680000004</v>
      </c>
      <c r="N50" s="47">
        <v>0.52928198039999996</v>
      </c>
      <c r="O50" s="47">
        <v>0.53101057119999995</v>
      </c>
      <c r="P50" s="47">
        <v>0.34263561920000002</v>
      </c>
      <c r="Q50" s="47">
        <v>0.4687522724</v>
      </c>
      <c r="R50" s="47">
        <v>0.4520730476</v>
      </c>
      <c r="S50" s="47">
        <v>0.26779626620000002</v>
      </c>
      <c r="T50" s="47">
        <v>0.56838971319999998</v>
      </c>
      <c r="U50" s="47">
        <v>0.36429204710000002</v>
      </c>
      <c r="V50" s="47">
        <v>0.34329449249999999</v>
      </c>
      <c r="W50" s="47">
        <v>0.28701562980000001</v>
      </c>
      <c r="X50" s="47">
        <v>0.3100601348</v>
      </c>
      <c r="Y50" s="47">
        <v>0.32728739950000002</v>
      </c>
      <c r="Z50" s="47">
        <v>0.35032163420000001</v>
      </c>
      <c r="AA50" s="47">
        <v>0.28945905709999997</v>
      </c>
      <c r="AB50" s="47">
        <v>0.27806470659999999</v>
      </c>
      <c r="AC50" s="47">
        <v>0.31973569590000001</v>
      </c>
      <c r="AD50" s="47">
        <v>0.40655918949999997</v>
      </c>
      <c r="AE50" s="47">
        <v>0.32226596709999999</v>
      </c>
      <c r="AF50" s="47">
        <v>0.28417087279999997</v>
      </c>
      <c r="AG50" s="47">
        <v>0.19856857720000001</v>
      </c>
      <c r="AH50" s="47">
        <v>0.12315225389999999</v>
      </c>
      <c r="AI50" s="47">
        <v>0.26290789539999998</v>
      </c>
      <c r="AJ50" s="47">
        <v>0.3052044263</v>
      </c>
      <c r="AK50" s="47">
        <v>0.33870167410000002</v>
      </c>
      <c r="AL50" s="47">
        <v>0.29408704629999999</v>
      </c>
      <c r="AM50" s="47">
        <v>0.13520277110000001</v>
      </c>
      <c r="AN50" s="47">
        <v>0.28007398770000003</v>
      </c>
      <c r="AO50" s="47">
        <v>0.26328834919999999</v>
      </c>
      <c r="AP50" s="47">
        <v>3.0588110599999999E-2</v>
      </c>
      <c r="AQ50" s="47">
        <v>4.4173859400000001E-2</v>
      </c>
      <c r="AR50" s="47">
        <v>0.4607860614</v>
      </c>
      <c r="AS50" s="47">
        <v>0.24227948939999999</v>
      </c>
      <c r="AT50" s="47">
        <v>0.22524534800000001</v>
      </c>
      <c r="AU50" s="47">
        <v>0.28362977369999998</v>
      </c>
      <c r="AV50" s="47">
        <v>1</v>
      </c>
      <c r="AW50" s="47">
        <v>0.2677070527</v>
      </c>
      <c r="AX50" s="47">
        <v>0.36394430439999997</v>
      </c>
      <c r="AY50" s="47">
        <v>4.8306010599999998E-2</v>
      </c>
      <c r="AZ50" s="47">
        <v>0.20795615200000001</v>
      </c>
      <c r="BA50" s="47">
        <v>-8.3159459000000005E-2</v>
      </c>
      <c r="BB50" s="47">
        <v>0.13749833289999999</v>
      </c>
      <c r="BC50" s="47">
        <v>0.1921137473</v>
      </c>
      <c r="BD50" s="47">
        <v>4.3762015500000001E-2</v>
      </c>
      <c r="BE50" s="47">
        <v>3.9833495500000003E-2</v>
      </c>
      <c r="BF50" s="47">
        <v>0.24199011910000001</v>
      </c>
      <c r="BG50" s="47">
        <v>3.9676870699999998E-2</v>
      </c>
      <c r="BH50" s="47">
        <v>1.43996287E-2</v>
      </c>
      <c r="BI50" s="47">
        <v>8.8830187399999996E-2</v>
      </c>
      <c r="BJ50" s="47">
        <v>2.0515428400000001E-2</v>
      </c>
      <c r="BK50" s="47">
        <v>6.6099164799999999E-2</v>
      </c>
      <c r="BL50" s="47">
        <v>-4.6347190000000003E-2</v>
      </c>
      <c r="BM50" s="47">
        <v>0.16227985750000001</v>
      </c>
      <c r="BN50" s="47">
        <v>-5.1287095999999997E-2</v>
      </c>
      <c r="BO50" s="47">
        <v>0.12770436430000001</v>
      </c>
      <c r="BP50" s="47">
        <v>-2.3233699999999999E-3</v>
      </c>
      <c r="BQ50" s="47">
        <v>1.8151645000000001E-2</v>
      </c>
      <c r="BR50" s="47">
        <v>-2.6705887000000001E-2</v>
      </c>
      <c r="BS50" s="47">
        <v>5.9760993E-3</v>
      </c>
      <c r="BT50" s="47">
        <v>-2.4630011E-2</v>
      </c>
      <c r="BU50" s="47">
        <v>0.1305236622</v>
      </c>
      <c r="BV50" s="47">
        <v>4.4441132000000001E-2</v>
      </c>
      <c r="BW50" s="47">
        <v>0.1029577845</v>
      </c>
      <c r="BX50" s="47">
        <v>-4.0977741999999998E-2</v>
      </c>
      <c r="BY50" s="47">
        <v>0.1075887416</v>
      </c>
      <c r="BZ50" s="47">
        <v>1.1935232400000001E-2</v>
      </c>
      <c r="CA50" s="47">
        <v>9.8347788199999994E-2</v>
      </c>
      <c r="CB50" s="47">
        <v>8.8448290799999996E-2</v>
      </c>
      <c r="CC50" s="47">
        <v>-2.4818048999999998E-2</v>
      </c>
      <c r="CD50" s="47">
        <v>-6.2824654999999993E-2</v>
      </c>
      <c r="CE50" s="47">
        <v>0.1180386407</v>
      </c>
      <c r="CF50" s="47">
        <v>-7.3921455999999997E-2</v>
      </c>
      <c r="CG50" s="47">
        <v>-2.263561E-2</v>
      </c>
      <c r="CH50" s="47">
        <v>2.3364519899999998E-2</v>
      </c>
      <c r="CI50" s="47">
        <v>5.55383619E-2</v>
      </c>
      <c r="CJ50" s="47">
        <v>-3.3485429999999998E-3</v>
      </c>
      <c r="CK50" s="47">
        <v>-9.0222870999999996E-2</v>
      </c>
      <c r="CL50" s="47">
        <v>4.7014658000000004E-3</v>
      </c>
      <c r="CM50" s="47">
        <v>-1.1985866E-2</v>
      </c>
      <c r="CN50" s="47">
        <v>1.26014883E-2</v>
      </c>
      <c r="CO50" s="47">
        <v>-8.37479E-3</v>
      </c>
      <c r="CP50" s="47">
        <v>-1.1403554999999999E-2</v>
      </c>
      <c r="CQ50" s="47">
        <v>-1.1342059999999999E-2</v>
      </c>
      <c r="CR50" s="47">
        <v>-7.5371081000000006E-2</v>
      </c>
      <c r="CS50" s="47">
        <v>-3.4672526000000002E-2</v>
      </c>
      <c r="CT50" s="47">
        <v>-2.8568225999999999E-2</v>
      </c>
      <c r="CU50" s="47">
        <v>-2.9060806000000002E-2</v>
      </c>
      <c r="CV50" s="47">
        <v>7.4093038799999997E-2</v>
      </c>
      <c r="CW50" s="47">
        <v>-7.4576599999999996E-3</v>
      </c>
      <c r="CX50" s="47">
        <v>2.5259431299999999E-2</v>
      </c>
      <c r="CY50" s="47">
        <v>1.0059974899999999E-2</v>
      </c>
      <c r="CZ50" s="47">
        <v>1.45368258E-2</v>
      </c>
      <c r="DA50" s="47">
        <v>1.3084002E-3</v>
      </c>
      <c r="DB50" s="47">
        <v>2.6433585700000001E-2</v>
      </c>
      <c r="DC50" s="47">
        <v>3.8777497E-3</v>
      </c>
      <c r="DD50" s="47">
        <v>2.28829308E-2</v>
      </c>
      <c r="DE50" s="47">
        <v>2.31203582E-2</v>
      </c>
      <c r="DF50" s="47">
        <v>9.3672595000000008E-3</v>
      </c>
      <c r="DG50" s="47">
        <v>4.455517E-4</v>
      </c>
      <c r="DH50" s="48">
        <v>1.3154225E-2</v>
      </c>
    </row>
    <row r="51" spans="1:112" x14ac:dyDescent="0.15">
      <c r="A51" s="46" t="s">
        <v>940</v>
      </c>
      <c r="B51" s="47" t="s">
        <v>148</v>
      </c>
      <c r="C51" s="47">
        <v>0.30223223659999998</v>
      </c>
      <c r="D51" s="47">
        <v>0.23628639870000001</v>
      </c>
      <c r="E51" s="47">
        <v>0.33012038310000003</v>
      </c>
      <c r="F51" s="47">
        <v>0.34020703050000001</v>
      </c>
      <c r="G51" s="47">
        <v>0.1224770567</v>
      </c>
      <c r="H51" s="47">
        <v>0.16079427160000001</v>
      </c>
      <c r="I51" s="47">
        <v>0.15632660170000001</v>
      </c>
      <c r="J51" s="47">
        <v>0.30868084670000001</v>
      </c>
      <c r="K51" s="47">
        <v>6.2061923400000003E-2</v>
      </c>
      <c r="L51" s="47">
        <v>0.14211842899999999</v>
      </c>
      <c r="M51" s="47">
        <v>0.50007874649999995</v>
      </c>
      <c r="N51" s="47">
        <v>0.4896501473</v>
      </c>
      <c r="O51" s="47">
        <v>0.50419578880000004</v>
      </c>
      <c r="P51" s="47">
        <v>0.40636662130000001</v>
      </c>
      <c r="Q51" s="47">
        <v>0.30793733610000001</v>
      </c>
      <c r="R51" s="47">
        <v>0.32114869289999998</v>
      </c>
      <c r="S51" s="47">
        <v>0.36690757499999999</v>
      </c>
      <c r="T51" s="47">
        <v>0.52911300770000003</v>
      </c>
      <c r="U51" s="47">
        <v>0.36868788429999999</v>
      </c>
      <c r="V51" s="47">
        <v>0.32557404429999998</v>
      </c>
      <c r="W51" s="47">
        <v>0.37977560970000002</v>
      </c>
      <c r="X51" s="47">
        <v>0.32235434540000002</v>
      </c>
      <c r="Y51" s="47">
        <v>0.40776612350000002</v>
      </c>
      <c r="Z51" s="47">
        <v>0.44357356990000002</v>
      </c>
      <c r="AA51" s="47">
        <v>0.3191071566</v>
      </c>
      <c r="AB51" s="47">
        <v>0.47173071779999998</v>
      </c>
      <c r="AC51" s="47">
        <v>0.74649362460000002</v>
      </c>
      <c r="AD51" s="47">
        <v>0.24653006890000001</v>
      </c>
      <c r="AE51" s="47">
        <v>0.74596573079999995</v>
      </c>
      <c r="AF51" s="47">
        <v>0.41743796500000002</v>
      </c>
      <c r="AG51" s="47">
        <v>9.6433566799999995E-2</v>
      </c>
      <c r="AH51" s="47">
        <v>0.1633480491</v>
      </c>
      <c r="AI51" s="47">
        <v>0.7054659097</v>
      </c>
      <c r="AJ51" s="47">
        <v>0.81630308529999995</v>
      </c>
      <c r="AK51" s="47">
        <v>0.7424941411</v>
      </c>
      <c r="AL51" s="47">
        <v>0.37919369380000001</v>
      </c>
      <c r="AM51" s="47">
        <v>6.4206933199999996E-2</v>
      </c>
      <c r="AN51" s="47">
        <v>0.70989645130000001</v>
      </c>
      <c r="AO51" s="47">
        <v>0.65050594760000002</v>
      </c>
      <c r="AP51" s="47">
        <v>3.5047594299999998E-2</v>
      </c>
      <c r="AQ51" s="47">
        <v>6.0028163000000002E-2</v>
      </c>
      <c r="AR51" s="47">
        <v>0.17588555910000001</v>
      </c>
      <c r="AS51" s="47">
        <v>0.15047570339999999</v>
      </c>
      <c r="AT51" s="47">
        <v>0.2453258546</v>
      </c>
      <c r="AU51" s="47">
        <v>0.7423968218</v>
      </c>
      <c r="AV51" s="47">
        <v>0.2677070527</v>
      </c>
      <c r="AW51" s="47">
        <v>1</v>
      </c>
      <c r="AX51" s="47">
        <v>9.6020430300000001E-2</v>
      </c>
      <c r="AY51" s="47">
        <v>-2.3692850000000001E-3</v>
      </c>
      <c r="AZ51" s="47">
        <v>0.48378733499999999</v>
      </c>
      <c r="BA51" s="47">
        <v>-7.8237151000000005E-2</v>
      </c>
      <c r="BB51" s="47">
        <v>3.7293156600000002E-2</v>
      </c>
      <c r="BC51" s="47">
        <v>0.33577997869999998</v>
      </c>
      <c r="BD51" s="47">
        <v>-1.7577099999999999E-4</v>
      </c>
      <c r="BE51" s="47">
        <v>1.0174894699999999E-2</v>
      </c>
      <c r="BF51" s="47">
        <v>0.84482694619999998</v>
      </c>
      <c r="BG51" s="47">
        <v>5.0729848100000002E-2</v>
      </c>
      <c r="BH51" s="47">
        <v>7.5216718E-3</v>
      </c>
      <c r="BI51" s="47">
        <v>1.89981701E-2</v>
      </c>
      <c r="BJ51" s="47">
        <v>-2.713511E-3</v>
      </c>
      <c r="BK51" s="47">
        <v>0.12721986790000001</v>
      </c>
      <c r="BL51" s="47">
        <v>-6.4384863000000001E-2</v>
      </c>
      <c r="BM51" s="47">
        <v>0.30529865379999999</v>
      </c>
      <c r="BN51" s="47">
        <v>-8.9434387000000004E-2</v>
      </c>
      <c r="BO51" s="47">
        <v>0.10042071650000001</v>
      </c>
      <c r="BP51" s="47">
        <v>-1.0127509999999999E-2</v>
      </c>
      <c r="BQ51" s="47">
        <v>-5.2575187000000002E-2</v>
      </c>
      <c r="BR51" s="47">
        <v>-0.37033329399999998</v>
      </c>
      <c r="BS51" s="47">
        <v>-3.3980141999999998E-2</v>
      </c>
      <c r="BT51" s="47">
        <v>-0.113999167</v>
      </c>
      <c r="BU51" s="47">
        <v>0.25458071840000002</v>
      </c>
      <c r="BV51" s="47">
        <v>9.9993208700000002E-2</v>
      </c>
      <c r="BW51" s="47">
        <v>0.25820952250000001</v>
      </c>
      <c r="BX51" s="47">
        <v>-0.115714996</v>
      </c>
      <c r="BY51" s="47">
        <v>0.27219793520000002</v>
      </c>
      <c r="BZ51" s="47">
        <v>-1.1946106999999999E-2</v>
      </c>
      <c r="CA51" s="47">
        <v>0.27746040440000003</v>
      </c>
      <c r="CB51" s="47">
        <v>0.2174993502</v>
      </c>
      <c r="CC51" s="47">
        <v>-4.5230714999999998E-2</v>
      </c>
      <c r="CD51" s="47">
        <v>-0.38292971599999998</v>
      </c>
      <c r="CE51" s="47">
        <v>-0.33229376399999999</v>
      </c>
      <c r="CF51" s="47">
        <v>-6.9181697E-2</v>
      </c>
      <c r="CG51" s="47">
        <v>-7.3630668999999996E-2</v>
      </c>
      <c r="CH51" s="47">
        <v>5.39003578E-2</v>
      </c>
      <c r="CI51" s="47">
        <v>0.14818890730000001</v>
      </c>
      <c r="CJ51" s="47">
        <v>-0.27945519600000002</v>
      </c>
      <c r="CK51" s="47">
        <v>-9.5540971000000002E-2</v>
      </c>
      <c r="CL51" s="47">
        <v>-1.6119824000000001E-2</v>
      </c>
      <c r="CM51" s="47">
        <v>-0.28652957099999998</v>
      </c>
      <c r="CN51" s="47">
        <v>-3.9985569999999998E-3</v>
      </c>
      <c r="CO51" s="47">
        <v>-0.27277915000000003</v>
      </c>
      <c r="CP51" s="47">
        <v>-0.28898141700000002</v>
      </c>
      <c r="CQ51" s="47">
        <v>-0.28689551099999999</v>
      </c>
      <c r="CR51" s="47">
        <v>-0.153668534</v>
      </c>
      <c r="CS51" s="47">
        <v>-0.423883654</v>
      </c>
      <c r="CT51" s="47">
        <v>-0.405485769</v>
      </c>
      <c r="CU51" s="47">
        <v>-0.14712335500000001</v>
      </c>
      <c r="CV51" s="47">
        <v>0.17684059860000001</v>
      </c>
      <c r="CW51" s="47">
        <v>-0.15555085299999999</v>
      </c>
      <c r="CX51" s="47">
        <v>2.55834889E-2</v>
      </c>
      <c r="CY51" s="47">
        <v>2.2652964300000002E-2</v>
      </c>
      <c r="CZ51" s="47">
        <v>2.0111887500000002E-2</v>
      </c>
      <c r="DA51" s="47">
        <v>-8.9285779999999995E-3</v>
      </c>
      <c r="DB51" s="47">
        <v>6.5861792899999994E-2</v>
      </c>
      <c r="DC51" s="47">
        <v>-3.4683813000000001E-2</v>
      </c>
      <c r="DD51" s="47">
        <v>2.7157780999999999E-3</v>
      </c>
      <c r="DE51" s="47">
        <v>7.2559551E-2</v>
      </c>
      <c r="DF51" s="47">
        <v>1.9180233200000001E-2</v>
      </c>
      <c r="DG51" s="47">
        <v>1.18194966E-2</v>
      </c>
      <c r="DH51" s="48">
        <v>6.0557244900000001E-2</v>
      </c>
    </row>
    <row r="52" spans="1:112" x14ac:dyDescent="0.15">
      <c r="A52" s="46" t="s">
        <v>940</v>
      </c>
      <c r="B52" s="47" t="s">
        <v>155</v>
      </c>
      <c r="C52" s="47">
        <v>0.13169376369999999</v>
      </c>
      <c r="D52" s="47">
        <v>0.1226546504</v>
      </c>
      <c r="E52" s="47">
        <v>0.1032822622</v>
      </c>
      <c r="F52" s="47">
        <v>0.37392751019999998</v>
      </c>
      <c r="G52" s="47">
        <v>0.2897291354</v>
      </c>
      <c r="H52" s="47">
        <v>0.20847364030000001</v>
      </c>
      <c r="I52" s="47">
        <v>0.20932385789999999</v>
      </c>
      <c r="J52" s="47">
        <v>3.7574579699999999E-2</v>
      </c>
      <c r="K52" s="47">
        <v>9.2520677600000004E-2</v>
      </c>
      <c r="L52" s="47">
        <v>0.31058000720000001</v>
      </c>
      <c r="M52" s="47">
        <v>0.3584972286</v>
      </c>
      <c r="N52" s="47">
        <v>0.4280947692</v>
      </c>
      <c r="O52" s="47">
        <v>0.33380345290000002</v>
      </c>
      <c r="P52" s="47">
        <v>-2.6365788000000001E-2</v>
      </c>
      <c r="Q52" s="47">
        <v>0.2387085867</v>
      </c>
      <c r="R52" s="47">
        <v>0.18836326119999999</v>
      </c>
      <c r="S52" s="47">
        <v>1.23918207E-2</v>
      </c>
      <c r="T52" s="47">
        <v>0.2906742102</v>
      </c>
      <c r="U52" s="47">
        <v>0.22387313980000001</v>
      </c>
      <c r="V52" s="47">
        <v>3.6345883999999999E-3</v>
      </c>
      <c r="W52" s="47">
        <v>-9.0823997000000004E-2</v>
      </c>
      <c r="X52" s="47">
        <v>-1.6182253000000001E-2</v>
      </c>
      <c r="Y52" s="47">
        <v>-7.0443055000000004E-2</v>
      </c>
      <c r="Z52" s="47">
        <v>-5.8676423999999998E-2</v>
      </c>
      <c r="AA52" s="47">
        <v>-5.3395590999999999E-2</v>
      </c>
      <c r="AB52" s="47">
        <v>0.13575721909999999</v>
      </c>
      <c r="AC52" s="47">
        <v>0.1505531279</v>
      </c>
      <c r="AD52" s="47">
        <v>0.37463978370000001</v>
      </c>
      <c r="AE52" s="47">
        <v>0.14555435859999999</v>
      </c>
      <c r="AF52" s="47">
        <v>0.122902023</v>
      </c>
      <c r="AG52" s="47">
        <v>0.1432412881</v>
      </c>
      <c r="AH52" s="47">
        <v>-2.7328162999999999E-2</v>
      </c>
      <c r="AI52" s="47">
        <v>0.1206929395</v>
      </c>
      <c r="AJ52" s="47">
        <v>7.4650222599999996E-2</v>
      </c>
      <c r="AK52" s="47">
        <v>0.13006853839999999</v>
      </c>
      <c r="AL52" s="47">
        <v>-0.13891816800000001</v>
      </c>
      <c r="AM52" s="47">
        <v>9.9309485500000003E-2</v>
      </c>
      <c r="AN52" s="47">
        <v>0.1062015162</v>
      </c>
      <c r="AO52" s="47">
        <v>0.1120509718</v>
      </c>
      <c r="AP52" s="47">
        <v>2.3000846000000002E-3</v>
      </c>
      <c r="AQ52" s="47">
        <v>6.1860216999999997E-3</v>
      </c>
      <c r="AR52" s="47">
        <v>0.62596498</v>
      </c>
      <c r="AS52" s="47">
        <v>0.240301444</v>
      </c>
      <c r="AT52" s="47">
        <v>0.1974647474</v>
      </c>
      <c r="AU52" s="47">
        <v>6.66786397E-2</v>
      </c>
      <c r="AV52" s="47">
        <v>0.36394430439999997</v>
      </c>
      <c r="AW52" s="47">
        <v>9.6020430300000001E-2</v>
      </c>
      <c r="AX52" s="47">
        <v>1</v>
      </c>
      <c r="AY52" s="47">
        <v>9.6341137000000004E-3</v>
      </c>
      <c r="AZ52" s="47">
        <v>5.80466808E-2</v>
      </c>
      <c r="BA52" s="47">
        <v>8.3063141800000004E-2</v>
      </c>
      <c r="BB52" s="47">
        <v>0.14104574010000001</v>
      </c>
      <c r="BC52" s="47">
        <v>-0.19691957600000001</v>
      </c>
      <c r="BD52" s="47">
        <v>1.5985666400000001E-2</v>
      </c>
      <c r="BE52" s="47">
        <v>3.2563570000000001E-3</v>
      </c>
      <c r="BF52" s="47">
        <v>7.6914213300000006E-2</v>
      </c>
      <c r="BG52" s="47">
        <v>0.1029601617</v>
      </c>
      <c r="BH52" s="47">
        <v>-2.6545499999999999E-3</v>
      </c>
      <c r="BI52" s="47">
        <v>3.49297342E-2</v>
      </c>
      <c r="BJ52" s="47">
        <v>-9.9152709999999998E-3</v>
      </c>
      <c r="BK52" s="47">
        <v>4.8544446400000003E-2</v>
      </c>
      <c r="BL52" s="47">
        <v>9.1904069699999993E-2</v>
      </c>
      <c r="BM52" s="47">
        <v>4.5298475099999999E-2</v>
      </c>
      <c r="BN52" s="47">
        <v>9.6545171599999993E-2</v>
      </c>
      <c r="BO52" s="47">
        <v>1.2299162900000001E-2</v>
      </c>
      <c r="BP52" s="47">
        <v>7.3827032000000001E-2</v>
      </c>
      <c r="BQ52" s="47">
        <v>9.0670748800000006E-2</v>
      </c>
      <c r="BR52" s="47">
        <v>1.2335172199999999E-2</v>
      </c>
      <c r="BS52" s="47">
        <v>8.1522534499999993E-2</v>
      </c>
      <c r="BT52" s="47">
        <v>-4.0475336000000001E-2</v>
      </c>
      <c r="BU52" s="47">
        <v>3.1645611300000001E-2</v>
      </c>
      <c r="BV52" s="47">
        <v>1.0791257800000001E-2</v>
      </c>
      <c r="BW52" s="47">
        <v>2.69287845E-2</v>
      </c>
      <c r="BX52" s="47">
        <v>0.12544468280000001</v>
      </c>
      <c r="BY52" s="47">
        <v>3.1706376199999997E-2</v>
      </c>
      <c r="BZ52" s="47">
        <v>-9.5318969999999992E-3</v>
      </c>
      <c r="CA52" s="47">
        <v>2.7133402899999999E-2</v>
      </c>
      <c r="CB52" s="47">
        <v>2.0200096000000001E-2</v>
      </c>
      <c r="CC52" s="47">
        <v>-3.0281105999999999E-2</v>
      </c>
      <c r="CD52" s="47">
        <v>-5.3554918999999999E-2</v>
      </c>
      <c r="CE52" s="47">
        <v>9.60249465E-2</v>
      </c>
      <c r="CF52" s="47">
        <v>7.1516110999999993E-2</v>
      </c>
      <c r="CG52" s="47">
        <v>-3.2391258999999999E-2</v>
      </c>
      <c r="CH52" s="47">
        <v>1.7777123499999999E-2</v>
      </c>
      <c r="CI52" s="47">
        <v>1.9351877900000002E-2</v>
      </c>
      <c r="CJ52" s="47">
        <v>1.1986294099999999E-2</v>
      </c>
      <c r="CK52" s="47">
        <v>8.8348918200000001E-2</v>
      </c>
      <c r="CL52" s="47">
        <v>-1.0465047E-2</v>
      </c>
      <c r="CM52" s="47">
        <v>2.2535679100000001E-2</v>
      </c>
      <c r="CN52" s="47">
        <v>6.9104042000000003E-3</v>
      </c>
      <c r="CO52" s="47">
        <v>2.3303463E-2</v>
      </c>
      <c r="CP52" s="47">
        <v>2.0601835499999999E-2</v>
      </c>
      <c r="CQ52" s="47">
        <v>2.0877662799999998E-2</v>
      </c>
      <c r="CR52" s="47">
        <v>0.25337646349999998</v>
      </c>
      <c r="CS52" s="47">
        <v>-2.3702021E-2</v>
      </c>
      <c r="CT52" s="47">
        <v>-1.237594E-2</v>
      </c>
      <c r="CU52" s="47">
        <v>-2.8213963000000002E-2</v>
      </c>
      <c r="CV52" s="47">
        <v>1.8108266200000001E-2</v>
      </c>
      <c r="CW52" s="47">
        <v>-2.9337252000000001E-2</v>
      </c>
      <c r="CX52" s="47">
        <v>1.5861378799999999E-2</v>
      </c>
      <c r="CY52" s="47">
        <v>-2.8094501000000001E-2</v>
      </c>
      <c r="CZ52" s="47">
        <v>-7.5738059999999998E-3</v>
      </c>
      <c r="DA52" s="47">
        <v>-2.2920150000000001E-3</v>
      </c>
      <c r="DB52" s="47">
        <v>4.4948510099999998E-2</v>
      </c>
      <c r="DC52" s="47">
        <v>-6.0229300000000001E-3</v>
      </c>
      <c r="DD52" s="47">
        <v>3.8648946E-3</v>
      </c>
      <c r="DE52" s="47">
        <v>7.5079685E-3</v>
      </c>
      <c r="DF52" s="47">
        <v>4.1913234000000004E-3</v>
      </c>
      <c r="DG52" s="47">
        <v>1.5127341E-3</v>
      </c>
      <c r="DH52" s="48">
        <v>6.9772903999999998E-3</v>
      </c>
    </row>
    <row r="53" spans="1:112" x14ac:dyDescent="0.15">
      <c r="A53" s="46" t="s">
        <v>940</v>
      </c>
      <c r="B53" s="47" t="s">
        <v>425</v>
      </c>
      <c r="C53" s="47">
        <v>3.6275109899999998E-2</v>
      </c>
      <c r="D53" s="47">
        <v>3.3408978800000003E-2</v>
      </c>
      <c r="E53" s="47">
        <v>4.3512090599999997E-2</v>
      </c>
      <c r="F53" s="47">
        <v>5.4495990600000002E-2</v>
      </c>
      <c r="G53" s="47">
        <v>3.7292072699999998E-2</v>
      </c>
      <c r="H53" s="47">
        <v>3.2635768599999997E-2</v>
      </c>
      <c r="I53" s="47">
        <v>3.3510103800000003E-2</v>
      </c>
      <c r="J53" s="47">
        <v>2.7625407500000001E-2</v>
      </c>
      <c r="K53" s="47">
        <v>7.9904746000000002E-3</v>
      </c>
      <c r="L53" s="47">
        <v>4.1891083099999997E-2</v>
      </c>
      <c r="M53" s="47">
        <v>7.4881102099999999E-2</v>
      </c>
      <c r="N53" s="47">
        <v>7.5133012200000002E-2</v>
      </c>
      <c r="O53" s="47">
        <v>8.31941031E-2</v>
      </c>
      <c r="P53" s="47">
        <v>8.4260723900000001E-2</v>
      </c>
      <c r="Q53" s="47">
        <v>9.44641393E-2</v>
      </c>
      <c r="R53" s="47">
        <v>8.2463661499999993E-2</v>
      </c>
      <c r="S53" s="47">
        <v>9.4279243499999998E-2</v>
      </c>
      <c r="T53" s="47">
        <v>7.7806831399999998E-2</v>
      </c>
      <c r="U53" s="47">
        <v>9.6501764000000004E-2</v>
      </c>
      <c r="V53" s="47">
        <v>4.4765354799999997E-2</v>
      </c>
      <c r="W53" s="47">
        <v>7.8322009400000003E-2</v>
      </c>
      <c r="X53" s="47">
        <v>7.5385385499999999E-2</v>
      </c>
      <c r="Y53" s="47">
        <v>8.2097365399999997E-2</v>
      </c>
      <c r="Z53" s="47">
        <v>8.6386197799999995E-2</v>
      </c>
      <c r="AA53" s="47">
        <v>8.3428423799999998E-2</v>
      </c>
      <c r="AB53" s="47">
        <v>5.7193049699999998E-2</v>
      </c>
      <c r="AC53" s="47">
        <v>3.52700944E-2</v>
      </c>
      <c r="AD53" s="47">
        <v>6.4077406700000006E-2</v>
      </c>
      <c r="AE53" s="47">
        <v>3.5363821199999999E-2</v>
      </c>
      <c r="AF53" s="47">
        <v>5.92118747E-2</v>
      </c>
      <c r="AG53" s="47">
        <v>1.9566880299999999E-2</v>
      </c>
      <c r="AH53" s="47">
        <v>2.3952599099999999E-2</v>
      </c>
      <c r="AI53" s="47">
        <v>3.4588563000000003E-2</v>
      </c>
      <c r="AJ53" s="47">
        <v>3.3311713899999998E-2</v>
      </c>
      <c r="AK53" s="47">
        <v>3.2399379700000001E-2</v>
      </c>
      <c r="AL53" s="47">
        <v>7.9499237900000005E-2</v>
      </c>
      <c r="AM53" s="47">
        <v>-5.1879530000000004E-3</v>
      </c>
      <c r="AN53" s="47">
        <v>2.8999323899999999E-2</v>
      </c>
      <c r="AO53" s="47">
        <v>3.2867390199999999E-2</v>
      </c>
      <c r="AP53" s="47">
        <v>7.9435613599999996E-2</v>
      </c>
      <c r="AQ53" s="47">
        <v>5.41516602E-2</v>
      </c>
      <c r="AR53" s="47">
        <v>5.0165447600000003E-2</v>
      </c>
      <c r="AS53" s="47">
        <v>5.60306146E-2</v>
      </c>
      <c r="AT53" s="47">
        <v>4.8585316699999999E-2</v>
      </c>
      <c r="AU53" s="47">
        <v>1.9297794600000001E-2</v>
      </c>
      <c r="AV53" s="47">
        <v>4.8306010599999998E-2</v>
      </c>
      <c r="AW53" s="47">
        <v>-2.3692850000000001E-3</v>
      </c>
      <c r="AX53" s="47">
        <v>9.6341137000000004E-3</v>
      </c>
      <c r="AY53" s="47">
        <v>1</v>
      </c>
      <c r="AZ53" s="47">
        <v>-7.9045030000000002E-3</v>
      </c>
      <c r="BA53" s="47">
        <v>2.07753421E-2</v>
      </c>
      <c r="BB53" s="47">
        <v>7.3860373000000003E-3</v>
      </c>
      <c r="BC53" s="47">
        <v>6.6907192899999995E-2</v>
      </c>
      <c r="BD53" s="47">
        <v>0.71977478480000001</v>
      </c>
      <c r="BE53" s="47">
        <v>0.71331706189999999</v>
      </c>
      <c r="BF53" s="47">
        <v>-1.7265490000000001E-2</v>
      </c>
      <c r="BG53" s="47">
        <v>2.98663786E-2</v>
      </c>
      <c r="BH53" s="47">
        <v>1.41699081E-2</v>
      </c>
      <c r="BI53" s="47">
        <v>2.5167065299999999E-2</v>
      </c>
      <c r="BJ53" s="47">
        <v>0.56444877599999999</v>
      </c>
      <c r="BK53" s="47">
        <v>-1.2478931E-2</v>
      </c>
      <c r="BL53" s="47">
        <v>-7.4237565000000005E-2</v>
      </c>
      <c r="BM53" s="47">
        <v>0.101312782</v>
      </c>
      <c r="BN53" s="47">
        <v>-2.3390960000000001E-3</v>
      </c>
      <c r="BO53" s="47">
        <v>3.5171343299999998E-2</v>
      </c>
      <c r="BP53" s="47">
        <v>-6.5506230000000002E-3</v>
      </c>
      <c r="BQ53" s="47">
        <v>-3.0719041999999998E-2</v>
      </c>
      <c r="BR53" s="47">
        <v>5.05580614E-2</v>
      </c>
      <c r="BS53" s="47">
        <v>-5.3959619999999998E-3</v>
      </c>
      <c r="BT53" s="47">
        <v>1.8069154300000001E-2</v>
      </c>
      <c r="BU53" s="47">
        <v>7.1214484E-3</v>
      </c>
      <c r="BV53" s="47">
        <v>0.26614836339999998</v>
      </c>
      <c r="BW53" s="47">
        <v>1.59912293E-2</v>
      </c>
      <c r="BX53" s="47">
        <v>-7.4571009999999998E-3</v>
      </c>
      <c r="BY53" s="47">
        <v>1.2224383700000001E-2</v>
      </c>
      <c r="BZ53" s="47">
        <v>0.35261631799999998</v>
      </c>
      <c r="CA53" s="47">
        <v>-0.101962684</v>
      </c>
      <c r="CB53" s="47">
        <v>-7.8266980999999999E-2</v>
      </c>
      <c r="CC53" s="47">
        <v>1.5979998499999998E-2</v>
      </c>
      <c r="CD53" s="47">
        <v>3.6507229000000002E-2</v>
      </c>
      <c r="CE53" s="47">
        <v>4.1694963699999997E-2</v>
      </c>
      <c r="CF53" s="47">
        <v>-3.6448596999999999E-2</v>
      </c>
      <c r="CG53" s="47">
        <v>0.48567633449999997</v>
      </c>
      <c r="CH53" s="47">
        <v>-7.8770875000000004E-2</v>
      </c>
      <c r="CI53" s="47">
        <v>-5.0656118E-2</v>
      </c>
      <c r="CJ53" s="47">
        <v>0.1160508864</v>
      </c>
      <c r="CK53" s="47">
        <v>-4.6284025999999999E-2</v>
      </c>
      <c r="CL53" s="47">
        <v>0.113926518</v>
      </c>
      <c r="CM53" s="47">
        <v>8.5755440200000005E-2</v>
      </c>
      <c r="CN53" s="47">
        <v>1.24579876E-2</v>
      </c>
      <c r="CO53" s="47">
        <v>8.6815656099999999E-2</v>
      </c>
      <c r="CP53" s="47">
        <v>8.2674056300000007E-2</v>
      </c>
      <c r="CQ53" s="47">
        <v>8.1489444800000005E-2</v>
      </c>
      <c r="CR53" s="47">
        <v>-4.4182213999999997E-2</v>
      </c>
      <c r="CS53" s="47">
        <v>9.1456579900000001E-2</v>
      </c>
      <c r="CT53" s="47">
        <v>9.0899419100000003E-2</v>
      </c>
      <c r="CU53" s="47">
        <v>0.21299559000000001</v>
      </c>
      <c r="CV53" s="47">
        <v>9.6670347000000004E-3</v>
      </c>
      <c r="CW53" s="47">
        <v>8.7403641999999997E-3</v>
      </c>
      <c r="CX53" s="47">
        <v>-3.0242886E-2</v>
      </c>
      <c r="CY53" s="47">
        <v>-1.2621896000000001E-2</v>
      </c>
      <c r="CZ53" s="47">
        <v>0.168249284</v>
      </c>
      <c r="DA53" s="47">
        <v>5.4202518800000002E-2</v>
      </c>
      <c r="DB53" s="47">
        <v>-1.4922848000000001E-2</v>
      </c>
      <c r="DC53" s="47">
        <v>0.13839199129999999</v>
      </c>
      <c r="DD53" s="47">
        <v>-2.3584384E-2</v>
      </c>
      <c r="DE53" s="47">
        <v>-4.5988071999999998E-2</v>
      </c>
      <c r="DF53" s="47">
        <v>1.1489797999999999E-3</v>
      </c>
      <c r="DG53" s="47">
        <v>1.1065344000000001E-3</v>
      </c>
      <c r="DH53" s="48">
        <v>-7.2479520000000006E-2</v>
      </c>
    </row>
    <row r="54" spans="1:112" x14ac:dyDescent="0.15">
      <c r="A54" s="46" t="s">
        <v>940</v>
      </c>
      <c r="B54" s="47" t="s">
        <v>759</v>
      </c>
      <c r="C54" s="47">
        <v>0.25379428859999997</v>
      </c>
      <c r="D54" s="47">
        <v>0.18231581720000001</v>
      </c>
      <c r="E54" s="47">
        <v>0.29196989569999998</v>
      </c>
      <c r="F54" s="47">
        <v>0.30456186140000002</v>
      </c>
      <c r="G54" s="47">
        <v>7.1845121400000003E-2</v>
      </c>
      <c r="H54" s="47">
        <v>0.1095120005</v>
      </c>
      <c r="I54" s="47">
        <v>0.1059275658</v>
      </c>
      <c r="J54" s="47">
        <v>0.27615798470000003</v>
      </c>
      <c r="K54" s="47">
        <v>9.0568681000000005E-3</v>
      </c>
      <c r="L54" s="47">
        <v>0.131252759</v>
      </c>
      <c r="M54" s="47">
        <v>0.43011783180000002</v>
      </c>
      <c r="N54" s="47">
        <v>0.4164916467</v>
      </c>
      <c r="O54" s="47">
        <v>0.42787583959999997</v>
      </c>
      <c r="P54" s="47">
        <v>0.35804849259999999</v>
      </c>
      <c r="Q54" s="47">
        <v>0.38397283719999997</v>
      </c>
      <c r="R54" s="47">
        <v>0.27880264160000001</v>
      </c>
      <c r="S54" s="47">
        <v>0.34262394309999999</v>
      </c>
      <c r="T54" s="47">
        <v>0.43444531930000002</v>
      </c>
      <c r="U54" s="47">
        <v>0.34249153879999999</v>
      </c>
      <c r="V54" s="47">
        <v>0.3103508438</v>
      </c>
      <c r="W54" s="47">
        <v>0.33597286510000002</v>
      </c>
      <c r="X54" s="47">
        <v>0.30583834989999997</v>
      </c>
      <c r="Y54" s="47">
        <v>0.3575447551</v>
      </c>
      <c r="Z54" s="47">
        <v>0.37869629900000001</v>
      </c>
      <c r="AA54" s="47">
        <v>0.2950526087</v>
      </c>
      <c r="AB54" s="47">
        <v>0.52367995749999996</v>
      </c>
      <c r="AC54" s="47">
        <v>0.57017046459999998</v>
      </c>
      <c r="AD54" s="47">
        <v>0.19225728440000001</v>
      </c>
      <c r="AE54" s="47">
        <v>0.60158676820000001</v>
      </c>
      <c r="AF54" s="47">
        <v>0.50844486089999996</v>
      </c>
      <c r="AG54" s="47">
        <v>0.13459168420000001</v>
      </c>
      <c r="AH54" s="47">
        <v>0.16780777729999999</v>
      </c>
      <c r="AI54" s="47">
        <v>0.52338443830000003</v>
      </c>
      <c r="AJ54" s="47">
        <v>0.54432163010000001</v>
      </c>
      <c r="AK54" s="47">
        <v>0.59555744629999996</v>
      </c>
      <c r="AL54" s="47">
        <v>0.32221690289999999</v>
      </c>
      <c r="AM54" s="47">
        <v>7.6482010399999995E-2</v>
      </c>
      <c r="AN54" s="47">
        <v>0.50503084659999997</v>
      </c>
      <c r="AO54" s="47">
        <v>0.48260772889999998</v>
      </c>
      <c r="AP54" s="47">
        <v>4.3651910500000002E-2</v>
      </c>
      <c r="AQ54" s="47">
        <v>8.2762221900000002E-2</v>
      </c>
      <c r="AR54" s="47">
        <v>0.12329717649999999</v>
      </c>
      <c r="AS54" s="47">
        <v>0.1227341386</v>
      </c>
      <c r="AT54" s="47">
        <v>0.2195748256</v>
      </c>
      <c r="AU54" s="47">
        <v>0.50952256659999995</v>
      </c>
      <c r="AV54" s="47">
        <v>0.20795615200000001</v>
      </c>
      <c r="AW54" s="47">
        <v>0.48378733499999999</v>
      </c>
      <c r="AX54" s="47">
        <v>5.80466808E-2</v>
      </c>
      <c r="AY54" s="47">
        <v>-7.9045030000000002E-3</v>
      </c>
      <c r="AZ54" s="47">
        <v>1</v>
      </c>
      <c r="BA54" s="47">
        <v>3.9872231299999998E-2</v>
      </c>
      <c r="BB54" s="47">
        <v>5.8957109399999999E-2</v>
      </c>
      <c r="BC54" s="47">
        <v>0.3270340175</v>
      </c>
      <c r="BD54" s="47">
        <v>1.0026274E-3</v>
      </c>
      <c r="BE54" s="47">
        <v>-9.216307E-3</v>
      </c>
      <c r="BF54" s="47">
        <v>0.44920656260000003</v>
      </c>
      <c r="BG54" s="47">
        <v>9.1063259300000005E-2</v>
      </c>
      <c r="BH54" s="47">
        <v>3.7302214200000003E-2</v>
      </c>
      <c r="BI54" s="47">
        <v>-0.102994566</v>
      </c>
      <c r="BJ54" s="47">
        <v>-6.8569440000000002E-3</v>
      </c>
      <c r="BK54" s="47">
        <v>6.1376863900000002E-2</v>
      </c>
      <c r="BL54" s="47">
        <v>9.8845088000000005E-3</v>
      </c>
      <c r="BM54" s="47">
        <v>4.0901861099999999E-2</v>
      </c>
      <c r="BN54" s="47">
        <v>-3.2860857E-2</v>
      </c>
      <c r="BO54" s="47">
        <v>0.1463505491</v>
      </c>
      <c r="BP54" s="47">
        <v>2.0012312099999999E-2</v>
      </c>
      <c r="BQ54" s="47">
        <v>-3.4352830000000001E-2</v>
      </c>
      <c r="BR54" s="47">
        <v>-4.0539805999999998E-2</v>
      </c>
      <c r="BS54" s="47">
        <v>-2.3700141000000001E-2</v>
      </c>
      <c r="BT54" s="47">
        <v>-7.4038607000000006E-2</v>
      </c>
      <c r="BU54" s="47">
        <v>4.6435599899999999E-2</v>
      </c>
      <c r="BV54" s="47">
        <v>8.8810433199999997E-2</v>
      </c>
      <c r="BW54" s="47">
        <v>0.34379477739999997</v>
      </c>
      <c r="BX54" s="47">
        <v>-4.8309717000000002E-2</v>
      </c>
      <c r="BY54" s="47">
        <v>0.35540822719999998</v>
      </c>
      <c r="BZ54" s="47">
        <v>-2.1692981E-2</v>
      </c>
      <c r="CA54" s="47">
        <v>0.4326657733</v>
      </c>
      <c r="CB54" s="47">
        <v>0.33722814080000002</v>
      </c>
      <c r="CC54" s="47">
        <v>-3.8913603999999997E-2</v>
      </c>
      <c r="CD54" s="47">
        <v>-0.30040340100000001</v>
      </c>
      <c r="CE54" s="47">
        <v>-0.27551593499999999</v>
      </c>
      <c r="CF54" s="47">
        <v>-9.1015286000000001E-2</v>
      </c>
      <c r="CG54" s="47">
        <v>-0.116163745</v>
      </c>
      <c r="CH54" s="47">
        <v>4.4490084399999998E-2</v>
      </c>
      <c r="CI54" s="47">
        <v>0.33565019019999998</v>
      </c>
      <c r="CJ54" s="47">
        <v>-1.4794656E-2</v>
      </c>
      <c r="CK54" s="47">
        <v>-0.13256775300000001</v>
      </c>
      <c r="CL54" s="47">
        <v>6.3931554000000003E-3</v>
      </c>
      <c r="CM54" s="47">
        <v>-4.3266656000000001E-2</v>
      </c>
      <c r="CN54" s="47">
        <v>-7.9649539999999998E-3</v>
      </c>
      <c r="CO54" s="47">
        <v>-4.4093216999999997E-2</v>
      </c>
      <c r="CP54" s="47">
        <v>-3.742993E-2</v>
      </c>
      <c r="CQ54" s="47">
        <v>-3.7292305999999997E-2</v>
      </c>
      <c r="CR54" s="47">
        <v>-0.147938817</v>
      </c>
      <c r="CS54" s="47">
        <v>-3.6241469999999998E-2</v>
      </c>
      <c r="CT54" s="47">
        <v>-3.7170035999999997E-2</v>
      </c>
      <c r="CU54" s="47">
        <v>-1.5794341E-2</v>
      </c>
      <c r="CV54" s="47">
        <v>0.2364377708</v>
      </c>
      <c r="CW54" s="47">
        <v>-8.9069804000000002E-2</v>
      </c>
      <c r="CX54" s="47">
        <v>3.0335483999999999E-2</v>
      </c>
      <c r="CY54" s="47">
        <v>3.0819060799999999E-2</v>
      </c>
      <c r="CZ54" s="47">
        <v>5.6841647E-3</v>
      </c>
      <c r="DA54" s="47">
        <v>-1.506538E-2</v>
      </c>
      <c r="DB54" s="47">
        <v>2.5079802599999999E-2</v>
      </c>
      <c r="DC54" s="47">
        <v>-1.0814674E-2</v>
      </c>
      <c r="DD54" s="47">
        <v>-6.7819312000000007E-2</v>
      </c>
      <c r="DE54" s="47">
        <v>6.9647901600000006E-2</v>
      </c>
      <c r="DF54" s="47">
        <v>2.4926715799999999E-2</v>
      </c>
      <c r="DG54" s="47">
        <v>2.1944268100000001E-2</v>
      </c>
      <c r="DH54" s="48">
        <v>0.1004108298</v>
      </c>
    </row>
    <row r="55" spans="1:112" x14ac:dyDescent="0.15">
      <c r="A55" s="46" t="s">
        <v>940</v>
      </c>
      <c r="B55" s="47" t="s">
        <v>530</v>
      </c>
      <c r="C55" s="47">
        <v>3.4789315899999999E-2</v>
      </c>
      <c r="D55" s="47">
        <v>1.1289532E-2</v>
      </c>
      <c r="E55" s="47">
        <v>1.3392685999999999E-2</v>
      </c>
      <c r="F55" s="47">
        <v>6.6456326999999996E-2</v>
      </c>
      <c r="G55" s="47">
        <v>5.7002727400000001E-2</v>
      </c>
      <c r="H55" s="47">
        <v>-1.268261E-2</v>
      </c>
      <c r="I55" s="47">
        <v>-1.3720972999999999E-2</v>
      </c>
      <c r="J55" s="47">
        <v>-2.7212706999999999E-2</v>
      </c>
      <c r="K55" s="47">
        <v>2.7510948300000001E-2</v>
      </c>
      <c r="L55" s="47">
        <v>0.2069452805</v>
      </c>
      <c r="M55" s="47">
        <v>1.5358839799999999E-2</v>
      </c>
      <c r="N55" s="47">
        <v>1.8110696799999999E-2</v>
      </c>
      <c r="O55" s="47">
        <v>1.9113958699999999E-2</v>
      </c>
      <c r="P55" s="47">
        <v>9.9736050000000004E-4</v>
      </c>
      <c r="Q55" s="47">
        <v>-5.0251664000000001E-2</v>
      </c>
      <c r="R55" s="47">
        <v>2.2431489999999998E-3</v>
      </c>
      <c r="S55" s="47">
        <v>-1.671951E-2</v>
      </c>
      <c r="T55" s="47">
        <v>-7.6321563999999995E-2</v>
      </c>
      <c r="U55" s="47">
        <v>-4.0982759000000001E-2</v>
      </c>
      <c r="V55" s="47">
        <v>-7.1598964000000001E-2</v>
      </c>
      <c r="W55" s="47">
        <v>-3.6951900000000001E-3</v>
      </c>
      <c r="X55" s="47">
        <v>-8.3342269999999996E-3</v>
      </c>
      <c r="Y55" s="47">
        <v>-4.9430163999999999E-2</v>
      </c>
      <c r="Z55" s="47">
        <v>-5.878473E-2</v>
      </c>
      <c r="AA55" s="47">
        <v>-3.9462195999999998E-2</v>
      </c>
      <c r="AB55" s="47">
        <v>4.9732831399999997E-2</v>
      </c>
      <c r="AC55" s="47">
        <v>4.3950444900000003E-2</v>
      </c>
      <c r="AD55" s="47">
        <v>4.5691490899999999E-2</v>
      </c>
      <c r="AE55" s="47">
        <v>4.5863945699999999E-2</v>
      </c>
      <c r="AF55" s="47">
        <v>-2.3342425E-2</v>
      </c>
      <c r="AG55" s="47">
        <v>0.2355080115</v>
      </c>
      <c r="AH55" s="47">
        <v>2.6455408400000002E-2</v>
      </c>
      <c r="AI55" s="47">
        <v>-6.5666176000000007E-2</v>
      </c>
      <c r="AJ55" s="47">
        <v>-6.4334920000000004E-2</v>
      </c>
      <c r="AK55" s="47">
        <v>-3.7977275999999997E-2</v>
      </c>
      <c r="AL55" s="47">
        <v>-0.102909734</v>
      </c>
      <c r="AM55" s="47">
        <v>1.9152804700000001E-2</v>
      </c>
      <c r="AN55" s="47">
        <v>-7.9589696000000001E-2</v>
      </c>
      <c r="AO55" s="47">
        <v>-0.12827876299999999</v>
      </c>
      <c r="AP55" s="47">
        <v>1.32492025E-2</v>
      </c>
      <c r="AQ55" s="47">
        <v>1.0716947399999999E-2</v>
      </c>
      <c r="AR55" s="47">
        <v>-1.0805566000000001E-2</v>
      </c>
      <c r="AS55" s="47">
        <v>3.43266287E-2</v>
      </c>
      <c r="AT55" s="47">
        <v>3.4340948599999997E-2</v>
      </c>
      <c r="AU55" s="47">
        <v>-4.0746255000000002E-2</v>
      </c>
      <c r="AV55" s="47">
        <v>-8.3159459000000005E-2</v>
      </c>
      <c r="AW55" s="47">
        <v>-7.8237151000000005E-2</v>
      </c>
      <c r="AX55" s="47">
        <v>8.3063141800000004E-2</v>
      </c>
      <c r="AY55" s="47">
        <v>2.07753421E-2</v>
      </c>
      <c r="AZ55" s="47">
        <v>3.9872231299999998E-2</v>
      </c>
      <c r="BA55" s="47">
        <v>1</v>
      </c>
      <c r="BB55" s="47">
        <v>0.1935610056</v>
      </c>
      <c r="BC55" s="47">
        <v>-7.4930604999999997E-2</v>
      </c>
      <c r="BD55" s="47">
        <v>1.6604663400000001E-2</v>
      </c>
      <c r="BE55" s="47">
        <v>8.3856376000000007E-3</v>
      </c>
      <c r="BF55" s="47">
        <v>-0.113424683</v>
      </c>
      <c r="BG55" s="47">
        <v>0.34152441319999999</v>
      </c>
      <c r="BH55" s="47">
        <v>1.7792750999999999E-2</v>
      </c>
      <c r="BI55" s="47">
        <v>2.72136971E-2</v>
      </c>
      <c r="BJ55" s="47">
        <v>1.03949591E-2</v>
      </c>
      <c r="BK55" s="47">
        <v>-2.8754193000000001E-2</v>
      </c>
      <c r="BL55" s="47">
        <v>0.59584349550000004</v>
      </c>
      <c r="BM55" s="47">
        <v>-6.3542202000000006E-2</v>
      </c>
      <c r="BN55" s="47">
        <v>0.69974949230000005</v>
      </c>
      <c r="BO55" s="47">
        <v>-0.33883943399999999</v>
      </c>
      <c r="BP55" s="47">
        <v>7.3875033399999998E-2</v>
      </c>
      <c r="BQ55" s="47">
        <v>0.13993274110000001</v>
      </c>
      <c r="BR55" s="47">
        <v>3.8498952099999997E-2</v>
      </c>
      <c r="BS55" s="47">
        <v>0.18863991720000001</v>
      </c>
      <c r="BT55" s="47">
        <v>4.3358432000000002E-2</v>
      </c>
      <c r="BU55" s="47">
        <v>-6.0498000000000003E-2</v>
      </c>
      <c r="BV55" s="47">
        <v>-1.5230529999999999E-3</v>
      </c>
      <c r="BW55" s="47">
        <v>4.1498508999999999E-3</v>
      </c>
      <c r="BX55" s="47">
        <v>0.54282846399999996</v>
      </c>
      <c r="BY55" s="47">
        <v>4.8142589E-3</v>
      </c>
      <c r="BZ55" s="47">
        <v>1.6146101199999999E-2</v>
      </c>
      <c r="CA55" s="47">
        <v>1.44798749E-2</v>
      </c>
      <c r="CB55" s="47">
        <v>1.30791833E-2</v>
      </c>
      <c r="CC55" s="47">
        <v>-2.3984767000000001E-2</v>
      </c>
      <c r="CD55" s="47">
        <v>1.0476825400000001E-2</v>
      </c>
      <c r="CE55" s="47">
        <v>-1.1766295E-2</v>
      </c>
      <c r="CF55" s="47">
        <v>6.3043843700000005E-2</v>
      </c>
      <c r="CG55" s="47">
        <v>1.0166158200000001E-2</v>
      </c>
      <c r="CH55" s="47">
        <v>-1.3937940000000001E-3</v>
      </c>
      <c r="CI55" s="47">
        <v>2.1271366600000001E-2</v>
      </c>
      <c r="CJ55" s="47">
        <v>0.1313968402</v>
      </c>
      <c r="CK55" s="47">
        <v>6.8678025500000003E-2</v>
      </c>
      <c r="CL55" s="47">
        <v>2.8411791299999999E-2</v>
      </c>
      <c r="CM55" s="47">
        <v>-2.0324670999999999E-2</v>
      </c>
      <c r="CN55" s="47">
        <v>-5.5180089999999999E-3</v>
      </c>
      <c r="CO55" s="47">
        <v>-5.6605075999999997E-2</v>
      </c>
      <c r="CP55" s="47">
        <v>-2.1324653999999998E-2</v>
      </c>
      <c r="CQ55" s="47">
        <v>-2.2259721999999999E-2</v>
      </c>
      <c r="CR55" s="47">
        <v>0.17514035450000001</v>
      </c>
      <c r="CS55" s="47">
        <v>0.2042923975</v>
      </c>
      <c r="CT55" s="47">
        <v>0.1863855375</v>
      </c>
      <c r="CU55" s="47">
        <v>9.1301459700000004E-2</v>
      </c>
      <c r="CV55" s="47">
        <v>3.8527517E-3</v>
      </c>
      <c r="CW55" s="47">
        <v>0.1091149956</v>
      </c>
      <c r="CX55" s="47">
        <v>-7.8178150000000005E-3</v>
      </c>
      <c r="CY55" s="47">
        <v>8.9228261999999992E-3</v>
      </c>
      <c r="CZ55" s="47">
        <v>1.26049891E-2</v>
      </c>
      <c r="DA55" s="47">
        <v>3.2122659E-3</v>
      </c>
      <c r="DB55" s="47">
        <v>-4.5650760000000004E-3</v>
      </c>
      <c r="DC55" s="47">
        <v>1.84869335E-2</v>
      </c>
      <c r="DD55" s="47">
        <v>-1.8722866000000001E-2</v>
      </c>
      <c r="DE55" s="47">
        <v>-7.5104689999999997E-3</v>
      </c>
      <c r="DF55" s="47">
        <v>1.8716369E-3</v>
      </c>
      <c r="DG55" s="47">
        <v>4.1373851199999999E-2</v>
      </c>
      <c r="DH55" s="48">
        <v>-1.4947210000000001E-3</v>
      </c>
    </row>
    <row r="56" spans="1:112" x14ac:dyDescent="0.15">
      <c r="A56" s="46" t="s">
        <v>940</v>
      </c>
      <c r="B56" s="47" t="s">
        <v>820</v>
      </c>
      <c r="C56" s="47">
        <v>0.17665991410000001</v>
      </c>
      <c r="D56" s="47">
        <v>0.20714637259999999</v>
      </c>
      <c r="E56" s="47">
        <v>0.16334532309999999</v>
      </c>
      <c r="F56" s="47">
        <v>0.2514588801</v>
      </c>
      <c r="G56" s="47">
        <v>8.7343873500000002E-2</v>
      </c>
      <c r="H56" s="47">
        <v>0.27153918399999999</v>
      </c>
      <c r="I56" s="47">
        <v>0.273643091</v>
      </c>
      <c r="J56" s="47">
        <v>0.29046228149999997</v>
      </c>
      <c r="K56" s="47">
        <v>3.6045221400000001E-2</v>
      </c>
      <c r="L56" s="47">
        <v>0.38706621209999997</v>
      </c>
      <c r="M56" s="47">
        <v>0.18216287289999999</v>
      </c>
      <c r="N56" s="47">
        <v>0.1933354397</v>
      </c>
      <c r="O56" s="47">
        <v>0.19611890239999999</v>
      </c>
      <c r="P56" s="47">
        <v>0.1578127553</v>
      </c>
      <c r="Q56" s="47">
        <v>0.15452894989999999</v>
      </c>
      <c r="R56" s="47">
        <v>0.17527555780000001</v>
      </c>
      <c r="S56" s="47">
        <v>0.1220826196</v>
      </c>
      <c r="T56" s="47">
        <v>0.1641132555</v>
      </c>
      <c r="U56" s="47">
        <v>0.1580815142</v>
      </c>
      <c r="V56" s="47">
        <v>0.28807806660000002</v>
      </c>
      <c r="W56" s="47">
        <v>0.1172708434</v>
      </c>
      <c r="X56" s="47">
        <v>0.1292937059</v>
      </c>
      <c r="Y56" s="47">
        <v>0.14042513879999999</v>
      </c>
      <c r="Z56" s="47">
        <v>0.13261109209999999</v>
      </c>
      <c r="AA56" s="47">
        <v>0.12467494480000001</v>
      </c>
      <c r="AB56" s="47">
        <v>8.7992055299999997E-2</v>
      </c>
      <c r="AC56" s="47">
        <v>8.6202585900000003E-2</v>
      </c>
      <c r="AD56" s="47">
        <v>0.17929889330000001</v>
      </c>
      <c r="AE56" s="47">
        <v>8.3146267199999999E-2</v>
      </c>
      <c r="AF56" s="47">
        <v>7.8521787400000001E-2</v>
      </c>
      <c r="AG56" s="47">
        <v>0.569326569</v>
      </c>
      <c r="AH56" s="47">
        <v>7.1812155899999994E-2</v>
      </c>
      <c r="AI56" s="47">
        <v>5.6049711199999998E-2</v>
      </c>
      <c r="AJ56" s="47">
        <v>5.7607993599999997E-2</v>
      </c>
      <c r="AK56" s="47">
        <v>7.7523592899999993E-2</v>
      </c>
      <c r="AL56" s="47">
        <v>0.1102326993</v>
      </c>
      <c r="AM56" s="47">
        <v>0.30393283459999998</v>
      </c>
      <c r="AN56" s="47">
        <v>7.3412278100000006E-2</v>
      </c>
      <c r="AO56" s="47">
        <v>5.06137594E-2</v>
      </c>
      <c r="AP56" s="47">
        <v>-3.1559700000000003E-2</v>
      </c>
      <c r="AQ56" s="47">
        <v>-2.7485164999999999E-2</v>
      </c>
      <c r="AR56" s="47">
        <v>0.16610615640000001</v>
      </c>
      <c r="AS56" s="47">
        <v>0.1113573573</v>
      </c>
      <c r="AT56" s="47">
        <v>9.0950886800000005E-2</v>
      </c>
      <c r="AU56" s="47">
        <v>8.2460397399999996E-2</v>
      </c>
      <c r="AV56" s="47">
        <v>0.13749833289999999</v>
      </c>
      <c r="AW56" s="47">
        <v>3.7293156600000002E-2</v>
      </c>
      <c r="AX56" s="47">
        <v>0.14104574010000001</v>
      </c>
      <c r="AY56" s="47">
        <v>7.3860373000000003E-3</v>
      </c>
      <c r="AZ56" s="47">
        <v>5.8957109399999999E-2</v>
      </c>
      <c r="BA56" s="47">
        <v>0.1935610056</v>
      </c>
      <c r="BB56" s="47">
        <v>1</v>
      </c>
      <c r="BC56" s="47">
        <v>3.6664422000000002E-2</v>
      </c>
      <c r="BD56" s="47">
        <v>6.5194086999999998E-3</v>
      </c>
      <c r="BE56" s="47">
        <v>3.7401508000000001E-3</v>
      </c>
      <c r="BF56" s="47">
        <v>3.1155972300000001E-2</v>
      </c>
      <c r="BG56" s="47">
        <v>0.2084288654</v>
      </c>
      <c r="BH56" s="47">
        <v>-5.4799989E-2</v>
      </c>
      <c r="BI56" s="47">
        <v>3.1070222299999999E-2</v>
      </c>
      <c r="BJ56" s="47">
        <v>-5.435858E-3</v>
      </c>
      <c r="BK56" s="47">
        <v>3.43173E-3</v>
      </c>
      <c r="BL56" s="47">
        <v>0.20152441800000001</v>
      </c>
      <c r="BM56" s="47">
        <v>4.4856919100000003E-2</v>
      </c>
      <c r="BN56" s="47">
        <v>0.23565889479999999</v>
      </c>
      <c r="BO56" s="47">
        <v>-2.0598452E-2</v>
      </c>
      <c r="BP56" s="47">
        <v>9.3249621000000005E-3</v>
      </c>
      <c r="BQ56" s="47">
        <v>0.33518712989999999</v>
      </c>
      <c r="BR56" s="47">
        <v>2.65274866E-2</v>
      </c>
      <c r="BS56" s="47">
        <v>7.62751136E-2</v>
      </c>
      <c r="BT56" s="47">
        <v>1.4440357E-3</v>
      </c>
      <c r="BU56" s="47">
        <v>4.3586494599999998E-2</v>
      </c>
      <c r="BV56" s="47">
        <v>1.2532062E-2</v>
      </c>
      <c r="BW56" s="47">
        <v>2.9075072399999999E-2</v>
      </c>
      <c r="BX56" s="47">
        <v>0.20894617409999999</v>
      </c>
      <c r="BY56" s="47">
        <v>3.2342144000000003E-2</v>
      </c>
      <c r="BZ56" s="47">
        <v>1.0982269E-3</v>
      </c>
      <c r="CA56" s="47">
        <v>4.3015678000000002E-2</v>
      </c>
      <c r="CB56" s="47">
        <v>3.7025095799999998E-2</v>
      </c>
      <c r="CC56" s="47">
        <v>-1.3272855E-2</v>
      </c>
      <c r="CD56" s="47">
        <v>3.6230455100000003E-2</v>
      </c>
      <c r="CE56" s="47">
        <v>6.6929014300000006E-2</v>
      </c>
      <c r="CF56" s="47">
        <v>-3.6788876999999998E-2</v>
      </c>
      <c r="CG56" s="47">
        <v>-2.5691155E-2</v>
      </c>
      <c r="CH56" s="47">
        <v>6.0067180000000003E-3</v>
      </c>
      <c r="CI56" s="47">
        <v>2.7112440000000002E-2</v>
      </c>
      <c r="CJ56" s="47">
        <v>2.6092418400000001E-2</v>
      </c>
      <c r="CK56" s="47">
        <v>-4.0997459E-2</v>
      </c>
      <c r="CL56" s="47">
        <v>-2.5371932E-2</v>
      </c>
      <c r="CM56" s="47">
        <v>1.13128089E-2</v>
      </c>
      <c r="CN56" s="47">
        <v>1.4629120000000001E-4</v>
      </c>
      <c r="CO56" s="47">
        <v>7.2305701E-3</v>
      </c>
      <c r="CP56" s="47">
        <v>1.30707372E-2</v>
      </c>
      <c r="CQ56" s="47">
        <v>1.27522734E-2</v>
      </c>
      <c r="CR56" s="47">
        <v>4.18939334E-2</v>
      </c>
      <c r="CS56" s="47">
        <v>4.0551973999999998E-2</v>
      </c>
      <c r="CT56" s="47">
        <v>4.1163767400000002E-2</v>
      </c>
      <c r="CU56" s="47">
        <v>-4.0888540000000003E-3</v>
      </c>
      <c r="CV56" s="47">
        <v>2.0843646899999999E-2</v>
      </c>
      <c r="CW56" s="47">
        <v>1.8013562399999999E-2</v>
      </c>
      <c r="CX56" s="47">
        <v>1.9228823400000001E-2</v>
      </c>
      <c r="CY56" s="47">
        <v>2.4780623299999999E-2</v>
      </c>
      <c r="CZ56" s="47">
        <v>-5.0314349999999999E-3</v>
      </c>
      <c r="DA56" s="47">
        <v>-6.2089809999999997E-3</v>
      </c>
      <c r="DB56" s="47">
        <v>-2.8346107999999998E-2</v>
      </c>
      <c r="DC56" s="47">
        <v>-3.3990859999999999E-3</v>
      </c>
      <c r="DD56" s="47">
        <v>1.9370808900000001E-2</v>
      </c>
      <c r="DE56" s="47">
        <v>2.9411850999999998E-3</v>
      </c>
      <c r="DF56" s="47">
        <v>2.0218282999999999E-3</v>
      </c>
      <c r="DG56" s="47">
        <v>2.1182288800000001E-2</v>
      </c>
      <c r="DH56" s="48">
        <v>-1.500181E-3</v>
      </c>
    </row>
    <row r="57" spans="1:112" x14ac:dyDescent="0.15">
      <c r="A57" s="46" t="s">
        <v>940</v>
      </c>
      <c r="B57" s="47" t="s">
        <v>156</v>
      </c>
      <c r="C57" s="47">
        <v>0.38052914329999998</v>
      </c>
      <c r="D57" s="47">
        <v>0.3234346192</v>
      </c>
      <c r="E57" s="47">
        <v>0.43302057989999998</v>
      </c>
      <c r="F57" s="47">
        <v>0.3082293888</v>
      </c>
      <c r="G57" s="47">
        <v>3.3829119800000002E-2</v>
      </c>
      <c r="H57" s="47">
        <v>0.21628514509999999</v>
      </c>
      <c r="I57" s="47">
        <v>0.21236711790000001</v>
      </c>
      <c r="J57" s="47">
        <v>0.47573474869999999</v>
      </c>
      <c r="K57" s="47">
        <v>4.75724644E-2</v>
      </c>
      <c r="L57" s="47">
        <v>0.12596229110000001</v>
      </c>
      <c r="M57" s="47">
        <v>0.45072743009999999</v>
      </c>
      <c r="N57" s="47">
        <v>0.42010976459999999</v>
      </c>
      <c r="O57" s="47">
        <v>0.50223804620000001</v>
      </c>
      <c r="P57" s="47">
        <v>0.60539379400000004</v>
      </c>
      <c r="Q57" s="47">
        <v>0.43886726590000003</v>
      </c>
      <c r="R57" s="47">
        <v>0.39655343520000003</v>
      </c>
      <c r="S57" s="47">
        <v>0.58566168190000001</v>
      </c>
      <c r="T57" s="47">
        <v>0.49443553299999998</v>
      </c>
      <c r="U57" s="47">
        <v>0.4738132887</v>
      </c>
      <c r="V57" s="47">
        <v>0.51632431320000005</v>
      </c>
      <c r="W57" s="47">
        <v>0.58480451560000002</v>
      </c>
      <c r="X57" s="47">
        <v>0.52984973290000004</v>
      </c>
      <c r="Y57" s="47">
        <v>0.67456370170000002</v>
      </c>
      <c r="Z57" s="47">
        <v>0.62816031419999996</v>
      </c>
      <c r="AA57" s="47">
        <v>0.55989421080000001</v>
      </c>
      <c r="AB57" s="47">
        <v>0.32863650109999998</v>
      </c>
      <c r="AC57" s="47">
        <v>0.37405847390000002</v>
      </c>
      <c r="AD57" s="47">
        <v>0.2934238784</v>
      </c>
      <c r="AE57" s="47">
        <v>0.38402784909999998</v>
      </c>
      <c r="AF57" s="47">
        <v>0.31918371750000002</v>
      </c>
      <c r="AG57" s="47">
        <v>0.13298547790000001</v>
      </c>
      <c r="AH57" s="47">
        <v>0.29566236959999997</v>
      </c>
      <c r="AI57" s="47">
        <v>0.32432180430000002</v>
      </c>
      <c r="AJ57" s="47">
        <v>0.44197611450000002</v>
      </c>
      <c r="AK57" s="47">
        <v>0.38976358080000001</v>
      </c>
      <c r="AL57" s="47">
        <v>0.66457627630000005</v>
      </c>
      <c r="AM57" s="47">
        <v>9.5752605099999999E-2</v>
      </c>
      <c r="AN57" s="47">
        <v>0.33260418629999999</v>
      </c>
      <c r="AO57" s="47">
        <v>0.29629664890000001</v>
      </c>
      <c r="AP57" s="47">
        <v>4.7774298399999998E-2</v>
      </c>
      <c r="AQ57" s="47">
        <v>6.2046919499999999E-2</v>
      </c>
      <c r="AR57" s="47">
        <v>0.100689124</v>
      </c>
      <c r="AS57" s="47">
        <v>0.1528051846</v>
      </c>
      <c r="AT57" s="47">
        <v>0.2189826252</v>
      </c>
      <c r="AU57" s="47">
        <v>0.40449065499999998</v>
      </c>
      <c r="AV57" s="47">
        <v>0.1921137473</v>
      </c>
      <c r="AW57" s="47">
        <v>0.33577997869999998</v>
      </c>
      <c r="AX57" s="47">
        <v>-0.19691957600000001</v>
      </c>
      <c r="AY57" s="47">
        <v>6.6907192899999995E-2</v>
      </c>
      <c r="AZ57" s="47">
        <v>0.3270340175</v>
      </c>
      <c r="BA57" s="47">
        <v>-7.4930604999999997E-2</v>
      </c>
      <c r="BB57" s="47">
        <v>3.6664422000000002E-2</v>
      </c>
      <c r="BC57" s="47">
        <v>1</v>
      </c>
      <c r="BD57" s="47">
        <v>5.6700007599999998E-2</v>
      </c>
      <c r="BE57" s="47">
        <v>5.7755460100000003E-2</v>
      </c>
      <c r="BF57" s="47">
        <v>0.30400581049999997</v>
      </c>
      <c r="BG57" s="47">
        <v>4.9517671399999998E-2</v>
      </c>
      <c r="BH57" s="47">
        <v>2.33709481E-2</v>
      </c>
      <c r="BI57" s="47">
        <v>0.1468441701</v>
      </c>
      <c r="BJ57" s="47">
        <v>4.8609126900000001E-2</v>
      </c>
      <c r="BK57" s="47">
        <v>6.1103043199999998E-2</v>
      </c>
      <c r="BL57" s="47">
        <v>-0.10734141699999999</v>
      </c>
      <c r="BM57" s="47">
        <v>0.157031108</v>
      </c>
      <c r="BN57" s="47">
        <v>-0.15838602500000001</v>
      </c>
      <c r="BO57" s="47">
        <v>0.1206897617</v>
      </c>
      <c r="BP57" s="47">
        <v>-5.9430986999999998E-2</v>
      </c>
      <c r="BQ57" s="47">
        <v>-9.9224707999999995E-2</v>
      </c>
      <c r="BR57" s="47">
        <v>-5.3658598000000002E-2</v>
      </c>
      <c r="BS57" s="47">
        <v>-9.3652666999999995E-2</v>
      </c>
      <c r="BT57" s="47">
        <v>-4.2389130000000004E-3</v>
      </c>
      <c r="BU57" s="47">
        <v>9.9117996799999997E-2</v>
      </c>
      <c r="BV57" s="47">
        <v>6.5480347600000002E-2</v>
      </c>
      <c r="BW57" s="47">
        <v>0.1463771224</v>
      </c>
      <c r="BX57" s="47">
        <v>-0.21215552100000001</v>
      </c>
      <c r="BY57" s="47">
        <v>0.152628397</v>
      </c>
      <c r="BZ57" s="47">
        <v>2.8688196499999999E-2</v>
      </c>
      <c r="CA57" s="47">
        <v>0.15710682449999999</v>
      </c>
      <c r="CB57" s="47">
        <v>0.13924445390000001</v>
      </c>
      <c r="CC57" s="47">
        <v>5.8783803000000004E-3</v>
      </c>
      <c r="CD57" s="47">
        <v>5.34105967E-2</v>
      </c>
      <c r="CE57" s="47">
        <v>7.42449367E-2</v>
      </c>
      <c r="CF57" s="47">
        <v>-0.16251818600000001</v>
      </c>
      <c r="CG57" s="47">
        <v>-2.9096149999999999E-3</v>
      </c>
      <c r="CH57" s="47">
        <v>2.8055131600000002E-2</v>
      </c>
      <c r="CI57" s="47">
        <v>7.9120501900000001E-2</v>
      </c>
      <c r="CJ57" s="47">
        <v>-1.24647E-2</v>
      </c>
      <c r="CK57" s="47">
        <v>-0.21663504</v>
      </c>
      <c r="CL57" s="47">
        <v>1.8777052499999999E-2</v>
      </c>
      <c r="CM57" s="47">
        <v>-3.6949940000000001E-2</v>
      </c>
      <c r="CN57" s="47">
        <v>1.31214638E-2</v>
      </c>
      <c r="CO57" s="47">
        <v>-3.5069335E-2</v>
      </c>
      <c r="CP57" s="47">
        <v>-3.4313906999999998E-2</v>
      </c>
      <c r="CQ57" s="47">
        <v>-3.4496078999999999E-2</v>
      </c>
      <c r="CR57" s="47">
        <v>-0.45826676199999999</v>
      </c>
      <c r="CS57" s="47">
        <v>-2.1502285999999999E-2</v>
      </c>
      <c r="CT57" s="47">
        <v>-2.7393153999999999E-2</v>
      </c>
      <c r="CU57" s="47">
        <v>-2.8496889999999999E-3</v>
      </c>
      <c r="CV57" s="47">
        <v>9.7178052900000006E-2</v>
      </c>
      <c r="CW57" s="47">
        <v>-1.5062258E-2</v>
      </c>
      <c r="CX57" s="47">
        <v>2.29692357E-2</v>
      </c>
      <c r="CY57" s="47">
        <v>5.8782699200000003E-2</v>
      </c>
      <c r="CZ57" s="47">
        <v>2.5666867999999999E-2</v>
      </c>
      <c r="DA57" s="47">
        <v>1.684954E-3</v>
      </c>
      <c r="DB57" s="47">
        <v>-3.492626E-3</v>
      </c>
      <c r="DC57" s="47">
        <v>9.1342799999999998E-3</v>
      </c>
      <c r="DD57" s="47">
        <v>2.080823E-4</v>
      </c>
      <c r="DE57" s="47">
        <v>3.4411742000000002E-2</v>
      </c>
      <c r="DF57" s="47">
        <v>9.3652345999999994E-3</v>
      </c>
      <c r="DG57" s="47">
        <v>-7.5635310000000001E-3</v>
      </c>
      <c r="DH57" s="48">
        <v>2.36007305E-2</v>
      </c>
    </row>
    <row r="58" spans="1:112" x14ac:dyDescent="0.15">
      <c r="A58" s="46" t="s">
        <v>940</v>
      </c>
      <c r="B58" s="47" t="s">
        <v>761</v>
      </c>
      <c r="C58" s="47">
        <v>3.2415335400000002E-2</v>
      </c>
      <c r="D58" s="47">
        <v>2.8645758399999999E-2</v>
      </c>
      <c r="E58" s="47">
        <v>3.8496807500000001E-2</v>
      </c>
      <c r="F58" s="47">
        <v>4.9606362299999998E-2</v>
      </c>
      <c r="G58" s="47">
        <v>3.19977678E-2</v>
      </c>
      <c r="H58" s="47">
        <v>2.9683414799999999E-2</v>
      </c>
      <c r="I58" s="47">
        <v>2.97662993E-2</v>
      </c>
      <c r="J58" s="47">
        <v>2.4576682499999999E-2</v>
      </c>
      <c r="K58" s="47">
        <v>3.2481481000000002E-3</v>
      </c>
      <c r="L58" s="47">
        <v>3.6090456700000002E-2</v>
      </c>
      <c r="M58" s="47">
        <v>6.8635121499999993E-2</v>
      </c>
      <c r="N58" s="47">
        <v>6.9690565300000007E-2</v>
      </c>
      <c r="O58" s="47">
        <v>7.49677552E-2</v>
      </c>
      <c r="P58" s="47">
        <v>7.6429338700000002E-2</v>
      </c>
      <c r="Q58" s="47">
        <v>8.6715073000000004E-2</v>
      </c>
      <c r="R58" s="47">
        <v>7.4298340599999999E-2</v>
      </c>
      <c r="S58" s="47">
        <v>8.2286359399999995E-2</v>
      </c>
      <c r="T58" s="47">
        <v>7.0379918700000002E-2</v>
      </c>
      <c r="U58" s="47">
        <v>8.3752172499999999E-2</v>
      </c>
      <c r="V58" s="47">
        <v>4.0527060300000001E-2</v>
      </c>
      <c r="W58" s="47">
        <v>6.9413509900000003E-2</v>
      </c>
      <c r="X58" s="47">
        <v>6.4743589500000004E-2</v>
      </c>
      <c r="Y58" s="47">
        <v>7.0485474699999995E-2</v>
      </c>
      <c r="Z58" s="47">
        <v>7.4089560999999998E-2</v>
      </c>
      <c r="AA58" s="47">
        <v>7.0960647599999996E-2</v>
      </c>
      <c r="AB58" s="47">
        <v>5.5887131E-2</v>
      </c>
      <c r="AC58" s="47">
        <v>3.3614143399999998E-2</v>
      </c>
      <c r="AD58" s="47">
        <v>5.9990599899999997E-2</v>
      </c>
      <c r="AE58" s="47">
        <v>3.3039449800000002E-2</v>
      </c>
      <c r="AF58" s="47">
        <v>5.7442422E-2</v>
      </c>
      <c r="AG58" s="47">
        <v>1.9603959399999999E-2</v>
      </c>
      <c r="AH58" s="47">
        <v>2.1176682499999998E-2</v>
      </c>
      <c r="AI58" s="47">
        <v>3.9235628000000002E-2</v>
      </c>
      <c r="AJ58" s="47">
        <v>3.5745256699999998E-2</v>
      </c>
      <c r="AK58" s="47">
        <v>2.9545051499999999E-2</v>
      </c>
      <c r="AL58" s="47">
        <v>6.7036783099999997E-2</v>
      </c>
      <c r="AM58" s="47">
        <v>-1.3693200000000001E-4</v>
      </c>
      <c r="AN58" s="47">
        <v>3.2819243900000003E-2</v>
      </c>
      <c r="AO58" s="47">
        <v>3.6708578999999998E-2</v>
      </c>
      <c r="AP58" s="47">
        <v>5.4245002600000002E-2</v>
      </c>
      <c r="AQ58" s="47">
        <v>4.3194985300000002E-2</v>
      </c>
      <c r="AR58" s="47">
        <v>4.9943272499999997E-2</v>
      </c>
      <c r="AS58" s="47">
        <v>5.3174671299999997E-2</v>
      </c>
      <c r="AT58" s="47">
        <v>4.3049446499999998E-2</v>
      </c>
      <c r="AU58" s="47">
        <v>2.2033110099999999E-2</v>
      </c>
      <c r="AV58" s="47">
        <v>4.3762015500000001E-2</v>
      </c>
      <c r="AW58" s="47">
        <v>-1.7577099999999999E-4</v>
      </c>
      <c r="AX58" s="47">
        <v>1.5985666400000001E-2</v>
      </c>
      <c r="AY58" s="47">
        <v>0.71977478480000001</v>
      </c>
      <c r="AZ58" s="47">
        <v>1.0026274E-3</v>
      </c>
      <c r="BA58" s="47">
        <v>1.6604663400000001E-2</v>
      </c>
      <c r="BB58" s="47">
        <v>6.5194086999999998E-3</v>
      </c>
      <c r="BC58" s="47">
        <v>5.6700007599999998E-2</v>
      </c>
      <c r="BD58" s="47">
        <v>1</v>
      </c>
      <c r="BE58" s="47">
        <v>0.53869282949999997</v>
      </c>
      <c r="BF58" s="47">
        <v>-1.2034941E-2</v>
      </c>
      <c r="BG58" s="47">
        <v>2.4702348700000001E-2</v>
      </c>
      <c r="BH58" s="47">
        <v>1.62378751E-2</v>
      </c>
      <c r="BI58" s="47">
        <v>1.79876533E-2</v>
      </c>
      <c r="BJ58" s="47">
        <v>0.45504075459999999</v>
      </c>
      <c r="BK58" s="47">
        <v>7.8412947199999999E-2</v>
      </c>
      <c r="BL58" s="47">
        <v>-6.6228052999999995E-2</v>
      </c>
      <c r="BM58" s="47">
        <v>8.1359075099999997E-2</v>
      </c>
      <c r="BN58" s="47">
        <v>-5.2811999999999998E-3</v>
      </c>
      <c r="BO58" s="47">
        <v>2.8518428700000001E-2</v>
      </c>
      <c r="BP58" s="47">
        <v>-2.259648E-3</v>
      </c>
      <c r="BQ58" s="47">
        <v>-3.0276930000000001E-2</v>
      </c>
      <c r="BR58" s="47">
        <v>5.45002957E-2</v>
      </c>
      <c r="BS58" s="47">
        <v>-5.6499749999999998E-3</v>
      </c>
      <c r="BT58" s="47">
        <v>2.6870721399999999E-2</v>
      </c>
      <c r="BU58" s="47">
        <v>1.1896508199999999E-2</v>
      </c>
      <c r="BV58" s="47">
        <v>0.18689909560000001</v>
      </c>
      <c r="BW58" s="47">
        <v>-5.5710070000000002E-3</v>
      </c>
      <c r="BX58" s="47">
        <v>-1.0627017000000001E-2</v>
      </c>
      <c r="BY58" s="47">
        <v>-1.0244079E-2</v>
      </c>
      <c r="BZ58" s="47">
        <v>0.26171727509999998</v>
      </c>
      <c r="CA58" s="47">
        <v>-8.6906394999999997E-2</v>
      </c>
      <c r="CB58" s="47">
        <v>-6.1464978000000003E-2</v>
      </c>
      <c r="CC58" s="47">
        <v>2.2086054800000001E-2</v>
      </c>
      <c r="CD58" s="47">
        <v>3.2086892999999998E-2</v>
      </c>
      <c r="CE58" s="47">
        <v>4.0256203300000001E-2</v>
      </c>
      <c r="CF58" s="47">
        <v>-2.8246519000000001E-2</v>
      </c>
      <c r="CG58" s="47">
        <v>0.40399004230000002</v>
      </c>
      <c r="CH58" s="47">
        <v>-5.3234081000000003E-2</v>
      </c>
      <c r="CI58" s="47">
        <v>-4.8990853000000001E-2</v>
      </c>
      <c r="CJ58" s="47">
        <v>0.1056468168</v>
      </c>
      <c r="CK58" s="47">
        <v>-3.81383E-2</v>
      </c>
      <c r="CL58" s="47">
        <v>8.2920138500000004E-2</v>
      </c>
      <c r="CM58" s="47">
        <v>7.1761778400000004E-2</v>
      </c>
      <c r="CN58" s="47">
        <v>1.45407986E-2</v>
      </c>
      <c r="CO58" s="47">
        <v>7.1769225699999994E-2</v>
      </c>
      <c r="CP58" s="47">
        <v>7.0168098200000001E-2</v>
      </c>
      <c r="CQ58" s="47">
        <v>6.9417898000000006E-2</v>
      </c>
      <c r="CR58" s="47">
        <v>-3.8167777999999999E-2</v>
      </c>
      <c r="CS58" s="47">
        <v>7.17603042E-2</v>
      </c>
      <c r="CT58" s="47">
        <v>7.3248652499999997E-2</v>
      </c>
      <c r="CU58" s="47">
        <v>0.20366393520000001</v>
      </c>
      <c r="CV58" s="47">
        <v>-9.5333399999999995E-3</v>
      </c>
      <c r="CW58" s="47">
        <v>1.7526716500000001E-2</v>
      </c>
      <c r="CX58" s="47">
        <v>1.1972462999999999E-2</v>
      </c>
      <c r="CY58" s="47">
        <v>-1.3688998000000001E-2</v>
      </c>
      <c r="CZ58" s="47">
        <v>0.135482401</v>
      </c>
      <c r="DA58" s="47">
        <v>4.5188020699999998E-2</v>
      </c>
      <c r="DB58" s="47">
        <v>2.07768667E-2</v>
      </c>
      <c r="DC58" s="47">
        <v>0.1095664554</v>
      </c>
      <c r="DD58" s="47">
        <v>-5.272016E-3</v>
      </c>
      <c r="DE58" s="47">
        <v>-2.8904160000000002E-2</v>
      </c>
      <c r="DF58" s="47">
        <v>-1.2487780000000001E-3</v>
      </c>
      <c r="DG58" s="47">
        <v>3.0015149999999997E-4</v>
      </c>
      <c r="DH58" s="48">
        <v>-5.3774842000000003E-2</v>
      </c>
    </row>
    <row r="59" spans="1:112" x14ac:dyDescent="0.15">
      <c r="A59" s="46" t="s">
        <v>940</v>
      </c>
      <c r="B59" s="47" t="s">
        <v>780</v>
      </c>
      <c r="C59" s="47">
        <v>3.3681133500000002E-2</v>
      </c>
      <c r="D59" s="47">
        <v>2.93822127E-2</v>
      </c>
      <c r="E59" s="47">
        <v>4.0196791699999998E-2</v>
      </c>
      <c r="F59" s="47">
        <v>4.1630399399999997E-2</v>
      </c>
      <c r="G59" s="47">
        <v>2.8364906200000001E-2</v>
      </c>
      <c r="H59" s="47">
        <v>2.6458512600000001E-2</v>
      </c>
      <c r="I59" s="47">
        <v>2.7494750500000002E-2</v>
      </c>
      <c r="J59" s="47">
        <v>2.6090386100000001E-2</v>
      </c>
      <c r="K59" s="47">
        <v>7.1700232000000003E-3</v>
      </c>
      <c r="L59" s="47">
        <v>2.9477365200000001E-2</v>
      </c>
      <c r="M59" s="47">
        <v>5.8829422899999997E-2</v>
      </c>
      <c r="N59" s="47">
        <v>5.9007865399999998E-2</v>
      </c>
      <c r="O59" s="47">
        <v>6.6431149199999998E-2</v>
      </c>
      <c r="P59" s="47">
        <v>7.0438544699999994E-2</v>
      </c>
      <c r="Q59" s="47">
        <v>7.49253644E-2</v>
      </c>
      <c r="R59" s="47">
        <v>6.4435601100000003E-2</v>
      </c>
      <c r="S59" s="47">
        <v>7.5477173800000005E-2</v>
      </c>
      <c r="T59" s="47">
        <v>6.1362461399999998E-2</v>
      </c>
      <c r="U59" s="47">
        <v>7.5771329200000001E-2</v>
      </c>
      <c r="V59" s="47">
        <v>3.8020087600000002E-2</v>
      </c>
      <c r="W59" s="47">
        <v>6.5106624399999993E-2</v>
      </c>
      <c r="X59" s="47">
        <v>6.3223992300000004E-2</v>
      </c>
      <c r="Y59" s="47">
        <v>6.6731210099999994E-2</v>
      </c>
      <c r="Z59" s="47">
        <v>6.9269935399999996E-2</v>
      </c>
      <c r="AA59" s="47">
        <v>6.8704381600000003E-2</v>
      </c>
      <c r="AB59" s="47">
        <v>4.9766286399999998E-2</v>
      </c>
      <c r="AC59" s="47">
        <v>3.2749509000000003E-2</v>
      </c>
      <c r="AD59" s="47">
        <v>5.0448779700000002E-2</v>
      </c>
      <c r="AE59" s="47">
        <v>3.3017651000000002E-2</v>
      </c>
      <c r="AF59" s="47">
        <v>4.9436947100000003E-2</v>
      </c>
      <c r="AG59" s="47">
        <v>1.6389576400000001E-2</v>
      </c>
      <c r="AH59" s="47">
        <v>1.7661549200000001E-2</v>
      </c>
      <c r="AI59" s="47">
        <v>3.5515910999999997E-2</v>
      </c>
      <c r="AJ59" s="47">
        <v>3.5919700899999997E-2</v>
      </c>
      <c r="AK59" s="47">
        <v>2.9727868800000001E-2</v>
      </c>
      <c r="AL59" s="47">
        <v>6.3851944199999996E-2</v>
      </c>
      <c r="AM59" s="47">
        <v>3.1343849999999998E-4</v>
      </c>
      <c r="AN59" s="47">
        <v>3.1691376299999997E-2</v>
      </c>
      <c r="AO59" s="47">
        <v>3.4871342600000001E-2</v>
      </c>
      <c r="AP59" s="47">
        <v>6.7718319900000004E-2</v>
      </c>
      <c r="AQ59" s="47">
        <v>4.3680471300000002E-2</v>
      </c>
      <c r="AR59" s="47">
        <v>3.6949701000000001E-2</v>
      </c>
      <c r="AS59" s="47">
        <v>4.2765857800000001E-2</v>
      </c>
      <c r="AT59" s="47">
        <v>3.3942400999999997E-2</v>
      </c>
      <c r="AU59" s="47">
        <v>2.40714668E-2</v>
      </c>
      <c r="AV59" s="47">
        <v>3.9833495500000003E-2</v>
      </c>
      <c r="AW59" s="47">
        <v>1.0174894699999999E-2</v>
      </c>
      <c r="AX59" s="47">
        <v>3.2563570000000001E-3</v>
      </c>
      <c r="AY59" s="47">
        <v>0.71331706189999999</v>
      </c>
      <c r="AZ59" s="47">
        <v>-9.216307E-3</v>
      </c>
      <c r="BA59" s="47">
        <v>8.3856376000000007E-3</v>
      </c>
      <c r="BB59" s="47">
        <v>3.7401508000000001E-3</v>
      </c>
      <c r="BC59" s="47">
        <v>5.7755460100000003E-2</v>
      </c>
      <c r="BD59" s="47">
        <v>0.53869282949999997</v>
      </c>
      <c r="BE59" s="47">
        <v>1</v>
      </c>
      <c r="BF59" s="47">
        <v>-1.29824E-3</v>
      </c>
      <c r="BG59" s="47">
        <v>1.7320716199999999E-2</v>
      </c>
      <c r="BH59" s="47">
        <v>1.7411657000000001E-2</v>
      </c>
      <c r="BI59" s="47">
        <v>1.9007583000000002E-2</v>
      </c>
      <c r="BJ59" s="47">
        <v>0.41843715780000001</v>
      </c>
      <c r="BK59" s="47">
        <v>-2.0824229999999999E-3</v>
      </c>
      <c r="BL59" s="47">
        <v>-5.9812035E-2</v>
      </c>
      <c r="BM59" s="47">
        <v>8.7433385099999997E-2</v>
      </c>
      <c r="BN59" s="47">
        <v>-6.6585460000000004E-3</v>
      </c>
      <c r="BO59" s="47">
        <v>3.3997865100000003E-2</v>
      </c>
      <c r="BP59" s="47">
        <v>-5.5618109999999998E-3</v>
      </c>
      <c r="BQ59" s="47">
        <v>-2.2147991999999998E-2</v>
      </c>
      <c r="BR59" s="47">
        <v>4.1595548699999998E-2</v>
      </c>
      <c r="BS59" s="47">
        <v>-4.8237870000000004E-3</v>
      </c>
      <c r="BT59" s="47">
        <v>4.4468415999999997E-2</v>
      </c>
      <c r="BU59" s="47">
        <v>1.8673721500000001E-2</v>
      </c>
      <c r="BV59" s="47">
        <v>0.20271097630000001</v>
      </c>
      <c r="BW59" s="47">
        <v>8.4404405000000002E-3</v>
      </c>
      <c r="BX59" s="47">
        <v>-9.0215050000000008E-3</v>
      </c>
      <c r="BY59" s="47">
        <v>7.8766886000000008E-3</v>
      </c>
      <c r="BZ59" s="47">
        <v>0.26179208679999999</v>
      </c>
      <c r="CA59" s="47">
        <v>-9.2777931999999994E-2</v>
      </c>
      <c r="CB59" s="47">
        <v>-6.4115842000000006E-2</v>
      </c>
      <c r="CC59" s="47">
        <v>3.6243352999999999E-2</v>
      </c>
      <c r="CD59" s="47">
        <v>3.04459747E-2</v>
      </c>
      <c r="CE59" s="47">
        <v>3.3026617500000001E-2</v>
      </c>
      <c r="CF59" s="47">
        <v>-2.5290225999999999E-2</v>
      </c>
      <c r="CG59" s="47">
        <v>0.35876588710000001</v>
      </c>
      <c r="CH59" s="47">
        <v>-5.8495288999999999E-2</v>
      </c>
      <c r="CI59" s="47">
        <v>-4.1939236999999997E-2</v>
      </c>
      <c r="CJ59" s="47">
        <v>7.1566906700000002E-2</v>
      </c>
      <c r="CK59" s="47">
        <v>-3.3244419999999997E-2</v>
      </c>
      <c r="CL59" s="47">
        <v>8.0174328000000003E-2</v>
      </c>
      <c r="CM59" s="47">
        <v>5.7610367699999998E-2</v>
      </c>
      <c r="CN59" s="47">
        <v>2.2848308899999999E-2</v>
      </c>
      <c r="CO59" s="47">
        <v>5.8939089200000003E-2</v>
      </c>
      <c r="CP59" s="47">
        <v>5.4832468099999997E-2</v>
      </c>
      <c r="CQ59" s="47">
        <v>5.4067777400000003E-2</v>
      </c>
      <c r="CR59" s="47">
        <v>-3.6872226000000001E-2</v>
      </c>
      <c r="CS59" s="47">
        <v>5.61493593E-2</v>
      </c>
      <c r="CT59" s="47">
        <v>5.47751504E-2</v>
      </c>
      <c r="CU59" s="47">
        <v>0.1456532992</v>
      </c>
      <c r="CV59" s="47">
        <v>1.9651680999999998E-3</v>
      </c>
      <c r="CW59" s="47">
        <v>2.64335536E-2</v>
      </c>
      <c r="CX59" s="47">
        <v>-2.8031857E-2</v>
      </c>
      <c r="CY59" s="47">
        <v>-7.2388469999999996E-3</v>
      </c>
      <c r="CZ59" s="47">
        <v>0.1230378594</v>
      </c>
      <c r="DA59" s="47">
        <v>3.6808118700000003E-2</v>
      </c>
      <c r="DB59" s="47">
        <v>-1.0294444999999999E-2</v>
      </c>
      <c r="DC59" s="47">
        <v>9.6186497699999998E-2</v>
      </c>
      <c r="DD59" s="47">
        <v>-1.8873007000000001E-2</v>
      </c>
      <c r="DE59" s="47">
        <v>-3.1023558E-2</v>
      </c>
      <c r="DF59" s="47">
        <v>-2.1351700000000001E-4</v>
      </c>
      <c r="DG59" s="47">
        <v>1.9727623E-3</v>
      </c>
      <c r="DH59" s="48">
        <v>-5.8277941E-2</v>
      </c>
    </row>
    <row r="60" spans="1:112" x14ac:dyDescent="0.15">
      <c r="A60" s="46" t="s">
        <v>940</v>
      </c>
      <c r="B60" s="47" t="s">
        <v>788</v>
      </c>
      <c r="C60" s="47">
        <v>0.26848856510000002</v>
      </c>
      <c r="D60" s="47">
        <v>0.2080494809</v>
      </c>
      <c r="E60" s="47">
        <v>0.29648008139999998</v>
      </c>
      <c r="F60" s="47">
        <v>0.2932244692</v>
      </c>
      <c r="G60" s="47">
        <v>0.1013047049</v>
      </c>
      <c r="H60" s="47">
        <v>0.1352961885</v>
      </c>
      <c r="I60" s="47">
        <v>0.13099253750000001</v>
      </c>
      <c r="J60" s="47">
        <v>0.2752328436</v>
      </c>
      <c r="K60" s="47">
        <v>4.93964083E-2</v>
      </c>
      <c r="L60" s="47">
        <v>0.1035214832</v>
      </c>
      <c r="M60" s="47">
        <v>0.43969928050000001</v>
      </c>
      <c r="N60" s="47">
        <v>0.42924992969999998</v>
      </c>
      <c r="O60" s="47">
        <v>0.43893106269999999</v>
      </c>
      <c r="P60" s="47">
        <v>0.3419537118</v>
      </c>
      <c r="Q60" s="47">
        <v>0.23639884359999999</v>
      </c>
      <c r="R60" s="47">
        <v>0.27359305150000002</v>
      </c>
      <c r="S60" s="47">
        <v>0.31545413090000002</v>
      </c>
      <c r="T60" s="47">
        <v>0.4711898679</v>
      </c>
      <c r="U60" s="47">
        <v>0.32791091160000002</v>
      </c>
      <c r="V60" s="47">
        <v>0.29189790840000002</v>
      </c>
      <c r="W60" s="47">
        <v>0.31789851549999998</v>
      </c>
      <c r="X60" s="47">
        <v>0.28031124260000001</v>
      </c>
      <c r="Y60" s="47">
        <v>0.36045654700000002</v>
      </c>
      <c r="Z60" s="47">
        <v>0.38523362389999999</v>
      </c>
      <c r="AA60" s="47">
        <v>0.27069292449999999</v>
      </c>
      <c r="AB60" s="47">
        <v>0.35757378179999999</v>
      </c>
      <c r="AC60" s="47">
        <v>0.62408558020000005</v>
      </c>
      <c r="AD60" s="47">
        <v>0.2025404743</v>
      </c>
      <c r="AE60" s="47">
        <v>0.63716585169999995</v>
      </c>
      <c r="AF60" s="47">
        <v>0.32328877550000001</v>
      </c>
      <c r="AG60" s="47">
        <v>6.9043834200000001E-2</v>
      </c>
      <c r="AH60" s="47">
        <v>0.14313508589999999</v>
      </c>
      <c r="AI60" s="47">
        <v>0.60263051349999996</v>
      </c>
      <c r="AJ60" s="47">
        <v>0.7393170214</v>
      </c>
      <c r="AK60" s="47">
        <v>0.65868347130000005</v>
      </c>
      <c r="AL60" s="47">
        <v>0.33512189370000001</v>
      </c>
      <c r="AM60" s="47">
        <v>5.9231952900000003E-2</v>
      </c>
      <c r="AN60" s="47">
        <v>0.66538641990000003</v>
      </c>
      <c r="AO60" s="47">
        <v>0.58616963300000002</v>
      </c>
      <c r="AP60" s="47">
        <v>3.2180557899999997E-2</v>
      </c>
      <c r="AQ60" s="47">
        <v>5.35316313E-2</v>
      </c>
      <c r="AR60" s="47">
        <v>0.13975057860000001</v>
      </c>
      <c r="AS60" s="47">
        <v>0.12019096880000001</v>
      </c>
      <c r="AT60" s="47">
        <v>0.21455193689999999</v>
      </c>
      <c r="AU60" s="47">
        <v>0.75865231180000003</v>
      </c>
      <c r="AV60" s="47">
        <v>0.24199011910000001</v>
      </c>
      <c r="AW60" s="47">
        <v>0.84482694619999998</v>
      </c>
      <c r="AX60" s="47">
        <v>7.6914213300000006E-2</v>
      </c>
      <c r="AY60" s="47">
        <v>-1.7265490000000001E-2</v>
      </c>
      <c r="AZ60" s="47">
        <v>0.44920656260000003</v>
      </c>
      <c r="BA60" s="47">
        <v>-0.113424683</v>
      </c>
      <c r="BB60" s="47">
        <v>3.1155972300000001E-2</v>
      </c>
      <c r="BC60" s="47">
        <v>0.30400581049999997</v>
      </c>
      <c r="BD60" s="47">
        <v>-1.2034941E-2</v>
      </c>
      <c r="BE60" s="47">
        <v>-1.29824E-3</v>
      </c>
      <c r="BF60" s="47">
        <v>1</v>
      </c>
      <c r="BG60" s="47">
        <v>1.9529675600000001E-2</v>
      </c>
      <c r="BH60" s="47">
        <v>1.2169741499999999E-2</v>
      </c>
      <c r="BI60" s="47">
        <v>1.5131175E-3</v>
      </c>
      <c r="BJ60" s="47">
        <v>-1.0636484E-2</v>
      </c>
      <c r="BK60" s="47">
        <v>0.1225576211</v>
      </c>
      <c r="BL60" s="47">
        <v>-6.573387E-2</v>
      </c>
      <c r="BM60" s="47">
        <v>0.25018621629999999</v>
      </c>
      <c r="BN60" s="47">
        <v>-6.0475386999999999E-2</v>
      </c>
      <c r="BO60" s="47">
        <v>5.4742470799999998E-2</v>
      </c>
      <c r="BP60" s="47">
        <v>-1.1044430000000001E-3</v>
      </c>
      <c r="BQ60" s="47">
        <v>-3.0501073E-2</v>
      </c>
      <c r="BR60" s="47">
        <v>-0.40578289200000001</v>
      </c>
      <c r="BS60" s="47">
        <v>-1.9323423999999999E-2</v>
      </c>
      <c r="BT60" s="47">
        <v>-0.104691165</v>
      </c>
      <c r="BU60" s="47">
        <v>0.19890964750000001</v>
      </c>
      <c r="BV60" s="47">
        <v>9.4145477199999994E-2</v>
      </c>
      <c r="BW60" s="47">
        <v>0.24397796259999999</v>
      </c>
      <c r="BX60" s="47">
        <v>-5.9656109999999998E-2</v>
      </c>
      <c r="BY60" s="47">
        <v>0.25724015259999999</v>
      </c>
      <c r="BZ60" s="47">
        <v>-1.4876360999999999E-2</v>
      </c>
      <c r="CA60" s="47">
        <v>0.26523676140000002</v>
      </c>
      <c r="CB60" s="47">
        <v>0.20679009139999999</v>
      </c>
      <c r="CC60" s="47">
        <v>-3.7674100000000002E-2</v>
      </c>
      <c r="CD60" s="47">
        <v>-0.33765355800000002</v>
      </c>
      <c r="CE60" s="47">
        <v>-0.29716717500000001</v>
      </c>
      <c r="CF60" s="47">
        <v>-6.8866891999999999E-2</v>
      </c>
      <c r="CG60" s="47">
        <v>-6.3935098999999995E-2</v>
      </c>
      <c r="CH60" s="47">
        <v>4.9473163700000003E-2</v>
      </c>
      <c r="CI60" s="47">
        <v>0.13964598140000001</v>
      </c>
      <c r="CJ60" s="47">
        <v>-0.292602525</v>
      </c>
      <c r="CK60" s="47">
        <v>-9.0609503999999993E-2</v>
      </c>
      <c r="CL60" s="47">
        <v>-2.0456793000000001E-2</v>
      </c>
      <c r="CM60" s="47">
        <v>-0.31874006599999999</v>
      </c>
      <c r="CN60" s="47">
        <v>-3.3934989999999999E-3</v>
      </c>
      <c r="CO60" s="47">
        <v>-0.307886412</v>
      </c>
      <c r="CP60" s="47">
        <v>-0.32367021600000001</v>
      </c>
      <c r="CQ60" s="47">
        <v>-0.32130228700000002</v>
      </c>
      <c r="CR60" s="47">
        <v>-0.124909541</v>
      </c>
      <c r="CS60" s="47">
        <v>-0.46808201500000002</v>
      </c>
      <c r="CT60" s="47">
        <v>-0.44623648399999999</v>
      </c>
      <c r="CU60" s="47">
        <v>-0.14763536399999999</v>
      </c>
      <c r="CV60" s="47">
        <v>0.16278596770000001</v>
      </c>
      <c r="CW60" s="47">
        <v>-0.145619732</v>
      </c>
      <c r="CX60" s="47">
        <v>3.2212800200000002E-2</v>
      </c>
      <c r="CY60" s="47">
        <v>2.2593213000000001E-2</v>
      </c>
      <c r="CZ60" s="47">
        <v>1.38492605E-2</v>
      </c>
      <c r="DA60" s="47">
        <v>-1.3892218E-2</v>
      </c>
      <c r="DB60" s="47">
        <v>6.5118675799999998E-2</v>
      </c>
      <c r="DC60" s="47">
        <v>-3.9076323000000003E-2</v>
      </c>
      <c r="DD60" s="47">
        <v>-8.5735940000000004E-3</v>
      </c>
      <c r="DE60" s="47">
        <v>6.7589299500000005E-2</v>
      </c>
      <c r="DF60" s="47">
        <v>1.5965278999999999E-2</v>
      </c>
      <c r="DG60" s="47">
        <v>2.5891092000000001E-3</v>
      </c>
      <c r="DH60" s="48">
        <v>6.3455652400000007E-2</v>
      </c>
    </row>
    <row r="61" spans="1:112" x14ac:dyDescent="0.15">
      <c r="A61" s="46" t="s">
        <v>940</v>
      </c>
      <c r="B61" s="47" t="s">
        <v>162</v>
      </c>
      <c r="C61" s="47">
        <v>0.1448408072</v>
      </c>
      <c r="D61" s="47">
        <v>0.13128843679999999</v>
      </c>
      <c r="E61" s="47">
        <v>0.14113221919999999</v>
      </c>
      <c r="F61" s="47">
        <v>0.1998034742</v>
      </c>
      <c r="G61" s="47">
        <v>0.1023260921</v>
      </c>
      <c r="H61" s="47">
        <v>0.14402431539999999</v>
      </c>
      <c r="I61" s="47">
        <v>0.1436867231</v>
      </c>
      <c r="J61" s="47">
        <v>0.14576471869999999</v>
      </c>
      <c r="K61" s="47">
        <v>5.1082311399999997E-2</v>
      </c>
      <c r="L61" s="47">
        <v>0.27975764250000001</v>
      </c>
      <c r="M61" s="47">
        <v>0.2140206254</v>
      </c>
      <c r="N61" s="47">
        <v>0.22947395900000001</v>
      </c>
      <c r="O61" s="47">
        <v>0.23313923659999999</v>
      </c>
      <c r="P61" s="47">
        <v>0.19326682370000001</v>
      </c>
      <c r="Q61" s="47">
        <v>0.1271450885</v>
      </c>
      <c r="R61" s="47">
        <v>0.2021235988</v>
      </c>
      <c r="S61" s="47">
        <v>0.14201356409999999</v>
      </c>
      <c r="T61" s="47">
        <v>0.17299137119999999</v>
      </c>
      <c r="U61" s="47">
        <v>0.15238279639999999</v>
      </c>
      <c r="V61" s="47">
        <v>0.12814086290000001</v>
      </c>
      <c r="W61" s="47">
        <v>0.14436037039999999</v>
      </c>
      <c r="X61" s="47">
        <v>0.1530791114</v>
      </c>
      <c r="Y61" s="47">
        <v>0.18121303380000001</v>
      </c>
      <c r="Z61" s="47">
        <v>0.1715854111</v>
      </c>
      <c r="AA61" s="47">
        <v>0.14894153530000001</v>
      </c>
      <c r="AB61" s="47">
        <v>6.2648050900000002E-2</v>
      </c>
      <c r="AC61" s="47">
        <v>0.1062568356</v>
      </c>
      <c r="AD61" s="47">
        <v>0.20768986859999999</v>
      </c>
      <c r="AE61" s="47">
        <v>0.1053149857</v>
      </c>
      <c r="AF61" s="47">
        <v>2.7892182299999999E-2</v>
      </c>
      <c r="AG61" s="47">
        <v>0.27805919870000001</v>
      </c>
      <c r="AH61" s="47">
        <v>6.7016486200000003E-2</v>
      </c>
      <c r="AI61" s="47">
        <v>7.5745908999999998E-3</v>
      </c>
      <c r="AJ61" s="47">
        <v>6.9493812700000004E-2</v>
      </c>
      <c r="AK61" s="47">
        <v>7.9574881200000003E-2</v>
      </c>
      <c r="AL61" s="47">
        <v>0.15297480090000001</v>
      </c>
      <c r="AM61" s="47">
        <v>5.6922310099999998E-2</v>
      </c>
      <c r="AN61" s="47">
        <v>2.2211055999999999E-3</v>
      </c>
      <c r="AO61" s="47">
        <v>-3.8669811999999998E-2</v>
      </c>
      <c r="AP61" s="47">
        <v>2.4561077300000001E-2</v>
      </c>
      <c r="AQ61" s="47">
        <v>1.6417749999999998E-2</v>
      </c>
      <c r="AR61" s="47">
        <v>0.18992964609999999</v>
      </c>
      <c r="AS61" s="47">
        <v>0.1159271045</v>
      </c>
      <c r="AT61" s="47">
        <v>0.10658788919999999</v>
      </c>
      <c r="AU61" s="47">
        <v>7.2467877099999994E-2</v>
      </c>
      <c r="AV61" s="47">
        <v>3.9676870699999998E-2</v>
      </c>
      <c r="AW61" s="47">
        <v>5.0729848100000002E-2</v>
      </c>
      <c r="AX61" s="47">
        <v>0.1029601617</v>
      </c>
      <c r="AY61" s="47">
        <v>2.98663786E-2</v>
      </c>
      <c r="AZ61" s="47">
        <v>9.1063259300000005E-2</v>
      </c>
      <c r="BA61" s="47">
        <v>0.34152441319999999</v>
      </c>
      <c r="BB61" s="47">
        <v>0.2084288654</v>
      </c>
      <c r="BC61" s="47">
        <v>4.9517671399999998E-2</v>
      </c>
      <c r="BD61" s="47">
        <v>2.4702348700000001E-2</v>
      </c>
      <c r="BE61" s="47">
        <v>1.7320716199999999E-2</v>
      </c>
      <c r="BF61" s="47">
        <v>1.9529675600000001E-2</v>
      </c>
      <c r="BG61" s="47">
        <v>1</v>
      </c>
      <c r="BH61" s="47">
        <v>1.6992092699999999E-2</v>
      </c>
      <c r="BI61" s="47">
        <v>0.16034288869999999</v>
      </c>
      <c r="BJ61" s="47">
        <v>1.2618508699999999E-2</v>
      </c>
      <c r="BK61" s="47">
        <v>4.7541804999999999E-3</v>
      </c>
      <c r="BL61" s="47">
        <v>0.28608565159999999</v>
      </c>
      <c r="BM61" s="47">
        <v>-8.5035939999999997E-3</v>
      </c>
      <c r="BN61" s="47">
        <v>0.33917365440000002</v>
      </c>
      <c r="BO61" s="47">
        <v>-0.15792450999999999</v>
      </c>
      <c r="BP61" s="47">
        <v>1.72438304E-2</v>
      </c>
      <c r="BQ61" s="47">
        <v>4.9108851699999997E-2</v>
      </c>
      <c r="BR61" s="47">
        <v>-5.3352028000000003E-2</v>
      </c>
      <c r="BS61" s="47">
        <v>8.3347601300000004E-2</v>
      </c>
      <c r="BT61" s="47">
        <v>-2.006201E-3</v>
      </c>
      <c r="BU61" s="47">
        <v>-3.5463584999999999E-2</v>
      </c>
      <c r="BV61" s="47">
        <v>1.85533118E-2</v>
      </c>
      <c r="BW61" s="47">
        <v>3.4498329899999999E-2</v>
      </c>
      <c r="BX61" s="47">
        <v>0.24346769039999999</v>
      </c>
      <c r="BY61" s="47">
        <v>3.74861742E-2</v>
      </c>
      <c r="BZ61" s="47">
        <v>1.607979E-2</v>
      </c>
      <c r="CA61" s="47">
        <v>4.4728281699999997E-2</v>
      </c>
      <c r="CB61" s="47">
        <v>3.4925060799999998E-2</v>
      </c>
      <c r="CC61" s="47">
        <v>-1.5180231000000001E-2</v>
      </c>
      <c r="CD61" s="47">
        <v>4.0978498199999998E-2</v>
      </c>
      <c r="CE61" s="47">
        <v>6.5473890500000007E-2</v>
      </c>
      <c r="CF61" s="47">
        <v>-6.4661099999999995E-4</v>
      </c>
      <c r="CG61" s="47">
        <v>-3.1013669999999998E-3</v>
      </c>
      <c r="CH61" s="47">
        <v>2.4982621999999999E-3</v>
      </c>
      <c r="CI61" s="47">
        <v>2.7063963399999998E-2</v>
      </c>
      <c r="CJ61" s="47">
        <v>6.9574748199999994E-2</v>
      </c>
      <c r="CK61" s="47">
        <v>-9.1924099999999998E-3</v>
      </c>
      <c r="CL61" s="47">
        <v>1.2478833E-2</v>
      </c>
      <c r="CM61" s="47">
        <v>-4.0563170000000003E-2</v>
      </c>
      <c r="CN61" s="47">
        <v>-1.630701E-3</v>
      </c>
      <c r="CO61" s="47">
        <v>-5.8650263000000001E-2</v>
      </c>
      <c r="CP61" s="47">
        <v>-3.8551642999999997E-2</v>
      </c>
      <c r="CQ61" s="47">
        <v>-4.0513783999999997E-2</v>
      </c>
      <c r="CR61" s="47">
        <v>3.13802891E-2</v>
      </c>
      <c r="CS61" s="47">
        <v>0.1111516634</v>
      </c>
      <c r="CT61" s="47">
        <v>9.9706241400000006E-2</v>
      </c>
      <c r="CU61" s="47">
        <v>4.0589508400000002E-2</v>
      </c>
      <c r="CV61" s="47">
        <v>2.4748979800000001E-2</v>
      </c>
      <c r="CW61" s="47">
        <v>1.2487997999999999E-3</v>
      </c>
      <c r="CX61" s="47">
        <v>1.4134190499999999E-2</v>
      </c>
      <c r="CY61" s="47">
        <v>1.22849901E-2</v>
      </c>
      <c r="CZ61" s="47">
        <v>1.33910803E-2</v>
      </c>
      <c r="DA61" s="47">
        <v>6.9148430000000002E-4</v>
      </c>
      <c r="DB61" s="47">
        <v>9.4763219999999997E-4</v>
      </c>
      <c r="DC61" s="47">
        <v>9.8036641999999993E-3</v>
      </c>
      <c r="DD61" s="47">
        <v>-2.3668169999999998E-3</v>
      </c>
      <c r="DE61" s="47">
        <v>-1.4195599999999999E-4</v>
      </c>
      <c r="DF61" s="47">
        <v>1.1513648E-3</v>
      </c>
      <c r="DG61" s="47">
        <v>5.3516858100000002E-2</v>
      </c>
      <c r="DH61" s="48">
        <v>8.2749808999999994E-3</v>
      </c>
    </row>
    <row r="62" spans="1:112" x14ac:dyDescent="0.15">
      <c r="A62" s="46" t="s">
        <v>940</v>
      </c>
      <c r="B62" s="47" t="s">
        <v>757</v>
      </c>
      <c r="C62" s="47">
        <v>-1.2059650999999999E-2</v>
      </c>
      <c r="D62" s="47">
        <v>-1.6214859000000002E-2</v>
      </c>
      <c r="E62" s="47">
        <v>-2.6359729999999998E-3</v>
      </c>
      <c r="F62" s="47">
        <v>8.3889302999999998E-3</v>
      </c>
      <c r="G62" s="47">
        <v>4.1348092900000001E-2</v>
      </c>
      <c r="H62" s="47">
        <v>-1.0884543999999999E-2</v>
      </c>
      <c r="I62" s="47">
        <v>-1.0118813000000001E-2</v>
      </c>
      <c r="J62" s="47">
        <v>-4.8235035000000002E-2</v>
      </c>
      <c r="K62" s="47">
        <v>4.0047816799999997E-2</v>
      </c>
      <c r="L62" s="47">
        <v>8.6098983999999996E-3</v>
      </c>
      <c r="M62" s="47">
        <v>1.7573528000000001E-2</v>
      </c>
      <c r="N62" s="47">
        <v>1.9295518099999999E-2</v>
      </c>
      <c r="O62" s="47">
        <v>2.3527695800000002E-2</v>
      </c>
      <c r="P62" s="47">
        <v>2.70244792E-2</v>
      </c>
      <c r="Q62" s="47">
        <v>8.7131212E-3</v>
      </c>
      <c r="R62" s="47">
        <v>2.4415934199999999E-2</v>
      </c>
      <c r="S62" s="47">
        <v>2.6008672399999998E-2</v>
      </c>
      <c r="T62" s="47">
        <v>2.0259107299999999E-2</v>
      </c>
      <c r="U62" s="47">
        <v>1.5065786499999999E-2</v>
      </c>
      <c r="V62" s="47">
        <v>-4.4965115E-2</v>
      </c>
      <c r="W62" s="47">
        <v>3.0175141799999999E-2</v>
      </c>
      <c r="X62" s="47">
        <v>2.3763647999999998E-2</v>
      </c>
      <c r="Y62" s="47">
        <v>2.99209826E-2</v>
      </c>
      <c r="Z62" s="47">
        <v>2.6598025099999999E-2</v>
      </c>
      <c r="AA62" s="47">
        <v>2.3069862399999998E-2</v>
      </c>
      <c r="AB62" s="47">
        <v>8.5872160999999995E-3</v>
      </c>
      <c r="AC62" s="47">
        <v>2.31688756E-2</v>
      </c>
      <c r="AD62" s="47">
        <v>2.173655E-2</v>
      </c>
      <c r="AE62" s="47">
        <v>2.3902438200000001E-2</v>
      </c>
      <c r="AF62" s="47">
        <v>5.8861575999999997E-3</v>
      </c>
      <c r="AG62" s="47">
        <v>-5.9244717000000002E-2</v>
      </c>
      <c r="AH62" s="47">
        <v>8.9927870000000003E-3</v>
      </c>
      <c r="AI62" s="47">
        <v>-1.479274E-3</v>
      </c>
      <c r="AJ62" s="47">
        <v>2.5167693099999999E-2</v>
      </c>
      <c r="AK62" s="47">
        <v>2.0451960599999999E-2</v>
      </c>
      <c r="AL62" s="47">
        <v>2.87620946E-2</v>
      </c>
      <c r="AM62" s="47">
        <v>-8.3565722999999995E-2</v>
      </c>
      <c r="AN62" s="47">
        <v>3.2160370000000001E-3</v>
      </c>
      <c r="AO62" s="47">
        <v>-6.392043E-3</v>
      </c>
      <c r="AP62" s="47">
        <v>0.47461780209999999</v>
      </c>
      <c r="AQ62" s="47">
        <v>0.54400210039999997</v>
      </c>
      <c r="AR62" s="47">
        <v>1.02116923E-2</v>
      </c>
      <c r="AS62" s="47">
        <v>1.34694159E-2</v>
      </c>
      <c r="AT62" s="47">
        <v>1.45502884E-2</v>
      </c>
      <c r="AU62" s="47">
        <v>1.6487131799999999E-2</v>
      </c>
      <c r="AV62" s="47">
        <v>1.43996287E-2</v>
      </c>
      <c r="AW62" s="47">
        <v>7.5216718E-3</v>
      </c>
      <c r="AX62" s="47">
        <v>-2.6545499999999999E-3</v>
      </c>
      <c r="AY62" s="47">
        <v>1.41699081E-2</v>
      </c>
      <c r="AZ62" s="47">
        <v>3.7302214200000003E-2</v>
      </c>
      <c r="BA62" s="47">
        <v>1.7792750999999999E-2</v>
      </c>
      <c r="BB62" s="47">
        <v>-5.4799989E-2</v>
      </c>
      <c r="BC62" s="47">
        <v>2.33709481E-2</v>
      </c>
      <c r="BD62" s="47">
        <v>1.62378751E-2</v>
      </c>
      <c r="BE62" s="47">
        <v>1.7411657000000001E-2</v>
      </c>
      <c r="BF62" s="47">
        <v>1.2169741499999999E-2</v>
      </c>
      <c r="BG62" s="47">
        <v>1.6992092699999999E-2</v>
      </c>
      <c r="BH62" s="47">
        <v>1</v>
      </c>
      <c r="BI62" s="47">
        <v>-3.7721619999999999E-3</v>
      </c>
      <c r="BJ62" s="47">
        <v>1.6850345100000001E-2</v>
      </c>
      <c r="BK62" s="47">
        <v>4.4609761599999999E-2</v>
      </c>
      <c r="BL62" s="47">
        <v>-4.8363392999999998E-2</v>
      </c>
      <c r="BM62" s="47">
        <v>-8.2130620000000001E-3</v>
      </c>
      <c r="BN62" s="47">
        <v>5.4541447E-3</v>
      </c>
      <c r="BO62" s="47">
        <v>-2.5355663000000001E-2</v>
      </c>
      <c r="BP62" s="47">
        <v>2.21953984E-2</v>
      </c>
      <c r="BQ62" s="47">
        <v>-7.8685520999999994E-2</v>
      </c>
      <c r="BR62" s="47">
        <v>-2.582421E-2</v>
      </c>
      <c r="BS62" s="47">
        <v>-4.4140170000000001E-3</v>
      </c>
      <c r="BT62" s="47">
        <v>7.1884779000000003E-3</v>
      </c>
      <c r="BU62" s="47">
        <v>2.6620918899999998E-2</v>
      </c>
      <c r="BV62" s="47">
        <v>4.4645574999999998E-3</v>
      </c>
      <c r="BW62" s="47">
        <v>1.6290066200000002E-2</v>
      </c>
      <c r="BX62" s="47">
        <v>-3.7982100000000002E-4</v>
      </c>
      <c r="BY62" s="47">
        <v>1.8141133600000001E-2</v>
      </c>
      <c r="BZ62" s="47">
        <v>2.6008833799999999E-2</v>
      </c>
      <c r="CA62" s="47">
        <v>1.6647032499999999E-2</v>
      </c>
      <c r="CB62" s="47">
        <v>4.0478736600000002E-2</v>
      </c>
      <c r="CC62" s="47">
        <v>7.3822260000000004E-3</v>
      </c>
      <c r="CD62" s="47">
        <v>-1.2130659E-2</v>
      </c>
      <c r="CE62" s="47">
        <v>-1.479926E-2</v>
      </c>
      <c r="CF62" s="47">
        <v>3.6914017000000002E-3</v>
      </c>
      <c r="CG62" s="47">
        <v>4.6629687199999999E-2</v>
      </c>
      <c r="CH62" s="47">
        <v>2.92469684E-2</v>
      </c>
      <c r="CI62" s="47">
        <v>1.6889905899999998E-2</v>
      </c>
      <c r="CJ62" s="47">
        <v>3.4527076900000002E-2</v>
      </c>
      <c r="CK62" s="47">
        <v>3.3661386000000001E-3</v>
      </c>
      <c r="CL62" s="47">
        <v>0.16776976860000001</v>
      </c>
      <c r="CM62" s="47">
        <v>-9.4014360000000009E-3</v>
      </c>
      <c r="CN62" s="47">
        <v>9.7045320000000001E-3</v>
      </c>
      <c r="CO62" s="47">
        <v>-1.494905E-2</v>
      </c>
      <c r="CP62" s="47">
        <v>-8.5356289999999994E-3</v>
      </c>
      <c r="CQ62" s="47">
        <v>-8.735039E-3</v>
      </c>
      <c r="CR62" s="47">
        <v>-1.2328598E-2</v>
      </c>
      <c r="CS62" s="47">
        <v>2.7746222399999999E-2</v>
      </c>
      <c r="CT62" s="47">
        <v>3.0043817099999998E-2</v>
      </c>
      <c r="CU62" s="47">
        <v>9.26793905E-2</v>
      </c>
      <c r="CV62" s="47">
        <v>7.2846876E-3</v>
      </c>
      <c r="CW62" s="47">
        <v>-1.8636080000000001E-3</v>
      </c>
      <c r="CX62" s="47">
        <v>-1.3897619999999999E-3</v>
      </c>
      <c r="CY62" s="47">
        <v>3.2190090000000001E-3</v>
      </c>
      <c r="CZ62" s="47">
        <v>5.1288963200000003E-2</v>
      </c>
      <c r="DA62" s="47">
        <v>-3.8742630000000002E-3</v>
      </c>
      <c r="DB62" s="47">
        <v>1.8933664499999999E-2</v>
      </c>
      <c r="DC62" s="47">
        <v>1.16475552E-2</v>
      </c>
      <c r="DD62" s="47">
        <v>-2.6800118000000001E-2</v>
      </c>
      <c r="DE62" s="47">
        <v>1.4337054999999999E-3</v>
      </c>
      <c r="DF62" s="47">
        <v>1.3943952500000001E-2</v>
      </c>
      <c r="DG62" s="47">
        <v>5.932655E-4</v>
      </c>
      <c r="DH62" s="48">
        <v>-1.4376689E-2</v>
      </c>
    </row>
    <row r="63" spans="1:112" x14ac:dyDescent="0.15">
      <c r="A63" s="46" t="s">
        <v>940</v>
      </c>
      <c r="B63" s="47" t="s">
        <v>429</v>
      </c>
      <c r="C63" s="47">
        <v>0.207674093</v>
      </c>
      <c r="D63" s="47">
        <v>0.1862717887</v>
      </c>
      <c r="E63" s="47">
        <v>0.1991997264</v>
      </c>
      <c r="F63" s="47">
        <v>0.21329601870000001</v>
      </c>
      <c r="G63" s="47">
        <v>0.15292239990000001</v>
      </c>
      <c r="H63" s="47">
        <v>0.1733281606</v>
      </c>
      <c r="I63" s="47">
        <v>0.1710471673</v>
      </c>
      <c r="J63" s="47">
        <v>0.1560937862</v>
      </c>
      <c r="K63" s="47">
        <v>0.11937234920000001</v>
      </c>
      <c r="L63" s="47">
        <v>0.15712747939999999</v>
      </c>
      <c r="M63" s="47">
        <v>0.22119640469999999</v>
      </c>
      <c r="N63" s="47">
        <v>0.22504224840000001</v>
      </c>
      <c r="O63" s="47">
        <v>0.23042949760000001</v>
      </c>
      <c r="P63" s="47">
        <v>0.21969907059999999</v>
      </c>
      <c r="Q63" s="47">
        <v>0.16906436599999999</v>
      </c>
      <c r="R63" s="47">
        <v>0.20611538469999999</v>
      </c>
      <c r="S63" s="47">
        <v>0.20846593020000001</v>
      </c>
      <c r="T63" s="47">
        <v>0.20366580549999999</v>
      </c>
      <c r="U63" s="47">
        <v>0.20702336299999999</v>
      </c>
      <c r="V63" s="47">
        <v>0.1224760584</v>
      </c>
      <c r="W63" s="47">
        <v>0.1987164786</v>
      </c>
      <c r="X63" s="47">
        <v>0.17698109879999999</v>
      </c>
      <c r="Y63" s="47">
        <v>0.24238414599999999</v>
      </c>
      <c r="Z63" s="47">
        <v>0.23973088789999999</v>
      </c>
      <c r="AA63" s="47">
        <v>0.1795796372</v>
      </c>
      <c r="AB63" s="47">
        <v>-2.9570586999999999E-2</v>
      </c>
      <c r="AC63" s="47">
        <v>-4.963121E-3</v>
      </c>
      <c r="AD63" s="47">
        <v>0.14237105520000001</v>
      </c>
      <c r="AE63" s="47">
        <v>-1.1481981E-2</v>
      </c>
      <c r="AF63" s="47">
        <v>-4.0223335999999998E-2</v>
      </c>
      <c r="AG63" s="47">
        <v>3.14996019E-2</v>
      </c>
      <c r="AH63" s="47">
        <v>9.4312956000000003E-2</v>
      </c>
      <c r="AI63" s="47">
        <v>-3.3931756E-2</v>
      </c>
      <c r="AJ63" s="47">
        <v>2.62093693E-2</v>
      </c>
      <c r="AK63" s="47">
        <v>-2.1540531000000002E-2</v>
      </c>
      <c r="AL63" s="47">
        <v>0.2229084922</v>
      </c>
      <c r="AM63" s="47">
        <v>3.6144502600000003E-2</v>
      </c>
      <c r="AN63" s="47">
        <v>-2.1085600999999999E-2</v>
      </c>
      <c r="AO63" s="47">
        <v>-3.8638930000000002E-2</v>
      </c>
      <c r="AP63" s="47">
        <v>4.8198535000000004E-3</v>
      </c>
      <c r="AQ63" s="47">
        <v>-5.1000129999999996E-3</v>
      </c>
      <c r="AR63" s="47">
        <v>0.1039232491</v>
      </c>
      <c r="AS63" s="47">
        <v>0.12666826370000001</v>
      </c>
      <c r="AT63" s="47">
        <v>0.1329029642</v>
      </c>
      <c r="AU63" s="47">
        <v>2.3392405799999998E-2</v>
      </c>
      <c r="AV63" s="47">
        <v>8.8830187399999996E-2</v>
      </c>
      <c r="AW63" s="47">
        <v>1.89981701E-2</v>
      </c>
      <c r="AX63" s="47">
        <v>3.49297342E-2</v>
      </c>
      <c r="AY63" s="47">
        <v>2.5167065299999999E-2</v>
      </c>
      <c r="AZ63" s="47">
        <v>-0.102994566</v>
      </c>
      <c r="BA63" s="47">
        <v>2.72136971E-2</v>
      </c>
      <c r="BB63" s="47">
        <v>3.1070222299999999E-2</v>
      </c>
      <c r="BC63" s="47">
        <v>0.1468441701</v>
      </c>
      <c r="BD63" s="47">
        <v>1.79876533E-2</v>
      </c>
      <c r="BE63" s="47">
        <v>1.9007583000000002E-2</v>
      </c>
      <c r="BF63" s="47">
        <v>1.5131175E-3</v>
      </c>
      <c r="BG63" s="47">
        <v>0.16034288869999999</v>
      </c>
      <c r="BH63" s="47">
        <v>-3.7721619999999999E-3</v>
      </c>
      <c r="BI63" s="47">
        <v>1</v>
      </c>
      <c r="BJ63" s="47">
        <v>6.9834928999999999E-3</v>
      </c>
      <c r="BK63" s="47">
        <v>6.6385984999999996E-3</v>
      </c>
      <c r="BL63" s="47">
        <v>1.6935495700000001E-2</v>
      </c>
      <c r="BM63" s="47">
        <v>-2.7462719999999999E-2</v>
      </c>
      <c r="BN63" s="47">
        <v>1.98569197E-2</v>
      </c>
      <c r="BO63" s="47">
        <v>-5.6226283000000002E-2</v>
      </c>
      <c r="BP63" s="47">
        <v>-6.3774549999999998E-3</v>
      </c>
      <c r="BQ63" s="47">
        <v>-8.8393250000000003E-3</v>
      </c>
      <c r="BR63" s="47">
        <v>-3.2727753999999998E-2</v>
      </c>
      <c r="BS63" s="47">
        <v>8.5554354000000003E-3</v>
      </c>
      <c r="BT63" s="47">
        <v>1.2825322599999999E-2</v>
      </c>
      <c r="BU63" s="47">
        <v>6.7199998000000002E-3</v>
      </c>
      <c r="BV63" s="47">
        <v>-2.1816800000000001E-3</v>
      </c>
      <c r="BW63" s="47">
        <v>-3.9883192999999997E-2</v>
      </c>
      <c r="BX63" s="47">
        <v>6.3682568000000004E-3</v>
      </c>
      <c r="BY63" s="47">
        <v>-4.0467999999999997E-2</v>
      </c>
      <c r="BZ63" s="47">
        <v>1.0695987000000001E-2</v>
      </c>
      <c r="CA63" s="47">
        <v>-5.0432139000000001E-2</v>
      </c>
      <c r="CB63" s="47">
        <v>-4.3733361999999998E-2</v>
      </c>
      <c r="CC63" s="47">
        <v>2.0944559000000001E-3</v>
      </c>
      <c r="CD63" s="47">
        <v>0.1627467557</v>
      </c>
      <c r="CE63" s="47">
        <v>0.23887978870000001</v>
      </c>
      <c r="CF63" s="47">
        <v>3.3759668399999998E-2</v>
      </c>
      <c r="CG63" s="47">
        <v>2.4079499800000001E-2</v>
      </c>
      <c r="CH63" s="47">
        <v>-1.6243970999999999E-2</v>
      </c>
      <c r="CI63" s="47">
        <v>-2.9125865000000001E-2</v>
      </c>
      <c r="CJ63" s="47">
        <v>-1.3977362E-2</v>
      </c>
      <c r="CK63" s="47">
        <v>4.2982338799999999E-2</v>
      </c>
      <c r="CL63" s="47">
        <v>-1.1698148E-2</v>
      </c>
      <c r="CM63" s="47">
        <v>-1.816359E-2</v>
      </c>
      <c r="CN63" s="47">
        <v>8.6205997999999999E-3</v>
      </c>
      <c r="CO63" s="47">
        <v>-1.0207702000000001E-2</v>
      </c>
      <c r="CP63" s="47">
        <v>-1.6555352999999998E-2</v>
      </c>
      <c r="CQ63" s="47">
        <v>-1.699838E-2</v>
      </c>
      <c r="CR63" s="47">
        <v>-4.6042126000000003E-2</v>
      </c>
      <c r="CS63" s="47">
        <v>-1.9698089999999999E-3</v>
      </c>
      <c r="CT63" s="47">
        <v>-8.134077E-3</v>
      </c>
      <c r="CU63" s="47">
        <v>3.1712468999999998E-3</v>
      </c>
      <c r="CV63" s="47">
        <v>-2.8282212000000001E-2</v>
      </c>
      <c r="CW63" s="47">
        <v>2.1700679899999999E-2</v>
      </c>
      <c r="CX63" s="47">
        <v>2.9389155199999999E-2</v>
      </c>
      <c r="CY63" s="47">
        <v>1.7702282E-2</v>
      </c>
      <c r="CZ63" s="47">
        <v>-5.6336420000000003E-3</v>
      </c>
      <c r="DA63" s="47">
        <v>-3.0390000000000001E-4</v>
      </c>
      <c r="DB63" s="47">
        <v>-7.8995900000000002E-4</v>
      </c>
      <c r="DC63" s="47">
        <v>-1.1383684999999999E-2</v>
      </c>
      <c r="DD63" s="47">
        <v>2.1743907400000002E-2</v>
      </c>
      <c r="DE63" s="47">
        <v>-2.3830119999999999E-3</v>
      </c>
      <c r="DF63" s="47">
        <v>-2.723278E-3</v>
      </c>
      <c r="DG63" s="47">
        <v>2.1853945E-3</v>
      </c>
      <c r="DH63" s="48">
        <v>-2.1748399999999999E-3</v>
      </c>
    </row>
    <row r="64" spans="1:112" x14ac:dyDescent="0.15">
      <c r="A64" s="46" t="s">
        <v>940</v>
      </c>
      <c r="B64" s="47" t="s">
        <v>135</v>
      </c>
      <c r="C64" s="47">
        <v>1.74111227E-2</v>
      </c>
      <c r="D64" s="47">
        <v>1.43294025E-2</v>
      </c>
      <c r="E64" s="47">
        <v>2.2745957099999999E-2</v>
      </c>
      <c r="F64" s="47">
        <v>2.6831616999999999E-2</v>
      </c>
      <c r="G64" s="47">
        <v>1.9410593100000002E-2</v>
      </c>
      <c r="H64" s="47">
        <v>1.23153078E-2</v>
      </c>
      <c r="I64" s="47">
        <v>1.26210539E-2</v>
      </c>
      <c r="J64" s="47">
        <v>1.1024812199999999E-2</v>
      </c>
      <c r="K64" s="47">
        <v>1.4276715800000001E-2</v>
      </c>
      <c r="L64" s="47">
        <v>1.66510596E-2</v>
      </c>
      <c r="M64" s="47">
        <v>3.62822982E-2</v>
      </c>
      <c r="N64" s="47">
        <v>3.4556123199999997E-2</v>
      </c>
      <c r="O64" s="47">
        <v>4.0648224500000003E-2</v>
      </c>
      <c r="P64" s="47">
        <v>5.2197594299999997E-2</v>
      </c>
      <c r="Q64" s="47">
        <v>5.1523894600000002E-2</v>
      </c>
      <c r="R64" s="47">
        <v>4.4422868599999998E-2</v>
      </c>
      <c r="S64" s="47">
        <v>5.6815193700000002E-2</v>
      </c>
      <c r="T64" s="47">
        <v>3.7634047099999998E-2</v>
      </c>
      <c r="U64" s="47">
        <v>5.2811878700000002E-2</v>
      </c>
      <c r="V64" s="47">
        <v>2.0969011900000001E-2</v>
      </c>
      <c r="W64" s="47">
        <v>4.8843246299999997E-2</v>
      </c>
      <c r="X64" s="47">
        <v>4.6202747199999998E-2</v>
      </c>
      <c r="Y64" s="47">
        <v>5.2076940500000002E-2</v>
      </c>
      <c r="Z64" s="47">
        <v>5.2888039599999999E-2</v>
      </c>
      <c r="AA64" s="47">
        <v>4.94189321E-2</v>
      </c>
      <c r="AB64" s="47">
        <v>3.9674701200000002E-2</v>
      </c>
      <c r="AC64" s="47">
        <v>2.29430394E-2</v>
      </c>
      <c r="AD64" s="47">
        <v>3.1615311100000001E-2</v>
      </c>
      <c r="AE64" s="47">
        <v>2.2189960000000002E-2</v>
      </c>
      <c r="AF64" s="47">
        <v>4.2224953799999999E-2</v>
      </c>
      <c r="AG64" s="47">
        <v>-9.944629999999999E-4</v>
      </c>
      <c r="AH64" s="47">
        <v>2.4544144899999999E-2</v>
      </c>
      <c r="AI64" s="47">
        <v>1.7275434700000002E-2</v>
      </c>
      <c r="AJ64" s="47">
        <v>2.33625672E-2</v>
      </c>
      <c r="AK64" s="47">
        <v>2.2040990399999998E-2</v>
      </c>
      <c r="AL64" s="47">
        <v>5.0975250799999997E-2</v>
      </c>
      <c r="AM64" s="47">
        <v>-1.48106E-2</v>
      </c>
      <c r="AN64" s="47">
        <v>1.71135096E-2</v>
      </c>
      <c r="AO64" s="47">
        <v>1.88938848E-2</v>
      </c>
      <c r="AP64" s="47">
        <v>5.4489847399999999E-2</v>
      </c>
      <c r="AQ64" s="47">
        <v>5.3082157400000003E-2</v>
      </c>
      <c r="AR64" s="47">
        <v>2.0067700500000001E-2</v>
      </c>
      <c r="AS64" s="47">
        <v>3.0749182999999999E-2</v>
      </c>
      <c r="AT64" s="47">
        <v>2.7124988100000001E-2</v>
      </c>
      <c r="AU64" s="47">
        <v>1.27769867E-2</v>
      </c>
      <c r="AV64" s="47">
        <v>2.0515428400000001E-2</v>
      </c>
      <c r="AW64" s="47">
        <v>-2.713511E-3</v>
      </c>
      <c r="AX64" s="47">
        <v>-9.9152709999999998E-3</v>
      </c>
      <c r="AY64" s="47">
        <v>0.56444877599999999</v>
      </c>
      <c r="AZ64" s="47">
        <v>-6.8569440000000002E-3</v>
      </c>
      <c r="BA64" s="47">
        <v>1.03949591E-2</v>
      </c>
      <c r="BB64" s="47">
        <v>-5.435858E-3</v>
      </c>
      <c r="BC64" s="47">
        <v>4.8609126900000001E-2</v>
      </c>
      <c r="BD64" s="47">
        <v>0.45504075459999999</v>
      </c>
      <c r="BE64" s="47">
        <v>0.41843715780000001</v>
      </c>
      <c r="BF64" s="47">
        <v>-1.0636484E-2</v>
      </c>
      <c r="BG64" s="47">
        <v>1.2618508699999999E-2</v>
      </c>
      <c r="BH64" s="47">
        <v>1.6850345100000001E-2</v>
      </c>
      <c r="BI64" s="47">
        <v>6.9834928999999999E-3</v>
      </c>
      <c r="BJ64" s="47">
        <v>1</v>
      </c>
      <c r="BK64" s="47">
        <v>2.3630749E-2</v>
      </c>
      <c r="BL64" s="47">
        <v>-7.7621339999999997E-2</v>
      </c>
      <c r="BM64" s="47">
        <v>6.6764067499999996E-2</v>
      </c>
      <c r="BN64" s="47">
        <v>-1.558023E-3</v>
      </c>
      <c r="BO64" s="47">
        <v>2.7975523799999999E-2</v>
      </c>
      <c r="BP64" s="47">
        <v>6.1483429999999997E-4</v>
      </c>
      <c r="BQ64" s="47">
        <v>-2.6846084999999999E-2</v>
      </c>
      <c r="BR64" s="47">
        <v>3.5330292499999999E-2</v>
      </c>
      <c r="BS64" s="47">
        <v>-5.1240249999999999E-3</v>
      </c>
      <c r="BT64" s="47">
        <v>2.9492169400000001E-2</v>
      </c>
      <c r="BU64" s="47">
        <v>4.9431989000000001E-3</v>
      </c>
      <c r="BV64" s="47">
        <v>0.16225428629999999</v>
      </c>
      <c r="BW64" s="47">
        <v>1.17188669E-2</v>
      </c>
      <c r="BX64" s="47">
        <v>-6.0891620000000004E-3</v>
      </c>
      <c r="BY64" s="47">
        <v>1.10274122E-2</v>
      </c>
      <c r="BZ64" s="47">
        <v>0.30515213340000003</v>
      </c>
      <c r="CA64" s="47">
        <v>-6.6306751999999997E-2</v>
      </c>
      <c r="CB64" s="47">
        <v>-4.5944924999999998E-2</v>
      </c>
      <c r="CC64" s="47">
        <v>2.8554797699999999E-2</v>
      </c>
      <c r="CD64" s="47">
        <v>1.4124038E-2</v>
      </c>
      <c r="CE64" s="47">
        <v>1.15090717E-2</v>
      </c>
      <c r="CF64" s="47">
        <v>-1.9245617E-2</v>
      </c>
      <c r="CG64" s="47">
        <v>0.52622928170000005</v>
      </c>
      <c r="CH64" s="47">
        <v>-3.7010172000000001E-2</v>
      </c>
      <c r="CI64" s="47">
        <v>-2.2709065000000001E-2</v>
      </c>
      <c r="CJ64" s="47">
        <v>7.6484610300000005E-2</v>
      </c>
      <c r="CK64" s="47">
        <v>-2.305627E-2</v>
      </c>
      <c r="CL64" s="47">
        <v>0.1156397243</v>
      </c>
      <c r="CM64" s="47">
        <v>6.6763438100000003E-2</v>
      </c>
      <c r="CN64" s="47">
        <v>7.6438527000000003E-3</v>
      </c>
      <c r="CO64" s="47">
        <v>6.6941237700000003E-2</v>
      </c>
      <c r="CP64" s="47">
        <v>6.4178595099999999E-2</v>
      </c>
      <c r="CQ64" s="47">
        <v>6.3368234400000001E-2</v>
      </c>
      <c r="CR64" s="47">
        <v>-3.0989220000000001E-2</v>
      </c>
      <c r="CS64" s="47">
        <v>6.6504829099999996E-2</v>
      </c>
      <c r="CT64" s="47">
        <v>6.4591633400000001E-2</v>
      </c>
      <c r="CU64" s="47">
        <v>0.14192643620000001</v>
      </c>
      <c r="CV64" s="47">
        <v>4.621998E-4</v>
      </c>
      <c r="CW64" s="47">
        <v>9.3523180000000001E-3</v>
      </c>
      <c r="CX64" s="47">
        <v>-5.8487295000000002E-2</v>
      </c>
      <c r="CY64" s="47">
        <v>5.4131687000000001E-3</v>
      </c>
      <c r="CZ64" s="47">
        <v>0.17531660060000001</v>
      </c>
      <c r="DA64" s="47">
        <v>4.9753749600000001E-2</v>
      </c>
      <c r="DB64" s="47">
        <v>-0.118749389</v>
      </c>
      <c r="DC64" s="47">
        <v>0.1079121347</v>
      </c>
      <c r="DD64" s="47">
        <v>-4.1506353000000003E-2</v>
      </c>
      <c r="DE64" s="47">
        <v>-3.5149975999999999E-2</v>
      </c>
      <c r="DF64" s="47">
        <v>4.2773294E-3</v>
      </c>
      <c r="DG64" s="47">
        <v>2.2118489000000001E-3</v>
      </c>
      <c r="DH64" s="48">
        <v>-5.9097917999999999E-2</v>
      </c>
    </row>
    <row r="65" spans="1:112" x14ac:dyDescent="0.15">
      <c r="A65" s="46" t="s">
        <v>940</v>
      </c>
      <c r="B65" s="47" t="s">
        <v>424</v>
      </c>
      <c r="C65" s="47">
        <v>0.11755192859999999</v>
      </c>
      <c r="D65" s="47">
        <v>0.1096407281</v>
      </c>
      <c r="E65" s="47">
        <v>0.1175643824</v>
      </c>
      <c r="F65" s="47">
        <v>9.2098529900000004E-2</v>
      </c>
      <c r="G65" s="47">
        <v>9.3078329900000006E-2</v>
      </c>
      <c r="H65" s="47">
        <v>7.7089726999999997E-2</v>
      </c>
      <c r="I65" s="47">
        <v>7.5366457900000003E-2</v>
      </c>
      <c r="J65" s="47">
        <v>6.8253485700000005E-2</v>
      </c>
      <c r="K65" s="47">
        <v>5.9054579599999997E-2</v>
      </c>
      <c r="L65" s="47">
        <v>4.8159515200000003E-2</v>
      </c>
      <c r="M65" s="47">
        <v>0.1118593245</v>
      </c>
      <c r="N65" s="47">
        <v>0.1105517736</v>
      </c>
      <c r="O65" s="47">
        <v>0.1097662891</v>
      </c>
      <c r="P65" s="47">
        <v>8.7666572499999998E-2</v>
      </c>
      <c r="Q65" s="47">
        <v>7.8513891000000002E-2</v>
      </c>
      <c r="R65" s="47">
        <v>8.1982295499999996E-2</v>
      </c>
      <c r="S65" s="47">
        <v>7.4695933699999995E-2</v>
      </c>
      <c r="T65" s="47">
        <v>0.10715875129999999</v>
      </c>
      <c r="U65" s="47">
        <v>9.0345007399999996E-2</v>
      </c>
      <c r="V65" s="47">
        <v>6.1297155300000003E-2</v>
      </c>
      <c r="W65" s="47">
        <v>7.6923407400000005E-2</v>
      </c>
      <c r="X65" s="47">
        <v>7.4833746300000004E-2</v>
      </c>
      <c r="Y65" s="47">
        <v>8.4633273600000003E-2</v>
      </c>
      <c r="Z65" s="47">
        <v>8.4479327899999998E-2</v>
      </c>
      <c r="AA65" s="47">
        <v>6.6946956700000004E-2</v>
      </c>
      <c r="AB65" s="47">
        <v>5.0608020699999999E-2</v>
      </c>
      <c r="AC65" s="47">
        <v>7.7211459199999999E-2</v>
      </c>
      <c r="AD65" s="47">
        <v>6.3154042600000002E-2</v>
      </c>
      <c r="AE65" s="47">
        <v>7.7858455500000007E-2</v>
      </c>
      <c r="AF65" s="47">
        <v>4.5403853799999998E-2</v>
      </c>
      <c r="AG65" s="47">
        <v>1.4758864300000001E-2</v>
      </c>
      <c r="AH65" s="47">
        <v>1.375125E-2</v>
      </c>
      <c r="AI65" s="47">
        <v>0.1143970684</v>
      </c>
      <c r="AJ65" s="47">
        <v>0.120162862</v>
      </c>
      <c r="AK65" s="47">
        <v>7.9559919399999998E-2</v>
      </c>
      <c r="AL65" s="47">
        <v>7.1966762899999995E-2</v>
      </c>
      <c r="AM65" s="47">
        <v>2.58133184E-2</v>
      </c>
      <c r="AN65" s="47">
        <v>0.1151103473</v>
      </c>
      <c r="AO65" s="47">
        <v>0.1090071717</v>
      </c>
      <c r="AP65" s="47">
        <v>3.5985223599999998E-2</v>
      </c>
      <c r="AQ65" s="47">
        <v>4.6404068700000002E-2</v>
      </c>
      <c r="AR65" s="47">
        <v>5.6356719499999999E-2</v>
      </c>
      <c r="AS65" s="47">
        <v>4.60489278E-2</v>
      </c>
      <c r="AT65" s="47">
        <v>4.4847219600000002E-2</v>
      </c>
      <c r="AU65" s="47">
        <v>0.11839790140000001</v>
      </c>
      <c r="AV65" s="47">
        <v>6.6099164799999999E-2</v>
      </c>
      <c r="AW65" s="47">
        <v>0.12721986790000001</v>
      </c>
      <c r="AX65" s="47">
        <v>4.8544446400000003E-2</v>
      </c>
      <c r="AY65" s="47">
        <v>-1.2478931E-2</v>
      </c>
      <c r="AZ65" s="47">
        <v>6.1376863900000002E-2</v>
      </c>
      <c r="BA65" s="47">
        <v>-2.8754193000000001E-2</v>
      </c>
      <c r="BB65" s="47">
        <v>3.43173E-3</v>
      </c>
      <c r="BC65" s="47">
        <v>6.1103043199999998E-2</v>
      </c>
      <c r="BD65" s="47">
        <v>7.8412947199999999E-2</v>
      </c>
      <c r="BE65" s="47">
        <v>-2.0824229999999999E-3</v>
      </c>
      <c r="BF65" s="47">
        <v>0.1225576211</v>
      </c>
      <c r="BG65" s="47">
        <v>4.7541804999999999E-3</v>
      </c>
      <c r="BH65" s="47">
        <v>4.4609761599999999E-2</v>
      </c>
      <c r="BI65" s="47">
        <v>6.6385984999999996E-3</v>
      </c>
      <c r="BJ65" s="47">
        <v>2.3630749E-2</v>
      </c>
      <c r="BK65" s="47">
        <v>1</v>
      </c>
      <c r="BL65" s="47">
        <v>4.1004060000000001E-4</v>
      </c>
      <c r="BM65" s="47">
        <v>7.0696676700000002E-2</v>
      </c>
      <c r="BN65" s="47">
        <v>-1.6630776E-2</v>
      </c>
      <c r="BO65" s="47">
        <v>3.2546413000000003E-2</v>
      </c>
      <c r="BP65" s="47">
        <v>-5.3576439999999999E-3</v>
      </c>
      <c r="BQ65" s="47">
        <v>-7.5177969999999997E-3</v>
      </c>
      <c r="BR65" s="47">
        <v>-3.8861012E-2</v>
      </c>
      <c r="BS65" s="47">
        <v>6.3318456000000002E-3</v>
      </c>
      <c r="BT65" s="47">
        <v>-5.4407399999999997E-4</v>
      </c>
      <c r="BU65" s="47">
        <v>1.4695457300000001E-2</v>
      </c>
      <c r="BV65" s="47">
        <v>4.7202069800000003E-2</v>
      </c>
      <c r="BW65" s="47">
        <v>2.2947627700000001E-2</v>
      </c>
      <c r="BX65" s="47">
        <v>-1.2357363999999999E-2</v>
      </c>
      <c r="BY65" s="47">
        <v>3.2116524100000002E-2</v>
      </c>
      <c r="BZ65" s="47">
        <v>-2.0511260999999999E-2</v>
      </c>
      <c r="CA65" s="47">
        <v>6.5453142999999997E-3</v>
      </c>
      <c r="CB65" s="47">
        <v>1.02470744E-2</v>
      </c>
      <c r="CC65" s="47">
        <v>4.5972458999999997E-3</v>
      </c>
      <c r="CD65" s="47">
        <v>-8.0002300000000005E-3</v>
      </c>
      <c r="CE65" s="47">
        <v>1.1217586099999999E-2</v>
      </c>
      <c r="CF65" s="47">
        <v>1.1035253599999999E-2</v>
      </c>
      <c r="CG65" s="47">
        <v>5.0896914100000003E-2</v>
      </c>
      <c r="CH65" s="47">
        <v>0.18558268989999999</v>
      </c>
      <c r="CI65" s="47">
        <v>5.8164057999999996E-3</v>
      </c>
      <c r="CJ65" s="47">
        <v>-5.6806152999999998E-2</v>
      </c>
      <c r="CK65" s="47">
        <v>1.56192912E-2</v>
      </c>
      <c r="CL65" s="47">
        <v>-2.832935E-2</v>
      </c>
      <c r="CM65" s="47">
        <v>-4.5524563999999997E-2</v>
      </c>
      <c r="CN65" s="47">
        <v>1.78072669E-2</v>
      </c>
      <c r="CO65" s="47">
        <v>-3.5016948999999999E-2</v>
      </c>
      <c r="CP65" s="47">
        <v>-4.5893887000000001E-2</v>
      </c>
      <c r="CQ65" s="47">
        <v>-4.5373900000000002E-2</v>
      </c>
      <c r="CR65" s="47">
        <v>-1.1066092E-2</v>
      </c>
      <c r="CS65" s="47">
        <v>-0.10296704399999999</v>
      </c>
      <c r="CT65" s="47">
        <v>-0.102208175</v>
      </c>
      <c r="CU65" s="47">
        <v>-4.3795015E-2</v>
      </c>
      <c r="CV65" s="47">
        <v>1.21862436E-2</v>
      </c>
      <c r="CW65" s="47">
        <v>-6.9446459999999996E-3</v>
      </c>
      <c r="CX65" s="47">
        <v>0.1005386643</v>
      </c>
      <c r="CY65" s="47">
        <v>-5.1998909999999999E-3</v>
      </c>
      <c r="CZ65" s="47">
        <v>-4.6600599999999997E-3</v>
      </c>
      <c r="DA65" s="47">
        <v>2.8749985999999999E-3</v>
      </c>
      <c r="DB65" s="47">
        <v>8.6753990500000003E-2</v>
      </c>
      <c r="DC65" s="47">
        <v>-3.1506329E-2</v>
      </c>
      <c r="DD65" s="47">
        <v>-1.2358822E-2</v>
      </c>
      <c r="DE65" s="47">
        <v>2.6221509399999999E-2</v>
      </c>
      <c r="DF65" s="47">
        <v>4.9326685E-3</v>
      </c>
      <c r="DG65" s="47">
        <v>-2.4933830000000001E-3</v>
      </c>
      <c r="DH65" s="48">
        <v>4.3410792900000002E-2</v>
      </c>
    </row>
    <row r="66" spans="1:112" x14ac:dyDescent="0.15">
      <c r="A66" s="46" t="s">
        <v>940</v>
      </c>
      <c r="B66" s="47" t="s">
        <v>809</v>
      </c>
      <c r="C66" s="47">
        <v>3.1325297199999998E-2</v>
      </c>
      <c r="D66" s="47">
        <v>1.7950737000000001E-2</v>
      </c>
      <c r="E66" s="47">
        <v>1.2129041E-2</v>
      </c>
      <c r="F66" s="47">
        <v>4.4648476399999998E-2</v>
      </c>
      <c r="G66" s="47">
        <v>4.2753764100000001E-2</v>
      </c>
      <c r="H66" s="47">
        <v>3.6975660999999998E-3</v>
      </c>
      <c r="I66" s="47">
        <v>1.9934899000000001E-3</v>
      </c>
      <c r="J66" s="47">
        <v>-7.0510210000000002E-3</v>
      </c>
      <c r="K66" s="47">
        <v>1.45448517E-2</v>
      </c>
      <c r="L66" s="47">
        <v>0.17257004649999999</v>
      </c>
      <c r="M66" s="47">
        <v>-2.4865270000000001E-3</v>
      </c>
      <c r="N66" s="47">
        <v>7.3773093E-3</v>
      </c>
      <c r="O66" s="47">
        <v>-5.8363600000000001E-4</v>
      </c>
      <c r="P66" s="47">
        <v>-3.8590336000000003E-2</v>
      </c>
      <c r="Q66" s="47">
        <v>-2.9887222000000001E-2</v>
      </c>
      <c r="R66" s="47">
        <v>-2.2198496000000002E-2</v>
      </c>
      <c r="S66" s="47">
        <v>-5.3510783999999999E-2</v>
      </c>
      <c r="T66" s="47">
        <v>-6.0407124999999999E-2</v>
      </c>
      <c r="U66" s="47">
        <v>-4.1756242999999998E-2</v>
      </c>
      <c r="V66" s="47">
        <v>-4.7273928999999999E-2</v>
      </c>
      <c r="W66" s="47">
        <v>-4.5590379E-2</v>
      </c>
      <c r="X66" s="47">
        <v>-3.4598932999999998E-2</v>
      </c>
      <c r="Y66" s="47">
        <v>-6.0710624999999997E-2</v>
      </c>
      <c r="Z66" s="47">
        <v>-7.8482632999999996E-2</v>
      </c>
      <c r="AA66" s="47">
        <v>-6.7490048999999996E-2</v>
      </c>
      <c r="AB66" s="47">
        <v>1.9032615100000001E-2</v>
      </c>
      <c r="AC66" s="47">
        <v>-4.1035749999999999E-3</v>
      </c>
      <c r="AD66" s="47">
        <v>3.6037995900000001E-2</v>
      </c>
      <c r="AE66" s="47">
        <v>-2.9904210000000001E-3</v>
      </c>
      <c r="AF66" s="47">
        <v>-1.3598944999999999E-2</v>
      </c>
      <c r="AG66" s="47">
        <v>0.19848266440000001</v>
      </c>
      <c r="AH66" s="47">
        <v>3.4871031000000001E-3</v>
      </c>
      <c r="AI66" s="47">
        <v>-3.4269356000000001E-2</v>
      </c>
      <c r="AJ66" s="47">
        <v>-6.8729921999999999E-2</v>
      </c>
      <c r="AK66" s="47">
        <v>-4.3843370999999999E-2</v>
      </c>
      <c r="AL66" s="47">
        <v>-0.107913857</v>
      </c>
      <c r="AM66" s="47">
        <v>4.7790744099999997E-2</v>
      </c>
      <c r="AN66" s="47">
        <v>-7.8672829999999992E-3</v>
      </c>
      <c r="AO66" s="47">
        <v>-5.1469102000000003E-2</v>
      </c>
      <c r="AP66" s="47">
        <v>-3.0113162999999998E-2</v>
      </c>
      <c r="AQ66" s="47">
        <v>-2.6671263000000001E-2</v>
      </c>
      <c r="AR66" s="47">
        <v>-8.8966849999999997E-3</v>
      </c>
      <c r="AS66" s="47">
        <v>1.2073969299999999E-2</v>
      </c>
      <c r="AT66" s="47">
        <v>1.48190614E-2</v>
      </c>
      <c r="AU66" s="47">
        <v>9.3102108999999992E-3</v>
      </c>
      <c r="AV66" s="47">
        <v>-4.6347190000000003E-2</v>
      </c>
      <c r="AW66" s="47">
        <v>-6.4384863000000001E-2</v>
      </c>
      <c r="AX66" s="47">
        <v>9.1904069699999993E-2</v>
      </c>
      <c r="AY66" s="47">
        <v>-7.4237565000000005E-2</v>
      </c>
      <c r="AZ66" s="47">
        <v>9.8845088000000005E-3</v>
      </c>
      <c r="BA66" s="47">
        <v>0.59584349550000004</v>
      </c>
      <c r="BB66" s="47">
        <v>0.20152441800000001</v>
      </c>
      <c r="BC66" s="47">
        <v>-0.10734141699999999</v>
      </c>
      <c r="BD66" s="47">
        <v>-6.6228052999999995E-2</v>
      </c>
      <c r="BE66" s="47">
        <v>-5.9812035E-2</v>
      </c>
      <c r="BF66" s="47">
        <v>-6.573387E-2</v>
      </c>
      <c r="BG66" s="47">
        <v>0.28608565159999999</v>
      </c>
      <c r="BH66" s="47">
        <v>-4.8363392999999998E-2</v>
      </c>
      <c r="BI66" s="47">
        <v>1.6935495700000001E-2</v>
      </c>
      <c r="BJ66" s="47">
        <v>-7.7621339999999997E-2</v>
      </c>
      <c r="BK66" s="47">
        <v>4.1004060000000001E-4</v>
      </c>
      <c r="BL66" s="47">
        <v>1</v>
      </c>
      <c r="BM66" s="47">
        <v>-5.9963362999999999E-2</v>
      </c>
      <c r="BN66" s="47">
        <v>0.67148589940000003</v>
      </c>
      <c r="BO66" s="47">
        <v>-0.19289456099999999</v>
      </c>
      <c r="BP66" s="47">
        <v>5.2025374899999997E-2</v>
      </c>
      <c r="BQ66" s="47">
        <v>0.18813234249999999</v>
      </c>
      <c r="BR66" s="47">
        <v>5.40004948E-2</v>
      </c>
      <c r="BS66" s="47">
        <v>0.21167806889999999</v>
      </c>
      <c r="BT66" s="47">
        <v>2.2133883E-2</v>
      </c>
      <c r="BU66" s="47">
        <v>-3.9975880999999998E-2</v>
      </c>
      <c r="BV66" s="47">
        <v>-2.1880963E-2</v>
      </c>
      <c r="BW66" s="47">
        <v>-5.1397300000000003E-4</v>
      </c>
      <c r="BX66" s="47">
        <v>0.57404668640000001</v>
      </c>
      <c r="BY66" s="47">
        <v>2.6434862000000001E-3</v>
      </c>
      <c r="BZ66" s="47">
        <v>-3.8520863000000002E-2</v>
      </c>
      <c r="CA66" s="47">
        <v>2.8269969700000001E-2</v>
      </c>
      <c r="CB66" s="47">
        <v>1.0184597300000001E-2</v>
      </c>
      <c r="CC66" s="47">
        <v>-1.7785553999999999E-2</v>
      </c>
      <c r="CD66" s="47">
        <v>1.1457589299999999E-2</v>
      </c>
      <c r="CE66" s="47">
        <v>4.8755893999999998E-3</v>
      </c>
      <c r="CF66" s="47">
        <v>4.8125352699999999E-2</v>
      </c>
      <c r="CG66" s="47">
        <v>-9.6122507999999995E-2</v>
      </c>
      <c r="CH66" s="47">
        <v>-2.3465560000000001E-3</v>
      </c>
      <c r="CI66" s="47">
        <v>2.2837566600000001E-2</v>
      </c>
      <c r="CJ66" s="47">
        <v>5.9814389400000001E-2</v>
      </c>
      <c r="CK66" s="47">
        <v>6.6149363000000003E-2</v>
      </c>
      <c r="CL66" s="47">
        <v>-5.0202021999999999E-2</v>
      </c>
      <c r="CM66" s="47">
        <v>1.00470539E-2</v>
      </c>
      <c r="CN66" s="47">
        <v>2.3521846E-3</v>
      </c>
      <c r="CO66" s="47">
        <v>-1.027205E-3</v>
      </c>
      <c r="CP66" s="47">
        <v>1.1407811699999999E-2</v>
      </c>
      <c r="CQ66" s="47">
        <v>1.11133998E-2</v>
      </c>
      <c r="CR66" s="47">
        <v>0.21636636919999999</v>
      </c>
      <c r="CS66" s="47">
        <v>8.9640522799999997E-2</v>
      </c>
      <c r="CT66" s="47">
        <v>8.5955430400000005E-2</v>
      </c>
      <c r="CU66" s="47">
        <v>-1.3370750000000001E-2</v>
      </c>
      <c r="CV66" s="47">
        <v>3.1386316E-3</v>
      </c>
      <c r="CW66" s="47">
        <v>5.5925709499999997E-2</v>
      </c>
      <c r="CX66" s="47">
        <v>2.4646810299999999E-2</v>
      </c>
      <c r="CY66" s="47">
        <v>-2.740255E-3</v>
      </c>
      <c r="CZ66" s="47">
        <v>-0.32331210399999999</v>
      </c>
      <c r="DA66" s="47">
        <v>-7.1519729999999998E-3</v>
      </c>
      <c r="DB66" s="47">
        <v>1.86204393E-2</v>
      </c>
      <c r="DC66" s="47">
        <v>-3.0891477000000001E-2</v>
      </c>
      <c r="DD66" s="47">
        <v>1.4334526199999999E-2</v>
      </c>
      <c r="DE66" s="47">
        <v>3.9853598999999998E-3</v>
      </c>
      <c r="DF66" s="47">
        <v>3.6167434000000001E-3</v>
      </c>
      <c r="DG66" s="47">
        <v>4.17676186E-2</v>
      </c>
      <c r="DH66" s="48">
        <v>1.9741438600000001E-2</v>
      </c>
    </row>
    <row r="67" spans="1:112" x14ac:dyDescent="0.15">
      <c r="A67" s="46" t="s">
        <v>940</v>
      </c>
      <c r="B67" s="47" t="s">
        <v>766</v>
      </c>
      <c r="C67" s="47">
        <v>0.13790716059999999</v>
      </c>
      <c r="D67" s="47">
        <v>0.1139187726</v>
      </c>
      <c r="E67" s="47">
        <v>0.1715000931</v>
      </c>
      <c r="F67" s="47">
        <v>0.15076394279999999</v>
      </c>
      <c r="G67" s="47">
        <v>2.6001528100000001E-2</v>
      </c>
      <c r="H67" s="47">
        <v>8.4937648599999999E-2</v>
      </c>
      <c r="I67" s="47">
        <v>8.3828579299999997E-2</v>
      </c>
      <c r="J67" s="47">
        <v>0.18904090770000001</v>
      </c>
      <c r="K67" s="47">
        <v>1.1783487999999999E-3</v>
      </c>
      <c r="L67" s="47">
        <v>6.6875399299999999E-2</v>
      </c>
      <c r="M67" s="47">
        <v>0.23426836879999999</v>
      </c>
      <c r="N67" s="47">
        <v>0.22923204680000001</v>
      </c>
      <c r="O67" s="47">
        <v>0.2480450773</v>
      </c>
      <c r="P67" s="47">
        <v>0.21841461200000001</v>
      </c>
      <c r="Q67" s="47">
        <v>0.24572436589999999</v>
      </c>
      <c r="R67" s="47">
        <v>0.17699434310000001</v>
      </c>
      <c r="S67" s="47">
        <v>0.19495360710000001</v>
      </c>
      <c r="T67" s="47">
        <v>0.27282745780000001</v>
      </c>
      <c r="U67" s="47">
        <v>0.19732417490000001</v>
      </c>
      <c r="V67" s="47">
        <v>0.22467392799999999</v>
      </c>
      <c r="W67" s="47">
        <v>0.2076312451</v>
      </c>
      <c r="X67" s="47">
        <v>0.17899158640000001</v>
      </c>
      <c r="Y67" s="47">
        <v>0.20386523509999999</v>
      </c>
      <c r="Z67" s="47">
        <v>0.22420991539999999</v>
      </c>
      <c r="AA67" s="47">
        <v>0.18465747330000001</v>
      </c>
      <c r="AB67" s="47">
        <v>0.30741148060000001</v>
      </c>
      <c r="AC67" s="47">
        <v>0.36306750199999999</v>
      </c>
      <c r="AD67" s="47">
        <v>0.1467997013</v>
      </c>
      <c r="AE67" s="47">
        <v>0.3521237492</v>
      </c>
      <c r="AF67" s="47">
        <v>0.31079794869999999</v>
      </c>
      <c r="AG67" s="47">
        <v>9.8930822900000007E-2</v>
      </c>
      <c r="AH67" s="47">
        <v>7.7950840899999999E-2</v>
      </c>
      <c r="AI67" s="47">
        <v>0.30787900359999998</v>
      </c>
      <c r="AJ67" s="47">
        <v>0.3410300369</v>
      </c>
      <c r="AK67" s="47">
        <v>0.37672640169999999</v>
      </c>
      <c r="AL67" s="47">
        <v>0.18996211339999999</v>
      </c>
      <c r="AM67" s="47">
        <v>6.6766871899999997E-2</v>
      </c>
      <c r="AN67" s="47">
        <v>0.31735451450000002</v>
      </c>
      <c r="AO67" s="47">
        <v>0.29826537850000001</v>
      </c>
      <c r="AP67" s="47">
        <v>1.68513307E-2</v>
      </c>
      <c r="AQ67" s="47">
        <v>2.71273611E-2</v>
      </c>
      <c r="AR67" s="47">
        <v>0.10269792</v>
      </c>
      <c r="AS67" s="47">
        <v>8.1086081199999993E-2</v>
      </c>
      <c r="AT67" s="47">
        <v>0.1055909303</v>
      </c>
      <c r="AU67" s="47">
        <v>0.30406437559999999</v>
      </c>
      <c r="AV67" s="47">
        <v>0.16227985750000001</v>
      </c>
      <c r="AW67" s="47">
        <v>0.30529865379999999</v>
      </c>
      <c r="AX67" s="47">
        <v>4.5298475099999999E-2</v>
      </c>
      <c r="AY67" s="47">
        <v>0.101312782</v>
      </c>
      <c r="AZ67" s="47">
        <v>4.0901861099999999E-2</v>
      </c>
      <c r="BA67" s="47">
        <v>-6.3542202000000006E-2</v>
      </c>
      <c r="BB67" s="47">
        <v>4.4856919100000003E-2</v>
      </c>
      <c r="BC67" s="47">
        <v>0.157031108</v>
      </c>
      <c r="BD67" s="47">
        <v>8.1359075099999997E-2</v>
      </c>
      <c r="BE67" s="47">
        <v>8.7433385099999997E-2</v>
      </c>
      <c r="BF67" s="47">
        <v>0.25018621629999999</v>
      </c>
      <c r="BG67" s="47">
        <v>-8.5035939999999997E-3</v>
      </c>
      <c r="BH67" s="47">
        <v>-8.2130620000000001E-3</v>
      </c>
      <c r="BI67" s="47">
        <v>-2.7462719999999999E-2</v>
      </c>
      <c r="BJ67" s="47">
        <v>6.6764067499999996E-2</v>
      </c>
      <c r="BK67" s="47">
        <v>7.0696676700000002E-2</v>
      </c>
      <c r="BL67" s="47">
        <v>-5.9963362999999999E-2</v>
      </c>
      <c r="BM67" s="47">
        <v>1</v>
      </c>
      <c r="BN67" s="47">
        <v>-5.2861441000000002E-2</v>
      </c>
      <c r="BO67" s="47">
        <v>0.1235620306</v>
      </c>
      <c r="BP67" s="47">
        <v>-7.918118E-3</v>
      </c>
      <c r="BQ67" s="47">
        <v>-1.2556404E-2</v>
      </c>
      <c r="BR67" s="47">
        <v>-2.046794E-2</v>
      </c>
      <c r="BS67" s="47">
        <v>-1.1079907E-2</v>
      </c>
      <c r="BT67" s="47">
        <v>-2.5774661000000001E-2</v>
      </c>
      <c r="BU67" s="47">
        <v>0.2605070169</v>
      </c>
      <c r="BV67" s="47">
        <v>1.0619552500000001E-2</v>
      </c>
      <c r="BW67" s="47">
        <v>-0.192396919</v>
      </c>
      <c r="BX67" s="47">
        <v>-4.6606697000000002E-2</v>
      </c>
      <c r="BY67" s="47">
        <v>-0.193357327</v>
      </c>
      <c r="BZ67" s="47">
        <v>4.3379813900000001E-2</v>
      </c>
      <c r="CA67" s="47">
        <v>-0.29688432100000001</v>
      </c>
      <c r="CB67" s="47">
        <v>-0.25399500000000003</v>
      </c>
      <c r="CC67" s="47">
        <v>-2.0058735000000001E-2</v>
      </c>
      <c r="CD67" s="47">
        <v>-0.18196479900000001</v>
      </c>
      <c r="CE67" s="47">
        <v>-0.14912486799999999</v>
      </c>
      <c r="CF67" s="47">
        <v>-8.2798258999999999E-2</v>
      </c>
      <c r="CG67" s="47">
        <v>2.0697320700000001E-2</v>
      </c>
      <c r="CH67" s="47">
        <v>1.9225665199999999E-2</v>
      </c>
      <c r="CI67" s="47">
        <v>-0.15023472399999999</v>
      </c>
      <c r="CJ67" s="47">
        <v>1.92900906E-2</v>
      </c>
      <c r="CK67" s="47">
        <v>-9.5706471000000001E-2</v>
      </c>
      <c r="CL67" s="47">
        <v>3.3151148700000001E-2</v>
      </c>
      <c r="CM67" s="47">
        <v>-2.7531109999999999E-3</v>
      </c>
      <c r="CN67" s="47">
        <v>5.4615085999999997E-3</v>
      </c>
      <c r="CO67" s="47">
        <v>-3.9288799999999998E-4</v>
      </c>
      <c r="CP67" s="47">
        <v>-5.5538430000000001E-3</v>
      </c>
      <c r="CQ67" s="47">
        <v>-6.0331860000000003E-3</v>
      </c>
      <c r="CR67" s="47">
        <v>-8.5743565999999993E-2</v>
      </c>
      <c r="CS67" s="47">
        <v>-4.1677870000000001E-3</v>
      </c>
      <c r="CT67" s="47">
        <v>-2.8307290000000001E-3</v>
      </c>
      <c r="CU67" s="47">
        <v>-3.9835994999999999E-2</v>
      </c>
      <c r="CV67" s="47">
        <v>-0.119781677</v>
      </c>
      <c r="CW67" s="47">
        <v>-1.4426872E-2</v>
      </c>
      <c r="CX67" s="47">
        <v>-3.4678779999999999E-2</v>
      </c>
      <c r="CY67" s="47">
        <v>-7.7794810000000004E-3</v>
      </c>
      <c r="CZ67" s="47">
        <v>5.3516671199999997E-2</v>
      </c>
      <c r="DA67" s="47">
        <v>1.9777040700000002E-2</v>
      </c>
      <c r="DB67" s="47">
        <v>-1.3472286999999999E-2</v>
      </c>
      <c r="DC67" s="47">
        <v>3.26299808E-2</v>
      </c>
      <c r="DD67" s="47">
        <v>0.1134164562</v>
      </c>
      <c r="DE67" s="47">
        <v>-8.9238640000000001E-3</v>
      </c>
      <c r="DF67" s="47">
        <v>6.9636190000000003E-4</v>
      </c>
      <c r="DG67" s="47">
        <v>-9.0383249999999998E-3</v>
      </c>
      <c r="DH67" s="48">
        <v>-9.1703648999999998E-2</v>
      </c>
    </row>
    <row r="68" spans="1:112" x14ac:dyDescent="0.15">
      <c r="A68" s="46" t="s">
        <v>940</v>
      </c>
      <c r="B68" s="47" t="s">
        <v>807</v>
      </c>
      <c r="C68" s="47">
        <v>2.9876296000000001E-3</v>
      </c>
      <c r="D68" s="47">
        <v>-7.0008800000000001E-3</v>
      </c>
      <c r="E68" s="47">
        <v>-1.8779959999999998E-2</v>
      </c>
      <c r="F68" s="47">
        <v>1.6275761699999999E-2</v>
      </c>
      <c r="G68" s="47">
        <v>2.29155261E-2</v>
      </c>
      <c r="H68" s="47">
        <v>-2.2605937999999999E-2</v>
      </c>
      <c r="I68" s="47">
        <v>-2.3208519E-2</v>
      </c>
      <c r="J68" s="47">
        <v>-2.9237813000000001E-2</v>
      </c>
      <c r="K68" s="47">
        <v>4.0286938000000001E-3</v>
      </c>
      <c r="L68" s="47">
        <v>0.1740716715</v>
      </c>
      <c r="M68" s="47">
        <v>-3.1806507999999997E-2</v>
      </c>
      <c r="N68" s="47">
        <v>-1.5715552000000001E-2</v>
      </c>
      <c r="O68" s="47">
        <v>-2.4796337000000002E-2</v>
      </c>
      <c r="P68" s="47">
        <v>-9.0183406999999993E-2</v>
      </c>
      <c r="Q68" s="47">
        <v>-0.10775907699999999</v>
      </c>
      <c r="R68" s="47">
        <v>-5.1457264000000003E-2</v>
      </c>
      <c r="S68" s="47">
        <v>-0.100956032</v>
      </c>
      <c r="T68" s="47">
        <v>-8.6422386000000004E-2</v>
      </c>
      <c r="U68" s="47">
        <v>-7.3947937000000005E-2</v>
      </c>
      <c r="V68" s="47">
        <v>-7.7431397999999999E-2</v>
      </c>
      <c r="W68" s="47">
        <v>-9.8241288999999996E-2</v>
      </c>
      <c r="X68" s="47">
        <v>-7.2756825999999997E-2</v>
      </c>
      <c r="Y68" s="47">
        <v>-8.0919413999999995E-2</v>
      </c>
      <c r="Z68" s="47">
        <v>-0.113952599</v>
      </c>
      <c r="AA68" s="47">
        <v>-0.11583391</v>
      </c>
      <c r="AB68" s="47">
        <v>-7.6002236000000001E-2</v>
      </c>
      <c r="AC68" s="47">
        <v>-4.8689848000000001E-2</v>
      </c>
      <c r="AD68" s="47">
        <v>3.13890234E-2</v>
      </c>
      <c r="AE68" s="47">
        <v>-4.5913930999999998E-2</v>
      </c>
      <c r="AF68" s="47">
        <v>-0.102288399</v>
      </c>
      <c r="AG68" s="47">
        <v>0.2169212207</v>
      </c>
      <c r="AH68" s="47">
        <v>-3.764014E-3</v>
      </c>
      <c r="AI68" s="47">
        <v>-0.13119951499999999</v>
      </c>
      <c r="AJ68" s="47">
        <v>-0.113742781</v>
      </c>
      <c r="AK68" s="47">
        <v>-6.9773721999999996E-2</v>
      </c>
      <c r="AL68" s="47">
        <v>-0.13512992400000001</v>
      </c>
      <c r="AM68" s="47">
        <v>3.2983458600000001E-2</v>
      </c>
      <c r="AN68" s="47">
        <v>-3.4783037000000003E-2</v>
      </c>
      <c r="AO68" s="47">
        <v>-0.122116541</v>
      </c>
      <c r="AP68" s="47">
        <v>2.3893776E-3</v>
      </c>
      <c r="AQ68" s="47">
        <v>-2.4555459999999999E-3</v>
      </c>
      <c r="AR68" s="47">
        <v>-3.1866264999999998E-2</v>
      </c>
      <c r="AS68" s="47">
        <v>-1.1695200000000001E-3</v>
      </c>
      <c r="AT68" s="47">
        <v>7.6662865999999998E-3</v>
      </c>
      <c r="AU68" s="47">
        <v>2.47406386E-2</v>
      </c>
      <c r="AV68" s="47">
        <v>-5.1287095999999997E-2</v>
      </c>
      <c r="AW68" s="47">
        <v>-8.9434387000000004E-2</v>
      </c>
      <c r="AX68" s="47">
        <v>9.6545171599999993E-2</v>
      </c>
      <c r="AY68" s="47">
        <v>-2.3390960000000001E-3</v>
      </c>
      <c r="AZ68" s="47">
        <v>-3.2860857E-2</v>
      </c>
      <c r="BA68" s="47">
        <v>0.69974949230000005</v>
      </c>
      <c r="BB68" s="47">
        <v>0.23565889479999999</v>
      </c>
      <c r="BC68" s="47">
        <v>-0.15838602500000001</v>
      </c>
      <c r="BD68" s="47">
        <v>-5.2811999999999998E-3</v>
      </c>
      <c r="BE68" s="47">
        <v>-6.6585460000000004E-3</v>
      </c>
      <c r="BF68" s="47">
        <v>-6.0475386999999999E-2</v>
      </c>
      <c r="BG68" s="47">
        <v>0.33917365440000002</v>
      </c>
      <c r="BH68" s="47">
        <v>5.4541447E-3</v>
      </c>
      <c r="BI68" s="47">
        <v>1.98569197E-2</v>
      </c>
      <c r="BJ68" s="47">
        <v>-1.558023E-3</v>
      </c>
      <c r="BK68" s="47">
        <v>-1.6630776E-2</v>
      </c>
      <c r="BL68" s="47">
        <v>0.67148589940000003</v>
      </c>
      <c r="BM68" s="47">
        <v>-5.2861441000000002E-2</v>
      </c>
      <c r="BN68" s="47">
        <v>1</v>
      </c>
      <c r="BO68" s="47">
        <v>-0.31959731499999999</v>
      </c>
      <c r="BP68" s="47">
        <v>7.3915782799999996E-2</v>
      </c>
      <c r="BQ68" s="47">
        <v>0.27494909159999997</v>
      </c>
      <c r="BR68" s="47">
        <v>-4.9397055000000002E-2</v>
      </c>
      <c r="BS68" s="47">
        <v>0.31284781270000001</v>
      </c>
      <c r="BT68" s="47">
        <v>2.3633152599999999E-2</v>
      </c>
      <c r="BU68" s="47">
        <v>-4.3852018E-2</v>
      </c>
      <c r="BV68" s="47">
        <v>-5.2844229999999999E-3</v>
      </c>
      <c r="BW68" s="47">
        <v>-1.6582652999999999E-2</v>
      </c>
      <c r="BX68" s="47">
        <v>0.82625813410000004</v>
      </c>
      <c r="BY68" s="47">
        <v>-1.6004977E-2</v>
      </c>
      <c r="BZ68" s="47">
        <v>5.9554825000000004E-3</v>
      </c>
      <c r="CA68" s="47">
        <v>-1.2745673000000001E-2</v>
      </c>
      <c r="CB68" s="47">
        <v>-1.4212239E-2</v>
      </c>
      <c r="CC68" s="47">
        <v>-1.2185720000000001E-2</v>
      </c>
      <c r="CD68" s="47">
        <v>2.3140753000000002E-3</v>
      </c>
      <c r="CE68" s="47">
        <v>-1.506688E-3</v>
      </c>
      <c r="CF68" s="47">
        <v>4.4919784099999999E-2</v>
      </c>
      <c r="CG68" s="47">
        <v>1.1068417000000001E-2</v>
      </c>
      <c r="CH68" s="47">
        <v>-4.3646040000000002E-3</v>
      </c>
      <c r="CI68" s="47">
        <v>-4.9159870000000001E-3</v>
      </c>
      <c r="CJ68" s="47">
        <v>4.3176883499999999E-2</v>
      </c>
      <c r="CK68" s="47">
        <v>5.8196070500000002E-2</v>
      </c>
      <c r="CL68" s="47">
        <v>1.06357404E-2</v>
      </c>
      <c r="CM68" s="47">
        <v>-4.3322995000000003E-2</v>
      </c>
      <c r="CN68" s="47">
        <v>-6.8517480000000004E-3</v>
      </c>
      <c r="CO68" s="47">
        <v>-6.7756693000000007E-2</v>
      </c>
      <c r="CP68" s="47">
        <v>-4.4147715999999997E-2</v>
      </c>
      <c r="CQ68" s="47">
        <v>-4.4171373999999999E-2</v>
      </c>
      <c r="CR68" s="47">
        <v>0.32005258009999998</v>
      </c>
      <c r="CS68" s="47">
        <v>7.9647973699999999E-2</v>
      </c>
      <c r="CT68" s="47">
        <v>7.3287487499999998E-2</v>
      </c>
      <c r="CU68" s="47">
        <v>4.5220573100000001E-2</v>
      </c>
      <c r="CV68" s="47">
        <v>-1.4162503E-2</v>
      </c>
      <c r="CW68" s="47">
        <v>4.8924465100000002E-2</v>
      </c>
      <c r="CX68" s="47">
        <v>-2.3066100000000002E-3</v>
      </c>
      <c r="CY68" s="47">
        <v>6.5645880000000001E-4</v>
      </c>
      <c r="CZ68" s="47">
        <v>7.4204411999999999E-3</v>
      </c>
      <c r="DA68" s="47">
        <v>3.1050987E-3</v>
      </c>
      <c r="DB68" s="47">
        <v>4.0877820000000001E-4</v>
      </c>
      <c r="DC68" s="47">
        <v>5.6359964E-3</v>
      </c>
      <c r="DD68" s="47">
        <v>-1.1004775E-2</v>
      </c>
      <c r="DE68" s="47">
        <v>-5.2988510000000003E-3</v>
      </c>
      <c r="DF68" s="47">
        <v>4.1150599999999999E-5</v>
      </c>
      <c r="DG68" s="47">
        <v>4.4484203600000001E-2</v>
      </c>
      <c r="DH68" s="48">
        <v>3.5527800000000002E-5</v>
      </c>
    </row>
    <row r="69" spans="1:112" x14ac:dyDescent="0.15">
      <c r="A69" s="46" t="s">
        <v>940</v>
      </c>
      <c r="B69" s="47" t="s">
        <v>751</v>
      </c>
      <c r="C69" s="47">
        <v>8.1637318299999997E-2</v>
      </c>
      <c r="D69" s="47">
        <v>7.7360529999999997E-2</v>
      </c>
      <c r="E69" s="47">
        <v>0.10992008120000001</v>
      </c>
      <c r="F69" s="47">
        <v>7.9996767199999999E-2</v>
      </c>
      <c r="G69" s="47">
        <v>9.1214999999999994E-3</v>
      </c>
      <c r="H69" s="47">
        <v>7.4348705799999998E-2</v>
      </c>
      <c r="I69" s="47">
        <v>7.4255091800000006E-2</v>
      </c>
      <c r="J69" s="47">
        <v>0.1274588404</v>
      </c>
      <c r="K69" s="47">
        <v>2.1395473E-3</v>
      </c>
      <c r="L69" s="47">
        <v>-1.3946177000000001E-2</v>
      </c>
      <c r="M69" s="47">
        <v>0.1315743399</v>
      </c>
      <c r="N69" s="47">
        <v>0.1200583927</v>
      </c>
      <c r="O69" s="47">
        <v>0.1309771377</v>
      </c>
      <c r="P69" s="47">
        <v>0.15668295309999999</v>
      </c>
      <c r="Q69" s="47">
        <v>0.4041225577</v>
      </c>
      <c r="R69" s="47">
        <v>0.1131629579</v>
      </c>
      <c r="S69" s="47">
        <v>0.14359506</v>
      </c>
      <c r="T69" s="47">
        <v>0.17970261830000001</v>
      </c>
      <c r="U69" s="47">
        <v>0.16340734970000001</v>
      </c>
      <c r="V69" s="47">
        <v>0.16608627840000001</v>
      </c>
      <c r="W69" s="47">
        <v>0.15367680319999999</v>
      </c>
      <c r="X69" s="47">
        <v>0.1302993838</v>
      </c>
      <c r="Y69" s="47">
        <v>0.1095408585</v>
      </c>
      <c r="Z69" s="47">
        <v>0.1298301922</v>
      </c>
      <c r="AA69" s="47">
        <v>0.1495734537</v>
      </c>
      <c r="AB69" s="47">
        <v>0.42038983899999999</v>
      </c>
      <c r="AC69" s="47">
        <v>0.18257612049999999</v>
      </c>
      <c r="AD69" s="47">
        <v>7.4827270799999998E-2</v>
      </c>
      <c r="AE69" s="47">
        <v>0.17480818510000001</v>
      </c>
      <c r="AF69" s="47">
        <v>0.47502924639999999</v>
      </c>
      <c r="AG69" s="47">
        <v>-2.8159842000000001E-2</v>
      </c>
      <c r="AH69" s="47">
        <v>4.57273147E-2</v>
      </c>
      <c r="AI69" s="47">
        <v>0.36805901219999998</v>
      </c>
      <c r="AJ69" s="47">
        <v>0.17150467359999999</v>
      </c>
      <c r="AK69" s="47">
        <v>0.19591553179999999</v>
      </c>
      <c r="AL69" s="47">
        <v>0.11165558489999999</v>
      </c>
      <c r="AM69" s="47">
        <v>7.2629714600000006E-2</v>
      </c>
      <c r="AN69" s="47">
        <v>0.3256675202</v>
      </c>
      <c r="AO69" s="47">
        <v>0.40444369879999997</v>
      </c>
      <c r="AP69" s="47">
        <v>-7.6120709999999998E-3</v>
      </c>
      <c r="AQ69" s="47">
        <v>5.2329274000000002E-3</v>
      </c>
      <c r="AR69" s="47">
        <v>7.2470191399999995E-2</v>
      </c>
      <c r="AS69" s="47">
        <v>4.4738617899999999E-2</v>
      </c>
      <c r="AT69" s="47">
        <v>4.8939287900000003E-2</v>
      </c>
      <c r="AU69" s="47">
        <v>0.13948504549999999</v>
      </c>
      <c r="AV69" s="47">
        <v>0.12770436430000001</v>
      </c>
      <c r="AW69" s="47">
        <v>0.10042071650000001</v>
      </c>
      <c r="AX69" s="47">
        <v>1.2299162900000001E-2</v>
      </c>
      <c r="AY69" s="47">
        <v>3.5171343299999998E-2</v>
      </c>
      <c r="AZ69" s="47">
        <v>0.1463505491</v>
      </c>
      <c r="BA69" s="47">
        <v>-0.33883943399999999</v>
      </c>
      <c r="BB69" s="47">
        <v>-2.0598452E-2</v>
      </c>
      <c r="BC69" s="47">
        <v>0.1206897617</v>
      </c>
      <c r="BD69" s="47">
        <v>2.8518428700000001E-2</v>
      </c>
      <c r="BE69" s="47">
        <v>3.3997865100000003E-2</v>
      </c>
      <c r="BF69" s="47">
        <v>5.4742470799999998E-2</v>
      </c>
      <c r="BG69" s="47">
        <v>-0.15792450999999999</v>
      </c>
      <c r="BH69" s="47">
        <v>-2.5355663000000001E-2</v>
      </c>
      <c r="BI69" s="47">
        <v>-5.6226283000000002E-2</v>
      </c>
      <c r="BJ69" s="47">
        <v>2.7975523799999999E-2</v>
      </c>
      <c r="BK69" s="47">
        <v>3.2546413000000003E-2</v>
      </c>
      <c r="BL69" s="47">
        <v>-0.19289456099999999</v>
      </c>
      <c r="BM69" s="47">
        <v>0.1235620306</v>
      </c>
      <c r="BN69" s="47">
        <v>-0.31959731499999999</v>
      </c>
      <c r="BO69" s="47">
        <v>1</v>
      </c>
      <c r="BP69" s="47">
        <v>-6.1780028000000001E-2</v>
      </c>
      <c r="BQ69" s="47">
        <v>-5.7114937999999997E-2</v>
      </c>
      <c r="BR69" s="47">
        <v>0.45372913729999997</v>
      </c>
      <c r="BS69" s="47">
        <v>-8.1580211E-2</v>
      </c>
      <c r="BT69" s="47">
        <v>1.0043678300000001E-2</v>
      </c>
      <c r="BU69" s="47">
        <v>0.1111826929</v>
      </c>
      <c r="BV69" s="47">
        <v>1.51707122E-2</v>
      </c>
      <c r="BW69" s="47">
        <v>6.7291834800000006E-2</v>
      </c>
      <c r="BX69" s="47">
        <v>-0.254328726</v>
      </c>
      <c r="BY69" s="47">
        <v>7.10784359E-2</v>
      </c>
      <c r="BZ69" s="47">
        <v>-2.8462349999999999E-3</v>
      </c>
      <c r="CA69" s="47">
        <v>8.1854947999999997E-2</v>
      </c>
      <c r="CB69" s="47">
        <v>6.2437404299999999E-2</v>
      </c>
      <c r="CC69" s="47">
        <v>2.01723787E-2</v>
      </c>
      <c r="CD69" s="47">
        <v>-5.4409405000000001E-2</v>
      </c>
      <c r="CE69" s="47">
        <v>-3.2103487E-2</v>
      </c>
      <c r="CF69" s="47">
        <v>-5.4396029999999998E-2</v>
      </c>
      <c r="CG69" s="47">
        <v>-2.6688685E-2</v>
      </c>
      <c r="CH69" s="47">
        <v>1.82379178E-2</v>
      </c>
      <c r="CI69" s="47">
        <v>8.4613233900000001E-2</v>
      </c>
      <c r="CJ69" s="47">
        <v>2.7534531000000001E-2</v>
      </c>
      <c r="CK69" s="47">
        <v>-7.3419848999999995E-2</v>
      </c>
      <c r="CL69" s="47">
        <v>-8.3973750000000003E-3</v>
      </c>
      <c r="CM69" s="47">
        <v>0.40671860720000003</v>
      </c>
      <c r="CN69" s="47">
        <v>2.0186673200000001E-2</v>
      </c>
      <c r="CO69" s="47">
        <v>0.4838927629</v>
      </c>
      <c r="CP69" s="47">
        <v>0.39835540470000003</v>
      </c>
      <c r="CQ69" s="47">
        <v>0.39355440699999999</v>
      </c>
      <c r="CR69" s="47">
        <v>-0.133407568</v>
      </c>
      <c r="CS69" s="47">
        <v>3.9659407399999999E-2</v>
      </c>
      <c r="CT69" s="47">
        <v>4.5629569100000003E-2</v>
      </c>
      <c r="CU69" s="47">
        <v>-6.0381756000000002E-2</v>
      </c>
      <c r="CV69" s="47">
        <v>4.3529853799999997E-2</v>
      </c>
      <c r="CW69" s="47">
        <v>-7.4430720000000002E-3</v>
      </c>
      <c r="CX69" s="47">
        <v>-6.5411779999999999E-3</v>
      </c>
      <c r="CY69" s="47">
        <v>9.1280218999999999E-3</v>
      </c>
      <c r="CZ69" s="47">
        <v>-8.0986919999999993E-3</v>
      </c>
      <c r="DA69" s="47">
        <v>4.6550104000000004E-3</v>
      </c>
      <c r="DB69" s="47">
        <v>-2.3488612999999998E-2</v>
      </c>
      <c r="DC69" s="47">
        <v>-1.953062E-3</v>
      </c>
      <c r="DD69" s="47">
        <v>2.4002284499999998E-2</v>
      </c>
      <c r="DE69" s="47">
        <v>1.71731782E-2</v>
      </c>
      <c r="DF69" s="47">
        <v>1.7388356E-3</v>
      </c>
      <c r="DG69" s="47">
        <v>-1.5886860999999999E-2</v>
      </c>
      <c r="DH69" s="48">
        <v>3.2439410000000002E-3</v>
      </c>
    </row>
    <row r="70" spans="1:112" x14ac:dyDescent="0.15">
      <c r="A70" s="46" t="s">
        <v>940</v>
      </c>
      <c r="B70" s="47" t="s">
        <v>792</v>
      </c>
      <c r="C70" s="47">
        <v>-1.5725803E-2</v>
      </c>
      <c r="D70" s="47">
        <v>-2.1648555E-2</v>
      </c>
      <c r="E70" s="47">
        <v>-2.5883841000000001E-2</v>
      </c>
      <c r="F70" s="47">
        <v>1.3529115600000001E-2</v>
      </c>
      <c r="G70" s="47">
        <v>2.7799428000000001E-2</v>
      </c>
      <c r="H70" s="47">
        <v>-1.8802346000000001E-2</v>
      </c>
      <c r="I70" s="47">
        <v>-1.935431E-2</v>
      </c>
      <c r="J70" s="47">
        <v>-4.4326944E-2</v>
      </c>
      <c r="K70" s="47">
        <v>6.3693860000000003E-3</v>
      </c>
      <c r="L70" s="47">
        <v>1.6752111600000001E-2</v>
      </c>
      <c r="M70" s="47">
        <v>-6.4059290000000003E-3</v>
      </c>
      <c r="N70" s="47">
        <v>-9.6115800000000004E-4</v>
      </c>
      <c r="O70" s="47">
        <v>-1.1316626999999999E-2</v>
      </c>
      <c r="P70" s="47">
        <v>-4.4974915999999997E-2</v>
      </c>
      <c r="Q70" s="47">
        <v>-3.5978258999999999E-2</v>
      </c>
      <c r="R70" s="47">
        <v>-1.7904822000000001E-2</v>
      </c>
      <c r="S70" s="47">
        <v>-5.1334925000000003E-2</v>
      </c>
      <c r="T70" s="47">
        <v>-2.4040389999999998E-2</v>
      </c>
      <c r="U70" s="47">
        <v>-3.1477353E-2</v>
      </c>
      <c r="V70" s="47">
        <v>-4.9815068999999997E-2</v>
      </c>
      <c r="W70" s="47">
        <v>-4.0237861E-2</v>
      </c>
      <c r="X70" s="47">
        <v>-4.3155394999999999E-2</v>
      </c>
      <c r="Y70" s="47">
        <v>-5.7359439999999998E-2</v>
      </c>
      <c r="Z70" s="47">
        <v>-5.635648E-2</v>
      </c>
      <c r="AA70" s="47">
        <v>-5.5803739999999998E-2</v>
      </c>
      <c r="AB70" s="47">
        <v>1.07301653E-2</v>
      </c>
      <c r="AC70" s="47">
        <v>1.02864198E-2</v>
      </c>
      <c r="AD70" s="47">
        <v>3.2485525000000002E-3</v>
      </c>
      <c r="AE70" s="47">
        <v>1.8966414599999998E-2</v>
      </c>
      <c r="AF70" s="47">
        <v>2.7888255000000002E-3</v>
      </c>
      <c r="AG70" s="47">
        <v>7.3009752000000004E-3</v>
      </c>
      <c r="AH70" s="47">
        <v>-3.5049555000000003E-2</v>
      </c>
      <c r="AI70" s="47">
        <v>-1.779096E-3</v>
      </c>
      <c r="AJ70" s="47">
        <v>3.3643922600000001E-2</v>
      </c>
      <c r="AK70" s="47">
        <v>1.0298753000000001E-2</v>
      </c>
      <c r="AL70" s="47">
        <v>-7.3723448999999996E-2</v>
      </c>
      <c r="AM70" s="47">
        <v>-1.481355E-3</v>
      </c>
      <c r="AN70" s="47">
        <v>1.30581654E-2</v>
      </c>
      <c r="AO70" s="47">
        <v>-1.0414691E-2</v>
      </c>
      <c r="AP70" s="47">
        <v>1.6076971200000002E-2</v>
      </c>
      <c r="AQ70" s="47">
        <v>1.95237945E-2</v>
      </c>
      <c r="AR70" s="47">
        <v>4.7059844999999996E-3</v>
      </c>
      <c r="AS70" s="47">
        <v>-1.9152290000000001E-3</v>
      </c>
      <c r="AT70" s="47">
        <v>6.1709434000000001E-3</v>
      </c>
      <c r="AU70" s="47">
        <v>4.2467843200000001E-2</v>
      </c>
      <c r="AV70" s="47">
        <v>-2.3233699999999999E-3</v>
      </c>
      <c r="AW70" s="47">
        <v>-1.0127509999999999E-2</v>
      </c>
      <c r="AX70" s="47">
        <v>7.3827032000000001E-2</v>
      </c>
      <c r="AY70" s="47">
        <v>-6.5506230000000002E-3</v>
      </c>
      <c r="AZ70" s="47">
        <v>2.0012312099999999E-2</v>
      </c>
      <c r="BA70" s="47">
        <v>7.3875033399999998E-2</v>
      </c>
      <c r="BB70" s="47">
        <v>9.3249621000000005E-3</v>
      </c>
      <c r="BC70" s="47">
        <v>-5.9430986999999998E-2</v>
      </c>
      <c r="BD70" s="47">
        <v>-2.259648E-3</v>
      </c>
      <c r="BE70" s="47">
        <v>-5.5618109999999998E-3</v>
      </c>
      <c r="BF70" s="47">
        <v>-1.1044430000000001E-3</v>
      </c>
      <c r="BG70" s="47">
        <v>1.72438304E-2</v>
      </c>
      <c r="BH70" s="47">
        <v>2.21953984E-2</v>
      </c>
      <c r="BI70" s="47">
        <v>-6.3774549999999998E-3</v>
      </c>
      <c r="BJ70" s="47">
        <v>6.1483429999999997E-4</v>
      </c>
      <c r="BK70" s="47">
        <v>-5.3576439999999999E-3</v>
      </c>
      <c r="BL70" s="47">
        <v>5.2025374899999997E-2</v>
      </c>
      <c r="BM70" s="47">
        <v>-7.918118E-3</v>
      </c>
      <c r="BN70" s="47">
        <v>7.3915782799999996E-2</v>
      </c>
      <c r="BO70" s="47">
        <v>-6.1780028000000001E-2</v>
      </c>
      <c r="BP70" s="47">
        <v>1</v>
      </c>
      <c r="BQ70" s="47">
        <v>2.3323804199999999E-2</v>
      </c>
      <c r="BR70" s="47">
        <v>-5.84944E-3</v>
      </c>
      <c r="BS70" s="47">
        <v>7.84090853E-2</v>
      </c>
      <c r="BT70" s="47">
        <v>-2.7971889999999998E-3</v>
      </c>
      <c r="BU70" s="47">
        <v>-1.7129038999999999E-2</v>
      </c>
      <c r="BV70" s="47">
        <v>-2.39721E-4</v>
      </c>
      <c r="BW70" s="47">
        <v>-5.0044540000000002E-3</v>
      </c>
      <c r="BX70" s="47">
        <v>7.1116775199999996E-2</v>
      </c>
      <c r="BY70" s="47">
        <v>-5.325476E-3</v>
      </c>
      <c r="BZ70" s="47">
        <v>-4.7789180000000001E-3</v>
      </c>
      <c r="CA70" s="47">
        <v>-1.325321E-3</v>
      </c>
      <c r="CB70" s="47">
        <v>-1.3902770000000001E-3</v>
      </c>
      <c r="CC70" s="47">
        <v>-3.3761440000000002E-3</v>
      </c>
      <c r="CD70" s="47">
        <v>-8.3532707999999997E-2</v>
      </c>
      <c r="CE70" s="47">
        <v>-6.0776040000000003E-2</v>
      </c>
      <c r="CF70" s="47">
        <v>2.41124276E-2</v>
      </c>
      <c r="CG70" s="47">
        <v>3.5294091999999999E-3</v>
      </c>
      <c r="CH70" s="47">
        <v>5.4235150000000001E-4</v>
      </c>
      <c r="CI70" s="47">
        <v>-1.6468973000000001E-2</v>
      </c>
      <c r="CJ70" s="47">
        <v>1.16290345E-2</v>
      </c>
      <c r="CK70" s="47">
        <v>3.5895249300000001E-2</v>
      </c>
      <c r="CL70" s="47">
        <v>3.6900700000000002E-3</v>
      </c>
      <c r="CM70" s="47">
        <v>2.2246305000000002E-3</v>
      </c>
      <c r="CN70" s="47">
        <v>-2.4635619999999999E-3</v>
      </c>
      <c r="CO70" s="47">
        <v>-4.6723440000000001E-3</v>
      </c>
      <c r="CP70" s="47">
        <v>6.0093999999999998E-5</v>
      </c>
      <c r="CQ70" s="47">
        <v>3.4195779999999999E-4</v>
      </c>
      <c r="CR70" s="47">
        <v>0.1242825108</v>
      </c>
      <c r="CS70" s="47">
        <v>4.1163995000000004E-3</v>
      </c>
      <c r="CT70" s="47">
        <v>9.8336945000000002E-3</v>
      </c>
      <c r="CU70" s="47">
        <v>-1.0513649999999999E-2</v>
      </c>
      <c r="CV70" s="47">
        <v>-3.6633E-3</v>
      </c>
      <c r="CW70" s="47">
        <v>-5.7752610000000003E-3</v>
      </c>
      <c r="CX70" s="47">
        <v>-2.3777520999999999E-2</v>
      </c>
      <c r="CY70" s="47">
        <v>-1.7213276E-2</v>
      </c>
      <c r="CZ70" s="47">
        <v>9.7219448999999996E-3</v>
      </c>
      <c r="DA70" s="47">
        <v>-2.7530839999999998E-3</v>
      </c>
      <c r="DB70" s="47">
        <v>-6.8409919999999997E-3</v>
      </c>
      <c r="DC70" s="47">
        <v>1.09415065E-2</v>
      </c>
      <c r="DD70" s="47">
        <v>-2.3605627000000001E-2</v>
      </c>
      <c r="DE70" s="47">
        <v>2.959822E-3</v>
      </c>
      <c r="DF70" s="47">
        <v>9.9906173000000008E-3</v>
      </c>
      <c r="DG70" s="47">
        <v>1.20313859E-2</v>
      </c>
      <c r="DH70" s="48">
        <v>-7.0669610000000001E-3</v>
      </c>
    </row>
    <row r="71" spans="1:112" x14ac:dyDescent="0.15">
      <c r="A71" s="46" t="s">
        <v>940</v>
      </c>
      <c r="B71" s="47" t="s">
        <v>816</v>
      </c>
      <c r="C71" s="47">
        <v>9.5281459299999996E-2</v>
      </c>
      <c r="D71" s="47">
        <v>0.1218855256</v>
      </c>
      <c r="E71" s="47">
        <v>7.4846131199999999E-2</v>
      </c>
      <c r="F71" s="47">
        <v>8.3436552400000003E-2</v>
      </c>
      <c r="G71" s="47">
        <v>2.97535297E-2</v>
      </c>
      <c r="H71" s="47">
        <v>0.13486306519999999</v>
      </c>
      <c r="I71" s="47">
        <v>0.13463831170000001</v>
      </c>
      <c r="J71" s="47">
        <v>0.14523136089999999</v>
      </c>
      <c r="K71" s="47">
        <v>4.6132540899999998E-2</v>
      </c>
      <c r="L71" s="47">
        <v>0.137726293</v>
      </c>
      <c r="M71" s="47">
        <v>-2.8455910000000002E-3</v>
      </c>
      <c r="N71" s="47">
        <v>9.4264741000000003E-3</v>
      </c>
      <c r="O71" s="47">
        <v>-1.690549E-3</v>
      </c>
      <c r="P71" s="47">
        <v>-5.5086758E-2</v>
      </c>
      <c r="Q71" s="47">
        <v>-9.2751259999999999E-3</v>
      </c>
      <c r="R71" s="47">
        <v>-2.0051207000000001E-2</v>
      </c>
      <c r="S71" s="47">
        <v>-5.2858402999999998E-2</v>
      </c>
      <c r="T71" s="47">
        <v>-1.4195078999999999E-2</v>
      </c>
      <c r="U71" s="47">
        <v>-1.7723769E-2</v>
      </c>
      <c r="V71" s="47">
        <v>0.104988263</v>
      </c>
      <c r="W71" s="47">
        <v>-6.7578421999999999E-2</v>
      </c>
      <c r="X71" s="47">
        <v>-4.3682397999999997E-2</v>
      </c>
      <c r="Y71" s="47">
        <v>-4.7628611000000001E-2</v>
      </c>
      <c r="Z71" s="47">
        <v>-6.9437206000000001E-2</v>
      </c>
      <c r="AA71" s="47">
        <v>-6.3258220000000004E-2</v>
      </c>
      <c r="AB71" s="47">
        <v>-3.7594009999999997E-2</v>
      </c>
      <c r="AC71" s="47">
        <v>-5.0132507999999999E-2</v>
      </c>
      <c r="AD71" s="47">
        <v>1.99534364E-2</v>
      </c>
      <c r="AE71" s="47">
        <v>-5.0447315999999999E-2</v>
      </c>
      <c r="AF71" s="47">
        <v>-2.8535303000000001E-2</v>
      </c>
      <c r="AG71" s="47">
        <v>0.2436678622</v>
      </c>
      <c r="AH71" s="47">
        <v>2.9600891599999998E-2</v>
      </c>
      <c r="AI71" s="47">
        <v>-4.6802883000000003E-2</v>
      </c>
      <c r="AJ71" s="47">
        <v>-6.8545672000000002E-2</v>
      </c>
      <c r="AK71" s="47">
        <v>-4.0608627000000001E-2</v>
      </c>
      <c r="AL71" s="47">
        <v>-8.0887514999999993E-2</v>
      </c>
      <c r="AM71" s="47">
        <v>0.2327663777</v>
      </c>
      <c r="AN71" s="47">
        <v>-3.144609E-3</v>
      </c>
      <c r="AO71" s="47">
        <v>-2.3878087999999999E-2</v>
      </c>
      <c r="AP71" s="47">
        <v>-5.2749214000000003E-2</v>
      </c>
      <c r="AQ71" s="47">
        <v>-4.9652164999999998E-2</v>
      </c>
      <c r="AR71" s="47">
        <v>1.3897453800000001E-2</v>
      </c>
      <c r="AS71" s="47">
        <v>1.3552624500000001E-2</v>
      </c>
      <c r="AT71" s="47">
        <v>7.5953195999999999E-3</v>
      </c>
      <c r="AU71" s="47">
        <v>-4.5406259999999999E-3</v>
      </c>
      <c r="AV71" s="47">
        <v>1.8151645000000001E-2</v>
      </c>
      <c r="AW71" s="47">
        <v>-5.2575187000000002E-2</v>
      </c>
      <c r="AX71" s="47">
        <v>9.0670748800000006E-2</v>
      </c>
      <c r="AY71" s="47">
        <v>-3.0719041999999998E-2</v>
      </c>
      <c r="AZ71" s="47">
        <v>-3.4352830000000001E-2</v>
      </c>
      <c r="BA71" s="47">
        <v>0.13993274110000001</v>
      </c>
      <c r="BB71" s="47">
        <v>0.33518712989999999</v>
      </c>
      <c r="BC71" s="47">
        <v>-9.9224707999999995E-2</v>
      </c>
      <c r="BD71" s="47">
        <v>-3.0276930000000001E-2</v>
      </c>
      <c r="BE71" s="47">
        <v>-2.2147991999999998E-2</v>
      </c>
      <c r="BF71" s="47">
        <v>-3.0501073E-2</v>
      </c>
      <c r="BG71" s="47">
        <v>4.9108851699999997E-2</v>
      </c>
      <c r="BH71" s="47">
        <v>-7.8685520999999994E-2</v>
      </c>
      <c r="BI71" s="47">
        <v>-8.8393250000000003E-3</v>
      </c>
      <c r="BJ71" s="47">
        <v>-2.6846084999999999E-2</v>
      </c>
      <c r="BK71" s="47">
        <v>-7.5177969999999997E-3</v>
      </c>
      <c r="BL71" s="47">
        <v>0.18813234249999999</v>
      </c>
      <c r="BM71" s="47">
        <v>-1.2556404E-2</v>
      </c>
      <c r="BN71" s="47">
        <v>0.27494909159999997</v>
      </c>
      <c r="BO71" s="47">
        <v>-5.7114937999999997E-2</v>
      </c>
      <c r="BP71" s="47">
        <v>2.3323804199999999E-2</v>
      </c>
      <c r="BQ71" s="47">
        <v>1</v>
      </c>
      <c r="BR71" s="47">
        <v>1.41021398E-2</v>
      </c>
      <c r="BS71" s="47">
        <v>0.1410493532</v>
      </c>
      <c r="BT71" s="47">
        <v>-6.4895830000000002E-3</v>
      </c>
      <c r="BU71" s="47">
        <v>9.0704732999999996E-3</v>
      </c>
      <c r="BV71" s="47">
        <v>-2.9561769999999999E-3</v>
      </c>
      <c r="BW71" s="47">
        <v>-7.29111E-3</v>
      </c>
      <c r="BX71" s="47">
        <v>0.32370178240000003</v>
      </c>
      <c r="BY71" s="47">
        <v>-5.8833779999999999E-3</v>
      </c>
      <c r="BZ71" s="47">
        <v>-1.5529111999999999E-2</v>
      </c>
      <c r="CA71" s="47">
        <v>3.0136319E-3</v>
      </c>
      <c r="CB71" s="47">
        <v>-5.4114649999999999E-3</v>
      </c>
      <c r="CC71" s="47">
        <v>-1.3690053000000001E-2</v>
      </c>
      <c r="CD71" s="47">
        <v>1.47948768E-2</v>
      </c>
      <c r="CE71" s="47">
        <v>3.1640735500000003E-2</v>
      </c>
      <c r="CF71" s="47">
        <v>1.40285636E-2</v>
      </c>
      <c r="CG71" s="47">
        <v>-2.9416995000000001E-2</v>
      </c>
      <c r="CH71" s="47">
        <v>3.5081569E-3</v>
      </c>
      <c r="CI71" s="47">
        <v>4.4620121E-3</v>
      </c>
      <c r="CJ71" s="47">
        <v>-1.2479921999999999E-2</v>
      </c>
      <c r="CK71" s="47">
        <v>1.6664251200000001E-2</v>
      </c>
      <c r="CL71" s="47">
        <v>-4.0507607000000001E-2</v>
      </c>
      <c r="CM71" s="47">
        <v>7.4399473000000002E-3</v>
      </c>
      <c r="CN71" s="47">
        <v>-2.4804299999999998E-4</v>
      </c>
      <c r="CO71" s="47">
        <v>9.7807438E-3</v>
      </c>
      <c r="CP71" s="47">
        <v>6.3622964000000001E-3</v>
      </c>
      <c r="CQ71" s="47">
        <v>6.2817298999999997E-3</v>
      </c>
      <c r="CR71" s="47">
        <v>0.18243307619999999</v>
      </c>
      <c r="CS71" s="47">
        <v>-5.2991009999999996E-3</v>
      </c>
      <c r="CT71" s="47">
        <v>-6.6128510000000003E-3</v>
      </c>
      <c r="CU71" s="47">
        <v>-2.4657654000000001E-2</v>
      </c>
      <c r="CV71" s="47">
        <v>-7.9327119999999997E-3</v>
      </c>
      <c r="CW71" s="47">
        <v>6.9400152E-3</v>
      </c>
      <c r="CX71" s="47">
        <v>1.4544134300000001E-2</v>
      </c>
      <c r="CY71" s="47">
        <v>1.39334573E-2</v>
      </c>
      <c r="CZ71" s="47">
        <v>-1.7415909E-2</v>
      </c>
      <c r="DA71" s="47">
        <v>-6.5573539999999996E-3</v>
      </c>
      <c r="DB71" s="47">
        <v>-2.9087023E-2</v>
      </c>
      <c r="DC71" s="47">
        <v>-1.8042406E-2</v>
      </c>
      <c r="DD71" s="47">
        <v>1.2663274E-2</v>
      </c>
      <c r="DE71" s="47">
        <v>8.5902669999999995E-4</v>
      </c>
      <c r="DF71" s="47">
        <v>-2.4732410000000002E-3</v>
      </c>
      <c r="DG71" s="47">
        <v>1.3680147000000001E-3</v>
      </c>
      <c r="DH71" s="48">
        <v>2.4015937999999999E-3</v>
      </c>
    </row>
    <row r="72" spans="1:112" x14ac:dyDescent="0.15">
      <c r="A72" s="46" t="s">
        <v>940</v>
      </c>
      <c r="B72" s="47" t="s">
        <v>139</v>
      </c>
      <c r="C72" s="47">
        <v>-1.2482966999999999E-2</v>
      </c>
      <c r="D72" s="47">
        <v>-1.1511967999999999E-2</v>
      </c>
      <c r="E72" s="47">
        <v>-7.0812979999999998E-3</v>
      </c>
      <c r="F72" s="47">
        <v>1.1097200200000001E-2</v>
      </c>
      <c r="G72" s="47">
        <v>4.7469657000000004E-3</v>
      </c>
      <c r="H72" s="47">
        <v>6.906728E-3</v>
      </c>
      <c r="I72" s="47">
        <v>7.6469412E-3</v>
      </c>
      <c r="J72" s="47">
        <v>-1.0943804E-2</v>
      </c>
      <c r="K72" s="47">
        <v>-1.5403300999999999E-2</v>
      </c>
      <c r="L72" s="47">
        <v>2.8005980900000001E-2</v>
      </c>
      <c r="M72" s="47">
        <v>-6.1998643999999999E-2</v>
      </c>
      <c r="N72" s="47">
        <v>-7.2142146000000004E-2</v>
      </c>
      <c r="O72" s="47">
        <v>-5.4936464999999997E-2</v>
      </c>
      <c r="P72" s="47">
        <v>-1.2085759999999999E-2</v>
      </c>
      <c r="Q72" s="47">
        <v>0.34917501200000001</v>
      </c>
      <c r="R72" s="47">
        <v>7.7194815E-3</v>
      </c>
      <c r="S72" s="47">
        <v>2.1584080700000001E-2</v>
      </c>
      <c r="T72" s="47">
        <v>-8.8260914999999995E-2</v>
      </c>
      <c r="U72" s="47">
        <v>1.9374238799999999E-2</v>
      </c>
      <c r="V72" s="47">
        <v>5.0328613000000001E-3</v>
      </c>
      <c r="W72" s="47">
        <v>-1.9849799999999999E-3</v>
      </c>
      <c r="X72" s="47">
        <v>1.51656485E-2</v>
      </c>
      <c r="Y72" s="47">
        <v>-8.2155803999999999E-2</v>
      </c>
      <c r="Z72" s="47">
        <v>-7.9028400999999998E-2</v>
      </c>
      <c r="AA72" s="47">
        <v>2.4974078300000001E-2</v>
      </c>
      <c r="AB72" s="47">
        <v>0.36577365210000001</v>
      </c>
      <c r="AC72" s="47">
        <v>-0.11756530599999999</v>
      </c>
      <c r="AD72" s="47">
        <v>8.9751695999999992E-3</v>
      </c>
      <c r="AE72" s="47">
        <v>-0.116658892</v>
      </c>
      <c r="AF72" s="47">
        <v>0.41700257299999999</v>
      </c>
      <c r="AG72" s="47">
        <v>3.0528299200000001E-2</v>
      </c>
      <c r="AH72" s="47">
        <v>-9.3119009999999992E-3</v>
      </c>
      <c r="AI72" s="47">
        <v>9.0732901099999999E-2</v>
      </c>
      <c r="AJ72" s="47">
        <v>-0.212118955</v>
      </c>
      <c r="AK72" s="47">
        <v>-0.14835652999999999</v>
      </c>
      <c r="AL72" s="47">
        <v>-9.5606013000000004E-2</v>
      </c>
      <c r="AM72" s="47">
        <v>7.5359155999999997E-2</v>
      </c>
      <c r="AN72" s="47">
        <v>6.1170697E-3</v>
      </c>
      <c r="AO72" s="47">
        <v>0.11988092140000001</v>
      </c>
      <c r="AP72" s="47">
        <v>-2.2982051E-2</v>
      </c>
      <c r="AQ72" s="47">
        <v>-1.4065317000000001E-2</v>
      </c>
      <c r="AR72" s="47">
        <v>8.0060938000000009E-3</v>
      </c>
      <c r="AS72" s="47">
        <v>2.3264169299999998E-2</v>
      </c>
      <c r="AT72" s="47">
        <v>-3.9520317999999999E-2</v>
      </c>
      <c r="AU72" s="47">
        <v>-0.22243887600000001</v>
      </c>
      <c r="AV72" s="47">
        <v>-2.6705887000000001E-2</v>
      </c>
      <c r="AW72" s="47">
        <v>-0.37033329399999998</v>
      </c>
      <c r="AX72" s="47">
        <v>1.2335172199999999E-2</v>
      </c>
      <c r="AY72" s="47">
        <v>5.05580614E-2</v>
      </c>
      <c r="AZ72" s="47">
        <v>-4.0539805999999998E-2</v>
      </c>
      <c r="BA72" s="47">
        <v>3.8498952099999997E-2</v>
      </c>
      <c r="BB72" s="47">
        <v>2.65274866E-2</v>
      </c>
      <c r="BC72" s="47">
        <v>-5.3658598000000002E-2</v>
      </c>
      <c r="BD72" s="47">
        <v>5.45002957E-2</v>
      </c>
      <c r="BE72" s="47">
        <v>4.1595548699999998E-2</v>
      </c>
      <c r="BF72" s="47">
        <v>-0.40578289200000001</v>
      </c>
      <c r="BG72" s="47">
        <v>-5.3352028000000003E-2</v>
      </c>
      <c r="BH72" s="47">
        <v>-2.582421E-2</v>
      </c>
      <c r="BI72" s="47">
        <v>-3.2727753999999998E-2</v>
      </c>
      <c r="BJ72" s="47">
        <v>3.5330292499999999E-2</v>
      </c>
      <c r="BK72" s="47">
        <v>-3.8861012E-2</v>
      </c>
      <c r="BL72" s="47">
        <v>5.40004948E-2</v>
      </c>
      <c r="BM72" s="47">
        <v>-2.046794E-2</v>
      </c>
      <c r="BN72" s="47">
        <v>-4.9397055000000002E-2</v>
      </c>
      <c r="BO72" s="47">
        <v>0.45372913729999997</v>
      </c>
      <c r="BP72" s="47">
        <v>-5.84944E-3</v>
      </c>
      <c r="BQ72" s="47">
        <v>1.41021398E-2</v>
      </c>
      <c r="BR72" s="47">
        <v>1</v>
      </c>
      <c r="BS72" s="47">
        <v>-5.0963329999999998E-3</v>
      </c>
      <c r="BT72" s="47">
        <v>0.21061692770000001</v>
      </c>
      <c r="BU72" s="47">
        <v>-1.5958778999999999E-2</v>
      </c>
      <c r="BV72" s="47">
        <v>-5.0425737999999998E-2</v>
      </c>
      <c r="BW72" s="47">
        <v>-8.2988096999999997E-2</v>
      </c>
      <c r="BX72" s="47">
        <v>-1.9991987999999999E-2</v>
      </c>
      <c r="BY72" s="47">
        <v>-8.8388175999999999E-2</v>
      </c>
      <c r="BZ72" s="47">
        <v>9.3430742000000008E-3</v>
      </c>
      <c r="CA72" s="47">
        <v>-7.8139596000000006E-2</v>
      </c>
      <c r="CB72" s="47">
        <v>-4.3406001E-2</v>
      </c>
      <c r="CC72" s="47">
        <v>2.97277731E-2</v>
      </c>
      <c r="CD72" s="47">
        <v>0.157954919</v>
      </c>
      <c r="CE72" s="47">
        <v>0.15137761080000001</v>
      </c>
      <c r="CF72" s="47">
        <v>9.8533552000000003E-3</v>
      </c>
      <c r="CG72" s="47">
        <v>4.4159912000000003E-3</v>
      </c>
      <c r="CH72" s="47">
        <v>-7.3207460000000004E-3</v>
      </c>
      <c r="CI72" s="47">
        <v>-2.0077866E-2</v>
      </c>
      <c r="CJ72" s="47">
        <v>0.31698750819999999</v>
      </c>
      <c r="CK72" s="47">
        <v>-2.3705500000000001E-4</v>
      </c>
      <c r="CL72" s="47">
        <v>9.9355881E-3</v>
      </c>
      <c r="CM72" s="47">
        <v>0.66358372570000002</v>
      </c>
      <c r="CN72" s="47">
        <v>2.00666543E-2</v>
      </c>
      <c r="CO72" s="47">
        <v>0.71982847100000003</v>
      </c>
      <c r="CP72" s="47">
        <v>0.67249419249999998</v>
      </c>
      <c r="CQ72" s="47">
        <v>0.66942817369999996</v>
      </c>
      <c r="CR72" s="47">
        <v>-8.0136640000000002E-3</v>
      </c>
      <c r="CS72" s="47">
        <v>0.41942319259999999</v>
      </c>
      <c r="CT72" s="47">
        <v>0.40243443480000002</v>
      </c>
      <c r="CU72" s="47">
        <v>5.9176918799999999E-2</v>
      </c>
      <c r="CV72" s="47">
        <v>-6.2494827000000003E-2</v>
      </c>
      <c r="CW72" s="47">
        <v>0.36735046090000001</v>
      </c>
      <c r="CX72" s="47">
        <v>-2.4564325000000001E-2</v>
      </c>
      <c r="CY72" s="47">
        <v>2.3596386E-3</v>
      </c>
      <c r="CZ72" s="47">
        <v>-1.5739722000000001E-2</v>
      </c>
      <c r="DA72" s="47">
        <v>1.1730140700000001E-2</v>
      </c>
      <c r="DB72" s="47">
        <v>-6.5284558000000006E-2</v>
      </c>
      <c r="DC72" s="47">
        <v>2.7504351199999999E-2</v>
      </c>
      <c r="DD72" s="47">
        <v>2.9958125200000001E-2</v>
      </c>
      <c r="DE72" s="47">
        <v>-1.7799644999999999E-2</v>
      </c>
      <c r="DF72" s="47">
        <v>-5.1375429999999996E-3</v>
      </c>
      <c r="DG72" s="47">
        <v>-5.8503870000000003E-3</v>
      </c>
      <c r="DH72" s="48">
        <v>-4.3474156999999999E-2</v>
      </c>
    </row>
    <row r="73" spans="1:112" x14ac:dyDescent="0.15">
      <c r="A73" s="46" t="s">
        <v>940</v>
      </c>
      <c r="B73" s="47" t="s">
        <v>795</v>
      </c>
      <c r="C73" s="47">
        <v>3.40897717E-2</v>
      </c>
      <c r="D73" s="47">
        <v>2.9290020600000001E-2</v>
      </c>
      <c r="E73" s="47">
        <v>2.37602609E-2</v>
      </c>
      <c r="F73" s="47">
        <v>2.2781984799999998E-2</v>
      </c>
      <c r="G73" s="47">
        <v>1.22606321E-2</v>
      </c>
      <c r="H73" s="47">
        <v>1.01481921E-2</v>
      </c>
      <c r="I73" s="47">
        <v>9.5177821999999999E-3</v>
      </c>
      <c r="J73" s="47">
        <v>3.0296851499999999E-2</v>
      </c>
      <c r="K73" s="47">
        <v>-6.8205299999999996E-4</v>
      </c>
      <c r="L73" s="47">
        <v>5.2006062200000001E-2</v>
      </c>
      <c r="M73" s="47">
        <v>4.8385125000000003E-3</v>
      </c>
      <c r="N73" s="47">
        <v>1.33679725E-2</v>
      </c>
      <c r="O73" s="47">
        <v>-4.5589510000000003E-3</v>
      </c>
      <c r="P73" s="47">
        <v>-2.8347832E-2</v>
      </c>
      <c r="Q73" s="47">
        <v>-2.3774826999999998E-2</v>
      </c>
      <c r="R73" s="47">
        <v>1.546673E-2</v>
      </c>
      <c r="S73" s="47">
        <v>-5.9125770000000001E-2</v>
      </c>
      <c r="T73" s="47">
        <v>-2.1137295E-2</v>
      </c>
      <c r="U73" s="47">
        <v>-2.435062E-2</v>
      </c>
      <c r="V73" s="47">
        <v>1.6710030999999999E-3</v>
      </c>
      <c r="W73" s="47">
        <v>-1.8978445E-2</v>
      </c>
      <c r="X73" s="47">
        <v>1.13903359E-2</v>
      </c>
      <c r="Y73" s="47">
        <v>-1.6567080000000001E-2</v>
      </c>
      <c r="Z73" s="47">
        <v>-2.7767782000000001E-2</v>
      </c>
      <c r="AA73" s="47">
        <v>-2.5818078000000001E-2</v>
      </c>
      <c r="AB73" s="47">
        <v>-2.9095500999999999E-2</v>
      </c>
      <c r="AC73" s="47">
        <v>-3.2084742999999999E-2</v>
      </c>
      <c r="AD73" s="47">
        <v>0.2054210866</v>
      </c>
      <c r="AE73" s="47">
        <v>-2.9581066999999999E-2</v>
      </c>
      <c r="AF73" s="47">
        <v>-2.3883221999999999E-2</v>
      </c>
      <c r="AG73" s="47">
        <v>6.7871840099999997E-2</v>
      </c>
      <c r="AH73" s="47">
        <v>3.3634248000000001E-3</v>
      </c>
      <c r="AI73" s="47">
        <v>-3.6177793E-2</v>
      </c>
      <c r="AJ73" s="47">
        <v>-5.4297291999999997E-2</v>
      </c>
      <c r="AK73" s="47">
        <v>-2.4530883E-2</v>
      </c>
      <c r="AL73" s="47">
        <v>-4.2310066E-2</v>
      </c>
      <c r="AM73" s="47">
        <v>4.8548012199999997E-2</v>
      </c>
      <c r="AN73" s="47">
        <v>2.5416136000000001E-3</v>
      </c>
      <c r="AO73" s="47">
        <v>-2.3256770999999999E-2</v>
      </c>
      <c r="AP73" s="47">
        <v>-4.7351759999999998E-3</v>
      </c>
      <c r="AQ73" s="47">
        <v>-6.860728E-3</v>
      </c>
      <c r="AR73" s="47">
        <v>1.82554916E-2</v>
      </c>
      <c r="AS73" s="47">
        <v>-5.3205500000000003E-4</v>
      </c>
      <c r="AT73" s="47">
        <v>1.777778E-3</v>
      </c>
      <c r="AU73" s="47">
        <v>6.4205822999999999E-3</v>
      </c>
      <c r="AV73" s="47">
        <v>5.9760993E-3</v>
      </c>
      <c r="AW73" s="47">
        <v>-3.3980141999999998E-2</v>
      </c>
      <c r="AX73" s="47">
        <v>8.1522534499999993E-2</v>
      </c>
      <c r="AY73" s="47">
        <v>-5.3959619999999998E-3</v>
      </c>
      <c r="AZ73" s="47">
        <v>-2.3700141000000001E-2</v>
      </c>
      <c r="BA73" s="47">
        <v>0.18863991720000001</v>
      </c>
      <c r="BB73" s="47">
        <v>7.62751136E-2</v>
      </c>
      <c r="BC73" s="47">
        <v>-9.3652666999999995E-2</v>
      </c>
      <c r="BD73" s="47">
        <v>-5.6499749999999998E-3</v>
      </c>
      <c r="BE73" s="47">
        <v>-4.8237870000000004E-3</v>
      </c>
      <c r="BF73" s="47">
        <v>-1.9323423999999999E-2</v>
      </c>
      <c r="BG73" s="47">
        <v>8.3347601300000004E-2</v>
      </c>
      <c r="BH73" s="47">
        <v>-4.4140170000000001E-3</v>
      </c>
      <c r="BI73" s="47">
        <v>8.5554354000000003E-3</v>
      </c>
      <c r="BJ73" s="47">
        <v>-5.1240249999999999E-3</v>
      </c>
      <c r="BK73" s="47">
        <v>6.3318456000000002E-3</v>
      </c>
      <c r="BL73" s="47">
        <v>0.21167806889999999</v>
      </c>
      <c r="BM73" s="47">
        <v>-1.1079907E-2</v>
      </c>
      <c r="BN73" s="47">
        <v>0.31284781270000001</v>
      </c>
      <c r="BO73" s="47">
        <v>-8.1580211E-2</v>
      </c>
      <c r="BP73" s="47">
        <v>7.84090853E-2</v>
      </c>
      <c r="BQ73" s="47">
        <v>0.1410493532</v>
      </c>
      <c r="BR73" s="47">
        <v>-5.0963329999999998E-3</v>
      </c>
      <c r="BS73" s="47">
        <v>1</v>
      </c>
      <c r="BT73" s="47">
        <v>3.8832559999999999E-3</v>
      </c>
      <c r="BU73" s="47">
        <v>-1.0073173E-2</v>
      </c>
      <c r="BV73" s="47">
        <v>-4.813721E-3</v>
      </c>
      <c r="BW73" s="47">
        <v>-1.1289148000000001E-2</v>
      </c>
      <c r="BX73" s="47">
        <v>0.37238818829999998</v>
      </c>
      <c r="BY73" s="47">
        <v>-1.4704435E-2</v>
      </c>
      <c r="BZ73" s="47">
        <v>-4.1631699999999999E-3</v>
      </c>
      <c r="CA73" s="47">
        <v>-1.3226659E-2</v>
      </c>
      <c r="CB73" s="47">
        <v>-1.6232324999999999E-2</v>
      </c>
      <c r="CC73" s="47">
        <v>4.8681547999999998E-3</v>
      </c>
      <c r="CD73" s="47">
        <v>-1.002916E-3</v>
      </c>
      <c r="CE73" s="47">
        <v>5.7689063000000004E-3</v>
      </c>
      <c r="CF73" s="47">
        <v>1.6665681700000001E-2</v>
      </c>
      <c r="CG73" s="47">
        <v>-7.8886600000000005E-4</v>
      </c>
      <c r="CH73" s="47">
        <v>3.7974952000000002E-3</v>
      </c>
      <c r="CI73" s="47">
        <v>-2.6675459999999998E-3</v>
      </c>
      <c r="CJ73" s="47">
        <v>7.4900469999999997E-4</v>
      </c>
      <c r="CK73" s="47">
        <v>2.4821930799999999E-2</v>
      </c>
      <c r="CL73" s="47">
        <v>-5.6659839999999998E-3</v>
      </c>
      <c r="CM73" s="47">
        <v>8.0863331000000007E-3</v>
      </c>
      <c r="CN73" s="47">
        <v>-1.722096E-3</v>
      </c>
      <c r="CO73" s="47">
        <v>8.5296599999999997E-3</v>
      </c>
      <c r="CP73" s="47">
        <v>7.2464996000000002E-3</v>
      </c>
      <c r="CQ73" s="47">
        <v>7.1527954000000001E-3</v>
      </c>
      <c r="CR73" s="47">
        <v>0.61267427029999999</v>
      </c>
      <c r="CS73" s="47">
        <v>1.2009906999999999E-3</v>
      </c>
      <c r="CT73" s="47">
        <v>2.0726520999999999E-3</v>
      </c>
      <c r="CU73" s="47">
        <v>3.1478650000000001E-4</v>
      </c>
      <c r="CV73" s="47">
        <v>-1.4663318E-2</v>
      </c>
      <c r="CW73" s="47">
        <v>-5.7051339999999997E-3</v>
      </c>
      <c r="CX73" s="47">
        <v>4.4135896999999997E-3</v>
      </c>
      <c r="CY73" s="47">
        <v>-1.0104179999999999E-3</v>
      </c>
      <c r="CZ73" s="47">
        <v>-7.5534570000000004E-3</v>
      </c>
      <c r="DA73" s="47">
        <v>2.8483672000000002E-3</v>
      </c>
      <c r="DB73" s="47">
        <v>4.4517085000000001E-3</v>
      </c>
      <c r="DC73" s="47">
        <v>-1.1908789999999999E-3</v>
      </c>
      <c r="DD73" s="47">
        <v>3.0228369E-3</v>
      </c>
      <c r="DE73" s="47">
        <v>2.1148207000000001E-3</v>
      </c>
      <c r="DF73" s="47">
        <v>-1.3175859999999999E-3</v>
      </c>
      <c r="DG73" s="47">
        <v>1.52622188E-2</v>
      </c>
      <c r="DH73" s="48">
        <v>2.8428447E-3</v>
      </c>
    </row>
    <row r="74" spans="1:112" x14ac:dyDescent="0.15">
      <c r="A74" s="46" t="s">
        <v>940</v>
      </c>
      <c r="B74" s="47" t="s">
        <v>775</v>
      </c>
      <c r="C74" s="47">
        <v>-1.9296944999999999E-2</v>
      </c>
      <c r="D74" s="47">
        <v>-1.3780664999999999E-2</v>
      </c>
      <c r="E74" s="47">
        <v>-1.6524811E-2</v>
      </c>
      <c r="F74" s="47">
        <v>-3.0554748E-2</v>
      </c>
      <c r="G74" s="47">
        <v>-1.5761118000000001E-2</v>
      </c>
      <c r="H74" s="47">
        <v>-1.2354510000000001E-2</v>
      </c>
      <c r="I74" s="47">
        <v>-1.144714E-2</v>
      </c>
      <c r="J74" s="47">
        <v>-1.6483246E-2</v>
      </c>
      <c r="K74" s="47">
        <v>-1.2900256000000001E-2</v>
      </c>
      <c r="L74" s="47">
        <v>-7.6245979999999998E-3</v>
      </c>
      <c r="M74" s="47">
        <v>-5.1940659E-2</v>
      </c>
      <c r="N74" s="47">
        <v>-6.6817491000000007E-2</v>
      </c>
      <c r="O74" s="47">
        <v>-4.4195973E-2</v>
      </c>
      <c r="P74" s="47">
        <v>1.12526967E-2</v>
      </c>
      <c r="Q74" s="47">
        <v>2.2695880999999999E-3</v>
      </c>
      <c r="R74" s="47">
        <v>4.5921323000000002E-3</v>
      </c>
      <c r="S74" s="47">
        <v>1.62254633E-2</v>
      </c>
      <c r="T74" s="47">
        <v>-7.8425857000000002E-2</v>
      </c>
      <c r="U74" s="47">
        <v>-4.3970880000000004E-3</v>
      </c>
      <c r="V74" s="47">
        <v>-1.1393205E-2</v>
      </c>
      <c r="W74" s="47">
        <v>1.6432458399999999E-2</v>
      </c>
      <c r="X74" s="47">
        <v>2.4564449200000001E-2</v>
      </c>
      <c r="Y74" s="47">
        <v>-1.1997694E-2</v>
      </c>
      <c r="Z74" s="47">
        <v>-2.7930402999999999E-2</v>
      </c>
      <c r="AA74" s="47">
        <v>2.4671882999999999E-2</v>
      </c>
      <c r="AB74" s="47">
        <v>-5.6959751000000003E-2</v>
      </c>
      <c r="AC74" s="47">
        <v>-0.149480317</v>
      </c>
      <c r="AD74" s="47">
        <v>8.8386070999999997E-3</v>
      </c>
      <c r="AE74" s="47">
        <v>-0.14867780899999999</v>
      </c>
      <c r="AF74" s="47">
        <v>-5.2007767000000003E-2</v>
      </c>
      <c r="AG74" s="47">
        <v>4.4719712E-3</v>
      </c>
      <c r="AH74" s="47">
        <v>-2.5880597000000002E-2</v>
      </c>
      <c r="AI74" s="47">
        <v>-0.13383719299999999</v>
      </c>
      <c r="AJ74" s="47">
        <v>-9.9282941999999999E-2</v>
      </c>
      <c r="AK74" s="47">
        <v>-0.15946711499999999</v>
      </c>
      <c r="AL74" s="47">
        <v>-1.6190571000000001E-2</v>
      </c>
      <c r="AM74" s="47">
        <v>1.3143724000000001E-2</v>
      </c>
      <c r="AN74" s="47">
        <v>-0.11165905</v>
      </c>
      <c r="AO74" s="47">
        <v>-0.113037082</v>
      </c>
      <c r="AP74" s="47">
        <v>1.0019706600000001E-2</v>
      </c>
      <c r="AQ74" s="47">
        <v>5.3118439999999996E-3</v>
      </c>
      <c r="AR74" s="47">
        <v>-1.199189E-2</v>
      </c>
      <c r="AS74" s="47">
        <v>-1.1598769999999999E-3</v>
      </c>
      <c r="AT74" s="47">
        <v>-3.7572761000000003E-2</v>
      </c>
      <c r="AU74" s="47">
        <v>-9.1988691999999997E-2</v>
      </c>
      <c r="AV74" s="47">
        <v>-2.4630011E-2</v>
      </c>
      <c r="AW74" s="47">
        <v>-0.113999167</v>
      </c>
      <c r="AX74" s="47">
        <v>-4.0475336000000001E-2</v>
      </c>
      <c r="AY74" s="47">
        <v>1.8069154300000001E-2</v>
      </c>
      <c r="AZ74" s="47">
        <v>-7.4038607000000006E-2</v>
      </c>
      <c r="BA74" s="47">
        <v>4.3358432000000002E-2</v>
      </c>
      <c r="BB74" s="47">
        <v>1.4440357E-3</v>
      </c>
      <c r="BC74" s="47">
        <v>-4.2389130000000004E-3</v>
      </c>
      <c r="BD74" s="47">
        <v>2.6870721399999999E-2</v>
      </c>
      <c r="BE74" s="47">
        <v>4.4468415999999997E-2</v>
      </c>
      <c r="BF74" s="47">
        <v>-0.104691165</v>
      </c>
      <c r="BG74" s="47">
        <v>-2.006201E-3</v>
      </c>
      <c r="BH74" s="47">
        <v>7.1884779000000003E-3</v>
      </c>
      <c r="BI74" s="47">
        <v>1.2825322599999999E-2</v>
      </c>
      <c r="BJ74" s="47">
        <v>2.9492169400000001E-2</v>
      </c>
      <c r="BK74" s="47">
        <v>-5.4407399999999997E-4</v>
      </c>
      <c r="BL74" s="47">
        <v>2.2133883E-2</v>
      </c>
      <c r="BM74" s="47">
        <v>-2.5774661000000001E-2</v>
      </c>
      <c r="BN74" s="47">
        <v>2.3633152599999999E-2</v>
      </c>
      <c r="BO74" s="47">
        <v>1.0043678300000001E-2</v>
      </c>
      <c r="BP74" s="47">
        <v>-2.7971889999999998E-3</v>
      </c>
      <c r="BQ74" s="47">
        <v>-6.4895830000000002E-3</v>
      </c>
      <c r="BR74" s="47">
        <v>0.21061692770000001</v>
      </c>
      <c r="BS74" s="47">
        <v>3.8832559999999999E-3</v>
      </c>
      <c r="BT74" s="47">
        <v>1</v>
      </c>
      <c r="BU74" s="47">
        <v>-2.6293022999999999E-2</v>
      </c>
      <c r="BV74" s="47">
        <v>-5.9464254000000001E-2</v>
      </c>
      <c r="BW74" s="47">
        <v>-0.14007597399999999</v>
      </c>
      <c r="BX74" s="47">
        <v>-8.7000000000000001E-5</v>
      </c>
      <c r="BY74" s="47">
        <v>-0.14390250700000001</v>
      </c>
      <c r="BZ74" s="47">
        <v>1.7478286700000002E-2</v>
      </c>
      <c r="CA74" s="47">
        <v>-0.20713274500000001</v>
      </c>
      <c r="CB74" s="47">
        <v>-5.8138561999999998E-2</v>
      </c>
      <c r="CC74" s="47">
        <v>0.82518176160000001</v>
      </c>
      <c r="CD74" s="47">
        <v>0.1656825962</v>
      </c>
      <c r="CE74" s="47">
        <v>0.15810296500000001</v>
      </c>
      <c r="CF74" s="47">
        <v>-8.0451959999999993E-3</v>
      </c>
      <c r="CG74" s="47">
        <v>3.0660856600000001E-2</v>
      </c>
      <c r="CH74" s="47">
        <v>-2.4292174999999999E-2</v>
      </c>
      <c r="CI74" s="47">
        <v>-4.0922748000000002E-2</v>
      </c>
      <c r="CJ74" s="47">
        <v>3.8216939E-3</v>
      </c>
      <c r="CK74" s="47">
        <v>-4.2616679999999997E-3</v>
      </c>
      <c r="CL74" s="47">
        <v>1.6518754399999998E-2</v>
      </c>
      <c r="CM74" s="47">
        <v>2.5879886099999999E-2</v>
      </c>
      <c r="CN74" s="47">
        <v>0.26360851800000001</v>
      </c>
      <c r="CO74" s="47">
        <v>3.8882659799999997E-2</v>
      </c>
      <c r="CP74" s="47">
        <v>2.6202982199999999E-2</v>
      </c>
      <c r="CQ74" s="47">
        <v>2.54214078E-2</v>
      </c>
      <c r="CR74" s="47">
        <v>-3.6077700000000002E-3</v>
      </c>
      <c r="CS74" s="47">
        <v>0.102118361</v>
      </c>
      <c r="CT74" s="47">
        <v>8.0679081E-2</v>
      </c>
      <c r="CU74" s="47">
        <v>3.7898740600000001E-2</v>
      </c>
      <c r="CV74" s="47">
        <v>-0.115236038</v>
      </c>
      <c r="CW74" s="47">
        <v>0.52490596810000001</v>
      </c>
      <c r="CX74" s="47">
        <v>-1.7071663000000001E-2</v>
      </c>
      <c r="CY74" s="47">
        <v>5.3569098999999998E-3</v>
      </c>
      <c r="CZ74" s="47">
        <v>9.3285420000000004E-3</v>
      </c>
      <c r="DA74" s="47">
        <v>1.10281761E-2</v>
      </c>
      <c r="DB74" s="47">
        <v>-5.5013680000000004E-3</v>
      </c>
      <c r="DC74" s="47">
        <v>1.4035390199999999E-2</v>
      </c>
      <c r="DD74" s="47">
        <v>8.6871928000000001E-3</v>
      </c>
      <c r="DE74" s="47">
        <v>-1.1436069E-2</v>
      </c>
      <c r="DF74" s="47">
        <v>-6.4805720000000004E-3</v>
      </c>
      <c r="DG74" s="47">
        <v>0.17446767099999999</v>
      </c>
      <c r="DH74" s="48">
        <v>-5.6254011E-2</v>
      </c>
    </row>
    <row r="75" spans="1:112" x14ac:dyDescent="0.15">
      <c r="A75" s="46" t="s">
        <v>940</v>
      </c>
      <c r="B75" s="47" t="s">
        <v>763</v>
      </c>
      <c r="C75" s="47">
        <v>8.5031536599999999E-2</v>
      </c>
      <c r="D75" s="47">
        <v>7.1551030700000004E-2</v>
      </c>
      <c r="E75" s="47">
        <v>0.1117308607</v>
      </c>
      <c r="F75" s="47">
        <v>8.1734804300000005E-2</v>
      </c>
      <c r="G75" s="47">
        <v>-8.6238289999999995E-3</v>
      </c>
      <c r="H75" s="47">
        <v>5.5844576899999998E-2</v>
      </c>
      <c r="I75" s="47">
        <v>5.5282197900000003E-2</v>
      </c>
      <c r="J75" s="47">
        <v>0.1421466337</v>
      </c>
      <c r="K75" s="47">
        <v>-9.5328649999999997E-3</v>
      </c>
      <c r="L75" s="47">
        <v>3.2047520099999997E-2</v>
      </c>
      <c r="M75" s="47">
        <v>0.16962634739999999</v>
      </c>
      <c r="N75" s="47">
        <v>0.16749513190000001</v>
      </c>
      <c r="O75" s="47">
        <v>0.17947287379999999</v>
      </c>
      <c r="P75" s="47">
        <v>0.15239893660000001</v>
      </c>
      <c r="Q75" s="47">
        <v>0.18860802970000001</v>
      </c>
      <c r="R75" s="47">
        <v>0.1117342873</v>
      </c>
      <c r="S75" s="47">
        <v>0.1329772836</v>
      </c>
      <c r="T75" s="47">
        <v>0.21369851940000001</v>
      </c>
      <c r="U75" s="47">
        <v>0.13290043169999999</v>
      </c>
      <c r="V75" s="47">
        <v>0.1664040762</v>
      </c>
      <c r="W75" s="47">
        <v>0.14856353050000001</v>
      </c>
      <c r="X75" s="47">
        <v>0.1094242857</v>
      </c>
      <c r="Y75" s="47">
        <v>0.13511940280000001</v>
      </c>
      <c r="Z75" s="47">
        <v>0.15664301150000001</v>
      </c>
      <c r="AA75" s="47">
        <v>0.1208854795</v>
      </c>
      <c r="AB75" s="47">
        <v>0.25532706700000002</v>
      </c>
      <c r="AC75" s="47">
        <v>0.31211994679999999</v>
      </c>
      <c r="AD75" s="47">
        <v>0.1039531583</v>
      </c>
      <c r="AE75" s="47">
        <v>0.30379376019999998</v>
      </c>
      <c r="AF75" s="47">
        <v>0.25091424829999998</v>
      </c>
      <c r="AG75" s="47">
        <v>7.4910536900000005E-2</v>
      </c>
      <c r="AH75" s="47">
        <v>5.5659378099999997E-2</v>
      </c>
      <c r="AI75" s="47">
        <v>0.25410473449999998</v>
      </c>
      <c r="AJ75" s="47">
        <v>0.25502997830000002</v>
      </c>
      <c r="AK75" s="47">
        <v>0.29817688669999998</v>
      </c>
      <c r="AL75" s="47">
        <v>0.12627858610000001</v>
      </c>
      <c r="AM75" s="47">
        <v>6.24313705E-2</v>
      </c>
      <c r="AN75" s="47">
        <v>0.2568654688</v>
      </c>
      <c r="AO75" s="47">
        <v>0.25414360070000003</v>
      </c>
      <c r="AP75" s="47">
        <v>2.0692123400000002E-2</v>
      </c>
      <c r="AQ75" s="47">
        <v>3.54497259E-2</v>
      </c>
      <c r="AR75" s="47">
        <v>6.7093973599999995E-2</v>
      </c>
      <c r="AS75" s="47">
        <v>6.3237249300000006E-2</v>
      </c>
      <c r="AT75" s="47">
        <v>7.9352641700000004E-2</v>
      </c>
      <c r="AU75" s="47">
        <v>0.2083124351</v>
      </c>
      <c r="AV75" s="47">
        <v>0.1305236622</v>
      </c>
      <c r="AW75" s="47">
        <v>0.25458071840000002</v>
      </c>
      <c r="AX75" s="47">
        <v>3.1645611300000001E-2</v>
      </c>
      <c r="AY75" s="47">
        <v>7.1214484E-3</v>
      </c>
      <c r="AZ75" s="47">
        <v>4.6435599899999999E-2</v>
      </c>
      <c r="BA75" s="47">
        <v>-6.0498000000000003E-2</v>
      </c>
      <c r="BB75" s="47">
        <v>4.3586494599999998E-2</v>
      </c>
      <c r="BC75" s="47">
        <v>9.9117996799999997E-2</v>
      </c>
      <c r="BD75" s="47">
        <v>1.1896508199999999E-2</v>
      </c>
      <c r="BE75" s="47">
        <v>1.8673721500000001E-2</v>
      </c>
      <c r="BF75" s="47">
        <v>0.19890964750000001</v>
      </c>
      <c r="BG75" s="47">
        <v>-3.5463584999999999E-2</v>
      </c>
      <c r="BH75" s="47">
        <v>2.6620918899999998E-2</v>
      </c>
      <c r="BI75" s="47">
        <v>6.7199998000000002E-3</v>
      </c>
      <c r="BJ75" s="47">
        <v>4.9431989000000001E-3</v>
      </c>
      <c r="BK75" s="47">
        <v>1.4695457300000001E-2</v>
      </c>
      <c r="BL75" s="47">
        <v>-3.9975880999999998E-2</v>
      </c>
      <c r="BM75" s="47">
        <v>0.2605070169</v>
      </c>
      <c r="BN75" s="47">
        <v>-4.3852018E-2</v>
      </c>
      <c r="BO75" s="47">
        <v>0.1111826929</v>
      </c>
      <c r="BP75" s="47">
        <v>-1.7129038999999999E-2</v>
      </c>
      <c r="BQ75" s="47">
        <v>9.0704732999999996E-3</v>
      </c>
      <c r="BR75" s="47">
        <v>-1.5958778999999999E-2</v>
      </c>
      <c r="BS75" s="47">
        <v>-1.0073173E-2</v>
      </c>
      <c r="BT75" s="47">
        <v>-2.6293022999999999E-2</v>
      </c>
      <c r="BU75" s="47">
        <v>1</v>
      </c>
      <c r="BV75" s="47">
        <v>2.5488326499999998E-2</v>
      </c>
      <c r="BW75" s="47">
        <v>6.6720636E-2</v>
      </c>
      <c r="BX75" s="47">
        <v>-3.1966600999999997E-2</v>
      </c>
      <c r="BY75" s="47">
        <v>6.9251793899999997E-2</v>
      </c>
      <c r="BZ75" s="47">
        <v>5.8945680000000002E-3</v>
      </c>
      <c r="CA75" s="47">
        <v>4.7783402900000001E-2</v>
      </c>
      <c r="CB75" s="47">
        <v>4.67606198E-2</v>
      </c>
      <c r="CC75" s="47">
        <v>-1.1161957E-2</v>
      </c>
      <c r="CD75" s="47">
        <v>-0.15939341100000001</v>
      </c>
      <c r="CE75" s="47">
        <v>-0.11772247</v>
      </c>
      <c r="CF75" s="47">
        <v>-6.1332761E-2</v>
      </c>
      <c r="CG75" s="47">
        <v>-2.2488480000000002E-2</v>
      </c>
      <c r="CH75" s="47">
        <v>9.1656168999999996E-3</v>
      </c>
      <c r="CI75" s="47">
        <v>3.2711833099999997E-2</v>
      </c>
      <c r="CJ75" s="47">
        <v>3.8083035E-3</v>
      </c>
      <c r="CK75" s="47">
        <v>-6.5732559999999995E-2</v>
      </c>
      <c r="CL75" s="47">
        <v>1.31293877E-2</v>
      </c>
      <c r="CM75" s="47">
        <v>-9.4797560000000006E-3</v>
      </c>
      <c r="CN75" s="47">
        <v>4.7739727999999999E-3</v>
      </c>
      <c r="CO75" s="47">
        <v>-1.3945571E-2</v>
      </c>
      <c r="CP75" s="47">
        <v>-1.1531258000000001E-2</v>
      </c>
      <c r="CQ75" s="47">
        <v>-1.1297285000000001E-2</v>
      </c>
      <c r="CR75" s="47">
        <v>-5.2606760000000002E-2</v>
      </c>
      <c r="CS75" s="47">
        <v>-1.2045637E-2</v>
      </c>
      <c r="CT75" s="47">
        <v>-8.1594700000000003E-3</v>
      </c>
      <c r="CU75" s="47">
        <v>5.7144138000000001E-3</v>
      </c>
      <c r="CV75" s="47">
        <v>4.6367629700000003E-2</v>
      </c>
      <c r="CW75" s="47">
        <v>-3.1228874E-2</v>
      </c>
      <c r="CX75" s="47">
        <v>-3.7214510000000002E-3</v>
      </c>
      <c r="CY75" s="47">
        <v>6.7809595999999998E-3</v>
      </c>
      <c r="CZ75" s="47">
        <v>1.0132676300000001E-2</v>
      </c>
      <c r="DA75" s="47">
        <v>5.8608210000000004E-3</v>
      </c>
      <c r="DB75" s="47">
        <v>2.6030338000000001E-3</v>
      </c>
      <c r="DC75" s="47">
        <v>3.534293E-3</v>
      </c>
      <c r="DD75" s="47">
        <v>0.13408204779999999</v>
      </c>
      <c r="DE75" s="47">
        <v>2.1663056900000002E-2</v>
      </c>
      <c r="DF75" s="47">
        <v>4.0424110999999997E-3</v>
      </c>
      <c r="DG75" s="47">
        <v>-3.9634559999999998E-3</v>
      </c>
      <c r="DH75" s="48">
        <v>-2.1919320999999999E-2</v>
      </c>
    </row>
    <row r="76" spans="1:112" x14ac:dyDescent="0.15">
      <c r="A76" s="46" t="s">
        <v>940</v>
      </c>
      <c r="B76" s="47" t="s">
        <v>762</v>
      </c>
      <c r="C76" s="47">
        <v>6.0068668999999998E-2</v>
      </c>
      <c r="D76" s="47">
        <v>5.2200018700000003E-2</v>
      </c>
      <c r="E76" s="47">
        <v>6.3836985299999996E-2</v>
      </c>
      <c r="F76" s="47">
        <v>5.5152990200000002E-2</v>
      </c>
      <c r="G76" s="47">
        <v>2.8791402300000001E-2</v>
      </c>
      <c r="H76" s="47">
        <v>3.1515732900000003E-2</v>
      </c>
      <c r="I76" s="47">
        <v>3.1016190900000001E-2</v>
      </c>
      <c r="J76" s="47">
        <v>5.7064171599999998E-2</v>
      </c>
      <c r="K76" s="47">
        <v>1.4433687000000001E-2</v>
      </c>
      <c r="L76" s="47">
        <v>2.23409675E-2</v>
      </c>
      <c r="M76" s="47">
        <v>8.3981391899999994E-2</v>
      </c>
      <c r="N76" s="47">
        <v>8.2547498799999994E-2</v>
      </c>
      <c r="O76" s="47">
        <v>8.2803409800000005E-2</v>
      </c>
      <c r="P76" s="47">
        <v>7.1477600299999999E-2</v>
      </c>
      <c r="Q76" s="47">
        <v>5.95150074E-2</v>
      </c>
      <c r="R76" s="47">
        <v>5.9138916499999999E-2</v>
      </c>
      <c r="S76" s="47">
        <v>7.2260509200000003E-2</v>
      </c>
      <c r="T76" s="47">
        <v>8.9502251099999999E-2</v>
      </c>
      <c r="U76" s="47">
        <v>7.4681826300000004E-2</v>
      </c>
      <c r="V76" s="47">
        <v>6.24268402E-2</v>
      </c>
      <c r="W76" s="47">
        <v>6.6715095700000004E-2</v>
      </c>
      <c r="X76" s="47">
        <v>6.1810405200000001E-2</v>
      </c>
      <c r="Y76" s="47">
        <v>7.5680762499999998E-2</v>
      </c>
      <c r="Z76" s="47">
        <v>8.0999942199999994E-2</v>
      </c>
      <c r="AA76" s="47">
        <v>5.8993354599999999E-2</v>
      </c>
      <c r="AB76" s="47">
        <v>5.97109522E-2</v>
      </c>
      <c r="AC76" s="47">
        <v>8.9901702799999997E-2</v>
      </c>
      <c r="AD76" s="47">
        <v>4.2991509300000001E-2</v>
      </c>
      <c r="AE76" s="47">
        <v>9.1813915600000004E-2</v>
      </c>
      <c r="AF76" s="47">
        <v>5.6037013599999998E-2</v>
      </c>
      <c r="AG76" s="47">
        <v>2.0765142800000001E-2</v>
      </c>
      <c r="AH76" s="47">
        <v>3.5971462000000003E-2</v>
      </c>
      <c r="AI76" s="47">
        <v>8.4232226800000004E-2</v>
      </c>
      <c r="AJ76" s="47">
        <v>0.1018158961</v>
      </c>
      <c r="AK76" s="47">
        <v>9.5321209599999998E-2</v>
      </c>
      <c r="AL76" s="47">
        <v>7.1308315799999994E-2</v>
      </c>
      <c r="AM76" s="47">
        <v>1.5656723500000001E-2</v>
      </c>
      <c r="AN76" s="47">
        <v>8.6541057599999999E-2</v>
      </c>
      <c r="AO76" s="47">
        <v>7.7380679699999996E-2</v>
      </c>
      <c r="AP76" s="47">
        <v>3.6164765799999998E-2</v>
      </c>
      <c r="AQ76" s="47">
        <v>3.25216797E-2</v>
      </c>
      <c r="AR76" s="47">
        <v>3.1454408400000002E-2</v>
      </c>
      <c r="AS76" s="47">
        <v>2.5244798799999999E-2</v>
      </c>
      <c r="AT76" s="47">
        <v>4.7048443699999998E-2</v>
      </c>
      <c r="AU76" s="47">
        <v>9.5719157299999996E-2</v>
      </c>
      <c r="AV76" s="47">
        <v>4.4441132000000001E-2</v>
      </c>
      <c r="AW76" s="47">
        <v>9.9993208700000002E-2</v>
      </c>
      <c r="AX76" s="47">
        <v>1.0791257800000001E-2</v>
      </c>
      <c r="AY76" s="47">
        <v>0.26614836339999998</v>
      </c>
      <c r="AZ76" s="47">
        <v>8.8810433199999997E-2</v>
      </c>
      <c r="BA76" s="47">
        <v>-1.5230529999999999E-3</v>
      </c>
      <c r="BB76" s="47">
        <v>1.2532062E-2</v>
      </c>
      <c r="BC76" s="47">
        <v>6.5480347600000002E-2</v>
      </c>
      <c r="BD76" s="47">
        <v>0.18689909560000001</v>
      </c>
      <c r="BE76" s="47">
        <v>0.20271097630000001</v>
      </c>
      <c r="BF76" s="47">
        <v>9.4145477199999994E-2</v>
      </c>
      <c r="BG76" s="47">
        <v>1.85533118E-2</v>
      </c>
      <c r="BH76" s="47">
        <v>4.4645574999999998E-3</v>
      </c>
      <c r="BI76" s="47">
        <v>-2.1816800000000001E-3</v>
      </c>
      <c r="BJ76" s="47">
        <v>0.16225428629999999</v>
      </c>
      <c r="BK76" s="47">
        <v>4.7202069800000003E-2</v>
      </c>
      <c r="BL76" s="47">
        <v>-2.1880963E-2</v>
      </c>
      <c r="BM76" s="47">
        <v>1.0619552500000001E-2</v>
      </c>
      <c r="BN76" s="47">
        <v>-5.2844229999999999E-3</v>
      </c>
      <c r="BO76" s="47">
        <v>1.51707122E-2</v>
      </c>
      <c r="BP76" s="47">
        <v>-2.39721E-4</v>
      </c>
      <c r="BQ76" s="47">
        <v>-2.9561769999999999E-3</v>
      </c>
      <c r="BR76" s="47">
        <v>-5.0425737999999998E-2</v>
      </c>
      <c r="BS76" s="47">
        <v>-4.813721E-3</v>
      </c>
      <c r="BT76" s="47">
        <v>-5.9464254000000001E-2</v>
      </c>
      <c r="BU76" s="47">
        <v>2.5488326499999998E-2</v>
      </c>
      <c r="BV76" s="47">
        <v>1</v>
      </c>
      <c r="BW76" s="47">
        <v>0.1548873493</v>
      </c>
      <c r="BX76" s="47">
        <v>-7.0729759999999999E-3</v>
      </c>
      <c r="BY76" s="47">
        <v>0.1609262404</v>
      </c>
      <c r="BZ76" s="47">
        <v>0.11835190769999999</v>
      </c>
      <c r="CA76" s="47">
        <v>0.1303083538</v>
      </c>
      <c r="CB76" s="47">
        <v>8.3498847299999998E-2</v>
      </c>
      <c r="CC76" s="47">
        <v>-4.1583321999999999E-2</v>
      </c>
      <c r="CD76" s="47">
        <v>-4.0482613000000001E-2</v>
      </c>
      <c r="CE76" s="47">
        <v>-3.3727502999999999E-2</v>
      </c>
      <c r="CF76" s="47">
        <v>-1.2678200000000001E-2</v>
      </c>
      <c r="CG76" s="47">
        <v>0.14035692650000001</v>
      </c>
      <c r="CH76" s="47">
        <v>-9.3365129999999994E-3</v>
      </c>
      <c r="CI76" s="47">
        <v>5.7038402100000003E-2</v>
      </c>
      <c r="CJ76" s="47">
        <v>-1.8349748999999999E-2</v>
      </c>
      <c r="CK76" s="47">
        <v>-1.8755204000000001E-2</v>
      </c>
      <c r="CL76" s="47">
        <v>3.3477719699999998E-2</v>
      </c>
      <c r="CM76" s="47">
        <v>-2.5271533999999998E-2</v>
      </c>
      <c r="CN76" s="47">
        <v>-1.1549415E-2</v>
      </c>
      <c r="CO76" s="47">
        <v>-2.7463004999999999E-2</v>
      </c>
      <c r="CP76" s="47">
        <v>-2.2784809999999999E-2</v>
      </c>
      <c r="CQ76" s="47">
        <v>-2.2821144000000002E-2</v>
      </c>
      <c r="CR76" s="47">
        <v>-2.9413038999999998E-2</v>
      </c>
      <c r="CS76" s="47">
        <v>-2.4786302E-2</v>
      </c>
      <c r="CT76" s="47">
        <v>-2.9700864E-2</v>
      </c>
      <c r="CU76" s="47">
        <v>3.2334459400000001E-2</v>
      </c>
      <c r="CV76" s="47">
        <v>0.1012194294</v>
      </c>
      <c r="CW76" s="47">
        <v>-4.7929339000000001E-2</v>
      </c>
      <c r="CX76" s="47">
        <v>-1.5088986E-2</v>
      </c>
      <c r="CY76" s="47">
        <v>4.8185507000000002E-3</v>
      </c>
      <c r="CZ76" s="47">
        <v>4.5813230199999999E-2</v>
      </c>
      <c r="DA76" s="47">
        <v>1.25879127E-2</v>
      </c>
      <c r="DB76" s="47">
        <v>7.2349598999999999E-3</v>
      </c>
      <c r="DC76" s="47">
        <v>3.3932563200000002E-2</v>
      </c>
      <c r="DD76" s="47">
        <v>-2.9146615000000001E-2</v>
      </c>
      <c r="DE76" s="47">
        <v>1.34440867E-2</v>
      </c>
      <c r="DF76" s="47">
        <v>8.0217488000000007E-3</v>
      </c>
      <c r="DG76" s="47">
        <v>-3.9542899999999998E-4</v>
      </c>
      <c r="DH76" s="48">
        <v>2.2298852800000001E-2</v>
      </c>
    </row>
    <row r="77" spans="1:112" x14ac:dyDescent="0.15">
      <c r="A77" s="46" t="s">
        <v>940</v>
      </c>
      <c r="B77" s="47" t="s">
        <v>784</v>
      </c>
      <c r="C77" s="47">
        <v>0.1130330135</v>
      </c>
      <c r="D77" s="47">
        <v>7.8721788299999998E-2</v>
      </c>
      <c r="E77" s="47">
        <v>0.1303921237</v>
      </c>
      <c r="F77" s="47">
        <v>0.12521283220000001</v>
      </c>
      <c r="G77" s="47">
        <v>1.6593794799999999E-2</v>
      </c>
      <c r="H77" s="47">
        <v>4.2283062500000003E-2</v>
      </c>
      <c r="I77" s="47">
        <v>4.0757009800000001E-2</v>
      </c>
      <c r="J77" s="47">
        <v>0.13319610300000001</v>
      </c>
      <c r="K77" s="47">
        <v>-7.8846809999999993E-3</v>
      </c>
      <c r="L77" s="47">
        <v>4.1863554400000003E-2</v>
      </c>
      <c r="M77" s="47">
        <v>0.19618522199999999</v>
      </c>
      <c r="N77" s="47">
        <v>0.19020517079999999</v>
      </c>
      <c r="O77" s="47">
        <v>0.18671132239999999</v>
      </c>
      <c r="P77" s="47">
        <v>0.14866410769999999</v>
      </c>
      <c r="Q77" s="47">
        <v>0.1542675677</v>
      </c>
      <c r="R77" s="47">
        <v>0.120901624</v>
      </c>
      <c r="S77" s="47">
        <v>0.1467308085</v>
      </c>
      <c r="T77" s="47">
        <v>0.2019340614</v>
      </c>
      <c r="U77" s="47">
        <v>0.14648476839999999</v>
      </c>
      <c r="V77" s="47">
        <v>0.14884455469999999</v>
      </c>
      <c r="W77" s="47">
        <v>0.13432408509999999</v>
      </c>
      <c r="X77" s="47">
        <v>0.14035334120000001</v>
      </c>
      <c r="Y77" s="47">
        <v>0.1546011072</v>
      </c>
      <c r="Z77" s="47">
        <v>0.1678604115</v>
      </c>
      <c r="AA77" s="47">
        <v>0.12315153500000001</v>
      </c>
      <c r="AB77" s="47">
        <v>0.22032428400000001</v>
      </c>
      <c r="AC77" s="47">
        <v>0.26262842060000002</v>
      </c>
      <c r="AD77" s="47">
        <v>7.1200577000000001E-2</v>
      </c>
      <c r="AE77" s="47">
        <v>0.26963605889999998</v>
      </c>
      <c r="AF77" s="47">
        <v>0.21263618479999999</v>
      </c>
      <c r="AG77" s="47">
        <v>5.6906475400000003E-2</v>
      </c>
      <c r="AH77" s="47">
        <v>8.1655368399999997E-2</v>
      </c>
      <c r="AI77" s="47">
        <v>0.24298142110000001</v>
      </c>
      <c r="AJ77" s="47">
        <v>0.2421170594</v>
      </c>
      <c r="AK77" s="47">
        <v>0.27582710560000001</v>
      </c>
      <c r="AL77" s="47">
        <v>0.1422804094</v>
      </c>
      <c r="AM77" s="47">
        <v>3.9052709099999999E-2</v>
      </c>
      <c r="AN77" s="47">
        <v>0.2280432651</v>
      </c>
      <c r="AO77" s="47">
        <v>0.22486830839999999</v>
      </c>
      <c r="AP77" s="47">
        <v>1.6550660500000001E-2</v>
      </c>
      <c r="AQ77" s="47">
        <v>4.3615213200000003E-2</v>
      </c>
      <c r="AR77" s="47">
        <v>5.24990506E-2</v>
      </c>
      <c r="AS77" s="47">
        <v>4.5978653000000001E-2</v>
      </c>
      <c r="AT77" s="47">
        <v>0.1194751537</v>
      </c>
      <c r="AU77" s="47">
        <v>0.22756814049999999</v>
      </c>
      <c r="AV77" s="47">
        <v>0.1029577845</v>
      </c>
      <c r="AW77" s="47">
        <v>0.25820952250000001</v>
      </c>
      <c r="AX77" s="47">
        <v>2.69287845E-2</v>
      </c>
      <c r="AY77" s="47">
        <v>1.59912293E-2</v>
      </c>
      <c r="AZ77" s="47">
        <v>0.34379477739999997</v>
      </c>
      <c r="BA77" s="47">
        <v>4.1498508999999999E-3</v>
      </c>
      <c r="BB77" s="47">
        <v>2.9075072399999999E-2</v>
      </c>
      <c r="BC77" s="47">
        <v>0.1463771224</v>
      </c>
      <c r="BD77" s="47">
        <v>-5.5710070000000002E-3</v>
      </c>
      <c r="BE77" s="47">
        <v>8.4404405000000002E-3</v>
      </c>
      <c r="BF77" s="47">
        <v>0.24397796259999999</v>
      </c>
      <c r="BG77" s="47">
        <v>3.4498329899999999E-2</v>
      </c>
      <c r="BH77" s="47">
        <v>1.6290066200000002E-2</v>
      </c>
      <c r="BI77" s="47">
        <v>-3.9883192999999997E-2</v>
      </c>
      <c r="BJ77" s="47">
        <v>1.17188669E-2</v>
      </c>
      <c r="BK77" s="47">
        <v>2.2947627700000001E-2</v>
      </c>
      <c r="BL77" s="47">
        <v>-5.1397300000000003E-4</v>
      </c>
      <c r="BM77" s="47">
        <v>-0.192396919</v>
      </c>
      <c r="BN77" s="47">
        <v>-1.6582652999999999E-2</v>
      </c>
      <c r="BO77" s="47">
        <v>6.7291834800000006E-2</v>
      </c>
      <c r="BP77" s="47">
        <v>-5.0044540000000002E-3</v>
      </c>
      <c r="BQ77" s="47">
        <v>-7.29111E-3</v>
      </c>
      <c r="BR77" s="47">
        <v>-8.2988096999999997E-2</v>
      </c>
      <c r="BS77" s="47">
        <v>-1.1289148000000001E-2</v>
      </c>
      <c r="BT77" s="47">
        <v>-0.14007597399999999</v>
      </c>
      <c r="BU77" s="47">
        <v>6.6720636E-2</v>
      </c>
      <c r="BV77" s="47">
        <v>0.1548873493</v>
      </c>
      <c r="BW77" s="47">
        <v>1</v>
      </c>
      <c r="BX77" s="47">
        <v>-1.4849553E-2</v>
      </c>
      <c r="BY77" s="47">
        <v>0.92918277059999999</v>
      </c>
      <c r="BZ77" s="47">
        <v>7.2018456999999999E-3</v>
      </c>
      <c r="CA77" s="47">
        <v>0.58790137109999996</v>
      </c>
      <c r="CB77" s="47">
        <v>0.46009962510000002</v>
      </c>
      <c r="CC77" s="47">
        <v>-9.1008044999999996E-2</v>
      </c>
      <c r="CD77" s="47">
        <v>-0.17561797900000001</v>
      </c>
      <c r="CE77" s="47">
        <v>-0.16520156499999999</v>
      </c>
      <c r="CF77" s="47">
        <v>-4.8912890000000001E-2</v>
      </c>
      <c r="CG77" s="47">
        <v>-2.5659694E-2</v>
      </c>
      <c r="CH77" s="47">
        <v>3.6401200799999998E-2</v>
      </c>
      <c r="CI77" s="47">
        <v>0.31064381270000002</v>
      </c>
      <c r="CJ77" s="47">
        <v>-4.8373315E-2</v>
      </c>
      <c r="CK77" s="47">
        <v>-7.2728863000000005E-2</v>
      </c>
      <c r="CL77" s="47">
        <v>2.6357230200000002E-2</v>
      </c>
      <c r="CM77" s="47">
        <v>-4.7901623999999997E-2</v>
      </c>
      <c r="CN77" s="47">
        <v>-2.0229003999999998E-2</v>
      </c>
      <c r="CO77" s="47">
        <v>-5.5945912E-2</v>
      </c>
      <c r="CP77" s="47">
        <v>-4.4295537000000003E-2</v>
      </c>
      <c r="CQ77" s="47">
        <v>-4.4082163000000001E-2</v>
      </c>
      <c r="CR77" s="47">
        <v>-6.8291007000000001E-2</v>
      </c>
      <c r="CS77" s="47">
        <v>-5.4956106999999997E-2</v>
      </c>
      <c r="CT77" s="47">
        <v>-5.8219211999999999E-2</v>
      </c>
      <c r="CU77" s="47">
        <v>-2.1807971999999998E-2</v>
      </c>
      <c r="CV77" s="47">
        <v>0.58581124220000003</v>
      </c>
      <c r="CW77" s="47">
        <v>-0.125282749</v>
      </c>
      <c r="CX77" s="47">
        <v>7.1465621999999996E-3</v>
      </c>
      <c r="CY77" s="47">
        <v>2.24686204E-2</v>
      </c>
      <c r="CZ77" s="47">
        <v>1.6276206E-3</v>
      </c>
      <c r="DA77" s="47">
        <v>-1.6226296000000001E-2</v>
      </c>
      <c r="DB77" s="47">
        <v>4.4065475999999996E-3</v>
      </c>
      <c r="DC77" s="47">
        <v>-1.4410360000000001E-2</v>
      </c>
      <c r="DD77" s="47">
        <v>-9.3224759000000004E-2</v>
      </c>
      <c r="DE77" s="47">
        <v>6.29521527E-2</v>
      </c>
      <c r="DF77" s="47">
        <v>3.4634537399999998E-2</v>
      </c>
      <c r="DG77" s="47">
        <v>5.9856075000000002E-3</v>
      </c>
      <c r="DH77" s="48">
        <v>0.13726031180000001</v>
      </c>
    </row>
    <row r="78" spans="1:112" x14ac:dyDescent="0.15">
      <c r="A78" s="46" t="s">
        <v>940</v>
      </c>
      <c r="B78" s="47" t="s">
        <v>796</v>
      </c>
      <c r="C78" s="47">
        <v>-9.2997219999999998E-3</v>
      </c>
      <c r="D78" s="47">
        <v>-1.3792384E-2</v>
      </c>
      <c r="E78" s="47">
        <v>-3.2153576000000003E-2</v>
      </c>
      <c r="F78" s="47">
        <v>-2.5656399999999998E-4</v>
      </c>
      <c r="G78" s="47">
        <v>1.4622430400000001E-2</v>
      </c>
      <c r="H78" s="47">
        <v>-2.5234577000000001E-2</v>
      </c>
      <c r="I78" s="47">
        <v>-2.5716849999999999E-2</v>
      </c>
      <c r="J78" s="47">
        <v>-3.3359271000000003E-2</v>
      </c>
      <c r="K78" s="47">
        <v>-1.9437110000000001E-3</v>
      </c>
      <c r="L78" s="47">
        <v>0.12923707940000001</v>
      </c>
      <c r="M78" s="47">
        <v>-4.5002993999999998E-2</v>
      </c>
      <c r="N78" s="47">
        <v>-2.5778918000000001E-2</v>
      </c>
      <c r="O78" s="47">
        <v>-4.2976431000000002E-2</v>
      </c>
      <c r="P78" s="47">
        <v>-0.13813920900000001</v>
      </c>
      <c r="Q78" s="47">
        <v>-9.0253410000000006E-2</v>
      </c>
      <c r="R78" s="47">
        <v>-7.5244796000000003E-2</v>
      </c>
      <c r="S78" s="47">
        <v>-0.141701523</v>
      </c>
      <c r="T78" s="47">
        <v>-8.4849616000000003E-2</v>
      </c>
      <c r="U78" s="47">
        <v>-8.6591109999999999E-2</v>
      </c>
      <c r="V78" s="47">
        <v>-8.7115801000000007E-2</v>
      </c>
      <c r="W78" s="47">
        <v>-0.15122244700000001</v>
      </c>
      <c r="X78" s="47">
        <v>-0.105653048</v>
      </c>
      <c r="Y78" s="47">
        <v>-0.110436783</v>
      </c>
      <c r="Z78" s="47">
        <v>-0.15151015900000001</v>
      </c>
      <c r="AA78" s="47">
        <v>-0.153315804</v>
      </c>
      <c r="AB78" s="47">
        <v>-8.1208605000000003E-2</v>
      </c>
      <c r="AC78" s="47">
        <v>-7.9063715000000007E-2</v>
      </c>
      <c r="AD78" s="47">
        <v>1.5896679600000001E-2</v>
      </c>
      <c r="AE78" s="47">
        <v>-7.6413519999999999E-2</v>
      </c>
      <c r="AF78" s="47">
        <v>-7.7160270000000003E-2</v>
      </c>
      <c r="AG78" s="47">
        <v>0.16101598519999999</v>
      </c>
      <c r="AH78" s="47">
        <v>-1.8522288000000001E-2</v>
      </c>
      <c r="AI78" s="47">
        <v>-0.13045538400000001</v>
      </c>
      <c r="AJ78" s="47">
        <v>-0.149089533</v>
      </c>
      <c r="AK78" s="47">
        <v>-7.2065753999999996E-2</v>
      </c>
      <c r="AL78" s="47">
        <v>-0.17097917100000001</v>
      </c>
      <c r="AM78" s="47">
        <v>4.1877539499999998E-2</v>
      </c>
      <c r="AN78" s="47">
        <v>-1.0037466E-2</v>
      </c>
      <c r="AO78" s="47">
        <v>-8.5650339000000006E-2</v>
      </c>
      <c r="AP78" s="47">
        <v>-4.2644069999999996E-3</v>
      </c>
      <c r="AQ78" s="47">
        <v>-9.501486E-3</v>
      </c>
      <c r="AR78" s="47">
        <v>-3.5745477999999997E-2</v>
      </c>
      <c r="AS78" s="47">
        <v>-1.3072879000000001E-2</v>
      </c>
      <c r="AT78" s="47">
        <v>-5.1409700000000003E-4</v>
      </c>
      <c r="AU78" s="47">
        <v>1.9680315300000001E-2</v>
      </c>
      <c r="AV78" s="47">
        <v>-4.0977741999999998E-2</v>
      </c>
      <c r="AW78" s="47">
        <v>-0.115714996</v>
      </c>
      <c r="AX78" s="47">
        <v>0.12544468280000001</v>
      </c>
      <c r="AY78" s="47">
        <v>-7.4571009999999998E-3</v>
      </c>
      <c r="AZ78" s="47">
        <v>-4.8309717000000002E-2</v>
      </c>
      <c r="BA78" s="47">
        <v>0.54282846399999996</v>
      </c>
      <c r="BB78" s="47">
        <v>0.20894617409999999</v>
      </c>
      <c r="BC78" s="47">
        <v>-0.21215552100000001</v>
      </c>
      <c r="BD78" s="47">
        <v>-1.0627017000000001E-2</v>
      </c>
      <c r="BE78" s="47">
        <v>-9.0215050000000008E-3</v>
      </c>
      <c r="BF78" s="47">
        <v>-5.9656109999999998E-2</v>
      </c>
      <c r="BG78" s="47">
        <v>0.24346769039999999</v>
      </c>
      <c r="BH78" s="47">
        <v>-3.7982100000000002E-4</v>
      </c>
      <c r="BI78" s="47">
        <v>6.3682568000000004E-3</v>
      </c>
      <c r="BJ78" s="47">
        <v>-6.0891620000000004E-3</v>
      </c>
      <c r="BK78" s="47">
        <v>-1.2357363999999999E-2</v>
      </c>
      <c r="BL78" s="47">
        <v>0.57404668640000001</v>
      </c>
      <c r="BM78" s="47">
        <v>-4.6606697000000002E-2</v>
      </c>
      <c r="BN78" s="47">
        <v>0.82625813410000004</v>
      </c>
      <c r="BO78" s="47">
        <v>-0.254328726</v>
      </c>
      <c r="BP78" s="47">
        <v>7.1116775199999996E-2</v>
      </c>
      <c r="BQ78" s="47">
        <v>0.32370178240000003</v>
      </c>
      <c r="BR78" s="47">
        <v>-1.9991987999999999E-2</v>
      </c>
      <c r="BS78" s="47">
        <v>0.37238818829999998</v>
      </c>
      <c r="BT78" s="47">
        <v>-8.7000000000000001E-5</v>
      </c>
      <c r="BU78" s="47">
        <v>-3.1966600999999997E-2</v>
      </c>
      <c r="BV78" s="47">
        <v>-7.0729759999999999E-3</v>
      </c>
      <c r="BW78" s="47">
        <v>-1.4849553E-2</v>
      </c>
      <c r="BX78" s="47">
        <v>1</v>
      </c>
      <c r="BY78" s="47">
        <v>-1.5474020999999999E-2</v>
      </c>
      <c r="BZ78" s="47">
        <v>1.8202317000000001E-3</v>
      </c>
      <c r="CA78" s="47">
        <v>-1.0728405E-2</v>
      </c>
      <c r="CB78" s="47">
        <v>-1.5398225E-2</v>
      </c>
      <c r="CC78" s="47">
        <v>-6.6443270000000002E-3</v>
      </c>
      <c r="CD78" s="47">
        <v>-8.3725559999999997E-3</v>
      </c>
      <c r="CE78" s="47">
        <v>-3.4563139999999998E-3</v>
      </c>
      <c r="CF78" s="47">
        <v>4.5071386999999997E-2</v>
      </c>
      <c r="CG78" s="47">
        <v>4.4294577000000002E-3</v>
      </c>
      <c r="CH78" s="47">
        <v>-6.9631609999999998E-3</v>
      </c>
      <c r="CI78" s="47">
        <v>-2.4275439999999998E-3</v>
      </c>
      <c r="CJ78" s="47">
        <v>3.92006814E-2</v>
      </c>
      <c r="CK78" s="47">
        <v>5.8073315799999997E-2</v>
      </c>
      <c r="CL78" s="47">
        <v>1.039145E-3</v>
      </c>
      <c r="CM78" s="47">
        <v>-9.508229E-3</v>
      </c>
      <c r="CN78" s="47">
        <v>-5.5459300000000001E-3</v>
      </c>
      <c r="CO78" s="47">
        <v>-1.6500353999999998E-2</v>
      </c>
      <c r="CP78" s="47">
        <v>-9.7355310000000004E-3</v>
      </c>
      <c r="CQ78" s="47">
        <v>-1.0414296999999999E-2</v>
      </c>
      <c r="CR78" s="47">
        <v>0.41191156020000003</v>
      </c>
      <c r="CS78" s="47">
        <v>6.0445667799999998E-2</v>
      </c>
      <c r="CT78" s="47">
        <v>5.3480249399999999E-2</v>
      </c>
      <c r="CU78" s="47">
        <v>3.3446624100000003E-2</v>
      </c>
      <c r="CV78" s="47">
        <v>-1.4335250000000001E-2</v>
      </c>
      <c r="CW78" s="47">
        <v>6.3201714000000004E-3</v>
      </c>
      <c r="CX78" s="47">
        <v>5.4141501999999996E-3</v>
      </c>
      <c r="CY78" s="47">
        <v>-5.037705E-3</v>
      </c>
      <c r="CZ78" s="47">
        <v>2.6857489999999998E-4</v>
      </c>
      <c r="DA78" s="47">
        <v>3.9204636000000001E-3</v>
      </c>
      <c r="DB78" s="47">
        <v>6.0799332000000001E-3</v>
      </c>
      <c r="DC78" s="47">
        <v>-1.1507430000000001E-3</v>
      </c>
      <c r="DD78" s="47">
        <v>-5.7148119999999997E-3</v>
      </c>
      <c r="DE78" s="47">
        <v>-3.7042799999999999E-3</v>
      </c>
      <c r="DF78" s="47">
        <v>-1.1514889999999999E-3</v>
      </c>
      <c r="DG78" s="47">
        <v>8.3411143000000007E-3</v>
      </c>
      <c r="DH78" s="48">
        <v>1.3345767000000001E-3</v>
      </c>
    </row>
    <row r="79" spans="1:112" x14ac:dyDescent="0.15">
      <c r="A79" s="46" t="s">
        <v>940</v>
      </c>
      <c r="B79" s="47" t="s">
        <v>785</v>
      </c>
      <c r="C79" s="47">
        <v>0.1191310079</v>
      </c>
      <c r="D79" s="47">
        <v>8.3531139099999999E-2</v>
      </c>
      <c r="E79" s="47">
        <v>0.13705684130000001</v>
      </c>
      <c r="F79" s="47">
        <v>0.1338055413</v>
      </c>
      <c r="G79" s="47">
        <v>2.01251205E-2</v>
      </c>
      <c r="H79" s="47">
        <v>4.4972208200000002E-2</v>
      </c>
      <c r="I79" s="47">
        <v>4.33100851E-2</v>
      </c>
      <c r="J79" s="47">
        <v>0.1386013415</v>
      </c>
      <c r="K79" s="47">
        <v>-7.8677020000000007E-3</v>
      </c>
      <c r="L79" s="47">
        <v>4.5585157699999997E-2</v>
      </c>
      <c r="M79" s="47">
        <v>0.20727889490000001</v>
      </c>
      <c r="N79" s="47">
        <v>0.20099827479999999</v>
      </c>
      <c r="O79" s="47">
        <v>0.1966575314</v>
      </c>
      <c r="P79" s="47">
        <v>0.15517940099999999</v>
      </c>
      <c r="Q79" s="47">
        <v>0.16230081860000001</v>
      </c>
      <c r="R79" s="47">
        <v>0.1283199944</v>
      </c>
      <c r="S79" s="47">
        <v>0.15391176109999999</v>
      </c>
      <c r="T79" s="47">
        <v>0.2124546853</v>
      </c>
      <c r="U79" s="47">
        <v>0.1544538483</v>
      </c>
      <c r="V79" s="47">
        <v>0.15330490499999999</v>
      </c>
      <c r="W79" s="47">
        <v>0.13856604750000001</v>
      </c>
      <c r="X79" s="47">
        <v>0.1455328941</v>
      </c>
      <c r="Y79" s="47">
        <v>0.16085663859999999</v>
      </c>
      <c r="Z79" s="47">
        <v>0.17499942739999999</v>
      </c>
      <c r="AA79" s="47">
        <v>0.12780137959999999</v>
      </c>
      <c r="AB79" s="47">
        <v>0.229231449</v>
      </c>
      <c r="AC79" s="47">
        <v>0.27435774330000001</v>
      </c>
      <c r="AD79" s="47">
        <v>7.4789931899999995E-2</v>
      </c>
      <c r="AE79" s="47">
        <v>0.28145987779999998</v>
      </c>
      <c r="AF79" s="47">
        <v>0.22127623330000001</v>
      </c>
      <c r="AG79" s="47">
        <v>5.9263776499999997E-2</v>
      </c>
      <c r="AH79" s="47">
        <v>8.13705017E-2</v>
      </c>
      <c r="AI79" s="47">
        <v>0.25599369259999999</v>
      </c>
      <c r="AJ79" s="47">
        <v>0.25399709910000001</v>
      </c>
      <c r="AK79" s="47">
        <v>0.2880487256</v>
      </c>
      <c r="AL79" s="47">
        <v>0.1469878744</v>
      </c>
      <c r="AM79" s="47">
        <v>4.0907173900000003E-2</v>
      </c>
      <c r="AN79" s="47">
        <v>0.23898503730000001</v>
      </c>
      <c r="AO79" s="47">
        <v>0.2355517802</v>
      </c>
      <c r="AP79" s="47">
        <v>1.9671229799999999E-2</v>
      </c>
      <c r="AQ79" s="47">
        <v>4.8328816599999998E-2</v>
      </c>
      <c r="AR79" s="47">
        <v>5.7101213200000001E-2</v>
      </c>
      <c r="AS79" s="47">
        <v>4.8687973099999997E-2</v>
      </c>
      <c r="AT79" s="47">
        <v>0.12745039999999999</v>
      </c>
      <c r="AU79" s="47">
        <v>0.23897752119999999</v>
      </c>
      <c r="AV79" s="47">
        <v>0.1075887416</v>
      </c>
      <c r="AW79" s="47">
        <v>0.27219793520000002</v>
      </c>
      <c r="AX79" s="47">
        <v>3.1706376199999997E-2</v>
      </c>
      <c r="AY79" s="47">
        <v>1.2224383700000001E-2</v>
      </c>
      <c r="AZ79" s="47">
        <v>0.35540822719999998</v>
      </c>
      <c r="BA79" s="47">
        <v>4.8142589E-3</v>
      </c>
      <c r="BB79" s="47">
        <v>3.2342144000000003E-2</v>
      </c>
      <c r="BC79" s="47">
        <v>0.152628397</v>
      </c>
      <c r="BD79" s="47">
        <v>-1.0244079E-2</v>
      </c>
      <c r="BE79" s="47">
        <v>7.8766886000000008E-3</v>
      </c>
      <c r="BF79" s="47">
        <v>0.25724015259999999</v>
      </c>
      <c r="BG79" s="47">
        <v>3.74861742E-2</v>
      </c>
      <c r="BH79" s="47">
        <v>1.8141133600000001E-2</v>
      </c>
      <c r="BI79" s="47">
        <v>-4.0467999999999997E-2</v>
      </c>
      <c r="BJ79" s="47">
        <v>1.10274122E-2</v>
      </c>
      <c r="BK79" s="47">
        <v>3.2116524100000002E-2</v>
      </c>
      <c r="BL79" s="47">
        <v>2.6434862000000001E-3</v>
      </c>
      <c r="BM79" s="47">
        <v>-0.193357327</v>
      </c>
      <c r="BN79" s="47">
        <v>-1.6004977E-2</v>
      </c>
      <c r="BO79" s="47">
        <v>7.10784359E-2</v>
      </c>
      <c r="BP79" s="47">
        <v>-5.325476E-3</v>
      </c>
      <c r="BQ79" s="47">
        <v>-5.8833779999999999E-3</v>
      </c>
      <c r="BR79" s="47">
        <v>-8.8388175999999999E-2</v>
      </c>
      <c r="BS79" s="47">
        <v>-1.4704435E-2</v>
      </c>
      <c r="BT79" s="47">
        <v>-0.14390250700000001</v>
      </c>
      <c r="BU79" s="47">
        <v>6.9251793899999997E-2</v>
      </c>
      <c r="BV79" s="47">
        <v>0.1609262404</v>
      </c>
      <c r="BW79" s="47">
        <v>0.92918277059999999</v>
      </c>
      <c r="BX79" s="47">
        <v>-1.5474020999999999E-2</v>
      </c>
      <c r="BY79" s="47">
        <v>1</v>
      </c>
      <c r="BZ79" s="47">
        <v>9.5893469999999998E-3</v>
      </c>
      <c r="CA79" s="47">
        <v>0.60310191300000004</v>
      </c>
      <c r="CB79" s="47">
        <v>0.47265651380000001</v>
      </c>
      <c r="CC79" s="47">
        <v>-9.1598483999999994E-2</v>
      </c>
      <c r="CD79" s="47">
        <v>-0.18131873700000001</v>
      </c>
      <c r="CE79" s="47">
        <v>-0.170565472</v>
      </c>
      <c r="CF79" s="47">
        <v>-4.8055856000000001E-2</v>
      </c>
      <c r="CG79" s="47">
        <v>-2.7333343E-2</v>
      </c>
      <c r="CH79" s="47">
        <v>3.9553200900000002E-2</v>
      </c>
      <c r="CI79" s="47">
        <v>0.32003488759999998</v>
      </c>
      <c r="CJ79" s="47">
        <v>-5.2150907000000003E-2</v>
      </c>
      <c r="CK79" s="47">
        <v>-7.2248439999999997E-2</v>
      </c>
      <c r="CL79" s="47">
        <v>2.6076877799999999E-2</v>
      </c>
      <c r="CM79" s="47">
        <v>-5.2557407E-2</v>
      </c>
      <c r="CN79" s="47">
        <v>-2.2101836999999999E-2</v>
      </c>
      <c r="CO79" s="47">
        <v>-6.0112849000000003E-2</v>
      </c>
      <c r="CP79" s="47">
        <v>-4.9049567000000002E-2</v>
      </c>
      <c r="CQ79" s="47">
        <v>-4.8814530000000002E-2</v>
      </c>
      <c r="CR79" s="47">
        <v>-7.1283539000000007E-2</v>
      </c>
      <c r="CS79" s="47">
        <v>-6.3150874999999995E-2</v>
      </c>
      <c r="CT79" s="47">
        <v>-6.4945365000000005E-2</v>
      </c>
      <c r="CU79" s="47">
        <v>-2.7075399E-2</v>
      </c>
      <c r="CV79" s="47">
        <v>0.59861176969999996</v>
      </c>
      <c r="CW79" s="47">
        <v>-0.13125666699999999</v>
      </c>
      <c r="CX79" s="47">
        <v>1.08500535E-2</v>
      </c>
      <c r="CY79" s="47">
        <v>2.3100935600000001E-2</v>
      </c>
      <c r="CZ79" s="47">
        <v>-1.047451E-3</v>
      </c>
      <c r="DA79" s="47">
        <v>-1.6763633E-2</v>
      </c>
      <c r="DB79" s="47">
        <v>-2.0031480000000002E-3</v>
      </c>
      <c r="DC79" s="47">
        <v>-1.6205987000000002E-2</v>
      </c>
      <c r="DD79" s="47">
        <v>-9.4252743E-2</v>
      </c>
      <c r="DE79" s="47">
        <v>6.4252002099999997E-2</v>
      </c>
      <c r="DF79" s="47">
        <v>3.5777298499999999E-2</v>
      </c>
      <c r="DG79" s="47">
        <v>5.1118034999999996E-3</v>
      </c>
      <c r="DH79" s="48">
        <v>0.1403170809</v>
      </c>
    </row>
    <row r="80" spans="1:112" x14ac:dyDescent="0.15">
      <c r="A80" s="46" t="s">
        <v>940</v>
      </c>
      <c r="B80" s="47" t="s">
        <v>767</v>
      </c>
      <c r="C80" s="47">
        <v>8.4712030999999997E-3</v>
      </c>
      <c r="D80" s="47">
        <v>9.2774151999999999E-3</v>
      </c>
      <c r="E80" s="47">
        <v>1.35584607E-2</v>
      </c>
      <c r="F80" s="47">
        <v>1.28947748E-2</v>
      </c>
      <c r="G80" s="47">
        <v>6.5914303999999998E-3</v>
      </c>
      <c r="H80" s="47">
        <v>7.5018068999999996E-3</v>
      </c>
      <c r="I80" s="47">
        <v>8.1420403000000002E-3</v>
      </c>
      <c r="J80" s="47">
        <v>1.1508408600000001E-2</v>
      </c>
      <c r="K80" s="47">
        <v>4.8887517999999996E-3</v>
      </c>
      <c r="L80" s="47">
        <v>7.9326029000000003E-3</v>
      </c>
      <c r="M80" s="47">
        <v>1.8636555799999999E-2</v>
      </c>
      <c r="N80" s="47">
        <v>1.6587701400000002E-2</v>
      </c>
      <c r="O80" s="47">
        <v>2.2255481399999999E-2</v>
      </c>
      <c r="P80" s="47">
        <v>3.17888068E-2</v>
      </c>
      <c r="Q80" s="47">
        <v>2.2445771199999999E-2</v>
      </c>
      <c r="R80" s="47">
        <v>3.1964957099999997E-2</v>
      </c>
      <c r="S80" s="47">
        <v>3.68021397E-2</v>
      </c>
      <c r="T80" s="47">
        <v>1.9563366700000001E-2</v>
      </c>
      <c r="U80" s="47">
        <v>3.1638092499999999E-2</v>
      </c>
      <c r="V80" s="47">
        <v>1.5899258900000001E-2</v>
      </c>
      <c r="W80" s="47">
        <v>2.7806946900000001E-2</v>
      </c>
      <c r="X80" s="47">
        <v>3.07262931E-2</v>
      </c>
      <c r="Y80" s="47">
        <v>3.1927245200000003E-2</v>
      </c>
      <c r="Z80" s="47">
        <v>3.21815503E-2</v>
      </c>
      <c r="AA80" s="47">
        <v>3.3322470299999997E-2</v>
      </c>
      <c r="AB80" s="47">
        <v>6.9275098000000004E-3</v>
      </c>
      <c r="AC80" s="47">
        <v>4.1057139000000003E-3</v>
      </c>
      <c r="AD80" s="47">
        <v>2.23125497E-2</v>
      </c>
      <c r="AE80" s="47">
        <v>4.1003632999999998E-3</v>
      </c>
      <c r="AF80" s="47">
        <v>7.8315791999999992E-3</v>
      </c>
      <c r="AG80" s="47">
        <v>5.1706069000000002E-3</v>
      </c>
      <c r="AH80" s="47">
        <v>1.83009147E-2</v>
      </c>
      <c r="AI80" s="47">
        <v>-3.380456E-3</v>
      </c>
      <c r="AJ80" s="47">
        <v>-3.4542240000000001E-3</v>
      </c>
      <c r="AK80" s="47">
        <v>2.4386178E-3</v>
      </c>
      <c r="AL80" s="47">
        <v>3.3140553699999999E-2</v>
      </c>
      <c r="AM80" s="47">
        <v>-7.3303099999999996E-3</v>
      </c>
      <c r="AN80" s="47">
        <v>-3.6981090000000002E-3</v>
      </c>
      <c r="AO80" s="47">
        <v>-1.0476210000000001E-3</v>
      </c>
      <c r="AP80" s="47">
        <v>6.5322295000000002E-2</v>
      </c>
      <c r="AQ80" s="47">
        <v>4.3309981599999998E-2</v>
      </c>
      <c r="AR80" s="47">
        <v>1.3146455E-2</v>
      </c>
      <c r="AS80" s="47">
        <v>2.2603866E-2</v>
      </c>
      <c r="AT80" s="47">
        <v>1.6864899700000002E-2</v>
      </c>
      <c r="AU80" s="47">
        <v>-8.0319870000000008E-3</v>
      </c>
      <c r="AV80" s="47">
        <v>1.1935232400000001E-2</v>
      </c>
      <c r="AW80" s="47">
        <v>-1.1946106999999999E-2</v>
      </c>
      <c r="AX80" s="47">
        <v>-9.5318969999999992E-3</v>
      </c>
      <c r="AY80" s="47">
        <v>0.35261631799999998</v>
      </c>
      <c r="AZ80" s="47">
        <v>-2.1692981E-2</v>
      </c>
      <c r="BA80" s="47">
        <v>1.6146101199999999E-2</v>
      </c>
      <c r="BB80" s="47">
        <v>1.0982269E-3</v>
      </c>
      <c r="BC80" s="47">
        <v>2.8688196499999999E-2</v>
      </c>
      <c r="BD80" s="47">
        <v>0.26171727509999998</v>
      </c>
      <c r="BE80" s="47">
        <v>0.26179208679999999</v>
      </c>
      <c r="BF80" s="47">
        <v>-1.4876360999999999E-2</v>
      </c>
      <c r="BG80" s="47">
        <v>1.607979E-2</v>
      </c>
      <c r="BH80" s="47">
        <v>2.6008833799999999E-2</v>
      </c>
      <c r="BI80" s="47">
        <v>1.0695987000000001E-2</v>
      </c>
      <c r="BJ80" s="47">
        <v>0.30515213340000003</v>
      </c>
      <c r="BK80" s="47">
        <v>-2.0511260999999999E-2</v>
      </c>
      <c r="BL80" s="47">
        <v>-3.8520863000000002E-2</v>
      </c>
      <c r="BM80" s="47">
        <v>4.3379813900000001E-2</v>
      </c>
      <c r="BN80" s="47">
        <v>5.9554825000000004E-3</v>
      </c>
      <c r="BO80" s="47">
        <v>-2.8462349999999999E-3</v>
      </c>
      <c r="BP80" s="47">
        <v>-4.7789180000000001E-3</v>
      </c>
      <c r="BQ80" s="47">
        <v>-1.5529111999999999E-2</v>
      </c>
      <c r="BR80" s="47">
        <v>9.3430742000000008E-3</v>
      </c>
      <c r="BS80" s="47">
        <v>-4.1631699999999999E-3</v>
      </c>
      <c r="BT80" s="47">
        <v>1.7478286700000002E-2</v>
      </c>
      <c r="BU80" s="47">
        <v>5.8945680000000002E-3</v>
      </c>
      <c r="BV80" s="47">
        <v>0.11835190769999999</v>
      </c>
      <c r="BW80" s="47">
        <v>7.2018456999999999E-3</v>
      </c>
      <c r="BX80" s="47">
        <v>1.8202317000000001E-3</v>
      </c>
      <c r="BY80" s="47">
        <v>9.5893469999999998E-3</v>
      </c>
      <c r="BZ80" s="47">
        <v>1</v>
      </c>
      <c r="CA80" s="47">
        <v>-5.6817275E-2</v>
      </c>
      <c r="CB80" s="47">
        <v>-4.2410009999999998E-2</v>
      </c>
      <c r="CC80" s="47">
        <v>1.4906405100000001E-2</v>
      </c>
      <c r="CD80" s="47">
        <v>2.6819105499999999E-2</v>
      </c>
      <c r="CE80" s="47">
        <v>1.8735046500000001E-2</v>
      </c>
      <c r="CF80" s="47">
        <v>-1.5122063E-2</v>
      </c>
      <c r="CG80" s="47">
        <v>0.29610405709999998</v>
      </c>
      <c r="CH80" s="47">
        <v>-3.0862049999999999E-2</v>
      </c>
      <c r="CI80" s="47">
        <v>-2.1912528000000001E-2</v>
      </c>
      <c r="CJ80" s="47">
        <v>5.2213972999999997E-2</v>
      </c>
      <c r="CK80" s="47">
        <v>-2.2002361000000002E-2</v>
      </c>
      <c r="CL80" s="47">
        <v>9.3232902199999995E-2</v>
      </c>
      <c r="CM80" s="47">
        <v>2.9572670400000001E-2</v>
      </c>
      <c r="CN80" s="47">
        <v>3.2544076000000002E-3</v>
      </c>
      <c r="CO80" s="47">
        <v>2.4500147100000001E-2</v>
      </c>
      <c r="CP80" s="47">
        <v>2.7762645799999999E-2</v>
      </c>
      <c r="CQ80" s="47">
        <v>2.72806482E-2</v>
      </c>
      <c r="CR80" s="47">
        <v>-1.4991925E-2</v>
      </c>
      <c r="CS80" s="47">
        <v>5.0239467900000001E-2</v>
      </c>
      <c r="CT80" s="47">
        <v>4.6514883100000001E-2</v>
      </c>
      <c r="CU80" s="47">
        <v>0.126575837</v>
      </c>
      <c r="CV80" s="47">
        <v>4.9766241000000003E-3</v>
      </c>
      <c r="CW80" s="47">
        <v>1.2088590600000001E-2</v>
      </c>
      <c r="CX80" s="47">
        <v>8.2418529000000008E-3</v>
      </c>
      <c r="CY80" s="47">
        <v>1.3074209E-3</v>
      </c>
      <c r="CZ80" s="47">
        <v>9.4809916800000005E-2</v>
      </c>
      <c r="DA80" s="47">
        <v>3.0577782599999999E-2</v>
      </c>
      <c r="DB80" s="47">
        <v>-6.8712039000000003E-2</v>
      </c>
      <c r="DC80" s="47">
        <v>5.1024683199999997E-2</v>
      </c>
      <c r="DD80" s="47">
        <v>0.1215962948</v>
      </c>
      <c r="DE80" s="47">
        <v>-2.8351516E-2</v>
      </c>
      <c r="DF80" s="47">
        <v>1.5863474E-3</v>
      </c>
      <c r="DG80" s="47">
        <v>-3.8045119999999999E-3</v>
      </c>
      <c r="DH80" s="48">
        <v>-2.9127627E-2</v>
      </c>
    </row>
    <row r="81" spans="1:112" x14ac:dyDescent="0.15">
      <c r="A81" s="46" t="s">
        <v>940</v>
      </c>
      <c r="B81" s="47" t="s">
        <v>771</v>
      </c>
      <c r="C81" s="47">
        <v>0.1242663752</v>
      </c>
      <c r="D81" s="47">
        <v>8.7496165000000001E-2</v>
      </c>
      <c r="E81" s="47">
        <v>0.1400382007</v>
      </c>
      <c r="F81" s="47">
        <v>0.1395791509</v>
      </c>
      <c r="G81" s="47">
        <v>1.5099542699999999E-2</v>
      </c>
      <c r="H81" s="47">
        <v>4.41917265E-2</v>
      </c>
      <c r="I81" s="47">
        <v>4.2446953199999998E-2</v>
      </c>
      <c r="J81" s="47">
        <v>0.1476655855</v>
      </c>
      <c r="K81" s="47">
        <v>-7.5531310000000003E-3</v>
      </c>
      <c r="L81" s="47">
        <v>4.97821788E-2</v>
      </c>
      <c r="M81" s="47">
        <v>0.21313014329999999</v>
      </c>
      <c r="N81" s="47">
        <v>0.20769538970000001</v>
      </c>
      <c r="O81" s="47">
        <v>0.1993626131</v>
      </c>
      <c r="P81" s="47">
        <v>0.1563358413</v>
      </c>
      <c r="Q81" s="47">
        <v>0.16901163699999999</v>
      </c>
      <c r="R81" s="47">
        <v>0.12482621889999999</v>
      </c>
      <c r="S81" s="47">
        <v>0.15341378899999999</v>
      </c>
      <c r="T81" s="47">
        <v>0.2154172671</v>
      </c>
      <c r="U81" s="47">
        <v>0.15268899020000001</v>
      </c>
      <c r="V81" s="47">
        <v>0.16213569229999999</v>
      </c>
      <c r="W81" s="47">
        <v>0.13714896130000001</v>
      </c>
      <c r="X81" s="47">
        <v>0.1430835248</v>
      </c>
      <c r="Y81" s="47">
        <v>0.16561403499999999</v>
      </c>
      <c r="Z81" s="47">
        <v>0.17872855130000001</v>
      </c>
      <c r="AA81" s="47">
        <v>0.12400525079999999</v>
      </c>
      <c r="AB81" s="47">
        <v>0.24900796250000001</v>
      </c>
      <c r="AC81" s="47">
        <v>0.2881511149</v>
      </c>
      <c r="AD81" s="47">
        <v>6.6771806200000006E-2</v>
      </c>
      <c r="AE81" s="47">
        <v>0.2996727132</v>
      </c>
      <c r="AF81" s="47">
        <v>0.23992654769999999</v>
      </c>
      <c r="AG81" s="47">
        <v>7.1510459400000004E-2</v>
      </c>
      <c r="AH81" s="47">
        <v>9.6261240299999995E-2</v>
      </c>
      <c r="AI81" s="47">
        <v>0.27580312470000001</v>
      </c>
      <c r="AJ81" s="47">
        <v>0.26291656429999999</v>
      </c>
      <c r="AK81" s="47">
        <v>0.30532247000000001</v>
      </c>
      <c r="AL81" s="47">
        <v>0.14965825799999999</v>
      </c>
      <c r="AM81" s="47">
        <v>4.6605586900000003E-2</v>
      </c>
      <c r="AN81" s="47">
        <v>0.2526738482</v>
      </c>
      <c r="AO81" s="47">
        <v>0.25199383660000002</v>
      </c>
      <c r="AP81" s="47">
        <v>1.17014987E-2</v>
      </c>
      <c r="AQ81" s="47">
        <v>3.5801956000000003E-2</v>
      </c>
      <c r="AR81" s="47">
        <v>4.6242960499999999E-2</v>
      </c>
      <c r="AS81" s="47">
        <v>4.4583896400000003E-2</v>
      </c>
      <c r="AT81" s="47">
        <v>0.13123349109999999</v>
      </c>
      <c r="AU81" s="47">
        <v>0.25151068679999999</v>
      </c>
      <c r="AV81" s="47">
        <v>9.8347788199999994E-2</v>
      </c>
      <c r="AW81" s="47">
        <v>0.27746040440000003</v>
      </c>
      <c r="AX81" s="47">
        <v>2.7133402899999999E-2</v>
      </c>
      <c r="AY81" s="47">
        <v>-0.101962684</v>
      </c>
      <c r="AZ81" s="47">
        <v>0.4326657733</v>
      </c>
      <c r="BA81" s="47">
        <v>1.44798749E-2</v>
      </c>
      <c r="BB81" s="47">
        <v>4.3015678000000002E-2</v>
      </c>
      <c r="BC81" s="47">
        <v>0.15710682449999999</v>
      </c>
      <c r="BD81" s="47">
        <v>-8.6906394999999997E-2</v>
      </c>
      <c r="BE81" s="47">
        <v>-9.2777931999999994E-2</v>
      </c>
      <c r="BF81" s="47">
        <v>0.26523676140000002</v>
      </c>
      <c r="BG81" s="47">
        <v>4.4728281699999997E-2</v>
      </c>
      <c r="BH81" s="47">
        <v>1.6647032499999999E-2</v>
      </c>
      <c r="BI81" s="47">
        <v>-5.0432139000000001E-2</v>
      </c>
      <c r="BJ81" s="47">
        <v>-6.6306751999999997E-2</v>
      </c>
      <c r="BK81" s="47">
        <v>6.5453142999999997E-3</v>
      </c>
      <c r="BL81" s="47">
        <v>2.8269969700000001E-2</v>
      </c>
      <c r="BM81" s="47">
        <v>-0.29688432100000001</v>
      </c>
      <c r="BN81" s="47">
        <v>-1.2745673000000001E-2</v>
      </c>
      <c r="BO81" s="47">
        <v>8.1854947999999997E-2</v>
      </c>
      <c r="BP81" s="47">
        <v>-1.325321E-3</v>
      </c>
      <c r="BQ81" s="47">
        <v>3.0136319E-3</v>
      </c>
      <c r="BR81" s="47">
        <v>-7.8139596000000006E-2</v>
      </c>
      <c r="BS81" s="47">
        <v>-1.3226659E-2</v>
      </c>
      <c r="BT81" s="47">
        <v>-0.20713274500000001</v>
      </c>
      <c r="BU81" s="47">
        <v>4.7783402900000001E-2</v>
      </c>
      <c r="BV81" s="47">
        <v>0.1303083538</v>
      </c>
      <c r="BW81" s="47">
        <v>0.58790137109999996</v>
      </c>
      <c r="BX81" s="47">
        <v>-1.0728405E-2</v>
      </c>
      <c r="BY81" s="47">
        <v>0.60310191300000004</v>
      </c>
      <c r="BZ81" s="47">
        <v>-5.6817275E-2</v>
      </c>
      <c r="CA81" s="47">
        <v>1</v>
      </c>
      <c r="CB81" s="47">
        <v>0.56182580510000002</v>
      </c>
      <c r="CC81" s="47">
        <v>-0.145006725</v>
      </c>
      <c r="CD81" s="47">
        <v>-0.19076380700000001</v>
      </c>
      <c r="CE81" s="47">
        <v>-0.18420895900000001</v>
      </c>
      <c r="CF81" s="47">
        <v>-4.6000560000000003E-2</v>
      </c>
      <c r="CG81" s="47">
        <v>-0.123946496</v>
      </c>
      <c r="CH81" s="47">
        <v>5.1404390100000003E-2</v>
      </c>
      <c r="CI81" s="47">
        <v>0.35512994190000002</v>
      </c>
      <c r="CJ81" s="47">
        <v>-5.0244298E-2</v>
      </c>
      <c r="CK81" s="47">
        <v>-7.1892195000000006E-2</v>
      </c>
      <c r="CL81" s="47">
        <v>-2.2339587000000001E-2</v>
      </c>
      <c r="CM81" s="47">
        <v>-4.5404773000000002E-2</v>
      </c>
      <c r="CN81" s="47">
        <v>-4.9767662999999997E-2</v>
      </c>
      <c r="CO81" s="47">
        <v>-5.1357395E-2</v>
      </c>
      <c r="CP81" s="47">
        <v>-3.8412188999999999E-2</v>
      </c>
      <c r="CQ81" s="47">
        <v>-3.8087535999999998E-2</v>
      </c>
      <c r="CR81" s="47">
        <v>-6.4388277999999993E-2</v>
      </c>
      <c r="CS81" s="47">
        <v>-6.6538079E-2</v>
      </c>
      <c r="CT81" s="47">
        <v>-6.7972542999999996E-2</v>
      </c>
      <c r="CU81" s="47">
        <v>-1.9867573999999999E-2</v>
      </c>
      <c r="CV81" s="47">
        <v>0.39456179730000002</v>
      </c>
      <c r="CW81" s="47">
        <v>-0.16979792699999999</v>
      </c>
      <c r="CX81" s="47">
        <v>5.08748495E-2</v>
      </c>
      <c r="CY81" s="47">
        <v>2.6764024300000001E-2</v>
      </c>
      <c r="CZ81" s="47">
        <v>-3.6591965999999997E-2</v>
      </c>
      <c r="DA81" s="47">
        <v>-2.7058874E-2</v>
      </c>
      <c r="DB81" s="47">
        <v>2.8721038000000001E-2</v>
      </c>
      <c r="DC81" s="47">
        <v>-4.8294628999999999E-2</v>
      </c>
      <c r="DD81" s="47">
        <v>-6.5624526000000002E-2</v>
      </c>
      <c r="DE81" s="47">
        <v>9.0855084599999997E-2</v>
      </c>
      <c r="DF81" s="47">
        <v>3.1710537800000001E-2</v>
      </c>
      <c r="DG81" s="47">
        <v>7.1819071E-3</v>
      </c>
      <c r="DH81" s="48">
        <v>0.17304493739999999</v>
      </c>
    </row>
    <row r="82" spans="1:112" x14ac:dyDescent="0.15">
      <c r="A82" s="46" t="s">
        <v>940</v>
      </c>
      <c r="B82" s="47" t="s">
        <v>758</v>
      </c>
      <c r="C82" s="47">
        <v>0.1075138294</v>
      </c>
      <c r="D82" s="47">
        <v>7.6759763499999994E-2</v>
      </c>
      <c r="E82" s="47">
        <v>0.12363610060000001</v>
      </c>
      <c r="F82" s="47">
        <v>0.1148013421</v>
      </c>
      <c r="G82" s="47">
        <v>9.3439279999999996E-3</v>
      </c>
      <c r="H82" s="47">
        <v>3.9774202000000002E-2</v>
      </c>
      <c r="I82" s="47">
        <v>3.7929618900000003E-2</v>
      </c>
      <c r="J82" s="47">
        <v>0.1315104054</v>
      </c>
      <c r="K82" s="47">
        <v>-5.9625329999999999E-3</v>
      </c>
      <c r="L82" s="47">
        <v>3.9396705900000002E-2</v>
      </c>
      <c r="M82" s="47">
        <v>0.1789545679</v>
      </c>
      <c r="N82" s="47">
        <v>0.17065047659999999</v>
      </c>
      <c r="O82" s="47">
        <v>0.16909867849999999</v>
      </c>
      <c r="P82" s="47">
        <v>0.1433042159</v>
      </c>
      <c r="Q82" s="47">
        <v>0.14836359199999999</v>
      </c>
      <c r="R82" s="47">
        <v>0.1142224094</v>
      </c>
      <c r="S82" s="47">
        <v>0.14099201149999999</v>
      </c>
      <c r="T82" s="47">
        <v>0.1765115612</v>
      </c>
      <c r="U82" s="47">
        <v>0.13497331160000001</v>
      </c>
      <c r="V82" s="47">
        <v>0.14416571310000001</v>
      </c>
      <c r="W82" s="47">
        <v>0.1278403088</v>
      </c>
      <c r="X82" s="47">
        <v>0.13211806640000001</v>
      </c>
      <c r="Y82" s="47">
        <v>0.1448599851</v>
      </c>
      <c r="Z82" s="47">
        <v>0.1543851997</v>
      </c>
      <c r="AA82" s="47">
        <v>0.12018657670000001</v>
      </c>
      <c r="AB82" s="47">
        <v>0.2045573779</v>
      </c>
      <c r="AC82" s="47">
        <v>0.2250042588</v>
      </c>
      <c r="AD82" s="47">
        <v>6.51537742E-2</v>
      </c>
      <c r="AE82" s="47">
        <v>0.2308607436</v>
      </c>
      <c r="AF82" s="47">
        <v>0.1987919843</v>
      </c>
      <c r="AG82" s="47">
        <v>6.4219008399999999E-2</v>
      </c>
      <c r="AH82" s="47">
        <v>8.2570541299999994E-2</v>
      </c>
      <c r="AI82" s="47">
        <v>0.20941761989999999</v>
      </c>
      <c r="AJ82" s="47">
        <v>0.2060771528</v>
      </c>
      <c r="AK82" s="47">
        <v>0.23643006289999999</v>
      </c>
      <c r="AL82" s="47">
        <v>0.13041128260000001</v>
      </c>
      <c r="AM82" s="47">
        <v>4.7251945099999998E-2</v>
      </c>
      <c r="AN82" s="47">
        <v>0.1923520101</v>
      </c>
      <c r="AO82" s="47">
        <v>0.19206854379999999</v>
      </c>
      <c r="AP82" s="47">
        <v>2.1382546700000001E-2</v>
      </c>
      <c r="AQ82" s="47">
        <v>5.2305838399999999E-2</v>
      </c>
      <c r="AR82" s="47">
        <v>4.2795270000000003E-2</v>
      </c>
      <c r="AS82" s="47">
        <v>4.0406795500000002E-2</v>
      </c>
      <c r="AT82" s="47">
        <v>0.10768408760000001</v>
      </c>
      <c r="AU82" s="47">
        <v>0.19529800780000001</v>
      </c>
      <c r="AV82" s="47">
        <v>8.8448290799999996E-2</v>
      </c>
      <c r="AW82" s="47">
        <v>0.2174993502</v>
      </c>
      <c r="AX82" s="47">
        <v>2.0200096000000001E-2</v>
      </c>
      <c r="AY82" s="47">
        <v>-7.8266980999999999E-2</v>
      </c>
      <c r="AZ82" s="47">
        <v>0.33722814080000002</v>
      </c>
      <c r="BA82" s="47">
        <v>1.30791833E-2</v>
      </c>
      <c r="BB82" s="47">
        <v>3.7025095799999998E-2</v>
      </c>
      <c r="BC82" s="47">
        <v>0.13924445390000001</v>
      </c>
      <c r="BD82" s="47">
        <v>-6.1464978000000003E-2</v>
      </c>
      <c r="BE82" s="47">
        <v>-6.4115842000000006E-2</v>
      </c>
      <c r="BF82" s="47">
        <v>0.20679009139999999</v>
      </c>
      <c r="BG82" s="47">
        <v>3.4925060799999998E-2</v>
      </c>
      <c r="BH82" s="47">
        <v>4.0478736600000002E-2</v>
      </c>
      <c r="BI82" s="47">
        <v>-4.3733361999999998E-2</v>
      </c>
      <c r="BJ82" s="47">
        <v>-4.5944924999999998E-2</v>
      </c>
      <c r="BK82" s="47">
        <v>1.02470744E-2</v>
      </c>
      <c r="BL82" s="47">
        <v>1.0184597300000001E-2</v>
      </c>
      <c r="BM82" s="47">
        <v>-0.25399500000000003</v>
      </c>
      <c r="BN82" s="47">
        <v>-1.4212239E-2</v>
      </c>
      <c r="BO82" s="47">
        <v>6.2437404299999999E-2</v>
      </c>
      <c r="BP82" s="47">
        <v>-1.3902770000000001E-3</v>
      </c>
      <c r="BQ82" s="47">
        <v>-5.4114649999999999E-3</v>
      </c>
      <c r="BR82" s="47">
        <v>-4.3406001E-2</v>
      </c>
      <c r="BS82" s="47">
        <v>-1.6232324999999999E-2</v>
      </c>
      <c r="BT82" s="47">
        <v>-5.8138561999999998E-2</v>
      </c>
      <c r="BU82" s="47">
        <v>4.67606198E-2</v>
      </c>
      <c r="BV82" s="47">
        <v>8.3498847299999998E-2</v>
      </c>
      <c r="BW82" s="47">
        <v>0.46009962510000002</v>
      </c>
      <c r="BX82" s="47">
        <v>-1.5398225E-2</v>
      </c>
      <c r="BY82" s="47">
        <v>0.47265651380000001</v>
      </c>
      <c r="BZ82" s="47">
        <v>-4.2410009999999998E-2</v>
      </c>
      <c r="CA82" s="47">
        <v>0.56182580510000002</v>
      </c>
      <c r="CB82" s="47">
        <v>1</v>
      </c>
      <c r="CC82" s="47">
        <v>-2.7757159E-2</v>
      </c>
      <c r="CD82" s="47">
        <v>-0.14480533300000001</v>
      </c>
      <c r="CE82" s="47">
        <v>-0.14114289199999999</v>
      </c>
      <c r="CF82" s="47">
        <v>-4.6792628000000003E-2</v>
      </c>
      <c r="CG82" s="47">
        <v>-8.3726285999999997E-2</v>
      </c>
      <c r="CH82" s="47">
        <v>3.1035525000000001E-2</v>
      </c>
      <c r="CI82" s="47">
        <v>0.29858004389999998</v>
      </c>
      <c r="CJ82" s="47">
        <v>-3.9709249000000002E-2</v>
      </c>
      <c r="CK82" s="47">
        <v>-6.8914242000000001E-2</v>
      </c>
      <c r="CL82" s="47">
        <v>-7.3070399999999999E-3</v>
      </c>
      <c r="CM82" s="47">
        <v>-4.3419027999999998E-2</v>
      </c>
      <c r="CN82" s="47">
        <v>-6.5164350000000001E-3</v>
      </c>
      <c r="CO82" s="47">
        <v>-5.0500559E-2</v>
      </c>
      <c r="CP82" s="47">
        <v>-3.8519971E-2</v>
      </c>
      <c r="CQ82" s="47">
        <v>-3.8314732999999997E-2</v>
      </c>
      <c r="CR82" s="47">
        <v>-6.4476989999999998E-2</v>
      </c>
      <c r="CS82" s="47">
        <v>-3.0952839999999999E-2</v>
      </c>
      <c r="CT82" s="47">
        <v>-3.4716442E-2</v>
      </c>
      <c r="CU82" s="47">
        <v>-8.5589059999999998E-3</v>
      </c>
      <c r="CV82" s="47">
        <v>0.30739509609999999</v>
      </c>
      <c r="CW82" s="47">
        <v>-6.9935706E-2</v>
      </c>
      <c r="CX82" s="47">
        <v>3.2591951199999997E-2</v>
      </c>
      <c r="CY82" s="47">
        <v>2.4200226299999999E-2</v>
      </c>
      <c r="CZ82" s="47">
        <v>-1.4713009000000001E-2</v>
      </c>
      <c r="DA82" s="47">
        <v>-2.3067839999999999E-2</v>
      </c>
      <c r="DB82" s="47">
        <v>2.1123664E-2</v>
      </c>
      <c r="DC82" s="47">
        <v>-3.0917264E-2</v>
      </c>
      <c r="DD82" s="47">
        <v>-7.1927250999999998E-2</v>
      </c>
      <c r="DE82" s="47">
        <v>7.4148834299999994E-2</v>
      </c>
      <c r="DF82" s="47">
        <v>1.2000372699999999E-2</v>
      </c>
      <c r="DG82" s="47">
        <v>4.2703871999999997E-3</v>
      </c>
      <c r="DH82" s="48">
        <v>0.12787756049999999</v>
      </c>
    </row>
    <row r="83" spans="1:112" x14ac:dyDescent="0.15">
      <c r="A83" s="46" t="s">
        <v>940</v>
      </c>
      <c r="B83" s="47" t="s">
        <v>138</v>
      </c>
      <c r="C83" s="47">
        <v>-3.3322915000000002E-2</v>
      </c>
      <c r="D83" s="47">
        <v>-2.7410119E-2</v>
      </c>
      <c r="E83" s="47">
        <v>-3.3350571000000002E-2</v>
      </c>
      <c r="F83" s="47">
        <v>-3.9341474000000001E-2</v>
      </c>
      <c r="G83" s="47">
        <v>-2.7712661999999999E-2</v>
      </c>
      <c r="H83" s="47">
        <v>-2.438655E-2</v>
      </c>
      <c r="I83" s="47">
        <v>-2.3573195000000002E-2</v>
      </c>
      <c r="J83" s="47">
        <v>-2.1685783E-2</v>
      </c>
      <c r="K83" s="47">
        <v>-1.6611577999999998E-2</v>
      </c>
      <c r="L83" s="47">
        <v>-2.9732735E-2</v>
      </c>
      <c r="M83" s="47">
        <v>-3.1704031000000001E-2</v>
      </c>
      <c r="N83" s="47">
        <v>-3.2914719000000002E-2</v>
      </c>
      <c r="O83" s="47">
        <v>-2.7727700000000001E-2</v>
      </c>
      <c r="P83" s="47">
        <v>-5.9501759999999997E-3</v>
      </c>
      <c r="Q83" s="47">
        <v>-1.7403187000000001E-2</v>
      </c>
      <c r="R83" s="47">
        <v>-1.3273732999999999E-2</v>
      </c>
      <c r="S83" s="47">
        <v>-1.075522E-3</v>
      </c>
      <c r="T83" s="47">
        <v>-3.5120083000000003E-2</v>
      </c>
      <c r="U83" s="47">
        <v>-1.7637950999999999E-2</v>
      </c>
      <c r="V83" s="47">
        <v>-1.9581373999999999E-2</v>
      </c>
      <c r="W83" s="47">
        <v>-1.4380199999999999E-3</v>
      </c>
      <c r="X83" s="47">
        <v>3.5259336E-3</v>
      </c>
      <c r="Y83" s="47">
        <v>1.4682804999999999E-3</v>
      </c>
      <c r="Z83" s="47">
        <v>-5.0470330000000002E-3</v>
      </c>
      <c r="AA83" s="47">
        <v>9.2530285999999993E-3</v>
      </c>
      <c r="AB83" s="47">
        <v>-3.8517737000000003E-2</v>
      </c>
      <c r="AC83" s="47">
        <v>-5.9705455999999997E-2</v>
      </c>
      <c r="AD83" s="47">
        <v>-4.9773220000000002E-3</v>
      </c>
      <c r="AE83" s="47">
        <v>-5.9017030999999998E-2</v>
      </c>
      <c r="AF83" s="47">
        <v>-3.1054012999999998E-2</v>
      </c>
      <c r="AG83" s="47">
        <v>-2.2872287000000002E-2</v>
      </c>
      <c r="AH83" s="47">
        <v>-3.4615368000000001E-2</v>
      </c>
      <c r="AI83" s="47">
        <v>-4.2989738999999999E-2</v>
      </c>
      <c r="AJ83" s="47">
        <v>-3.7313427000000003E-2</v>
      </c>
      <c r="AK83" s="47">
        <v>-5.7837690999999997E-2</v>
      </c>
      <c r="AL83" s="47">
        <v>6.9684852E-3</v>
      </c>
      <c r="AM83" s="47">
        <v>-1.9773235E-2</v>
      </c>
      <c r="AN83" s="47">
        <v>-3.5152757999999999E-2</v>
      </c>
      <c r="AO83" s="47">
        <v>-3.4208563999999997E-2</v>
      </c>
      <c r="AP83" s="47">
        <v>1.12997427E-2</v>
      </c>
      <c r="AQ83" s="47">
        <v>1.25154598E-2</v>
      </c>
      <c r="AR83" s="47">
        <v>-1.2712538000000001E-2</v>
      </c>
      <c r="AS83" s="47">
        <v>-1.6119753000000001E-2</v>
      </c>
      <c r="AT83" s="47">
        <v>-2.1623318999999998E-2</v>
      </c>
      <c r="AU83" s="47">
        <v>-2.9566691999999999E-2</v>
      </c>
      <c r="AV83" s="47">
        <v>-2.4818048999999998E-2</v>
      </c>
      <c r="AW83" s="47">
        <v>-4.5230714999999998E-2</v>
      </c>
      <c r="AX83" s="47">
        <v>-3.0281105999999999E-2</v>
      </c>
      <c r="AY83" s="47">
        <v>1.5979998499999998E-2</v>
      </c>
      <c r="AZ83" s="47">
        <v>-3.8913603999999997E-2</v>
      </c>
      <c r="BA83" s="47">
        <v>-2.3984767000000001E-2</v>
      </c>
      <c r="BB83" s="47">
        <v>-1.3272855E-2</v>
      </c>
      <c r="BC83" s="47">
        <v>5.8783803000000004E-3</v>
      </c>
      <c r="BD83" s="47">
        <v>2.2086054800000001E-2</v>
      </c>
      <c r="BE83" s="47">
        <v>3.6243352999999999E-2</v>
      </c>
      <c r="BF83" s="47">
        <v>-3.7674100000000002E-2</v>
      </c>
      <c r="BG83" s="47">
        <v>-1.5180231000000001E-2</v>
      </c>
      <c r="BH83" s="47">
        <v>7.3822260000000004E-3</v>
      </c>
      <c r="BI83" s="47">
        <v>2.0944559000000001E-3</v>
      </c>
      <c r="BJ83" s="47">
        <v>2.8554797699999999E-2</v>
      </c>
      <c r="BK83" s="47">
        <v>4.5972458999999997E-3</v>
      </c>
      <c r="BL83" s="47">
        <v>-1.7785553999999999E-2</v>
      </c>
      <c r="BM83" s="47">
        <v>-2.0058735000000001E-2</v>
      </c>
      <c r="BN83" s="47">
        <v>-1.2185720000000001E-2</v>
      </c>
      <c r="BO83" s="47">
        <v>2.01723787E-2</v>
      </c>
      <c r="BP83" s="47">
        <v>-3.3761440000000002E-3</v>
      </c>
      <c r="BQ83" s="47">
        <v>-1.3690053000000001E-2</v>
      </c>
      <c r="BR83" s="47">
        <v>2.97277731E-2</v>
      </c>
      <c r="BS83" s="47">
        <v>4.8681547999999998E-3</v>
      </c>
      <c r="BT83" s="47">
        <v>0.82518176160000001</v>
      </c>
      <c r="BU83" s="47">
        <v>-1.1161957E-2</v>
      </c>
      <c r="BV83" s="47">
        <v>-4.1583321999999999E-2</v>
      </c>
      <c r="BW83" s="47">
        <v>-9.1008044999999996E-2</v>
      </c>
      <c r="BX83" s="47">
        <v>-6.6443270000000002E-3</v>
      </c>
      <c r="BY83" s="47">
        <v>-9.1598483999999994E-2</v>
      </c>
      <c r="BZ83" s="47">
        <v>1.4906405100000001E-2</v>
      </c>
      <c r="CA83" s="47">
        <v>-0.145006725</v>
      </c>
      <c r="CB83" s="47">
        <v>-2.7757159E-2</v>
      </c>
      <c r="CC83" s="47">
        <v>1</v>
      </c>
      <c r="CD83" s="47">
        <v>4.1771631699999999E-2</v>
      </c>
      <c r="CE83" s="47">
        <v>3.5235761999999997E-2</v>
      </c>
      <c r="CF83" s="47">
        <v>-4.8004600000000003E-3</v>
      </c>
      <c r="CG83" s="47">
        <v>2.7769031E-2</v>
      </c>
      <c r="CH83" s="47">
        <v>-1.6755434999999999E-2</v>
      </c>
      <c r="CI83" s="47">
        <v>-1.9769471E-2</v>
      </c>
      <c r="CJ83" s="47">
        <v>6.0458092999999997E-3</v>
      </c>
      <c r="CK83" s="31">
        <v>5.0286860000000001E-7</v>
      </c>
      <c r="CL83" s="47">
        <v>1.57713347E-2</v>
      </c>
      <c r="CM83" s="47">
        <v>2.8823130700000001E-2</v>
      </c>
      <c r="CN83" s="47">
        <v>0.29655367500000002</v>
      </c>
      <c r="CO83" s="47">
        <v>3.5469547499999997E-2</v>
      </c>
      <c r="CP83" s="47">
        <v>2.76386806E-2</v>
      </c>
      <c r="CQ83" s="47">
        <v>2.7258144099999999E-2</v>
      </c>
      <c r="CR83" s="47">
        <v>-3.189206E-3</v>
      </c>
      <c r="CS83" s="47">
        <v>9.1549625000000006E-3</v>
      </c>
      <c r="CT83" s="47">
        <v>9.1057664999999993E-3</v>
      </c>
      <c r="CU83" s="47">
        <v>1.96963047E-2</v>
      </c>
      <c r="CV83" s="47">
        <v>-7.2902532000000006E-2</v>
      </c>
      <c r="CW83" s="47">
        <v>2.9533765600000001E-2</v>
      </c>
      <c r="CX83" s="47">
        <v>-2.1427758000000002E-2</v>
      </c>
      <c r="CY83" s="47">
        <v>3.2676221E-3</v>
      </c>
      <c r="CZ83" s="47">
        <v>6.9808485000000002E-3</v>
      </c>
      <c r="DA83" s="47">
        <v>9.3477444E-3</v>
      </c>
      <c r="DB83" s="47">
        <v>-4.5717900000000001E-3</v>
      </c>
      <c r="DC83" s="47">
        <v>8.4353789000000002E-3</v>
      </c>
      <c r="DD83" s="47">
        <v>-1.1580970000000001E-3</v>
      </c>
      <c r="DE83" s="47">
        <v>-5.1787669999999999E-3</v>
      </c>
      <c r="DF83" s="47">
        <v>-6.7443249999999998E-3</v>
      </c>
      <c r="DG83" s="47">
        <v>1.4548007E-3</v>
      </c>
      <c r="DH83" s="48">
        <v>-4.1304566000000001E-2</v>
      </c>
    </row>
    <row r="84" spans="1:112" x14ac:dyDescent="0.15">
      <c r="A84" s="46" t="s">
        <v>940</v>
      </c>
      <c r="B84" s="47" t="s">
        <v>153</v>
      </c>
      <c r="C84" s="47">
        <v>0.11465182829999999</v>
      </c>
      <c r="D84" s="47">
        <v>0.1129748076</v>
      </c>
      <c r="E84" s="47">
        <v>0.1082143263</v>
      </c>
      <c r="F84" s="47">
        <v>7.3736711799999993E-2</v>
      </c>
      <c r="G84" s="47">
        <v>5.9025751500000001E-2</v>
      </c>
      <c r="H84" s="47">
        <v>0.1190011777</v>
      </c>
      <c r="I84" s="47">
        <v>0.11803226209999999</v>
      </c>
      <c r="J84" s="47">
        <v>0.1080440599</v>
      </c>
      <c r="K84" s="47">
        <v>6.4997453400000002E-2</v>
      </c>
      <c r="L84" s="47">
        <v>7.1940826499999999E-2</v>
      </c>
      <c r="M84" s="47">
        <v>-2.3155558999999999E-2</v>
      </c>
      <c r="N84" s="47">
        <v>-2.6154779E-2</v>
      </c>
      <c r="O84" s="47">
        <v>-1.2062893E-2</v>
      </c>
      <c r="P84" s="47">
        <v>0.102732325</v>
      </c>
      <c r="Q84" s="47">
        <v>-1.0119400000000001E-2</v>
      </c>
      <c r="R84" s="47">
        <v>0.1383787206</v>
      </c>
      <c r="S84" s="47">
        <v>0.17523669019999999</v>
      </c>
      <c r="T84" s="47">
        <v>-7.9094922999999998E-2</v>
      </c>
      <c r="U84" s="47">
        <v>9.1924894199999996E-2</v>
      </c>
      <c r="V84" s="47">
        <v>8.9914509399999995E-2</v>
      </c>
      <c r="W84" s="47">
        <v>8.2788117999999994E-2</v>
      </c>
      <c r="X84" s="47">
        <v>0.1127390336</v>
      </c>
      <c r="Y84" s="47">
        <v>0.1114436909</v>
      </c>
      <c r="Z84" s="47">
        <v>7.6810962799999993E-2</v>
      </c>
      <c r="AA84" s="47">
        <v>0.1325523036</v>
      </c>
      <c r="AB84" s="47">
        <v>-0.36680843899999999</v>
      </c>
      <c r="AC84" s="47">
        <v>-0.46938601499999999</v>
      </c>
      <c r="AD84" s="47">
        <v>3.4600605899999998E-2</v>
      </c>
      <c r="AE84" s="47">
        <v>-0.46476420000000002</v>
      </c>
      <c r="AF84" s="47">
        <v>-0.34968026499999999</v>
      </c>
      <c r="AG84" s="47">
        <v>6.02165094E-2</v>
      </c>
      <c r="AH84" s="47">
        <v>4.9189318500000002E-2</v>
      </c>
      <c r="AI84" s="47">
        <v>-0.36291728499999998</v>
      </c>
      <c r="AJ84" s="47">
        <v>-0.40723921499999999</v>
      </c>
      <c r="AK84" s="47">
        <v>-0.46541082900000003</v>
      </c>
      <c r="AL84" s="47">
        <v>9.8906758799999994E-2</v>
      </c>
      <c r="AM84" s="47">
        <v>6.7653873500000003E-2</v>
      </c>
      <c r="AN84" s="47">
        <v>-0.36000489600000002</v>
      </c>
      <c r="AO84" s="47">
        <v>-0.33217953099999997</v>
      </c>
      <c r="AP84" s="47">
        <v>-1.5016626E-2</v>
      </c>
      <c r="AQ84" s="47">
        <v>-6.1795913000000001E-2</v>
      </c>
      <c r="AR84" s="47">
        <v>2.7507985700000001E-2</v>
      </c>
      <c r="AS84" s="47">
        <v>0.1256810602</v>
      </c>
      <c r="AT84" s="47">
        <v>7.1432498600000005E-2</v>
      </c>
      <c r="AU84" s="47">
        <v>-0.37615590799999998</v>
      </c>
      <c r="AV84" s="47">
        <v>-6.2824654999999993E-2</v>
      </c>
      <c r="AW84" s="47">
        <v>-0.38292971599999998</v>
      </c>
      <c r="AX84" s="47">
        <v>-5.3554918999999999E-2</v>
      </c>
      <c r="AY84" s="47">
        <v>3.6507229000000002E-2</v>
      </c>
      <c r="AZ84" s="47">
        <v>-0.30040340100000001</v>
      </c>
      <c r="BA84" s="47">
        <v>1.0476825400000001E-2</v>
      </c>
      <c r="BB84" s="47">
        <v>3.6230455100000003E-2</v>
      </c>
      <c r="BC84" s="47">
        <v>5.34105967E-2</v>
      </c>
      <c r="BD84" s="47">
        <v>3.2086892999999998E-2</v>
      </c>
      <c r="BE84" s="47">
        <v>3.04459747E-2</v>
      </c>
      <c r="BF84" s="47">
        <v>-0.33765355800000002</v>
      </c>
      <c r="BG84" s="47">
        <v>4.0978498199999998E-2</v>
      </c>
      <c r="BH84" s="47">
        <v>-1.2130659E-2</v>
      </c>
      <c r="BI84" s="47">
        <v>0.1627467557</v>
      </c>
      <c r="BJ84" s="47">
        <v>1.4124038E-2</v>
      </c>
      <c r="BK84" s="47">
        <v>-8.0002300000000005E-3</v>
      </c>
      <c r="BL84" s="47">
        <v>1.1457589299999999E-2</v>
      </c>
      <c r="BM84" s="47">
        <v>-0.18196479900000001</v>
      </c>
      <c r="BN84" s="47">
        <v>2.3140753000000002E-3</v>
      </c>
      <c r="BO84" s="47">
        <v>-5.4409405000000001E-2</v>
      </c>
      <c r="BP84" s="47">
        <v>-8.3532707999999997E-2</v>
      </c>
      <c r="BQ84" s="47">
        <v>1.47948768E-2</v>
      </c>
      <c r="BR84" s="47">
        <v>0.157954919</v>
      </c>
      <c r="BS84" s="47">
        <v>-1.002916E-3</v>
      </c>
      <c r="BT84" s="47">
        <v>0.1656825962</v>
      </c>
      <c r="BU84" s="47">
        <v>-0.15939341100000001</v>
      </c>
      <c r="BV84" s="47">
        <v>-4.0482613000000001E-2</v>
      </c>
      <c r="BW84" s="47">
        <v>-0.17561797900000001</v>
      </c>
      <c r="BX84" s="47">
        <v>-8.3725559999999997E-3</v>
      </c>
      <c r="BY84" s="47">
        <v>-0.18131873700000001</v>
      </c>
      <c r="BZ84" s="47">
        <v>2.6819105499999999E-2</v>
      </c>
      <c r="CA84" s="47">
        <v>-0.19076380700000001</v>
      </c>
      <c r="CB84" s="47">
        <v>-0.14480533300000001</v>
      </c>
      <c r="CC84" s="47">
        <v>4.1771631699999999E-2</v>
      </c>
      <c r="CD84" s="47">
        <v>1</v>
      </c>
      <c r="CE84" s="47">
        <v>0.74121681689999996</v>
      </c>
      <c r="CF84" s="47">
        <v>-2.497497E-3</v>
      </c>
      <c r="CG84" s="47">
        <v>4.3690261899999999E-2</v>
      </c>
      <c r="CH84" s="47">
        <v>-4.3621909E-2</v>
      </c>
      <c r="CI84" s="47">
        <v>-0.126392003</v>
      </c>
      <c r="CJ84" s="47">
        <v>1.7309658499999998E-2</v>
      </c>
      <c r="CK84" s="47">
        <v>2.2206843999999998E-3</v>
      </c>
      <c r="CL84" s="47">
        <v>-3.7337697000000003E-2</v>
      </c>
      <c r="CM84" s="47">
        <v>2.20292141E-2</v>
      </c>
      <c r="CN84" s="47">
        <v>1.3897447E-2</v>
      </c>
      <c r="CO84" s="47">
        <v>3.8380074E-2</v>
      </c>
      <c r="CP84" s="47">
        <v>2.3895684699999999E-2</v>
      </c>
      <c r="CQ84" s="47">
        <v>2.3082800000000001E-2</v>
      </c>
      <c r="CR84" s="47">
        <v>-3.3636410999999998E-2</v>
      </c>
      <c r="CS84" s="47">
        <v>8.2052306800000002E-2</v>
      </c>
      <c r="CT84" s="47">
        <v>5.6942232199999998E-2</v>
      </c>
      <c r="CU84" s="47">
        <v>5.8034300499999997E-2</v>
      </c>
      <c r="CV84" s="47">
        <v>-0.123422769</v>
      </c>
      <c r="CW84" s="47">
        <v>0.25978404220000001</v>
      </c>
      <c r="CX84" s="47">
        <v>8.7377536699999994E-2</v>
      </c>
      <c r="CY84" s="47">
        <v>1.1909991999999999E-2</v>
      </c>
      <c r="CZ84" s="47">
        <v>-3.0866521000000001E-2</v>
      </c>
      <c r="DA84" s="47">
        <v>1.0503858200000001E-2</v>
      </c>
      <c r="DB84" s="47">
        <v>-1.5998869999999999E-3</v>
      </c>
      <c r="DC84" s="47">
        <v>-2.7430630000000001E-2</v>
      </c>
      <c r="DD84" s="47">
        <v>4.4173438000000002E-2</v>
      </c>
      <c r="DE84" s="47">
        <v>-3.4820538999999998E-2</v>
      </c>
      <c r="DF84" s="47">
        <v>-1.4735556E-2</v>
      </c>
      <c r="DG84" s="47">
        <v>-4.3621709999999998E-3</v>
      </c>
      <c r="DH84" s="48">
        <v>-1.9639496999999999E-2</v>
      </c>
    </row>
    <row r="85" spans="1:112" x14ac:dyDescent="0.15">
      <c r="A85" s="46" t="s">
        <v>940</v>
      </c>
      <c r="B85" s="47" t="s">
        <v>152</v>
      </c>
      <c r="C85" s="47">
        <v>0.1716983674</v>
      </c>
      <c r="D85" s="47">
        <v>0.1555070623</v>
      </c>
      <c r="E85" s="47">
        <v>0.1658334058</v>
      </c>
      <c r="F85" s="47">
        <v>0.18824676409999999</v>
      </c>
      <c r="G85" s="47">
        <v>0.124500971</v>
      </c>
      <c r="H85" s="47">
        <v>0.16520021600000001</v>
      </c>
      <c r="I85" s="47">
        <v>0.1641193601</v>
      </c>
      <c r="J85" s="47">
        <v>0.15376514020000001</v>
      </c>
      <c r="K85" s="47">
        <v>8.2539141600000004E-2</v>
      </c>
      <c r="L85" s="47">
        <v>0.13810868209999999</v>
      </c>
      <c r="M85" s="47">
        <v>0.17256108279999999</v>
      </c>
      <c r="N85" s="47">
        <v>0.17108004530000001</v>
      </c>
      <c r="O85" s="47">
        <v>0.17235027820000001</v>
      </c>
      <c r="P85" s="47">
        <v>0.12725792920000001</v>
      </c>
      <c r="Q85" s="47">
        <v>0.2034949133</v>
      </c>
      <c r="R85" s="47">
        <v>0.1754016276</v>
      </c>
      <c r="S85" s="47">
        <v>0.1671876484</v>
      </c>
      <c r="T85" s="47">
        <v>0.1610306849</v>
      </c>
      <c r="U85" s="47">
        <v>0.28546010970000002</v>
      </c>
      <c r="V85" s="47">
        <v>0.13207766500000001</v>
      </c>
      <c r="W85" s="47">
        <v>0.1020203888</v>
      </c>
      <c r="X85" s="47">
        <v>0.1199624334</v>
      </c>
      <c r="Y85" s="47">
        <v>0.1334571678</v>
      </c>
      <c r="Z85" s="47">
        <v>0.1287279439</v>
      </c>
      <c r="AA85" s="47">
        <v>0.12918998700000001</v>
      </c>
      <c r="AB85" s="47">
        <v>-0.319933211</v>
      </c>
      <c r="AC85" s="47">
        <v>-0.40314241299999998</v>
      </c>
      <c r="AD85" s="47">
        <v>0.1159220706</v>
      </c>
      <c r="AE85" s="47">
        <v>-0.40758394199999998</v>
      </c>
      <c r="AF85" s="47">
        <v>-0.30154614200000002</v>
      </c>
      <c r="AG85" s="47">
        <v>8.81963417E-2</v>
      </c>
      <c r="AH85" s="47">
        <v>6.5689044099999996E-2</v>
      </c>
      <c r="AI85" s="47">
        <v>-0.322023328</v>
      </c>
      <c r="AJ85" s="47">
        <v>-0.34149531500000002</v>
      </c>
      <c r="AK85" s="47">
        <v>-0.40776784700000002</v>
      </c>
      <c r="AL85" s="47">
        <v>0.1149264195</v>
      </c>
      <c r="AM85" s="47">
        <v>8.5849972100000005E-2</v>
      </c>
      <c r="AN85" s="47">
        <v>-0.30663460799999998</v>
      </c>
      <c r="AO85" s="47">
        <v>-0.28851513200000001</v>
      </c>
      <c r="AP85" s="47">
        <v>-1.2967128E-2</v>
      </c>
      <c r="AQ85" s="47">
        <v>-6.2068198999999998E-2</v>
      </c>
      <c r="AR85" s="47">
        <v>0.1342290662</v>
      </c>
      <c r="AS85" s="47">
        <v>0.16400008199999999</v>
      </c>
      <c r="AT85" s="47">
        <v>0.10696247490000001</v>
      </c>
      <c r="AU85" s="47">
        <v>-0.31554852799999999</v>
      </c>
      <c r="AV85" s="47">
        <v>0.1180386407</v>
      </c>
      <c r="AW85" s="47">
        <v>-0.33229376399999999</v>
      </c>
      <c r="AX85" s="47">
        <v>9.60249465E-2</v>
      </c>
      <c r="AY85" s="47">
        <v>4.1694963699999997E-2</v>
      </c>
      <c r="AZ85" s="47">
        <v>-0.27551593499999999</v>
      </c>
      <c r="BA85" s="47">
        <v>-1.1766295E-2</v>
      </c>
      <c r="BB85" s="47">
        <v>6.6929014300000006E-2</v>
      </c>
      <c r="BC85" s="47">
        <v>7.42449367E-2</v>
      </c>
      <c r="BD85" s="47">
        <v>4.0256203300000001E-2</v>
      </c>
      <c r="BE85" s="47">
        <v>3.3026617500000001E-2</v>
      </c>
      <c r="BF85" s="47">
        <v>-0.29716717500000001</v>
      </c>
      <c r="BG85" s="47">
        <v>6.5473890500000007E-2</v>
      </c>
      <c r="BH85" s="47">
        <v>-1.479926E-2</v>
      </c>
      <c r="BI85" s="47">
        <v>0.23887978870000001</v>
      </c>
      <c r="BJ85" s="47">
        <v>1.15090717E-2</v>
      </c>
      <c r="BK85" s="47">
        <v>1.1217586099999999E-2</v>
      </c>
      <c r="BL85" s="47">
        <v>4.8755893999999998E-3</v>
      </c>
      <c r="BM85" s="47">
        <v>-0.14912486799999999</v>
      </c>
      <c r="BN85" s="47">
        <v>-1.506688E-3</v>
      </c>
      <c r="BO85" s="47">
        <v>-3.2103487E-2</v>
      </c>
      <c r="BP85" s="47">
        <v>-6.0776040000000003E-2</v>
      </c>
      <c r="BQ85" s="47">
        <v>3.1640735500000003E-2</v>
      </c>
      <c r="BR85" s="47">
        <v>0.15137761080000001</v>
      </c>
      <c r="BS85" s="47">
        <v>5.7689063000000004E-3</v>
      </c>
      <c r="BT85" s="47">
        <v>0.15810296500000001</v>
      </c>
      <c r="BU85" s="47">
        <v>-0.11772247</v>
      </c>
      <c r="BV85" s="47">
        <v>-3.3727502999999999E-2</v>
      </c>
      <c r="BW85" s="47">
        <v>-0.16520156499999999</v>
      </c>
      <c r="BX85" s="47">
        <v>-3.4563139999999998E-3</v>
      </c>
      <c r="BY85" s="47">
        <v>-0.170565472</v>
      </c>
      <c r="BZ85" s="47">
        <v>1.8735046500000001E-2</v>
      </c>
      <c r="CA85" s="47">
        <v>-0.18420895900000001</v>
      </c>
      <c r="CB85" s="47">
        <v>-0.14114289199999999</v>
      </c>
      <c r="CC85" s="47">
        <v>3.5235761999999997E-2</v>
      </c>
      <c r="CD85" s="47">
        <v>0.74121681689999996</v>
      </c>
      <c r="CE85" s="47">
        <v>1</v>
      </c>
      <c r="CF85" s="47">
        <v>-2.2499690000000001E-3</v>
      </c>
      <c r="CG85" s="47">
        <v>3.2853977200000002E-2</v>
      </c>
      <c r="CH85" s="47">
        <v>-4.2713533999999997E-2</v>
      </c>
      <c r="CI85" s="47">
        <v>-0.116244099</v>
      </c>
      <c r="CJ85" s="47">
        <v>1.28399068E-2</v>
      </c>
      <c r="CK85" s="47">
        <v>5.9705860000000002E-4</v>
      </c>
      <c r="CL85" s="47">
        <v>-4.131957E-2</v>
      </c>
      <c r="CM85" s="47">
        <v>1.77094296E-2</v>
      </c>
      <c r="CN85" s="47">
        <v>1.7654132600000001E-2</v>
      </c>
      <c r="CO85" s="47">
        <v>4.0469894300000003E-2</v>
      </c>
      <c r="CP85" s="47">
        <v>2.0456028800000001E-2</v>
      </c>
      <c r="CQ85" s="47">
        <v>1.9227503699999999E-2</v>
      </c>
      <c r="CR85" s="47">
        <v>-2.0613989999999999E-2</v>
      </c>
      <c r="CS85" s="47">
        <v>7.9428611900000001E-2</v>
      </c>
      <c r="CT85" s="47">
        <v>5.3309674100000003E-2</v>
      </c>
      <c r="CU85" s="47">
        <v>4.2790260699999999E-2</v>
      </c>
      <c r="CV85" s="47">
        <v>-0.121941806</v>
      </c>
      <c r="CW85" s="47">
        <v>0.25907612140000003</v>
      </c>
      <c r="CX85" s="47">
        <v>9.1992260500000006E-2</v>
      </c>
      <c r="CY85" s="47">
        <v>5.0584169000000003E-3</v>
      </c>
      <c r="CZ85" s="47">
        <v>-2.8464732999999999E-2</v>
      </c>
      <c r="DA85" s="47">
        <v>8.6890257000000002E-3</v>
      </c>
      <c r="DB85" s="47">
        <v>1.5655494400000001E-2</v>
      </c>
      <c r="DC85" s="47">
        <v>-2.3175096999999999E-2</v>
      </c>
      <c r="DD85" s="47">
        <v>4.8983785100000003E-2</v>
      </c>
      <c r="DE85" s="47">
        <v>-2.8465467000000001E-2</v>
      </c>
      <c r="DF85" s="47">
        <v>-1.7674794000000001E-2</v>
      </c>
      <c r="DG85" s="47">
        <v>-2.0174590000000001E-3</v>
      </c>
      <c r="DH85" s="48">
        <v>-1.6706598999999999E-2</v>
      </c>
    </row>
    <row r="86" spans="1:112" x14ac:dyDescent="0.15">
      <c r="A86" s="46" t="s">
        <v>940</v>
      </c>
      <c r="B86" s="47" t="s">
        <v>159</v>
      </c>
      <c r="C86" s="47">
        <v>3.1788708499999999E-2</v>
      </c>
      <c r="D86" s="47">
        <v>4.3276997900000003E-2</v>
      </c>
      <c r="E86" s="47">
        <v>-7.1486499999999997E-4</v>
      </c>
      <c r="F86" s="47">
        <v>-1.3057623000000001E-2</v>
      </c>
      <c r="G86" s="47">
        <v>0.1517874736</v>
      </c>
      <c r="H86" s="47">
        <v>2.0128018000000001E-2</v>
      </c>
      <c r="I86" s="47">
        <v>1.92938411E-2</v>
      </c>
      <c r="J86" s="47">
        <v>-0.14293287499999999</v>
      </c>
      <c r="K86" s="47">
        <v>0.1440299867</v>
      </c>
      <c r="L86" s="47">
        <v>2.2893544799999999E-2</v>
      </c>
      <c r="M86" s="47">
        <v>-9.2633461E-2</v>
      </c>
      <c r="N86" s="47">
        <v>-8.8446815999999998E-2</v>
      </c>
      <c r="O86" s="47">
        <v>-0.11138793800000001</v>
      </c>
      <c r="P86" s="47">
        <v>-0.17130971</v>
      </c>
      <c r="Q86" s="47">
        <v>-0.10696642200000001</v>
      </c>
      <c r="R86" s="47">
        <v>-0.105694809</v>
      </c>
      <c r="S86" s="47">
        <v>-0.138427884</v>
      </c>
      <c r="T86" s="47">
        <v>-0.121624012</v>
      </c>
      <c r="U86" s="47">
        <v>-0.11024104699999999</v>
      </c>
      <c r="V86" s="47">
        <v>-0.24735943699999999</v>
      </c>
      <c r="W86" s="47">
        <v>-0.16865096399999999</v>
      </c>
      <c r="X86" s="47">
        <v>-0.144837354</v>
      </c>
      <c r="Y86" s="47">
        <v>-0.17768241600000001</v>
      </c>
      <c r="Z86" s="47">
        <v>-0.176360145</v>
      </c>
      <c r="AA86" s="47">
        <v>-0.15739357000000001</v>
      </c>
      <c r="AB86" s="47">
        <v>-7.5486940000000002E-2</v>
      </c>
      <c r="AC86" s="47">
        <v>-8.6623847000000004E-2</v>
      </c>
      <c r="AD86" s="47">
        <v>-8.5520977999999997E-2</v>
      </c>
      <c r="AE86" s="47">
        <v>-8.9531503999999998E-2</v>
      </c>
      <c r="AF86" s="47">
        <v>-8.6106251999999994E-2</v>
      </c>
      <c r="AG86" s="47">
        <v>-0.10224488800000001</v>
      </c>
      <c r="AH86" s="47">
        <v>-3.7093899999999999E-2</v>
      </c>
      <c r="AI86" s="47">
        <v>-6.8906500999999995E-2</v>
      </c>
      <c r="AJ86" s="47">
        <v>-9.4816453999999994E-2</v>
      </c>
      <c r="AK86" s="47">
        <v>-0.106361555</v>
      </c>
      <c r="AL86" s="47">
        <v>-0.180559108</v>
      </c>
      <c r="AM86" s="47">
        <v>-6.6051371999999997E-2</v>
      </c>
      <c r="AN86" s="47">
        <v>-8.3385471000000003E-2</v>
      </c>
      <c r="AO86" s="47">
        <v>-7.3788333999999997E-2</v>
      </c>
      <c r="AP86" s="47">
        <v>-4.3229899999999996E-3</v>
      </c>
      <c r="AQ86" s="47">
        <v>-1.1138944E-2</v>
      </c>
      <c r="AR86" s="47">
        <v>-2.9640720999999998E-2</v>
      </c>
      <c r="AS86" s="47">
        <v>-2.1722973E-2</v>
      </c>
      <c r="AT86" s="47">
        <v>-3.2688278000000001E-2</v>
      </c>
      <c r="AU86" s="47">
        <v>-9.3826809999999997E-2</v>
      </c>
      <c r="AV86" s="47">
        <v>-7.3921455999999997E-2</v>
      </c>
      <c r="AW86" s="47">
        <v>-6.9181697E-2</v>
      </c>
      <c r="AX86" s="47">
        <v>7.1516110999999993E-2</v>
      </c>
      <c r="AY86" s="47">
        <v>-3.6448596999999999E-2</v>
      </c>
      <c r="AZ86" s="47">
        <v>-9.1015286000000001E-2</v>
      </c>
      <c r="BA86" s="47">
        <v>6.3043843700000005E-2</v>
      </c>
      <c r="BB86" s="47">
        <v>-3.6788876999999998E-2</v>
      </c>
      <c r="BC86" s="47">
        <v>-0.16251818600000001</v>
      </c>
      <c r="BD86" s="47">
        <v>-2.8246519000000001E-2</v>
      </c>
      <c r="BE86" s="47">
        <v>-2.5290225999999999E-2</v>
      </c>
      <c r="BF86" s="47">
        <v>-6.8866891999999999E-2</v>
      </c>
      <c r="BG86" s="47">
        <v>-6.4661099999999995E-4</v>
      </c>
      <c r="BH86" s="47">
        <v>3.6914017000000002E-3</v>
      </c>
      <c r="BI86" s="47">
        <v>3.3759668399999998E-2</v>
      </c>
      <c r="BJ86" s="47">
        <v>-1.9245617E-2</v>
      </c>
      <c r="BK86" s="47">
        <v>1.1035253599999999E-2</v>
      </c>
      <c r="BL86" s="47">
        <v>4.8125352699999999E-2</v>
      </c>
      <c r="BM86" s="47">
        <v>-8.2798258999999999E-2</v>
      </c>
      <c r="BN86" s="47">
        <v>4.4919784099999999E-2</v>
      </c>
      <c r="BO86" s="47">
        <v>-5.4396029999999998E-2</v>
      </c>
      <c r="BP86" s="47">
        <v>2.41124276E-2</v>
      </c>
      <c r="BQ86" s="47">
        <v>1.40285636E-2</v>
      </c>
      <c r="BR86" s="47">
        <v>9.8533552000000003E-3</v>
      </c>
      <c r="BS86" s="47">
        <v>1.6665681700000001E-2</v>
      </c>
      <c r="BT86" s="47">
        <v>-8.0451959999999993E-3</v>
      </c>
      <c r="BU86" s="47">
        <v>-6.1332761E-2</v>
      </c>
      <c r="BV86" s="47">
        <v>-1.2678200000000001E-2</v>
      </c>
      <c r="BW86" s="47">
        <v>-4.8912890000000001E-2</v>
      </c>
      <c r="BX86" s="47">
        <v>4.5071386999999997E-2</v>
      </c>
      <c r="BY86" s="47">
        <v>-4.8055856000000001E-2</v>
      </c>
      <c r="BZ86" s="47">
        <v>-1.5122063E-2</v>
      </c>
      <c r="CA86" s="47">
        <v>-4.6000560000000003E-2</v>
      </c>
      <c r="CB86" s="47">
        <v>-4.6792628000000003E-2</v>
      </c>
      <c r="CC86" s="47">
        <v>-4.8004600000000003E-3</v>
      </c>
      <c r="CD86" s="47">
        <v>-2.497497E-3</v>
      </c>
      <c r="CE86" s="47">
        <v>-2.2499690000000001E-3</v>
      </c>
      <c r="CF86" s="47">
        <v>1</v>
      </c>
      <c r="CG86" s="47">
        <v>2.0622074000000001E-3</v>
      </c>
      <c r="CH86" s="47">
        <v>7.3344715999999997E-3</v>
      </c>
      <c r="CI86" s="47">
        <v>-2.4544282000000001E-2</v>
      </c>
      <c r="CJ86" s="47">
        <v>-9.6087120000000002E-3</v>
      </c>
      <c r="CK86" s="47">
        <v>0.42032672440000002</v>
      </c>
      <c r="CL86" s="47">
        <v>-6.0033730000000002E-3</v>
      </c>
      <c r="CM86" s="47">
        <v>7.3216797E-3</v>
      </c>
      <c r="CN86" s="47">
        <v>-5.4875740000000003E-3</v>
      </c>
      <c r="CO86" s="47">
        <v>9.1139910999999997E-3</v>
      </c>
      <c r="CP86" s="47">
        <v>5.6444023999999999E-3</v>
      </c>
      <c r="CQ86" s="47">
        <v>5.7397784999999998E-3</v>
      </c>
      <c r="CR86" s="47">
        <v>0.1127996917</v>
      </c>
      <c r="CS86" s="47">
        <v>-1.2615101E-2</v>
      </c>
      <c r="CT86" s="47">
        <v>-9.094576E-3</v>
      </c>
      <c r="CU86" s="47">
        <v>-1.5838857000000001E-2</v>
      </c>
      <c r="CV86" s="47">
        <v>-3.8005773999999999E-2</v>
      </c>
      <c r="CW86" s="47">
        <v>-6.2917290000000002E-3</v>
      </c>
      <c r="CX86" s="47">
        <v>7.8740517000000006E-3</v>
      </c>
      <c r="CY86" s="47">
        <v>-9.9783140000000003E-3</v>
      </c>
      <c r="CZ86" s="47">
        <v>-1.3544542E-2</v>
      </c>
      <c r="DA86" s="47">
        <v>7.9679860000000003E-4</v>
      </c>
      <c r="DB86" s="47">
        <v>-2.4889259999999998E-3</v>
      </c>
      <c r="DC86" s="47">
        <v>-1.6326799999999999E-2</v>
      </c>
      <c r="DD86" s="47">
        <v>1.6727220000000001E-4</v>
      </c>
      <c r="DE86" s="47">
        <v>-1.6509481999999999E-2</v>
      </c>
      <c r="DF86" s="47">
        <v>3.9698924000000002E-3</v>
      </c>
      <c r="DG86" s="47">
        <v>-1.3485719999999999E-3</v>
      </c>
      <c r="DH86" s="48">
        <v>4.8884295000000003E-3</v>
      </c>
    </row>
    <row r="87" spans="1:112" x14ac:dyDescent="0.15">
      <c r="A87" s="46" t="s">
        <v>940</v>
      </c>
      <c r="B87" s="47" t="s">
        <v>783</v>
      </c>
      <c r="C87" s="47">
        <v>-4.1257275000000003E-2</v>
      </c>
      <c r="D87" s="47">
        <v>-3.4218908999999999E-2</v>
      </c>
      <c r="E87" s="47">
        <v>-4.1465347999999999E-2</v>
      </c>
      <c r="F87" s="47">
        <v>-3.7493685999999998E-2</v>
      </c>
      <c r="G87" s="47">
        <v>-1.0413480000000001E-3</v>
      </c>
      <c r="H87" s="47">
        <v>-3.2157076999999999E-2</v>
      </c>
      <c r="I87" s="47">
        <v>-3.0616454000000001E-2</v>
      </c>
      <c r="J87" s="47">
        <v>-5.9245147999999997E-2</v>
      </c>
      <c r="K87" s="47">
        <v>9.3333963999999991E-3</v>
      </c>
      <c r="L87" s="47">
        <v>-2.4514198000000001E-2</v>
      </c>
      <c r="M87" s="47">
        <v>-4.4637905999999998E-2</v>
      </c>
      <c r="N87" s="47">
        <v>-4.6814688E-2</v>
      </c>
      <c r="O87" s="47">
        <v>-4.2887387999999999E-2</v>
      </c>
      <c r="P87" s="47">
        <v>-2.1044641999999999E-2</v>
      </c>
      <c r="Q87" s="47">
        <v>-4.0392479000000002E-2</v>
      </c>
      <c r="R87" s="47">
        <v>-1.4375171000000001E-2</v>
      </c>
      <c r="S87" s="47">
        <v>-1.3972228999999999E-2</v>
      </c>
      <c r="T87" s="47">
        <v>-4.9338932000000002E-2</v>
      </c>
      <c r="U87" s="47">
        <v>-2.1977895000000001E-2</v>
      </c>
      <c r="V87" s="47">
        <v>-5.5117965999999997E-2</v>
      </c>
      <c r="W87" s="47">
        <v>-1.9195479000000001E-2</v>
      </c>
      <c r="X87" s="47">
        <v>-1.4061394E-2</v>
      </c>
      <c r="Y87" s="47">
        <v>-1.6702979999999999E-2</v>
      </c>
      <c r="Z87" s="47">
        <v>-2.0281180999999999E-2</v>
      </c>
      <c r="AA87" s="47">
        <v>-1.4318782E-2</v>
      </c>
      <c r="AB87" s="47">
        <v>-6.6080580999999999E-2</v>
      </c>
      <c r="AC87" s="47">
        <v>-7.8928082999999996E-2</v>
      </c>
      <c r="AD87" s="47">
        <v>-1.4267617E-2</v>
      </c>
      <c r="AE87" s="47">
        <v>-8.1485545000000006E-2</v>
      </c>
      <c r="AF87" s="47">
        <v>-6.5310121999999998E-2</v>
      </c>
      <c r="AG87" s="47">
        <v>-4.2085355999999997E-2</v>
      </c>
      <c r="AH87" s="47">
        <v>-5.9142600000000002E-3</v>
      </c>
      <c r="AI87" s="47">
        <v>-7.1636104000000006E-2</v>
      </c>
      <c r="AJ87" s="47">
        <v>-6.1557715999999998E-2</v>
      </c>
      <c r="AK87" s="47">
        <v>-8.4677612999999999E-2</v>
      </c>
      <c r="AL87" s="47">
        <v>-8.7428239999999997E-3</v>
      </c>
      <c r="AM87" s="47">
        <v>-4.8724812999999999E-2</v>
      </c>
      <c r="AN87" s="47">
        <v>-6.9454930999999998E-2</v>
      </c>
      <c r="AO87" s="47">
        <v>-6.8502755999999998E-2</v>
      </c>
      <c r="AP87" s="47">
        <v>6.1963879299999997E-2</v>
      </c>
      <c r="AQ87" s="47">
        <v>6.32550947E-2</v>
      </c>
      <c r="AR87" s="47">
        <v>-1.5865265E-2</v>
      </c>
      <c r="AS87" s="47">
        <v>-4.7782800000000002E-4</v>
      </c>
      <c r="AT87" s="47">
        <v>-7.5891429999999996E-3</v>
      </c>
      <c r="AU87" s="47">
        <v>-6.0207232999999999E-2</v>
      </c>
      <c r="AV87" s="47">
        <v>-2.263561E-2</v>
      </c>
      <c r="AW87" s="47">
        <v>-7.3630668999999996E-2</v>
      </c>
      <c r="AX87" s="47">
        <v>-3.2391258999999999E-2</v>
      </c>
      <c r="AY87" s="47">
        <v>0.48567633449999997</v>
      </c>
      <c r="AZ87" s="47">
        <v>-0.116163745</v>
      </c>
      <c r="BA87" s="47">
        <v>1.0166158200000001E-2</v>
      </c>
      <c r="BB87" s="47">
        <v>-2.5691155E-2</v>
      </c>
      <c r="BC87" s="47">
        <v>-2.9096149999999999E-3</v>
      </c>
      <c r="BD87" s="47">
        <v>0.40399004230000002</v>
      </c>
      <c r="BE87" s="47">
        <v>0.35876588710000001</v>
      </c>
      <c r="BF87" s="47">
        <v>-6.3935098999999995E-2</v>
      </c>
      <c r="BG87" s="47">
        <v>-3.1013669999999998E-3</v>
      </c>
      <c r="BH87" s="47">
        <v>4.6629687199999999E-2</v>
      </c>
      <c r="BI87" s="47">
        <v>2.4079499800000001E-2</v>
      </c>
      <c r="BJ87" s="47">
        <v>0.52622928170000005</v>
      </c>
      <c r="BK87" s="47">
        <v>5.0896914100000003E-2</v>
      </c>
      <c r="BL87" s="47">
        <v>-9.6122507999999995E-2</v>
      </c>
      <c r="BM87" s="47">
        <v>2.0697320700000001E-2</v>
      </c>
      <c r="BN87" s="47">
        <v>1.1068417000000001E-2</v>
      </c>
      <c r="BO87" s="47">
        <v>-2.6688685E-2</v>
      </c>
      <c r="BP87" s="47">
        <v>3.5294091999999999E-3</v>
      </c>
      <c r="BQ87" s="47">
        <v>-2.9416995000000001E-2</v>
      </c>
      <c r="BR87" s="47">
        <v>4.4159912000000003E-3</v>
      </c>
      <c r="BS87" s="47">
        <v>-7.8886600000000005E-4</v>
      </c>
      <c r="BT87" s="47">
        <v>3.0660856600000001E-2</v>
      </c>
      <c r="BU87" s="47">
        <v>-2.2488480000000002E-2</v>
      </c>
      <c r="BV87" s="47">
        <v>0.14035692650000001</v>
      </c>
      <c r="BW87" s="47">
        <v>-2.5659694E-2</v>
      </c>
      <c r="BX87" s="47">
        <v>4.4294577000000002E-3</v>
      </c>
      <c r="BY87" s="47">
        <v>-2.7333343E-2</v>
      </c>
      <c r="BZ87" s="47">
        <v>0.29610405709999998</v>
      </c>
      <c r="CA87" s="47">
        <v>-0.123946496</v>
      </c>
      <c r="CB87" s="47">
        <v>-8.3726285999999997E-2</v>
      </c>
      <c r="CC87" s="47">
        <v>2.7769031E-2</v>
      </c>
      <c r="CD87" s="47">
        <v>4.3690261899999999E-2</v>
      </c>
      <c r="CE87" s="47">
        <v>3.2853977200000002E-2</v>
      </c>
      <c r="CF87" s="47">
        <v>2.0622074000000001E-3</v>
      </c>
      <c r="CG87" s="47">
        <v>1</v>
      </c>
      <c r="CH87" s="47">
        <v>-1.8392904000000002E-2</v>
      </c>
      <c r="CI87" s="47">
        <v>-5.5408739999999998E-2</v>
      </c>
      <c r="CJ87" s="47">
        <v>6.5479971400000003E-2</v>
      </c>
      <c r="CK87" s="47">
        <v>4.6400100000000002E-4</v>
      </c>
      <c r="CL87" s="47">
        <v>0.1204499907</v>
      </c>
      <c r="CM87" s="47">
        <v>3.8622634699999998E-2</v>
      </c>
      <c r="CN87" s="47">
        <v>2.0692996999999999E-3</v>
      </c>
      <c r="CO87" s="47">
        <v>3.5733149300000003E-2</v>
      </c>
      <c r="CP87" s="47">
        <v>3.4403235499999997E-2</v>
      </c>
      <c r="CQ87" s="47">
        <v>3.3839898299999997E-2</v>
      </c>
      <c r="CR87" s="47">
        <v>-8.1641330000000005E-3</v>
      </c>
      <c r="CS87" s="47">
        <v>4.3748402999999998E-2</v>
      </c>
      <c r="CT87" s="47">
        <v>4.4995899700000001E-2</v>
      </c>
      <c r="CU87" s="47">
        <v>0.15019884559999999</v>
      </c>
      <c r="CV87" s="47">
        <v>-2.6404394000000001E-2</v>
      </c>
      <c r="CW87" s="47">
        <v>1.6052023799999999E-2</v>
      </c>
      <c r="CX87" s="47">
        <v>-5.2921923000000003E-2</v>
      </c>
      <c r="CY87" s="47">
        <v>3.0704935999999999E-3</v>
      </c>
      <c r="CZ87" s="47">
        <v>0.2036666815</v>
      </c>
      <c r="DA87" s="47">
        <v>5.4837440100000003E-2</v>
      </c>
      <c r="DB87" s="47">
        <v>-7.5726346999999999E-2</v>
      </c>
      <c r="DC87" s="47">
        <v>0.1001127389</v>
      </c>
      <c r="DD87" s="47">
        <v>-5.7845263000000001E-2</v>
      </c>
      <c r="DE87" s="47">
        <v>-3.8934528000000003E-2</v>
      </c>
      <c r="DF87" s="47">
        <v>-4.3818900000000002E-4</v>
      </c>
      <c r="DG87" s="47">
        <v>-3.7666459999999998E-3</v>
      </c>
      <c r="DH87" s="48">
        <v>-5.6786563999999998E-2</v>
      </c>
    </row>
    <row r="88" spans="1:112" x14ac:dyDescent="0.15">
      <c r="A88" s="46" t="s">
        <v>940</v>
      </c>
      <c r="B88" s="47" t="s">
        <v>528</v>
      </c>
      <c r="C88" s="47">
        <v>5.1489472799999998E-2</v>
      </c>
      <c r="D88" s="47">
        <v>4.3839593900000001E-2</v>
      </c>
      <c r="E88" s="47">
        <v>5.2637612100000002E-2</v>
      </c>
      <c r="F88" s="47">
        <v>3.91716103E-2</v>
      </c>
      <c r="G88" s="47">
        <v>2.8995149899999999E-2</v>
      </c>
      <c r="H88" s="47">
        <v>2.7064044900000001E-2</v>
      </c>
      <c r="I88" s="47">
        <v>2.6071818600000001E-2</v>
      </c>
      <c r="J88" s="47">
        <v>3.8440293399999999E-2</v>
      </c>
      <c r="K88" s="47">
        <v>1.98799752E-2</v>
      </c>
      <c r="L88" s="47">
        <v>1.8626540399999999E-2</v>
      </c>
      <c r="M88" s="47">
        <v>4.529648E-2</v>
      </c>
      <c r="N88" s="47">
        <v>4.4045930900000002E-2</v>
      </c>
      <c r="O88" s="47">
        <v>4.26968405E-2</v>
      </c>
      <c r="P88" s="47">
        <v>3.6088178300000003E-2</v>
      </c>
      <c r="Q88" s="47">
        <v>3.64514149E-2</v>
      </c>
      <c r="R88" s="47">
        <v>3.2041471500000002E-2</v>
      </c>
      <c r="S88" s="47">
        <v>2.8391682299999998E-2</v>
      </c>
      <c r="T88" s="47">
        <v>4.1891251400000003E-2</v>
      </c>
      <c r="U88" s="47">
        <v>2.9938135000000001E-2</v>
      </c>
      <c r="V88" s="47">
        <v>3.5864280800000002E-2</v>
      </c>
      <c r="W88" s="47">
        <v>3.2997819099999999E-2</v>
      </c>
      <c r="X88" s="47">
        <v>3.3047188999999998E-2</v>
      </c>
      <c r="Y88" s="47">
        <v>3.2709729100000001E-2</v>
      </c>
      <c r="Z88" s="47">
        <v>3.3876306000000002E-2</v>
      </c>
      <c r="AA88" s="47">
        <v>2.6589928200000001E-2</v>
      </c>
      <c r="AB88" s="47">
        <v>5.4005601700000003E-2</v>
      </c>
      <c r="AC88" s="47">
        <v>5.9319087100000001E-2</v>
      </c>
      <c r="AD88" s="47">
        <v>2.4049047300000001E-2</v>
      </c>
      <c r="AE88" s="47">
        <v>6.0262306000000002E-2</v>
      </c>
      <c r="AF88" s="47">
        <v>5.1042683800000002E-2</v>
      </c>
      <c r="AG88" s="47">
        <v>1.5339024099999999E-2</v>
      </c>
      <c r="AH88" s="47">
        <v>1.7257158500000001E-2</v>
      </c>
      <c r="AI88" s="47">
        <v>6.22697387E-2</v>
      </c>
      <c r="AJ88" s="47">
        <v>5.9922917200000002E-2</v>
      </c>
      <c r="AK88" s="47">
        <v>6.0512933599999999E-2</v>
      </c>
      <c r="AL88" s="47">
        <v>2.79356968E-2</v>
      </c>
      <c r="AM88" s="47">
        <v>2.0303426900000001E-2</v>
      </c>
      <c r="AN88" s="47">
        <v>5.7617096600000001E-2</v>
      </c>
      <c r="AO88" s="47">
        <v>5.69545043E-2</v>
      </c>
      <c r="AP88" s="47">
        <v>2.7762304500000001E-2</v>
      </c>
      <c r="AQ88" s="47">
        <v>2.6864689399999999E-2</v>
      </c>
      <c r="AR88" s="47">
        <v>2.0412217699999999E-2</v>
      </c>
      <c r="AS88" s="47">
        <v>5.9141923999999997E-3</v>
      </c>
      <c r="AT88" s="47">
        <v>1.9596237499999999E-2</v>
      </c>
      <c r="AU88" s="47">
        <v>5.4415970199999997E-2</v>
      </c>
      <c r="AV88" s="47">
        <v>2.3364519899999998E-2</v>
      </c>
      <c r="AW88" s="47">
        <v>5.39003578E-2</v>
      </c>
      <c r="AX88" s="47">
        <v>1.7777123499999999E-2</v>
      </c>
      <c r="AY88" s="47">
        <v>-7.8770875000000004E-2</v>
      </c>
      <c r="AZ88" s="47">
        <v>4.4490084399999998E-2</v>
      </c>
      <c r="BA88" s="47">
        <v>-1.3937940000000001E-3</v>
      </c>
      <c r="BB88" s="47">
        <v>6.0067180000000003E-3</v>
      </c>
      <c r="BC88" s="47">
        <v>2.8055131600000002E-2</v>
      </c>
      <c r="BD88" s="47">
        <v>-5.3234081000000003E-2</v>
      </c>
      <c r="BE88" s="47">
        <v>-5.8495288999999999E-2</v>
      </c>
      <c r="BF88" s="47">
        <v>4.9473163700000003E-2</v>
      </c>
      <c r="BG88" s="47">
        <v>2.4982621999999999E-3</v>
      </c>
      <c r="BH88" s="47">
        <v>2.92469684E-2</v>
      </c>
      <c r="BI88" s="47">
        <v>-1.6243970999999999E-2</v>
      </c>
      <c r="BJ88" s="47">
        <v>-3.7010172000000001E-2</v>
      </c>
      <c r="BK88" s="47">
        <v>0.18558268989999999</v>
      </c>
      <c r="BL88" s="47">
        <v>-2.3465560000000001E-3</v>
      </c>
      <c r="BM88" s="47">
        <v>1.9225665199999999E-2</v>
      </c>
      <c r="BN88" s="47">
        <v>-4.3646040000000002E-3</v>
      </c>
      <c r="BO88" s="47">
        <v>1.82379178E-2</v>
      </c>
      <c r="BP88" s="47">
        <v>5.4235150000000001E-4</v>
      </c>
      <c r="BQ88" s="47">
        <v>3.5081569E-3</v>
      </c>
      <c r="BR88" s="47">
        <v>-7.3207460000000004E-3</v>
      </c>
      <c r="BS88" s="47">
        <v>3.7974952000000002E-3</v>
      </c>
      <c r="BT88" s="47">
        <v>-2.4292174999999999E-2</v>
      </c>
      <c r="BU88" s="47">
        <v>9.1656168999999996E-3</v>
      </c>
      <c r="BV88" s="47">
        <v>-9.3365129999999994E-3</v>
      </c>
      <c r="BW88" s="47">
        <v>3.6401200799999998E-2</v>
      </c>
      <c r="BX88" s="47">
        <v>-6.9631609999999998E-3</v>
      </c>
      <c r="BY88" s="47">
        <v>3.9553200900000002E-2</v>
      </c>
      <c r="BZ88" s="47">
        <v>-3.0862049999999999E-2</v>
      </c>
      <c r="CA88" s="47">
        <v>5.1404390100000003E-2</v>
      </c>
      <c r="CB88" s="47">
        <v>3.1035525000000001E-2</v>
      </c>
      <c r="CC88" s="47">
        <v>-1.6755434999999999E-2</v>
      </c>
      <c r="CD88" s="47">
        <v>-4.3621909E-2</v>
      </c>
      <c r="CE88" s="47">
        <v>-4.2713533999999997E-2</v>
      </c>
      <c r="CF88" s="47">
        <v>7.3344715999999997E-3</v>
      </c>
      <c r="CG88" s="47">
        <v>-1.8392904000000002E-2</v>
      </c>
      <c r="CH88" s="47">
        <v>1</v>
      </c>
      <c r="CI88" s="47">
        <v>1.9545785600000001E-2</v>
      </c>
      <c r="CJ88" s="47">
        <v>-2.0127492E-2</v>
      </c>
      <c r="CK88" s="47">
        <v>1.34523244E-2</v>
      </c>
      <c r="CL88" s="47">
        <v>5.2618793000000002E-3</v>
      </c>
      <c r="CM88" s="47">
        <v>-5.3380550000000004E-3</v>
      </c>
      <c r="CN88" s="47">
        <v>7.0598798999999997E-3</v>
      </c>
      <c r="CO88" s="47">
        <v>-9.3970540000000002E-3</v>
      </c>
      <c r="CP88" s="47">
        <v>-7.3592190000000002E-3</v>
      </c>
      <c r="CQ88" s="47">
        <v>-7.0599859999999999E-3</v>
      </c>
      <c r="CR88" s="47">
        <v>-2.0748839999999999E-3</v>
      </c>
      <c r="CS88" s="47">
        <v>-3.0227624000000002E-2</v>
      </c>
      <c r="CT88" s="47">
        <v>-2.7946104999999999E-2</v>
      </c>
      <c r="CU88" s="47">
        <v>5.7180525999999997E-3</v>
      </c>
      <c r="CV88" s="47">
        <v>2.6671140400000001E-2</v>
      </c>
      <c r="CW88" s="47">
        <v>-1.8761696000000001E-2</v>
      </c>
      <c r="CX88" s="47">
        <v>-1.1443741E-2</v>
      </c>
      <c r="CY88" s="47">
        <v>1.8336685000000001E-3</v>
      </c>
      <c r="CZ88" s="47">
        <v>1.0713041099999999E-2</v>
      </c>
      <c r="DA88" s="47">
        <v>-1.2579430000000001E-2</v>
      </c>
      <c r="DB88" s="47">
        <v>-2.5067665999999999E-2</v>
      </c>
      <c r="DC88" s="47">
        <v>-1.6209415000000001E-2</v>
      </c>
      <c r="DD88" s="47">
        <v>6.6952888999999996E-3</v>
      </c>
      <c r="DE88" s="47">
        <v>4.7654248000000001E-3</v>
      </c>
      <c r="DF88" s="47">
        <v>2.1063605E-3</v>
      </c>
      <c r="DG88" s="47">
        <v>-2.1774630000000001E-3</v>
      </c>
      <c r="DH88" s="48">
        <v>1.6047959099999998E-2</v>
      </c>
    </row>
    <row r="89" spans="1:112" x14ac:dyDescent="0.15">
      <c r="A89" s="46" t="s">
        <v>940</v>
      </c>
      <c r="B89" s="47" t="s">
        <v>134</v>
      </c>
      <c r="C89" s="47">
        <v>6.1493037700000003E-2</v>
      </c>
      <c r="D89" s="47">
        <v>4.4044235500000001E-2</v>
      </c>
      <c r="E89" s="47">
        <v>7.2129425499999997E-2</v>
      </c>
      <c r="F89" s="47">
        <v>7.6205537899999995E-2</v>
      </c>
      <c r="G89" s="47">
        <v>6.9827637999999997E-3</v>
      </c>
      <c r="H89" s="47">
        <v>2.11073385E-2</v>
      </c>
      <c r="I89" s="47">
        <v>2.0535844500000001E-2</v>
      </c>
      <c r="J89" s="47">
        <v>7.8593755900000006E-2</v>
      </c>
      <c r="K89" s="47">
        <v>-6.8314200000000004E-3</v>
      </c>
      <c r="L89" s="47">
        <v>2.6536030299999999E-2</v>
      </c>
      <c r="M89" s="47">
        <v>0.1081412621</v>
      </c>
      <c r="N89" s="47">
        <v>0.1019166839</v>
      </c>
      <c r="O89" s="47">
        <v>0.1012410438</v>
      </c>
      <c r="P89" s="47">
        <v>7.9215429200000007E-2</v>
      </c>
      <c r="Q89" s="47">
        <v>9.3669714599999995E-2</v>
      </c>
      <c r="R89" s="47">
        <v>6.8208157000000005E-2</v>
      </c>
      <c r="S89" s="47">
        <v>8.0153401499999999E-2</v>
      </c>
      <c r="T89" s="47">
        <v>0.1063818742</v>
      </c>
      <c r="U89" s="47">
        <v>7.7285243000000003E-2</v>
      </c>
      <c r="V89" s="47">
        <v>8.4049283299999999E-2</v>
      </c>
      <c r="W89" s="47">
        <v>7.0670650700000004E-2</v>
      </c>
      <c r="X89" s="47">
        <v>7.8212619299999994E-2</v>
      </c>
      <c r="Y89" s="47">
        <v>7.9937440799999995E-2</v>
      </c>
      <c r="Z89" s="47">
        <v>8.5680375500000003E-2</v>
      </c>
      <c r="AA89" s="47">
        <v>6.6731102200000003E-2</v>
      </c>
      <c r="AB89" s="47">
        <v>0.13424270599999999</v>
      </c>
      <c r="AC89" s="47">
        <v>0.14244264649999999</v>
      </c>
      <c r="AD89" s="47">
        <v>3.7617813399999998E-2</v>
      </c>
      <c r="AE89" s="47">
        <v>0.14319419359999999</v>
      </c>
      <c r="AF89" s="47">
        <v>0.12875449559999999</v>
      </c>
      <c r="AG89" s="47">
        <v>4.37152632E-2</v>
      </c>
      <c r="AH89" s="47">
        <v>4.9951914799999997E-2</v>
      </c>
      <c r="AI89" s="47">
        <v>0.14776950089999999</v>
      </c>
      <c r="AJ89" s="47">
        <v>9.5240141900000005E-2</v>
      </c>
      <c r="AK89" s="47">
        <v>0.1459025065</v>
      </c>
      <c r="AL89" s="47">
        <v>7.02239687E-2</v>
      </c>
      <c r="AM89" s="47">
        <v>2.9887840200000002E-2</v>
      </c>
      <c r="AN89" s="47">
        <v>0.1191146223</v>
      </c>
      <c r="AO89" s="47">
        <v>0.1326362794</v>
      </c>
      <c r="AP89" s="47">
        <v>1.07645728E-2</v>
      </c>
      <c r="AQ89" s="47">
        <v>4.7429720000000002E-2</v>
      </c>
      <c r="AR89" s="47">
        <v>2.7990350000000001E-2</v>
      </c>
      <c r="AS89" s="47">
        <v>2.2292582700000001E-2</v>
      </c>
      <c r="AT89" s="47">
        <v>6.7117907199999993E-2</v>
      </c>
      <c r="AU89" s="47">
        <v>8.6098965200000002E-2</v>
      </c>
      <c r="AV89" s="47">
        <v>5.55383619E-2</v>
      </c>
      <c r="AW89" s="47">
        <v>0.14818890730000001</v>
      </c>
      <c r="AX89" s="47">
        <v>1.9351877900000002E-2</v>
      </c>
      <c r="AY89" s="47">
        <v>-5.0656118E-2</v>
      </c>
      <c r="AZ89" s="47">
        <v>0.33565019019999998</v>
      </c>
      <c r="BA89" s="47">
        <v>2.1271366600000001E-2</v>
      </c>
      <c r="BB89" s="47">
        <v>2.7112440000000002E-2</v>
      </c>
      <c r="BC89" s="47">
        <v>7.9120501900000001E-2</v>
      </c>
      <c r="BD89" s="47">
        <v>-4.8990853000000001E-2</v>
      </c>
      <c r="BE89" s="47">
        <v>-4.1939236999999997E-2</v>
      </c>
      <c r="BF89" s="47">
        <v>0.13964598140000001</v>
      </c>
      <c r="BG89" s="47">
        <v>2.7063963399999998E-2</v>
      </c>
      <c r="BH89" s="47">
        <v>1.6889905899999998E-2</v>
      </c>
      <c r="BI89" s="47">
        <v>-2.9125865000000001E-2</v>
      </c>
      <c r="BJ89" s="47">
        <v>-2.2709065000000001E-2</v>
      </c>
      <c r="BK89" s="47">
        <v>5.8164057999999996E-3</v>
      </c>
      <c r="BL89" s="47">
        <v>2.2837566600000001E-2</v>
      </c>
      <c r="BM89" s="47">
        <v>-0.15023472399999999</v>
      </c>
      <c r="BN89" s="47">
        <v>-4.9159870000000001E-3</v>
      </c>
      <c r="BO89" s="47">
        <v>8.4613233900000001E-2</v>
      </c>
      <c r="BP89" s="47">
        <v>-1.6468973000000001E-2</v>
      </c>
      <c r="BQ89" s="47">
        <v>4.4620121E-3</v>
      </c>
      <c r="BR89" s="47">
        <v>-2.0077866E-2</v>
      </c>
      <c r="BS89" s="47">
        <v>-2.6675459999999998E-3</v>
      </c>
      <c r="BT89" s="47">
        <v>-4.0922748000000002E-2</v>
      </c>
      <c r="BU89" s="47">
        <v>3.2711833099999997E-2</v>
      </c>
      <c r="BV89" s="47">
        <v>5.7038402100000003E-2</v>
      </c>
      <c r="BW89" s="47">
        <v>0.31064381270000002</v>
      </c>
      <c r="BX89" s="47">
        <v>-2.4275439999999998E-3</v>
      </c>
      <c r="BY89" s="47">
        <v>0.32003488759999998</v>
      </c>
      <c r="BZ89" s="47">
        <v>-2.1912528000000001E-2</v>
      </c>
      <c r="CA89" s="47">
        <v>0.35512994190000002</v>
      </c>
      <c r="CB89" s="47">
        <v>0.29858004389999998</v>
      </c>
      <c r="CC89" s="47">
        <v>-1.9769471E-2</v>
      </c>
      <c r="CD89" s="47">
        <v>-0.126392003</v>
      </c>
      <c r="CE89" s="47">
        <v>-0.116244099</v>
      </c>
      <c r="CF89" s="47">
        <v>-2.4544282000000001E-2</v>
      </c>
      <c r="CG89" s="47">
        <v>-5.5408739999999998E-2</v>
      </c>
      <c r="CH89" s="47">
        <v>1.9545785600000001E-2</v>
      </c>
      <c r="CI89" s="47">
        <v>1</v>
      </c>
      <c r="CJ89" s="47">
        <v>-5.1543717000000003E-2</v>
      </c>
      <c r="CK89" s="47">
        <v>-4.0912482999999999E-2</v>
      </c>
      <c r="CL89" s="47">
        <v>-2.2472599999999999E-4</v>
      </c>
      <c r="CM89" s="47">
        <v>-2.6220874000000002E-2</v>
      </c>
      <c r="CN89" s="47">
        <v>-1.3919150000000001E-3</v>
      </c>
      <c r="CO89" s="47">
        <v>-2.7735559999999999E-2</v>
      </c>
      <c r="CP89" s="47">
        <v>-2.1816703E-2</v>
      </c>
      <c r="CQ89" s="47">
        <v>-2.1517689999999999E-2</v>
      </c>
      <c r="CR89" s="47">
        <v>-3.3797817000000001E-2</v>
      </c>
      <c r="CS89" s="47">
        <v>-4.5926204999999998E-2</v>
      </c>
      <c r="CT89" s="47">
        <v>-4.7073348000000001E-2</v>
      </c>
      <c r="CU89" s="47">
        <v>-2.6252032000000002E-2</v>
      </c>
      <c r="CV89" s="47">
        <v>0.20146982869999999</v>
      </c>
      <c r="CW89" s="47">
        <v>-5.1001044000000002E-2</v>
      </c>
      <c r="CX89" s="47">
        <v>7.4110293999999997E-3</v>
      </c>
      <c r="CY89" s="47">
        <v>1.1436274999999999E-2</v>
      </c>
      <c r="CZ89" s="47">
        <v>-2.0602107000000001E-2</v>
      </c>
      <c r="DA89" s="47">
        <v>-1.6857618000000001E-2</v>
      </c>
      <c r="DB89" s="47">
        <v>1.4184973700000001E-2</v>
      </c>
      <c r="DC89" s="47">
        <v>-1.9924502E-2</v>
      </c>
      <c r="DD89" s="47">
        <v>-4.1962913999999997E-2</v>
      </c>
      <c r="DE89" s="47">
        <v>3.53069071E-2</v>
      </c>
      <c r="DF89" s="47">
        <v>2.5784636E-2</v>
      </c>
      <c r="DG89" s="47">
        <v>1.50655315E-2</v>
      </c>
      <c r="DH89" s="48">
        <v>8.1053028400000005E-2</v>
      </c>
    </row>
    <row r="90" spans="1:112" x14ac:dyDescent="0.15">
      <c r="A90" s="46" t="s">
        <v>940</v>
      </c>
      <c r="B90" s="47" t="s">
        <v>140</v>
      </c>
      <c r="C90" s="47">
        <v>-4.4977411000000002E-2</v>
      </c>
      <c r="D90" s="47">
        <v>-4.8215208000000002E-2</v>
      </c>
      <c r="E90" s="47">
        <v>-4.3483595999999999E-2</v>
      </c>
      <c r="F90" s="47">
        <v>-1.1749211000000001E-2</v>
      </c>
      <c r="G90" s="47">
        <v>-2.50592E-2</v>
      </c>
      <c r="H90" s="47">
        <v>-3.0483614999999999E-2</v>
      </c>
      <c r="I90" s="47">
        <v>-2.8728990999999999E-2</v>
      </c>
      <c r="J90" s="47">
        <v>-2.9055576999999999E-2</v>
      </c>
      <c r="K90" s="47">
        <v>-3.4281211999999998E-2</v>
      </c>
      <c r="L90" s="47">
        <v>2.5702811499999999E-2</v>
      </c>
      <c r="M90" s="47">
        <v>-8.2842049999999993E-3</v>
      </c>
      <c r="N90" s="47">
        <v>-5.8272719999999997E-3</v>
      </c>
      <c r="O90" s="47">
        <v>-6.3912049999999996E-3</v>
      </c>
      <c r="P90" s="47">
        <v>-5.5003889999999996E-3</v>
      </c>
      <c r="Q90" s="47">
        <v>0.13034795360000001</v>
      </c>
      <c r="R90" s="47">
        <v>-1.059983E-3</v>
      </c>
      <c r="S90" s="47">
        <v>-6.6264740000000003E-3</v>
      </c>
      <c r="T90" s="47">
        <v>-1.0046147E-2</v>
      </c>
      <c r="U90" s="47">
        <v>6.3481550000000001E-4</v>
      </c>
      <c r="V90" s="47">
        <v>-2.1812410000000001E-2</v>
      </c>
      <c r="W90" s="47">
        <v>-4.9072170000000002E-3</v>
      </c>
      <c r="X90" s="47">
        <v>-9.8283139999999995E-3</v>
      </c>
      <c r="Y90" s="47">
        <v>-1.1683773E-2</v>
      </c>
      <c r="Z90" s="47">
        <v>-9.1447839999999996E-3</v>
      </c>
      <c r="AA90" s="47">
        <v>-6.2004399999999998E-3</v>
      </c>
      <c r="AB90" s="47">
        <v>0.14310065620000001</v>
      </c>
      <c r="AC90" s="47">
        <v>-9.8749860000000005E-3</v>
      </c>
      <c r="AD90" s="47">
        <v>1.2232959E-3</v>
      </c>
      <c r="AE90" s="47">
        <v>-8.7617110000000002E-3</v>
      </c>
      <c r="AF90" s="47">
        <v>0.1700743478</v>
      </c>
      <c r="AG90" s="47">
        <v>4.8647874100000002E-2</v>
      </c>
      <c r="AH90" s="47">
        <v>-4.2962540000000002E-3</v>
      </c>
      <c r="AI90" s="47">
        <v>-0.11300054299999999</v>
      </c>
      <c r="AJ90" s="47">
        <v>-0.192081848</v>
      </c>
      <c r="AK90" s="47">
        <v>-1.3514474E-2</v>
      </c>
      <c r="AL90" s="47">
        <v>-1.2276986E-2</v>
      </c>
      <c r="AM90" s="47">
        <v>-2.1489385999999999E-2</v>
      </c>
      <c r="AN90" s="47">
        <v>-0.170414804</v>
      </c>
      <c r="AO90" s="47">
        <v>-0.128664163</v>
      </c>
      <c r="AP90" s="47">
        <v>2.1473247500000001E-2</v>
      </c>
      <c r="AQ90" s="47">
        <v>2.7894288E-2</v>
      </c>
      <c r="AR90" s="47">
        <v>1.36136596E-2</v>
      </c>
      <c r="AS90" s="47">
        <v>1.2805209600000001E-2</v>
      </c>
      <c r="AT90" s="47">
        <v>2.9851502999999999E-3</v>
      </c>
      <c r="AU90" s="47">
        <v>-0.215587153</v>
      </c>
      <c r="AV90" s="47">
        <v>-3.3485429999999998E-3</v>
      </c>
      <c r="AW90" s="47">
        <v>-0.27945519600000002</v>
      </c>
      <c r="AX90" s="47">
        <v>1.1986294099999999E-2</v>
      </c>
      <c r="AY90" s="47">
        <v>0.1160508864</v>
      </c>
      <c r="AZ90" s="47">
        <v>-1.4794656E-2</v>
      </c>
      <c r="BA90" s="47">
        <v>0.1313968402</v>
      </c>
      <c r="BB90" s="47">
        <v>2.6092418400000001E-2</v>
      </c>
      <c r="BC90" s="47">
        <v>-1.24647E-2</v>
      </c>
      <c r="BD90" s="47">
        <v>0.1056468168</v>
      </c>
      <c r="BE90" s="47">
        <v>7.1566906700000002E-2</v>
      </c>
      <c r="BF90" s="47">
        <v>-0.292602525</v>
      </c>
      <c r="BG90" s="47">
        <v>6.9574748199999994E-2</v>
      </c>
      <c r="BH90" s="47">
        <v>3.4527076900000002E-2</v>
      </c>
      <c r="BI90" s="47">
        <v>-1.3977362E-2</v>
      </c>
      <c r="BJ90" s="47">
        <v>7.6484610300000005E-2</v>
      </c>
      <c r="BK90" s="47">
        <v>-5.6806152999999998E-2</v>
      </c>
      <c r="BL90" s="47">
        <v>5.9814389400000001E-2</v>
      </c>
      <c r="BM90" s="47">
        <v>1.92900906E-2</v>
      </c>
      <c r="BN90" s="47">
        <v>4.3176883499999999E-2</v>
      </c>
      <c r="BO90" s="47">
        <v>2.7534531000000001E-2</v>
      </c>
      <c r="BP90" s="47">
        <v>1.16290345E-2</v>
      </c>
      <c r="BQ90" s="47">
        <v>-1.2479921999999999E-2</v>
      </c>
      <c r="BR90" s="47">
        <v>0.31698750819999999</v>
      </c>
      <c r="BS90" s="47">
        <v>7.4900469999999997E-4</v>
      </c>
      <c r="BT90" s="47">
        <v>3.8216939E-3</v>
      </c>
      <c r="BU90" s="47">
        <v>3.8083035E-3</v>
      </c>
      <c r="BV90" s="47">
        <v>-1.8349748999999999E-2</v>
      </c>
      <c r="BW90" s="47">
        <v>-4.8373315E-2</v>
      </c>
      <c r="BX90" s="47">
        <v>3.92006814E-2</v>
      </c>
      <c r="BY90" s="47">
        <v>-5.2150907000000003E-2</v>
      </c>
      <c r="BZ90" s="47">
        <v>5.2213972999999997E-2</v>
      </c>
      <c r="CA90" s="47">
        <v>-5.0244298E-2</v>
      </c>
      <c r="CB90" s="47">
        <v>-3.9709249000000002E-2</v>
      </c>
      <c r="CC90" s="47">
        <v>6.0458092999999997E-3</v>
      </c>
      <c r="CD90" s="47">
        <v>1.7309658499999998E-2</v>
      </c>
      <c r="CE90" s="47">
        <v>1.28399068E-2</v>
      </c>
      <c r="CF90" s="47">
        <v>-9.6087120000000002E-3</v>
      </c>
      <c r="CG90" s="47">
        <v>6.5479971400000003E-2</v>
      </c>
      <c r="CH90" s="47">
        <v>-2.0127492E-2</v>
      </c>
      <c r="CI90" s="47">
        <v>-5.1543717000000003E-2</v>
      </c>
      <c r="CJ90" s="47">
        <v>1</v>
      </c>
      <c r="CK90" s="47">
        <v>-1.531918E-2</v>
      </c>
      <c r="CL90" s="47">
        <v>4.1548115699999999E-2</v>
      </c>
      <c r="CM90" s="47">
        <v>0.45982274249999999</v>
      </c>
      <c r="CN90" s="47">
        <v>-3.4753179999999998E-3</v>
      </c>
      <c r="CO90" s="47">
        <v>0.47493468709999997</v>
      </c>
      <c r="CP90" s="47">
        <v>0.4665179377</v>
      </c>
      <c r="CQ90" s="47">
        <v>0.46258798960000003</v>
      </c>
      <c r="CR90" s="47">
        <v>1.7287326E-3</v>
      </c>
      <c r="CS90" s="47">
        <v>0.6111608087</v>
      </c>
      <c r="CT90" s="47">
        <v>0.68396052019999998</v>
      </c>
      <c r="CU90" s="47">
        <v>0.16825419089999999</v>
      </c>
      <c r="CV90" s="47">
        <v>-3.0167981E-2</v>
      </c>
      <c r="CW90" s="47">
        <v>1.3564291E-3</v>
      </c>
      <c r="CX90" s="47">
        <v>-1.4374316999999999E-2</v>
      </c>
      <c r="CY90" s="47">
        <v>-4.8013400000000001E-4</v>
      </c>
      <c r="CZ90" s="47">
        <v>3.4527320100000002E-2</v>
      </c>
      <c r="DA90" s="47">
        <v>8.5481233E-3</v>
      </c>
      <c r="DB90" s="47">
        <v>-5.0929073999999998E-2</v>
      </c>
      <c r="DC90" s="47">
        <v>6.3626244600000006E-2</v>
      </c>
      <c r="DD90" s="47">
        <v>1.7214151E-2</v>
      </c>
      <c r="DE90" s="47">
        <v>-1.5614052E-2</v>
      </c>
      <c r="DF90" s="47">
        <v>-8.6520100000000001E-4</v>
      </c>
      <c r="DG90" s="47">
        <v>-3.4645359999999998E-3</v>
      </c>
      <c r="DH90" s="48">
        <v>-4.1316062000000001E-2</v>
      </c>
    </row>
    <row r="91" spans="1:112" x14ac:dyDescent="0.15">
      <c r="A91" s="46" t="s">
        <v>940</v>
      </c>
      <c r="B91" s="47" t="s">
        <v>815</v>
      </c>
      <c r="C91" s="47">
        <v>4.1975780099999999E-2</v>
      </c>
      <c r="D91" s="47">
        <v>6.2904607000000001E-2</v>
      </c>
      <c r="E91" s="47">
        <v>1.5210537999999999E-3</v>
      </c>
      <c r="F91" s="47">
        <v>-2.1512593E-2</v>
      </c>
      <c r="G91" s="47">
        <v>0.18790773080000001</v>
      </c>
      <c r="H91" s="47">
        <v>3.5169231500000002E-2</v>
      </c>
      <c r="I91" s="47">
        <v>3.3991058999999997E-2</v>
      </c>
      <c r="J91" s="47">
        <v>-0.18121489199999999</v>
      </c>
      <c r="K91" s="47">
        <v>0.19185135880000001</v>
      </c>
      <c r="L91" s="47">
        <v>2.8397919800000001E-2</v>
      </c>
      <c r="M91" s="47">
        <v>-0.13160929599999999</v>
      </c>
      <c r="N91" s="47">
        <v>-0.12656794900000001</v>
      </c>
      <c r="O91" s="47">
        <v>-0.15489429399999999</v>
      </c>
      <c r="P91" s="47">
        <v>-0.22381531399999999</v>
      </c>
      <c r="Q91" s="47">
        <v>-0.151551928</v>
      </c>
      <c r="R91" s="47">
        <v>-0.137739271</v>
      </c>
      <c r="S91" s="47">
        <v>-0.18756957599999999</v>
      </c>
      <c r="T91" s="47">
        <v>-0.163851729</v>
      </c>
      <c r="U91" s="47">
        <v>-0.15386639499999999</v>
      </c>
      <c r="V91" s="47">
        <v>-0.31957812499999999</v>
      </c>
      <c r="W91" s="47">
        <v>-0.21835544200000001</v>
      </c>
      <c r="X91" s="47">
        <v>-0.193149452</v>
      </c>
      <c r="Y91" s="47">
        <v>-0.231690439</v>
      </c>
      <c r="Z91" s="47">
        <v>-0.23133961</v>
      </c>
      <c r="AA91" s="47">
        <v>-0.20895118400000001</v>
      </c>
      <c r="AB91" s="47">
        <v>-0.11796915299999999</v>
      </c>
      <c r="AC91" s="47">
        <v>-0.12565156699999999</v>
      </c>
      <c r="AD91" s="47">
        <v>-0.107110493</v>
      </c>
      <c r="AE91" s="47">
        <v>-0.127775576</v>
      </c>
      <c r="AF91" s="47">
        <v>-0.129457931</v>
      </c>
      <c r="AG91" s="47">
        <v>-0.119735702</v>
      </c>
      <c r="AH91" s="47">
        <v>-4.6374352000000001E-2</v>
      </c>
      <c r="AI91" s="47">
        <v>-0.106776971</v>
      </c>
      <c r="AJ91" s="47">
        <v>-0.13206562499999999</v>
      </c>
      <c r="AK91" s="47">
        <v>-0.148108819</v>
      </c>
      <c r="AL91" s="47">
        <v>-0.23475894899999999</v>
      </c>
      <c r="AM91" s="47">
        <v>-8.1196181000000006E-2</v>
      </c>
      <c r="AN91" s="47">
        <v>-0.11725936200000001</v>
      </c>
      <c r="AO91" s="47">
        <v>-0.108932205</v>
      </c>
      <c r="AP91" s="47">
        <v>-6.4244829999999999E-3</v>
      </c>
      <c r="AQ91" s="47">
        <v>-2.1791468000000001E-2</v>
      </c>
      <c r="AR91" s="47">
        <v>-3.5900466999999998E-2</v>
      </c>
      <c r="AS91" s="47">
        <v>-3.2140061999999997E-2</v>
      </c>
      <c r="AT91" s="47">
        <v>-4.8509117999999997E-2</v>
      </c>
      <c r="AU91" s="47">
        <v>-0.12725231100000001</v>
      </c>
      <c r="AV91" s="47">
        <v>-9.0222870999999996E-2</v>
      </c>
      <c r="AW91" s="47">
        <v>-9.5540971000000002E-2</v>
      </c>
      <c r="AX91" s="47">
        <v>8.8348918200000001E-2</v>
      </c>
      <c r="AY91" s="47">
        <v>-4.6284025999999999E-2</v>
      </c>
      <c r="AZ91" s="47">
        <v>-0.13256775300000001</v>
      </c>
      <c r="BA91" s="47">
        <v>6.8678025500000003E-2</v>
      </c>
      <c r="BB91" s="47">
        <v>-4.0997459E-2</v>
      </c>
      <c r="BC91" s="47">
        <v>-0.21663504</v>
      </c>
      <c r="BD91" s="47">
        <v>-3.81383E-2</v>
      </c>
      <c r="BE91" s="47">
        <v>-3.3244419999999997E-2</v>
      </c>
      <c r="BF91" s="47">
        <v>-9.0609503999999993E-2</v>
      </c>
      <c r="BG91" s="47">
        <v>-9.1924099999999998E-3</v>
      </c>
      <c r="BH91" s="47">
        <v>3.3661386000000001E-3</v>
      </c>
      <c r="BI91" s="47">
        <v>4.2982338799999999E-2</v>
      </c>
      <c r="BJ91" s="47">
        <v>-2.305627E-2</v>
      </c>
      <c r="BK91" s="47">
        <v>1.56192912E-2</v>
      </c>
      <c r="BL91" s="47">
        <v>6.6149363000000003E-2</v>
      </c>
      <c r="BM91" s="47">
        <v>-9.5706471000000001E-2</v>
      </c>
      <c r="BN91" s="47">
        <v>5.8196070500000002E-2</v>
      </c>
      <c r="BO91" s="47">
        <v>-7.3419848999999995E-2</v>
      </c>
      <c r="BP91" s="47">
        <v>3.5895249300000001E-2</v>
      </c>
      <c r="BQ91" s="47">
        <v>1.6664251200000001E-2</v>
      </c>
      <c r="BR91" s="47">
        <v>-2.3705500000000001E-4</v>
      </c>
      <c r="BS91" s="47">
        <v>2.4821930799999999E-2</v>
      </c>
      <c r="BT91" s="47">
        <v>-4.2616679999999997E-3</v>
      </c>
      <c r="BU91" s="47">
        <v>-6.5732559999999995E-2</v>
      </c>
      <c r="BV91" s="47">
        <v>-1.8755204000000001E-2</v>
      </c>
      <c r="BW91" s="47">
        <v>-7.2728863000000005E-2</v>
      </c>
      <c r="BX91" s="47">
        <v>5.8073315799999997E-2</v>
      </c>
      <c r="BY91" s="47">
        <v>-7.2248439999999997E-2</v>
      </c>
      <c r="BZ91" s="47">
        <v>-2.2002361000000002E-2</v>
      </c>
      <c r="CA91" s="47">
        <v>-7.1892195000000006E-2</v>
      </c>
      <c r="CB91" s="47">
        <v>-6.8914242000000001E-2</v>
      </c>
      <c r="CC91" s="31">
        <v>5.0286860000000001E-7</v>
      </c>
      <c r="CD91" s="47">
        <v>2.2206843999999998E-3</v>
      </c>
      <c r="CE91" s="47">
        <v>5.9705860000000002E-4</v>
      </c>
      <c r="CF91" s="47">
        <v>0.42032672440000002</v>
      </c>
      <c r="CG91" s="47">
        <v>4.6400100000000002E-4</v>
      </c>
      <c r="CH91" s="47">
        <v>1.34523244E-2</v>
      </c>
      <c r="CI91" s="47">
        <v>-4.0912482999999999E-2</v>
      </c>
      <c r="CJ91" s="47">
        <v>-1.531918E-2</v>
      </c>
      <c r="CK91" s="47">
        <v>1</v>
      </c>
      <c r="CL91" s="47">
        <v>-1.4725380999999999E-2</v>
      </c>
      <c r="CM91" s="47">
        <v>2.9612225000000001E-3</v>
      </c>
      <c r="CN91" s="47">
        <v>4.8176666999999998E-3</v>
      </c>
      <c r="CO91" s="47">
        <v>7.1386879999999998E-3</v>
      </c>
      <c r="CP91" s="47">
        <v>3.3817648E-3</v>
      </c>
      <c r="CQ91" s="47">
        <v>3.4562667000000002E-3</v>
      </c>
      <c r="CR91" s="47">
        <v>0.14805783489999999</v>
      </c>
      <c r="CS91" s="47">
        <v>-1.8454983000000001E-2</v>
      </c>
      <c r="CT91" s="47">
        <v>-1.8130285999999999E-2</v>
      </c>
      <c r="CU91" s="47">
        <v>-2.6071306999999998E-2</v>
      </c>
      <c r="CV91" s="47">
        <v>-5.2465853999999999E-2</v>
      </c>
      <c r="CW91" s="47">
        <v>-7.1138060000000003E-3</v>
      </c>
      <c r="CX91" s="47">
        <v>1.5241991999999999E-2</v>
      </c>
      <c r="CY91" s="47">
        <v>-5.7385029999999998E-3</v>
      </c>
      <c r="CZ91" s="47">
        <v>-2.4390823999999998E-2</v>
      </c>
      <c r="DA91" s="47">
        <v>-3.8764939999999999E-3</v>
      </c>
      <c r="DB91" s="47">
        <v>-1.1278950000000001E-3</v>
      </c>
      <c r="DC91" s="47">
        <v>-2.2203110000000002E-2</v>
      </c>
      <c r="DD91" s="47">
        <v>3.7435496999999999E-3</v>
      </c>
      <c r="DE91" s="47">
        <v>-2.0125422E-2</v>
      </c>
      <c r="DF91" s="47">
        <v>-1.4961E-5</v>
      </c>
      <c r="DG91" s="47">
        <v>-4.6373769999999998E-3</v>
      </c>
      <c r="DH91" s="48">
        <v>3.2932675000000001E-3</v>
      </c>
    </row>
    <row r="92" spans="1:112" x14ac:dyDescent="0.15">
      <c r="A92" s="46" t="s">
        <v>940</v>
      </c>
      <c r="B92" s="47" t="s">
        <v>426</v>
      </c>
      <c r="C92" s="47">
        <v>-2.3181597000000002E-2</v>
      </c>
      <c r="D92" s="47">
        <v>-2.7375043000000002E-2</v>
      </c>
      <c r="E92" s="47">
        <v>-1.567211E-2</v>
      </c>
      <c r="F92" s="47">
        <v>-1.0342773E-2</v>
      </c>
      <c r="G92" s="47">
        <v>-4.8825810000000004E-3</v>
      </c>
      <c r="H92" s="47">
        <v>-2.9543280000000002E-2</v>
      </c>
      <c r="I92" s="47">
        <v>-2.7957314E-2</v>
      </c>
      <c r="J92" s="47">
        <v>-2.8682685999999999E-2</v>
      </c>
      <c r="K92" s="47">
        <v>1.6837497E-3</v>
      </c>
      <c r="L92" s="47">
        <v>-1.0333851E-2</v>
      </c>
      <c r="M92" s="47">
        <v>8.1373761999999992E-3</v>
      </c>
      <c r="N92" s="47">
        <v>5.8135074999999996E-3</v>
      </c>
      <c r="O92" s="47">
        <v>9.4434281999999994E-3</v>
      </c>
      <c r="P92" s="47">
        <v>1.79294334E-2</v>
      </c>
      <c r="Q92" s="47">
        <v>1.41820386E-2</v>
      </c>
      <c r="R92" s="47">
        <v>1.3538547E-2</v>
      </c>
      <c r="S92" s="47">
        <v>1.8110549300000001E-2</v>
      </c>
      <c r="T92" s="47">
        <v>5.8477141999999996E-3</v>
      </c>
      <c r="U92" s="47">
        <v>8.0505807000000006E-3</v>
      </c>
      <c r="V92" s="47">
        <v>-1.7240049E-2</v>
      </c>
      <c r="W92" s="47">
        <v>1.8236425899999999E-2</v>
      </c>
      <c r="X92" s="47">
        <v>1.5485811E-2</v>
      </c>
      <c r="Y92" s="47">
        <v>1.5398235200000001E-2</v>
      </c>
      <c r="Z92" s="47">
        <v>1.54463363E-2</v>
      </c>
      <c r="AA92" s="47">
        <v>1.5731127800000001E-2</v>
      </c>
      <c r="AB92" s="47">
        <v>3.8371957499999998E-2</v>
      </c>
      <c r="AC92" s="47">
        <v>3.2265277000000002E-2</v>
      </c>
      <c r="AD92" s="47">
        <v>8.1393121000000006E-3</v>
      </c>
      <c r="AE92" s="47">
        <v>3.2382189999999998E-2</v>
      </c>
      <c r="AF92" s="47">
        <v>3.6799585699999998E-2</v>
      </c>
      <c r="AG92" s="47">
        <v>-2.2546851E-2</v>
      </c>
      <c r="AH92" s="47">
        <v>1.2850950200000001E-2</v>
      </c>
      <c r="AI92" s="47">
        <v>-7.5349290000000001E-3</v>
      </c>
      <c r="AJ92" s="47">
        <v>7.7836759999999998E-3</v>
      </c>
      <c r="AK92" s="47">
        <v>3.0359127600000001E-2</v>
      </c>
      <c r="AL92" s="47">
        <v>1.5680886599999999E-2</v>
      </c>
      <c r="AM92" s="47">
        <v>-4.4200812999999999E-2</v>
      </c>
      <c r="AN92" s="47">
        <v>-3.3146260000000002E-3</v>
      </c>
      <c r="AO92" s="47">
        <v>-8.657629E-3</v>
      </c>
      <c r="AP92" s="47">
        <v>0.1102567911</v>
      </c>
      <c r="AQ92" s="47">
        <v>0.1162209292</v>
      </c>
      <c r="AR92" s="47">
        <v>4.9661349999999998E-4</v>
      </c>
      <c r="AS92" s="47">
        <v>4.9603907999999997E-3</v>
      </c>
      <c r="AT92" s="47">
        <v>9.1948006000000006E-3</v>
      </c>
      <c r="AU92" s="47">
        <v>1.4503172000000001E-3</v>
      </c>
      <c r="AV92" s="47">
        <v>4.7014658000000004E-3</v>
      </c>
      <c r="AW92" s="47">
        <v>-1.6119824000000001E-2</v>
      </c>
      <c r="AX92" s="47">
        <v>-1.0465047E-2</v>
      </c>
      <c r="AY92" s="47">
        <v>0.113926518</v>
      </c>
      <c r="AZ92" s="47">
        <v>6.3931554000000003E-3</v>
      </c>
      <c r="BA92" s="47">
        <v>2.8411791299999999E-2</v>
      </c>
      <c r="BB92" s="47">
        <v>-2.5371932E-2</v>
      </c>
      <c r="BC92" s="47">
        <v>1.8777052499999999E-2</v>
      </c>
      <c r="BD92" s="47">
        <v>8.2920138500000004E-2</v>
      </c>
      <c r="BE92" s="47">
        <v>8.0174328000000003E-2</v>
      </c>
      <c r="BF92" s="47">
        <v>-2.0456793000000001E-2</v>
      </c>
      <c r="BG92" s="47">
        <v>1.2478833E-2</v>
      </c>
      <c r="BH92" s="47">
        <v>0.16776976860000001</v>
      </c>
      <c r="BI92" s="47">
        <v>-1.1698148E-2</v>
      </c>
      <c r="BJ92" s="47">
        <v>0.1156397243</v>
      </c>
      <c r="BK92" s="47">
        <v>-2.832935E-2</v>
      </c>
      <c r="BL92" s="47">
        <v>-5.0202021999999999E-2</v>
      </c>
      <c r="BM92" s="47">
        <v>3.3151148700000001E-2</v>
      </c>
      <c r="BN92" s="47">
        <v>1.06357404E-2</v>
      </c>
      <c r="BO92" s="47">
        <v>-8.3973750000000003E-3</v>
      </c>
      <c r="BP92" s="47">
        <v>3.6900700000000002E-3</v>
      </c>
      <c r="BQ92" s="47">
        <v>-4.0507607000000001E-2</v>
      </c>
      <c r="BR92" s="47">
        <v>9.9355881E-3</v>
      </c>
      <c r="BS92" s="47">
        <v>-5.6659839999999998E-3</v>
      </c>
      <c r="BT92" s="47">
        <v>1.6518754399999998E-2</v>
      </c>
      <c r="BU92" s="47">
        <v>1.31293877E-2</v>
      </c>
      <c r="BV92" s="47">
        <v>3.3477719699999998E-2</v>
      </c>
      <c r="BW92" s="47">
        <v>2.6357230200000002E-2</v>
      </c>
      <c r="BX92" s="47">
        <v>1.039145E-3</v>
      </c>
      <c r="BY92" s="47">
        <v>2.6076877799999999E-2</v>
      </c>
      <c r="BZ92" s="47">
        <v>9.3232902199999995E-2</v>
      </c>
      <c r="CA92" s="47">
        <v>-2.2339587000000001E-2</v>
      </c>
      <c r="CB92" s="47">
        <v>-7.3070399999999999E-3</v>
      </c>
      <c r="CC92" s="47">
        <v>1.57713347E-2</v>
      </c>
      <c r="CD92" s="47">
        <v>-3.7337697000000003E-2</v>
      </c>
      <c r="CE92" s="47">
        <v>-4.131957E-2</v>
      </c>
      <c r="CF92" s="47">
        <v>-6.0033730000000002E-3</v>
      </c>
      <c r="CG92" s="47">
        <v>0.1204499907</v>
      </c>
      <c r="CH92" s="47">
        <v>5.2618793000000002E-3</v>
      </c>
      <c r="CI92" s="47">
        <v>-2.2472599999999999E-4</v>
      </c>
      <c r="CJ92" s="47">
        <v>4.1548115699999999E-2</v>
      </c>
      <c r="CK92" s="47">
        <v>-1.4725380999999999E-2</v>
      </c>
      <c r="CL92" s="47">
        <v>1</v>
      </c>
      <c r="CM92" s="47">
        <v>3.2634698500000003E-2</v>
      </c>
      <c r="CN92" s="47">
        <v>1.9424284999999999E-3</v>
      </c>
      <c r="CO92" s="47">
        <v>2.28209316E-2</v>
      </c>
      <c r="CP92" s="47">
        <v>3.3426838799999997E-2</v>
      </c>
      <c r="CQ92" s="47">
        <v>3.32169753E-2</v>
      </c>
      <c r="CR92" s="47">
        <v>-1.5680454999999999E-2</v>
      </c>
      <c r="CS92" s="47">
        <v>6.8337604699999999E-2</v>
      </c>
      <c r="CT92" s="47">
        <v>6.7392880899999993E-2</v>
      </c>
      <c r="CU92" s="47">
        <v>8.1223024800000002E-2</v>
      </c>
      <c r="CV92" s="47">
        <v>5.0436672799999999E-2</v>
      </c>
      <c r="CW92" s="47">
        <v>4.366193E-3</v>
      </c>
      <c r="CX92" s="47">
        <v>-6.8190916000000004E-2</v>
      </c>
      <c r="CY92" s="47">
        <v>1.9098375999999999E-3</v>
      </c>
      <c r="CZ92" s="47">
        <v>0.12877854480000001</v>
      </c>
      <c r="DA92" s="47">
        <v>1.2388786000000001E-2</v>
      </c>
      <c r="DB92" s="47">
        <v>-1.7840616E-2</v>
      </c>
      <c r="DC92" s="47">
        <v>6.2382004499999998E-2</v>
      </c>
      <c r="DD92" s="47">
        <v>-3.2384387000000001E-2</v>
      </c>
      <c r="DE92" s="47">
        <v>-1.2123039E-2</v>
      </c>
      <c r="DF92" s="47">
        <v>5.4676878999999996E-3</v>
      </c>
      <c r="DG92" s="47">
        <v>4.8820158000000002E-3</v>
      </c>
      <c r="DH92" s="48">
        <v>-2.6614862999999999E-2</v>
      </c>
    </row>
    <row r="93" spans="1:112" x14ac:dyDescent="0.15">
      <c r="A93" s="46" t="s">
        <v>940</v>
      </c>
      <c r="B93" s="47" t="s">
        <v>779</v>
      </c>
      <c r="C93" s="47">
        <v>-2.8729428000000001E-2</v>
      </c>
      <c r="D93" s="47">
        <v>-2.8607574E-2</v>
      </c>
      <c r="E93" s="47">
        <v>-2.7537465000000001E-2</v>
      </c>
      <c r="F93" s="47">
        <v>-6.6279809999999998E-3</v>
      </c>
      <c r="G93" s="47">
        <v>-6.8850209999999998E-3</v>
      </c>
      <c r="H93" s="47">
        <v>-9.4744870000000002E-3</v>
      </c>
      <c r="I93" s="47">
        <v>-8.0513019999999998E-3</v>
      </c>
      <c r="J93" s="47">
        <v>-2.3576172999999999E-2</v>
      </c>
      <c r="K93" s="47">
        <v>-1.3254663E-2</v>
      </c>
      <c r="L93" s="47">
        <v>4.5839202000000001E-3</v>
      </c>
      <c r="M93" s="47">
        <v>-2.9147566E-2</v>
      </c>
      <c r="N93" s="47">
        <v>-2.8084942000000002E-2</v>
      </c>
      <c r="O93" s="47">
        <v>-2.7924134E-2</v>
      </c>
      <c r="P93" s="47">
        <v>-2.5719558999999999E-2</v>
      </c>
      <c r="Q93" s="47">
        <v>0.28376315219999998</v>
      </c>
      <c r="R93" s="47">
        <v>-5.6272780000000003E-3</v>
      </c>
      <c r="S93" s="47">
        <v>-4.6625779999999997E-3</v>
      </c>
      <c r="T93" s="47">
        <v>-3.5648554999999998E-2</v>
      </c>
      <c r="U93" s="47">
        <v>-2.2536850000000001E-3</v>
      </c>
      <c r="V93" s="47">
        <v>-1.4194305000000001E-2</v>
      </c>
      <c r="W93" s="47">
        <v>-2.0358034000000001E-2</v>
      </c>
      <c r="X93" s="47">
        <v>-1.0905896999999999E-2</v>
      </c>
      <c r="Y93" s="47">
        <v>-4.8277317E-2</v>
      </c>
      <c r="Z93" s="47">
        <v>-4.2491823999999997E-2</v>
      </c>
      <c r="AA93" s="47">
        <v>-2.883226E-3</v>
      </c>
      <c r="AB93" s="47">
        <v>0.3250470748</v>
      </c>
      <c r="AC93" s="47">
        <v>-2.5156412E-2</v>
      </c>
      <c r="AD93" s="47">
        <v>-1.085209E-3</v>
      </c>
      <c r="AE93" s="47">
        <v>-2.6075284000000001E-2</v>
      </c>
      <c r="AF93" s="47">
        <v>0.3748168731</v>
      </c>
      <c r="AG93" s="47">
        <v>2.094832E-3</v>
      </c>
      <c r="AH93" s="47">
        <v>-1.0164912E-2</v>
      </c>
      <c r="AI93" s="47">
        <v>4.6797027599999999E-2</v>
      </c>
      <c r="AJ93" s="47">
        <v>-0.14735415099999999</v>
      </c>
      <c r="AK93" s="47">
        <v>-4.0551887000000002E-2</v>
      </c>
      <c r="AL93" s="47">
        <v>-5.1895069000000002E-2</v>
      </c>
      <c r="AM93" s="47">
        <v>1.7733379000000001E-2</v>
      </c>
      <c r="AN93" s="47">
        <v>-7.7489619999999999E-3</v>
      </c>
      <c r="AO93" s="47">
        <v>6.6812247399999997E-2</v>
      </c>
      <c r="AP93" s="47">
        <v>3.2390900000000002E-5</v>
      </c>
      <c r="AQ93" s="47">
        <v>1.2435150900000001E-2</v>
      </c>
      <c r="AR93" s="47">
        <v>6.6793047999999999E-3</v>
      </c>
      <c r="AS93" s="47">
        <v>1.03839686E-2</v>
      </c>
      <c r="AT93" s="47">
        <v>-9.861692E-3</v>
      </c>
      <c r="AU93" s="47">
        <v>-0.15610521599999999</v>
      </c>
      <c r="AV93" s="47">
        <v>-1.1985866E-2</v>
      </c>
      <c r="AW93" s="47">
        <v>-0.28652957099999998</v>
      </c>
      <c r="AX93" s="47">
        <v>2.2535679100000001E-2</v>
      </c>
      <c r="AY93" s="47">
        <v>8.5755440200000005E-2</v>
      </c>
      <c r="AZ93" s="47">
        <v>-4.3266656000000001E-2</v>
      </c>
      <c r="BA93" s="47">
        <v>-2.0324670999999999E-2</v>
      </c>
      <c r="BB93" s="47">
        <v>1.13128089E-2</v>
      </c>
      <c r="BC93" s="47">
        <v>-3.6949940000000001E-2</v>
      </c>
      <c r="BD93" s="47">
        <v>7.1761778400000004E-2</v>
      </c>
      <c r="BE93" s="47">
        <v>5.7610367699999998E-2</v>
      </c>
      <c r="BF93" s="47">
        <v>-0.31874006599999999</v>
      </c>
      <c r="BG93" s="47">
        <v>-4.0563170000000003E-2</v>
      </c>
      <c r="BH93" s="47">
        <v>-9.4014360000000009E-3</v>
      </c>
      <c r="BI93" s="47">
        <v>-1.816359E-2</v>
      </c>
      <c r="BJ93" s="47">
        <v>6.6763438100000003E-2</v>
      </c>
      <c r="BK93" s="47">
        <v>-4.5524563999999997E-2</v>
      </c>
      <c r="BL93" s="47">
        <v>1.00470539E-2</v>
      </c>
      <c r="BM93" s="47">
        <v>-2.7531109999999999E-3</v>
      </c>
      <c r="BN93" s="47">
        <v>-4.3322995000000003E-2</v>
      </c>
      <c r="BO93" s="47">
        <v>0.40671860720000003</v>
      </c>
      <c r="BP93" s="47">
        <v>2.2246305000000002E-3</v>
      </c>
      <c r="BQ93" s="47">
        <v>7.4399473000000002E-3</v>
      </c>
      <c r="BR93" s="47">
        <v>0.66358372570000002</v>
      </c>
      <c r="BS93" s="47">
        <v>8.0863331000000007E-3</v>
      </c>
      <c r="BT93" s="47">
        <v>2.5879886099999999E-2</v>
      </c>
      <c r="BU93" s="47">
        <v>-9.4797560000000006E-3</v>
      </c>
      <c r="BV93" s="47">
        <v>-2.5271533999999998E-2</v>
      </c>
      <c r="BW93" s="47">
        <v>-4.7901623999999997E-2</v>
      </c>
      <c r="BX93" s="47">
        <v>-9.508229E-3</v>
      </c>
      <c r="BY93" s="47">
        <v>-5.2557407E-2</v>
      </c>
      <c r="BZ93" s="47">
        <v>2.9572670400000001E-2</v>
      </c>
      <c r="CA93" s="47">
        <v>-4.5404773000000002E-2</v>
      </c>
      <c r="CB93" s="47">
        <v>-4.3419027999999998E-2</v>
      </c>
      <c r="CC93" s="47">
        <v>2.8823130700000001E-2</v>
      </c>
      <c r="CD93" s="47">
        <v>2.20292141E-2</v>
      </c>
      <c r="CE93" s="47">
        <v>1.77094296E-2</v>
      </c>
      <c r="CF93" s="47">
        <v>7.3216797E-3</v>
      </c>
      <c r="CG93" s="47">
        <v>3.8622634699999998E-2</v>
      </c>
      <c r="CH93" s="47">
        <v>-5.3380550000000004E-3</v>
      </c>
      <c r="CI93" s="47">
        <v>-2.6220874000000002E-2</v>
      </c>
      <c r="CJ93" s="47">
        <v>0.45982274249999999</v>
      </c>
      <c r="CK93" s="47">
        <v>2.9612225000000001E-3</v>
      </c>
      <c r="CL93" s="47">
        <v>3.2634698500000003E-2</v>
      </c>
      <c r="CM93" s="47">
        <v>1</v>
      </c>
      <c r="CN93" s="47">
        <v>1.51689137E-2</v>
      </c>
      <c r="CO93" s="47">
        <v>0.91135657719999996</v>
      </c>
      <c r="CP93" s="47">
        <v>0.91098091349999999</v>
      </c>
      <c r="CQ93" s="47">
        <v>0.91085467850000001</v>
      </c>
      <c r="CR93" s="47">
        <v>1.02115335E-2</v>
      </c>
      <c r="CS93" s="47">
        <v>0.41964414109999998</v>
      </c>
      <c r="CT93" s="47">
        <v>0.43342182470000001</v>
      </c>
      <c r="CU93" s="47">
        <v>5.6464748199999998E-2</v>
      </c>
      <c r="CV93" s="47">
        <v>-3.5267055999999998E-2</v>
      </c>
      <c r="CW93" s="47">
        <v>1.0159032300000001E-2</v>
      </c>
      <c r="CX93" s="47">
        <v>-5.6287283E-2</v>
      </c>
      <c r="CY93" s="47">
        <v>5.9296373999999999E-3</v>
      </c>
      <c r="CZ93" s="47">
        <v>2.24509923E-2</v>
      </c>
      <c r="DA93" s="47">
        <v>1.2041965E-2</v>
      </c>
      <c r="DB93" s="47">
        <v>-8.2193204000000006E-2</v>
      </c>
      <c r="DC93" s="47">
        <v>5.4154367799999999E-2</v>
      </c>
      <c r="DD93" s="47">
        <v>-3.30906E-3</v>
      </c>
      <c r="DE93" s="47">
        <v>-1.9878600999999999E-2</v>
      </c>
      <c r="DF93" s="47">
        <v>-1.741163E-3</v>
      </c>
      <c r="DG93" s="47">
        <v>-6.9255749999999998E-3</v>
      </c>
      <c r="DH93" s="48">
        <v>-4.2173230999999999E-2</v>
      </c>
    </row>
    <row r="94" spans="1:112" x14ac:dyDescent="0.15">
      <c r="A94" s="46" t="s">
        <v>940</v>
      </c>
      <c r="B94" s="47" t="s">
        <v>137</v>
      </c>
      <c r="C94" s="47">
        <v>1.2280075099999999E-2</v>
      </c>
      <c r="D94" s="47">
        <v>1.1540873E-2</v>
      </c>
      <c r="E94" s="47">
        <v>1.3527781399999999E-2</v>
      </c>
      <c r="F94" s="47">
        <v>1.7443159900000001E-2</v>
      </c>
      <c r="G94" s="47">
        <v>8.4776852999999992E-3</v>
      </c>
      <c r="H94" s="47">
        <v>7.3766309000000002E-3</v>
      </c>
      <c r="I94" s="47">
        <v>7.2364938000000004E-3</v>
      </c>
      <c r="J94" s="47">
        <v>1.20583863E-2</v>
      </c>
      <c r="K94" s="47">
        <v>3.2322529E-3</v>
      </c>
      <c r="L94" s="47">
        <v>4.8979918000000002E-3</v>
      </c>
      <c r="M94" s="47">
        <v>1.6832960399999999E-2</v>
      </c>
      <c r="N94" s="47">
        <v>1.83275795E-2</v>
      </c>
      <c r="O94" s="47">
        <v>1.7664306500000001E-2</v>
      </c>
      <c r="P94" s="47">
        <v>2.0038980800000002E-2</v>
      </c>
      <c r="Q94" s="47">
        <v>2.3123516100000002E-2</v>
      </c>
      <c r="R94" s="47">
        <v>1.6849419899999999E-2</v>
      </c>
      <c r="S94" s="47">
        <v>2.0534139E-2</v>
      </c>
      <c r="T94" s="47">
        <v>1.46944307E-2</v>
      </c>
      <c r="U94" s="47">
        <v>1.48075337E-2</v>
      </c>
      <c r="V94" s="47">
        <v>1.37690703E-2</v>
      </c>
      <c r="W94" s="47">
        <v>1.8981290099999999E-2</v>
      </c>
      <c r="X94" s="47">
        <v>1.8852712800000001E-2</v>
      </c>
      <c r="Y94" s="47">
        <v>2.0197280299999999E-2</v>
      </c>
      <c r="Z94" s="47">
        <v>1.7941250400000001E-2</v>
      </c>
      <c r="AA94" s="47">
        <v>1.9181223000000001E-2</v>
      </c>
      <c r="AB94" s="47">
        <v>1.22326849E-2</v>
      </c>
      <c r="AC94" s="47">
        <v>2.1464062000000001E-3</v>
      </c>
      <c r="AD94" s="47">
        <v>1.60759519E-2</v>
      </c>
      <c r="AE94" s="47">
        <v>1.4139241E-3</v>
      </c>
      <c r="AF94" s="47">
        <v>1.46848985E-2</v>
      </c>
      <c r="AG94" s="47">
        <v>3.6143937999999999E-3</v>
      </c>
      <c r="AH94" s="47">
        <v>-4.1945979999999999E-3</v>
      </c>
      <c r="AI94" s="47">
        <v>1.29491426E-2</v>
      </c>
      <c r="AJ94" s="47">
        <v>4.9668181999999996E-3</v>
      </c>
      <c r="AK94" s="47">
        <v>-8.69986E-4</v>
      </c>
      <c r="AL94" s="47">
        <v>1.71762383E-2</v>
      </c>
      <c r="AM94" s="47">
        <v>6.5316649000000003E-3</v>
      </c>
      <c r="AN94" s="47">
        <v>1.14435396E-2</v>
      </c>
      <c r="AO94" s="47">
        <v>1.40124828E-2</v>
      </c>
      <c r="AP94" s="47">
        <v>8.0921486999999993E-3</v>
      </c>
      <c r="AQ94" s="47">
        <v>1.4208004099999999E-2</v>
      </c>
      <c r="AR94" s="47">
        <v>1.3932211E-2</v>
      </c>
      <c r="AS94" s="47">
        <v>1.0931753400000001E-2</v>
      </c>
      <c r="AT94" s="47">
        <v>6.6179185000000001E-3</v>
      </c>
      <c r="AU94" s="47">
        <v>3.4061861999999999E-3</v>
      </c>
      <c r="AV94" s="47">
        <v>1.26014883E-2</v>
      </c>
      <c r="AW94" s="47">
        <v>-3.9985569999999998E-3</v>
      </c>
      <c r="AX94" s="47">
        <v>6.9104042000000003E-3</v>
      </c>
      <c r="AY94" s="47">
        <v>1.24579876E-2</v>
      </c>
      <c r="AZ94" s="47">
        <v>-7.9649539999999998E-3</v>
      </c>
      <c r="BA94" s="47">
        <v>-5.5180089999999999E-3</v>
      </c>
      <c r="BB94" s="47">
        <v>1.4629120000000001E-4</v>
      </c>
      <c r="BC94" s="47">
        <v>1.31214638E-2</v>
      </c>
      <c r="BD94" s="47">
        <v>1.45407986E-2</v>
      </c>
      <c r="BE94" s="47">
        <v>2.2848308899999999E-2</v>
      </c>
      <c r="BF94" s="47">
        <v>-3.3934989999999999E-3</v>
      </c>
      <c r="BG94" s="47">
        <v>-1.630701E-3</v>
      </c>
      <c r="BH94" s="47">
        <v>9.7045320000000001E-3</v>
      </c>
      <c r="BI94" s="47">
        <v>8.6205997999999999E-3</v>
      </c>
      <c r="BJ94" s="47">
        <v>7.6438527000000003E-3</v>
      </c>
      <c r="BK94" s="47">
        <v>1.78072669E-2</v>
      </c>
      <c r="BL94" s="47">
        <v>2.3521846E-3</v>
      </c>
      <c r="BM94" s="47">
        <v>5.4615085999999997E-3</v>
      </c>
      <c r="BN94" s="47">
        <v>-6.8517480000000004E-3</v>
      </c>
      <c r="BO94" s="47">
        <v>2.0186673200000001E-2</v>
      </c>
      <c r="BP94" s="47">
        <v>-2.4635619999999999E-3</v>
      </c>
      <c r="BQ94" s="47">
        <v>-2.4804299999999998E-4</v>
      </c>
      <c r="BR94" s="47">
        <v>2.00666543E-2</v>
      </c>
      <c r="BS94" s="47">
        <v>-1.722096E-3</v>
      </c>
      <c r="BT94" s="47">
        <v>0.26360851800000001</v>
      </c>
      <c r="BU94" s="47">
        <v>4.7739727999999999E-3</v>
      </c>
      <c r="BV94" s="47">
        <v>-1.1549415E-2</v>
      </c>
      <c r="BW94" s="47">
        <v>-2.0229003999999998E-2</v>
      </c>
      <c r="BX94" s="47">
        <v>-5.5459300000000001E-3</v>
      </c>
      <c r="BY94" s="47">
        <v>-2.2101836999999999E-2</v>
      </c>
      <c r="BZ94" s="47">
        <v>3.2544076000000002E-3</v>
      </c>
      <c r="CA94" s="47">
        <v>-4.9767662999999997E-2</v>
      </c>
      <c r="CB94" s="47">
        <v>-6.5164350000000001E-3</v>
      </c>
      <c r="CC94" s="47">
        <v>0.29655367500000002</v>
      </c>
      <c r="CD94" s="47">
        <v>1.3897447E-2</v>
      </c>
      <c r="CE94" s="47">
        <v>1.7654132600000001E-2</v>
      </c>
      <c r="CF94" s="47">
        <v>-5.4875740000000003E-3</v>
      </c>
      <c r="CG94" s="47">
        <v>2.0692996999999999E-3</v>
      </c>
      <c r="CH94" s="47">
        <v>7.0598798999999997E-3</v>
      </c>
      <c r="CI94" s="47">
        <v>-1.3919150000000001E-3</v>
      </c>
      <c r="CJ94" s="47">
        <v>-3.4753179999999998E-3</v>
      </c>
      <c r="CK94" s="47">
        <v>4.8176666999999998E-3</v>
      </c>
      <c r="CL94" s="47">
        <v>1.9424284999999999E-3</v>
      </c>
      <c r="CM94" s="47">
        <v>1.51689137E-2</v>
      </c>
      <c r="CN94" s="47">
        <v>1</v>
      </c>
      <c r="CO94" s="47">
        <v>1.7246529E-2</v>
      </c>
      <c r="CP94" s="47">
        <v>1.5557379E-2</v>
      </c>
      <c r="CQ94" s="47">
        <v>1.54502857E-2</v>
      </c>
      <c r="CR94" s="47">
        <v>1.3713789E-3</v>
      </c>
      <c r="CS94" s="47">
        <v>-1.4053119999999999E-3</v>
      </c>
      <c r="CT94" s="47">
        <v>-6.9375999999999994E-5</v>
      </c>
      <c r="CU94" s="47">
        <v>1.5362722000000001E-3</v>
      </c>
      <c r="CV94" s="47">
        <v>-1.7705393999999999E-2</v>
      </c>
      <c r="CW94" s="47">
        <v>3.2377379E-3</v>
      </c>
      <c r="CX94" s="47">
        <v>-7.1988770000000002E-3</v>
      </c>
      <c r="CY94" s="47">
        <v>-3.5012720000000002E-3</v>
      </c>
      <c r="CZ94" s="47">
        <v>-7.4629270000000003E-3</v>
      </c>
      <c r="DA94" s="47">
        <v>-6.0630099999999995E-4</v>
      </c>
      <c r="DB94" s="47">
        <v>8.8730877000000007E-3</v>
      </c>
      <c r="DC94" s="47">
        <v>1.7015744999999999E-3</v>
      </c>
      <c r="DD94" s="47">
        <v>-1.371979E-3</v>
      </c>
      <c r="DE94" s="47">
        <v>-2.758955E-3</v>
      </c>
      <c r="DF94" s="47">
        <v>2.5472859000000001E-3</v>
      </c>
      <c r="DG94" s="47">
        <v>7.2135853999999999E-3</v>
      </c>
      <c r="DH94" s="48">
        <v>-1.4167045E-2</v>
      </c>
    </row>
    <row r="95" spans="1:112" x14ac:dyDescent="0.15">
      <c r="A95" s="46" t="s">
        <v>940</v>
      </c>
      <c r="B95" s="47" t="s">
        <v>141</v>
      </c>
      <c r="C95" s="47">
        <v>-2.5330826000000001E-2</v>
      </c>
      <c r="D95" s="47">
        <v>-2.1978535E-2</v>
      </c>
      <c r="E95" s="47">
        <v>-2.5613945999999999E-2</v>
      </c>
      <c r="F95" s="47">
        <v>-5.9620879999999999E-3</v>
      </c>
      <c r="G95" s="47">
        <v>-2.3512519999999999E-3</v>
      </c>
      <c r="H95" s="47">
        <v>-9.18394E-4</v>
      </c>
      <c r="I95" s="47">
        <v>1.81535E-4</v>
      </c>
      <c r="J95" s="47">
        <v>-2.0622020000000001E-2</v>
      </c>
      <c r="K95" s="47">
        <v>-4.7713770000000003E-3</v>
      </c>
      <c r="L95" s="47">
        <v>1.8923995000000001E-3</v>
      </c>
      <c r="M95" s="47">
        <v>-2.6023279999999999E-2</v>
      </c>
      <c r="N95" s="47">
        <v>-2.5612803999999999E-2</v>
      </c>
      <c r="O95" s="47">
        <v>-2.5224145E-2</v>
      </c>
      <c r="P95" s="47">
        <v>-2.2014542000000002E-2</v>
      </c>
      <c r="Q95" s="47">
        <v>0.31712165889999999</v>
      </c>
      <c r="R95" s="47">
        <v>-4.1315900000000001E-3</v>
      </c>
      <c r="S95" s="47">
        <v>-3.9273770000000001E-3</v>
      </c>
      <c r="T95" s="47">
        <v>-3.1061070999999999E-2</v>
      </c>
      <c r="U95" s="47">
        <v>1.3254467999999999E-3</v>
      </c>
      <c r="V95" s="47">
        <v>-1.2527474E-2</v>
      </c>
      <c r="W95" s="47">
        <v>-1.7131356E-2</v>
      </c>
      <c r="X95" s="47">
        <v>-9.6571899999999995E-3</v>
      </c>
      <c r="Y95" s="47">
        <v>-4.1718402000000002E-2</v>
      </c>
      <c r="Z95" s="47">
        <v>-3.7959198999999999E-2</v>
      </c>
      <c r="AA95" s="47">
        <v>-4.9211399999999998E-4</v>
      </c>
      <c r="AB95" s="47">
        <v>0.34788679439999998</v>
      </c>
      <c r="AC95" s="47">
        <v>-3.6623199000000002E-2</v>
      </c>
      <c r="AD95" s="47">
        <v>1.8215016000000001E-3</v>
      </c>
      <c r="AE95" s="47">
        <v>-3.8705359000000002E-2</v>
      </c>
      <c r="AF95" s="47">
        <v>0.40388410299999999</v>
      </c>
      <c r="AG95" s="47">
        <v>-1.2735911000000001E-2</v>
      </c>
      <c r="AH95" s="47">
        <v>-1.3103896E-2</v>
      </c>
      <c r="AI95" s="47">
        <v>7.6276223700000007E-2</v>
      </c>
      <c r="AJ95" s="47">
        <v>-0.138396195</v>
      </c>
      <c r="AK95" s="47">
        <v>-5.1923984999999999E-2</v>
      </c>
      <c r="AL95" s="47">
        <v>-4.4999949999999997E-2</v>
      </c>
      <c r="AM95" s="47">
        <v>1.6477683199999999E-2</v>
      </c>
      <c r="AN95" s="47">
        <v>2.4810143600000001E-2</v>
      </c>
      <c r="AO95" s="47">
        <v>0.1053575675</v>
      </c>
      <c r="AP95" s="47">
        <v>-5.8091920000000003E-3</v>
      </c>
      <c r="AQ95" s="47">
        <v>5.4372685E-3</v>
      </c>
      <c r="AR95" s="47">
        <v>1.11353094E-2</v>
      </c>
      <c r="AS95" s="47">
        <v>9.4398698999999999E-3</v>
      </c>
      <c r="AT95" s="47">
        <v>-1.2672017000000001E-2</v>
      </c>
      <c r="AU95" s="47">
        <v>-0.14297810499999999</v>
      </c>
      <c r="AV95" s="47">
        <v>-8.37479E-3</v>
      </c>
      <c r="AW95" s="47">
        <v>-0.27277915000000003</v>
      </c>
      <c r="AX95" s="47">
        <v>2.3303463E-2</v>
      </c>
      <c r="AY95" s="47">
        <v>8.6815656099999999E-2</v>
      </c>
      <c r="AZ95" s="47">
        <v>-4.4093216999999997E-2</v>
      </c>
      <c r="BA95" s="47">
        <v>-5.6605075999999997E-2</v>
      </c>
      <c r="BB95" s="47">
        <v>7.2305701E-3</v>
      </c>
      <c r="BC95" s="47">
        <v>-3.5069335E-2</v>
      </c>
      <c r="BD95" s="47">
        <v>7.1769225699999994E-2</v>
      </c>
      <c r="BE95" s="47">
        <v>5.8939089200000003E-2</v>
      </c>
      <c r="BF95" s="47">
        <v>-0.307886412</v>
      </c>
      <c r="BG95" s="47">
        <v>-5.8650263000000001E-2</v>
      </c>
      <c r="BH95" s="47">
        <v>-1.494905E-2</v>
      </c>
      <c r="BI95" s="47">
        <v>-1.0207702000000001E-2</v>
      </c>
      <c r="BJ95" s="47">
        <v>6.6941237700000003E-2</v>
      </c>
      <c r="BK95" s="47">
        <v>-3.5016948999999999E-2</v>
      </c>
      <c r="BL95" s="47">
        <v>-1.027205E-3</v>
      </c>
      <c r="BM95" s="47">
        <v>-3.9288799999999998E-4</v>
      </c>
      <c r="BN95" s="47">
        <v>-6.7756693000000007E-2</v>
      </c>
      <c r="BO95" s="47">
        <v>0.4838927629</v>
      </c>
      <c r="BP95" s="47">
        <v>-4.6723440000000001E-3</v>
      </c>
      <c r="BQ95" s="47">
        <v>9.7807438E-3</v>
      </c>
      <c r="BR95" s="47">
        <v>0.71982847100000003</v>
      </c>
      <c r="BS95" s="47">
        <v>8.5296599999999997E-3</v>
      </c>
      <c r="BT95" s="47">
        <v>3.8882659799999997E-2</v>
      </c>
      <c r="BU95" s="47">
        <v>-1.3945571E-2</v>
      </c>
      <c r="BV95" s="47">
        <v>-2.7463004999999999E-2</v>
      </c>
      <c r="BW95" s="47">
        <v>-5.5945912E-2</v>
      </c>
      <c r="BX95" s="47">
        <v>-1.6500353999999998E-2</v>
      </c>
      <c r="BY95" s="47">
        <v>-6.0112849000000003E-2</v>
      </c>
      <c r="BZ95" s="47">
        <v>2.4500147100000001E-2</v>
      </c>
      <c r="CA95" s="47">
        <v>-5.1357395E-2</v>
      </c>
      <c r="CB95" s="47">
        <v>-5.0500559E-2</v>
      </c>
      <c r="CC95" s="47">
        <v>3.5469547499999997E-2</v>
      </c>
      <c r="CD95" s="47">
        <v>3.8380074E-2</v>
      </c>
      <c r="CE95" s="47">
        <v>4.0469894300000003E-2</v>
      </c>
      <c r="CF95" s="47">
        <v>9.1139910999999997E-3</v>
      </c>
      <c r="CG95" s="47">
        <v>3.5733149300000003E-2</v>
      </c>
      <c r="CH95" s="47">
        <v>-9.3970540000000002E-3</v>
      </c>
      <c r="CI95" s="47">
        <v>-2.7735559999999999E-2</v>
      </c>
      <c r="CJ95" s="47">
        <v>0.47493468709999997</v>
      </c>
      <c r="CK95" s="47">
        <v>7.1386879999999998E-3</v>
      </c>
      <c r="CL95" s="47">
        <v>2.28209316E-2</v>
      </c>
      <c r="CM95" s="47">
        <v>0.91135657719999996</v>
      </c>
      <c r="CN95" s="47">
        <v>1.7246529E-2</v>
      </c>
      <c r="CO95" s="47">
        <v>1</v>
      </c>
      <c r="CP95" s="47">
        <v>0.92084963080000004</v>
      </c>
      <c r="CQ95" s="47">
        <v>0.91744257610000002</v>
      </c>
      <c r="CR95" s="47">
        <v>9.9221802000000001E-3</v>
      </c>
      <c r="CS95" s="47">
        <v>0.40387302800000002</v>
      </c>
      <c r="CT95" s="47">
        <v>0.41252380550000001</v>
      </c>
      <c r="CU95" s="47">
        <v>3.6380884099999997E-2</v>
      </c>
      <c r="CV95" s="47">
        <v>-4.2496416000000002E-2</v>
      </c>
      <c r="CW95" s="47">
        <v>2.44982659E-2</v>
      </c>
      <c r="CX95" s="47">
        <v>-4.5505004000000002E-2</v>
      </c>
      <c r="CY95" s="47">
        <v>5.9274295000000003E-3</v>
      </c>
      <c r="CZ95" s="47">
        <v>1.24941394E-2</v>
      </c>
      <c r="DA95" s="47">
        <v>1.3000493300000001E-2</v>
      </c>
      <c r="DB95" s="47">
        <v>-7.8728739000000006E-2</v>
      </c>
      <c r="DC95" s="47">
        <v>4.6556844299999997E-2</v>
      </c>
      <c r="DD95" s="47">
        <v>-3.3345E-4</v>
      </c>
      <c r="DE95" s="47">
        <v>-1.6718210000000001E-2</v>
      </c>
      <c r="DF95" s="47">
        <v>-2.1358530000000001E-3</v>
      </c>
      <c r="DG95" s="47">
        <v>-8.4365489999999998E-3</v>
      </c>
      <c r="DH95" s="48">
        <v>-4.0170175000000002E-2</v>
      </c>
    </row>
    <row r="96" spans="1:112" x14ac:dyDescent="0.15">
      <c r="A96" s="46" t="s">
        <v>940</v>
      </c>
      <c r="B96" s="47" t="s">
        <v>778</v>
      </c>
      <c r="C96" s="47">
        <v>-2.8650782E-2</v>
      </c>
      <c r="D96" s="47">
        <v>-2.8290038E-2</v>
      </c>
      <c r="E96" s="47">
        <v>-2.7587459000000002E-2</v>
      </c>
      <c r="F96" s="47">
        <v>-7.5923509999999998E-3</v>
      </c>
      <c r="G96" s="47">
        <v>-8.8923330000000005E-3</v>
      </c>
      <c r="H96" s="47">
        <v>-9.7853980000000007E-3</v>
      </c>
      <c r="I96" s="47">
        <v>-8.4506689999999992E-3</v>
      </c>
      <c r="J96" s="47">
        <v>-2.1948552E-2</v>
      </c>
      <c r="K96" s="47">
        <v>-1.4896035E-2</v>
      </c>
      <c r="L96" s="47">
        <v>5.2787386E-3</v>
      </c>
      <c r="M96" s="47">
        <v>-2.7253576000000002E-2</v>
      </c>
      <c r="N96" s="47">
        <v>-2.6322133000000001E-2</v>
      </c>
      <c r="O96" s="47">
        <v>-2.6622598000000001E-2</v>
      </c>
      <c r="P96" s="47">
        <v>-2.1882944000000001E-2</v>
      </c>
      <c r="Q96" s="47">
        <v>0.28507544750000002</v>
      </c>
      <c r="R96" s="47">
        <v>-5.0910419999999996E-3</v>
      </c>
      <c r="S96" s="47">
        <v>-1.701609E-3</v>
      </c>
      <c r="T96" s="47">
        <v>-3.3252570000000002E-2</v>
      </c>
      <c r="U96" s="47">
        <v>-1.6703270000000001E-3</v>
      </c>
      <c r="V96" s="47">
        <v>-1.2548175999999999E-2</v>
      </c>
      <c r="W96" s="47">
        <v>-1.6694809000000001E-2</v>
      </c>
      <c r="X96" s="47">
        <v>-8.1448760000000005E-3</v>
      </c>
      <c r="Y96" s="47">
        <v>-4.2949585999999998E-2</v>
      </c>
      <c r="Z96" s="47">
        <v>-3.845937E-2</v>
      </c>
      <c r="AA96" s="47">
        <v>1.169735E-4</v>
      </c>
      <c r="AB96" s="47">
        <v>0.32196324529999998</v>
      </c>
      <c r="AC96" s="47">
        <v>-2.8251222999999999E-2</v>
      </c>
      <c r="AD96" s="47">
        <v>4.2739280000000002E-4</v>
      </c>
      <c r="AE96" s="47">
        <v>-2.9679661999999999E-2</v>
      </c>
      <c r="AF96" s="47">
        <v>0.37404760399999998</v>
      </c>
      <c r="AG96" s="47">
        <v>2.4585913000000001E-3</v>
      </c>
      <c r="AH96" s="47">
        <v>-8.3740159999999998E-3</v>
      </c>
      <c r="AI96" s="47">
        <v>4.1483048699999997E-2</v>
      </c>
      <c r="AJ96" s="47">
        <v>-0.14773745399999999</v>
      </c>
      <c r="AK96" s="47">
        <v>-4.2371223999999999E-2</v>
      </c>
      <c r="AL96" s="47">
        <v>-4.7020078999999999E-2</v>
      </c>
      <c r="AM96" s="47">
        <v>1.6281864E-2</v>
      </c>
      <c r="AN96" s="47">
        <v>-1.1580985E-2</v>
      </c>
      <c r="AO96" s="47">
        <v>6.1498903000000001E-2</v>
      </c>
      <c r="AP96" s="47">
        <v>-1.3752020000000001E-3</v>
      </c>
      <c r="AQ96" s="47">
        <v>1.2351753E-2</v>
      </c>
      <c r="AR96" s="47">
        <v>8.0477664999999993E-3</v>
      </c>
      <c r="AS96" s="47">
        <v>1.04533352E-2</v>
      </c>
      <c r="AT96" s="47">
        <v>-1.0412631E-2</v>
      </c>
      <c r="AU96" s="47">
        <v>-0.15503798299999999</v>
      </c>
      <c r="AV96" s="47">
        <v>-1.1403554999999999E-2</v>
      </c>
      <c r="AW96" s="47">
        <v>-0.28898141700000002</v>
      </c>
      <c r="AX96" s="47">
        <v>2.0601835499999999E-2</v>
      </c>
      <c r="AY96" s="47">
        <v>8.2674056300000007E-2</v>
      </c>
      <c r="AZ96" s="47">
        <v>-3.742993E-2</v>
      </c>
      <c r="BA96" s="47">
        <v>-2.1324653999999998E-2</v>
      </c>
      <c r="BB96" s="47">
        <v>1.30707372E-2</v>
      </c>
      <c r="BC96" s="47">
        <v>-3.4313906999999998E-2</v>
      </c>
      <c r="BD96" s="47">
        <v>7.0168098200000001E-2</v>
      </c>
      <c r="BE96" s="47">
        <v>5.4832468099999997E-2</v>
      </c>
      <c r="BF96" s="47">
        <v>-0.32367021600000001</v>
      </c>
      <c r="BG96" s="47">
        <v>-3.8551642999999997E-2</v>
      </c>
      <c r="BH96" s="47">
        <v>-8.5356289999999994E-3</v>
      </c>
      <c r="BI96" s="47">
        <v>-1.6555352999999998E-2</v>
      </c>
      <c r="BJ96" s="47">
        <v>6.4178595099999999E-2</v>
      </c>
      <c r="BK96" s="47">
        <v>-4.5893887000000001E-2</v>
      </c>
      <c r="BL96" s="47">
        <v>1.1407811699999999E-2</v>
      </c>
      <c r="BM96" s="47">
        <v>-5.5538430000000001E-3</v>
      </c>
      <c r="BN96" s="47">
        <v>-4.4147715999999997E-2</v>
      </c>
      <c r="BO96" s="47">
        <v>0.39835540470000003</v>
      </c>
      <c r="BP96" s="47">
        <v>6.0093999999999998E-5</v>
      </c>
      <c r="BQ96" s="47">
        <v>6.3622964000000001E-3</v>
      </c>
      <c r="BR96" s="47">
        <v>0.67249419249999998</v>
      </c>
      <c r="BS96" s="47">
        <v>7.2464996000000002E-3</v>
      </c>
      <c r="BT96" s="47">
        <v>2.6202982199999999E-2</v>
      </c>
      <c r="BU96" s="47">
        <v>-1.1531258000000001E-2</v>
      </c>
      <c r="BV96" s="47">
        <v>-2.2784809999999999E-2</v>
      </c>
      <c r="BW96" s="47">
        <v>-4.4295537000000003E-2</v>
      </c>
      <c r="BX96" s="47">
        <v>-9.7355310000000004E-3</v>
      </c>
      <c r="BY96" s="47">
        <v>-4.9049567000000002E-2</v>
      </c>
      <c r="BZ96" s="47">
        <v>2.7762645799999999E-2</v>
      </c>
      <c r="CA96" s="47">
        <v>-3.8412188999999999E-2</v>
      </c>
      <c r="CB96" s="47">
        <v>-3.8519971E-2</v>
      </c>
      <c r="CC96" s="47">
        <v>2.76386806E-2</v>
      </c>
      <c r="CD96" s="47">
        <v>2.3895684699999999E-2</v>
      </c>
      <c r="CE96" s="47">
        <v>2.0456028800000001E-2</v>
      </c>
      <c r="CF96" s="47">
        <v>5.6444023999999999E-3</v>
      </c>
      <c r="CG96" s="47">
        <v>3.4403235499999997E-2</v>
      </c>
      <c r="CH96" s="47">
        <v>-7.3592190000000002E-3</v>
      </c>
      <c r="CI96" s="47">
        <v>-2.1816703E-2</v>
      </c>
      <c r="CJ96" s="47">
        <v>0.4665179377</v>
      </c>
      <c r="CK96" s="47">
        <v>3.3817648E-3</v>
      </c>
      <c r="CL96" s="47">
        <v>3.3426838799999997E-2</v>
      </c>
      <c r="CM96" s="47">
        <v>0.91098091349999999</v>
      </c>
      <c r="CN96" s="47">
        <v>1.5557379E-2</v>
      </c>
      <c r="CO96" s="47">
        <v>0.92084963080000004</v>
      </c>
      <c r="CP96" s="47">
        <v>1</v>
      </c>
      <c r="CQ96" s="47">
        <v>0.99967394330000003</v>
      </c>
      <c r="CR96" s="47">
        <v>8.0644788999999998E-3</v>
      </c>
      <c r="CS96" s="47">
        <v>0.43234707210000001</v>
      </c>
      <c r="CT96" s="47">
        <v>0.44331973520000001</v>
      </c>
      <c r="CU96" s="47">
        <v>5.6855069600000002E-2</v>
      </c>
      <c r="CV96" s="47">
        <v>-3.2949543999999997E-2</v>
      </c>
      <c r="CW96" s="47">
        <v>1.1995042500000001E-2</v>
      </c>
      <c r="CX96" s="47">
        <v>-5.2853966000000002E-2</v>
      </c>
      <c r="CY96" s="47">
        <v>5.6131588999999999E-3</v>
      </c>
      <c r="CZ96" s="47">
        <v>1.8660051099999998E-2</v>
      </c>
      <c r="DA96" s="47">
        <v>1.1583187199999999E-2</v>
      </c>
      <c r="DB96" s="47">
        <v>-8.0821566999999997E-2</v>
      </c>
      <c r="DC96" s="47">
        <v>5.3570961799999997E-2</v>
      </c>
      <c r="DD96" s="47">
        <v>-1.295544E-3</v>
      </c>
      <c r="DE96" s="47">
        <v>-1.7991758E-2</v>
      </c>
      <c r="DF96" s="47">
        <v>-1.553008E-3</v>
      </c>
      <c r="DG96" s="47">
        <v>-7.143819E-3</v>
      </c>
      <c r="DH96" s="48">
        <v>-4.0424793000000001E-2</v>
      </c>
    </row>
    <row r="97" spans="1:112" x14ac:dyDescent="0.15">
      <c r="A97" s="46" t="s">
        <v>940</v>
      </c>
      <c r="B97" s="47" t="s">
        <v>777</v>
      </c>
      <c r="C97" s="47">
        <v>-2.8271775999999998E-2</v>
      </c>
      <c r="D97" s="47">
        <v>-2.8184292999999999E-2</v>
      </c>
      <c r="E97" s="47">
        <v>-2.7189620000000001E-2</v>
      </c>
      <c r="F97" s="47">
        <v>-7.2008089999999999E-3</v>
      </c>
      <c r="G97" s="47">
        <v>-8.5087860000000008E-3</v>
      </c>
      <c r="H97" s="47">
        <v>-9.8605450000000001E-3</v>
      </c>
      <c r="I97" s="47">
        <v>-8.5318159999999994E-3</v>
      </c>
      <c r="J97" s="47">
        <v>-2.2017155E-2</v>
      </c>
      <c r="K97" s="47">
        <v>-1.4930588999999999E-2</v>
      </c>
      <c r="L97" s="47">
        <v>5.0013630999999996E-3</v>
      </c>
      <c r="M97" s="47">
        <v>-2.7260156000000001E-2</v>
      </c>
      <c r="N97" s="47">
        <v>-2.6348950999999999E-2</v>
      </c>
      <c r="O97" s="47">
        <v>-2.6750469999999998E-2</v>
      </c>
      <c r="P97" s="47">
        <v>-2.2059039999999999E-2</v>
      </c>
      <c r="Q97" s="47">
        <v>0.28337444249999999</v>
      </c>
      <c r="R97" s="47">
        <v>-5.1923339999999998E-3</v>
      </c>
      <c r="S97" s="47">
        <v>-1.682406E-3</v>
      </c>
      <c r="T97" s="47">
        <v>-3.3423231999999997E-2</v>
      </c>
      <c r="U97" s="47">
        <v>-1.82607E-3</v>
      </c>
      <c r="V97" s="47">
        <v>-1.2513873999999999E-2</v>
      </c>
      <c r="W97" s="47">
        <v>-1.6857987000000001E-2</v>
      </c>
      <c r="X97" s="47">
        <v>-8.1980479999999994E-3</v>
      </c>
      <c r="Y97" s="47">
        <v>-4.3367465000000001E-2</v>
      </c>
      <c r="Z97" s="47">
        <v>-3.8814561999999997E-2</v>
      </c>
      <c r="AA97" s="47">
        <v>8.5073899999999999E-5</v>
      </c>
      <c r="AB97" s="47">
        <v>0.32096413289999998</v>
      </c>
      <c r="AC97" s="47">
        <v>-2.7405186000000002E-2</v>
      </c>
      <c r="AD97" s="47">
        <v>1.452383E-4</v>
      </c>
      <c r="AE97" s="47">
        <v>-2.8677291000000001E-2</v>
      </c>
      <c r="AF97" s="47">
        <v>0.37266613409999999</v>
      </c>
      <c r="AG97" s="47">
        <v>2.0283382999999999E-3</v>
      </c>
      <c r="AH97" s="47">
        <v>-8.3013440000000004E-3</v>
      </c>
      <c r="AI97" s="47">
        <v>4.2945386000000002E-2</v>
      </c>
      <c r="AJ97" s="47">
        <v>-0.146170995</v>
      </c>
      <c r="AK97" s="47">
        <v>-4.1447657999999998E-2</v>
      </c>
      <c r="AL97" s="47">
        <v>-4.7541592000000001E-2</v>
      </c>
      <c r="AM97" s="47">
        <v>1.6474639199999998E-2</v>
      </c>
      <c r="AN97" s="47">
        <v>-1.0163077E-2</v>
      </c>
      <c r="AO97" s="47">
        <v>6.2617115000000001E-2</v>
      </c>
      <c r="AP97" s="47">
        <v>-1.3766010000000001E-3</v>
      </c>
      <c r="AQ97" s="47">
        <v>1.2456906300000001E-2</v>
      </c>
      <c r="AR97" s="47">
        <v>7.8118066999999999E-3</v>
      </c>
      <c r="AS97" s="47">
        <v>1.05739557E-2</v>
      </c>
      <c r="AT97" s="47">
        <v>-1.049071E-2</v>
      </c>
      <c r="AU97" s="47">
        <v>-0.153317386</v>
      </c>
      <c r="AV97" s="47">
        <v>-1.1342059999999999E-2</v>
      </c>
      <c r="AW97" s="47">
        <v>-0.28689551099999999</v>
      </c>
      <c r="AX97" s="47">
        <v>2.0877662799999998E-2</v>
      </c>
      <c r="AY97" s="47">
        <v>8.1489444800000005E-2</v>
      </c>
      <c r="AZ97" s="47">
        <v>-3.7292305999999997E-2</v>
      </c>
      <c r="BA97" s="47">
        <v>-2.2259721999999999E-2</v>
      </c>
      <c r="BB97" s="47">
        <v>1.27522734E-2</v>
      </c>
      <c r="BC97" s="47">
        <v>-3.4496078999999999E-2</v>
      </c>
      <c r="BD97" s="47">
        <v>6.9417898000000006E-2</v>
      </c>
      <c r="BE97" s="47">
        <v>5.4067777400000003E-2</v>
      </c>
      <c r="BF97" s="47">
        <v>-0.32130228700000002</v>
      </c>
      <c r="BG97" s="47">
        <v>-4.0513783999999997E-2</v>
      </c>
      <c r="BH97" s="47">
        <v>-8.735039E-3</v>
      </c>
      <c r="BI97" s="47">
        <v>-1.699838E-2</v>
      </c>
      <c r="BJ97" s="47">
        <v>6.3368234400000001E-2</v>
      </c>
      <c r="BK97" s="47">
        <v>-4.5373900000000002E-2</v>
      </c>
      <c r="BL97" s="47">
        <v>1.11133998E-2</v>
      </c>
      <c r="BM97" s="47">
        <v>-6.0331860000000003E-3</v>
      </c>
      <c r="BN97" s="47">
        <v>-4.4171373999999999E-2</v>
      </c>
      <c r="BO97" s="47">
        <v>0.39355440699999999</v>
      </c>
      <c r="BP97" s="47">
        <v>3.4195779999999999E-4</v>
      </c>
      <c r="BQ97" s="47">
        <v>6.2817298999999997E-3</v>
      </c>
      <c r="BR97" s="47">
        <v>0.66942817369999996</v>
      </c>
      <c r="BS97" s="47">
        <v>7.1527954000000001E-3</v>
      </c>
      <c r="BT97" s="47">
        <v>2.54214078E-2</v>
      </c>
      <c r="BU97" s="47">
        <v>-1.1297285000000001E-2</v>
      </c>
      <c r="BV97" s="47">
        <v>-2.2821144000000002E-2</v>
      </c>
      <c r="BW97" s="47">
        <v>-4.4082163000000001E-2</v>
      </c>
      <c r="BX97" s="47">
        <v>-1.0414296999999999E-2</v>
      </c>
      <c r="BY97" s="47">
        <v>-4.8814530000000002E-2</v>
      </c>
      <c r="BZ97" s="47">
        <v>2.72806482E-2</v>
      </c>
      <c r="CA97" s="47">
        <v>-3.8087535999999998E-2</v>
      </c>
      <c r="CB97" s="47">
        <v>-3.8314732999999997E-2</v>
      </c>
      <c r="CC97" s="47">
        <v>2.7258144099999999E-2</v>
      </c>
      <c r="CD97" s="47">
        <v>2.3082800000000001E-2</v>
      </c>
      <c r="CE97" s="47">
        <v>1.9227503699999999E-2</v>
      </c>
      <c r="CF97" s="47">
        <v>5.7397784999999998E-3</v>
      </c>
      <c r="CG97" s="47">
        <v>3.3839898299999997E-2</v>
      </c>
      <c r="CH97" s="47">
        <v>-7.0599859999999999E-3</v>
      </c>
      <c r="CI97" s="47">
        <v>-2.1517689999999999E-2</v>
      </c>
      <c r="CJ97" s="47">
        <v>0.46258798960000003</v>
      </c>
      <c r="CK97" s="47">
        <v>3.4562667000000002E-3</v>
      </c>
      <c r="CL97" s="47">
        <v>3.32169753E-2</v>
      </c>
      <c r="CM97" s="47">
        <v>0.91085467850000001</v>
      </c>
      <c r="CN97" s="47">
        <v>1.54502857E-2</v>
      </c>
      <c r="CO97" s="47">
        <v>0.91744257610000002</v>
      </c>
      <c r="CP97" s="47">
        <v>0.99967394330000003</v>
      </c>
      <c r="CQ97" s="47">
        <v>1</v>
      </c>
      <c r="CR97" s="47">
        <v>8.1807910999999994E-3</v>
      </c>
      <c r="CS97" s="47">
        <v>0.42721490130000001</v>
      </c>
      <c r="CT97" s="47">
        <v>0.43809082490000001</v>
      </c>
      <c r="CU97" s="47">
        <v>5.5358203000000002E-2</v>
      </c>
      <c r="CV97" s="47">
        <v>-3.2864554999999997E-2</v>
      </c>
      <c r="CW97" s="47">
        <v>1.11267729E-2</v>
      </c>
      <c r="CX97" s="47">
        <v>-5.2938534000000002E-2</v>
      </c>
      <c r="CY97" s="47">
        <v>5.7243303999999998E-3</v>
      </c>
      <c r="CZ97" s="47">
        <v>1.8457076499999999E-2</v>
      </c>
      <c r="DA97" s="47">
        <v>1.15809589E-2</v>
      </c>
      <c r="DB97" s="47">
        <v>-8.0871124000000003E-2</v>
      </c>
      <c r="DC97" s="47">
        <v>5.3283226900000001E-2</v>
      </c>
      <c r="DD97" s="47">
        <v>-1.3840320000000001E-3</v>
      </c>
      <c r="DE97" s="47">
        <v>-1.7808142999999999E-2</v>
      </c>
      <c r="DF97" s="47">
        <v>-1.5570650000000001E-3</v>
      </c>
      <c r="DG97" s="47">
        <v>-7.1500110000000004E-3</v>
      </c>
      <c r="DH97" s="48">
        <v>-4.0319054E-2</v>
      </c>
    </row>
    <row r="98" spans="1:112" x14ac:dyDescent="0.15">
      <c r="A98" s="46" t="s">
        <v>940</v>
      </c>
      <c r="B98" s="47" t="s">
        <v>806</v>
      </c>
      <c r="C98" s="47">
        <v>-8.0828467000000001E-2</v>
      </c>
      <c r="D98" s="47">
        <v>-8.1644807999999999E-2</v>
      </c>
      <c r="E98" s="47">
        <v>-0.12661908699999999</v>
      </c>
      <c r="F98" s="47">
        <v>-4.8337750999999998E-2</v>
      </c>
      <c r="G98" s="47">
        <v>4.4107290600000001E-2</v>
      </c>
      <c r="H98" s="47">
        <v>-7.8618583000000006E-2</v>
      </c>
      <c r="I98" s="47">
        <v>-7.8860202000000004E-2</v>
      </c>
      <c r="J98" s="47">
        <v>-0.16905262900000001</v>
      </c>
      <c r="K98" s="47">
        <v>4.1322062000000003E-3</v>
      </c>
      <c r="L98" s="47">
        <v>-5.5722890000000002E-3</v>
      </c>
      <c r="M98" s="47">
        <v>-0.140512528</v>
      </c>
      <c r="N98" s="47">
        <v>-0.120042969</v>
      </c>
      <c r="O98" s="47">
        <v>-0.19688050300000001</v>
      </c>
      <c r="P98" s="47">
        <v>-0.307504377</v>
      </c>
      <c r="Q98" s="47">
        <v>-0.19929422799999999</v>
      </c>
      <c r="R98" s="47">
        <v>-0.17014153100000001</v>
      </c>
      <c r="S98" s="47">
        <v>-0.317705711</v>
      </c>
      <c r="T98" s="47">
        <v>-0.207970814</v>
      </c>
      <c r="U98" s="47">
        <v>-0.21746996900000001</v>
      </c>
      <c r="V98" s="47">
        <v>-0.23965352500000001</v>
      </c>
      <c r="W98" s="47">
        <v>-0.31537963099999999</v>
      </c>
      <c r="X98" s="47">
        <v>-0.24845419699999999</v>
      </c>
      <c r="Y98" s="47">
        <v>-0.31250506099999997</v>
      </c>
      <c r="Z98" s="47">
        <v>-0.33444608599999998</v>
      </c>
      <c r="AA98" s="47">
        <v>-0.33346600700000001</v>
      </c>
      <c r="AB98" s="31">
        <v>-0.16417521500000001</v>
      </c>
      <c r="AC98" s="47">
        <v>-0.17312303300000001</v>
      </c>
      <c r="AD98" s="47">
        <v>2.6091463499999999E-2</v>
      </c>
      <c r="AE98" s="47">
        <v>-0.17513520099999999</v>
      </c>
      <c r="AF98" s="47">
        <v>-0.15500835700000001</v>
      </c>
      <c r="AG98" s="47">
        <v>-1.5307894000000001E-2</v>
      </c>
      <c r="AH98" s="47">
        <v>-0.12013813600000001</v>
      </c>
      <c r="AI98" s="47">
        <v>-0.16527497099999999</v>
      </c>
      <c r="AJ98" s="47">
        <v>-0.227950921</v>
      </c>
      <c r="AK98" s="47">
        <v>-0.17133795600000001</v>
      </c>
      <c r="AL98" s="47">
        <v>-0.36731196900000002</v>
      </c>
      <c r="AM98" s="47">
        <v>7.5954205999999996E-3</v>
      </c>
      <c r="AN98" s="47">
        <v>-0.13383547000000001</v>
      </c>
      <c r="AO98" s="47">
        <v>-0.140647095</v>
      </c>
      <c r="AP98" s="47">
        <v>-2.0431252E-2</v>
      </c>
      <c r="AQ98" s="47">
        <v>-2.8868545999999998E-2</v>
      </c>
      <c r="AR98" s="47">
        <v>-2.2530666000000001E-2</v>
      </c>
      <c r="AS98" s="47">
        <v>-2.9870721999999999E-2</v>
      </c>
      <c r="AT98" s="47">
        <v>-2.8624113E-2</v>
      </c>
      <c r="AU98" s="47">
        <v>-0.15493298599999999</v>
      </c>
      <c r="AV98" s="47">
        <v>-7.5371081000000006E-2</v>
      </c>
      <c r="AW98" s="47">
        <v>-0.153668534</v>
      </c>
      <c r="AX98" s="47">
        <v>0.25337646349999998</v>
      </c>
      <c r="AY98" s="47">
        <v>-4.4182213999999997E-2</v>
      </c>
      <c r="AZ98" s="47">
        <v>-0.147938817</v>
      </c>
      <c r="BA98" s="47">
        <v>0.17514035450000001</v>
      </c>
      <c r="BB98" s="47">
        <v>4.18939334E-2</v>
      </c>
      <c r="BC98" s="47">
        <v>-0.45826676199999999</v>
      </c>
      <c r="BD98" s="47">
        <v>-3.8167777999999999E-2</v>
      </c>
      <c r="BE98" s="47">
        <v>-3.6872226000000001E-2</v>
      </c>
      <c r="BF98" s="47">
        <v>-0.124909541</v>
      </c>
      <c r="BG98" s="47">
        <v>3.13802891E-2</v>
      </c>
      <c r="BH98" s="47">
        <v>-1.2328598E-2</v>
      </c>
      <c r="BI98" s="47">
        <v>-4.6042126000000003E-2</v>
      </c>
      <c r="BJ98" s="47">
        <v>-3.0989220000000001E-2</v>
      </c>
      <c r="BK98" s="47">
        <v>-1.1066092E-2</v>
      </c>
      <c r="BL98" s="47">
        <v>0.21636636919999999</v>
      </c>
      <c r="BM98" s="47">
        <v>-8.5743565999999993E-2</v>
      </c>
      <c r="BN98" s="47">
        <v>0.32005258009999998</v>
      </c>
      <c r="BO98" s="47">
        <v>-0.133407568</v>
      </c>
      <c r="BP98" s="47">
        <v>0.1242825108</v>
      </c>
      <c r="BQ98" s="47">
        <v>0.18243307619999999</v>
      </c>
      <c r="BR98" s="47">
        <v>-8.0136640000000002E-3</v>
      </c>
      <c r="BS98" s="47">
        <v>0.61267427029999999</v>
      </c>
      <c r="BT98" s="47">
        <v>-3.6077700000000002E-3</v>
      </c>
      <c r="BU98" s="47">
        <v>-5.2606760000000002E-2</v>
      </c>
      <c r="BV98" s="47">
        <v>-2.9413038999999998E-2</v>
      </c>
      <c r="BW98" s="47">
        <v>-6.8291007000000001E-2</v>
      </c>
      <c r="BX98" s="47">
        <v>0.41191156020000003</v>
      </c>
      <c r="BY98" s="47">
        <v>-7.1283539000000007E-2</v>
      </c>
      <c r="BZ98" s="47">
        <v>-1.4991925E-2</v>
      </c>
      <c r="CA98" s="47">
        <v>-6.4388277999999993E-2</v>
      </c>
      <c r="CB98" s="47">
        <v>-6.4476989999999998E-2</v>
      </c>
      <c r="CC98" s="47">
        <v>-3.189206E-3</v>
      </c>
      <c r="CD98" s="47">
        <v>-3.3636410999999998E-2</v>
      </c>
      <c r="CE98" s="47">
        <v>-2.0613989999999999E-2</v>
      </c>
      <c r="CF98" s="47">
        <v>0.1127996917</v>
      </c>
      <c r="CG98" s="47">
        <v>-8.1641330000000005E-3</v>
      </c>
      <c r="CH98" s="47">
        <v>-2.0748839999999999E-3</v>
      </c>
      <c r="CI98" s="47">
        <v>-3.3797817000000001E-2</v>
      </c>
      <c r="CJ98" s="47">
        <v>1.7287326E-3</v>
      </c>
      <c r="CK98" s="47">
        <v>0.14805783489999999</v>
      </c>
      <c r="CL98" s="47">
        <v>-1.5680454999999999E-2</v>
      </c>
      <c r="CM98" s="47">
        <v>1.02115335E-2</v>
      </c>
      <c r="CN98" s="47">
        <v>1.3713789E-3</v>
      </c>
      <c r="CO98" s="47">
        <v>9.9221802000000001E-3</v>
      </c>
      <c r="CP98" s="47">
        <v>8.0644788999999998E-3</v>
      </c>
      <c r="CQ98" s="47">
        <v>8.1807910999999994E-3</v>
      </c>
      <c r="CR98" s="47">
        <v>1</v>
      </c>
      <c r="CS98" s="47">
        <v>-4.9699059999999996E-3</v>
      </c>
      <c r="CT98" s="47">
        <v>-1.9071540000000001E-3</v>
      </c>
      <c r="CU98" s="47">
        <v>-3.9769319999999999E-3</v>
      </c>
      <c r="CV98" s="47">
        <v>-5.3068386000000002E-2</v>
      </c>
      <c r="CW98" s="47">
        <v>-8.1646140000000006E-3</v>
      </c>
      <c r="CX98" s="47">
        <v>-8.8700400000000005E-4</v>
      </c>
      <c r="CY98" s="47">
        <v>-3.3137291999999999E-2</v>
      </c>
      <c r="CZ98" s="47">
        <v>-2.2519791000000001E-2</v>
      </c>
      <c r="DA98" s="47">
        <v>5.9334190000000003E-4</v>
      </c>
      <c r="DB98" s="47">
        <v>1.0848371900000001E-2</v>
      </c>
      <c r="DC98" s="47">
        <v>-1.1917314E-2</v>
      </c>
      <c r="DD98" s="47">
        <v>-1.49171E-4</v>
      </c>
      <c r="DE98" s="47">
        <v>-1.1291166E-2</v>
      </c>
      <c r="DF98" s="47">
        <v>-3.5026810000000001E-3</v>
      </c>
      <c r="DG98" s="47">
        <v>1.42420651E-2</v>
      </c>
      <c r="DH98" s="48">
        <v>-2.6148E-3</v>
      </c>
    </row>
    <row r="99" spans="1:112" x14ac:dyDescent="0.15">
      <c r="A99" s="46" t="s">
        <v>940</v>
      </c>
      <c r="B99" s="47" t="s">
        <v>776</v>
      </c>
      <c r="C99" s="47">
        <v>-5.8483617000000002E-2</v>
      </c>
      <c r="D99" s="47">
        <v>-5.0864314000000001E-2</v>
      </c>
      <c r="E99" s="47">
        <v>-5.6172606E-2</v>
      </c>
      <c r="F99" s="47">
        <v>-3.8737096999999998E-2</v>
      </c>
      <c r="G99" s="47">
        <v>-4.9091066000000003E-2</v>
      </c>
      <c r="H99" s="47">
        <v>-3.3790500000000001E-2</v>
      </c>
      <c r="I99" s="47">
        <v>-3.1567584000000003E-2</v>
      </c>
      <c r="J99" s="47">
        <v>-2.6930992000000001E-2</v>
      </c>
      <c r="K99" s="47">
        <v>-4.1167651999999999E-2</v>
      </c>
      <c r="L99" s="47">
        <v>2.8165110300000001E-2</v>
      </c>
      <c r="M99" s="47">
        <v>-5.4485456000000002E-2</v>
      </c>
      <c r="N99" s="47">
        <v>-5.6184680000000001E-2</v>
      </c>
      <c r="O99" s="47">
        <v>-4.6776130999999999E-2</v>
      </c>
      <c r="P99" s="47">
        <v>-1.0498877E-2</v>
      </c>
      <c r="Q99" s="47">
        <v>0.13780378409999999</v>
      </c>
      <c r="R99" s="47">
        <v>-1.3965142999999999E-2</v>
      </c>
      <c r="S99" s="47">
        <v>-1.0987317E-2</v>
      </c>
      <c r="T99" s="47">
        <v>-6.0813305999999998E-2</v>
      </c>
      <c r="U99" s="47">
        <v>-1.7674506E-2</v>
      </c>
      <c r="V99" s="47">
        <v>-2.2035638E-2</v>
      </c>
      <c r="W99" s="47">
        <v>-7.3773060000000001E-3</v>
      </c>
      <c r="X99" s="47">
        <v>-1.1091554E-2</v>
      </c>
      <c r="Y99" s="47">
        <v>-2.8984167000000002E-2</v>
      </c>
      <c r="Z99" s="47">
        <v>-3.1031393000000001E-2</v>
      </c>
      <c r="AA99" s="47">
        <v>-7.9658320000000008E-3</v>
      </c>
      <c r="AB99" s="47">
        <v>0.1204894821</v>
      </c>
      <c r="AC99" s="47">
        <v>-0.103704691</v>
      </c>
      <c r="AD99" s="47">
        <v>-7.8375370000000003E-3</v>
      </c>
      <c r="AE99" s="47">
        <v>-0.105012997</v>
      </c>
      <c r="AF99" s="47">
        <v>0.1539472767</v>
      </c>
      <c r="AG99" s="47">
        <v>7.3952312899999997E-2</v>
      </c>
      <c r="AH99" s="47">
        <v>4.3653629000000001E-3</v>
      </c>
      <c r="AI99" s="47">
        <v>-0.24440036500000001</v>
      </c>
      <c r="AJ99" s="47">
        <v>-0.29357418600000001</v>
      </c>
      <c r="AK99" s="47">
        <v>-0.11036216</v>
      </c>
      <c r="AL99" s="47">
        <v>-2.8504384000000001E-2</v>
      </c>
      <c r="AM99" s="47">
        <v>-6.6229949999999996E-3</v>
      </c>
      <c r="AN99" s="47">
        <v>-0.278434336</v>
      </c>
      <c r="AO99" s="47">
        <v>-0.23748915400000001</v>
      </c>
      <c r="AP99" s="47">
        <v>1.69657273E-2</v>
      </c>
      <c r="AQ99" s="47">
        <v>2.3998672200000001E-2</v>
      </c>
      <c r="AR99" s="47">
        <v>-1.1109206999999999E-2</v>
      </c>
      <c r="AS99" s="47">
        <v>-2.1209670000000001E-3</v>
      </c>
      <c r="AT99" s="47">
        <v>-1.7193826999999998E-2</v>
      </c>
      <c r="AU99" s="47">
        <v>-0.32040854699999999</v>
      </c>
      <c r="AV99" s="47">
        <v>-3.4672526000000002E-2</v>
      </c>
      <c r="AW99" s="47">
        <v>-0.423883654</v>
      </c>
      <c r="AX99" s="47">
        <v>-2.3702021E-2</v>
      </c>
      <c r="AY99" s="47">
        <v>9.1456579900000001E-2</v>
      </c>
      <c r="AZ99" s="47">
        <v>-3.6241469999999998E-2</v>
      </c>
      <c r="BA99" s="47">
        <v>0.2042923975</v>
      </c>
      <c r="BB99" s="47">
        <v>4.0551973999999998E-2</v>
      </c>
      <c r="BC99" s="47">
        <v>-2.1502285999999999E-2</v>
      </c>
      <c r="BD99" s="47">
        <v>7.17603042E-2</v>
      </c>
      <c r="BE99" s="47">
        <v>5.61493593E-2</v>
      </c>
      <c r="BF99" s="47">
        <v>-0.46808201500000002</v>
      </c>
      <c r="BG99" s="47">
        <v>0.1111516634</v>
      </c>
      <c r="BH99" s="47">
        <v>2.7746222399999999E-2</v>
      </c>
      <c r="BI99" s="47">
        <v>-1.9698089999999999E-3</v>
      </c>
      <c r="BJ99" s="47">
        <v>6.6504829099999996E-2</v>
      </c>
      <c r="BK99" s="47">
        <v>-0.10296704399999999</v>
      </c>
      <c r="BL99" s="47">
        <v>8.9640522799999997E-2</v>
      </c>
      <c r="BM99" s="47">
        <v>-4.1677870000000001E-3</v>
      </c>
      <c r="BN99" s="47">
        <v>7.9647973699999999E-2</v>
      </c>
      <c r="BO99" s="47">
        <v>3.9659407399999999E-2</v>
      </c>
      <c r="BP99" s="47">
        <v>4.1163995000000004E-3</v>
      </c>
      <c r="BQ99" s="47">
        <v>-5.2991009999999996E-3</v>
      </c>
      <c r="BR99" s="47">
        <v>0.41942319259999999</v>
      </c>
      <c r="BS99" s="47">
        <v>1.2009906999999999E-3</v>
      </c>
      <c r="BT99" s="47">
        <v>0.102118361</v>
      </c>
      <c r="BU99" s="47">
        <v>-1.2045637E-2</v>
      </c>
      <c r="BV99" s="47">
        <v>-2.4786302E-2</v>
      </c>
      <c r="BW99" s="47">
        <v>-5.4956106999999997E-2</v>
      </c>
      <c r="BX99" s="47">
        <v>6.0445667799999998E-2</v>
      </c>
      <c r="BY99" s="47">
        <v>-6.3150874999999995E-2</v>
      </c>
      <c r="BZ99" s="47">
        <v>5.0239467900000001E-2</v>
      </c>
      <c r="CA99" s="47">
        <v>-6.6538079E-2</v>
      </c>
      <c r="CB99" s="47">
        <v>-3.0952839999999999E-2</v>
      </c>
      <c r="CC99" s="47">
        <v>9.1549625000000006E-3</v>
      </c>
      <c r="CD99" s="47">
        <v>8.2052306800000002E-2</v>
      </c>
      <c r="CE99" s="47">
        <v>7.9428611900000001E-2</v>
      </c>
      <c r="CF99" s="47">
        <v>-1.2615101E-2</v>
      </c>
      <c r="CG99" s="47">
        <v>4.3748402999999998E-2</v>
      </c>
      <c r="CH99" s="47">
        <v>-3.0227624000000002E-2</v>
      </c>
      <c r="CI99" s="47">
        <v>-4.5926204999999998E-2</v>
      </c>
      <c r="CJ99" s="47">
        <v>0.6111608087</v>
      </c>
      <c r="CK99" s="47">
        <v>-1.8454983000000001E-2</v>
      </c>
      <c r="CL99" s="47">
        <v>6.8337604699999999E-2</v>
      </c>
      <c r="CM99" s="47">
        <v>0.41964414109999998</v>
      </c>
      <c r="CN99" s="47">
        <v>-1.4053119999999999E-3</v>
      </c>
      <c r="CO99" s="47">
        <v>0.40387302800000002</v>
      </c>
      <c r="CP99" s="47">
        <v>0.43234707210000001</v>
      </c>
      <c r="CQ99" s="47">
        <v>0.42721490130000001</v>
      </c>
      <c r="CR99" s="47">
        <v>-4.9699059999999996E-3</v>
      </c>
      <c r="CS99" s="47">
        <v>1</v>
      </c>
      <c r="CT99" s="47">
        <v>0.89105271639999994</v>
      </c>
      <c r="CU99" s="47">
        <v>0.20848897399999999</v>
      </c>
      <c r="CV99" s="47">
        <v>-3.6887881999999997E-2</v>
      </c>
      <c r="CW99" s="47">
        <v>0.18903946590000001</v>
      </c>
      <c r="CX99" s="47">
        <v>-4.8174769999999999E-2</v>
      </c>
      <c r="CY99" s="47">
        <v>5.0343580000000005E-4</v>
      </c>
      <c r="CZ99" s="47">
        <v>3.5020703600000001E-2</v>
      </c>
      <c r="DA99" s="47">
        <v>1.3669833399999999E-2</v>
      </c>
      <c r="DB99" s="47">
        <v>-6.7145203000000001E-2</v>
      </c>
      <c r="DC99" s="47">
        <v>7.5081182799999993E-2</v>
      </c>
      <c r="DD99" s="47">
        <v>7.3881746000000002E-3</v>
      </c>
      <c r="DE99" s="47">
        <v>-2.6251719E-2</v>
      </c>
      <c r="DF99" s="47">
        <v>2.9724643999999999E-3</v>
      </c>
      <c r="DG99" s="47">
        <v>1.790541E-4</v>
      </c>
      <c r="DH99" s="48">
        <v>-4.6215356999999999E-2</v>
      </c>
    </row>
    <row r="100" spans="1:112" x14ac:dyDescent="0.15">
      <c r="A100" s="46" t="s">
        <v>940</v>
      </c>
      <c r="B100" s="47" t="s">
        <v>793</v>
      </c>
      <c r="C100" s="47">
        <v>-5.9946697E-2</v>
      </c>
      <c r="D100" s="47">
        <v>-5.5084503999999999E-2</v>
      </c>
      <c r="E100" s="47">
        <v>-5.7786716000000002E-2</v>
      </c>
      <c r="F100" s="47">
        <v>-3.2222540000000001E-2</v>
      </c>
      <c r="G100" s="47">
        <v>-4.5080101999999997E-2</v>
      </c>
      <c r="H100" s="47">
        <v>-3.4780432E-2</v>
      </c>
      <c r="I100" s="47">
        <v>-3.2886801E-2</v>
      </c>
      <c r="J100" s="47">
        <v>-3.1067292E-2</v>
      </c>
      <c r="K100" s="47">
        <v>-4.3624795000000001E-2</v>
      </c>
      <c r="L100" s="47">
        <v>2.8087996300000001E-2</v>
      </c>
      <c r="M100" s="47">
        <v>-4.9697613000000002E-2</v>
      </c>
      <c r="N100" s="47">
        <v>-4.9141692000000001E-2</v>
      </c>
      <c r="O100" s="47">
        <v>-4.4092658E-2</v>
      </c>
      <c r="P100" s="47">
        <v>-1.6292929000000001E-2</v>
      </c>
      <c r="Q100" s="47">
        <v>0.1345132507</v>
      </c>
      <c r="R100" s="47">
        <v>-1.5811294E-2</v>
      </c>
      <c r="S100" s="47">
        <v>-1.6633288999999999E-2</v>
      </c>
      <c r="T100" s="47">
        <v>-5.6890857000000003E-2</v>
      </c>
      <c r="U100" s="47">
        <v>-1.9920878E-2</v>
      </c>
      <c r="V100" s="47">
        <v>-2.5292269999999999E-2</v>
      </c>
      <c r="W100" s="47">
        <v>-1.2074981E-2</v>
      </c>
      <c r="X100" s="47">
        <v>-1.6904452E-2</v>
      </c>
      <c r="Y100" s="47">
        <v>-3.3040884E-2</v>
      </c>
      <c r="Z100" s="47">
        <v>-3.3072565999999998E-2</v>
      </c>
      <c r="AA100" s="47">
        <v>-1.4204377000000001E-2</v>
      </c>
      <c r="AB100" s="47">
        <v>0.13601420750000001</v>
      </c>
      <c r="AC100" s="47">
        <v>-7.8798489999999999E-2</v>
      </c>
      <c r="AD100" s="47">
        <v>-6.7734420000000002E-3</v>
      </c>
      <c r="AE100" s="47">
        <v>-7.9942332000000005E-2</v>
      </c>
      <c r="AF100" s="47">
        <v>0.1661432605</v>
      </c>
      <c r="AG100" s="47">
        <v>6.9581335100000002E-2</v>
      </c>
      <c r="AH100" s="47">
        <v>1.6002674E-3</v>
      </c>
      <c r="AI100" s="47">
        <v>-0.218391741</v>
      </c>
      <c r="AJ100" s="47">
        <v>-0.27939531099999998</v>
      </c>
      <c r="AK100" s="47">
        <v>-8.7501708999999997E-2</v>
      </c>
      <c r="AL100" s="47">
        <v>-3.3524640000000001E-2</v>
      </c>
      <c r="AM100" s="47">
        <v>-7.8087770000000003E-3</v>
      </c>
      <c r="AN100" s="47">
        <v>-0.25937112099999998</v>
      </c>
      <c r="AO100" s="47">
        <v>-0.21258638799999999</v>
      </c>
      <c r="AP100" s="47">
        <v>1.86323301E-2</v>
      </c>
      <c r="AQ100" s="47">
        <v>2.9856950899999998E-2</v>
      </c>
      <c r="AR100" s="47">
        <v>-4.4744590000000001E-3</v>
      </c>
      <c r="AS100" s="47">
        <v>4.3569795000000001E-3</v>
      </c>
      <c r="AT100" s="47">
        <v>-1.2786255E-2</v>
      </c>
      <c r="AU100" s="47">
        <v>-0.30790562100000002</v>
      </c>
      <c r="AV100" s="47">
        <v>-2.8568225999999999E-2</v>
      </c>
      <c r="AW100" s="47">
        <v>-0.405485769</v>
      </c>
      <c r="AX100" s="47">
        <v>-1.237594E-2</v>
      </c>
      <c r="AY100" s="47">
        <v>9.0899419100000003E-2</v>
      </c>
      <c r="AZ100" s="47">
        <v>-3.7170035999999997E-2</v>
      </c>
      <c r="BA100" s="47">
        <v>0.1863855375</v>
      </c>
      <c r="BB100" s="47">
        <v>4.1163767400000002E-2</v>
      </c>
      <c r="BC100" s="47">
        <v>-2.7393153999999999E-2</v>
      </c>
      <c r="BD100" s="47">
        <v>7.3248652499999997E-2</v>
      </c>
      <c r="BE100" s="47">
        <v>5.47751504E-2</v>
      </c>
      <c r="BF100" s="47">
        <v>-0.44623648399999999</v>
      </c>
      <c r="BG100" s="47">
        <v>9.9706241400000006E-2</v>
      </c>
      <c r="BH100" s="47">
        <v>3.0043817099999998E-2</v>
      </c>
      <c r="BI100" s="47">
        <v>-8.134077E-3</v>
      </c>
      <c r="BJ100" s="47">
        <v>6.4591633400000001E-2</v>
      </c>
      <c r="BK100" s="47">
        <v>-0.102208175</v>
      </c>
      <c r="BL100" s="47">
        <v>8.5955430400000005E-2</v>
      </c>
      <c r="BM100" s="47">
        <v>-2.8307290000000001E-3</v>
      </c>
      <c r="BN100" s="47">
        <v>7.3287487499999998E-2</v>
      </c>
      <c r="BO100" s="47">
        <v>4.5629569100000003E-2</v>
      </c>
      <c r="BP100" s="47">
        <v>9.8336945000000002E-3</v>
      </c>
      <c r="BQ100" s="47">
        <v>-6.6128510000000003E-3</v>
      </c>
      <c r="BR100" s="47">
        <v>0.40243443480000002</v>
      </c>
      <c r="BS100" s="47">
        <v>2.0726520999999999E-3</v>
      </c>
      <c r="BT100" s="47">
        <v>8.0679081E-2</v>
      </c>
      <c r="BU100" s="47">
        <v>-8.1594700000000003E-3</v>
      </c>
      <c r="BV100" s="47">
        <v>-2.9700864E-2</v>
      </c>
      <c r="BW100" s="47">
        <v>-5.8219211999999999E-2</v>
      </c>
      <c r="BX100" s="47">
        <v>5.3480249399999999E-2</v>
      </c>
      <c r="BY100" s="47">
        <v>-6.4945365000000005E-2</v>
      </c>
      <c r="BZ100" s="47">
        <v>4.6514883100000001E-2</v>
      </c>
      <c r="CA100" s="47">
        <v>-6.7972542999999996E-2</v>
      </c>
      <c r="CB100" s="47">
        <v>-3.4716442E-2</v>
      </c>
      <c r="CC100" s="47">
        <v>9.1057664999999993E-3</v>
      </c>
      <c r="CD100" s="47">
        <v>5.6942232199999998E-2</v>
      </c>
      <c r="CE100" s="47">
        <v>5.3309674100000003E-2</v>
      </c>
      <c r="CF100" s="47">
        <v>-9.094576E-3</v>
      </c>
      <c r="CG100" s="47">
        <v>4.4995899700000001E-2</v>
      </c>
      <c r="CH100" s="47">
        <v>-2.7946104999999999E-2</v>
      </c>
      <c r="CI100" s="47">
        <v>-4.7073348000000001E-2</v>
      </c>
      <c r="CJ100" s="47">
        <v>0.68396052019999998</v>
      </c>
      <c r="CK100" s="47">
        <v>-1.8130285999999999E-2</v>
      </c>
      <c r="CL100" s="47">
        <v>6.7392880899999993E-2</v>
      </c>
      <c r="CM100" s="47">
        <v>0.43342182470000001</v>
      </c>
      <c r="CN100" s="47">
        <v>-6.9375999999999994E-5</v>
      </c>
      <c r="CO100" s="47">
        <v>0.41252380550000001</v>
      </c>
      <c r="CP100" s="47">
        <v>0.44331973520000001</v>
      </c>
      <c r="CQ100" s="47">
        <v>0.43809082490000001</v>
      </c>
      <c r="CR100" s="47">
        <v>-1.9071540000000001E-3</v>
      </c>
      <c r="CS100" s="47">
        <v>0.89105271639999994</v>
      </c>
      <c r="CT100" s="47">
        <v>1</v>
      </c>
      <c r="CU100" s="47">
        <v>0.19431986840000001</v>
      </c>
      <c r="CV100" s="47">
        <v>-3.6956336999999999E-2</v>
      </c>
      <c r="CW100" s="47">
        <v>0.1377623482</v>
      </c>
      <c r="CX100" s="47">
        <v>-5.0572964999999998E-2</v>
      </c>
      <c r="CY100" s="47">
        <v>1.4489759E-3</v>
      </c>
      <c r="CZ100" s="47">
        <v>3.2069861200000001E-2</v>
      </c>
      <c r="DA100" s="47">
        <v>1.0303200199999999E-2</v>
      </c>
      <c r="DB100" s="47">
        <v>-6.7548520000000001E-2</v>
      </c>
      <c r="DC100" s="47">
        <v>7.6655097000000005E-2</v>
      </c>
      <c r="DD100" s="47">
        <v>8.0837935000000003E-3</v>
      </c>
      <c r="DE100" s="47">
        <v>-2.6860500999999998E-2</v>
      </c>
      <c r="DF100" s="47">
        <v>3.4762623E-3</v>
      </c>
      <c r="DG100" s="47">
        <v>1.6308166400000001E-2</v>
      </c>
      <c r="DH100" s="48">
        <v>-5.0434896999999999E-2</v>
      </c>
    </row>
    <row r="101" spans="1:112" x14ac:dyDescent="0.15">
      <c r="A101" s="46" t="s">
        <v>940</v>
      </c>
      <c r="B101" s="47" t="s">
        <v>143</v>
      </c>
      <c r="C101" s="47">
        <v>-5.7820699000000003E-2</v>
      </c>
      <c r="D101" s="47">
        <v>-5.1873607000000002E-2</v>
      </c>
      <c r="E101" s="47">
        <v>-5.6889528000000002E-2</v>
      </c>
      <c r="F101" s="47">
        <v>-4.4499363E-2</v>
      </c>
      <c r="G101" s="47">
        <v>-4.3583800999999998E-2</v>
      </c>
      <c r="H101" s="47">
        <v>-4.5719755000000001E-2</v>
      </c>
      <c r="I101" s="47">
        <v>-4.5020679000000001E-2</v>
      </c>
      <c r="J101" s="47">
        <v>-3.5047863999999998E-2</v>
      </c>
      <c r="K101" s="47">
        <v>-3.0171328000000001E-2</v>
      </c>
      <c r="L101" s="47">
        <v>-8.6287329999999995E-3</v>
      </c>
      <c r="M101" s="47">
        <v>-4.0610418000000002E-2</v>
      </c>
      <c r="N101" s="47">
        <v>-4.2458781000000001E-2</v>
      </c>
      <c r="O101" s="47">
        <v>-3.5872534999999997E-2</v>
      </c>
      <c r="P101" s="47">
        <v>-1.1893189E-2</v>
      </c>
      <c r="Q101" s="47">
        <v>-1.3123443E-2</v>
      </c>
      <c r="R101" s="47">
        <v>-1.5424125E-2</v>
      </c>
      <c r="S101" s="47">
        <v>-6.0521919999999996E-3</v>
      </c>
      <c r="T101" s="47">
        <v>-4.1389713000000002E-2</v>
      </c>
      <c r="U101" s="47">
        <v>-1.7225201999999998E-2</v>
      </c>
      <c r="V101" s="47">
        <v>-3.0452403999999999E-2</v>
      </c>
      <c r="W101" s="47">
        <v>-9.9332199999999995E-3</v>
      </c>
      <c r="X101" s="47">
        <v>-1.1849145E-2</v>
      </c>
      <c r="Y101" s="47">
        <v>-1.4130866000000001E-2</v>
      </c>
      <c r="Z101" s="47">
        <v>-1.7083206E-2</v>
      </c>
      <c r="AA101" s="47">
        <v>-1.0732924E-2</v>
      </c>
      <c r="AB101" s="47">
        <v>-2.7509381999999999E-2</v>
      </c>
      <c r="AC101" s="47">
        <v>-6.3224942000000006E-2</v>
      </c>
      <c r="AD101" s="47">
        <v>-1.1771728E-2</v>
      </c>
      <c r="AE101" s="47">
        <v>-6.3047085000000003E-2</v>
      </c>
      <c r="AF101" s="47">
        <v>-2.2780624999999999E-2</v>
      </c>
      <c r="AG101" s="47">
        <v>8.7187733999999992E-3</v>
      </c>
      <c r="AH101" s="47">
        <v>4.4721537999999998E-3</v>
      </c>
      <c r="AI101" s="47">
        <v>-0.11898323299999999</v>
      </c>
      <c r="AJ101" s="47">
        <v>-0.1179399</v>
      </c>
      <c r="AK101" s="47">
        <v>-6.5599862999999994E-2</v>
      </c>
      <c r="AL101" s="47">
        <v>-1.0079708999999999E-2</v>
      </c>
      <c r="AM101" s="47">
        <v>-3.4553228999999998E-2</v>
      </c>
      <c r="AN101" s="47">
        <v>-0.12666983700000001</v>
      </c>
      <c r="AO101" s="47">
        <v>-0.11984877400000001</v>
      </c>
      <c r="AP101" s="47">
        <v>6.8791044300000007E-2</v>
      </c>
      <c r="AQ101" s="47">
        <v>3.8909718400000001E-2</v>
      </c>
      <c r="AR101" s="47">
        <v>-1.8171649000000002E-2</v>
      </c>
      <c r="AS101" s="47">
        <v>2.7204129999999999E-4</v>
      </c>
      <c r="AT101" s="47">
        <v>-3.40085E-3</v>
      </c>
      <c r="AU101" s="47">
        <v>-0.12597661900000001</v>
      </c>
      <c r="AV101" s="47">
        <v>-2.9060806000000002E-2</v>
      </c>
      <c r="AW101" s="47">
        <v>-0.14712335500000001</v>
      </c>
      <c r="AX101" s="47">
        <v>-2.8213963000000002E-2</v>
      </c>
      <c r="AY101" s="47">
        <v>0.21299559000000001</v>
      </c>
      <c r="AZ101" s="47">
        <v>-1.5794341E-2</v>
      </c>
      <c r="BA101" s="47">
        <v>9.1301459700000004E-2</v>
      </c>
      <c r="BB101" s="47">
        <v>-4.0888540000000003E-3</v>
      </c>
      <c r="BC101" s="47">
        <v>-2.8496889999999999E-3</v>
      </c>
      <c r="BD101" s="47">
        <v>0.20366393520000001</v>
      </c>
      <c r="BE101" s="47">
        <v>0.1456532992</v>
      </c>
      <c r="BF101" s="47">
        <v>-0.14763536399999999</v>
      </c>
      <c r="BG101" s="47">
        <v>4.0589508400000002E-2</v>
      </c>
      <c r="BH101" s="47">
        <v>9.26793905E-2</v>
      </c>
      <c r="BI101" s="47">
        <v>3.1712468999999998E-3</v>
      </c>
      <c r="BJ101" s="47">
        <v>0.14192643620000001</v>
      </c>
      <c r="BK101" s="47">
        <v>-4.3795015E-2</v>
      </c>
      <c r="BL101" s="47">
        <v>-1.3370750000000001E-2</v>
      </c>
      <c r="BM101" s="47">
        <v>-3.9835994999999999E-2</v>
      </c>
      <c r="BN101" s="47">
        <v>4.5220573100000001E-2</v>
      </c>
      <c r="BO101" s="47">
        <v>-6.0381756000000002E-2</v>
      </c>
      <c r="BP101" s="47">
        <v>-1.0513649999999999E-2</v>
      </c>
      <c r="BQ101" s="47">
        <v>-2.4657654000000001E-2</v>
      </c>
      <c r="BR101" s="47">
        <v>5.9176918799999999E-2</v>
      </c>
      <c r="BS101" s="47">
        <v>3.1478650000000001E-4</v>
      </c>
      <c r="BT101" s="47">
        <v>3.7898740600000001E-2</v>
      </c>
      <c r="BU101" s="47">
        <v>5.7144138000000001E-3</v>
      </c>
      <c r="BV101" s="47">
        <v>3.2334459400000001E-2</v>
      </c>
      <c r="BW101" s="47">
        <v>-2.1807971999999998E-2</v>
      </c>
      <c r="BX101" s="47">
        <v>3.3446624100000003E-2</v>
      </c>
      <c r="BY101" s="47">
        <v>-2.7075399E-2</v>
      </c>
      <c r="BZ101" s="47">
        <v>0.126575837</v>
      </c>
      <c r="CA101" s="47">
        <v>-1.9867573999999999E-2</v>
      </c>
      <c r="CB101" s="47">
        <v>-8.5589059999999998E-3</v>
      </c>
      <c r="CC101" s="47">
        <v>1.96963047E-2</v>
      </c>
      <c r="CD101" s="47">
        <v>5.8034300499999997E-2</v>
      </c>
      <c r="CE101" s="47">
        <v>4.2790260699999999E-2</v>
      </c>
      <c r="CF101" s="47">
        <v>-1.5838857000000001E-2</v>
      </c>
      <c r="CG101" s="47">
        <v>0.15019884559999999</v>
      </c>
      <c r="CH101" s="47">
        <v>5.7180525999999997E-3</v>
      </c>
      <c r="CI101" s="47">
        <v>-2.6252032000000002E-2</v>
      </c>
      <c r="CJ101" s="47">
        <v>0.16825419089999999</v>
      </c>
      <c r="CK101" s="47">
        <v>-2.6071306999999998E-2</v>
      </c>
      <c r="CL101" s="47">
        <v>8.1223024800000002E-2</v>
      </c>
      <c r="CM101" s="47">
        <v>5.6464748199999998E-2</v>
      </c>
      <c r="CN101" s="47">
        <v>1.5362722000000001E-3</v>
      </c>
      <c r="CO101" s="47">
        <v>3.6380884099999997E-2</v>
      </c>
      <c r="CP101" s="47">
        <v>5.6855069600000002E-2</v>
      </c>
      <c r="CQ101" s="47">
        <v>5.5358203000000002E-2</v>
      </c>
      <c r="CR101" s="47">
        <v>-3.9769319999999999E-3</v>
      </c>
      <c r="CS101" s="47">
        <v>0.20848897399999999</v>
      </c>
      <c r="CT101" s="47">
        <v>0.19431986840000001</v>
      </c>
      <c r="CU101" s="47">
        <v>1</v>
      </c>
      <c r="CV101" s="47">
        <v>-2.2187927E-2</v>
      </c>
      <c r="CW101" s="47">
        <v>4.2174175699999997E-2</v>
      </c>
      <c r="CX101" s="47">
        <v>0.1070600102</v>
      </c>
      <c r="CY101" s="47">
        <v>-3.7193949999999999E-3</v>
      </c>
      <c r="CZ101" s="47">
        <v>4.5989211600000003E-2</v>
      </c>
      <c r="DA101" s="47">
        <v>2.1149807900000001E-2</v>
      </c>
      <c r="DB101" s="47">
        <v>0.1205942237</v>
      </c>
      <c r="DC101" s="47">
        <v>7.3255212900000005E-2</v>
      </c>
      <c r="DD101" s="47">
        <v>4.7754639500000001E-2</v>
      </c>
      <c r="DE101" s="47">
        <v>-1.8383495999999999E-2</v>
      </c>
      <c r="DF101" s="47">
        <v>7.7165220000000002E-4</v>
      </c>
      <c r="DG101" s="47">
        <v>3.2932957000000001E-3</v>
      </c>
      <c r="DH101" s="48">
        <v>1.5004819500000001E-2</v>
      </c>
    </row>
    <row r="102" spans="1:112" x14ac:dyDescent="0.15">
      <c r="A102" s="46" t="s">
        <v>940</v>
      </c>
      <c r="B102" s="47" t="s">
        <v>768</v>
      </c>
      <c r="C102" s="47">
        <v>7.0050059499999998E-2</v>
      </c>
      <c r="D102" s="47">
        <v>4.7212575299999997E-2</v>
      </c>
      <c r="E102" s="47">
        <v>8.2119952199999999E-2</v>
      </c>
      <c r="F102" s="47">
        <v>8.0902842000000003E-2</v>
      </c>
      <c r="G102" s="47">
        <v>9.4299546000000001E-3</v>
      </c>
      <c r="H102" s="47">
        <v>2.2902388199999998E-2</v>
      </c>
      <c r="I102" s="47">
        <v>2.1865796699999999E-2</v>
      </c>
      <c r="J102" s="47">
        <v>8.5647761099999997E-2</v>
      </c>
      <c r="K102" s="47">
        <v>-5.2446990000000002E-3</v>
      </c>
      <c r="L102" s="47">
        <v>2.6113656799999999E-2</v>
      </c>
      <c r="M102" s="47">
        <v>0.13289651050000001</v>
      </c>
      <c r="N102" s="47">
        <v>0.12966828429999999</v>
      </c>
      <c r="O102" s="47">
        <v>0.1261905545</v>
      </c>
      <c r="P102" s="47">
        <v>9.97156612E-2</v>
      </c>
      <c r="Q102" s="47">
        <v>0.103768497</v>
      </c>
      <c r="R102" s="47">
        <v>8.2025847700000001E-2</v>
      </c>
      <c r="S102" s="47">
        <v>9.9145827300000003E-2</v>
      </c>
      <c r="T102" s="47">
        <v>0.1381757519</v>
      </c>
      <c r="U102" s="47">
        <v>9.73106371E-2</v>
      </c>
      <c r="V102" s="47">
        <v>9.7955488100000002E-2</v>
      </c>
      <c r="W102" s="47">
        <v>8.9436281199999995E-2</v>
      </c>
      <c r="X102" s="47">
        <v>9.4198407499999998E-2</v>
      </c>
      <c r="Y102" s="47">
        <v>0.103752096</v>
      </c>
      <c r="Z102" s="47">
        <v>0.1140981668</v>
      </c>
      <c r="AA102" s="47">
        <v>8.5679752900000003E-2</v>
      </c>
      <c r="AB102" s="47">
        <v>0.1530541252</v>
      </c>
      <c r="AC102" s="47">
        <v>0.18320496150000001</v>
      </c>
      <c r="AD102" s="47">
        <v>4.6752278100000003E-2</v>
      </c>
      <c r="AE102" s="47">
        <v>0.18932492279999999</v>
      </c>
      <c r="AF102" s="47">
        <v>0.14809721810000001</v>
      </c>
      <c r="AG102" s="47">
        <v>3.7320730500000003E-2</v>
      </c>
      <c r="AH102" s="47">
        <v>5.3291797100000003E-2</v>
      </c>
      <c r="AI102" s="47">
        <v>0.16739454970000001</v>
      </c>
      <c r="AJ102" s="47">
        <v>0.16498432930000001</v>
      </c>
      <c r="AK102" s="47">
        <v>0.19337122910000001</v>
      </c>
      <c r="AL102" s="47">
        <v>9.6054590699999998E-2</v>
      </c>
      <c r="AM102" s="47">
        <v>2.3796140300000001E-2</v>
      </c>
      <c r="AN102" s="47">
        <v>0.15336368419999999</v>
      </c>
      <c r="AO102" s="47">
        <v>0.15399977740000001</v>
      </c>
      <c r="AP102" s="47">
        <v>-1.2060490000000001E-3</v>
      </c>
      <c r="AQ102" s="47">
        <v>1.0083305799999999E-2</v>
      </c>
      <c r="AR102" s="47">
        <v>3.5951208300000002E-2</v>
      </c>
      <c r="AS102" s="47">
        <v>2.9921391200000001E-2</v>
      </c>
      <c r="AT102" s="47">
        <v>7.8175583899999998E-2</v>
      </c>
      <c r="AU102" s="47">
        <v>0.15314578919999999</v>
      </c>
      <c r="AV102" s="47">
        <v>7.4093038799999997E-2</v>
      </c>
      <c r="AW102" s="47">
        <v>0.17684059860000001</v>
      </c>
      <c r="AX102" s="47">
        <v>1.8108266200000001E-2</v>
      </c>
      <c r="AY102" s="47">
        <v>9.6670347000000004E-3</v>
      </c>
      <c r="AZ102" s="47">
        <v>0.2364377708</v>
      </c>
      <c r="BA102" s="47">
        <v>3.8527517E-3</v>
      </c>
      <c r="BB102" s="47">
        <v>2.0843646899999999E-2</v>
      </c>
      <c r="BC102" s="47">
        <v>9.7178052900000006E-2</v>
      </c>
      <c r="BD102" s="47">
        <v>-9.5333399999999995E-3</v>
      </c>
      <c r="BE102" s="47">
        <v>1.9651680999999998E-3</v>
      </c>
      <c r="BF102" s="47">
        <v>0.16278596770000001</v>
      </c>
      <c r="BG102" s="47">
        <v>2.4748979800000001E-2</v>
      </c>
      <c r="BH102" s="47">
        <v>7.2846876E-3</v>
      </c>
      <c r="BI102" s="47">
        <v>-2.8282212000000001E-2</v>
      </c>
      <c r="BJ102" s="47">
        <v>4.621998E-4</v>
      </c>
      <c r="BK102" s="47">
        <v>1.21862436E-2</v>
      </c>
      <c r="BL102" s="47">
        <v>3.1386316E-3</v>
      </c>
      <c r="BM102" s="47">
        <v>-0.119781677</v>
      </c>
      <c r="BN102" s="47">
        <v>-1.4162503E-2</v>
      </c>
      <c r="BO102" s="47">
        <v>4.3529853799999997E-2</v>
      </c>
      <c r="BP102" s="47">
        <v>-3.6633E-3</v>
      </c>
      <c r="BQ102" s="47">
        <v>-7.9327119999999997E-3</v>
      </c>
      <c r="BR102" s="47">
        <v>-6.2494827000000003E-2</v>
      </c>
      <c r="BS102" s="47">
        <v>-1.4663318E-2</v>
      </c>
      <c r="BT102" s="47">
        <v>-0.115236038</v>
      </c>
      <c r="BU102" s="47">
        <v>4.6367629700000003E-2</v>
      </c>
      <c r="BV102" s="47">
        <v>0.1012194294</v>
      </c>
      <c r="BW102" s="47">
        <v>0.58581124220000003</v>
      </c>
      <c r="BX102" s="47">
        <v>-1.4335250000000001E-2</v>
      </c>
      <c r="BY102" s="47">
        <v>0.59861176969999996</v>
      </c>
      <c r="BZ102" s="47">
        <v>4.9766241000000003E-3</v>
      </c>
      <c r="CA102" s="47">
        <v>0.39456179730000002</v>
      </c>
      <c r="CB102" s="47">
        <v>0.30739509609999999</v>
      </c>
      <c r="CC102" s="47">
        <v>-7.2902532000000006E-2</v>
      </c>
      <c r="CD102" s="47">
        <v>-0.123422769</v>
      </c>
      <c r="CE102" s="47">
        <v>-0.121941806</v>
      </c>
      <c r="CF102" s="47">
        <v>-3.8005773999999999E-2</v>
      </c>
      <c r="CG102" s="47">
        <v>-2.6404394000000001E-2</v>
      </c>
      <c r="CH102" s="47">
        <v>2.6671140400000001E-2</v>
      </c>
      <c r="CI102" s="47">
        <v>0.20146982869999999</v>
      </c>
      <c r="CJ102" s="47">
        <v>-3.0167981E-2</v>
      </c>
      <c r="CK102" s="47">
        <v>-5.2465853999999999E-2</v>
      </c>
      <c r="CL102" s="47">
        <v>5.0436672799999999E-2</v>
      </c>
      <c r="CM102" s="47">
        <v>-3.5267055999999998E-2</v>
      </c>
      <c r="CN102" s="47">
        <v>-1.7705393999999999E-2</v>
      </c>
      <c r="CO102" s="47">
        <v>-4.2496416000000002E-2</v>
      </c>
      <c r="CP102" s="47">
        <v>-3.2949543999999997E-2</v>
      </c>
      <c r="CQ102" s="47">
        <v>-3.2864554999999997E-2</v>
      </c>
      <c r="CR102" s="47">
        <v>-5.3068386000000002E-2</v>
      </c>
      <c r="CS102" s="47">
        <v>-3.6887881999999997E-2</v>
      </c>
      <c r="CT102" s="47">
        <v>-3.6956336999999999E-2</v>
      </c>
      <c r="CU102" s="47">
        <v>-2.2187927E-2</v>
      </c>
      <c r="CV102" s="47">
        <v>1</v>
      </c>
      <c r="CW102" s="47">
        <v>-0.104650435</v>
      </c>
      <c r="CX102" s="47">
        <v>-2.3829469999999998E-3</v>
      </c>
      <c r="CY102" s="47">
        <v>1.05965347E-2</v>
      </c>
      <c r="CZ102" s="47">
        <v>-3.4946819999999998E-3</v>
      </c>
      <c r="DA102" s="47">
        <v>-1.3101181E-2</v>
      </c>
      <c r="DB102" s="47">
        <v>1.3365706E-3</v>
      </c>
      <c r="DC102" s="47">
        <v>-1.2793657E-2</v>
      </c>
      <c r="DD102" s="47">
        <v>-6.5049514000000003E-2</v>
      </c>
      <c r="DE102" s="47">
        <v>3.49514192E-2</v>
      </c>
      <c r="DF102" s="47">
        <v>4.6796097500000002E-2</v>
      </c>
      <c r="DG102" s="47">
        <v>2.7270923000000001E-3</v>
      </c>
      <c r="DH102" s="48">
        <v>9.4885362299999998E-2</v>
      </c>
    </row>
    <row r="103" spans="1:112" x14ac:dyDescent="0.15">
      <c r="A103" s="46" t="s">
        <v>940</v>
      </c>
      <c r="B103" s="47" t="s">
        <v>774</v>
      </c>
      <c r="C103" s="47">
        <v>1.41462021E-2</v>
      </c>
      <c r="D103" s="47">
        <v>1.61429066E-2</v>
      </c>
      <c r="E103" s="47">
        <v>1.8923624100000001E-2</v>
      </c>
      <c r="F103" s="47">
        <v>-1.053727E-3</v>
      </c>
      <c r="G103" s="47">
        <v>1.1010945499999999E-2</v>
      </c>
      <c r="H103" s="47">
        <v>1.49153025E-2</v>
      </c>
      <c r="I103" s="47">
        <v>1.50401098E-2</v>
      </c>
      <c r="J103" s="47">
        <v>4.0836961E-3</v>
      </c>
      <c r="K103" s="47">
        <v>2.3995649000000002E-3</v>
      </c>
      <c r="L103" s="47">
        <v>2.67653682E-2</v>
      </c>
      <c r="M103" s="47">
        <v>-5.1101127000000003E-2</v>
      </c>
      <c r="N103" s="47">
        <v>-8.0768358999999998E-2</v>
      </c>
      <c r="O103" s="47">
        <v>-3.9491515999999997E-2</v>
      </c>
      <c r="P103" s="47">
        <v>2.8541725600000002E-2</v>
      </c>
      <c r="Q103" s="47">
        <v>3.7328016800000002E-2</v>
      </c>
      <c r="R103" s="47">
        <v>3.07346548E-2</v>
      </c>
      <c r="S103" s="47">
        <v>3.7794190900000003E-2</v>
      </c>
      <c r="T103" s="47">
        <v>-9.3977260000000007E-2</v>
      </c>
      <c r="U103" s="47">
        <v>2.2655309299999999E-2</v>
      </c>
      <c r="V103" s="47">
        <v>1.04399027E-2</v>
      </c>
      <c r="W103" s="47">
        <v>3.1567223999999998E-2</v>
      </c>
      <c r="X103" s="47">
        <v>4.4795340699999998E-2</v>
      </c>
      <c r="Y103" s="47">
        <v>-3.1017135000000001E-2</v>
      </c>
      <c r="Z103" s="47">
        <v>-4.9887516999999999E-2</v>
      </c>
      <c r="AA103" s="47">
        <v>4.17730688E-2</v>
      </c>
      <c r="AB103" s="47">
        <v>-5.0653007999999999E-2</v>
      </c>
      <c r="AC103" s="47">
        <v>-0.19791056400000001</v>
      </c>
      <c r="AD103" s="47">
        <v>1.7889761000000001E-2</v>
      </c>
      <c r="AE103" s="47">
        <v>-0.19750066799999999</v>
      </c>
      <c r="AF103" s="47">
        <v>-4.8947982000000001E-2</v>
      </c>
      <c r="AG103" s="47">
        <v>4.0040868E-2</v>
      </c>
      <c r="AH103" s="47">
        <v>5.2929442E-3</v>
      </c>
      <c r="AI103" s="47">
        <v>-0.19313240400000001</v>
      </c>
      <c r="AJ103" s="47">
        <v>-0.14047335899999999</v>
      </c>
      <c r="AK103" s="47">
        <v>-0.21625475899999999</v>
      </c>
      <c r="AL103" s="47">
        <v>-4.7308858000000002E-2</v>
      </c>
      <c r="AM103" s="47">
        <v>5.9991543699999997E-2</v>
      </c>
      <c r="AN103" s="47">
        <v>-0.16020063300000001</v>
      </c>
      <c r="AO103" s="47">
        <v>-0.16250548500000001</v>
      </c>
      <c r="AP103" s="47">
        <v>-1.0604029999999999E-3</v>
      </c>
      <c r="AQ103" s="47">
        <v>-1.0678829000000001E-2</v>
      </c>
      <c r="AR103" s="47">
        <v>-3.8507939999999998E-3</v>
      </c>
      <c r="AS103" s="47">
        <v>2.08116195E-2</v>
      </c>
      <c r="AT103" s="47">
        <v>-4.1392462999999997E-2</v>
      </c>
      <c r="AU103" s="47">
        <v>-0.13662542999999999</v>
      </c>
      <c r="AV103" s="47">
        <v>-7.4576599999999996E-3</v>
      </c>
      <c r="AW103" s="47">
        <v>-0.15555085299999999</v>
      </c>
      <c r="AX103" s="47">
        <v>-2.9337252000000001E-2</v>
      </c>
      <c r="AY103" s="47">
        <v>8.7403641999999997E-3</v>
      </c>
      <c r="AZ103" s="47">
        <v>-8.9069804000000002E-2</v>
      </c>
      <c r="BA103" s="47">
        <v>0.1091149956</v>
      </c>
      <c r="BB103" s="47">
        <v>1.8013562399999999E-2</v>
      </c>
      <c r="BC103" s="47">
        <v>-1.5062258E-2</v>
      </c>
      <c r="BD103" s="47">
        <v>1.7526716500000001E-2</v>
      </c>
      <c r="BE103" s="47">
        <v>2.64335536E-2</v>
      </c>
      <c r="BF103" s="47">
        <v>-0.145619732</v>
      </c>
      <c r="BG103" s="47">
        <v>1.2487997999999999E-3</v>
      </c>
      <c r="BH103" s="47">
        <v>-1.8636080000000001E-3</v>
      </c>
      <c r="BI103" s="47">
        <v>2.1700679899999999E-2</v>
      </c>
      <c r="BJ103" s="47">
        <v>9.3523180000000001E-3</v>
      </c>
      <c r="BK103" s="47">
        <v>-6.9446459999999996E-3</v>
      </c>
      <c r="BL103" s="47">
        <v>5.5925709499999997E-2</v>
      </c>
      <c r="BM103" s="47">
        <v>-1.4426872E-2</v>
      </c>
      <c r="BN103" s="47">
        <v>4.8924465100000002E-2</v>
      </c>
      <c r="BO103" s="47">
        <v>-7.4430720000000002E-3</v>
      </c>
      <c r="BP103" s="47">
        <v>-5.7752610000000003E-3</v>
      </c>
      <c r="BQ103" s="47">
        <v>6.9400152E-3</v>
      </c>
      <c r="BR103" s="47">
        <v>0.36735046090000001</v>
      </c>
      <c r="BS103" s="47">
        <v>-5.7051339999999997E-3</v>
      </c>
      <c r="BT103" s="47">
        <v>0.52490596810000001</v>
      </c>
      <c r="BU103" s="47">
        <v>-3.1228874E-2</v>
      </c>
      <c r="BV103" s="47">
        <v>-4.7929339000000001E-2</v>
      </c>
      <c r="BW103" s="47">
        <v>-0.125282749</v>
      </c>
      <c r="BX103" s="47">
        <v>6.3201714000000004E-3</v>
      </c>
      <c r="BY103" s="47">
        <v>-0.13125666699999999</v>
      </c>
      <c r="BZ103" s="47">
        <v>1.2088590600000001E-2</v>
      </c>
      <c r="CA103" s="47">
        <v>-0.16979792699999999</v>
      </c>
      <c r="CB103" s="47">
        <v>-6.9935706E-2</v>
      </c>
      <c r="CC103" s="47">
        <v>2.9533765600000001E-2</v>
      </c>
      <c r="CD103" s="47">
        <v>0.25978404220000001</v>
      </c>
      <c r="CE103" s="47">
        <v>0.25907612140000003</v>
      </c>
      <c r="CF103" s="47">
        <v>-6.2917290000000002E-3</v>
      </c>
      <c r="CG103" s="47">
        <v>1.6052023799999999E-2</v>
      </c>
      <c r="CH103" s="47">
        <v>-1.8761696000000001E-2</v>
      </c>
      <c r="CI103" s="47">
        <v>-5.1001044000000002E-2</v>
      </c>
      <c r="CJ103" s="47">
        <v>1.3564291E-3</v>
      </c>
      <c r="CK103" s="47">
        <v>-7.1138060000000003E-3</v>
      </c>
      <c r="CL103" s="47">
        <v>4.366193E-3</v>
      </c>
      <c r="CM103" s="47">
        <v>1.0159032300000001E-2</v>
      </c>
      <c r="CN103" s="47">
        <v>3.2377379E-3</v>
      </c>
      <c r="CO103" s="47">
        <v>2.44982659E-2</v>
      </c>
      <c r="CP103" s="47">
        <v>1.1995042500000001E-2</v>
      </c>
      <c r="CQ103" s="47">
        <v>1.11267729E-2</v>
      </c>
      <c r="CR103" s="47">
        <v>-8.1646140000000006E-3</v>
      </c>
      <c r="CS103" s="47">
        <v>0.18903946590000001</v>
      </c>
      <c r="CT103" s="47">
        <v>0.1377623482</v>
      </c>
      <c r="CU103" s="47">
        <v>4.2174175699999997E-2</v>
      </c>
      <c r="CV103" s="47">
        <v>-0.104650435</v>
      </c>
      <c r="CW103" s="47">
        <v>1</v>
      </c>
      <c r="CX103" s="47">
        <v>1.0629579000000001E-3</v>
      </c>
      <c r="CY103" s="47">
        <v>2.9197727E-3</v>
      </c>
      <c r="CZ103" s="47">
        <v>7.7621047000000004E-3</v>
      </c>
      <c r="DA103" s="47">
        <v>7.7567946000000002E-3</v>
      </c>
      <c r="DB103" s="47">
        <v>-5.0178369999999998E-3</v>
      </c>
      <c r="DC103" s="47">
        <v>1.3093394899999999E-2</v>
      </c>
      <c r="DD103" s="47">
        <v>1.9913959500000002E-2</v>
      </c>
      <c r="DE103" s="47">
        <v>-1.3459143E-2</v>
      </c>
      <c r="DF103" s="47">
        <v>1.5529049999999999E-4</v>
      </c>
      <c r="DG103" s="47">
        <v>5.4750902000000002E-3</v>
      </c>
      <c r="DH103" s="48">
        <v>-4.4454834999999998E-2</v>
      </c>
    </row>
    <row r="104" spans="1:112" x14ac:dyDescent="0.15">
      <c r="A104" s="46" t="s">
        <v>940</v>
      </c>
      <c r="B104" s="47" t="s">
        <v>770</v>
      </c>
      <c r="C104" s="47">
        <v>7.1879029299999994E-2</v>
      </c>
      <c r="D104" s="47">
        <v>7.3484417799999993E-2</v>
      </c>
      <c r="E104" s="47">
        <v>6.6449602299999994E-2</v>
      </c>
      <c r="F104" s="47">
        <v>4.34583874E-2</v>
      </c>
      <c r="G104" s="47">
        <v>5.6454878899999998E-2</v>
      </c>
      <c r="H104" s="47">
        <v>6.8473532500000003E-2</v>
      </c>
      <c r="I104" s="47">
        <v>6.76687656E-2</v>
      </c>
      <c r="J104" s="47">
        <v>5.4541434200000002E-2</v>
      </c>
      <c r="K104" s="47">
        <v>3.5229162299999998E-2</v>
      </c>
      <c r="L104" s="47">
        <v>4.5224344499999999E-2</v>
      </c>
      <c r="M104" s="47">
        <v>3.8059928200000002E-2</v>
      </c>
      <c r="N104" s="47">
        <v>3.9476876799999998E-2</v>
      </c>
      <c r="O104" s="47">
        <v>4.0890875799999997E-2</v>
      </c>
      <c r="P104" s="47">
        <v>3.8296477199999998E-2</v>
      </c>
      <c r="Q104" s="47">
        <v>1.8861070800000001E-2</v>
      </c>
      <c r="R104" s="47">
        <v>2.84539615E-2</v>
      </c>
      <c r="S104" s="47">
        <v>3.38299341E-2</v>
      </c>
      <c r="T104" s="47">
        <v>4.1295936300000002E-2</v>
      </c>
      <c r="U104" s="47">
        <v>4.4827762399999999E-2</v>
      </c>
      <c r="V104" s="47">
        <v>3.7677626499999999E-2</v>
      </c>
      <c r="W104" s="47">
        <v>2.7474198200000001E-2</v>
      </c>
      <c r="X104" s="47">
        <v>2.9909422000000001E-2</v>
      </c>
      <c r="Y104" s="47">
        <v>3.6611269100000003E-2</v>
      </c>
      <c r="Z104" s="47">
        <v>3.6975495499999997E-2</v>
      </c>
      <c r="AA104" s="47">
        <v>2.94391749E-2</v>
      </c>
      <c r="AB104" s="47">
        <v>-3.7484984999999998E-2</v>
      </c>
      <c r="AC104" s="47">
        <v>-2.5660775E-2</v>
      </c>
      <c r="AD104" s="47">
        <v>2.7606982799999999E-2</v>
      </c>
      <c r="AE104" s="47">
        <v>-2.3982740999999998E-2</v>
      </c>
      <c r="AF104" s="47">
        <v>-3.7180454000000002E-2</v>
      </c>
      <c r="AG104" s="47">
        <v>3.1601361600000002E-2</v>
      </c>
      <c r="AH104" s="47">
        <v>1.171966E-4</v>
      </c>
      <c r="AI104" s="47">
        <v>1.5937369E-2</v>
      </c>
      <c r="AJ104" s="47">
        <v>-6.3819949999999997E-3</v>
      </c>
      <c r="AK104" s="47">
        <v>-2.1848159999999998E-2</v>
      </c>
      <c r="AL104" s="47">
        <v>3.2523894099999999E-2</v>
      </c>
      <c r="AM104" s="47">
        <v>3.5334927000000002E-2</v>
      </c>
      <c r="AN104" s="47">
        <v>7.1681521999999998E-3</v>
      </c>
      <c r="AO104" s="47">
        <v>1.49912773E-2</v>
      </c>
      <c r="AP104" s="47">
        <v>6.1563323500000003E-2</v>
      </c>
      <c r="AQ104" s="47">
        <v>-5.1451321000000001E-2</v>
      </c>
      <c r="AR104" s="47">
        <v>2.4176491299999998E-2</v>
      </c>
      <c r="AS104" s="47">
        <v>1.7708484600000001E-2</v>
      </c>
      <c r="AT104" s="47">
        <v>1.7088902999999999E-2</v>
      </c>
      <c r="AU104" s="47">
        <v>6.003432E-4</v>
      </c>
      <c r="AV104" s="47">
        <v>2.5259431299999999E-2</v>
      </c>
      <c r="AW104" s="47">
        <v>2.55834889E-2</v>
      </c>
      <c r="AX104" s="47">
        <v>1.5861378799999999E-2</v>
      </c>
      <c r="AY104" s="47">
        <v>-3.0242886E-2</v>
      </c>
      <c r="AZ104" s="47">
        <v>3.0335483999999999E-2</v>
      </c>
      <c r="BA104" s="47">
        <v>-7.8178150000000005E-3</v>
      </c>
      <c r="BB104" s="47">
        <v>1.9228823400000001E-2</v>
      </c>
      <c r="BC104" s="47">
        <v>2.29692357E-2</v>
      </c>
      <c r="BD104" s="47">
        <v>1.1972462999999999E-2</v>
      </c>
      <c r="BE104" s="47">
        <v>-2.8031857E-2</v>
      </c>
      <c r="BF104" s="47">
        <v>3.2212800200000002E-2</v>
      </c>
      <c r="BG104" s="47">
        <v>1.4134190499999999E-2</v>
      </c>
      <c r="BH104" s="47">
        <v>-1.3897619999999999E-3</v>
      </c>
      <c r="BI104" s="47">
        <v>2.9389155199999999E-2</v>
      </c>
      <c r="BJ104" s="47">
        <v>-5.8487295000000002E-2</v>
      </c>
      <c r="BK104" s="47">
        <v>0.1005386643</v>
      </c>
      <c r="BL104" s="47">
        <v>2.4646810299999999E-2</v>
      </c>
      <c r="BM104" s="47">
        <v>-3.4678779999999999E-2</v>
      </c>
      <c r="BN104" s="47">
        <v>-2.3066100000000002E-3</v>
      </c>
      <c r="BO104" s="47">
        <v>-6.5411779999999999E-3</v>
      </c>
      <c r="BP104" s="47">
        <v>-2.3777520999999999E-2</v>
      </c>
      <c r="BQ104" s="47">
        <v>1.4544134300000001E-2</v>
      </c>
      <c r="BR104" s="47">
        <v>-2.4564325000000001E-2</v>
      </c>
      <c r="BS104" s="47">
        <v>4.4135896999999997E-3</v>
      </c>
      <c r="BT104" s="47">
        <v>-1.7071663000000001E-2</v>
      </c>
      <c r="BU104" s="47">
        <v>-3.7214510000000002E-3</v>
      </c>
      <c r="BV104" s="47">
        <v>-1.5088986E-2</v>
      </c>
      <c r="BW104" s="47">
        <v>7.1465621999999996E-3</v>
      </c>
      <c r="BX104" s="47">
        <v>5.4141501999999996E-3</v>
      </c>
      <c r="BY104" s="47">
        <v>1.08500535E-2</v>
      </c>
      <c r="BZ104" s="47">
        <v>8.2418529000000008E-3</v>
      </c>
      <c r="CA104" s="47">
        <v>5.08748495E-2</v>
      </c>
      <c r="CB104" s="47">
        <v>3.2591951199999997E-2</v>
      </c>
      <c r="CC104" s="47">
        <v>-2.1427758000000002E-2</v>
      </c>
      <c r="CD104" s="47">
        <v>8.7377536699999994E-2</v>
      </c>
      <c r="CE104" s="47">
        <v>9.1992260500000006E-2</v>
      </c>
      <c r="CF104" s="47">
        <v>7.8740517000000006E-3</v>
      </c>
      <c r="CG104" s="47">
        <v>-5.2921923000000003E-2</v>
      </c>
      <c r="CH104" s="47">
        <v>-1.1443741E-2</v>
      </c>
      <c r="CI104" s="47">
        <v>7.4110293999999997E-3</v>
      </c>
      <c r="CJ104" s="47">
        <v>-1.4374316999999999E-2</v>
      </c>
      <c r="CK104" s="47">
        <v>1.5241991999999999E-2</v>
      </c>
      <c r="CL104" s="47">
        <v>-6.8190916000000004E-2</v>
      </c>
      <c r="CM104" s="47">
        <v>-5.6287283E-2</v>
      </c>
      <c r="CN104" s="47">
        <v>-7.1988770000000002E-3</v>
      </c>
      <c r="CO104" s="47">
        <v>-4.5505004000000002E-2</v>
      </c>
      <c r="CP104" s="47">
        <v>-5.2853966000000002E-2</v>
      </c>
      <c r="CQ104" s="47">
        <v>-5.2938534000000002E-2</v>
      </c>
      <c r="CR104" s="47">
        <v>-8.8700400000000005E-4</v>
      </c>
      <c r="CS104" s="47">
        <v>-4.8174769999999999E-2</v>
      </c>
      <c r="CT104" s="47">
        <v>-5.0572964999999998E-2</v>
      </c>
      <c r="CU104" s="47">
        <v>0.1070600102</v>
      </c>
      <c r="CV104" s="47">
        <v>-2.3829469999999998E-3</v>
      </c>
      <c r="CW104" s="47">
        <v>1.0629579000000001E-3</v>
      </c>
      <c r="CX104" s="47">
        <v>1</v>
      </c>
      <c r="CY104" s="47">
        <v>-1.0084350000000001E-2</v>
      </c>
      <c r="CZ104" s="47">
        <v>-7.8351157000000005E-2</v>
      </c>
      <c r="DA104" s="47">
        <v>-3.477099E-3</v>
      </c>
      <c r="DB104" s="47">
        <v>7.1954917500000007E-2</v>
      </c>
      <c r="DC104" s="47">
        <v>-9.7043059000000001E-2</v>
      </c>
      <c r="DD104" s="47">
        <v>0.2305874457</v>
      </c>
      <c r="DE104" s="47">
        <v>2.4805297899999999E-2</v>
      </c>
      <c r="DF104" s="47">
        <v>-1.434633E-3</v>
      </c>
      <c r="DG104" s="47">
        <v>1.7835029000000001E-3</v>
      </c>
      <c r="DH104" s="48">
        <v>0.21048029569999999</v>
      </c>
    </row>
    <row r="105" spans="1:112" x14ac:dyDescent="0.15">
      <c r="A105" s="46" t="s">
        <v>940</v>
      </c>
      <c r="B105" s="47" t="s">
        <v>812</v>
      </c>
      <c r="C105" s="47">
        <v>5.91784978E-2</v>
      </c>
      <c r="D105" s="47">
        <v>5.4323459400000003E-2</v>
      </c>
      <c r="E105" s="47">
        <v>6.0603182700000001E-2</v>
      </c>
      <c r="F105" s="47">
        <v>4.4770475599999998E-2</v>
      </c>
      <c r="G105" s="47">
        <v>-1.6284592000000001E-2</v>
      </c>
      <c r="H105" s="47">
        <v>4.9634214199999999E-2</v>
      </c>
      <c r="I105" s="47">
        <v>4.8780750099999999E-2</v>
      </c>
      <c r="J105" s="47">
        <v>0.1057106168</v>
      </c>
      <c r="K105" s="47">
        <v>4.8015381900000001E-2</v>
      </c>
      <c r="L105" s="47">
        <v>3.38173238E-2</v>
      </c>
      <c r="M105" s="47">
        <v>3.51994219E-2</v>
      </c>
      <c r="N105" s="47">
        <v>3.2770322499999997E-2</v>
      </c>
      <c r="O105" s="47">
        <v>3.8579726600000003E-2</v>
      </c>
      <c r="P105" s="47">
        <v>6.1439114900000001E-2</v>
      </c>
      <c r="Q105" s="47">
        <v>3.31084533E-2</v>
      </c>
      <c r="R105" s="47">
        <v>4.0450232799999999E-2</v>
      </c>
      <c r="S105" s="47">
        <v>5.2976612399999998E-2</v>
      </c>
      <c r="T105" s="47">
        <v>3.3272131699999999E-2</v>
      </c>
      <c r="U105" s="47">
        <v>3.5821192500000001E-2</v>
      </c>
      <c r="V105" s="47">
        <v>8.5281952499999994E-2</v>
      </c>
      <c r="W105" s="47">
        <v>5.5404011699999998E-2</v>
      </c>
      <c r="X105" s="47">
        <v>5.6391900299999999E-2</v>
      </c>
      <c r="Y105" s="47">
        <v>6.6728025600000004E-2</v>
      </c>
      <c r="Z105" s="47">
        <v>6.0488145200000003E-2</v>
      </c>
      <c r="AA105" s="47">
        <v>5.6528270300000003E-2</v>
      </c>
      <c r="AB105" s="47">
        <v>2.6419404800000001E-2</v>
      </c>
      <c r="AC105" s="47">
        <v>2.2678817600000001E-2</v>
      </c>
      <c r="AD105" s="47">
        <v>2.82282118E-2</v>
      </c>
      <c r="AE105" s="47">
        <v>2.3550758799999998E-2</v>
      </c>
      <c r="AF105" s="47">
        <v>2.4563455500000001E-2</v>
      </c>
      <c r="AG105" s="47">
        <v>3.9056025000000001E-2</v>
      </c>
      <c r="AH105" s="47">
        <v>7.7380310899999999E-2</v>
      </c>
      <c r="AI105" s="47">
        <v>2.3228133599999999E-2</v>
      </c>
      <c r="AJ105" s="47">
        <v>3.2148450500000002E-2</v>
      </c>
      <c r="AK105" s="47">
        <v>2.2738311600000002E-2</v>
      </c>
      <c r="AL105" s="47">
        <v>6.3464280400000003E-2</v>
      </c>
      <c r="AM105" s="47">
        <v>4.1636755499999997E-2</v>
      </c>
      <c r="AN105" s="47">
        <v>2.3400493800000002E-2</v>
      </c>
      <c r="AO105" s="47">
        <v>1.9444681299999999E-2</v>
      </c>
      <c r="AP105" s="47">
        <v>-4.7388769999999998E-3</v>
      </c>
      <c r="AQ105" s="47">
        <v>2.2941344999999999E-3</v>
      </c>
      <c r="AR105" s="47">
        <v>4.0368032999999999E-3</v>
      </c>
      <c r="AS105" s="47">
        <v>1.3447434499999999E-2</v>
      </c>
      <c r="AT105" s="47">
        <v>1.78285704E-2</v>
      </c>
      <c r="AU105" s="47">
        <v>3.1551649899999999E-2</v>
      </c>
      <c r="AV105" s="47">
        <v>1.0059974899999999E-2</v>
      </c>
      <c r="AW105" s="47">
        <v>2.2652964300000002E-2</v>
      </c>
      <c r="AX105" s="47">
        <v>-2.8094501000000001E-2</v>
      </c>
      <c r="AY105" s="47">
        <v>-1.2621896000000001E-2</v>
      </c>
      <c r="AZ105" s="47">
        <v>3.0819060799999999E-2</v>
      </c>
      <c r="BA105" s="47">
        <v>8.9228261999999992E-3</v>
      </c>
      <c r="BB105" s="47">
        <v>2.4780623299999999E-2</v>
      </c>
      <c r="BC105" s="47">
        <v>5.8782699200000003E-2</v>
      </c>
      <c r="BD105" s="47">
        <v>-1.3688998000000001E-2</v>
      </c>
      <c r="BE105" s="47">
        <v>-7.2388469999999996E-3</v>
      </c>
      <c r="BF105" s="47">
        <v>2.2593213000000001E-2</v>
      </c>
      <c r="BG105" s="47">
        <v>1.22849901E-2</v>
      </c>
      <c r="BH105" s="47">
        <v>3.2190090000000001E-3</v>
      </c>
      <c r="BI105" s="47">
        <v>1.7702282E-2</v>
      </c>
      <c r="BJ105" s="47">
        <v>5.4131687000000001E-3</v>
      </c>
      <c r="BK105" s="47">
        <v>-5.1998909999999999E-3</v>
      </c>
      <c r="BL105" s="47">
        <v>-2.740255E-3</v>
      </c>
      <c r="BM105" s="47">
        <v>-7.7794810000000004E-3</v>
      </c>
      <c r="BN105" s="47">
        <v>6.5645880000000001E-4</v>
      </c>
      <c r="BO105" s="47">
        <v>9.1280218999999999E-3</v>
      </c>
      <c r="BP105" s="47">
        <v>-1.7213276E-2</v>
      </c>
      <c r="BQ105" s="47">
        <v>1.39334573E-2</v>
      </c>
      <c r="BR105" s="47">
        <v>2.3596386E-3</v>
      </c>
      <c r="BS105" s="47">
        <v>-1.0104179999999999E-3</v>
      </c>
      <c r="BT105" s="47">
        <v>5.3569098999999998E-3</v>
      </c>
      <c r="BU105" s="47">
        <v>6.7809595999999998E-3</v>
      </c>
      <c r="BV105" s="47">
        <v>4.8185507000000002E-3</v>
      </c>
      <c r="BW105" s="47">
        <v>2.24686204E-2</v>
      </c>
      <c r="BX105" s="47">
        <v>-5.037705E-3</v>
      </c>
      <c r="BY105" s="47">
        <v>2.3100935600000001E-2</v>
      </c>
      <c r="BZ105" s="47">
        <v>1.3074209E-3</v>
      </c>
      <c r="CA105" s="47">
        <v>2.6764024300000001E-2</v>
      </c>
      <c r="CB105" s="47">
        <v>2.4200226299999999E-2</v>
      </c>
      <c r="CC105" s="47">
        <v>3.2676221E-3</v>
      </c>
      <c r="CD105" s="47">
        <v>1.1909991999999999E-2</v>
      </c>
      <c r="CE105" s="47">
        <v>5.0584169000000003E-3</v>
      </c>
      <c r="CF105" s="47">
        <v>-9.9783140000000003E-3</v>
      </c>
      <c r="CG105" s="47">
        <v>3.0704935999999999E-3</v>
      </c>
      <c r="CH105" s="47">
        <v>1.8336685000000001E-3</v>
      </c>
      <c r="CI105" s="47">
        <v>1.1436274999999999E-2</v>
      </c>
      <c r="CJ105" s="47">
        <v>-4.8013400000000001E-4</v>
      </c>
      <c r="CK105" s="47">
        <v>-5.7385029999999998E-3</v>
      </c>
      <c r="CL105" s="47">
        <v>1.9098375999999999E-3</v>
      </c>
      <c r="CM105" s="47">
        <v>5.9296373999999999E-3</v>
      </c>
      <c r="CN105" s="47">
        <v>-3.5012720000000002E-3</v>
      </c>
      <c r="CO105" s="47">
        <v>5.9274295000000003E-3</v>
      </c>
      <c r="CP105" s="47">
        <v>5.6131588999999999E-3</v>
      </c>
      <c r="CQ105" s="47">
        <v>5.7243303999999998E-3</v>
      </c>
      <c r="CR105" s="47">
        <v>-3.3137291999999999E-2</v>
      </c>
      <c r="CS105" s="47">
        <v>5.0343580000000005E-4</v>
      </c>
      <c r="CT105" s="47">
        <v>1.4489759E-3</v>
      </c>
      <c r="CU105" s="47">
        <v>-3.7193949999999999E-3</v>
      </c>
      <c r="CV105" s="47">
        <v>1.05965347E-2</v>
      </c>
      <c r="CW105" s="47">
        <v>2.9197727E-3</v>
      </c>
      <c r="CX105" s="47">
        <v>-1.0084350000000001E-2</v>
      </c>
      <c r="CY105" s="47">
        <v>1</v>
      </c>
      <c r="CZ105" s="47">
        <v>8.9998747000000004E-3</v>
      </c>
      <c r="DA105" s="47">
        <v>-3.6047129999999998E-3</v>
      </c>
      <c r="DB105" s="47">
        <v>-2.2848404999999999E-2</v>
      </c>
      <c r="DC105" s="47">
        <v>5.2324902000000003E-3</v>
      </c>
      <c r="DD105" s="47">
        <v>-9.4046700000000004E-3</v>
      </c>
      <c r="DE105" s="47">
        <v>1.5220211E-3</v>
      </c>
      <c r="DF105" s="47">
        <v>1.5572799E-3</v>
      </c>
      <c r="DG105" s="47">
        <v>2.0896572E-3</v>
      </c>
      <c r="DH105" s="48">
        <v>1.8158376E-3</v>
      </c>
    </row>
    <row r="106" spans="1:112" x14ac:dyDescent="0.15">
      <c r="A106" s="46" t="s">
        <v>940</v>
      </c>
      <c r="B106" s="47" t="s">
        <v>782</v>
      </c>
      <c r="C106" s="47">
        <v>-5.8411870000000003E-3</v>
      </c>
      <c r="D106" s="47">
        <v>-9.9331339999999997E-3</v>
      </c>
      <c r="E106" s="47">
        <v>-7.1535299999999995E-4</v>
      </c>
      <c r="F106" s="47">
        <v>5.8764261999999998E-3</v>
      </c>
      <c r="G106" s="47">
        <v>-4.4928340000000002E-3</v>
      </c>
      <c r="H106" s="47">
        <v>-1.1897E-2</v>
      </c>
      <c r="I106" s="47">
        <v>-1.1028217E-2</v>
      </c>
      <c r="J106" s="47">
        <v>-6.0595670000000001E-3</v>
      </c>
      <c r="K106" s="47">
        <v>2.2110759000000002E-3</v>
      </c>
      <c r="L106" s="47">
        <v>-6.6472099999999995E-4</v>
      </c>
      <c r="M106" s="47">
        <v>2.2899058399999998E-2</v>
      </c>
      <c r="N106" s="47">
        <v>2.1521643399999998E-2</v>
      </c>
      <c r="O106" s="47">
        <v>2.50758167E-2</v>
      </c>
      <c r="P106" s="47">
        <v>2.3154168900000001E-2</v>
      </c>
      <c r="Q106" s="47">
        <v>1.6636712299999998E-2</v>
      </c>
      <c r="R106" s="47">
        <v>1.77410611E-2</v>
      </c>
      <c r="S106" s="47">
        <v>2.4564541799999999E-2</v>
      </c>
      <c r="T106" s="47">
        <v>2.7249044300000001E-2</v>
      </c>
      <c r="U106" s="47">
        <v>2.2147050099999999E-2</v>
      </c>
      <c r="V106" s="47">
        <v>5.3024007999999999E-3</v>
      </c>
      <c r="W106" s="47">
        <v>2.2965717399999998E-2</v>
      </c>
      <c r="X106" s="47">
        <v>1.9542233499999999E-2</v>
      </c>
      <c r="Y106" s="47">
        <v>2.5233095699999999E-2</v>
      </c>
      <c r="Z106" s="47">
        <v>2.69685206E-2</v>
      </c>
      <c r="AA106" s="47">
        <v>2.05080032E-2</v>
      </c>
      <c r="AB106" s="47">
        <v>2.7810780300000001E-2</v>
      </c>
      <c r="AC106" s="47">
        <v>4.1607781900000002E-2</v>
      </c>
      <c r="AD106" s="47">
        <v>8.5866168999999999E-3</v>
      </c>
      <c r="AE106" s="47">
        <v>4.1384207700000002E-2</v>
      </c>
      <c r="AF106" s="47">
        <v>2.4780477400000001E-2</v>
      </c>
      <c r="AG106" s="47">
        <v>-3.3458419999999999E-3</v>
      </c>
      <c r="AH106" s="47">
        <v>9.1439559000000004E-3</v>
      </c>
      <c r="AI106" s="47">
        <v>3.9562690999999997E-3</v>
      </c>
      <c r="AJ106" s="47">
        <v>3.5698936100000002E-2</v>
      </c>
      <c r="AK106" s="47">
        <v>4.2202106099999998E-2</v>
      </c>
      <c r="AL106" s="47">
        <v>2.5183054600000001E-2</v>
      </c>
      <c r="AM106" s="47">
        <v>-2.0612990000000001E-2</v>
      </c>
      <c r="AN106" s="47">
        <v>1.17605391E-2</v>
      </c>
      <c r="AO106" s="47">
        <v>1.9245550999999999E-3</v>
      </c>
      <c r="AP106" s="47">
        <v>4.83116772E-2</v>
      </c>
      <c r="AQ106" s="47">
        <v>5.2175609099999999E-2</v>
      </c>
      <c r="AR106" s="47">
        <v>3.3802131E-3</v>
      </c>
      <c r="AS106" s="47">
        <v>1.0502937800000001E-2</v>
      </c>
      <c r="AT106" s="47">
        <v>1.5040127299999999E-2</v>
      </c>
      <c r="AU106" s="47">
        <v>2.6390230899999999E-2</v>
      </c>
      <c r="AV106" s="47">
        <v>1.45368258E-2</v>
      </c>
      <c r="AW106" s="47">
        <v>2.0111887500000002E-2</v>
      </c>
      <c r="AX106" s="47">
        <v>-7.5738059999999998E-3</v>
      </c>
      <c r="AY106" s="47">
        <v>0.168249284</v>
      </c>
      <c r="AZ106" s="47">
        <v>5.6841647E-3</v>
      </c>
      <c r="BA106" s="47">
        <v>1.26049891E-2</v>
      </c>
      <c r="BB106" s="47">
        <v>-5.0314349999999999E-3</v>
      </c>
      <c r="BC106" s="47">
        <v>2.5666867999999999E-2</v>
      </c>
      <c r="BD106" s="47">
        <v>0.135482401</v>
      </c>
      <c r="BE106" s="47">
        <v>0.1230378594</v>
      </c>
      <c r="BF106" s="47">
        <v>1.38492605E-2</v>
      </c>
      <c r="BG106" s="47">
        <v>1.33910803E-2</v>
      </c>
      <c r="BH106" s="47">
        <v>5.1288963200000003E-2</v>
      </c>
      <c r="BI106" s="47">
        <v>-5.6336420000000003E-3</v>
      </c>
      <c r="BJ106" s="47">
        <v>0.17531660060000001</v>
      </c>
      <c r="BK106" s="47">
        <v>-4.6600599999999997E-3</v>
      </c>
      <c r="BL106" s="47">
        <v>-0.32331210399999999</v>
      </c>
      <c r="BM106" s="47">
        <v>5.3516671199999997E-2</v>
      </c>
      <c r="BN106" s="47">
        <v>7.4204411999999999E-3</v>
      </c>
      <c r="BO106" s="47">
        <v>-8.0986919999999993E-3</v>
      </c>
      <c r="BP106" s="47">
        <v>9.7219448999999996E-3</v>
      </c>
      <c r="BQ106" s="47">
        <v>-1.7415909E-2</v>
      </c>
      <c r="BR106" s="47">
        <v>-1.5739722000000001E-2</v>
      </c>
      <c r="BS106" s="47">
        <v>-7.5534570000000004E-3</v>
      </c>
      <c r="BT106" s="47">
        <v>9.3285420000000004E-3</v>
      </c>
      <c r="BU106" s="47">
        <v>1.0132676300000001E-2</v>
      </c>
      <c r="BV106" s="47">
        <v>4.5813230199999999E-2</v>
      </c>
      <c r="BW106" s="47">
        <v>1.6276206E-3</v>
      </c>
      <c r="BX106" s="47">
        <v>2.6857489999999998E-4</v>
      </c>
      <c r="BY106" s="47">
        <v>-1.047451E-3</v>
      </c>
      <c r="BZ106" s="47">
        <v>9.4809916800000005E-2</v>
      </c>
      <c r="CA106" s="47">
        <v>-3.6591965999999997E-2</v>
      </c>
      <c r="CB106" s="47">
        <v>-1.4713009000000001E-2</v>
      </c>
      <c r="CC106" s="47">
        <v>6.9808485000000002E-3</v>
      </c>
      <c r="CD106" s="47">
        <v>-3.0866521000000001E-2</v>
      </c>
      <c r="CE106" s="47">
        <v>-2.8464732999999999E-2</v>
      </c>
      <c r="CF106" s="47">
        <v>-1.3544542E-2</v>
      </c>
      <c r="CG106" s="47">
        <v>0.2036666815</v>
      </c>
      <c r="CH106" s="47">
        <v>1.0713041099999999E-2</v>
      </c>
      <c r="CI106" s="47">
        <v>-2.0602107000000001E-2</v>
      </c>
      <c r="CJ106" s="47">
        <v>3.4527320100000002E-2</v>
      </c>
      <c r="CK106" s="47">
        <v>-2.4390823999999998E-2</v>
      </c>
      <c r="CL106" s="47">
        <v>0.12877854480000001</v>
      </c>
      <c r="CM106" s="47">
        <v>2.24509923E-2</v>
      </c>
      <c r="CN106" s="47">
        <v>-7.4629270000000003E-3</v>
      </c>
      <c r="CO106" s="47">
        <v>1.24941394E-2</v>
      </c>
      <c r="CP106" s="47">
        <v>1.8660051099999998E-2</v>
      </c>
      <c r="CQ106" s="47">
        <v>1.8457076499999999E-2</v>
      </c>
      <c r="CR106" s="47">
        <v>-2.2519791000000001E-2</v>
      </c>
      <c r="CS106" s="47">
        <v>3.5020703600000001E-2</v>
      </c>
      <c r="CT106" s="47">
        <v>3.2069861200000001E-2</v>
      </c>
      <c r="CU106" s="47">
        <v>4.5989211600000003E-2</v>
      </c>
      <c r="CV106" s="47">
        <v>-3.4946819999999998E-3</v>
      </c>
      <c r="CW106" s="47">
        <v>7.7621047000000004E-3</v>
      </c>
      <c r="CX106" s="47">
        <v>-7.8351157000000005E-2</v>
      </c>
      <c r="CY106" s="47">
        <v>8.9998747000000004E-3</v>
      </c>
      <c r="CZ106" s="47">
        <v>1</v>
      </c>
      <c r="DA106" s="47">
        <v>4.6669441899999997E-2</v>
      </c>
      <c r="DB106" s="47">
        <v>-4.3013191999999999E-2</v>
      </c>
      <c r="DC106" s="47">
        <v>7.7113950299999998E-2</v>
      </c>
      <c r="DD106" s="47">
        <v>-5.2704724000000001E-2</v>
      </c>
      <c r="DE106" s="47">
        <v>-1.6521213999999999E-2</v>
      </c>
      <c r="DF106" s="47">
        <v>7.7972070000000004E-4</v>
      </c>
      <c r="DG106" s="47">
        <v>-1.235559E-3</v>
      </c>
      <c r="DH106" s="48">
        <v>-3.4583964000000002E-2</v>
      </c>
    </row>
    <row r="107" spans="1:112" x14ac:dyDescent="0.15">
      <c r="A107" s="46" t="s">
        <v>940</v>
      </c>
      <c r="B107" s="47" t="s">
        <v>142</v>
      </c>
      <c r="C107" s="47">
        <v>-1.829904E-3</v>
      </c>
      <c r="D107" s="47">
        <v>-4.6100730000000001E-3</v>
      </c>
      <c r="E107" s="47">
        <v>-7.2348400000000004E-4</v>
      </c>
      <c r="F107" s="47">
        <v>-2.1512910000000001E-3</v>
      </c>
      <c r="G107" s="47">
        <v>-1.60308E-3</v>
      </c>
      <c r="H107" s="47">
        <v>-6.7112059999999999E-3</v>
      </c>
      <c r="I107" s="47">
        <v>-6.3918880000000001E-3</v>
      </c>
      <c r="J107" s="47">
        <v>-4.9414919999999996E-3</v>
      </c>
      <c r="K107" s="47">
        <v>3.2385339999999999E-3</v>
      </c>
      <c r="L107" s="47">
        <v>-3.3720400000000002E-3</v>
      </c>
      <c r="M107" s="47">
        <v>-1.7022350000000001E-3</v>
      </c>
      <c r="N107" s="47">
        <v>-2.9687390000000002E-3</v>
      </c>
      <c r="O107" s="47">
        <v>-2.3124230000000001E-3</v>
      </c>
      <c r="P107" s="47">
        <v>1.7718527E-3</v>
      </c>
      <c r="Q107" s="47">
        <v>5.8310940999999998E-3</v>
      </c>
      <c r="R107" s="47">
        <v>-4.1066699999999998E-4</v>
      </c>
      <c r="S107" s="47">
        <v>1.6834701999999999E-3</v>
      </c>
      <c r="T107" s="47">
        <v>-1.2741810000000001E-3</v>
      </c>
      <c r="U107" s="47">
        <v>4.6679689999999999E-4</v>
      </c>
      <c r="V107" s="47">
        <v>-3.430214E-3</v>
      </c>
      <c r="W107" s="47">
        <v>3.0959882000000001E-3</v>
      </c>
      <c r="X107" s="47">
        <v>7.7304390000000004E-4</v>
      </c>
      <c r="Y107" s="47">
        <v>-1.13887E-4</v>
      </c>
      <c r="Z107" s="47">
        <v>-5.0271E-5</v>
      </c>
      <c r="AA107" s="47">
        <v>6.5250829999999999E-4</v>
      </c>
      <c r="AB107" s="47">
        <v>3.3971518E-3</v>
      </c>
      <c r="AC107" s="47">
        <v>-6.1451599999999996E-4</v>
      </c>
      <c r="AD107" s="47">
        <v>2.4637849E-3</v>
      </c>
      <c r="AE107" s="47">
        <v>-1.106692E-3</v>
      </c>
      <c r="AF107" s="47">
        <v>5.1698862999999999E-3</v>
      </c>
      <c r="AG107" s="47">
        <v>-1.3383729999999999E-3</v>
      </c>
      <c r="AH107" s="47">
        <v>5.5842215999999997E-3</v>
      </c>
      <c r="AI107" s="47">
        <v>-1.4322E-3</v>
      </c>
      <c r="AJ107" s="47">
        <v>-6.5816870000000001E-3</v>
      </c>
      <c r="AK107" s="47">
        <v>-1.0871870000000001E-3</v>
      </c>
      <c r="AL107" s="47">
        <v>1.5076522E-3</v>
      </c>
      <c r="AM107" s="47">
        <v>-8.4504609999999994E-3</v>
      </c>
      <c r="AN107" s="47">
        <v>2.4781739999999998E-4</v>
      </c>
      <c r="AO107" s="47">
        <v>-2.98122E-4</v>
      </c>
      <c r="AP107" s="47">
        <v>6.9209490999999996E-3</v>
      </c>
      <c r="AQ107" s="47">
        <v>1.5850650399999999E-2</v>
      </c>
      <c r="AR107" s="47">
        <v>-2.755197E-3</v>
      </c>
      <c r="AS107" s="47">
        <v>8.4703109999999997E-4</v>
      </c>
      <c r="AT107" s="47">
        <v>-2.3979990000000001E-3</v>
      </c>
      <c r="AU107" s="47">
        <v>-5.2597049999999999E-3</v>
      </c>
      <c r="AV107" s="47">
        <v>1.3084002E-3</v>
      </c>
      <c r="AW107" s="47">
        <v>-8.9285779999999995E-3</v>
      </c>
      <c r="AX107" s="47">
        <v>-2.2920150000000001E-3</v>
      </c>
      <c r="AY107" s="47">
        <v>5.4202518800000002E-2</v>
      </c>
      <c r="AZ107" s="47">
        <v>-1.506538E-2</v>
      </c>
      <c r="BA107" s="47">
        <v>3.2122659E-3</v>
      </c>
      <c r="BB107" s="47">
        <v>-6.2089809999999997E-3</v>
      </c>
      <c r="BC107" s="47">
        <v>1.684954E-3</v>
      </c>
      <c r="BD107" s="47">
        <v>4.5188020699999998E-2</v>
      </c>
      <c r="BE107" s="47">
        <v>3.6808118700000003E-2</v>
      </c>
      <c r="BF107" s="47">
        <v>-1.3892218E-2</v>
      </c>
      <c r="BG107" s="47">
        <v>6.9148430000000002E-4</v>
      </c>
      <c r="BH107" s="47">
        <v>-3.8742630000000002E-3</v>
      </c>
      <c r="BI107" s="47">
        <v>-3.0390000000000001E-4</v>
      </c>
      <c r="BJ107" s="47">
        <v>4.9753749600000001E-2</v>
      </c>
      <c r="BK107" s="47">
        <v>2.8749985999999999E-3</v>
      </c>
      <c r="BL107" s="47">
        <v>-7.1519729999999998E-3</v>
      </c>
      <c r="BM107" s="47">
        <v>1.9777040700000002E-2</v>
      </c>
      <c r="BN107" s="47">
        <v>3.1050987E-3</v>
      </c>
      <c r="BO107" s="47">
        <v>4.6550104000000004E-3</v>
      </c>
      <c r="BP107" s="47">
        <v>-2.7530839999999998E-3</v>
      </c>
      <c r="BQ107" s="47">
        <v>-6.5573539999999996E-3</v>
      </c>
      <c r="BR107" s="47">
        <v>1.1730140700000001E-2</v>
      </c>
      <c r="BS107" s="47">
        <v>2.8483672000000002E-3</v>
      </c>
      <c r="BT107" s="47">
        <v>1.10281761E-2</v>
      </c>
      <c r="BU107" s="47">
        <v>5.8608210000000004E-3</v>
      </c>
      <c r="BV107" s="47">
        <v>1.25879127E-2</v>
      </c>
      <c r="BW107" s="47">
        <v>-1.6226296000000001E-2</v>
      </c>
      <c r="BX107" s="47">
        <v>3.9204636000000001E-3</v>
      </c>
      <c r="BY107" s="47">
        <v>-1.6763633E-2</v>
      </c>
      <c r="BZ107" s="47">
        <v>3.0577782599999999E-2</v>
      </c>
      <c r="CA107" s="47">
        <v>-2.7058874E-2</v>
      </c>
      <c r="CB107" s="47">
        <v>-2.3067839999999999E-2</v>
      </c>
      <c r="CC107" s="47">
        <v>9.3477444E-3</v>
      </c>
      <c r="CD107" s="47">
        <v>1.0503858200000001E-2</v>
      </c>
      <c r="CE107" s="47">
        <v>8.6890257000000002E-3</v>
      </c>
      <c r="CF107" s="47">
        <v>7.9679860000000003E-4</v>
      </c>
      <c r="CG107" s="47">
        <v>5.4837440100000003E-2</v>
      </c>
      <c r="CH107" s="47">
        <v>-1.2579430000000001E-2</v>
      </c>
      <c r="CI107" s="47">
        <v>-1.6857618000000001E-2</v>
      </c>
      <c r="CJ107" s="47">
        <v>8.5481233E-3</v>
      </c>
      <c r="CK107" s="47">
        <v>-3.8764939999999999E-3</v>
      </c>
      <c r="CL107" s="47">
        <v>1.2388786000000001E-2</v>
      </c>
      <c r="CM107" s="47">
        <v>1.2041965E-2</v>
      </c>
      <c r="CN107" s="47">
        <v>-6.0630099999999995E-4</v>
      </c>
      <c r="CO107" s="47">
        <v>1.3000493300000001E-2</v>
      </c>
      <c r="CP107" s="47">
        <v>1.1583187199999999E-2</v>
      </c>
      <c r="CQ107" s="47">
        <v>1.15809589E-2</v>
      </c>
      <c r="CR107" s="47">
        <v>5.9334190000000003E-4</v>
      </c>
      <c r="CS107" s="47">
        <v>1.3669833399999999E-2</v>
      </c>
      <c r="CT107" s="47">
        <v>1.0303200199999999E-2</v>
      </c>
      <c r="CU107" s="47">
        <v>2.1149807900000001E-2</v>
      </c>
      <c r="CV107" s="47">
        <v>-1.3101181E-2</v>
      </c>
      <c r="CW107" s="47">
        <v>7.7567946000000002E-3</v>
      </c>
      <c r="CX107" s="47">
        <v>-3.477099E-3</v>
      </c>
      <c r="CY107" s="47">
        <v>-3.6047129999999998E-3</v>
      </c>
      <c r="CZ107" s="47">
        <v>4.6669441899999997E-2</v>
      </c>
      <c r="DA107" s="47">
        <v>1</v>
      </c>
      <c r="DB107" s="47">
        <v>1.0360530099999999E-2</v>
      </c>
      <c r="DC107" s="47">
        <v>6.8063039000000004E-3</v>
      </c>
      <c r="DD107" s="47">
        <v>3.3391690999999999E-3</v>
      </c>
      <c r="DE107" s="47">
        <v>-3.1497029999999998E-3</v>
      </c>
      <c r="DF107" s="47">
        <v>-2.900508E-3</v>
      </c>
      <c r="DG107" s="47">
        <v>-8.7498100000000004E-4</v>
      </c>
      <c r="DH107" s="48">
        <v>-1.5008249E-2</v>
      </c>
    </row>
    <row r="108" spans="1:112" x14ac:dyDescent="0.15">
      <c r="A108" s="46" t="s">
        <v>940</v>
      </c>
      <c r="B108" s="47" t="s">
        <v>423</v>
      </c>
      <c r="C108" s="47">
        <v>-2.8175968999999999E-2</v>
      </c>
      <c r="D108" s="47">
        <v>-3.2752703000000001E-2</v>
      </c>
      <c r="E108" s="47">
        <v>-2.3820213999999999E-2</v>
      </c>
      <c r="F108" s="47">
        <v>-9.2312650000000007E-3</v>
      </c>
      <c r="G108" s="47">
        <v>-4.3884060000000001E-3</v>
      </c>
      <c r="H108" s="47">
        <v>-3.3633612E-2</v>
      </c>
      <c r="I108" s="47">
        <v>-3.326991E-2</v>
      </c>
      <c r="J108" s="47">
        <v>-4.4945169E-2</v>
      </c>
      <c r="K108" s="47">
        <v>-2.9166872999999999E-2</v>
      </c>
      <c r="L108" s="47">
        <v>-2.0014687E-2</v>
      </c>
      <c r="M108" s="47">
        <v>3.83518822E-2</v>
      </c>
      <c r="N108" s="47">
        <v>3.85213602E-2</v>
      </c>
      <c r="O108" s="47">
        <v>3.1004543999999998E-2</v>
      </c>
      <c r="P108" s="47">
        <v>7.3625595999999996E-3</v>
      </c>
      <c r="Q108" s="47">
        <v>-4.2075100000000002E-3</v>
      </c>
      <c r="R108" s="47">
        <v>1.8251564800000002E-2</v>
      </c>
      <c r="S108" s="47">
        <v>1.36788681E-2</v>
      </c>
      <c r="T108" s="47">
        <v>3.4531506099999998E-2</v>
      </c>
      <c r="U108" s="47">
        <v>2.6711683100000001E-2</v>
      </c>
      <c r="V108" s="47">
        <v>-3.2189239000000001E-2</v>
      </c>
      <c r="W108" s="47">
        <v>3.0561100999999999E-3</v>
      </c>
      <c r="X108" s="47">
        <v>8.9075221000000007E-3</v>
      </c>
      <c r="Y108" s="47">
        <v>6.2045952999999999E-3</v>
      </c>
      <c r="Z108" s="47">
        <v>7.2855695000000002E-3</v>
      </c>
      <c r="AA108" s="47">
        <v>6.4150123E-3</v>
      </c>
      <c r="AB108" s="47">
        <v>-1.9699418E-2</v>
      </c>
      <c r="AC108" s="47">
        <v>2.1703264699999999E-2</v>
      </c>
      <c r="AD108" s="47">
        <v>1.63246568E-2</v>
      </c>
      <c r="AE108" s="47">
        <v>2.1717439599999999E-2</v>
      </c>
      <c r="AF108" s="47">
        <v>-2.7339194000000001E-2</v>
      </c>
      <c r="AG108" s="47">
        <v>-3.1864904999999999E-2</v>
      </c>
      <c r="AH108" s="47">
        <v>-2.0048577000000001E-2</v>
      </c>
      <c r="AI108" s="47">
        <v>2.74143991E-2</v>
      </c>
      <c r="AJ108" s="47">
        <v>3.7477977199999998E-2</v>
      </c>
      <c r="AK108" s="47">
        <v>2.19129518E-2</v>
      </c>
      <c r="AL108" s="47">
        <v>-3.3560099999999999E-4</v>
      </c>
      <c r="AM108" s="47">
        <v>-4.3038627000000003E-2</v>
      </c>
      <c r="AN108" s="47">
        <v>2.8057407600000001E-2</v>
      </c>
      <c r="AO108" s="47">
        <v>2.2919120899999999E-2</v>
      </c>
      <c r="AP108" s="47">
        <v>1.5858588100000001E-2</v>
      </c>
      <c r="AQ108" s="47">
        <v>-3.7199440000000002E-3</v>
      </c>
      <c r="AR108" s="47">
        <v>3.1735539100000001E-2</v>
      </c>
      <c r="AS108" s="47">
        <v>2.24589353E-2</v>
      </c>
      <c r="AT108" s="47">
        <v>1.8570936900000001E-2</v>
      </c>
      <c r="AU108" s="47">
        <v>3.6951218299999998E-2</v>
      </c>
      <c r="AV108" s="47">
        <v>2.6433585700000001E-2</v>
      </c>
      <c r="AW108" s="47">
        <v>6.5861792899999994E-2</v>
      </c>
      <c r="AX108" s="47">
        <v>4.4948510099999998E-2</v>
      </c>
      <c r="AY108" s="47">
        <v>-1.4922848000000001E-2</v>
      </c>
      <c r="AZ108" s="47">
        <v>2.5079802599999999E-2</v>
      </c>
      <c r="BA108" s="47">
        <v>-4.5650760000000004E-3</v>
      </c>
      <c r="BB108" s="47">
        <v>-2.8346107999999998E-2</v>
      </c>
      <c r="BC108" s="47">
        <v>-3.492626E-3</v>
      </c>
      <c r="BD108" s="47">
        <v>2.07768667E-2</v>
      </c>
      <c r="BE108" s="47">
        <v>-1.0294444999999999E-2</v>
      </c>
      <c r="BF108" s="47">
        <v>6.5118675799999998E-2</v>
      </c>
      <c r="BG108" s="47">
        <v>9.4763219999999997E-4</v>
      </c>
      <c r="BH108" s="47">
        <v>1.8933664499999999E-2</v>
      </c>
      <c r="BI108" s="47">
        <v>-7.8995900000000002E-4</v>
      </c>
      <c r="BJ108" s="47">
        <v>-0.118749389</v>
      </c>
      <c r="BK108" s="47">
        <v>8.6753990500000003E-2</v>
      </c>
      <c r="BL108" s="47">
        <v>1.86204393E-2</v>
      </c>
      <c r="BM108" s="47">
        <v>-1.3472286999999999E-2</v>
      </c>
      <c r="BN108" s="47">
        <v>4.0877820000000001E-4</v>
      </c>
      <c r="BO108" s="47">
        <v>-2.3488612999999998E-2</v>
      </c>
      <c r="BP108" s="47">
        <v>-6.8409919999999997E-3</v>
      </c>
      <c r="BQ108" s="47">
        <v>-2.9087023E-2</v>
      </c>
      <c r="BR108" s="47">
        <v>-6.5284558000000006E-2</v>
      </c>
      <c r="BS108" s="47">
        <v>4.4517085000000001E-3</v>
      </c>
      <c r="BT108" s="47">
        <v>-5.5013680000000004E-3</v>
      </c>
      <c r="BU108" s="47">
        <v>2.6030338000000001E-3</v>
      </c>
      <c r="BV108" s="47">
        <v>7.2349598999999999E-3</v>
      </c>
      <c r="BW108" s="47">
        <v>4.4065475999999996E-3</v>
      </c>
      <c r="BX108" s="47">
        <v>6.0799332000000001E-3</v>
      </c>
      <c r="BY108" s="47">
        <v>-2.0031480000000002E-3</v>
      </c>
      <c r="BZ108" s="47">
        <v>-6.8712039000000003E-2</v>
      </c>
      <c r="CA108" s="47">
        <v>2.8721038000000001E-2</v>
      </c>
      <c r="CB108" s="47">
        <v>2.1123664E-2</v>
      </c>
      <c r="CC108" s="47">
        <v>-4.5717900000000001E-3</v>
      </c>
      <c r="CD108" s="47">
        <v>-1.5998869999999999E-3</v>
      </c>
      <c r="CE108" s="47">
        <v>1.5655494400000001E-2</v>
      </c>
      <c r="CF108" s="47">
        <v>-2.4889259999999998E-3</v>
      </c>
      <c r="CG108" s="47">
        <v>-7.5726346999999999E-2</v>
      </c>
      <c r="CH108" s="47">
        <v>-2.5067665999999999E-2</v>
      </c>
      <c r="CI108" s="47">
        <v>1.4184973700000001E-2</v>
      </c>
      <c r="CJ108" s="47">
        <v>-5.0929073999999998E-2</v>
      </c>
      <c r="CK108" s="47">
        <v>-1.1278950000000001E-3</v>
      </c>
      <c r="CL108" s="47">
        <v>-1.7840616E-2</v>
      </c>
      <c r="CM108" s="47">
        <v>-8.2193204000000006E-2</v>
      </c>
      <c r="CN108" s="47">
        <v>8.8730877000000007E-3</v>
      </c>
      <c r="CO108" s="47">
        <v>-7.8728739000000006E-2</v>
      </c>
      <c r="CP108" s="47">
        <v>-8.0821566999999997E-2</v>
      </c>
      <c r="CQ108" s="47">
        <v>-8.0871124000000003E-2</v>
      </c>
      <c r="CR108" s="47">
        <v>1.0848371900000001E-2</v>
      </c>
      <c r="CS108" s="47">
        <v>-6.7145203000000001E-2</v>
      </c>
      <c r="CT108" s="47">
        <v>-6.7548520000000001E-2</v>
      </c>
      <c r="CU108" s="47">
        <v>0.1205942237</v>
      </c>
      <c r="CV108" s="47">
        <v>1.3365706E-3</v>
      </c>
      <c r="CW108" s="47">
        <v>-5.0178369999999998E-3</v>
      </c>
      <c r="CX108" s="47">
        <v>7.1954917500000007E-2</v>
      </c>
      <c r="CY108" s="47">
        <v>-2.2848404999999999E-2</v>
      </c>
      <c r="CZ108" s="47">
        <v>-4.3013191999999999E-2</v>
      </c>
      <c r="DA108" s="47">
        <v>1.0360530099999999E-2</v>
      </c>
      <c r="DB108" s="47">
        <v>1</v>
      </c>
      <c r="DC108" s="47">
        <v>-1.9739593999999999E-2</v>
      </c>
      <c r="DD108" s="47">
        <v>-2.6510806000000001E-2</v>
      </c>
      <c r="DE108" s="47">
        <v>9.2418811E-3</v>
      </c>
      <c r="DF108" s="47">
        <v>-3.9277030000000003E-3</v>
      </c>
      <c r="DG108" s="47">
        <v>-2.2241599999999999E-4</v>
      </c>
      <c r="DH108" s="48">
        <v>3.9981276900000001E-2</v>
      </c>
    </row>
    <row r="109" spans="1:112" x14ac:dyDescent="0.15">
      <c r="A109" s="46" t="s">
        <v>940</v>
      </c>
      <c r="B109" s="47" t="s">
        <v>781</v>
      </c>
      <c r="C109" s="47">
        <v>-3.5470416999999997E-2</v>
      </c>
      <c r="D109" s="47">
        <v>-3.9585686000000002E-2</v>
      </c>
      <c r="E109" s="47">
        <v>-2.8613423999999998E-2</v>
      </c>
      <c r="F109" s="47">
        <v>-9.9058500000000008E-3</v>
      </c>
      <c r="G109" s="47">
        <v>-3.4695344000000003E-2</v>
      </c>
      <c r="H109" s="47">
        <v>-2.8975082999999999E-2</v>
      </c>
      <c r="I109" s="47">
        <v>-2.7875761999999998E-2</v>
      </c>
      <c r="J109" s="47">
        <v>-1.4484845E-2</v>
      </c>
      <c r="K109" s="47">
        <v>-2.6373310000000001E-2</v>
      </c>
      <c r="L109" s="47">
        <v>-8.246527E-3</v>
      </c>
      <c r="M109" s="47">
        <v>-2.0203999999999998E-5</v>
      </c>
      <c r="N109" s="47">
        <v>5.8466020000000004E-4</v>
      </c>
      <c r="O109" s="47">
        <v>2.8365103000000001E-3</v>
      </c>
      <c r="P109" s="47">
        <v>3.3518516000000001E-3</v>
      </c>
      <c r="Q109" s="47">
        <v>1.3162997500000001E-2</v>
      </c>
      <c r="R109" s="47">
        <v>6.6873206999999999E-3</v>
      </c>
      <c r="S109" s="47">
        <v>4.4271019999999996E-3</v>
      </c>
      <c r="T109" s="47">
        <v>-1.61397E-4</v>
      </c>
      <c r="U109" s="47">
        <v>1.7006037E-3</v>
      </c>
      <c r="V109" s="47">
        <v>-9.0391699999999996E-4</v>
      </c>
      <c r="W109" s="47">
        <v>5.1738236000000003E-3</v>
      </c>
      <c r="X109" s="47">
        <v>6.0389785000000001E-3</v>
      </c>
      <c r="Y109" s="47">
        <v>2.5159458000000002E-3</v>
      </c>
      <c r="Z109" s="47">
        <v>6.5398953000000001E-3</v>
      </c>
      <c r="AA109" s="47">
        <v>9.0532426000000006E-3</v>
      </c>
      <c r="AB109" s="47">
        <v>3.0754327200000001E-2</v>
      </c>
      <c r="AC109" s="47">
        <v>1.9521062299999999E-2</v>
      </c>
      <c r="AD109" s="47">
        <v>7.3555818000000002E-3</v>
      </c>
      <c r="AE109" s="47">
        <v>1.7617929399999999E-2</v>
      </c>
      <c r="AF109" s="47">
        <v>3.2261390600000002E-2</v>
      </c>
      <c r="AG109" s="47">
        <v>2.4455332999999998E-3</v>
      </c>
      <c r="AH109" s="47">
        <v>6.6729666999999996E-3</v>
      </c>
      <c r="AI109" s="47">
        <v>-1.9231120000000001E-2</v>
      </c>
      <c r="AJ109" s="47">
        <v>-8.3833099999999999E-4</v>
      </c>
      <c r="AK109" s="47">
        <v>1.86219083E-2</v>
      </c>
      <c r="AL109" s="47">
        <v>4.8904826999999996E-3</v>
      </c>
      <c r="AM109" s="47">
        <v>-1.7194856000000001E-2</v>
      </c>
      <c r="AN109" s="47">
        <v>-1.2959231E-2</v>
      </c>
      <c r="AO109" s="47">
        <v>-1.9039507000000001E-2</v>
      </c>
      <c r="AP109" s="47">
        <v>2.2731165300000002E-2</v>
      </c>
      <c r="AQ109" s="47">
        <v>4.5918459199999997E-2</v>
      </c>
      <c r="AR109" s="47">
        <v>4.1423400000000004E-3</v>
      </c>
      <c r="AS109" s="47">
        <v>3.5986798999999999E-3</v>
      </c>
      <c r="AT109" s="47">
        <v>-4.9990799999999997E-4</v>
      </c>
      <c r="AU109" s="47">
        <v>-9.4772080000000009E-3</v>
      </c>
      <c r="AV109" s="47">
        <v>3.8777497E-3</v>
      </c>
      <c r="AW109" s="47">
        <v>-3.4683813000000001E-2</v>
      </c>
      <c r="AX109" s="47">
        <v>-6.0229300000000001E-3</v>
      </c>
      <c r="AY109" s="47">
        <v>0.13839199129999999</v>
      </c>
      <c r="AZ109" s="47">
        <v>-1.0814674E-2</v>
      </c>
      <c r="BA109" s="47">
        <v>1.84869335E-2</v>
      </c>
      <c r="BB109" s="47">
        <v>-3.3990859999999999E-3</v>
      </c>
      <c r="BC109" s="47">
        <v>9.1342799999999998E-3</v>
      </c>
      <c r="BD109" s="47">
        <v>0.1095664554</v>
      </c>
      <c r="BE109" s="47">
        <v>9.6186497699999998E-2</v>
      </c>
      <c r="BF109" s="47">
        <v>-3.9076323000000003E-2</v>
      </c>
      <c r="BG109" s="47">
        <v>9.8036641999999993E-3</v>
      </c>
      <c r="BH109" s="47">
        <v>1.16475552E-2</v>
      </c>
      <c r="BI109" s="47">
        <v>-1.1383684999999999E-2</v>
      </c>
      <c r="BJ109" s="47">
        <v>0.1079121347</v>
      </c>
      <c r="BK109" s="47">
        <v>-3.1506329E-2</v>
      </c>
      <c r="BL109" s="47">
        <v>-3.0891477000000001E-2</v>
      </c>
      <c r="BM109" s="47">
        <v>3.26299808E-2</v>
      </c>
      <c r="BN109" s="47">
        <v>5.6359964E-3</v>
      </c>
      <c r="BO109" s="47">
        <v>-1.953062E-3</v>
      </c>
      <c r="BP109" s="47">
        <v>1.09415065E-2</v>
      </c>
      <c r="BQ109" s="47">
        <v>-1.8042406E-2</v>
      </c>
      <c r="BR109" s="47">
        <v>2.7504351199999999E-2</v>
      </c>
      <c r="BS109" s="47">
        <v>-1.1908789999999999E-3</v>
      </c>
      <c r="BT109" s="47">
        <v>1.4035390199999999E-2</v>
      </c>
      <c r="BU109" s="47">
        <v>3.534293E-3</v>
      </c>
      <c r="BV109" s="47">
        <v>3.3932563200000002E-2</v>
      </c>
      <c r="BW109" s="47">
        <v>-1.4410360000000001E-2</v>
      </c>
      <c r="BX109" s="47">
        <v>-1.1507430000000001E-3</v>
      </c>
      <c r="BY109" s="47">
        <v>-1.6205987000000002E-2</v>
      </c>
      <c r="BZ109" s="47">
        <v>5.1024683199999997E-2</v>
      </c>
      <c r="CA109" s="47">
        <v>-4.8294628999999999E-2</v>
      </c>
      <c r="CB109" s="47">
        <v>-3.0917264E-2</v>
      </c>
      <c r="CC109" s="47">
        <v>8.4353789000000002E-3</v>
      </c>
      <c r="CD109" s="47">
        <v>-2.7430630000000001E-2</v>
      </c>
      <c r="CE109" s="47">
        <v>-2.3175096999999999E-2</v>
      </c>
      <c r="CF109" s="47">
        <v>-1.6326799999999999E-2</v>
      </c>
      <c r="CG109" s="47">
        <v>0.1001127389</v>
      </c>
      <c r="CH109" s="47">
        <v>-1.6209415000000001E-2</v>
      </c>
      <c r="CI109" s="47">
        <v>-1.9924502E-2</v>
      </c>
      <c r="CJ109" s="47">
        <v>6.3626244600000006E-2</v>
      </c>
      <c r="CK109" s="47">
        <v>-2.2203110000000002E-2</v>
      </c>
      <c r="CL109" s="47">
        <v>6.2382004499999998E-2</v>
      </c>
      <c r="CM109" s="47">
        <v>5.4154367799999999E-2</v>
      </c>
      <c r="CN109" s="47">
        <v>1.7015744999999999E-3</v>
      </c>
      <c r="CO109" s="47">
        <v>4.6556844299999997E-2</v>
      </c>
      <c r="CP109" s="47">
        <v>5.3570961799999997E-2</v>
      </c>
      <c r="CQ109" s="47">
        <v>5.3283226900000001E-2</v>
      </c>
      <c r="CR109" s="47">
        <v>-1.1917314E-2</v>
      </c>
      <c r="CS109" s="47">
        <v>7.5081182799999993E-2</v>
      </c>
      <c r="CT109" s="47">
        <v>7.6655097000000005E-2</v>
      </c>
      <c r="CU109" s="47">
        <v>7.3255212900000005E-2</v>
      </c>
      <c r="CV109" s="47">
        <v>-1.2793657E-2</v>
      </c>
      <c r="CW109" s="47">
        <v>1.3093394899999999E-2</v>
      </c>
      <c r="CX109" s="47">
        <v>-9.7043059000000001E-2</v>
      </c>
      <c r="CY109" s="47">
        <v>5.2324902000000003E-3</v>
      </c>
      <c r="CZ109" s="47">
        <v>7.7113950299999998E-2</v>
      </c>
      <c r="DA109" s="47">
        <v>6.8063039000000004E-3</v>
      </c>
      <c r="DB109" s="47">
        <v>-1.9739593999999999E-2</v>
      </c>
      <c r="DC109" s="47">
        <v>1</v>
      </c>
      <c r="DD109" s="47">
        <v>-5.2638480000000001E-2</v>
      </c>
      <c r="DE109" s="47">
        <v>-1.4153122000000001E-2</v>
      </c>
      <c r="DF109" s="47">
        <v>2.5376741999999998E-3</v>
      </c>
      <c r="DG109" s="47">
        <v>-2.1131679999999999E-3</v>
      </c>
      <c r="DH109" s="48">
        <v>-5.8587526000000001E-2</v>
      </c>
    </row>
    <row r="110" spans="1:112" x14ac:dyDescent="0.15">
      <c r="A110" s="46" t="s">
        <v>940</v>
      </c>
      <c r="B110" s="47" t="s">
        <v>769</v>
      </c>
      <c r="C110" s="47">
        <v>2.7668403099999999E-2</v>
      </c>
      <c r="D110" s="47">
        <v>3.1630999899999998E-2</v>
      </c>
      <c r="E110" s="47">
        <v>2.9657249600000001E-2</v>
      </c>
      <c r="F110" s="47">
        <v>1.5907633300000001E-2</v>
      </c>
      <c r="G110" s="47">
        <v>1.53949282E-2</v>
      </c>
      <c r="H110" s="47">
        <v>3.5592246100000002E-2</v>
      </c>
      <c r="I110" s="47">
        <v>3.5225333099999999E-2</v>
      </c>
      <c r="J110" s="47">
        <v>3.85062236E-2</v>
      </c>
      <c r="K110" s="47">
        <v>1.12875579E-2</v>
      </c>
      <c r="L110" s="47">
        <v>2.2844250699999999E-2</v>
      </c>
      <c r="M110" s="47">
        <v>1.25567335E-2</v>
      </c>
      <c r="N110" s="47">
        <v>1.44842418E-2</v>
      </c>
      <c r="O110" s="47">
        <v>2.1494451500000001E-2</v>
      </c>
      <c r="P110" s="47">
        <v>2.7398545699999999E-2</v>
      </c>
      <c r="Q110" s="47">
        <v>3.24428852E-2</v>
      </c>
      <c r="R110" s="47">
        <v>1.7547610299999999E-2</v>
      </c>
      <c r="S110" s="47">
        <v>1.9207810499999999E-2</v>
      </c>
      <c r="T110" s="47">
        <v>2.66902335E-2</v>
      </c>
      <c r="U110" s="47">
        <v>2.1288377399999999E-2</v>
      </c>
      <c r="V110" s="47">
        <v>3.5383497600000001E-2</v>
      </c>
      <c r="W110" s="47">
        <v>2.6838180699999999E-2</v>
      </c>
      <c r="X110" s="47">
        <v>1.45542324E-2</v>
      </c>
      <c r="Y110" s="47">
        <v>1.9031851700000001E-2</v>
      </c>
      <c r="Z110" s="47">
        <v>2.1757840800000001E-2</v>
      </c>
      <c r="AA110" s="47">
        <v>2.06246533E-2</v>
      </c>
      <c r="AB110" s="47">
        <v>1.30319466E-2</v>
      </c>
      <c r="AC110" s="47">
        <v>1.38147962E-2</v>
      </c>
      <c r="AD110" s="47">
        <v>2.54872207E-2</v>
      </c>
      <c r="AE110" s="47">
        <v>6.9293556999999997E-3</v>
      </c>
      <c r="AF110" s="47">
        <v>1.72844214E-2</v>
      </c>
      <c r="AG110" s="47">
        <v>2.38197284E-2</v>
      </c>
      <c r="AH110" s="47">
        <v>4.9334380000000001E-3</v>
      </c>
      <c r="AI110" s="47">
        <v>1.95662536E-2</v>
      </c>
      <c r="AJ110" s="47">
        <v>-1.3614167E-2</v>
      </c>
      <c r="AK110" s="47">
        <v>9.3734539000000002E-3</v>
      </c>
      <c r="AL110" s="47">
        <v>1.8326161600000002E-2</v>
      </c>
      <c r="AM110" s="47">
        <v>2.4867553800000001E-2</v>
      </c>
      <c r="AN110" s="47">
        <v>1.2239626E-2</v>
      </c>
      <c r="AO110" s="47">
        <v>2.4274055199999998E-2</v>
      </c>
      <c r="AP110" s="47">
        <v>1.7726250200000002E-2</v>
      </c>
      <c r="AQ110" s="47">
        <v>-5.4725124999999999E-2</v>
      </c>
      <c r="AR110" s="47">
        <v>1.89385278E-2</v>
      </c>
      <c r="AS110" s="47">
        <v>1.5172275400000001E-2</v>
      </c>
      <c r="AT110" s="47">
        <v>1.0772879E-3</v>
      </c>
      <c r="AU110" s="47">
        <v>-2.2459215000000001E-2</v>
      </c>
      <c r="AV110" s="47">
        <v>2.28829308E-2</v>
      </c>
      <c r="AW110" s="47">
        <v>2.7157780999999999E-3</v>
      </c>
      <c r="AX110" s="47">
        <v>3.8648946E-3</v>
      </c>
      <c r="AY110" s="47">
        <v>-2.3584384E-2</v>
      </c>
      <c r="AZ110" s="47">
        <v>-6.7819312000000007E-2</v>
      </c>
      <c r="BA110" s="47">
        <v>-1.8722866000000001E-2</v>
      </c>
      <c r="BB110" s="47">
        <v>1.9370808900000001E-2</v>
      </c>
      <c r="BC110" s="47">
        <v>2.080823E-4</v>
      </c>
      <c r="BD110" s="47">
        <v>-5.272016E-3</v>
      </c>
      <c r="BE110" s="47">
        <v>-1.8873007000000001E-2</v>
      </c>
      <c r="BF110" s="47">
        <v>-8.5735940000000004E-3</v>
      </c>
      <c r="BG110" s="47">
        <v>-2.3668169999999998E-3</v>
      </c>
      <c r="BH110" s="47">
        <v>-2.6800118000000001E-2</v>
      </c>
      <c r="BI110" s="47">
        <v>2.1743907400000002E-2</v>
      </c>
      <c r="BJ110" s="47">
        <v>-4.1506353000000003E-2</v>
      </c>
      <c r="BK110" s="47">
        <v>-1.2358822E-2</v>
      </c>
      <c r="BL110" s="47">
        <v>1.4334526199999999E-2</v>
      </c>
      <c r="BM110" s="47">
        <v>0.1134164562</v>
      </c>
      <c r="BN110" s="47">
        <v>-1.1004775E-2</v>
      </c>
      <c r="BO110" s="47">
        <v>2.4002284499999998E-2</v>
      </c>
      <c r="BP110" s="47">
        <v>-2.3605627000000001E-2</v>
      </c>
      <c r="BQ110" s="47">
        <v>1.2663274E-2</v>
      </c>
      <c r="BR110" s="47">
        <v>2.9958125200000001E-2</v>
      </c>
      <c r="BS110" s="47">
        <v>3.0228369E-3</v>
      </c>
      <c r="BT110" s="47">
        <v>8.6871928000000001E-3</v>
      </c>
      <c r="BU110" s="47">
        <v>0.13408204779999999</v>
      </c>
      <c r="BV110" s="47">
        <v>-2.9146615000000001E-2</v>
      </c>
      <c r="BW110" s="47">
        <v>-9.3224759000000004E-2</v>
      </c>
      <c r="BX110" s="47">
        <v>-5.7148119999999997E-3</v>
      </c>
      <c r="BY110" s="47">
        <v>-9.4252743E-2</v>
      </c>
      <c r="BZ110" s="47">
        <v>0.1215962948</v>
      </c>
      <c r="CA110" s="47">
        <v>-6.5624526000000002E-2</v>
      </c>
      <c r="CB110" s="47">
        <v>-7.1927250999999998E-2</v>
      </c>
      <c r="CC110" s="47">
        <v>-1.1580970000000001E-3</v>
      </c>
      <c r="CD110" s="47">
        <v>4.4173438000000002E-2</v>
      </c>
      <c r="CE110" s="47">
        <v>4.8983785100000003E-2</v>
      </c>
      <c r="CF110" s="47">
        <v>1.6727220000000001E-4</v>
      </c>
      <c r="CG110" s="47">
        <v>-5.7845263000000001E-2</v>
      </c>
      <c r="CH110" s="47">
        <v>6.6952888999999996E-3</v>
      </c>
      <c r="CI110" s="47">
        <v>-4.1962913999999997E-2</v>
      </c>
      <c r="CJ110" s="47">
        <v>1.7214151E-2</v>
      </c>
      <c r="CK110" s="47">
        <v>3.7435496999999999E-3</v>
      </c>
      <c r="CL110" s="47">
        <v>-3.2384387000000001E-2</v>
      </c>
      <c r="CM110" s="47">
        <v>-3.30906E-3</v>
      </c>
      <c r="CN110" s="47">
        <v>-1.371979E-3</v>
      </c>
      <c r="CO110" s="47">
        <v>-3.3345E-4</v>
      </c>
      <c r="CP110" s="47">
        <v>-1.295544E-3</v>
      </c>
      <c r="CQ110" s="47">
        <v>-1.3840320000000001E-3</v>
      </c>
      <c r="CR110" s="47">
        <v>-1.49171E-4</v>
      </c>
      <c r="CS110" s="47">
        <v>7.3881746000000002E-3</v>
      </c>
      <c r="CT110" s="47">
        <v>8.0837935000000003E-3</v>
      </c>
      <c r="CU110" s="47">
        <v>4.7754639500000001E-2</v>
      </c>
      <c r="CV110" s="47">
        <v>-6.5049514000000003E-2</v>
      </c>
      <c r="CW110" s="47">
        <v>1.9913959500000002E-2</v>
      </c>
      <c r="CX110" s="47">
        <v>0.2305874457</v>
      </c>
      <c r="CY110" s="47">
        <v>-9.4046700000000004E-3</v>
      </c>
      <c r="CZ110" s="47">
        <v>-5.2704724000000001E-2</v>
      </c>
      <c r="DA110" s="47">
        <v>3.3391690999999999E-3</v>
      </c>
      <c r="DB110" s="47">
        <v>-2.6510806000000001E-2</v>
      </c>
      <c r="DC110" s="47">
        <v>-5.2638480000000001E-2</v>
      </c>
      <c r="DD110" s="47">
        <v>1</v>
      </c>
      <c r="DE110" s="47">
        <v>7.8901609999999995E-4</v>
      </c>
      <c r="DF110" s="47">
        <v>-1.904188E-3</v>
      </c>
      <c r="DG110" s="47">
        <v>-7.0017090000000001E-3</v>
      </c>
      <c r="DH110" s="48">
        <v>-0.15912549400000001</v>
      </c>
    </row>
    <row r="111" spans="1:112" x14ac:dyDescent="0.15">
      <c r="A111" s="49" t="s">
        <v>940</v>
      </c>
      <c r="B111" s="50" t="s">
        <v>765</v>
      </c>
      <c r="C111" s="50">
        <v>3.4428247699999998E-2</v>
      </c>
      <c r="D111" s="50">
        <v>2.77724128E-2</v>
      </c>
      <c r="E111" s="50">
        <v>4.0095453400000002E-2</v>
      </c>
      <c r="F111" s="50">
        <v>3.6649744300000002E-2</v>
      </c>
      <c r="G111" s="50">
        <v>1.20562585E-2</v>
      </c>
      <c r="H111" s="50">
        <v>1.76418315E-2</v>
      </c>
      <c r="I111" s="50">
        <v>1.7573872399999999E-2</v>
      </c>
      <c r="J111" s="50">
        <v>4.06887945E-2</v>
      </c>
      <c r="K111" s="50">
        <v>7.8273282000000007E-3</v>
      </c>
      <c r="L111" s="50">
        <v>1.35446405E-2</v>
      </c>
      <c r="M111" s="50">
        <v>4.8489221800000003E-2</v>
      </c>
      <c r="N111" s="50">
        <v>4.8633474699999998E-2</v>
      </c>
      <c r="O111" s="50">
        <v>4.70674035E-2</v>
      </c>
      <c r="P111" s="50">
        <v>3.8838561700000003E-2</v>
      </c>
      <c r="Q111" s="50">
        <v>3.6968047400000002E-2</v>
      </c>
      <c r="R111" s="50">
        <v>2.6990123000000001E-2</v>
      </c>
      <c r="S111" s="50">
        <v>3.6254196099999997E-2</v>
      </c>
      <c r="T111" s="50">
        <v>5.0447580999999998E-2</v>
      </c>
      <c r="U111" s="50">
        <v>3.3292765500000002E-2</v>
      </c>
      <c r="V111" s="50">
        <v>4.2588056200000002E-2</v>
      </c>
      <c r="W111" s="50">
        <v>3.5204777999999999E-2</v>
      </c>
      <c r="X111" s="50">
        <v>3.0537887999999999E-2</v>
      </c>
      <c r="Y111" s="50">
        <v>3.8266610499999999E-2</v>
      </c>
      <c r="Z111" s="50">
        <v>4.14748219E-2</v>
      </c>
      <c r="AA111" s="50">
        <v>2.9697843000000002E-2</v>
      </c>
      <c r="AB111" s="50">
        <v>5.0569419099999999E-2</v>
      </c>
      <c r="AC111" s="50">
        <v>6.6237919300000003E-2</v>
      </c>
      <c r="AD111" s="50">
        <v>1.7453252700000001E-2</v>
      </c>
      <c r="AE111" s="50">
        <v>6.7128799599999997E-2</v>
      </c>
      <c r="AF111" s="50">
        <v>5.1205332800000003E-2</v>
      </c>
      <c r="AG111" s="50">
        <v>1.20614503E-2</v>
      </c>
      <c r="AH111" s="50">
        <v>2.0551770800000001E-2</v>
      </c>
      <c r="AI111" s="50">
        <v>6.2543061799999994E-2</v>
      </c>
      <c r="AJ111" s="50">
        <v>6.3697572300000005E-2</v>
      </c>
      <c r="AK111" s="50">
        <v>7.2085146099999997E-2</v>
      </c>
      <c r="AL111" s="50">
        <v>3.4577289599999998E-2</v>
      </c>
      <c r="AM111" s="50">
        <v>1.2654855E-2</v>
      </c>
      <c r="AN111" s="50">
        <v>6.2196090099999997E-2</v>
      </c>
      <c r="AO111" s="50">
        <v>5.7667442399999998E-2</v>
      </c>
      <c r="AP111" s="50">
        <v>5.6722209999999996E-4</v>
      </c>
      <c r="AQ111" s="50">
        <v>4.7602041999999997E-3</v>
      </c>
      <c r="AR111" s="50">
        <v>1.02563536E-2</v>
      </c>
      <c r="AS111" s="50">
        <v>1.27619633E-2</v>
      </c>
      <c r="AT111" s="50">
        <v>2.6716470900000001E-2</v>
      </c>
      <c r="AU111" s="50">
        <v>6.2101136100000003E-2</v>
      </c>
      <c r="AV111" s="50">
        <v>2.31203582E-2</v>
      </c>
      <c r="AW111" s="50">
        <v>7.2559551E-2</v>
      </c>
      <c r="AX111" s="50">
        <v>7.5079685E-3</v>
      </c>
      <c r="AY111" s="50">
        <v>-4.5988071999999998E-2</v>
      </c>
      <c r="AZ111" s="50">
        <v>6.9647901600000006E-2</v>
      </c>
      <c r="BA111" s="50">
        <v>-7.5104689999999997E-3</v>
      </c>
      <c r="BB111" s="50">
        <v>2.9411850999999998E-3</v>
      </c>
      <c r="BC111" s="50">
        <v>3.4411742000000002E-2</v>
      </c>
      <c r="BD111" s="50">
        <v>-2.8904160000000002E-2</v>
      </c>
      <c r="BE111" s="50">
        <v>-3.1023558E-2</v>
      </c>
      <c r="BF111" s="50">
        <v>6.7589299500000005E-2</v>
      </c>
      <c r="BG111" s="50">
        <v>-1.4195599999999999E-4</v>
      </c>
      <c r="BH111" s="50">
        <v>1.4337054999999999E-3</v>
      </c>
      <c r="BI111" s="50">
        <v>-2.3830119999999999E-3</v>
      </c>
      <c r="BJ111" s="50">
        <v>-3.5149975999999999E-2</v>
      </c>
      <c r="BK111" s="50">
        <v>2.6221509399999999E-2</v>
      </c>
      <c r="BL111" s="50">
        <v>3.9853598999999998E-3</v>
      </c>
      <c r="BM111" s="50">
        <v>-8.9238640000000001E-3</v>
      </c>
      <c r="BN111" s="50">
        <v>-5.2988510000000003E-3</v>
      </c>
      <c r="BO111" s="50">
        <v>1.71731782E-2</v>
      </c>
      <c r="BP111" s="50">
        <v>2.959822E-3</v>
      </c>
      <c r="BQ111" s="50">
        <v>8.5902669999999995E-4</v>
      </c>
      <c r="BR111" s="50">
        <v>-1.7799644999999999E-2</v>
      </c>
      <c r="BS111" s="50">
        <v>2.1148207000000001E-3</v>
      </c>
      <c r="BT111" s="50">
        <v>-1.1436069E-2</v>
      </c>
      <c r="BU111" s="50">
        <v>2.1663056900000002E-2</v>
      </c>
      <c r="BV111" s="50">
        <v>1.34440867E-2</v>
      </c>
      <c r="BW111" s="50">
        <v>6.29521527E-2</v>
      </c>
      <c r="BX111" s="50">
        <v>-3.7042799999999999E-3</v>
      </c>
      <c r="BY111" s="50">
        <v>6.4252002099999997E-2</v>
      </c>
      <c r="BZ111" s="50">
        <v>-2.8351516E-2</v>
      </c>
      <c r="CA111" s="50">
        <v>9.0855084599999997E-2</v>
      </c>
      <c r="CB111" s="50">
        <v>7.4148834299999994E-2</v>
      </c>
      <c r="CC111" s="50">
        <v>-5.1787669999999999E-3</v>
      </c>
      <c r="CD111" s="50">
        <v>-3.4820538999999998E-2</v>
      </c>
      <c r="CE111" s="50">
        <v>-2.8465467000000001E-2</v>
      </c>
      <c r="CF111" s="50">
        <v>-1.6509481999999999E-2</v>
      </c>
      <c r="CG111" s="50">
        <v>-3.8934528000000003E-2</v>
      </c>
      <c r="CH111" s="50">
        <v>4.7654248000000001E-3</v>
      </c>
      <c r="CI111" s="50">
        <v>3.53069071E-2</v>
      </c>
      <c r="CJ111" s="50">
        <v>-1.5614052E-2</v>
      </c>
      <c r="CK111" s="50">
        <v>-2.0125422E-2</v>
      </c>
      <c r="CL111" s="50">
        <v>-1.2123039E-2</v>
      </c>
      <c r="CM111" s="50">
        <v>-1.9878600999999999E-2</v>
      </c>
      <c r="CN111" s="50">
        <v>-2.758955E-3</v>
      </c>
      <c r="CO111" s="50">
        <v>-1.6718210000000001E-2</v>
      </c>
      <c r="CP111" s="50">
        <v>-1.7991758E-2</v>
      </c>
      <c r="CQ111" s="50">
        <v>-1.7808142999999999E-2</v>
      </c>
      <c r="CR111" s="50">
        <v>-1.1291166E-2</v>
      </c>
      <c r="CS111" s="50">
        <v>-2.6251719E-2</v>
      </c>
      <c r="CT111" s="50">
        <v>-2.6860500999999998E-2</v>
      </c>
      <c r="CU111" s="50">
        <v>-1.8383495999999999E-2</v>
      </c>
      <c r="CV111" s="50">
        <v>3.49514192E-2</v>
      </c>
      <c r="CW111" s="50">
        <v>-1.3459143E-2</v>
      </c>
      <c r="CX111" s="50">
        <v>2.4805297899999999E-2</v>
      </c>
      <c r="CY111" s="50">
        <v>1.5220211E-3</v>
      </c>
      <c r="CZ111" s="50">
        <v>-1.6521213999999999E-2</v>
      </c>
      <c r="DA111" s="50">
        <v>-3.1497029999999998E-3</v>
      </c>
      <c r="DB111" s="50">
        <v>9.2418811E-3</v>
      </c>
      <c r="DC111" s="50">
        <v>-1.4153122000000001E-2</v>
      </c>
      <c r="DD111" s="50">
        <v>7.8901609999999995E-4</v>
      </c>
      <c r="DE111" s="50">
        <v>1</v>
      </c>
      <c r="DF111" s="50">
        <v>6.5272506000000003E-3</v>
      </c>
      <c r="DG111" s="50">
        <v>-1.295708E-3</v>
      </c>
      <c r="DH111" s="40">
        <v>2.99391135E-2</v>
      </c>
    </row>
  </sheetData>
  <phoneticPr fontId="2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showGridLines="0" workbookViewId="0">
      <selection activeCell="H14" sqref="H14"/>
    </sheetView>
  </sheetViews>
  <sheetFormatPr defaultRowHeight="13.5" x14ac:dyDescent="0.15"/>
  <sheetData>
    <row r="1" spans="1:13" ht="15" thickBot="1" x14ac:dyDescent="0.25">
      <c r="A1" s="281" t="s">
        <v>7</v>
      </c>
      <c r="B1" s="282"/>
      <c r="C1" s="282"/>
      <c r="D1" s="282"/>
      <c r="E1" s="282"/>
      <c r="F1" s="282"/>
      <c r="G1" s="283"/>
    </row>
    <row r="2" spans="1:13" ht="14.25" x14ac:dyDescent="0.2">
      <c r="A2" s="284" t="s">
        <v>8</v>
      </c>
      <c r="B2" s="286" t="s">
        <v>1</v>
      </c>
      <c r="C2" s="286" t="s">
        <v>9</v>
      </c>
      <c r="D2" s="111" t="s">
        <v>10</v>
      </c>
      <c r="E2" s="111" t="s">
        <v>3</v>
      </c>
      <c r="F2" s="286" t="s">
        <v>4</v>
      </c>
      <c r="G2" s="288" t="s">
        <v>13</v>
      </c>
    </row>
    <row r="3" spans="1:13" ht="15" thickBot="1" x14ac:dyDescent="0.25">
      <c r="A3" s="285"/>
      <c r="B3" s="287"/>
      <c r="C3" s="287"/>
      <c r="D3" s="112" t="s">
        <v>11</v>
      </c>
      <c r="E3" s="112" t="s">
        <v>2</v>
      </c>
      <c r="F3" s="287"/>
      <c r="G3" s="289"/>
    </row>
    <row r="4" spans="1:13" ht="14.25" thickBot="1" x14ac:dyDescent="0.2">
      <c r="A4" s="113" t="s">
        <v>12</v>
      </c>
      <c r="B4" s="114">
        <v>1</v>
      </c>
      <c r="C4" s="114">
        <v>0.55249999999999999</v>
      </c>
      <c r="D4" s="114">
        <v>6.4599999999999996E-3</v>
      </c>
      <c r="E4" s="114">
        <v>7321.3081000000002</v>
      </c>
      <c r="F4" s="114" t="s">
        <v>5</v>
      </c>
      <c r="G4" s="115"/>
      <c r="I4" s="54" t="s">
        <v>428</v>
      </c>
      <c r="J4">
        <f>IF(COUNTIF($A$5:$A$58,I4),VLOOKUP(I4,$A$5:$E$58,5,FALSE),"")</f>
        <v>87.986599999999996</v>
      </c>
      <c r="K4" s="53" t="s">
        <v>829</v>
      </c>
      <c r="L4" t="str">
        <f>LEFT(K4,LEN(K4)-5)</f>
        <v>KPTP</v>
      </c>
      <c r="M4" s="170" t="str">
        <f>LEFT(K4,LEN(K4)-3)</f>
        <v>KPTP_b</v>
      </c>
    </row>
    <row r="5" spans="1:13" ht="14.25" thickBot="1" x14ac:dyDescent="0.2">
      <c r="A5" s="113" t="s">
        <v>538</v>
      </c>
      <c r="B5" s="114">
        <v>1</v>
      </c>
      <c r="C5" s="114">
        <v>0.61580000000000001</v>
      </c>
      <c r="D5" s="114">
        <v>3.9699999999999999E-2</v>
      </c>
      <c r="E5" s="114">
        <v>240.88310000000001</v>
      </c>
      <c r="F5" s="114" t="s">
        <v>5</v>
      </c>
      <c r="G5" s="115">
        <v>6.7799999999999999E-2</v>
      </c>
      <c r="I5" s="54" t="s">
        <v>161</v>
      </c>
      <c r="J5" s="64">
        <f t="shared" ref="J5:J68" si="0">IF(COUNTIF($A$5:$A$58,I5),VLOOKUP(I5,$A$5:$E$58,5,FALSE),"")</f>
        <v>42.3767</v>
      </c>
      <c r="K5" s="53" t="s">
        <v>839</v>
      </c>
      <c r="L5" s="64" t="str">
        <f t="shared" ref="L5:L68" si="1">LEFT(K5,LEN(K5)-5)</f>
        <v>ACTUALPAYFINECNT</v>
      </c>
      <c r="M5" s="170" t="str">
        <f t="shared" ref="M5:M68" si="2">LEFT(K5,LEN(K5)-3)</f>
        <v>ACTUALPAYFINECNT_b</v>
      </c>
    </row>
    <row r="6" spans="1:13" ht="14.25" thickBot="1" x14ac:dyDescent="0.2">
      <c r="A6" s="113" t="s">
        <v>422</v>
      </c>
      <c r="B6" s="114">
        <v>1</v>
      </c>
      <c r="C6" s="114">
        <v>0.55100000000000005</v>
      </c>
      <c r="D6" s="114">
        <v>4.0599999999999997E-2</v>
      </c>
      <c r="E6" s="114">
        <v>183.81190000000001</v>
      </c>
      <c r="F6" s="114" t="s">
        <v>5</v>
      </c>
      <c r="G6" s="115">
        <v>5.8799999999999998E-2</v>
      </c>
      <c r="I6" s="58" t="s">
        <v>814</v>
      </c>
      <c r="J6" s="64" t="str">
        <f t="shared" si="0"/>
        <v/>
      </c>
      <c r="K6" s="53" t="s">
        <v>856</v>
      </c>
      <c r="L6" s="64" t="str">
        <f t="shared" si="1"/>
        <v>INCM_TIMES</v>
      </c>
      <c r="M6" s="170" t="str">
        <f t="shared" si="2"/>
        <v>INCM_TIMES_b</v>
      </c>
    </row>
    <row r="7" spans="1:13" ht="14.25" thickBot="1" x14ac:dyDescent="0.2">
      <c r="A7" s="116" t="s">
        <v>540</v>
      </c>
      <c r="B7" s="114">
        <v>1</v>
      </c>
      <c r="C7" s="114">
        <v>0.96150000000000002</v>
      </c>
      <c r="D7" s="114">
        <v>7.2999999999999995E-2</v>
      </c>
      <c r="E7" s="114">
        <v>173.69329999999999</v>
      </c>
      <c r="F7" s="114" t="s">
        <v>5</v>
      </c>
      <c r="G7" s="115">
        <v>4.9000000000000002E-2</v>
      </c>
      <c r="I7" s="54" t="s">
        <v>160</v>
      </c>
      <c r="J7" s="64">
        <f t="shared" si="0"/>
        <v>5.968</v>
      </c>
      <c r="K7" s="53" t="s">
        <v>852</v>
      </c>
      <c r="L7" s="64" t="str">
        <f t="shared" si="1"/>
        <v>MAX_ROLL_SEQ</v>
      </c>
      <c r="M7" s="170" t="str">
        <f t="shared" si="2"/>
        <v>MAX_ROLL_SEQ_b</v>
      </c>
    </row>
    <row r="8" spans="1:13" ht="14.25" thickBot="1" x14ac:dyDescent="0.2">
      <c r="A8" s="113" t="s">
        <v>138</v>
      </c>
      <c r="B8" s="114">
        <v>1</v>
      </c>
      <c r="C8" s="114">
        <v>1.4503999999999999</v>
      </c>
      <c r="D8" s="114">
        <v>0.11269999999999999</v>
      </c>
      <c r="E8" s="114">
        <v>165.74789999999999</v>
      </c>
      <c r="F8" s="114" t="s">
        <v>5</v>
      </c>
      <c r="G8" s="115">
        <v>5.0200000000000002E-2</v>
      </c>
      <c r="I8" s="54" t="s">
        <v>532</v>
      </c>
      <c r="J8" s="64">
        <f t="shared" si="0"/>
        <v>98.186700000000002</v>
      </c>
      <c r="K8" s="53" t="s">
        <v>864</v>
      </c>
      <c r="L8" s="64" t="str">
        <f t="shared" si="1"/>
        <v>CERT_4_INITAL</v>
      </c>
      <c r="M8" s="170" t="str">
        <f t="shared" si="2"/>
        <v>CERT_4_INITAL_b</v>
      </c>
    </row>
    <row r="9" spans="1:13" ht="14.25" thickBot="1" x14ac:dyDescent="0.2">
      <c r="A9" s="113" t="s">
        <v>136</v>
      </c>
      <c r="B9" s="114">
        <v>1</v>
      </c>
      <c r="C9" s="114">
        <v>0.28910000000000002</v>
      </c>
      <c r="D9" s="114">
        <v>2.52E-2</v>
      </c>
      <c r="E9" s="114">
        <v>132.03219999999999</v>
      </c>
      <c r="F9" s="114" t="s">
        <v>5</v>
      </c>
      <c r="G9" s="115">
        <v>5.6099999999999997E-2</v>
      </c>
      <c r="I9" s="54" t="s">
        <v>817</v>
      </c>
      <c r="J9" s="64" t="str">
        <f t="shared" si="0"/>
        <v/>
      </c>
      <c r="K9" s="53" t="s">
        <v>865</v>
      </c>
      <c r="L9" s="64" t="str">
        <f t="shared" si="1"/>
        <v>CITY</v>
      </c>
      <c r="M9" s="170" t="str">
        <f t="shared" si="2"/>
        <v>CITY_b</v>
      </c>
    </row>
    <row r="10" spans="1:13" ht="14.25" thickBot="1" x14ac:dyDescent="0.2">
      <c r="A10" s="113" t="s">
        <v>153</v>
      </c>
      <c r="B10" s="114">
        <v>1</v>
      </c>
      <c r="C10" s="114">
        <v>1.9631000000000001</v>
      </c>
      <c r="D10" s="114">
        <v>0.17560000000000001</v>
      </c>
      <c r="E10" s="114">
        <v>124.90779999999999</v>
      </c>
      <c r="F10" s="114" t="s">
        <v>5</v>
      </c>
      <c r="G10" s="115">
        <v>6.5199999999999994E-2</v>
      </c>
      <c r="I10" s="54" t="s">
        <v>818</v>
      </c>
      <c r="J10" s="64" t="str">
        <f t="shared" si="0"/>
        <v/>
      </c>
      <c r="K10" s="53" t="s">
        <v>869</v>
      </c>
      <c r="L10" s="64" t="str">
        <f t="shared" si="1"/>
        <v>CON1_DUE_TIMES</v>
      </c>
      <c r="M10" s="170" t="str">
        <f t="shared" si="2"/>
        <v>CON1_DUE_TIMES_b</v>
      </c>
    </row>
    <row r="11" spans="1:13" ht="14.25" thickBot="1" x14ac:dyDescent="0.2">
      <c r="A11" s="113" t="s">
        <v>425</v>
      </c>
      <c r="B11" s="114">
        <v>1</v>
      </c>
      <c r="C11" s="114">
        <v>0.64449999999999996</v>
      </c>
      <c r="D11" s="114">
        <v>6.3200000000000006E-2</v>
      </c>
      <c r="E11" s="114">
        <v>103.9106</v>
      </c>
      <c r="F11" s="114" t="s">
        <v>5</v>
      </c>
      <c r="G11" s="115">
        <v>5.8799999999999998E-2</v>
      </c>
      <c r="I11" s="58" t="s">
        <v>158</v>
      </c>
      <c r="J11" s="64">
        <f t="shared" si="0"/>
        <v>30.515699999999999</v>
      </c>
      <c r="K11" s="53" t="s">
        <v>873</v>
      </c>
      <c r="L11" s="64" t="str">
        <f t="shared" si="1"/>
        <v>INSURE_TYPE</v>
      </c>
      <c r="M11" s="170" t="str">
        <f t="shared" si="2"/>
        <v>INSURE_TYPE_b</v>
      </c>
    </row>
    <row r="12" spans="1:13" ht="14.25" thickBot="1" x14ac:dyDescent="0.2">
      <c r="A12" s="113" t="s">
        <v>532</v>
      </c>
      <c r="B12" s="114">
        <v>1</v>
      </c>
      <c r="C12" s="114">
        <v>0.34089999999999998</v>
      </c>
      <c r="D12" s="114">
        <v>3.44E-2</v>
      </c>
      <c r="E12" s="114">
        <v>98.186700000000002</v>
      </c>
      <c r="F12" s="114" t="s">
        <v>5</v>
      </c>
      <c r="G12" s="115">
        <v>7.8200000000000006E-2</v>
      </c>
      <c r="I12" s="58" t="s">
        <v>136</v>
      </c>
      <c r="J12" s="64">
        <f t="shared" si="0"/>
        <v>132.03219999999999</v>
      </c>
      <c r="K12" s="53" t="s">
        <v>872</v>
      </c>
      <c r="L12" s="64" t="str">
        <f t="shared" si="1"/>
        <v>PERSON_APP_AGE</v>
      </c>
      <c r="M12" s="170" t="str">
        <f t="shared" si="2"/>
        <v>PERSON_APP_AGE_b</v>
      </c>
    </row>
    <row r="13" spans="1:13" ht="14.25" thickBot="1" x14ac:dyDescent="0.2">
      <c r="A13" s="116" t="s">
        <v>530</v>
      </c>
      <c r="B13" s="114">
        <v>1</v>
      </c>
      <c r="C13" s="114">
        <v>0.56389999999999996</v>
      </c>
      <c r="D13" s="114">
        <v>5.8299999999999998E-2</v>
      </c>
      <c r="E13" s="114">
        <v>93.662800000000004</v>
      </c>
      <c r="F13" s="114" t="s">
        <v>5</v>
      </c>
      <c r="G13" s="115">
        <v>5.1700000000000003E-2</v>
      </c>
      <c r="I13" s="54" t="s">
        <v>163</v>
      </c>
      <c r="J13" s="64">
        <f t="shared" si="0"/>
        <v>5.7911999999999999</v>
      </c>
      <c r="K13" s="53" t="s">
        <v>871</v>
      </c>
      <c r="L13" s="64" t="str">
        <f t="shared" si="1"/>
        <v>AVG_DAYS</v>
      </c>
      <c r="M13" s="170" t="str">
        <f t="shared" si="2"/>
        <v>AVG_DAYS_b</v>
      </c>
    </row>
    <row r="14" spans="1:13" ht="14.25" thickBot="1" x14ac:dyDescent="0.2">
      <c r="A14" s="113" t="s">
        <v>428</v>
      </c>
      <c r="B14" s="114">
        <v>1</v>
      </c>
      <c r="C14" s="114">
        <v>0.30690000000000001</v>
      </c>
      <c r="D14" s="114">
        <v>3.27E-2</v>
      </c>
      <c r="E14" s="114">
        <v>87.986599999999996</v>
      </c>
      <c r="F14" s="114" t="s">
        <v>5</v>
      </c>
      <c r="G14" s="115">
        <v>8.6999999999999994E-2</v>
      </c>
      <c r="I14" s="54" t="s">
        <v>427</v>
      </c>
      <c r="J14" s="64">
        <f t="shared" si="0"/>
        <v>7.0980999999999996</v>
      </c>
      <c r="K14" s="53" t="s">
        <v>933</v>
      </c>
      <c r="L14" s="64" t="str">
        <f t="shared" si="1"/>
        <v>flag_tqww</v>
      </c>
      <c r="M14" s="170" t="str">
        <f t="shared" si="2"/>
        <v>flag_tqww_b</v>
      </c>
    </row>
    <row r="15" spans="1:13" ht="14.25" thickBot="1" x14ac:dyDescent="0.2">
      <c r="A15" s="113" t="s">
        <v>543</v>
      </c>
      <c r="B15" s="114">
        <v>1</v>
      </c>
      <c r="C15" s="114">
        <v>1.5758000000000001</v>
      </c>
      <c r="D15" s="114">
        <v>0.1694</v>
      </c>
      <c r="E15" s="114">
        <v>86.579400000000007</v>
      </c>
      <c r="F15" s="114" t="s">
        <v>5</v>
      </c>
      <c r="G15" s="115">
        <v>3.9800000000000002E-2</v>
      </c>
      <c r="I15" s="54" t="s">
        <v>794</v>
      </c>
      <c r="J15" s="64" t="str">
        <f t="shared" si="0"/>
        <v/>
      </c>
      <c r="K15" s="53" t="s">
        <v>883</v>
      </c>
      <c r="L15" s="64" t="str">
        <f t="shared" si="1"/>
        <v>FAMILY_STATE</v>
      </c>
      <c r="M15" s="170" t="str">
        <f t="shared" si="2"/>
        <v>FAMILY_STATE_b</v>
      </c>
    </row>
    <row r="16" spans="1:13" ht="14.25" thickBot="1" x14ac:dyDescent="0.2">
      <c r="A16" s="113" t="s">
        <v>150</v>
      </c>
      <c r="B16" s="114">
        <v>1</v>
      </c>
      <c r="C16" s="114">
        <v>0.47039999999999998</v>
      </c>
      <c r="D16" s="114">
        <v>5.1400000000000001E-2</v>
      </c>
      <c r="E16" s="114">
        <v>83.882400000000004</v>
      </c>
      <c r="F16" s="114" t="s">
        <v>5</v>
      </c>
      <c r="G16" s="115">
        <v>8.7300000000000003E-2</v>
      </c>
      <c r="I16" s="58" t="s">
        <v>529</v>
      </c>
      <c r="J16" s="64">
        <f t="shared" si="0"/>
        <v>9.7518999999999991</v>
      </c>
      <c r="K16" s="53" t="s">
        <v>886</v>
      </c>
      <c r="L16" s="64" t="str">
        <f t="shared" si="1"/>
        <v>IS_SUIXINHUAN</v>
      </c>
      <c r="M16" s="170" t="str">
        <f t="shared" si="2"/>
        <v>IS_SUIXINHUAN_b</v>
      </c>
    </row>
    <row r="17" spans="1:13" ht="14.25" thickBot="1" x14ac:dyDescent="0.2">
      <c r="A17" s="113" t="s">
        <v>533</v>
      </c>
      <c r="B17" s="114">
        <v>1</v>
      </c>
      <c r="C17" s="114">
        <v>0.88780000000000003</v>
      </c>
      <c r="D17" s="114">
        <v>9.9699999999999997E-2</v>
      </c>
      <c r="E17" s="114">
        <v>79.351200000000006</v>
      </c>
      <c r="F17" s="114" t="s">
        <v>5</v>
      </c>
      <c r="G17" s="115">
        <v>4.5400000000000003E-2</v>
      </c>
      <c r="I17" s="54" t="s">
        <v>150</v>
      </c>
      <c r="J17" s="64">
        <f t="shared" si="0"/>
        <v>83.882400000000004</v>
      </c>
      <c r="K17" s="53" t="s">
        <v>889</v>
      </c>
      <c r="L17" s="64" t="str">
        <f t="shared" si="1"/>
        <v>RECENT_CONTACT_DAY</v>
      </c>
      <c r="M17" s="170" t="str">
        <f t="shared" si="2"/>
        <v>RECENT_CONTACT_DAY_b</v>
      </c>
    </row>
    <row r="18" spans="1:13" ht="14.25" thickBot="1" x14ac:dyDescent="0.2">
      <c r="A18" s="113" t="s">
        <v>544</v>
      </c>
      <c r="B18" s="114">
        <v>1</v>
      </c>
      <c r="C18" s="114">
        <v>0.21709999999999999</v>
      </c>
      <c r="D18" s="114">
        <v>3.2000000000000001E-2</v>
      </c>
      <c r="E18" s="114">
        <v>45.970100000000002</v>
      </c>
      <c r="F18" s="114" t="s">
        <v>5</v>
      </c>
      <c r="G18" s="115">
        <v>2.7E-2</v>
      </c>
      <c r="I18" s="54" t="s">
        <v>810</v>
      </c>
      <c r="J18" s="64" t="str">
        <f t="shared" si="0"/>
        <v/>
      </c>
      <c r="K18" s="53" t="s">
        <v>892</v>
      </c>
      <c r="L18" s="64" t="str">
        <f t="shared" si="1"/>
        <v>APP_COUNT</v>
      </c>
      <c r="M18" s="170" t="str">
        <f t="shared" si="2"/>
        <v>APP_COUNT_b</v>
      </c>
    </row>
    <row r="19" spans="1:13" ht="14.25" thickBot="1" x14ac:dyDescent="0.2">
      <c r="A19" s="113" t="s">
        <v>161</v>
      </c>
      <c r="B19" s="114">
        <v>1</v>
      </c>
      <c r="C19" s="114">
        <v>0.1963</v>
      </c>
      <c r="D19" s="114">
        <v>3.0200000000000001E-2</v>
      </c>
      <c r="E19" s="114">
        <v>42.3767</v>
      </c>
      <c r="F19" s="114" t="s">
        <v>5</v>
      </c>
      <c r="G19" s="115">
        <v>5.3499999999999999E-2</v>
      </c>
      <c r="I19" s="54" t="s">
        <v>801</v>
      </c>
      <c r="J19" s="64" t="str">
        <f t="shared" si="0"/>
        <v/>
      </c>
      <c r="K19" s="53" t="s">
        <v>901</v>
      </c>
      <c r="L19" s="64" t="str">
        <f t="shared" si="1"/>
        <v>REJ_COUNT</v>
      </c>
      <c r="M19" s="170" t="str">
        <f t="shared" si="2"/>
        <v>REJ_COUNT_b</v>
      </c>
    </row>
    <row r="20" spans="1:13" ht="14.25" thickBot="1" x14ac:dyDescent="0.2">
      <c r="A20" s="113" t="s">
        <v>151</v>
      </c>
      <c r="B20" s="114">
        <v>1</v>
      </c>
      <c r="C20" s="114">
        <v>0.47589999999999999</v>
      </c>
      <c r="D20" s="114">
        <v>7.9899999999999999E-2</v>
      </c>
      <c r="E20" s="114">
        <v>35.450899999999997</v>
      </c>
      <c r="F20" s="114" t="s">
        <v>5</v>
      </c>
      <c r="G20" s="115">
        <v>6.6400000000000001E-2</v>
      </c>
      <c r="I20" s="54" t="s">
        <v>800</v>
      </c>
      <c r="J20" s="64" t="str">
        <f t="shared" si="0"/>
        <v/>
      </c>
      <c r="K20" s="53" t="s">
        <v>906</v>
      </c>
      <c r="L20" s="64" t="str">
        <f t="shared" si="1"/>
        <v>IS_SSI</v>
      </c>
      <c r="M20" s="170" t="str">
        <f t="shared" si="2"/>
        <v>IS_SSI_b</v>
      </c>
    </row>
    <row r="21" spans="1:13" ht="14.25" thickBot="1" x14ac:dyDescent="0.2">
      <c r="A21" s="113" t="s">
        <v>424</v>
      </c>
      <c r="B21" s="114">
        <v>1</v>
      </c>
      <c r="C21" s="114">
        <v>0.3584</v>
      </c>
      <c r="D21" s="114">
        <v>6.3100000000000003E-2</v>
      </c>
      <c r="E21" s="114">
        <v>32.247199999999999</v>
      </c>
      <c r="F21" s="114" t="s">
        <v>5</v>
      </c>
      <c r="G21" s="115">
        <v>2.0799999999999999E-2</v>
      </c>
      <c r="I21" s="54" t="s">
        <v>804</v>
      </c>
      <c r="J21" s="64" t="str">
        <f t="shared" si="0"/>
        <v/>
      </c>
      <c r="K21" s="53" t="s">
        <v>908</v>
      </c>
      <c r="L21" s="64" t="str">
        <f t="shared" si="1"/>
        <v>CREDIT_AMOUNT</v>
      </c>
      <c r="M21" s="170" t="str">
        <f t="shared" si="2"/>
        <v>CREDIT_AMOUNT_b</v>
      </c>
    </row>
    <row r="22" spans="1:13" ht="14.25" thickBot="1" x14ac:dyDescent="0.2">
      <c r="A22" s="113" t="s">
        <v>158</v>
      </c>
      <c r="B22" s="114">
        <v>1</v>
      </c>
      <c r="C22" s="114">
        <v>0.26050000000000001</v>
      </c>
      <c r="D22" s="114">
        <v>4.7199999999999999E-2</v>
      </c>
      <c r="E22" s="114">
        <v>30.515699999999999</v>
      </c>
      <c r="F22" s="114" t="s">
        <v>5</v>
      </c>
      <c r="G22" s="115">
        <v>5.1700000000000003E-2</v>
      </c>
      <c r="I22" s="54" t="s">
        <v>798</v>
      </c>
      <c r="J22" s="64" t="str">
        <f t="shared" si="0"/>
        <v/>
      </c>
      <c r="K22" s="53" t="s">
        <v>916</v>
      </c>
      <c r="L22" s="64" t="str">
        <f t="shared" si="1"/>
        <v>MAX_SEQ_DUEDAYS</v>
      </c>
      <c r="M22" s="170" t="str">
        <f t="shared" si="2"/>
        <v>MAX_SEQ_DUEDAYS_b</v>
      </c>
    </row>
    <row r="23" spans="1:13" ht="14.25" thickBot="1" x14ac:dyDescent="0.2">
      <c r="A23" s="106" t="s">
        <v>152</v>
      </c>
      <c r="B23" s="6">
        <v>1</v>
      </c>
      <c r="C23" s="6">
        <v>-1.0629999999999999</v>
      </c>
      <c r="D23" s="6">
        <v>0.19589999999999999</v>
      </c>
      <c r="E23" s="6">
        <v>29.453099999999999</v>
      </c>
      <c r="F23" s="6" t="s">
        <v>5</v>
      </c>
      <c r="G23" s="107">
        <v>-3.4500000000000003E-2</v>
      </c>
      <c r="I23" s="58" t="s">
        <v>157</v>
      </c>
      <c r="J23" s="64">
        <f t="shared" si="0"/>
        <v>4.6399999999999997</v>
      </c>
      <c r="L23" s="64" t="e">
        <f t="shared" si="1"/>
        <v>#VALUE!</v>
      </c>
      <c r="M23" s="170" t="e">
        <f t="shared" si="2"/>
        <v>#VALUE!</v>
      </c>
    </row>
    <row r="24" spans="1:13" ht="14.25" thickBot="1" x14ac:dyDescent="0.2">
      <c r="A24" s="113" t="s">
        <v>423</v>
      </c>
      <c r="B24" s="114">
        <v>1</v>
      </c>
      <c r="C24" s="114">
        <v>2.2098</v>
      </c>
      <c r="D24" s="114">
        <v>0.40920000000000001</v>
      </c>
      <c r="E24" s="114">
        <v>29.156500000000001</v>
      </c>
      <c r="F24" s="114" t="s">
        <v>5</v>
      </c>
      <c r="G24" s="115">
        <v>1.9800000000000002E-2</v>
      </c>
      <c r="I24" s="54" t="s">
        <v>149</v>
      </c>
      <c r="J24" s="64">
        <f t="shared" si="0"/>
        <v>14.9778</v>
      </c>
      <c r="L24" s="64" t="e">
        <f t="shared" si="1"/>
        <v>#VALUE!</v>
      </c>
      <c r="M24" s="170" t="e">
        <f t="shared" si="2"/>
        <v>#VALUE!</v>
      </c>
    </row>
    <row r="25" spans="1:13" ht="14.25" thickBot="1" x14ac:dyDescent="0.2">
      <c r="A25" s="113" t="s">
        <v>159</v>
      </c>
      <c r="B25" s="114">
        <v>1</v>
      </c>
      <c r="C25" s="114">
        <v>0.61339999999999995</v>
      </c>
      <c r="D25" s="114">
        <v>0.1205</v>
      </c>
      <c r="E25" s="114">
        <v>25.9114</v>
      </c>
      <c r="F25" s="114" t="s">
        <v>5</v>
      </c>
      <c r="G25" s="115">
        <v>1.9599999999999999E-2</v>
      </c>
      <c r="I25" s="54" t="s">
        <v>803</v>
      </c>
      <c r="J25" s="64" t="str">
        <f t="shared" si="0"/>
        <v/>
      </c>
      <c r="L25" s="64" t="e">
        <f t="shared" si="1"/>
        <v>#VALUE!</v>
      </c>
      <c r="M25" s="170" t="e">
        <f t="shared" si="2"/>
        <v>#VALUE!</v>
      </c>
    </row>
    <row r="26" spans="1:13" ht="14.25" thickBot="1" x14ac:dyDescent="0.2">
      <c r="A26" s="113" t="s">
        <v>140</v>
      </c>
      <c r="B26" s="114">
        <v>1</v>
      </c>
      <c r="C26" s="114">
        <v>0.84709999999999996</v>
      </c>
      <c r="D26" s="114">
        <v>0.1744</v>
      </c>
      <c r="E26" s="114">
        <v>23.584599999999998</v>
      </c>
      <c r="F26" s="114" t="s">
        <v>5</v>
      </c>
      <c r="G26" s="115">
        <v>2.4299999999999999E-2</v>
      </c>
      <c r="I26" s="54" t="s">
        <v>146</v>
      </c>
      <c r="J26" s="64">
        <f t="shared" si="0"/>
        <v>9.0251000000000001</v>
      </c>
      <c r="L26" s="64" t="e">
        <f t="shared" si="1"/>
        <v>#VALUE!</v>
      </c>
      <c r="M26" s="170" t="e">
        <f t="shared" si="2"/>
        <v>#VALUE!</v>
      </c>
    </row>
    <row r="27" spans="1:13" ht="14.25" thickBot="1" x14ac:dyDescent="0.2">
      <c r="A27" s="106" t="s">
        <v>141</v>
      </c>
      <c r="B27" s="6">
        <v>1</v>
      </c>
      <c r="C27" s="6">
        <v>-1.1385000000000001</v>
      </c>
      <c r="D27" s="6">
        <v>0.23860000000000001</v>
      </c>
      <c r="E27" s="6">
        <v>22.7728</v>
      </c>
      <c r="F27" s="6" t="s">
        <v>5</v>
      </c>
      <c r="G27" s="107">
        <v>-2.93E-2</v>
      </c>
      <c r="I27" s="58" t="s">
        <v>154</v>
      </c>
      <c r="J27" s="64">
        <f t="shared" si="0"/>
        <v>11.9489</v>
      </c>
      <c r="L27" s="64" t="e">
        <f t="shared" si="1"/>
        <v>#VALUE!</v>
      </c>
      <c r="M27" s="170" t="e">
        <f t="shared" si="2"/>
        <v>#VALUE!</v>
      </c>
    </row>
    <row r="28" spans="1:13" ht="14.25" thickBot="1" x14ac:dyDescent="0.2">
      <c r="A28" s="106" t="s">
        <v>145</v>
      </c>
      <c r="B28" s="6">
        <v>1</v>
      </c>
      <c r="C28" s="6">
        <v>-0.40560000000000002</v>
      </c>
      <c r="D28" s="6">
        <v>8.72E-2</v>
      </c>
      <c r="E28" s="6">
        <v>21.642399999999999</v>
      </c>
      <c r="F28" s="6" t="s">
        <v>5</v>
      </c>
      <c r="G28" s="107">
        <v>-4.7199999999999999E-2</v>
      </c>
      <c r="I28" s="54" t="s">
        <v>802</v>
      </c>
      <c r="J28" s="64" t="str">
        <f t="shared" si="0"/>
        <v/>
      </c>
      <c r="L28" s="64" t="e">
        <f t="shared" si="1"/>
        <v>#VALUE!</v>
      </c>
      <c r="M28" s="170" t="e">
        <f t="shared" si="2"/>
        <v>#VALUE!</v>
      </c>
    </row>
    <row r="29" spans="1:13" ht="14.25" thickBot="1" x14ac:dyDescent="0.2">
      <c r="A29" s="113" t="s">
        <v>528</v>
      </c>
      <c r="B29" s="114">
        <v>1</v>
      </c>
      <c r="C29" s="114">
        <v>0.52710000000000001</v>
      </c>
      <c r="D29" s="114">
        <v>0.11840000000000001</v>
      </c>
      <c r="E29" s="114">
        <v>19.809699999999999</v>
      </c>
      <c r="F29" s="114" t="s">
        <v>5</v>
      </c>
      <c r="G29" s="115">
        <v>1.6E-2</v>
      </c>
      <c r="I29" s="58" t="s">
        <v>749</v>
      </c>
      <c r="J29" s="64">
        <f t="shared" si="0"/>
        <v>11.6454</v>
      </c>
      <c r="L29" s="64" t="e">
        <f t="shared" si="1"/>
        <v>#VALUE!</v>
      </c>
      <c r="M29" s="170" t="e">
        <f t="shared" si="2"/>
        <v>#VALUE!</v>
      </c>
    </row>
    <row r="30" spans="1:13" ht="14.25" thickBot="1" x14ac:dyDescent="0.2">
      <c r="A30" s="113" t="s">
        <v>429</v>
      </c>
      <c r="B30" s="114">
        <v>1</v>
      </c>
      <c r="C30" s="114">
        <v>0.26979999999999998</v>
      </c>
      <c r="D30" s="114">
        <v>6.08E-2</v>
      </c>
      <c r="E30" s="114">
        <v>19.7242</v>
      </c>
      <c r="F30" s="114" t="s">
        <v>5</v>
      </c>
      <c r="G30" s="115">
        <v>1.7399999999999999E-2</v>
      </c>
      <c r="I30" s="54" t="s">
        <v>151</v>
      </c>
      <c r="J30" s="64">
        <f t="shared" si="0"/>
        <v>35.450899999999997</v>
      </c>
      <c r="L30" s="64" t="e">
        <f t="shared" si="1"/>
        <v>#VALUE!</v>
      </c>
      <c r="M30" s="170" t="e">
        <f t="shared" si="2"/>
        <v>#VALUE!</v>
      </c>
    </row>
    <row r="31" spans="1:13" ht="14.25" thickBot="1" x14ac:dyDescent="0.2">
      <c r="A31" s="113" t="s">
        <v>155</v>
      </c>
      <c r="B31" s="114">
        <v>1</v>
      </c>
      <c r="C31" s="114">
        <v>0.22950000000000001</v>
      </c>
      <c r="D31" s="114">
        <v>5.4199999999999998E-2</v>
      </c>
      <c r="E31" s="114">
        <v>17.9023</v>
      </c>
      <c r="F31" s="114" t="s">
        <v>5</v>
      </c>
      <c r="G31" s="115">
        <v>2.1499999999999998E-2</v>
      </c>
      <c r="I31" s="54" t="s">
        <v>797</v>
      </c>
      <c r="J31" s="64" t="str">
        <f t="shared" si="0"/>
        <v/>
      </c>
      <c r="L31" s="64" t="e">
        <f t="shared" si="1"/>
        <v>#VALUE!</v>
      </c>
      <c r="M31" s="170" t="e">
        <f t="shared" si="2"/>
        <v>#VALUE!</v>
      </c>
    </row>
    <row r="32" spans="1:13" ht="14.25" thickBot="1" x14ac:dyDescent="0.2">
      <c r="A32" s="113" t="s">
        <v>531</v>
      </c>
      <c r="B32" s="114">
        <v>1</v>
      </c>
      <c r="C32" s="114">
        <v>0.15160000000000001</v>
      </c>
      <c r="D32" s="114">
        <v>3.8699999999999998E-2</v>
      </c>
      <c r="E32" s="114">
        <v>15.3748</v>
      </c>
      <c r="F32" s="114" t="s">
        <v>5</v>
      </c>
      <c r="G32" s="115">
        <v>2.0500000000000001E-2</v>
      </c>
      <c r="I32" s="58" t="s">
        <v>791</v>
      </c>
      <c r="J32" s="64" t="str">
        <f t="shared" si="0"/>
        <v/>
      </c>
      <c r="L32" s="64" t="e">
        <f t="shared" si="1"/>
        <v>#VALUE!</v>
      </c>
      <c r="M32" s="170" t="e">
        <f t="shared" si="2"/>
        <v>#VALUE!</v>
      </c>
    </row>
    <row r="33" spans="1:13" ht="14.25" thickBot="1" x14ac:dyDescent="0.2">
      <c r="A33" s="113" t="s">
        <v>149</v>
      </c>
      <c r="B33" s="114">
        <v>1</v>
      </c>
      <c r="C33" s="114">
        <v>0.18790000000000001</v>
      </c>
      <c r="D33" s="114">
        <v>4.8599999999999997E-2</v>
      </c>
      <c r="E33" s="114">
        <v>14.9778</v>
      </c>
      <c r="F33" s="114">
        <v>1E-4</v>
      </c>
      <c r="G33" s="115">
        <v>2.98E-2</v>
      </c>
      <c r="I33" s="54" t="s">
        <v>811</v>
      </c>
      <c r="J33" s="64" t="str">
        <f t="shared" si="0"/>
        <v/>
      </c>
      <c r="L33" s="64" t="e">
        <f t="shared" si="1"/>
        <v>#VALUE!</v>
      </c>
      <c r="M33" s="170" t="e">
        <f t="shared" si="2"/>
        <v>#VALUE!</v>
      </c>
    </row>
    <row r="34" spans="1:13" ht="14.25" thickBot="1" x14ac:dyDescent="0.2">
      <c r="A34" s="113" t="s">
        <v>431</v>
      </c>
      <c r="B34" s="114">
        <v>1</v>
      </c>
      <c r="C34" s="114">
        <v>0.31630000000000003</v>
      </c>
      <c r="D34" s="114">
        <v>8.1799999999999998E-2</v>
      </c>
      <c r="E34" s="114">
        <v>14.9512</v>
      </c>
      <c r="F34" s="114">
        <v>1E-4</v>
      </c>
      <c r="G34" s="115">
        <v>1.9E-2</v>
      </c>
      <c r="I34" s="54" t="s">
        <v>531</v>
      </c>
      <c r="J34" s="64">
        <f t="shared" si="0"/>
        <v>15.3748</v>
      </c>
      <c r="L34" s="64" t="e">
        <f t="shared" si="1"/>
        <v>#VALUE!</v>
      </c>
      <c r="M34" s="170" t="e">
        <f t="shared" si="2"/>
        <v>#VALUE!</v>
      </c>
    </row>
    <row r="35" spans="1:13" ht="14.25" thickBot="1" x14ac:dyDescent="0.2">
      <c r="A35" s="106" t="s">
        <v>162</v>
      </c>
      <c r="B35" s="6">
        <v>1</v>
      </c>
      <c r="C35" s="6">
        <v>-0.22409999999999999</v>
      </c>
      <c r="D35" s="6">
        <v>6.4399999999999999E-2</v>
      </c>
      <c r="E35" s="6">
        <v>12.0967</v>
      </c>
      <c r="F35" s="6">
        <v>5.0000000000000001E-4</v>
      </c>
      <c r="G35" s="107">
        <v>-1.5299999999999999E-2</v>
      </c>
      <c r="I35" s="54" t="s">
        <v>813</v>
      </c>
      <c r="J35" s="64">
        <f t="shared" si="0"/>
        <v>45.970100000000002</v>
      </c>
      <c r="L35" s="64" t="e">
        <f t="shared" si="1"/>
        <v>#VALUE!</v>
      </c>
      <c r="M35" s="170" t="e">
        <f t="shared" si="2"/>
        <v>#VALUE!</v>
      </c>
    </row>
    <row r="36" spans="1:13" ht="14.25" thickBot="1" x14ac:dyDescent="0.2">
      <c r="A36" s="106" t="s">
        <v>154</v>
      </c>
      <c r="B36" s="6">
        <v>1</v>
      </c>
      <c r="C36" s="6">
        <v>-0.2278</v>
      </c>
      <c r="D36" s="6">
        <v>6.59E-2</v>
      </c>
      <c r="E36" s="6">
        <v>11.9489</v>
      </c>
      <c r="F36" s="6">
        <v>5.0000000000000001E-4</v>
      </c>
      <c r="G36" s="107">
        <v>-3.4500000000000003E-2</v>
      </c>
      <c r="I36" s="54" t="s">
        <v>789</v>
      </c>
      <c r="J36" s="64" t="str">
        <f t="shared" si="0"/>
        <v/>
      </c>
      <c r="L36" s="64" t="e">
        <f t="shared" si="1"/>
        <v>#VALUE!</v>
      </c>
      <c r="M36" s="170" t="e">
        <f t="shared" si="2"/>
        <v>#VALUE!</v>
      </c>
    </row>
    <row r="37" spans="1:13" ht="14.25" thickBot="1" x14ac:dyDescent="0.2">
      <c r="A37" s="113" t="s">
        <v>432</v>
      </c>
      <c r="B37" s="114">
        <v>1</v>
      </c>
      <c r="C37" s="114">
        <v>0.29549999999999998</v>
      </c>
      <c r="D37" s="114">
        <v>8.5800000000000001E-2</v>
      </c>
      <c r="E37" s="114">
        <v>11.8687</v>
      </c>
      <c r="F37" s="114">
        <v>5.9999999999999995E-4</v>
      </c>
      <c r="G37" s="115">
        <v>1.46E-2</v>
      </c>
      <c r="I37" s="54" t="s">
        <v>790</v>
      </c>
      <c r="J37" s="64" t="str">
        <f t="shared" si="0"/>
        <v/>
      </c>
      <c r="L37" s="64" t="e">
        <f t="shared" si="1"/>
        <v>#VALUE!</v>
      </c>
      <c r="M37" s="170" t="e">
        <f t="shared" si="2"/>
        <v>#VALUE!</v>
      </c>
    </row>
    <row r="38" spans="1:13" ht="14.25" thickBot="1" x14ac:dyDescent="0.2">
      <c r="A38" s="113" t="s">
        <v>430</v>
      </c>
      <c r="B38" s="114">
        <v>1</v>
      </c>
      <c r="C38" s="114">
        <v>0.21859999999999999</v>
      </c>
      <c r="D38" s="114">
        <v>6.4000000000000001E-2</v>
      </c>
      <c r="E38" s="114">
        <v>11.6454</v>
      </c>
      <c r="F38" s="114">
        <v>5.9999999999999995E-4</v>
      </c>
      <c r="G38" s="115">
        <v>3.1699999999999999E-2</v>
      </c>
      <c r="I38" s="58" t="s">
        <v>147</v>
      </c>
      <c r="J38" s="64">
        <f t="shared" si="0"/>
        <v>7.5578000000000003</v>
      </c>
      <c r="L38" s="64" t="e">
        <f t="shared" si="1"/>
        <v>#VALUE!</v>
      </c>
      <c r="M38" s="170" t="e">
        <f t="shared" si="2"/>
        <v>#VALUE!</v>
      </c>
    </row>
    <row r="39" spans="1:13" ht="14.25" thickBot="1" x14ac:dyDescent="0.2">
      <c r="A39" s="113" t="s">
        <v>148</v>
      </c>
      <c r="B39" s="114">
        <v>1</v>
      </c>
      <c r="C39" s="114">
        <v>0.25080000000000002</v>
      </c>
      <c r="D39" s="114">
        <v>7.5899999999999995E-2</v>
      </c>
      <c r="E39" s="114">
        <v>10.9178</v>
      </c>
      <c r="F39" s="114">
        <v>1E-3</v>
      </c>
      <c r="G39" s="115">
        <v>2.3699999999999999E-2</v>
      </c>
      <c r="I39" s="54" t="s">
        <v>145</v>
      </c>
      <c r="J39" s="64">
        <f t="shared" si="0"/>
        <v>21.642399999999999</v>
      </c>
      <c r="L39" s="64" t="e">
        <f t="shared" si="1"/>
        <v>#VALUE!</v>
      </c>
      <c r="M39" s="170" t="e">
        <f t="shared" si="2"/>
        <v>#VALUE!</v>
      </c>
    </row>
    <row r="40" spans="1:13" ht="14.25" thickBot="1" x14ac:dyDescent="0.2">
      <c r="A40" s="113" t="s">
        <v>135</v>
      </c>
      <c r="B40" s="114">
        <v>1</v>
      </c>
      <c r="C40" s="114">
        <v>0.2248</v>
      </c>
      <c r="D40" s="114">
        <v>7.1900000000000006E-2</v>
      </c>
      <c r="E40" s="114">
        <v>9.7739999999999991</v>
      </c>
      <c r="F40" s="114">
        <v>1.8E-3</v>
      </c>
      <c r="G40" s="115">
        <v>1.4E-2</v>
      </c>
      <c r="I40" s="54" t="s">
        <v>819</v>
      </c>
      <c r="J40" s="64" t="str">
        <f t="shared" si="0"/>
        <v/>
      </c>
      <c r="L40" s="64" t="e">
        <f t="shared" si="1"/>
        <v>#VALUE!</v>
      </c>
      <c r="M40" s="170" t="e">
        <f t="shared" si="2"/>
        <v>#VALUE!</v>
      </c>
    </row>
    <row r="41" spans="1:13" ht="14.25" thickBot="1" x14ac:dyDescent="0.2">
      <c r="A41" s="106" t="s">
        <v>529</v>
      </c>
      <c r="B41" s="6">
        <v>1</v>
      </c>
      <c r="C41" s="6">
        <v>-0.1827</v>
      </c>
      <c r="D41" s="6">
        <v>5.8500000000000003E-2</v>
      </c>
      <c r="E41" s="6">
        <v>9.7518999999999991</v>
      </c>
      <c r="F41" s="6">
        <v>1.8E-3</v>
      </c>
      <c r="G41" s="107">
        <v>-3.4299999999999997E-2</v>
      </c>
      <c r="I41" s="54" t="s">
        <v>787</v>
      </c>
      <c r="J41" s="64" t="str">
        <f t="shared" si="0"/>
        <v/>
      </c>
      <c r="L41" s="64" t="e">
        <f t="shared" si="1"/>
        <v>#VALUE!</v>
      </c>
      <c r="M41" s="170" t="e">
        <f t="shared" si="2"/>
        <v>#VALUE!</v>
      </c>
    </row>
    <row r="42" spans="1:13" ht="14.25" thickBot="1" x14ac:dyDescent="0.2">
      <c r="A42" s="113" t="s">
        <v>143</v>
      </c>
      <c r="B42" s="114">
        <v>1</v>
      </c>
      <c r="C42" s="114">
        <v>0.48270000000000002</v>
      </c>
      <c r="D42" s="114">
        <v>0.1565</v>
      </c>
      <c r="E42" s="114">
        <v>9.5159000000000002</v>
      </c>
      <c r="F42" s="114">
        <v>2E-3</v>
      </c>
      <c r="G42" s="115">
        <v>1.17E-2</v>
      </c>
      <c r="I42" s="54" t="s">
        <v>786</v>
      </c>
      <c r="J42" s="64" t="str">
        <f t="shared" si="0"/>
        <v/>
      </c>
      <c r="L42" s="64" t="e">
        <f t="shared" si="1"/>
        <v>#VALUE!</v>
      </c>
      <c r="M42" s="170" t="e">
        <f t="shared" si="2"/>
        <v>#VALUE!</v>
      </c>
    </row>
    <row r="43" spans="1:13" ht="14.25" thickBot="1" x14ac:dyDescent="0.2">
      <c r="A43" s="113" t="s">
        <v>426</v>
      </c>
      <c r="B43" s="114">
        <v>1</v>
      </c>
      <c r="C43" s="114">
        <v>0.40139999999999998</v>
      </c>
      <c r="D43" s="114">
        <v>0.1331</v>
      </c>
      <c r="E43" s="114">
        <v>9.0969999999999995</v>
      </c>
      <c r="F43" s="114">
        <v>2.5999999999999999E-3</v>
      </c>
      <c r="G43" s="115">
        <v>1.09E-2</v>
      </c>
      <c r="I43" s="58" t="s">
        <v>760</v>
      </c>
      <c r="J43" s="64">
        <f t="shared" si="0"/>
        <v>240.88310000000001</v>
      </c>
      <c r="L43" s="64" t="e">
        <f t="shared" si="1"/>
        <v>#VALUE!</v>
      </c>
      <c r="M43" s="170" t="e">
        <f t="shared" si="2"/>
        <v>#VALUE!</v>
      </c>
    </row>
    <row r="44" spans="1:13" ht="14.25" thickBot="1" x14ac:dyDescent="0.2">
      <c r="A44" s="106" t="s">
        <v>146</v>
      </c>
      <c r="B44" s="6">
        <v>1</v>
      </c>
      <c r="C44" s="6">
        <v>-0.25390000000000001</v>
      </c>
      <c r="D44" s="6">
        <v>8.4500000000000006E-2</v>
      </c>
      <c r="E44" s="6">
        <v>9.0251000000000001</v>
      </c>
      <c r="F44" s="6">
        <v>2.7000000000000001E-3</v>
      </c>
      <c r="G44" s="107">
        <v>-3.85E-2</v>
      </c>
      <c r="I44" s="54" t="s">
        <v>422</v>
      </c>
      <c r="J44" s="64">
        <f t="shared" si="0"/>
        <v>183.81190000000001</v>
      </c>
      <c r="L44" s="64" t="e">
        <f t="shared" si="1"/>
        <v>#VALUE!</v>
      </c>
      <c r="M44" s="170" t="e">
        <f t="shared" si="2"/>
        <v>#VALUE!</v>
      </c>
    </row>
    <row r="45" spans="1:13" ht="14.25" thickBot="1" x14ac:dyDescent="0.2">
      <c r="A45" s="113" t="s">
        <v>534</v>
      </c>
      <c r="B45" s="114">
        <v>1</v>
      </c>
      <c r="C45" s="114">
        <v>0.20019999999999999</v>
      </c>
      <c r="D45" s="114">
        <v>6.7699999999999996E-2</v>
      </c>
      <c r="E45" s="114">
        <v>8.7522000000000002</v>
      </c>
      <c r="F45" s="114">
        <v>3.0999999999999999E-3</v>
      </c>
      <c r="G45" s="115">
        <v>1.5299999999999999E-2</v>
      </c>
      <c r="I45" s="54" t="s">
        <v>746</v>
      </c>
      <c r="J45" s="64" t="str">
        <f t="shared" si="0"/>
        <v/>
      </c>
      <c r="L45" s="64" t="e">
        <f t="shared" si="1"/>
        <v>#VALUE!</v>
      </c>
      <c r="M45" s="170" t="e">
        <f t="shared" si="2"/>
        <v>#VALUE!</v>
      </c>
    </row>
    <row r="46" spans="1:13" ht="14.25" thickBot="1" x14ac:dyDescent="0.2">
      <c r="A46" s="106" t="s">
        <v>147</v>
      </c>
      <c r="B46" s="6">
        <v>1</v>
      </c>
      <c r="C46" s="6">
        <v>-0.25169999999999998</v>
      </c>
      <c r="D46" s="6">
        <v>9.1499999999999998E-2</v>
      </c>
      <c r="E46" s="6">
        <v>7.5578000000000003</v>
      </c>
      <c r="F46" s="6">
        <v>6.0000000000000001E-3</v>
      </c>
      <c r="G46" s="107">
        <v>-3.0499999999999999E-2</v>
      </c>
      <c r="I46" s="54" t="s">
        <v>808</v>
      </c>
      <c r="J46" s="64" t="str">
        <f t="shared" si="0"/>
        <v/>
      </c>
      <c r="L46" s="64" t="e">
        <f t="shared" si="1"/>
        <v>#VALUE!</v>
      </c>
      <c r="M46" s="170" t="e">
        <f t="shared" si="2"/>
        <v>#VALUE!</v>
      </c>
    </row>
    <row r="47" spans="1:13" ht="14.25" thickBot="1" x14ac:dyDescent="0.2">
      <c r="A47" s="113" t="s">
        <v>142</v>
      </c>
      <c r="B47" s="114">
        <v>1</v>
      </c>
      <c r="C47" s="114">
        <v>0.65800000000000003</v>
      </c>
      <c r="D47" s="114">
        <v>0.24560000000000001</v>
      </c>
      <c r="E47" s="114">
        <v>7.1801000000000004</v>
      </c>
      <c r="F47" s="114">
        <v>7.4000000000000003E-3</v>
      </c>
      <c r="G47" s="115">
        <v>9.4900000000000002E-3</v>
      </c>
      <c r="I47" s="54" t="s">
        <v>805</v>
      </c>
      <c r="J47" s="64" t="str">
        <f t="shared" si="0"/>
        <v/>
      </c>
      <c r="L47" s="64" t="e">
        <f t="shared" si="1"/>
        <v>#VALUE!</v>
      </c>
      <c r="M47" s="170" t="e">
        <f t="shared" si="2"/>
        <v>#VALUE!</v>
      </c>
    </row>
    <row r="48" spans="1:13" ht="14.25" thickBot="1" x14ac:dyDescent="0.2">
      <c r="A48" s="113" t="s">
        <v>427</v>
      </c>
      <c r="B48" s="114">
        <v>1</v>
      </c>
      <c r="C48" s="114">
        <v>0.1457</v>
      </c>
      <c r="D48" s="114">
        <v>5.4699999999999999E-2</v>
      </c>
      <c r="E48" s="114">
        <v>7.0980999999999996</v>
      </c>
      <c r="F48" s="114">
        <v>7.7000000000000002E-3</v>
      </c>
      <c r="G48" s="115">
        <v>2.76E-2</v>
      </c>
      <c r="I48" s="54" t="s">
        <v>144</v>
      </c>
      <c r="J48" s="64">
        <f t="shared" si="0"/>
        <v>4.109</v>
      </c>
      <c r="L48" s="64" t="e">
        <f t="shared" si="1"/>
        <v>#VALUE!</v>
      </c>
      <c r="M48" s="170" t="e">
        <f t="shared" si="2"/>
        <v>#VALUE!</v>
      </c>
    </row>
    <row r="49" spans="1:13" ht="14.25" thickBot="1" x14ac:dyDescent="0.2">
      <c r="A49" s="106" t="s">
        <v>156</v>
      </c>
      <c r="B49" s="6">
        <v>1</v>
      </c>
      <c r="C49" s="6">
        <v>-0.17050000000000001</v>
      </c>
      <c r="D49" s="6">
        <v>6.54E-2</v>
      </c>
      <c r="E49" s="6">
        <v>6.7996999999999996</v>
      </c>
      <c r="F49" s="6">
        <v>9.1000000000000004E-3</v>
      </c>
      <c r="G49" s="107">
        <v>-1.37E-2</v>
      </c>
      <c r="I49" s="54" t="s">
        <v>799</v>
      </c>
      <c r="J49" s="64" t="str">
        <f t="shared" si="0"/>
        <v/>
      </c>
      <c r="L49" s="64" t="e">
        <f t="shared" si="1"/>
        <v>#VALUE!</v>
      </c>
      <c r="M49" s="170" t="e">
        <f t="shared" si="2"/>
        <v>#VALUE!</v>
      </c>
    </row>
    <row r="50" spans="1:13" ht="14.25" thickBot="1" x14ac:dyDescent="0.2">
      <c r="A50" s="106" t="s">
        <v>160</v>
      </c>
      <c r="B50" s="6">
        <v>1</v>
      </c>
      <c r="C50" s="6">
        <v>-7.4700000000000003E-2</v>
      </c>
      <c r="D50" s="6">
        <v>3.0599999999999999E-2</v>
      </c>
      <c r="E50" s="6">
        <v>5.968</v>
      </c>
      <c r="F50" s="6">
        <v>1.46E-2</v>
      </c>
      <c r="G50" s="107">
        <v>-1.7500000000000002E-2</v>
      </c>
      <c r="I50" s="54" t="s">
        <v>148</v>
      </c>
      <c r="J50" s="64">
        <f t="shared" si="0"/>
        <v>10.9178</v>
      </c>
      <c r="L50" s="64" t="e">
        <f t="shared" si="1"/>
        <v>#VALUE!</v>
      </c>
      <c r="M50" s="170" t="e">
        <f t="shared" si="2"/>
        <v>#VALUE!</v>
      </c>
    </row>
    <row r="51" spans="1:13" ht="14.25" thickBot="1" x14ac:dyDescent="0.2">
      <c r="A51" s="113" t="s">
        <v>163</v>
      </c>
      <c r="B51" s="114">
        <v>1</v>
      </c>
      <c r="C51" s="114">
        <v>7.0499999999999993E-2</v>
      </c>
      <c r="D51" s="114">
        <v>2.93E-2</v>
      </c>
      <c r="E51" s="114">
        <v>5.7911999999999999</v>
      </c>
      <c r="F51" s="114">
        <v>1.61E-2</v>
      </c>
      <c r="G51" s="115">
        <v>1.43E-2</v>
      </c>
      <c r="I51" s="54" t="s">
        <v>155</v>
      </c>
      <c r="J51" s="64">
        <f t="shared" si="0"/>
        <v>17.9023</v>
      </c>
      <c r="L51" s="64" t="e">
        <f t="shared" si="1"/>
        <v>#VALUE!</v>
      </c>
      <c r="M51" s="170" t="e">
        <f t="shared" si="2"/>
        <v>#VALUE!</v>
      </c>
    </row>
    <row r="52" spans="1:13" ht="14.25" thickBot="1" x14ac:dyDescent="0.2">
      <c r="A52" s="113" t="s">
        <v>535</v>
      </c>
      <c r="B52" s="114">
        <v>1</v>
      </c>
      <c r="C52" s="114">
        <v>0.50439999999999996</v>
      </c>
      <c r="D52" s="114">
        <v>0.2107</v>
      </c>
      <c r="E52" s="114">
        <v>5.7343000000000002</v>
      </c>
      <c r="F52" s="114">
        <v>1.66E-2</v>
      </c>
      <c r="G52" s="115">
        <v>1.24E-2</v>
      </c>
      <c r="I52" s="54" t="s">
        <v>425</v>
      </c>
      <c r="J52" s="64">
        <f t="shared" si="0"/>
        <v>103.9106</v>
      </c>
      <c r="L52" s="64" t="e">
        <f t="shared" si="1"/>
        <v>#VALUE!</v>
      </c>
      <c r="M52" s="170" t="e">
        <f t="shared" si="2"/>
        <v>#VALUE!</v>
      </c>
    </row>
    <row r="53" spans="1:13" ht="14.25" thickBot="1" x14ac:dyDescent="0.2">
      <c r="A53" s="113" t="s">
        <v>134</v>
      </c>
      <c r="B53" s="114">
        <v>1</v>
      </c>
      <c r="C53" s="114">
        <v>0.28949999999999998</v>
      </c>
      <c r="D53" s="114">
        <v>0.125</v>
      </c>
      <c r="E53" s="114">
        <v>5.3640999999999996</v>
      </c>
      <c r="F53" s="114">
        <v>2.06E-2</v>
      </c>
      <c r="G53" s="115">
        <v>8.9599999999999992E-3</v>
      </c>
      <c r="I53" s="54" t="s">
        <v>759</v>
      </c>
      <c r="J53" s="64" t="str">
        <f t="shared" si="0"/>
        <v/>
      </c>
      <c r="L53" s="64" t="e">
        <f t="shared" si="1"/>
        <v>#VALUE!</v>
      </c>
      <c r="M53" s="170" t="e">
        <f t="shared" si="2"/>
        <v>#VALUE!</v>
      </c>
    </row>
    <row r="54" spans="1:13" ht="14.25" thickBot="1" x14ac:dyDescent="0.2">
      <c r="A54" s="113" t="s">
        <v>139</v>
      </c>
      <c r="B54" s="114">
        <v>1</v>
      </c>
      <c r="C54" s="114">
        <v>0.36730000000000002</v>
      </c>
      <c r="D54" s="114">
        <v>0.16539999999999999</v>
      </c>
      <c r="E54" s="114">
        <v>4.9321000000000002</v>
      </c>
      <c r="F54" s="114">
        <v>2.64E-2</v>
      </c>
      <c r="G54" s="115">
        <v>1.55E-2</v>
      </c>
      <c r="I54" s="54" t="s">
        <v>530</v>
      </c>
      <c r="J54" s="64">
        <f t="shared" si="0"/>
        <v>93.662800000000004</v>
      </c>
      <c r="L54" s="64" t="e">
        <f t="shared" si="1"/>
        <v>#VALUE!</v>
      </c>
      <c r="M54" s="170" t="e">
        <f t="shared" si="2"/>
        <v>#VALUE!</v>
      </c>
    </row>
    <row r="55" spans="1:13" ht="14.25" thickBot="1" x14ac:dyDescent="0.2">
      <c r="A55" s="113" t="s">
        <v>157</v>
      </c>
      <c r="B55" s="114">
        <v>1</v>
      </c>
      <c r="C55" s="114">
        <v>0.12139999999999999</v>
      </c>
      <c r="D55" s="114">
        <v>5.6300000000000003E-2</v>
      </c>
      <c r="E55" s="114">
        <v>4.6399999999999997</v>
      </c>
      <c r="F55" s="114">
        <v>3.1199999999999999E-2</v>
      </c>
      <c r="G55" s="115">
        <v>2.01E-2</v>
      </c>
      <c r="I55" s="54" t="s">
        <v>820</v>
      </c>
      <c r="J55" s="64" t="str">
        <f t="shared" si="0"/>
        <v/>
      </c>
      <c r="L55" s="64" t="e">
        <f t="shared" si="1"/>
        <v>#VALUE!</v>
      </c>
      <c r="M55" s="170" t="e">
        <f t="shared" si="2"/>
        <v>#VALUE!</v>
      </c>
    </row>
    <row r="56" spans="1:13" ht="14.25" thickBot="1" x14ac:dyDescent="0.2">
      <c r="A56" s="113" t="s">
        <v>536</v>
      </c>
      <c r="B56" s="114">
        <v>1</v>
      </c>
      <c r="C56" s="114">
        <v>0.2422</v>
      </c>
      <c r="D56" s="114">
        <v>0.11260000000000001</v>
      </c>
      <c r="E56" s="114">
        <v>4.6276000000000002</v>
      </c>
      <c r="F56" s="114">
        <v>3.15E-2</v>
      </c>
      <c r="G56" s="115">
        <v>8.7399999999999995E-3</v>
      </c>
      <c r="I56" s="54" t="s">
        <v>156</v>
      </c>
      <c r="J56" s="64">
        <f t="shared" si="0"/>
        <v>6.7996999999999996</v>
      </c>
      <c r="L56" s="64" t="e">
        <f t="shared" si="1"/>
        <v>#VALUE!</v>
      </c>
      <c r="M56" s="170" t="e">
        <f t="shared" si="2"/>
        <v>#VALUE!</v>
      </c>
    </row>
    <row r="57" spans="1:13" ht="14.25" thickBot="1" x14ac:dyDescent="0.2">
      <c r="A57" s="113" t="s">
        <v>137</v>
      </c>
      <c r="B57" s="114">
        <v>1</v>
      </c>
      <c r="C57" s="114">
        <v>0.31169999999999998</v>
      </c>
      <c r="D57" s="114">
        <v>0.1467</v>
      </c>
      <c r="E57" s="114">
        <v>4.5122999999999998</v>
      </c>
      <c r="F57" s="114">
        <v>3.3700000000000001E-2</v>
      </c>
      <c r="G57" s="115">
        <v>8.5500000000000003E-3</v>
      </c>
      <c r="I57" s="54" t="s">
        <v>761</v>
      </c>
      <c r="J57" s="64" t="str">
        <f t="shared" si="0"/>
        <v/>
      </c>
      <c r="L57" s="64" t="e">
        <f t="shared" si="1"/>
        <v>#VALUE!</v>
      </c>
      <c r="M57" s="170" t="e">
        <f t="shared" si="2"/>
        <v>#VALUE!</v>
      </c>
    </row>
    <row r="58" spans="1:13" x14ac:dyDescent="0.15">
      <c r="A58" s="108" t="s">
        <v>144</v>
      </c>
      <c r="B58" s="109">
        <v>1</v>
      </c>
      <c r="C58" s="109">
        <v>-0.12909999999999999</v>
      </c>
      <c r="D58" s="109">
        <v>6.3700000000000007E-2</v>
      </c>
      <c r="E58" s="109">
        <v>4.109</v>
      </c>
      <c r="F58" s="109">
        <v>4.2700000000000002E-2</v>
      </c>
      <c r="G58" s="110">
        <v>-1.3100000000000001E-2</v>
      </c>
      <c r="I58" s="54" t="s">
        <v>780</v>
      </c>
      <c r="J58" s="64">
        <f t="shared" si="0"/>
        <v>8.7522000000000002</v>
      </c>
      <c r="L58" s="64" t="e">
        <f t="shared" si="1"/>
        <v>#VALUE!</v>
      </c>
      <c r="M58" s="170" t="e">
        <f t="shared" si="2"/>
        <v>#VALUE!</v>
      </c>
    </row>
    <row r="59" spans="1:13" x14ac:dyDescent="0.15">
      <c r="I59" s="54" t="s">
        <v>788</v>
      </c>
      <c r="J59" s="64" t="str">
        <f t="shared" si="0"/>
        <v/>
      </c>
      <c r="L59" s="64" t="e">
        <f t="shared" si="1"/>
        <v>#VALUE!</v>
      </c>
      <c r="M59" s="170" t="e">
        <f t="shared" si="2"/>
        <v>#VALUE!</v>
      </c>
    </row>
    <row r="60" spans="1:13" x14ac:dyDescent="0.15">
      <c r="I60" s="54" t="s">
        <v>162</v>
      </c>
      <c r="J60" s="64">
        <f t="shared" si="0"/>
        <v>12.0967</v>
      </c>
      <c r="L60" s="64" t="e">
        <f t="shared" si="1"/>
        <v>#VALUE!</v>
      </c>
      <c r="M60" s="170" t="e">
        <f t="shared" si="2"/>
        <v>#VALUE!</v>
      </c>
    </row>
    <row r="61" spans="1:13" x14ac:dyDescent="0.15">
      <c r="I61" s="54" t="s">
        <v>757</v>
      </c>
      <c r="J61" s="64" t="str">
        <f t="shared" si="0"/>
        <v/>
      </c>
      <c r="L61" s="64" t="e">
        <f t="shared" si="1"/>
        <v>#VALUE!</v>
      </c>
      <c r="M61" s="170" t="e">
        <f t="shared" si="2"/>
        <v>#VALUE!</v>
      </c>
    </row>
    <row r="62" spans="1:13" x14ac:dyDescent="0.15">
      <c r="I62" s="54" t="s">
        <v>429</v>
      </c>
      <c r="J62" s="64">
        <f t="shared" si="0"/>
        <v>19.7242</v>
      </c>
      <c r="L62" s="64" t="e">
        <f t="shared" si="1"/>
        <v>#VALUE!</v>
      </c>
      <c r="M62" s="170" t="e">
        <f t="shared" si="2"/>
        <v>#VALUE!</v>
      </c>
    </row>
    <row r="63" spans="1:13" x14ac:dyDescent="0.15">
      <c r="I63" s="54" t="s">
        <v>135</v>
      </c>
      <c r="J63" s="64">
        <f t="shared" si="0"/>
        <v>9.7739999999999991</v>
      </c>
      <c r="L63" s="64" t="e">
        <f t="shared" si="1"/>
        <v>#VALUE!</v>
      </c>
      <c r="M63" s="170" t="e">
        <f t="shared" si="2"/>
        <v>#VALUE!</v>
      </c>
    </row>
    <row r="64" spans="1:13" x14ac:dyDescent="0.15">
      <c r="I64" s="54" t="s">
        <v>424</v>
      </c>
      <c r="J64" s="64">
        <f t="shared" si="0"/>
        <v>32.247199999999999</v>
      </c>
      <c r="L64" s="64" t="e">
        <f t="shared" si="1"/>
        <v>#VALUE!</v>
      </c>
      <c r="M64" s="170" t="e">
        <f t="shared" si="2"/>
        <v>#VALUE!</v>
      </c>
    </row>
    <row r="65" spans="9:13" x14ac:dyDescent="0.15">
      <c r="I65" s="54" t="s">
        <v>809</v>
      </c>
      <c r="J65" s="64">
        <f t="shared" si="0"/>
        <v>14.9512</v>
      </c>
      <c r="L65" s="64" t="e">
        <f t="shared" si="1"/>
        <v>#VALUE!</v>
      </c>
      <c r="M65" s="170" t="e">
        <f t="shared" si="2"/>
        <v>#VALUE!</v>
      </c>
    </row>
    <row r="66" spans="9:13" x14ac:dyDescent="0.15">
      <c r="I66" s="54" t="s">
        <v>766</v>
      </c>
      <c r="J66" s="64" t="str">
        <f t="shared" si="0"/>
        <v/>
      </c>
      <c r="L66" s="64" t="e">
        <f t="shared" si="1"/>
        <v>#VALUE!</v>
      </c>
      <c r="M66" s="170" t="e">
        <f t="shared" si="2"/>
        <v>#VALUE!</v>
      </c>
    </row>
    <row r="67" spans="9:13" x14ac:dyDescent="0.15">
      <c r="I67" s="54" t="s">
        <v>807</v>
      </c>
      <c r="J67" s="64" t="str">
        <f t="shared" si="0"/>
        <v/>
      </c>
      <c r="L67" s="64" t="e">
        <f t="shared" si="1"/>
        <v>#VALUE!</v>
      </c>
      <c r="M67" s="170" t="e">
        <f t="shared" si="2"/>
        <v>#VALUE!</v>
      </c>
    </row>
    <row r="68" spans="9:13" x14ac:dyDescent="0.15">
      <c r="I68" s="54" t="s">
        <v>751</v>
      </c>
      <c r="J68" s="64">
        <f t="shared" si="0"/>
        <v>79.351200000000006</v>
      </c>
      <c r="L68" s="64" t="e">
        <f t="shared" si="1"/>
        <v>#VALUE!</v>
      </c>
      <c r="M68" s="170" t="e">
        <f t="shared" si="2"/>
        <v>#VALUE!</v>
      </c>
    </row>
    <row r="69" spans="9:13" x14ac:dyDescent="0.15">
      <c r="I69" s="54" t="s">
        <v>792</v>
      </c>
      <c r="J69" s="64">
        <f t="shared" ref="J69:J113" si="3">IF(COUNTIF($A$5:$A$58,I69),VLOOKUP(I69,$A$5:$E$58,5,FALSE),"")</f>
        <v>173.69329999999999</v>
      </c>
      <c r="L69" s="64" t="e">
        <f t="shared" ref="L69:L113" si="4">LEFT(K69,LEN(K69)-5)</f>
        <v>#VALUE!</v>
      </c>
      <c r="M69" s="170" t="e">
        <f t="shared" ref="M69:M113" si="5">LEFT(K69,LEN(K69)-3)</f>
        <v>#VALUE!</v>
      </c>
    </row>
    <row r="70" spans="9:13" x14ac:dyDescent="0.15">
      <c r="I70" s="54" t="s">
        <v>816</v>
      </c>
      <c r="J70" s="64">
        <f t="shared" si="3"/>
        <v>11.8687</v>
      </c>
      <c r="L70" s="64" t="e">
        <f t="shared" si="4"/>
        <v>#VALUE!</v>
      </c>
      <c r="M70" s="170" t="e">
        <f t="shared" si="5"/>
        <v>#VALUE!</v>
      </c>
    </row>
    <row r="71" spans="9:13" x14ac:dyDescent="0.15">
      <c r="I71" s="54" t="s">
        <v>139</v>
      </c>
      <c r="J71" s="64">
        <f t="shared" si="3"/>
        <v>4.9321000000000002</v>
      </c>
      <c r="L71" s="64" t="e">
        <f t="shared" si="4"/>
        <v>#VALUE!</v>
      </c>
      <c r="M71" s="170" t="e">
        <f t="shared" si="5"/>
        <v>#VALUE!</v>
      </c>
    </row>
    <row r="72" spans="9:13" x14ac:dyDescent="0.15">
      <c r="I72" s="54" t="s">
        <v>795</v>
      </c>
      <c r="J72" s="64" t="str">
        <f t="shared" si="3"/>
        <v/>
      </c>
      <c r="L72" s="64" t="e">
        <f t="shared" si="4"/>
        <v>#VALUE!</v>
      </c>
      <c r="M72" s="170" t="e">
        <f t="shared" si="5"/>
        <v>#VALUE!</v>
      </c>
    </row>
    <row r="73" spans="9:13" x14ac:dyDescent="0.15">
      <c r="I73" s="54" t="s">
        <v>775</v>
      </c>
      <c r="J73" s="64" t="str">
        <f t="shared" si="3"/>
        <v/>
      </c>
      <c r="L73" s="64" t="e">
        <f t="shared" si="4"/>
        <v>#VALUE!</v>
      </c>
      <c r="M73" s="170" t="e">
        <f t="shared" si="5"/>
        <v>#VALUE!</v>
      </c>
    </row>
    <row r="74" spans="9:13" x14ac:dyDescent="0.15">
      <c r="I74" s="54" t="s">
        <v>763</v>
      </c>
      <c r="J74" s="64" t="str">
        <f t="shared" si="3"/>
        <v/>
      </c>
      <c r="L74" s="64" t="e">
        <f t="shared" si="4"/>
        <v>#VALUE!</v>
      </c>
      <c r="M74" s="170" t="e">
        <f t="shared" si="5"/>
        <v>#VALUE!</v>
      </c>
    </row>
    <row r="75" spans="9:13" x14ac:dyDescent="0.15">
      <c r="I75" s="54" t="s">
        <v>762</v>
      </c>
      <c r="J75" s="64" t="str">
        <f t="shared" si="3"/>
        <v/>
      </c>
      <c r="L75" s="64" t="e">
        <f t="shared" si="4"/>
        <v>#VALUE!</v>
      </c>
      <c r="M75" s="170" t="e">
        <f t="shared" si="5"/>
        <v>#VALUE!</v>
      </c>
    </row>
    <row r="76" spans="9:13" x14ac:dyDescent="0.15">
      <c r="I76" s="54" t="s">
        <v>784</v>
      </c>
      <c r="J76" s="64" t="str">
        <f t="shared" si="3"/>
        <v/>
      </c>
      <c r="L76" s="64" t="e">
        <f t="shared" si="4"/>
        <v>#VALUE!</v>
      </c>
      <c r="M76" s="170" t="e">
        <f t="shared" si="5"/>
        <v>#VALUE!</v>
      </c>
    </row>
    <row r="77" spans="9:13" x14ac:dyDescent="0.15">
      <c r="I77" s="54" t="s">
        <v>796</v>
      </c>
      <c r="J77" s="64" t="str">
        <f t="shared" si="3"/>
        <v/>
      </c>
      <c r="L77" s="64" t="e">
        <f t="shared" si="4"/>
        <v>#VALUE!</v>
      </c>
      <c r="M77" s="170" t="e">
        <f t="shared" si="5"/>
        <v>#VALUE!</v>
      </c>
    </row>
    <row r="78" spans="9:13" x14ac:dyDescent="0.15">
      <c r="I78" s="54" t="s">
        <v>785</v>
      </c>
      <c r="J78" s="64" t="str">
        <f t="shared" si="3"/>
        <v/>
      </c>
      <c r="L78" s="64" t="e">
        <f t="shared" si="4"/>
        <v>#VALUE!</v>
      </c>
      <c r="M78" s="170" t="e">
        <f t="shared" si="5"/>
        <v>#VALUE!</v>
      </c>
    </row>
    <row r="79" spans="9:13" x14ac:dyDescent="0.15">
      <c r="I79" s="54" t="s">
        <v>767</v>
      </c>
      <c r="J79" s="64" t="str">
        <f t="shared" si="3"/>
        <v/>
      </c>
      <c r="L79" s="64" t="e">
        <f t="shared" si="4"/>
        <v>#VALUE!</v>
      </c>
      <c r="M79" s="170" t="e">
        <f t="shared" si="5"/>
        <v>#VALUE!</v>
      </c>
    </row>
    <row r="80" spans="9:13" x14ac:dyDescent="0.15">
      <c r="I80" s="54" t="s">
        <v>771</v>
      </c>
      <c r="J80" s="64">
        <f t="shared" si="3"/>
        <v>4.6276000000000002</v>
      </c>
      <c r="L80" s="64" t="e">
        <f t="shared" si="4"/>
        <v>#VALUE!</v>
      </c>
      <c r="M80" s="170" t="e">
        <f t="shared" si="5"/>
        <v>#VALUE!</v>
      </c>
    </row>
    <row r="81" spans="9:13" x14ac:dyDescent="0.15">
      <c r="I81" s="54" t="s">
        <v>758</v>
      </c>
      <c r="J81" s="64" t="str">
        <f t="shared" si="3"/>
        <v/>
      </c>
      <c r="L81" s="64" t="e">
        <f t="shared" si="4"/>
        <v>#VALUE!</v>
      </c>
      <c r="M81" s="170" t="e">
        <f t="shared" si="5"/>
        <v>#VALUE!</v>
      </c>
    </row>
    <row r="82" spans="9:13" x14ac:dyDescent="0.15">
      <c r="I82" s="54" t="s">
        <v>138</v>
      </c>
      <c r="J82" s="64">
        <f t="shared" si="3"/>
        <v>165.74789999999999</v>
      </c>
      <c r="L82" s="64" t="e">
        <f t="shared" si="4"/>
        <v>#VALUE!</v>
      </c>
      <c r="M82" s="170" t="e">
        <f t="shared" si="5"/>
        <v>#VALUE!</v>
      </c>
    </row>
    <row r="83" spans="9:13" x14ac:dyDescent="0.15">
      <c r="I83" s="54" t="s">
        <v>153</v>
      </c>
      <c r="J83" s="64">
        <f t="shared" si="3"/>
        <v>124.90779999999999</v>
      </c>
      <c r="L83" s="64" t="e">
        <f t="shared" si="4"/>
        <v>#VALUE!</v>
      </c>
      <c r="M83" s="170" t="e">
        <f t="shared" si="5"/>
        <v>#VALUE!</v>
      </c>
    </row>
    <row r="84" spans="9:13" x14ac:dyDescent="0.15">
      <c r="I84" s="54" t="s">
        <v>152</v>
      </c>
      <c r="J84" s="64">
        <f t="shared" si="3"/>
        <v>29.453099999999999</v>
      </c>
      <c r="L84" s="64" t="e">
        <f t="shared" si="4"/>
        <v>#VALUE!</v>
      </c>
      <c r="M84" s="170" t="e">
        <f t="shared" si="5"/>
        <v>#VALUE!</v>
      </c>
    </row>
    <row r="85" spans="9:13" x14ac:dyDescent="0.15">
      <c r="I85" s="54" t="s">
        <v>159</v>
      </c>
      <c r="J85" s="64">
        <f t="shared" si="3"/>
        <v>25.9114</v>
      </c>
      <c r="L85" s="64" t="e">
        <f t="shared" si="4"/>
        <v>#VALUE!</v>
      </c>
      <c r="M85" s="170" t="e">
        <f t="shared" si="5"/>
        <v>#VALUE!</v>
      </c>
    </row>
    <row r="86" spans="9:13" x14ac:dyDescent="0.15">
      <c r="I86" s="54" t="s">
        <v>783</v>
      </c>
      <c r="J86" s="64" t="str">
        <f t="shared" si="3"/>
        <v/>
      </c>
      <c r="L86" s="64" t="e">
        <f t="shared" si="4"/>
        <v>#VALUE!</v>
      </c>
      <c r="M86" s="170" t="e">
        <f t="shared" si="5"/>
        <v>#VALUE!</v>
      </c>
    </row>
    <row r="87" spans="9:13" x14ac:dyDescent="0.15">
      <c r="I87" s="54" t="s">
        <v>528</v>
      </c>
      <c r="J87" s="64">
        <f t="shared" si="3"/>
        <v>19.809699999999999</v>
      </c>
      <c r="L87" s="64" t="e">
        <f t="shared" si="4"/>
        <v>#VALUE!</v>
      </c>
      <c r="M87" s="170" t="e">
        <f t="shared" si="5"/>
        <v>#VALUE!</v>
      </c>
    </row>
    <row r="88" spans="9:13" x14ac:dyDescent="0.15">
      <c r="I88" s="54" t="s">
        <v>134</v>
      </c>
      <c r="J88" s="64">
        <f t="shared" si="3"/>
        <v>5.3640999999999996</v>
      </c>
      <c r="L88" s="64" t="e">
        <f t="shared" si="4"/>
        <v>#VALUE!</v>
      </c>
      <c r="M88" s="170" t="e">
        <f t="shared" si="5"/>
        <v>#VALUE!</v>
      </c>
    </row>
    <row r="89" spans="9:13" x14ac:dyDescent="0.15">
      <c r="I89" s="54" t="s">
        <v>140</v>
      </c>
      <c r="J89" s="64">
        <f t="shared" si="3"/>
        <v>23.584599999999998</v>
      </c>
      <c r="L89" s="64" t="e">
        <f t="shared" si="4"/>
        <v>#VALUE!</v>
      </c>
      <c r="M89" s="170" t="e">
        <f t="shared" si="5"/>
        <v>#VALUE!</v>
      </c>
    </row>
    <row r="90" spans="9:13" x14ac:dyDescent="0.15">
      <c r="I90" s="54" t="s">
        <v>815</v>
      </c>
      <c r="J90" s="64" t="str">
        <f t="shared" si="3"/>
        <v/>
      </c>
      <c r="L90" s="64" t="e">
        <f t="shared" si="4"/>
        <v>#VALUE!</v>
      </c>
      <c r="M90" s="170" t="e">
        <f t="shared" si="5"/>
        <v>#VALUE!</v>
      </c>
    </row>
    <row r="91" spans="9:13" x14ac:dyDescent="0.15">
      <c r="I91" s="54" t="s">
        <v>426</v>
      </c>
      <c r="J91" s="64">
        <f t="shared" si="3"/>
        <v>9.0969999999999995</v>
      </c>
      <c r="L91" s="64" t="e">
        <f t="shared" si="4"/>
        <v>#VALUE!</v>
      </c>
      <c r="M91" s="170" t="e">
        <f t="shared" si="5"/>
        <v>#VALUE!</v>
      </c>
    </row>
    <row r="92" spans="9:13" x14ac:dyDescent="0.15">
      <c r="I92" s="54" t="s">
        <v>779</v>
      </c>
      <c r="J92" s="64" t="str">
        <f t="shared" si="3"/>
        <v/>
      </c>
      <c r="L92" s="64" t="e">
        <f t="shared" si="4"/>
        <v>#VALUE!</v>
      </c>
      <c r="M92" s="170" t="e">
        <f t="shared" si="5"/>
        <v>#VALUE!</v>
      </c>
    </row>
    <row r="93" spans="9:13" x14ac:dyDescent="0.15">
      <c r="I93" s="54" t="s">
        <v>137</v>
      </c>
      <c r="J93" s="64">
        <f t="shared" si="3"/>
        <v>4.5122999999999998</v>
      </c>
      <c r="L93" s="64" t="e">
        <f t="shared" si="4"/>
        <v>#VALUE!</v>
      </c>
      <c r="M93" s="170" t="e">
        <f t="shared" si="5"/>
        <v>#VALUE!</v>
      </c>
    </row>
    <row r="94" spans="9:13" x14ac:dyDescent="0.15">
      <c r="I94" s="54" t="s">
        <v>141</v>
      </c>
      <c r="J94" s="64">
        <f t="shared" si="3"/>
        <v>22.7728</v>
      </c>
      <c r="L94" s="64" t="e">
        <f t="shared" si="4"/>
        <v>#VALUE!</v>
      </c>
      <c r="M94" s="170" t="e">
        <f t="shared" si="5"/>
        <v>#VALUE!</v>
      </c>
    </row>
    <row r="95" spans="9:13" x14ac:dyDescent="0.15">
      <c r="I95" s="54" t="s">
        <v>778</v>
      </c>
      <c r="J95" s="64" t="str">
        <f t="shared" si="3"/>
        <v/>
      </c>
      <c r="L95" s="64" t="e">
        <f t="shared" si="4"/>
        <v>#VALUE!</v>
      </c>
      <c r="M95" s="170" t="e">
        <f t="shared" si="5"/>
        <v>#VALUE!</v>
      </c>
    </row>
    <row r="96" spans="9:13" x14ac:dyDescent="0.15">
      <c r="I96" s="54" t="s">
        <v>777</v>
      </c>
      <c r="J96" s="64" t="str">
        <f t="shared" si="3"/>
        <v/>
      </c>
      <c r="L96" s="64" t="e">
        <f t="shared" si="4"/>
        <v>#VALUE!</v>
      </c>
      <c r="M96" s="170" t="e">
        <f t="shared" si="5"/>
        <v>#VALUE!</v>
      </c>
    </row>
    <row r="97" spans="9:13" x14ac:dyDescent="0.15">
      <c r="I97" s="54" t="s">
        <v>806</v>
      </c>
      <c r="J97" s="64">
        <f t="shared" si="3"/>
        <v>86.579400000000007</v>
      </c>
      <c r="L97" s="64" t="e">
        <f t="shared" si="4"/>
        <v>#VALUE!</v>
      </c>
      <c r="M97" s="170" t="e">
        <f t="shared" si="5"/>
        <v>#VALUE!</v>
      </c>
    </row>
    <row r="98" spans="9:13" x14ac:dyDescent="0.15">
      <c r="I98" s="54" t="s">
        <v>776</v>
      </c>
      <c r="J98" s="64">
        <f t="shared" si="3"/>
        <v>5.7343000000000002</v>
      </c>
      <c r="L98" s="64" t="e">
        <f t="shared" si="4"/>
        <v>#VALUE!</v>
      </c>
      <c r="M98" s="170" t="e">
        <f t="shared" si="5"/>
        <v>#VALUE!</v>
      </c>
    </row>
    <row r="99" spans="9:13" x14ac:dyDescent="0.15">
      <c r="I99" s="54" t="s">
        <v>793</v>
      </c>
      <c r="J99" s="64" t="str">
        <f t="shared" si="3"/>
        <v/>
      </c>
      <c r="L99" s="64" t="e">
        <f t="shared" si="4"/>
        <v>#VALUE!</v>
      </c>
      <c r="M99" s="170" t="e">
        <f t="shared" si="5"/>
        <v>#VALUE!</v>
      </c>
    </row>
    <row r="100" spans="9:13" x14ac:dyDescent="0.15">
      <c r="I100" s="54" t="s">
        <v>143</v>
      </c>
      <c r="J100" s="64">
        <f t="shared" si="3"/>
        <v>9.5159000000000002</v>
      </c>
      <c r="L100" s="64" t="e">
        <f t="shared" si="4"/>
        <v>#VALUE!</v>
      </c>
      <c r="M100" s="170" t="e">
        <f t="shared" si="5"/>
        <v>#VALUE!</v>
      </c>
    </row>
    <row r="101" spans="9:13" x14ac:dyDescent="0.15">
      <c r="I101" s="54" t="s">
        <v>768</v>
      </c>
      <c r="J101" s="64" t="str">
        <f t="shared" si="3"/>
        <v/>
      </c>
      <c r="L101" s="64" t="e">
        <f t="shared" si="4"/>
        <v>#VALUE!</v>
      </c>
      <c r="M101" s="170" t="e">
        <f t="shared" si="5"/>
        <v>#VALUE!</v>
      </c>
    </row>
    <row r="102" spans="9:13" x14ac:dyDescent="0.15">
      <c r="I102" s="54" t="s">
        <v>774</v>
      </c>
      <c r="J102" s="64" t="str">
        <f t="shared" si="3"/>
        <v/>
      </c>
      <c r="L102" s="64" t="e">
        <f t="shared" si="4"/>
        <v>#VALUE!</v>
      </c>
      <c r="M102" s="170" t="e">
        <f t="shared" si="5"/>
        <v>#VALUE!</v>
      </c>
    </row>
    <row r="103" spans="9:13" x14ac:dyDescent="0.15">
      <c r="I103" s="54" t="s">
        <v>770</v>
      </c>
      <c r="J103" s="64" t="str">
        <f t="shared" si="3"/>
        <v/>
      </c>
      <c r="L103" s="64" t="e">
        <f t="shared" si="4"/>
        <v>#VALUE!</v>
      </c>
      <c r="M103" s="170" t="e">
        <f t="shared" si="5"/>
        <v>#VALUE!</v>
      </c>
    </row>
    <row r="104" spans="9:13" x14ac:dyDescent="0.15">
      <c r="I104" s="54" t="s">
        <v>812</v>
      </c>
      <c r="J104" s="64" t="str">
        <f t="shared" si="3"/>
        <v/>
      </c>
      <c r="L104" s="64" t="e">
        <f t="shared" si="4"/>
        <v>#VALUE!</v>
      </c>
      <c r="M104" s="170" t="e">
        <f t="shared" si="5"/>
        <v>#VALUE!</v>
      </c>
    </row>
    <row r="105" spans="9:13" x14ac:dyDescent="0.15">
      <c r="I105" s="54" t="s">
        <v>782</v>
      </c>
      <c r="J105" s="64" t="str">
        <f t="shared" si="3"/>
        <v/>
      </c>
      <c r="L105" s="64" t="e">
        <f t="shared" si="4"/>
        <v>#VALUE!</v>
      </c>
      <c r="M105" s="170" t="e">
        <f t="shared" si="5"/>
        <v>#VALUE!</v>
      </c>
    </row>
    <row r="106" spans="9:13" x14ac:dyDescent="0.15">
      <c r="I106" s="54" t="s">
        <v>142</v>
      </c>
      <c r="J106" s="64">
        <f t="shared" si="3"/>
        <v>7.1801000000000004</v>
      </c>
      <c r="L106" s="64" t="e">
        <f t="shared" si="4"/>
        <v>#VALUE!</v>
      </c>
      <c r="M106" s="170" t="e">
        <f t="shared" si="5"/>
        <v>#VALUE!</v>
      </c>
    </row>
    <row r="107" spans="9:13" x14ac:dyDescent="0.15">
      <c r="I107" s="54" t="s">
        <v>423</v>
      </c>
      <c r="J107" s="64">
        <f t="shared" si="3"/>
        <v>29.156500000000001</v>
      </c>
      <c r="L107" s="64" t="e">
        <f t="shared" si="4"/>
        <v>#VALUE!</v>
      </c>
      <c r="M107" s="170" t="e">
        <f t="shared" si="5"/>
        <v>#VALUE!</v>
      </c>
    </row>
    <row r="108" spans="9:13" x14ac:dyDescent="0.15">
      <c r="I108" s="54" t="s">
        <v>781</v>
      </c>
      <c r="J108" s="64" t="str">
        <f t="shared" si="3"/>
        <v/>
      </c>
      <c r="L108" s="64" t="e">
        <f t="shared" si="4"/>
        <v>#VALUE!</v>
      </c>
      <c r="M108" s="170" t="e">
        <f t="shared" si="5"/>
        <v>#VALUE!</v>
      </c>
    </row>
    <row r="109" spans="9:13" x14ac:dyDescent="0.15">
      <c r="I109" s="54" t="s">
        <v>769</v>
      </c>
      <c r="J109" s="64" t="str">
        <f t="shared" si="3"/>
        <v/>
      </c>
      <c r="L109" s="64" t="e">
        <f t="shared" si="4"/>
        <v>#VALUE!</v>
      </c>
      <c r="M109" s="170" t="e">
        <f t="shared" si="5"/>
        <v>#VALUE!</v>
      </c>
    </row>
    <row r="110" spans="9:13" x14ac:dyDescent="0.15">
      <c r="I110" s="54" t="s">
        <v>765</v>
      </c>
      <c r="J110" s="64" t="str">
        <f t="shared" si="3"/>
        <v/>
      </c>
      <c r="L110" s="64" t="e">
        <f t="shared" si="4"/>
        <v>#VALUE!</v>
      </c>
      <c r="M110" s="170" t="e">
        <f t="shared" si="5"/>
        <v>#VALUE!</v>
      </c>
    </row>
    <row r="111" spans="9:13" x14ac:dyDescent="0.15">
      <c r="I111" s="54" t="s">
        <v>756</v>
      </c>
      <c r="J111" s="64" t="str">
        <f t="shared" si="3"/>
        <v/>
      </c>
      <c r="L111" s="64" t="e">
        <f t="shared" si="4"/>
        <v>#VALUE!</v>
      </c>
      <c r="M111" s="170" t="e">
        <f t="shared" si="5"/>
        <v>#VALUE!</v>
      </c>
    </row>
    <row r="112" spans="9:13" x14ac:dyDescent="0.15">
      <c r="I112" s="54" t="s">
        <v>773</v>
      </c>
      <c r="J112" s="64" t="str">
        <f t="shared" si="3"/>
        <v/>
      </c>
      <c r="L112" s="64" t="e">
        <f t="shared" si="4"/>
        <v>#VALUE!</v>
      </c>
      <c r="M112" s="170" t="e">
        <f t="shared" si="5"/>
        <v>#VALUE!</v>
      </c>
    </row>
    <row r="113" spans="9:13" x14ac:dyDescent="0.15">
      <c r="I113" s="54" t="s">
        <v>772</v>
      </c>
      <c r="J113" s="64" t="str">
        <f t="shared" si="3"/>
        <v/>
      </c>
      <c r="L113" s="64" t="e">
        <f t="shared" si="4"/>
        <v>#VALUE!</v>
      </c>
      <c r="M113" s="170" t="e">
        <f t="shared" si="5"/>
        <v>#VALUE!</v>
      </c>
    </row>
  </sheetData>
  <mergeCells count="6">
    <mergeCell ref="A1:G1"/>
    <mergeCell ref="A2:A3"/>
    <mergeCell ref="B2:B3"/>
    <mergeCell ref="C2:C3"/>
    <mergeCell ref="F2:F3"/>
    <mergeCell ref="G2:G3"/>
  </mergeCells>
  <phoneticPr fontId="24" type="noConversion"/>
  <conditionalFormatting sqref="A1:G58">
    <cfRule type="cellIs" dxfId="47" priority="1" operator="between">
      <formula>-99999</formula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49"/>
  <sheetViews>
    <sheetView zoomScale="80" zoomScaleNormal="80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B7" sqref="B7"/>
    </sheetView>
  </sheetViews>
  <sheetFormatPr defaultRowHeight="13.5" x14ac:dyDescent="0.15"/>
  <cols>
    <col min="1" max="2" width="24" style="53" customWidth="1"/>
    <col min="3" max="3" width="22.25" style="53" customWidth="1"/>
    <col min="4" max="4" width="4.5" style="53" customWidth="1"/>
    <col min="5" max="5" width="17.5" style="53" customWidth="1"/>
    <col min="6" max="6" width="21.625" style="53" customWidth="1"/>
    <col min="7" max="7" width="6.125" style="53" customWidth="1"/>
    <col min="8" max="8" width="5.625" style="53" customWidth="1"/>
    <col min="9" max="9" width="6.125" style="53" customWidth="1"/>
    <col min="10" max="28" width="3.625" style="53" customWidth="1"/>
    <col min="29" max="29" width="3.625" style="54" customWidth="1"/>
    <col min="30" max="16384" width="9" style="53"/>
  </cols>
  <sheetData>
    <row r="1" spans="1:29" s="28" customFormat="1" ht="132" customHeight="1" x14ac:dyDescent="0.15">
      <c r="C1" s="27" t="s">
        <v>952</v>
      </c>
      <c r="D1" s="27" t="s">
        <v>953</v>
      </c>
      <c r="E1" s="27" t="s">
        <v>954</v>
      </c>
      <c r="F1" s="27" t="s">
        <v>955</v>
      </c>
      <c r="G1" s="26" t="s">
        <v>956</v>
      </c>
      <c r="H1" s="26" t="s">
        <v>957</v>
      </c>
      <c r="I1" s="26" t="s">
        <v>958</v>
      </c>
      <c r="J1" s="25" t="s">
        <v>736</v>
      </c>
      <c r="K1" s="25" t="s">
        <v>611</v>
      </c>
      <c r="L1" s="25" t="s">
        <v>645</v>
      </c>
      <c r="M1" s="25" t="s">
        <v>622</v>
      </c>
      <c r="N1" s="25" t="s">
        <v>703</v>
      </c>
      <c r="O1" s="25" t="s">
        <v>696</v>
      </c>
      <c r="P1" s="25" t="s">
        <v>624</v>
      </c>
      <c r="Q1" s="25" t="s">
        <v>702</v>
      </c>
      <c r="R1" s="25" t="s">
        <v>587</v>
      </c>
      <c r="S1" s="25" t="s">
        <v>659</v>
      </c>
      <c r="T1" s="25" t="s">
        <v>1172</v>
      </c>
      <c r="U1" s="25" t="s">
        <v>941</v>
      </c>
      <c r="V1" s="25" t="s">
        <v>720</v>
      </c>
      <c r="W1" s="25" t="s">
        <v>649</v>
      </c>
      <c r="X1" s="25" t="s">
        <v>570</v>
      </c>
      <c r="Y1" s="25" t="s">
        <v>568</v>
      </c>
      <c r="Z1" s="25" t="s">
        <v>724</v>
      </c>
      <c r="AA1" s="25" t="s">
        <v>573</v>
      </c>
      <c r="AB1" s="185" t="s">
        <v>632</v>
      </c>
      <c r="AC1" s="187" t="s">
        <v>1174</v>
      </c>
    </row>
    <row r="2" spans="1:29" s="28" customFormat="1" ht="14.25" customHeight="1" x14ac:dyDescent="0.15">
      <c r="A2" s="39" t="s">
        <v>959</v>
      </c>
      <c r="B2" s="28" t="s">
        <v>164</v>
      </c>
      <c r="C2" s="38" t="s">
        <v>952</v>
      </c>
      <c r="D2" s="38" t="s">
        <v>953</v>
      </c>
      <c r="E2" s="38"/>
      <c r="F2" s="37" t="s">
        <v>955</v>
      </c>
      <c r="G2" s="37" t="s">
        <v>956</v>
      </c>
      <c r="H2" s="38" t="s">
        <v>957</v>
      </c>
      <c r="I2" s="38" t="s">
        <v>958</v>
      </c>
      <c r="J2" s="54" t="s">
        <v>100</v>
      </c>
      <c r="K2" s="54" t="s">
        <v>65</v>
      </c>
      <c r="L2" s="54" t="s">
        <v>95</v>
      </c>
      <c r="M2" s="54" t="s">
        <v>77</v>
      </c>
      <c r="N2" s="54" t="s">
        <v>121</v>
      </c>
      <c r="O2" s="54" t="s">
        <v>396</v>
      </c>
      <c r="P2" s="54" t="s">
        <v>80</v>
      </c>
      <c r="Q2" s="54" t="s">
        <v>168</v>
      </c>
      <c r="R2" s="54" t="s">
        <v>410</v>
      </c>
      <c r="S2" s="54" t="s">
        <v>73</v>
      </c>
      <c r="T2" s="54" t="s">
        <v>400</v>
      </c>
      <c r="U2" s="54" t="s">
        <v>166</v>
      </c>
      <c r="V2" s="54" t="s">
        <v>119</v>
      </c>
      <c r="W2" s="54" t="s">
        <v>99</v>
      </c>
      <c r="X2" s="54" t="s">
        <v>29</v>
      </c>
      <c r="Y2" s="54" t="s">
        <v>27</v>
      </c>
      <c r="Z2" s="54" t="s">
        <v>403</v>
      </c>
      <c r="AA2" s="54" t="s">
        <v>32</v>
      </c>
      <c r="AB2" s="186" t="s">
        <v>88</v>
      </c>
      <c r="AC2" s="187" t="s">
        <v>1278</v>
      </c>
    </row>
    <row r="3" spans="1:29" x14ac:dyDescent="0.15">
      <c r="A3" s="53" t="s">
        <v>829</v>
      </c>
      <c r="B3" s="53">
        <v>0.1733899005</v>
      </c>
      <c r="C3" s="54" t="str">
        <f>CONCATENATE(E3,"_woe")</f>
        <v>KPTP_woe</v>
      </c>
      <c r="D3" s="146">
        <v>1</v>
      </c>
      <c r="E3" s="54" t="s">
        <v>100</v>
      </c>
      <c r="F3" s="169" t="s">
        <v>1247</v>
      </c>
      <c r="G3" s="141">
        <v>0.1733899005</v>
      </c>
      <c r="H3" s="189">
        <v>895.92060000000004</v>
      </c>
      <c r="I3" s="141">
        <v>5.9996590471107947E-2</v>
      </c>
      <c r="J3" s="55">
        <v>10</v>
      </c>
      <c r="K3" s="55">
        <v>5.2169850000000002</v>
      </c>
      <c r="L3" s="55">
        <v>3.1599140000000001</v>
      </c>
      <c r="M3" s="55">
        <v>4.2358510000000003</v>
      </c>
      <c r="N3" s="55">
        <v>0.37959500000000002</v>
      </c>
      <c r="O3" s="55">
        <v>0.528227</v>
      </c>
      <c r="P3" s="55">
        <v>4.2072370000000001</v>
      </c>
      <c r="Q3" s="55">
        <v>3.066147</v>
      </c>
      <c r="R3" s="55">
        <v>0.54496</v>
      </c>
      <c r="S3" s="55">
        <v>3.7070750000000001</v>
      </c>
      <c r="T3" s="55">
        <v>0.51189200000000001</v>
      </c>
      <c r="U3" s="55">
        <v>0.268316</v>
      </c>
      <c r="V3" s="55">
        <v>1.507639</v>
      </c>
      <c r="W3" s="55">
        <v>0.84738899999999995</v>
      </c>
      <c r="X3" s="55">
        <v>-0.30554999999999999</v>
      </c>
      <c r="Y3" s="55">
        <v>-0.39612000000000003</v>
      </c>
      <c r="Z3" s="55">
        <v>0.39171600000000001</v>
      </c>
      <c r="AA3" s="55">
        <v>-0.35747000000000001</v>
      </c>
      <c r="AB3" s="56">
        <v>-0.47864000000000001</v>
      </c>
      <c r="AC3" s="55">
        <v>-9.2310000000000003E-2</v>
      </c>
    </row>
    <row r="4" spans="1:29" x14ac:dyDescent="0.15">
      <c r="A4" s="53" t="s">
        <v>839</v>
      </c>
      <c r="B4" s="53">
        <v>0.11196937630000001</v>
      </c>
      <c r="C4" s="54" t="str">
        <f t="shared" ref="C4:C22" si="0">CONCATENATE(E4,"_woe")</f>
        <v>ACTUALPAYFINECNT_woe</v>
      </c>
      <c r="D4" s="146">
        <v>2</v>
      </c>
      <c r="E4" s="54" t="s">
        <v>65</v>
      </c>
      <c r="F4" s="168" t="s">
        <v>611</v>
      </c>
      <c r="G4" s="141">
        <v>0.11196937630000001</v>
      </c>
      <c r="H4" s="189">
        <v>472.28829999999999</v>
      </c>
      <c r="I4" s="141">
        <v>0</v>
      </c>
      <c r="J4" s="55">
        <v>5.2169850000000002</v>
      </c>
      <c r="K4" s="55">
        <v>10</v>
      </c>
      <c r="L4" s="55">
        <v>3.3808220000000002</v>
      </c>
      <c r="M4" s="171">
        <v>5.6266540000000003</v>
      </c>
      <c r="N4" s="55">
        <v>0.61118899999999998</v>
      </c>
      <c r="O4" s="55">
        <v>0.73604400000000003</v>
      </c>
      <c r="P4" s="55">
        <v>3.4263560000000002</v>
      </c>
      <c r="Q4" s="55">
        <v>3.6178840000000001</v>
      </c>
      <c r="R4" s="55">
        <v>0.84260699999999999</v>
      </c>
      <c r="S4" s="55">
        <v>-0.65468000000000004</v>
      </c>
      <c r="T4" s="55">
        <v>-0.40631</v>
      </c>
      <c r="U4" s="55">
        <v>0.521976</v>
      </c>
      <c r="V4" s="55">
        <v>2.1841460000000001</v>
      </c>
      <c r="W4" s="55">
        <v>-0.55786999999999998</v>
      </c>
      <c r="X4" s="55">
        <v>0.112527</v>
      </c>
      <c r="Y4" s="55">
        <v>-8.9370000000000005E-2</v>
      </c>
      <c r="Z4" s="55">
        <v>0.36088199999999998</v>
      </c>
      <c r="AA4" s="55">
        <v>-0.23202999999999999</v>
      </c>
      <c r="AB4" s="56">
        <v>-3.08467</v>
      </c>
      <c r="AC4" s="55">
        <v>7.3625999999999997E-2</v>
      </c>
    </row>
    <row r="5" spans="1:29" x14ac:dyDescent="0.15">
      <c r="A5" s="53" t="s">
        <v>856</v>
      </c>
      <c r="B5" s="53">
        <v>5.3150939899999999E-2</v>
      </c>
      <c r="C5" s="54" t="str">
        <f t="shared" si="0"/>
        <v>INCM_TIMES_woe</v>
      </c>
      <c r="D5" s="146">
        <v>3</v>
      </c>
      <c r="E5" s="54" t="s">
        <v>95</v>
      </c>
      <c r="F5" s="168" t="s">
        <v>645</v>
      </c>
      <c r="G5" s="141">
        <v>5.3150939899999999E-2</v>
      </c>
      <c r="H5" s="189">
        <v>176.83629999999999</v>
      </c>
      <c r="I5" s="141">
        <v>8.853335572912292E-4</v>
      </c>
      <c r="J5" s="55">
        <v>3.1599140000000001</v>
      </c>
      <c r="K5" s="55">
        <v>3.3808220000000002</v>
      </c>
      <c r="L5" s="55">
        <v>10</v>
      </c>
      <c r="M5" s="55">
        <v>2.3459889999999999</v>
      </c>
      <c r="N5" s="55">
        <v>0.20191100000000001</v>
      </c>
      <c r="O5" s="55">
        <v>0.287018</v>
      </c>
      <c r="P5" s="55">
        <v>1.2314849999999999</v>
      </c>
      <c r="Q5" s="55">
        <v>1.685281</v>
      </c>
      <c r="R5" s="55">
        <v>0.239595</v>
      </c>
      <c r="S5" s="55">
        <v>-0.36747000000000002</v>
      </c>
      <c r="T5" s="55">
        <v>0.44511200000000001</v>
      </c>
      <c r="U5" s="55">
        <v>0.245499</v>
      </c>
      <c r="V5" s="55">
        <v>0.77946400000000005</v>
      </c>
      <c r="W5" s="55">
        <v>0.29758299999999999</v>
      </c>
      <c r="X5" s="55">
        <v>-0.25877</v>
      </c>
      <c r="Y5" s="55">
        <v>-0.33445999999999998</v>
      </c>
      <c r="Z5" s="55">
        <v>0.17261499999999999</v>
      </c>
      <c r="AA5" s="55">
        <v>-4.4880000000000003E-2</v>
      </c>
      <c r="AB5" s="56">
        <v>-1.2015899999999999</v>
      </c>
      <c r="AC5" s="55">
        <v>-0.20052</v>
      </c>
    </row>
    <row r="6" spans="1:29" x14ac:dyDescent="0.15">
      <c r="A6" s="53" t="s">
        <v>852</v>
      </c>
      <c r="B6" s="53">
        <v>4.749722E-2</v>
      </c>
      <c r="C6" s="54" t="str">
        <f t="shared" si="0"/>
        <v>MAX_ROLL_SEQ_woe</v>
      </c>
      <c r="D6" s="146">
        <v>4</v>
      </c>
      <c r="E6" s="54" t="s">
        <v>77</v>
      </c>
      <c r="F6" s="168" t="s">
        <v>622</v>
      </c>
      <c r="G6" s="141">
        <v>4.749722E-2</v>
      </c>
      <c r="H6" s="189">
        <v>4.5998000000000001</v>
      </c>
      <c r="I6" s="141">
        <v>0</v>
      </c>
      <c r="J6" s="55">
        <v>4.2358510000000003</v>
      </c>
      <c r="K6" s="171">
        <v>5.6266540000000003</v>
      </c>
      <c r="L6" s="55">
        <v>2.3459889999999999</v>
      </c>
      <c r="M6" s="55">
        <v>10</v>
      </c>
      <c r="N6" s="55">
        <v>0.47166200000000003</v>
      </c>
      <c r="O6" s="55">
        <v>0.52236000000000005</v>
      </c>
      <c r="P6" s="55">
        <v>4.5390629999999996</v>
      </c>
      <c r="Q6" s="55">
        <v>2.4048639999999999</v>
      </c>
      <c r="R6" s="55">
        <v>0.79086699999999999</v>
      </c>
      <c r="S6" s="55">
        <v>2.7785299999999999</v>
      </c>
      <c r="T6" s="55">
        <v>-0.58696000000000004</v>
      </c>
      <c r="U6" s="55">
        <v>0.43287700000000001</v>
      </c>
      <c r="V6" s="55">
        <v>1.7295750000000001</v>
      </c>
      <c r="W6" s="55">
        <v>-9.1929999999999998E-2</v>
      </c>
      <c r="X6" s="55">
        <v>5.5135999999999998E-2</v>
      </c>
      <c r="Y6" s="55">
        <v>-5.8729999999999997E-2</v>
      </c>
      <c r="Z6" s="55">
        <v>0.24419299999999999</v>
      </c>
      <c r="AA6" s="55">
        <v>-7.7679999999999999E-2</v>
      </c>
      <c r="AB6" s="56">
        <v>-2.4336799999999998</v>
      </c>
      <c r="AC6" s="55">
        <v>0.13484599999999999</v>
      </c>
    </row>
    <row r="7" spans="1:29" x14ac:dyDescent="0.15">
      <c r="A7" s="53" t="s">
        <v>864</v>
      </c>
      <c r="B7" s="53">
        <v>3.8202595200000002E-2</v>
      </c>
      <c r="C7" s="54" t="str">
        <f t="shared" si="0"/>
        <v>CERT_4_INITAL_woe</v>
      </c>
      <c r="D7" s="146">
        <v>5</v>
      </c>
      <c r="E7" s="54" t="s">
        <v>121</v>
      </c>
      <c r="F7" s="169" t="s">
        <v>1248</v>
      </c>
      <c r="G7" s="141">
        <v>3.8202595200000002E-2</v>
      </c>
      <c r="H7" s="189">
        <v>251.41079999999999</v>
      </c>
      <c r="I7" s="141">
        <v>0</v>
      </c>
      <c r="J7" s="55">
        <v>0.37959500000000002</v>
      </c>
      <c r="K7" s="55">
        <v>0.61118899999999998</v>
      </c>
      <c r="L7" s="55">
        <v>0.20191100000000001</v>
      </c>
      <c r="M7" s="55">
        <v>0.47166200000000003</v>
      </c>
      <c r="N7" s="55">
        <v>10</v>
      </c>
      <c r="O7" s="55">
        <v>5.3832649999999997</v>
      </c>
      <c r="P7" s="55">
        <v>0.305788</v>
      </c>
      <c r="Q7" s="55">
        <v>0.44147500000000001</v>
      </c>
      <c r="R7" s="55">
        <v>0.78348099999999998</v>
      </c>
      <c r="S7" s="55">
        <v>-2.5600000000000002E-3</v>
      </c>
      <c r="T7" s="55">
        <v>-3.5779999999999999E-2</v>
      </c>
      <c r="U7" s="55">
        <v>0.54083099999999995</v>
      </c>
      <c r="V7" s="55">
        <v>0.16844100000000001</v>
      </c>
      <c r="W7" s="55">
        <v>-0.5373</v>
      </c>
      <c r="X7" s="55">
        <v>9.9776000000000004E-2</v>
      </c>
      <c r="Y7" s="55">
        <v>0.10732</v>
      </c>
      <c r="Z7" s="55">
        <v>0.28035599999999999</v>
      </c>
      <c r="AA7" s="55">
        <v>0.21967200000000001</v>
      </c>
      <c r="AB7" s="56">
        <v>-0.20884</v>
      </c>
      <c r="AC7" s="55">
        <v>0.15881200000000001</v>
      </c>
    </row>
    <row r="8" spans="1:29" x14ac:dyDescent="0.15">
      <c r="A8" s="53" t="s">
        <v>865</v>
      </c>
      <c r="B8" s="53">
        <v>3.6637158699999998E-2</v>
      </c>
      <c r="C8" s="54" t="str">
        <f t="shared" si="0"/>
        <v>CITY_woe</v>
      </c>
      <c r="D8" s="146">
        <v>6</v>
      </c>
      <c r="E8" s="54" t="s">
        <v>396</v>
      </c>
      <c r="F8" s="169" t="s">
        <v>1249</v>
      </c>
      <c r="G8" s="141">
        <v>3.6637158699999998E-2</v>
      </c>
      <c r="H8" s="189">
        <v>182.52940000000001</v>
      </c>
      <c r="I8" s="141">
        <v>0</v>
      </c>
      <c r="J8" s="55">
        <v>0.528227</v>
      </c>
      <c r="K8" s="55">
        <v>0.73604400000000003</v>
      </c>
      <c r="L8" s="55">
        <v>0.287018</v>
      </c>
      <c r="M8" s="55">
        <v>0.52236000000000005</v>
      </c>
      <c r="N8" s="55">
        <v>5.3832649999999997</v>
      </c>
      <c r="O8" s="55">
        <v>10</v>
      </c>
      <c r="P8" s="55">
        <v>0.44173899999999999</v>
      </c>
      <c r="Q8" s="55">
        <v>0.80920999999999998</v>
      </c>
      <c r="R8" s="55">
        <v>0.54151700000000003</v>
      </c>
      <c r="S8" s="55">
        <v>3.9316999999999998E-2</v>
      </c>
      <c r="T8" s="55">
        <v>-0.11831</v>
      </c>
      <c r="U8" s="55">
        <v>0.53082200000000002</v>
      </c>
      <c r="V8" s="55">
        <v>0.27127400000000002</v>
      </c>
      <c r="W8" s="55">
        <v>-0.50427</v>
      </c>
      <c r="X8" s="55">
        <v>5.3117999999999999E-2</v>
      </c>
      <c r="Y8" s="55">
        <v>0.109417</v>
      </c>
      <c r="Z8" s="55">
        <v>0.26864700000000002</v>
      </c>
      <c r="AA8" s="55">
        <v>0.31020799999999998</v>
      </c>
      <c r="AB8" s="56">
        <v>-0.28633999999999998</v>
      </c>
      <c r="AC8" s="55">
        <v>-3.7199999999999997E-2</v>
      </c>
    </row>
    <row r="9" spans="1:29" x14ac:dyDescent="0.15">
      <c r="A9" s="53" t="s">
        <v>869</v>
      </c>
      <c r="B9" s="53">
        <v>3.0899940300000001E-2</v>
      </c>
      <c r="C9" s="54" t="str">
        <f t="shared" si="0"/>
        <v>CON1_DUE_TIMES_woe</v>
      </c>
      <c r="D9" s="146">
        <v>7</v>
      </c>
      <c r="E9" s="54" t="s">
        <v>80</v>
      </c>
      <c r="F9" s="168" t="s">
        <v>624</v>
      </c>
      <c r="G9" s="141">
        <v>3.0899940300000001E-2</v>
      </c>
      <c r="H9" s="189">
        <v>15.813800000000001</v>
      </c>
      <c r="I9" s="141">
        <v>0</v>
      </c>
      <c r="J9" s="55">
        <v>4.2072370000000001</v>
      </c>
      <c r="K9" s="55">
        <v>3.4263560000000002</v>
      </c>
      <c r="L9" s="55">
        <v>1.2314849999999999</v>
      </c>
      <c r="M9" s="55">
        <v>4.5390629999999996</v>
      </c>
      <c r="N9" s="55">
        <v>0.305788</v>
      </c>
      <c r="O9" s="55">
        <v>0.44173899999999999</v>
      </c>
      <c r="P9" s="55">
        <v>10</v>
      </c>
      <c r="Q9" s="55">
        <v>2.095415</v>
      </c>
      <c r="R9" s="55">
        <v>0.48305999999999999</v>
      </c>
      <c r="S9" s="55">
        <v>3.4124289999999999</v>
      </c>
      <c r="T9" s="55">
        <v>-4.6989999999999997E-2</v>
      </c>
      <c r="U9" s="55">
        <v>0.205154</v>
      </c>
      <c r="V9" s="55">
        <v>1.6227990000000001</v>
      </c>
      <c r="W9" s="55">
        <v>0.18642900000000001</v>
      </c>
      <c r="X9" s="55">
        <v>-0.24629999999999999</v>
      </c>
      <c r="Y9" s="55">
        <v>-0.24512</v>
      </c>
      <c r="Z9" s="55">
        <v>0.23364499999999999</v>
      </c>
      <c r="AA9" s="55">
        <v>-0.26683000000000001</v>
      </c>
      <c r="AB9" s="56">
        <v>-0.75934000000000001</v>
      </c>
      <c r="AC9" s="55">
        <v>0.26433600000000002</v>
      </c>
    </row>
    <row r="10" spans="1:29" x14ac:dyDescent="0.15">
      <c r="A10" s="53" t="s">
        <v>873</v>
      </c>
      <c r="B10" s="53">
        <v>2.6871109099999999E-2</v>
      </c>
      <c r="C10" s="54" t="str">
        <f t="shared" si="0"/>
        <v>INSURE_TYPE_woe</v>
      </c>
      <c r="D10" s="146">
        <v>8</v>
      </c>
      <c r="E10" s="54" t="s">
        <v>168</v>
      </c>
      <c r="F10" s="169" t="s">
        <v>1253</v>
      </c>
      <c r="G10" s="141">
        <v>2.6871109099999999E-2</v>
      </c>
      <c r="H10" s="189">
        <v>14.2241</v>
      </c>
      <c r="I10" s="141">
        <v>8.1738753448173385E-2</v>
      </c>
      <c r="J10" s="55">
        <v>3.066147</v>
      </c>
      <c r="K10" s="55">
        <v>3.6178840000000001</v>
      </c>
      <c r="L10" s="55">
        <v>1.685281</v>
      </c>
      <c r="M10" s="55">
        <v>2.4048639999999999</v>
      </c>
      <c r="N10" s="55">
        <v>0.44147500000000001</v>
      </c>
      <c r="O10" s="55">
        <v>0.80920999999999998</v>
      </c>
      <c r="P10" s="55">
        <v>2.095415</v>
      </c>
      <c r="Q10" s="55">
        <v>10</v>
      </c>
      <c r="R10" s="55">
        <v>-4.2680000000000003E-2</v>
      </c>
      <c r="S10" s="55">
        <v>0.48847499999999999</v>
      </c>
      <c r="T10" s="55">
        <v>-0.78225</v>
      </c>
      <c r="U10" s="55">
        <v>-5.4989999999999997E-2</v>
      </c>
      <c r="V10" s="55">
        <v>0.57227300000000003</v>
      </c>
      <c r="W10" s="55">
        <v>-0.34172000000000002</v>
      </c>
      <c r="X10" s="55">
        <v>-0.72858000000000001</v>
      </c>
      <c r="Y10" s="55">
        <v>-0.39345000000000002</v>
      </c>
      <c r="Z10" s="55">
        <v>0.44197999999999998</v>
      </c>
      <c r="AA10" s="55">
        <v>-0.43613000000000002</v>
      </c>
      <c r="AB10" s="56">
        <v>-1.4972700000000001</v>
      </c>
      <c r="AC10" s="55">
        <v>0.24935499999999999</v>
      </c>
    </row>
    <row r="11" spans="1:29" x14ac:dyDescent="0.15">
      <c r="A11" s="53" t="s">
        <v>872</v>
      </c>
      <c r="B11" s="53">
        <v>2.6847869E-2</v>
      </c>
      <c r="C11" s="54" t="str">
        <f t="shared" si="0"/>
        <v>PERSON_APP_AGE_woe</v>
      </c>
      <c r="D11" s="146">
        <v>9</v>
      </c>
      <c r="E11" s="54" t="s">
        <v>410</v>
      </c>
      <c r="F11" s="168" t="s">
        <v>587</v>
      </c>
      <c r="G11" s="141">
        <v>2.6847869E-2</v>
      </c>
      <c r="H11" s="189">
        <v>246.60900000000001</v>
      </c>
      <c r="I11" s="141">
        <v>1.6275028756629759E-2</v>
      </c>
      <c r="J11" s="55">
        <v>0.54496</v>
      </c>
      <c r="K11" s="55">
        <v>0.84260699999999999</v>
      </c>
      <c r="L11" s="55">
        <v>0.239595</v>
      </c>
      <c r="M11" s="55">
        <v>0.79086699999999999</v>
      </c>
      <c r="N11" s="55">
        <v>0.78348099999999998</v>
      </c>
      <c r="O11" s="55">
        <v>0.54151700000000003</v>
      </c>
      <c r="P11" s="55">
        <v>0.48305999999999999</v>
      </c>
      <c r="Q11" s="55">
        <v>-4.2680000000000003E-2</v>
      </c>
      <c r="R11" s="55">
        <v>10</v>
      </c>
      <c r="S11" s="55">
        <v>3.7385000000000002E-2</v>
      </c>
      <c r="T11" s="55">
        <v>-0.18967999999999999</v>
      </c>
      <c r="U11" s="55">
        <v>5.6444879999999999</v>
      </c>
      <c r="V11" s="55">
        <v>1.013128</v>
      </c>
      <c r="W11" s="55">
        <v>-0.31630999999999998</v>
      </c>
      <c r="X11" s="55">
        <v>0.18069199999999999</v>
      </c>
      <c r="Y11" s="55">
        <v>0.142899</v>
      </c>
      <c r="Z11" s="55">
        <v>-0.78771000000000002</v>
      </c>
      <c r="AA11" s="55">
        <v>1.3494079999999999</v>
      </c>
      <c r="AB11" s="56">
        <v>-0.44140000000000001</v>
      </c>
      <c r="AC11" s="55">
        <v>-0.14923</v>
      </c>
    </row>
    <row r="12" spans="1:29" x14ac:dyDescent="0.15">
      <c r="A12" s="53" t="s">
        <v>871</v>
      </c>
      <c r="B12" s="53">
        <v>2.6255965700000002E-2</v>
      </c>
      <c r="C12" s="54" t="str">
        <f t="shared" si="0"/>
        <v>AVG_DAYS_woe</v>
      </c>
      <c r="D12" s="146">
        <v>10</v>
      </c>
      <c r="E12" s="54" t="s">
        <v>73</v>
      </c>
      <c r="F12" s="168" t="s">
        <v>659</v>
      </c>
      <c r="G12" s="141">
        <v>2.6255965700000002E-2</v>
      </c>
      <c r="H12" s="189">
        <v>48.358199999999997</v>
      </c>
      <c r="I12" s="141">
        <v>9.2386188264854409E-4</v>
      </c>
      <c r="J12" s="55">
        <v>3.7070750000000001</v>
      </c>
      <c r="K12" s="55">
        <v>-0.65468000000000004</v>
      </c>
      <c r="L12" s="55">
        <v>-0.36747000000000002</v>
      </c>
      <c r="M12" s="55">
        <v>2.7785299999999999</v>
      </c>
      <c r="N12" s="55">
        <v>-2.5600000000000002E-3</v>
      </c>
      <c r="O12" s="55">
        <v>3.9316999999999998E-2</v>
      </c>
      <c r="P12" s="55">
        <v>3.4124289999999999</v>
      </c>
      <c r="Q12" s="55">
        <v>0.48847499999999999</v>
      </c>
      <c r="R12" s="55">
        <v>3.7385000000000002E-2</v>
      </c>
      <c r="S12" s="55">
        <v>10</v>
      </c>
      <c r="T12" s="55">
        <v>1.120949</v>
      </c>
      <c r="U12" s="55">
        <v>-0.14129</v>
      </c>
      <c r="V12" s="55">
        <v>0.34592899999999999</v>
      </c>
      <c r="W12" s="55">
        <v>1.123402</v>
      </c>
      <c r="X12" s="55">
        <v>-0.41322999999999999</v>
      </c>
      <c r="Y12" s="55">
        <v>-0.30456</v>
      </c>
      <c r="Z12" s="55">
        <v>0.17916699999999999</v>
      </c>
      <c r="AA12" s="55">
        <v>-5.5190000000000003E-2</v>
      </c>
      <c r="AB12" s="56">
        <v>3.1317309999999998</v>
      </c>
      <c r="AC12" s="55">
        <v>0.46678500000000001</v>
      </c>
    </row>
    <row r="13" spans="1:29" x14ac:dyDescent="0.15">
      <c r="A13" s="53" t="s">
        <v>933</v>
      </c>
      <c r="B13" s="53">
        <v>1.8357815400000001E-2</v>
      </c>
      <c r="C13" s="54" t="str">
        <f t="shared" si="0"/>
        <v>flag_tqww_woe</v>
      </c>
      <c r="D13" s="146">
        <v>11</v>
      </c>
      <c r="E13" s="54" t="s">
        <v>400</v>
      </c>
      <c r="F13" s="169" t="s">
        <v>1173</v>
      </c>
      <c r="G13" s="141">
        <v>1.8357815400000001E-2</v>
      </c>
      <c r="H13" s="189">
        <v>367.89060000000001</v>
      </c>
      <c r="I13" s="141">
        <v>0</v>
      </c>
      <c r="J13" s="55">
        <v>0.51189200000000001</v>
      </c>
      <c r="K13" s="55">
        <v>-0.40631</v>
      </c>
      <c r="L13" s="55">
        <v>0.44511200000000001</v>
      </c>
      <c r="M13" s="55">
        <v>-0.58696000000000004</v>
      </c>
      <c r="N13" s="55">
        <v>-3.5779999999999999E-2</v>
      </c>
      <c r="O13" s="55">
        <v>-0.11831</v>
      </c>
      <c r="P13" s="55">
        <v>-4.6989999999999997E-2</v>
      </c>
      <c r="Q13" s="55">
        <v>-0.78225</v>
      </c>
      <c r="R13" s="55">
        <v>-0.18967999999999999</v>
      </c>
      <c r="S13" s="55">
        <v>1.120949</v>
      </c>
      <c r="T13" s="55">
        <v>10</v>
      </c>
      <c r="U13" s="55">
        <v>-0.13361000000000001</v>
      </c>
      <c r="V13" s="55">
        <v>-0.36415999999999998</v>
      </c>
      <c r="W13" s="55">
        <v>0.49010599999999999</v>
      </c>
      <c r="X13" s="55">
        <v>-1.149E-2</v>
      </c>
      <c r="Y13" s="55">
        <v>0.111442</v>
      </c>
      <c r="Z13" s="55">
        <v>9.7644999999999996E-2</v>
      </c>
      <c r="AA13" s="55">
        <v>-0.50431999999999999</v>
      </c>
      <c r="AB13" s="56">
        <v>0.86112900000000003</v>
      </c>
      <c r="AC13" s="55">
        <v>0.150561</v>
      </c>
    </row>
    <row r="14" spans="1:29" x14ac:dyDescent="0.15">
      <c r="A14" s="53" t="s">
        <v>883</v>
      </c>
      <c r="B14" s="53">
        <v>1.23454745E-2</v>
      </c>
      <c r="C14" s="54" t="str">
        <f t="shared" si="0"/>
        <v>FAMILY_STATE_woe</v>
      </c>
      <c r="D14" s="146">
        <v>12</v>
      </c>
      <c r="E14" s="54" t="s">
        <v>166</v>
      </c>
      <c r="F14" s="169" t="s">
        <v>1250</v>
      </c>
      <c r="G14" s="141">
        <v>1.23454745E-2</v>
      </c>
      <c r="H14" s="189">
        <v>3.1196999999999999</v>
      </c>
      <c r="I14" s="141">
        <v>0</v>
      </c>
      <c r="J14" s="55">
        <v>0.268316</v>
      </c>
      <c r="K14" s="55">
        <v>0.521976</v>
      </c>
      <c r="L14" s="55">
        <v>0.245499</v>
      </c>
      <c r="M14" s="55">
        <v>0.43287700000000001</v>
      </c>
      <c r="N14" s="55">
        <v>0.54083099999999995</v>
      </c>
      <c r="O14" s="55">
        <v>0.53082200000000002</v>
      </c>
      <c r="P14" s="55">
        <v>0.205154</v>
      </c>
      <c r="Q14" s="55">
        <v>-5.4989999999999997E-2</v>
      </c>
      <c r="R14" s="55">
        <v>5.6444879999999999</v>
      </c>
      <c r="S14" s="55">
        <v>-0.14129</v>
      </c>
      <c r="T14" s="55">
        <v>-0.13361000000000001</v>
      </c>
      <c r="U14" s="55">
        <v>10</v>
      </c>
      <c r="V14" s="55">
        <v>0.66764100000000004</v>
      </c>
      <c r="W14" s="55">
        <v>-0.27953</v>
      </c>
      <c r="X14" s="55">
        <v>0.29492200000000002</v>
      </c>
      <c r="Y14" s="55">
        <v>0.28088800000000003</v>
      </c>
      <c r="Z14" s="55">
        <v>-0.37009999999999998</v>
      </c>
      <c r="AA14" s="55">
        <v>0.94703599999999999</v>
      </c>
      <c r="AB14" s="56">
        <v>-0.31106</v>
      </c>
      <c r="AC14" s="55">
        <v>-1.1874899999999999</v>
      </c>
    </row>
    <row r="15" spans="1:29" x14ac:dyDescent="0.15">
      <c r="A15" s="53" t="s">
        <v>886</v>
      </c>
      <c r="B15" s="53">
        <v>8.8944997000000008E-3</v>
      </c>
      <c r="C15" s="54" t="str">
        <f t="shared" si="0"/>
        <v>IS_SUIXINHUAN_woe</v>
      </c>
      <c r="D15" s="146">
        <v>13</v>
      </c>
      <c r="E15" s="54" t="s">
        <v>119</v>
      </c>
      <c r="F15" s="169" t="s">
        <v>1251</v>
      </c>
      <c r="G15" s="141">
        <v>8.8944997000000008E-3</v>
      </c>
      <c r="H15" s="189">
        <v>7.1196999999999999</v>
      </c>
      <c r="I15" s="141">
        <v>0</v>
      </c>
      <c r="J15" s="55">
        <v>1.507639</v>
      </c>
      <c r="K15" s="55">
        <v>2.1841460000000001</v>
      </c>
      <c r="L15" s="55">
        <v>0.77946400000000005</v>
      </c>
      <c r="M15" s="55">
        <v>1.7295750000000001</v>
      </c>
      <c r="N15" s="55">
        <v>0.16844100000000001</v>
      </c>
      <c r="O15" s="55">
        <v>0.27127400000000002</v>
      </c>
      <c r="P15" s="55">
        <v>1.6227990000000001</v>
      </c>
      <c r="Q15" s="55">
        <v>0.57227300000000003</v>
      </c>
      <c r="R15" s="55">
        <v>1.013128</v>
      </c>
      <c r="S15" s="55">
        <v>0.34592899999999999</v>
      </c>
      <c r="T15" s="55">
        <v>-0.36415999999999998</v>
      </c>
      <c r="U15" s="55">
        <v>0.66764100000000004</v>
      </c>
      <c r="V15" s="55">
        <v>10</v>
      </c>
      <c r="W15" s="55">
        <v>-0.11642</v>
      </c>
      <c r="X15" s="55">
        <v>-0.25774999999999998</v>
      </c>
      <c r="Y15" s="55">
        <v>-0.20546</v>
      </c>
      <c r="Z15" s="55">
        <v>0.19225700000000001</v>
      </c>
      <c r="AA15" s="55">
        <v>0.172931</v>
      </c>
      <c r="AB15" s="56">
        <v>-0.86177000000000004</v>
      </c>
      <c r="AC15" s="55">
        <v>-0.13472000000000001</v>
      </c>
    </row>
    <row r="16" spans="1:29" x14ac:dyDescent="0.15">
      <c r="A16" s="53" t="s">
        <v>889</v>
      </c>
      <c r="B16" s="53">
        <v>7.2490278000000002E-3</v>
      </c>
      <c r="C16" s="54" t="str">
        <f t="shared" si="0"/>
        <v>RECENT_CONTACT_DAY_woe</v>
      </c>
      <c r="D16" s="146">
        <v>14</v>
      </c>
      <c r="E16" s="54" t="s">
        <v>99</v>
      </c>
      <c r="F16" s="168" t="s">
        <v>649</v>
      </c>
      <c r="G16" s="141">
        <v>7.2490278000000002E-3</v>
      </c>
      <c r="H16" s="189">
        <v>96.171800000000005</v>
      </c>
      <c r="I16" s="141">
        <v>3.2973084842553521E-3</v>
      </c>
      <c r="J16" s="55">
        <v>0.84738899999999995</v>
      </c>
      <c r="K16" s="55">
        <v>-0.55786999999999998</v>
      </c>
      <c r="L16" s="55">
        <v>0.29758299999999999</v>
      </c>
      <c r="M16" s="55">
        <v>-9.1929999999999998E-2</v>
      </c>
      <c r="N16" s="55">
        <v>-0.5373</v>
      </c>
      <c r="O16" s="55">
        <v>-0.50427</v>
      </c>
      <c r="P16" s="55">
        <v>0.18642900000000001</v>
      </c>
      <c r="Q16" s="55">
        <v>-0.34172000000000002</v>
      </c>
      <c r="R16" s="55">
        <v>-0.31630999999999998</v>
      </c>
      <c r="S16" s="55">
        <v>1.123402</v>
      </c>
      <c r="T16" s="55">
        <v>0.49010599999999999</v>
      </c>
      <c r="U16" s="55">
        <v>-0.27953</v>
      </c>
      <c r="V16" s="55">
        <v>-0.11642</v>
      </c>
      <c r="W16" s="55">
        <v>10</v>
      </c>
      <c r="X16" s="55">
        <v>-7.1099999999999997E-2</v>
      </c>
      <c r="Y16" s="55">
        <v>-0.13888</v>
      </c>
      <c r="Z16" s="55">
        <v>3.8775999999999998E-2</v>
      </c>
      <c r="AA16" s="55">
        <v>-9.1660000000000005E-2</v>
      </c>
      <c r="AB16" s="56">
        <v>1.8688229999999999</v>
      </c>
      <c r="AC16" s="55">
        <v>-0.28597</v>
      </c>
    </row>
    <row r="17" spans="1:29" x14ac:dyDescent="0.15">
      <c r="A17" s="53" t="s">
        <v>892</v>
      </c>
      <c r="B17" s="53">
        <v>5.4315847000000004E-3</v>
      </c>
      <c r="C17" s="54" t="str">
        <f t="shared" si="0"/>
        <v>APP_COUNT_woe</v>
      </c>
      <c r="D17" s="146">
        <v>15</v>
      </c>
      <c r="E17" s="54" t="s">
        <v>29</v>
      </c>
      <c r="F17" s="168" t="s">
        <v>570</v>
      </c>
      <c r="G17" s="141">
        <v>5.4315847000000004E-3</v>
      </c>
      <c r="H17" s="189">
        <v>45.223799999999997</v>
      </c>
      <c r="I17" s="141">
        <v>0</v>
      </c>
      <c r="J17" s="55">
        <v>-0.30554999999999999</v>
      </c>
      <c r="K17" s="55">
        <v>0.112527</v>
      </c>
      <c r="L17" s="55">
        <v>-0.25877</v>
      </c>
      <c r="M17" s="55">
        <v>5.5135999999999998E-2</v>
      </c>
      <c r="N17" s="55">
        <v>9.9776000000000004E-2</v>
      </c>
      <c r="O17" s="55">
        <v>5.3117999999999999E-2</v>
      </c>
      <c r="P17" s="55">
        <v>-0.24629999999999999</v>
      </c>
      <c r="Q17" s="55">
        <v>-0.72858000000000001</v>
      </c>
      <c r="R17" s="55">
        <v>0.18069199999999999</v>
      </c>
      <c r="S17" s="55">
        <v>-0.41322999999999999</v>
      </c>
      <c r="T17" s="55">
        <v>-1.149E-2</v>
      </c>
      <c r="U17" s="55">
        <v>0.29492200000000002</v>
      </c>
      <c r="V17" s="55">
        <v>-0.25774999999999998</v>
      </c>
      <c r="W17" s="55">
        <v>-7.1099999999999997E-2</v>
      </c>
      <c r="X17" s="55">
        <v>10</v>
      </c>
      <c r="Y17" s="55">
        <v>7.7321359999999997</v>
      </c>
      <c r="Z17" s="55">
        <v>-0.24292</v>
      </c>
      <c r="AA17" s="55">
        <v>0.16280800000000001</v>
      </c>
      <c r="AB17" s="56">
        <v>5.3693999999999999E-2</v>
      </c>
      <c r="AC17" s="55">
        <v>-5.5010000000000003E-2</v>
      </c>
    </row>
    <row r="18" spans="1:29" x14ac:dyDescent="0.15">
      <c r="A18" s="53" t="s">
        <v>901</v>
      </c>
      <c r="B18" s="53">
        <v>3.5844926000000001E-3</v>
      </c>
      <c r="C18" s="54" t="str">
        <f t="shared" si="0"/>
        <v>REJ_COUNT_woe</v>
      </c>
      <c r="D18" s="146">
        <v>16</v>
      </c>
      <c r="E18" s="54" t="s">
        <v>27</v>
      </c>
      <c r="F18" s="168" t="s">
        <v>568</v>
      </c>
      <c r="G18" s="141">
        <v>3.5844926000000001E-3</v>
      </c>
      <c r="H18" s="189">
        <v>4.7676999999999996</v>
      </c>
      <c r="I18" s="141">
        <v>0</v>
      </c>
      <c r="J18" s="55">
        <v>-0.39612000000000003</v>
      </c>
      <c r="K18" s="55">
        <v>-8.9370000000000005E-2</v>
      </c>
      <c r="L18" s="55">
        <v>-0.33445999999999998</v>
      </c>
      <c r="M18" s="55">
        <v>-5.8729999999999997E-2</v>
      </c>
      <c r="N18" s="55">
        <v>0.10732</v>
      </c>
      <c r="O18" s="55">
        <v>0.109417</v>
      </c>
      <c r="P18" s="55">
        <v>-0.24512</v>
      </c>
      <c r="Q18" s="55">
        <v>-0.39345000000000002</v>
      </c>
      <c r="R18" s="55">
        <v>0.142899</v>
      </c>
      <c r="S18" s="55">
        <v>-0.30456</v>
      </c>
      <c r="T18" s="55">
        <v>0.111442</v>
      </c>
      <c r="U18" s="55">
        <v>0.28088800000000003</v>
      </c>
      <c r="V18" s="55">
        <v>-0.20546</v>
      </c>
      <c r="W18" s="55">
        <v>-0.13888</v>
      </c>
      <c r="X18" s="55">
        <v>7.7321359999999997</v>
      </c>
      <c r="Y18" s="55">
        <v>10</v>
      </c>
      <c r="Z18" s="55">
        <v>-0.15240999999999999</v>
      </c>
      <c r="AA18" s="55">
        <v>0.12990199999999999</v>
      </c>
      <c r="AB18" s="56">
        <v>-2.6939999999999999E-2</v>
      </c>
      <c r="AC18" s="55">
        <v>-4.4630000000000003E-2</v>
      </c>
    </row>
    <row r="19" spans="1:29" x14ac:dyDescent="0.15">
      <c r="A19" s="53" t="s">
        <v>906</v>
      </c>
      <c r="B19" s="53">
        <v>3.0869527999999999E-3</v>
      </c>
      <c r="C19" s="54" t="str">
        <f t="shared" si="0"/>
        <v>IS_SSI_woe</v>
      </c>
      <c r="D19" s="146">
        <v>17</v>
      </c>
      <c r="E19" s="54" t="s">
        <v>403</v>
      </c>
      <c r="F19" s="169" t="s">
        <v>1252</v>
      </c>
      <c r="G19" s="141">
        <v>3.0869527999999999E-3</v>
      </c>
      <c r="H19" s="189">
        <v>49.500399999999999</v>
      </c>
      <c r="I19" s="141">
        <v>0</v>
      </c>
      <c r="J19" s="55">
        <v>0.39171600000000001</v>
      </c>
      <c r="K19" s="55">
        <v>0.36088199999999998</v>
      </c>
      <c r="L19" s="55">
        <v>0.17261499999999999</v>
      </c>
      <c r="M19" s="55">
        <v>0.24419299999999999</v>
      </c>
      <c r="N19" s="55">
        <v>0.28035599999999999</v>
      </c>
      <c r="O19" s="55">
        <v>0.26864700000000002</v>
      </c>
      <c r="P19" s="55">
        <v>0.23364499999999999</v>
      </c>
      <c r="Q19" s="55">
        <v>0.44197999999999998</v>
      </c>
      <c r="R19" s="55">
        <v>-0.78771000000000002</v>
      </c>
      <c r="S19" s="55">
        <v>0.17916699999999999</v>
      </c>
      <c r="T19" s="55">
        <v>9.7644999999999996E-2</v>
      </c>
      <c r="U19" s="55">
        <v>-0.37009999999999998</v>
      </c>
      <c r="V19" s="55">
        <v>0.19225700000000001</v>
      </c>
      <c r="W19" s="55">
        <v>3.8775999999999998E-2</v>
      </c>
      <c r="X19" s="55">
        <v>-0.24292</v>
      </c>
      <c r="Y19" s="55">
        <v>-0.15240999999999999</v>
      </c>
      <c r="Z19" s="55">
        <v>10</v>
      </c>
      <c r="AA19" s="55">
        <v>-0.27565000000000001</v>
      </c>
      <c r="AB19" s="56">
        <v>-2.461E-2</v>
      </c>
      <c r="AC19" s="55">
        <v>-0.25068000000000001</v>
      </c>
    </row>
    <row r="20" spans="1:29" x14ac:dyDescent="0.15">
      <c r="A20" s="53" t="s">
        <v>908</v>
      </c>
      <c r="B20" s="53">
        <v>2.1354757000000002E-3</v>
      </c>
      <c r="C20" s="54" t="str">
        <f t="shared" si="0"/>
        <v>CREDIT_AMOUNT_woe</v>
      </c>
      <c r="D20" s="146">
        <v>18</v>
      </c>
      <c r="E20" s="54" t="s">
        <v>32</v>
      </c>
      <c r="F20" s="168" t="s">
        <v>573</v>
      </c>
      <c r="G20" s="141">
        <v>2.1354757000000002E-3</v>
      </c>
      <c r="H20" s="189">
        <v>55.683900000000001</v>
      </c>
      <c r="I20" s="141">
        <v>0</v>
      </c>
      <c r="J20" s="55">
        <v>-0.35747000000000001</v>
      </c>
      <c r="K20" s="55">
        <v>-0.23202999999999999</v>
      </c>
      <c r="L20" s="55">
        <v>-4.4880000000000003E-2</v>
      </c>
      <c r="M20" s="55">
        <v>-7.7679999999999999E-2</v>
      </c>
      <c r="N20" s="55">
        <v>0.21967200000000001</v>
      </c>
      <c r="O20" s="55">
        <v>0.31020799999999998</v>
      </c>
      <c r="P20" s="55">
        <v>-0.26683000000000001</v>
      </c>
      <c r="Q20" s="55">
        <v>-0.43613000000000002</v>
      </c>
      <c r="R20" s="55">
        <v>1.3494079999999999</v>
      </c>
      <c r="S20" s="55">
        <v>-5.5190000000000003E-2</v>
      </c>
      <c r="T20" s="55">
        <v>-0.50431999999999999</v>
      </c>
      <c r="U20" s="55">
        <v>0.94703599999999999</v>
      </c>
      <c r="V20" s="55">
        <v>0.172931</v>
      </c>
      <c r="W20" s="55">
        <v>-9.1660000000000005E-2</v>
      </c>
      <c r="X20" s="55">
        <v>0.16280800000000001</v>
      </c>
      <c r="Y20" s="55">
        <v>0.12990199999999999</v>
      </c>
      <c r="Z20" s="55">
        <v>-0.27565000000000001</v>
      </c>
      <c r="AA20" s="55">
        <v>10</v>
      </c>
      <c r="AB20" s="56">
        <v>3.8231000000000001E-2</v>
      </c>
      <c r="AC20" s="55">
        <v>-0.71872000000000003</v>
      </c>
    </row>
    <row r="21" spans="1:29" x14ac:dyDescent="0.15">
      <c r="A21" s="53" t="s">
        <v>916</v>
      </c>
      <c r="B21" s="53">
        <v>1.9608794000000001E-3</v>
      </c>
      <c r="C21" s="181" t="str">
        <f t="shared" si="0"/>
        <v>MAX_SEQ_DUEDAYS_woe</v>
      </c>
      <c r="D21" s="182">
        <v>19</v>
      </c>
      <c r="E21" s="181" t="s">
        <v>88</v>
      </c>
      <c r="F21" s="183" t="s">
        <v>632</v>
      </c>
      <c r="G21" s="141">
        <v>1.9608794000000001E-3</v>
      </c>
      <c r="H21" s="189">
        <v>176.95419999999999</v>
      </c>
      <c r="I21" s="141">
        <v>0</v>
      </c>
      <c r="J21" s="61">
        <v>-0.47864000000000001</v>
      </c>
      <c r="K21" s="61">
        <v>-3.08467</v>
      </c>
      <c r="L21" s="61">
        <v>-1.2015899999999999</v>
      </c>
      <c r="M21" s="61">
        <v>-2.4336799999999998</v>
      </c>
      <c r="N21" s="55">
        <v>-0.20884</v>
      </c>
      <c r="O21" s="55">
        <v>-0.28633999999999998</v>
      </c>
      <c r="P21" s="55">
        <v>-0.75934000000000001</v>
      </c>
      <c r="Q21" s="55">
        <v>-1.4972700000000001</v>
      </c>
      <c r="R21" s="55">
        <v>-0.44140000000000001</v>
      </c>
      <c r="S21" s="55">
        <v>3.1317309999999998</v>
      </c>
      <c r="T21" s="55">
        <v>0.86112900000000003</v>
      </c>
      <c r="U21" s="55">
        <v>-0.31106</v>
      </c>
      <c r="V21" s="55">
        <v>-0.86177000000000004</v>
      </c>
      <c r="W21" s="55">
        <v>1.8688229999999999</v>
      </c>
      <c r="X21" s="55">
        <v>5.3693999999999999E-2</v>
      </c>
      <c r="Y21" s="55">
        <v>-2.6939999999999999E-2</v>
      </c>
      <c r="Z21" s="55">
        <v>-2.461E-2</v>
      </c>
      <c r="AA21" s="55">
        <v>3.8231000000000001E-2</v>
      </c>
      <c r="AB21" s="56">
        <v>10</v>
      </c>
      <c r="AC21" s="55">
        <v>0.106241</v>
      </c>
    </row>
    <row r="22" spans="1:29" x14ac:dyDescent="0.15">
      <c r="A22" s="53" t="s">
        <v>912</v>
      </c>
      <c r="B22" s="53">
        <v>0</v>
      </c>
      <c r="C22" s="54" t="str">
        <f t="shared" si="0"/>
        <v>person_sex_woe</v>
      </c>
      <c r="D22" s="146">
        <v>20</v>
      </c>
      <c r="E22" s="184" t="s">
        <v>1278</v>
      </c>
      <c r="F22" s="169" t="s">
        <v>1174</v>
      </c>
      <c r="G22" s="141">
        <v>2E-3</v>
      </c>
      <c r="H22" s="190">
        <v>29.156500000000001</v>
      </c>
      <c r="I22" s="141">
        <v>0</v>
      </c>
      <c r="J22" s="55">
        <v>-9.2310000000000003E-2</v>
      </c>
      <c r="K22" s="55">
        <v>7.3625999999999997E-2</v>
      </c>
      <c r="L22" s="55">
        <v>-0.20052</v>
      </c>
      <c r="M22" s="55">
        <v>0.13484599999999999</v>
      </c>
      <c r="N22" s="55">
        <v>0.15881200000000001</v>
      </c>
      <c r="O22" s="55">
        <v>-3.7199999999999997E-2</v>
      </c>
      <c r="P22" s="55">
        <v>0.26433600000000002</v>
      </c>
      <c r="Q22" s="55">
        <v>0.24935499999999999</v>
      </c>
      <c r="R22" s="55">
        <v>-0.14923</v>
      </c>
      <c r="S22" s="55">
        <v>0.46678500000000001</v>
      </c>
      <c r="T22" s="55">
        <v>0.150561</v>
      </c>
      <c r="U22" s="55">
        <v>-1.1874899999999999</v>
      </c>
      <c r="V22" s="55">
        <v>-0.13472000000000001</v>
      </c>
      <c r="W22" s="55">
        <v>-0.28597</v>
      </c>
      <c r="X22" s="55">
        <v>-5.5010000000000003E-2</v>
      </c>
      <c r="Y22" s="55">
        <v>-4.4630000000000003E-2</v>
      </c>
      <c r="Z22" s="55">
        <v>-0.25068000000000001</v>
      </c>
      <c r="AA22" s="55">
        <v>-0.71872000000000003</v>
      </c>
      <c r="AB22" s="56">
        <v>0.106241</v>
      </c>
      <c r="AC22" s="55">
        <v>10</v>
      </c>
    </row>
    <row r="25" spans="1:29" x14ac:dyDescent="0.15">
      <c r="E25" s="169" t="s">
        <v>1247</v>
      </c>
      <c r="F25" s="168" t="s">
        <v>611</v>
      </c>
      <c r="G25" s="168" t="s">
        <v>645</v>
      </c>
      <c r="H25" s="168" t="s">
        <v>622</v>
      </c>
      <c r="I25" s="169" t="s">
        <v>1248</v>
      </c>
      <c r="J25" s="169" t="s">
        <v>1249</v>
      </c>
      <c r="K25" s="168" t="s">
        <v>624</v>
      </c>
      <c r="L25" s="169" t="s">
        <v>1253</v>
      </c>
      <c r="M25" s="168" t="s">
        <v>587</v>
      </c>
      <c r="N25" s="168" t="s">
        <v>659</v>
      </c>
      <c r="O25" s="169" t="s">
        <v>1173</v>
      </c>
      <c r="P25" s="169" t="s">
        <v>1250</v>
      </c>
      <c r="Q25" s="169" t="s">
        <v>1251</v>
      </c>
      <c r="R25" s="168" t="s">
        <v>649</v>
      </c>
      <c r="S25" s="168" t="s">
        <v>570</v>
      </c>
      <c r="T25" s="168" t="s">
        <v>568</v>
      </c>
      <c r="U25" s="169" t="s">
        <v>1252</v>
      </c>
      <c r="V25" s="168" t="s">
        <v>573</v>
      </c>
      <c r="W25" s="168" t="s">
        <v>632</v>
      </c>
    </row>
    <row r="27" spans="1:29" ht="14.25" thickBot="1" x14ac:dyDescent="0.2"/>
    <row r="28" spans="1:29" ht="14.25" thickBot="1" x14ac:dyDescent="0.25">
      <c r="E28" s="290" t="s">
        <v>7</v>
      </c>
      <c r="F28" s="291"/>
      <c r="G28" s="291"/>
      <c r="H28" s="291"/>
      <c r="I28" s="291"/>
      <c r="J28" s="291"/>
      <c r="K28" s="291"/>
    </row>
    <row r="29" spans="1:29" ht="49.5" customHeight="1" x14ac:dyDescent="0.2">
      <c r="E29" s="292" t="s">
        <v>8</v>
      </c>
      <c r="F29" s="294" t="s">
        <v>1</v>
      </c>
      <c r="G29" s="294" t="s">
        <v>9</v>
      </c>
      <c r="H29" s="7" t="s">
        <v>10</v>
      </c>
      <c r="I29" s="7" t="s">
        <v>3</v>
      </c>
      <c r="J29" s="294" t="s">
        <v>4</v>
      </c>
      <c r="K29" s="296" t="s">
        <v>13</v>
      </c>
    </row>
    <row r="30" spans="1:29" ht="14.25" thickBot="1" x14ac:dyDescent="0.25">
      <c r="E30" s="293"/>
      <c r="F30" s="295"/>
      <c r="G30" s="295"/>
      <c r="H30" s="8" t="s">
        <v>11</v>
      </c>
      <c r="I30" s="8" t="s">
        <v>2</v>
      </c>
      <c r="J30" s="295"/>
      <c r="K30" s="297"/>
    </row>
    <row r="31" spans="1:29" ht="14.25" thickBot="1" x14ac:dyDescent="0.2">
      <c r="E31" s="11" t="s">
        <v>12</v>
      </c>
      <c r="F31" s="9">
        <v>1</v>
      </c>
      <c r="G31" s="9">
        <v>0.54449999999999998</v>
      </c>
      <c r="H31" s="9">
        <v>7.1599999999999997E-3</v>
      </c>
      <c r="I31" s="9">
        <v>5781.8419000000004</v>
      </c>
      <c r="J31" s="9" t="s">
        <v>5</v>
      </c>
      <c r="K31" s="10"/>
    </row>
    <row r="32" spans="1:29" ht="14.25" thickBot="1" x14ac:dyDescent="0.2">
      <c r="E32" s="11" t="s">
        <v>1254</v>
      </c>
      <c r="F32" s="9">
        <v>1</v>
      </c>
      <c r="G32" s="9">
        <v>0.62849999999999995</v>
      </c>
      <c r="H32" s="9">
        <v>2.1000000000000001E-2</v>
      </c>
      <c r="I32" s="9">
        <v>895.92060000000004</v>
      </c>
      <c r="J32" s="9" t="s">
        <v>5</v>
      </c>
      <c r="K32" s="10">
        <v>0.1472</v>
      </c>
    </row>
    <row r="33" spans="5:29" ht="14.25" thickBot="1" x14ac:dyDescent="0.2">
      <c r="E33" s="11" t="s">
        <v>150</v>
      </c>
      <c r="F33" s="9">
        <v>1</v>
      </c>
      <c r="G33" s="9">
        <v>0.61299999999999999</v>
      </c>
      <c r="H33" s="9">
        <v>2.8199999999999999E-2</v>
      </c>
      <c r="I33" s="9">
        <v>472.28829999999999</v>
      </c>
      <c r="J33" s="9" t="s">
        <v>5</v>
      </c>
      <c r="K33" s="10">
        <v>0.1137</v>
      </c>
    </row>
    <row r="34" spans="5:29" ht="14.25" thickBot="1" x14ac:dyDescent="0.2">
      <c r="E34" s="11" t="s">
        <v>813</v>
      </c>
      <c r="F34" s="9">
        <v>1</v>
      </c>
      <c r="G34" s="9">
        <v>0.39219999999999999</v>
      </c>
      <c r="H34" s="9">
        <v>2.9499999999999998E-2</v>
      </c>
      <c r="I34" s="9">
        <v>176.83629999999999</v>
      </c>
      <c r="J34" s="9" t="s">
        <v>5</v>
      </c>
      <c r="K34" s="10">
        <v>4.8800000000000003E-2</v>
      </c>
    </row>
    <row r="35" spans="5:29" ht="14.25" thickBot="1" x14ac:dyDescent="0.2">
      <c r="E35" s="11" t="s">
        <v>1255</v>
      </c>
      <c r="F35" s="9">
        <v>1</v>
      </c>
      <c r="G35" s="9">
        <v>-8.6300000000000002E-2</v>
      </c>
      <c r="H35" s="9">
        <v>4.02E-2</v>
      </c>
      <c r="I35" s="9">
        <v>4.5998000000000001</v>
      </c>
      <c r="J35" s="9">
        <v>3.2000000000000001E-2</v>
      </c>
      <c r="K35" s="10">
        <v>-1.0800000000000001E-2</v>
      </c>
    </row>
    <row r="36" spans="5:29" ht="14.25" thickBot="1" x14ac:dyDescent="0.2">
      <c r="E36" s="11" t="s">
        <v>760</v>
      </c>
      <c r="F36" s="9">
        <v>1</v>
      </c>
      <c r="G36" s="9">
        <v>0.61860000000000004</v>
      </c>
      <c r="H36" s="9">
        <v>3.9E-2</v>
      </c>
      <c r="I36" s="9">
        <v>251.41079999999999</v>
      </c>
      <c r="J36" s="9" t="s">
        <v>5</v>
      </c>
      <c r="K36" s="10">
        <v>6.7599999999999993E-2</v>
      </c>
    </row>
    <row r="37" spans="5:29" ht="14.25" thickBot="1" x14ac:dyDescent="0.2">
      <c r="E37" s="11" t="s">
        <v>1058</v>
      </c>
      <c r="F37" s="9">
        <v>1</v>
      </c>
      <c r="G37" s="9">
        <v>0.53720000000000001</v>
      </c>
      <c r="H37" s="9">
        <v>3.9800000000000002E-2</v>
      </c>
      <c r="I37" s="9">
        <v>182.52940000000001</v>
      </c>
      <c r="J37" s="9" t="s">
        <v>5</v>
      </c>
      <c r="K37" s="10">
        <v>5.7299999999999997E-2</v>
      </c>
    </row>
    <row r="38" spans="5:29" ht="14.25" thickBot="1" x14ac:dyDescent="0.2">
      <c r="E38" s="11" t="s">
        <v>1256</v>
      </c>
      <c r="F38" s="9">
        <v>1</v>
      </c>
      <c r="G38" s="9">
        <v>-0.17269999999999999</v>
      </c>
      <c r="H38" s="9">
        <v>4.3400000000000001E-2</v>
      </c>
      <c r="I38" s="9">
        <v>15.813800000000001</v>
      </c>
      <c r="J38" s="9" t="s">
        <v>5</v>
      </c>
      <c r="K38" s="10">
        <v>-1.72E-2</v>
      </c>
    </row>
    <row r="39" spans="5:29" s="62" customFormat="1" ht="14.25" thickBot="1" x14ac:dyDescent="0.2">
      <c r="E39" s="11" t="s">
        <v>1140</v>
      </c>
      <c r="F39" s="9">
        <v>1</v>
      </c>
      <c r="G39" s="9">
        <v>0.1598</v>
      </c>
      <c r="H39" s="9">
        <v>4.24E-2</v>
      </c>
      <c r="I39" s="9">
        <v>14.2241</v>
      </c>
      <c r="J39" s="9">
        <v>2.0000000000000001E-4</v>
      </c>
      <c r="K39" s="10">
        <v>1.44E-2</v>
      </c>
      <c r="AC39" s="188"/>
    </row>
    <row r="40" spans="5:29" ht="14.25" thickBot="1" x14ac:dyDescent="0.2">
      <c r="E40" s="11" t="s">
        <v>1089</v>
      </c>
      <c r="F40" s="9">
        <v>1</v>
      </c>
      <c r="G40" s="9">
        <v>0.75009999999999999</v>
      </c>
      <c r="H40" s="9">
        <v>4.7800000000000002E-2</v>
      </c>
      <c r="I40" s="9">
        <v>246.60900000000001</v>
      </c>
      <c r="J40" s="9" t="s">
        <v>5</v>
      </c>
      <c r="K40" s="10">
        <v>6.8500000000000005E-2</v>
      </c>
    </row>
    <row r="41" spans="5:29" ht="14.25" thickBot="1" x14ac:dyDescent="0.2">
      <c r="E41" s="11" t="s">
        <v>1136</v>
      </c>
      <c r="F41" s="9">
        <v>1</v>
      </c>
      <c r="G41" s="9">
        <v>0.36080000000000001</v>
      </c>
      <c r="H41" s="9">
        <v>5.1900000000000002E-2</v>
      </c>
      <c r="I41" s="9">
        <v>48.358199999999997</v>
      </c>
      <c r="J41" s="9" t="s">
        <v>5</v>
      </c>
      <c r="K41" s="10">
        <v>3.3000000000000002E-2</v>
      </c>
    </row>
    <row r="42" spans="5:29" ht="14.25" thickBot="1" x14ac:dyDescent="0.2">
      <c r="E42" s="11" t="s">
        <v>764</v>
      </c>
      <c r="F42" s="9">
        <v>1</v>
      </c>
      <c r="G42" s="9">
        <v>0.91069999999999995</v>
      </c>
      <c r="H42" s="9">
        <v>4.7500000000000001E-2</v>
      </c>
      <c r="I42" s="9">
        <v>367.89060000000001</v>
      </c>
      <c r="J42" s="9" t="s">
        <v>5</v>
      </c>
      <c r="K42" s="10">
        <v>6.7900000000000002E-2</v>
      </c>
    </row>
    <row r="43" spans="5:29" ht="14.25" thickBot="1" x14ac:dyDescent="0.2">
      <c r="E43" s="11" t="s">
        <v>1063</v>
      </c>
      <c r="F43" s="9">
        <v>1</v>
      </c>
      <c r="G43" s="9">
        <v>0.18529999999999999</v>
      </c>
      <c r="H43" s="9">
        <v>6.9500000000000006E-2</v>
      </c>
      <c r="I43" s="9">
        <v>7.1196999999999999</v>
      </c>
      <c r="J43" s="9">
        <v>7.6E-3</v>
      </c>
      <c r="K43" s="10">
        <v>1.15E-2</v>
      </c>
    </row>
    <row r="44" spans="5:29" ht="14.25" thickBot="1" x14ac:dyDescent="0.2">
      <c r="E44" s="11" t="s">
        <v>1138</v>
      </c>
      <c r="F44" s="9">
        <v>1</v>
      </c>
      <c r="G44" s="9">
        <v>0.80630000000000002</v>
      </c>
      <c r="H44" s="9">
        <v>8.2199999999999995E-2</v>
      </c>
      <c r="I44" s="9">
        <v>96.171800000000005</v>
      </c>
      <c r="J44" s="9" t="s">
        <v>5</v>
      </c>
      <c r="K44" s="10">
        <v>3.95E-2</v>
      </c>
    </row>
    <row r="45" spans="5:29" ht="14.25" thickBot="1" x14ac:dyDescent="0.2">
      <c r="E45" s="11" t="s">
        <v>1257</v>
      </c>
      <c r="F45" s="9">
        <v>1</v>
      </c>
      <c r="G45" s="9">
        <v>0.9375</v>
      </c>
      <c r="H45" s="9">
        <v>0.1394</v>
      </c>
      <c r="I45" s="9">
        <v>45.223799999999997</v>
      </c>
      <c r="J45" s="9" t="s">
        <v>5</v>
      </c>
      <c r="K45" s="10">
        <v>3.8699999999999998E-2</v>
      </c>
    </row>
    <row r="46" spans="5:29" ht="14.25" thickBot="1" x14ac:dyDescent="0.2">
      <c r="E46" s="11" t="s">
        <v>1091</v>
      </c>
      <c r="F46" s="9">
        <v>1</v>
      </c>
      <c r="G46" s="9">
        <v>3.2199999999999999E-2</v>
      </c>
      <c r="H46" s="9">
        <v>1.47E-2</v>
      </c>
      <c r="I46" s="9">
        <v>4.7676999999999996</v>
      </c>
      <c r="J46" s="9">
        <v>2.9000000000000001E-2</v>
      </c>
      <c r="K46" s="10">
        <v>1.24E-2</v>
      </c>
    </row>
    <row r="47" spans="5:29" ht="14.25" thickBot="1" x14ac:dyDescent="0.2">
      <c r="E47" s="11" t="s">
        <v>1258</v>
      </c>
      <c r="F47" s="9">
        <v>1</v>
      </c>
      <c r="G47" s="9">
        <v>0.80220000000000002</v>
      </c>
      <c r="H47" s="9">
        <v>0.114</v>
      </c>
      <c r="I47" s="9">
        <v>49.500399999999999</v>
      </c>
      <c r="J47" s="9" t="s">
        <v>5</v>
      </c>
      <c r="K47" s="10">
        <v>2.4400000000000002E-2</v>
      </c>
    </row>
    <row r="48" spans="5:29" ht="14.25" thickBot="1" x14ac:dyDescent="0.2">
      <c r="E48" s="11" t="s">
        <v>140</v>
      </c>
      <c r="F48" s="9">
        <v>1</v>
      </c>
      <c r="G48" s="9">
        <v>1.0307999999999999</v>
      </c>
      <c r="H48" s="9">
        <v>0.1381</v>
      </c>
      <c r="I48" s="9">
        <v>55.683900000000001</v>
      </c>
      <c r="J48" s="9" t="s">
        <v>5</v>
      </c>
      <c r="K48" s="10">
        <v>2.6200000000000001E-2</v>
      </c>
    </row>
    <row r="49" spans="5:11" x14ac:dyDescent="0.15">
      <c r="E49" s="4" t="s">
        <v>806</v>
      </c>
      <c r="F49" s="1">
        <v>1</v>
      </c>
      <c r="G49" s="1">
        <v>2.1848999999999998</v>
      </c>
      <c r="H49" s="1">
        <v>0.16420000000000001</v>
      </c>
      <c r="I49" s="1">
        <v>176.95419999999999</v>
      </c>
      <c r="J49" s="1" t="s">
        <v>5</v>
      </c>
      <c r="K49" s="2">
        <v>5.3999999999999999E-2</v>
      </c>
    </row>
  </sheetData>
  <mergeCells count="6">
    <mergeCell ref="E28:K28"/>
    <mergeCell ref="E29:E30"/>
    <mergeCell ref="F29:F30"/>
    <mergeCell ref="G29:G30"/>
    <mergeCell ref="J29:J30"/>
    <mergeCell ref="K29:K30"/>
  </mergeCells>
  <phoneticPr fontId="24" type="noConversion"/>
  <conditionalFormatting sqref="J3:AB21">
    <cfRule type="cellIs" dxfId="46" priority="38" operator="between">
      <formula>6</formula>
      <formula>7.999</formula>
    </cfRule>
    <cfRule type="cellIs" dxfId="45" priority="39" operator="between">
      <formula>8</formula>
      <formula>9.999</formula>
    </cfRule>
    <cfRule type="cellIs" dxfId="44" priority="40" operator="equal">
      <formula>10</formula>
    </cfRule>
    <cfRule type="cellIs" dxfId="43" priority="41" operator="equal">
      <formula>10</formula>
    </cfRule>
  </conditionalFormatting>
  <conditionalFormatting sqref="AC3:AC22">
    <cfRule type="cellIs" dxfId="42" priority="6" operator="between">
      <formula>6</formula>
      <formula>7.999</formula>
    </cfRule>
    <cfRule type="cellIs" dxfId="41" priority="7" operator="between">
      <formula>8</formula>
      <formula>9.999</formula>
    </cfRule>
    <cfRule type="cellIs" dxfId="40" priority="8" operator="equal">
      <formula>10</formula>
    </cfRule>
    <cfRule type="cellIs" dxfId="39" priority="9" operator="equal">
      <formula>10</formula>
    </cfRule>
  </conditionalFormatting>
  <conditionalFormatting sqref="J22:AB22">
    <cfRule type="cellIs" dxfId="38" priority="2" operator="between">
      <formula>6</formula>
      <formula>7.999</formula>
    </cfRule>
    <cfRule type="cellIs" dxfId="37" priority="3" operator="between">
      <formula>8</formula>
      <formula>9.999</formula>
    </cfRule>
    <cfRule type="cellIs" dxfId="36" priority="4" operator="equal">
      <formula>10</formula>
    </cfRule>
    <cfRule type="cellIs" dxfId="35" priority="5" operator="equal">
      <formula>10</formula>
    </cfRule>
  </conditionalFormatting>
  <conditionalFormatting sqref="H22">
    <cfRule type="cellIs" dxfId="34" priority="1" operator="between">
      <formula>-99999</formula>
      <formula>0</formula>
    </cfRule>
  </conditionalFormatting>
  <pageMargins left="0.23622047244094491" right="0.23622047244094491" top="0.74803149606299213" bottom="0.74803149606299213" header="0.31496062992125984" footer="0.31496062992125984"/>
  <pageSetup paperSize="8" scale="5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O113"/>
  <sheetViews>
    <sheetView zoomScale="80" zoomScaleNormal="80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E8" sqref="E8"/>
    </sheetView>
  </sheetViews>
  <sheetFormatPr defaultRowHeight="13.5" x14ac:dyDescent="0.15"/>
  <cols>
    <col min="1" max="2" width="24" style="53" customWidth="1"/>
    <col min="3" max="3" width="22.25" style="53" customWidth="1"/>
    <col min="4" max="4" width="4.5" style="53" customWidth="1"/>
    <col min="5" max="5" width="19.75" style="53" customWidth="1"/>
    <col min="6" max="6" width="23.375" style="53" customWidth="1"/>
    <col min="7" max="7" width="6.125" style="53" customWidth="1"/>
    <col min="8" max="8" width="5.625" style="53" customWidth="1"/>
    <col min="9" max="9" width="6.125" style="53" customWidth="1"/>
    <col min="10" max="53" width="3.625" style="53" customWidth="1"/>
    <col min="54" max="54" width="4.25" style="53" customWidth="1"/>
    <col min="55" max="55" width="3.5" style="53" customWidth="1"/>
    <col min="56" max="56" width="4.125" style="53" customWidth="1"/>
    <col min="57" max="57" width="3.25" style="53" customWidth="1"/>
    <col min="58" max="58" width="3.875" style="53" customWidth="1"/>
    <col min="59" max="59" width="4" style="53" customWidth="1"/>
    <col min="60" max="61" width="4.875" style="53" customWidth="1"/>
    <col min="62" max="62" width="5.25" style="53" customWidth="1"/>
    <col min="63" max="63" width="4.25" style="53" customWidth="1"/>
    <col min="64" max="64" width="5.5" style="53" customWidth="1"/>
    <col min="65" max="65" width="4" style="53" customWidth="1"/>
    <col min="66" max="66" width="4.5" style="53" customWidth="1"/>
    <col min="67" max="67" width="3.75" style="53" customWidth="1"/>
    <col min="68" max="68" width="4.25" style="53" customWidth="1"/>
    <col min="69" max="69" width="4.125" style="53" customWidth="1"/>
    <col min="70" max="71" width="4" style="53" customWidth="1"/>
    <col min="72" max="72" width="3.875" style="53" customWidth="1"/>
    <col min="73" max="73" width="4.625" style="53" customWidth="1"/>
    <col min="74" max="74" width="5.25" style="53" customWidth="1"/>
    <col min="75" max="75" width="4.5" style="53" customWidth="1"/>
    <col min="76" max="76" width="5.125" style="53" customWidth="1"/>
    <col min="77" max="77" width="4.75" style="53" customWidth="1"/>
    <col min="78" max="78" width="5.875" style="53" customWidth="1"/>
    <col min="79" max="80" width="5.5" style="53" customWidth="1"/>
    <col min="81" max="82" width="4.75" style="53" customWidth="1"/>
    <col min="83" max="83" width="4.25" style="53" customWidth="1"/>
    <col min="84" max="84" width="5.25" style="53" customWidth="1"/>
    <col min="85" max="85" width="4.5" style="53" customWidth="1"/>
    <col min="86" max="86" width="4.75" style="53" customWidth="1"/>
    <col min="87" max="87" width="5.125" style="53" customWidth="1"/>
    <col min="88" max="88" width="4.25" style="53" customWidth="1"/>
    <col min="89" max="89" width="4.625" style="53" customWidth="1"/>
    <col min="90" max="90" width="4.125" style="53" customWidth="1"/>
    <col min="91" max="91" width="5.125" style="53" customWidth="1"/>
    <col min="92" max="92" width="4.5" style="53" customWidth="1"/>
    <col min="93" max="93" width="5.125" style="53" customWidth="1"/>
    <col min="94" max="94" width="4.75" style="53" customWidth="1"/>
    <col min="95" max="95" width="4.125" style="53" customWidth="1"/>
    <col min="96" max="96" width="4.25" style="53" customWidth="1"/>
    <col min="97" max="97" width="4.5" style="53" customWidth="1"/>
    <col min="98" max="98" width="5.125" style="53" customWidth="1"/>
    <col min="99" max="99" width="5.375" style="53" customWidth="1"/>
    <col min="100" max="100" width="5.125" style="53" customWidth="1"/>
    <col min="101" max="101" width="5.875" style="53" customWidth="1"/>
    <col min="102" max="102" width="4.875" style="53" customWidth="1"/>
    <col min="103" max="103" width="5.5" style="53" customWidth="1"/>
    <col min="104" max="104" width="5.875" style="53" customWidth="1"/>
    <col min="105" max="105" width="5.125" style="53" customWidth="1"/>
    <col min="106" max="106" width="3.25" style="53" customWidth="1"/>
    <col min="107" max="107" width="4.25" style="53" customWidth="1"/>
    <col min="108" max="108" width="4.875" style="53" customWidth="1"/>
    <col min="109" max="109" width="5.125" style="53" customWidth="1"/>
    <col min="110" max="110" width="3.5" style="53" customWidth="1"/>
    <col min="111" max="112" width="9" style="53"/>
    <col min="113" max="113" width="5.125" style="53" customWidth="1"/>
    <col min="114" max="114" width="4.5" style="53" customWidth="1"/>
    <col min="115" max="115" width="4.125" style="53" customWidth="1"/>
    <col min="116" max="116" width="4.5" style="53" customWidth="1"/>
    <col min="117" max="118" width="4.75" style="53" customWidth="1"/>
    <col min="119" max="119" width="4.875" style="53" customWidth="1"/>
    <col min="120" max="16384" width="9" style="53"/>
  </cols>
  <sheetData>
    <row r="1" spans="1:119" s="28" customFormat="1" ht="132" customHeight="1" x14ac:dyDescent="0.15">
      <c r="C1" s="27" t="s">
        <v>952</v>
      </c>
      <c r="D1" s="27" t="s">
        <v>953</v>
      </c>
      <c r="E1" s="27" t="s">
        <v>954</v>
      </c>
      <c r="F1" s="27" t="s">
        <v>955</v>
      </c>
      <c r="G1" s="26" t="s">
        <v>956</v>
      </c>
      <c r="H1" s="26" t="s">
        <v>957</v>
      </c>
      <c r="I1" s="26" t="s">
        <v>958</v>
      </c>
      <c r="J1" s="25" t="s">
        <v>643</v>
      </c>
      <c r="K1" s="25" t="s">
        <v>650</v>
      </c>
      <c r="L1" s="25" t="s">
        <v>646</v>
      </c>
      <c r="M1" s="25" t="s">
        <v>736</v>
      </c>
      <c r="N1" s="25" t="s">
        <v>417</v>
      </c>
      <c r="O1" s="25" t="s">
        <v>651</v>
      </c>
      <c r="P1" s="25" t="s">
        <v>16</v>
      </c>
      <c r="Q1" s="25" t="s">
        <v>642</v>
      </c>
      <c r="R1" s="25" t="s">
        <v>123</v>
      </c>
      <c r="S1" s="25" t="s">
        <v>656</v>
      </c>
      <c r="T1" s="25" t="s">
        <v>621</v>
      </c>
      <c r="U1" s="25" t="s">
        <v>618</v>
      </c>
      <c r="V1" s="25" t="s">
        <v>17</v>
      </c>
      <c r="W1" s="25" t="s">
        <v>611</v>
      </c>
      <c r="X1" s="25" t="s">
        <v>639</v>
      </c>
      <c r="Y1" s="25" t="s">
        <v>626</v>
      </c>
      <c r="Z1" s="25" t="s">
        <v>625</v>
      </c>
      <c r="AA1" s="25" t="s">
        <v>629</v>
      </c>
      <c r="AB1" s="25" t="s">
        <v>623</v>
      </c>
      <c r="AC1" s="25" t="s">
        <v>641</v>
      </c>
      <c r="AD1" s="25" t="s">
        <v>610</v>
      </c>
      <c r="AE1" s="25" t="s">
        <v>628</v>
      </c>
      <c r="AF1" s="24" t="s">
        <v>604</v>
      </c>
      <c r="AG1" s="25" t="s">
        <v>619</v>
      </c>
      <c r="AH1" s="25" t="s">
        <v>627</v>
      </c>
      <c r="AI1" s="25" t="s">
        <v>18</v>
      </c>
      <c r="AJ1" s="25" t="s">
        <v>613</v>
      </c>
      <c r="AK1" s="25" t="s">
        <v>622</v>
      </c>
      <c r="AL1" s="24" t="s">
        <v>612</v>
      </c>
      <c r="AM1" s="25" t="s">
        <v>640</v>
      </c>
      <c r="AN1" s="25" t="s">
        <v>654</v>
      </c>
      <c r="AO1" s="41" t="s">
        <v>645</v>
      </c>
      <c r="AP1" s="41" t="s">
        <v>606</v>
      </c>
      <c r="AQ1" s="41" t="s">
        <v>607</v>
      </c>
      <c r="AR1" s="41" t="s">
        <v>605</v>
      </c>
      <c r="AS1" s="25" t="s">
        <v>603</v>
      </c>
      <c r="AT1" s="25" t="s">
        <v>652</v>
      </c>
      <c r="AU1" s="25" t="s">
        <v>601</v>
      </c>
      <c r="AV1" s="25" t="s">
        <v>599</v>
      </c>
      <c r="AW1" s="41" t="s">
        <v>944</v>
      </c>
      <c r="AX1" s="25" t="s">
        <v>696</v>
      </c>
      <c r="AY1" s="25" t="s">
        <v>635</v>
      </c>
      <c r="AZ1" s="25" t="s">
        <v>636</v>
      </c>
      <c r="BA1" s="25" t="s">
        <v>630</v>
      </c>
      <c r="BB1" s="25" t="s">
        <v>600</v>
      </c>
      <c r="BC1" s="25" t="s">
        <v>624</v>
      </c>
      <c r="BD1" s="25" t="s">
        <v>609</v>
      </c>
      <c r="BE1" s="25" t="s">
        <v>659</v>
      </c>
      <c r="BF1" s="25" t="s">
        <v>587</v>
      </c>
      <c r="BG1" s="25" t="s">
        <v>702</v>
      </c>
      <c r="BH1" s="25" t="s">
        <v>633</v>
      </c>
      <c r="BI1" s="25" t="s">
        <v>655</v>
      </c>
      <c r="BJ1" s="25" t="s">
        <v>631</v>
      </c>
      <c r="BK1" s="25" t="s">
        <v>942</v>
      </c>
      <c r="BL1" s="25" t="s">
        <v>588</v>
      </c>
      <c r="BM1" s="25" t="s">
        <v>602</v>
      </c>
      <c r="BN1" s="25" t="s">
        <v>653</v>
      </c>
      <c r="BO1" s="25" t="s">
        <v>670</v>
      </c>
      <c r="BP1" s="25" t="s">
        <v>943</v>
      </c>
      <c r="BQ1" s="25" t="s">
        <v>941</v>
      </c>
      <c r="BR1" s="25" t="s">
        <v>945</v>
      </c>
      <c r="BS1" s="25" t="s">
        <v>637</v>
      </c>
      <c r="BT1" s="25" t="s">
        <v>720</v>
      </c>
      <c r="BU1" s="25" t="s">
        <v>634</v>
      </c>
      <c r="BV1" s="25" t="s">
        <v>638</v>
      </c>
      <c r="BW1" s="25" t="s">
        <v>614</v>
      </c>
      <c r="BX1" s="25" t="s">
        <v>649</v>
      </c>
      <c r="BY1" s="25" t="s">
        <v>572</v>
      </c>
      <c r="BZ1" s="25" t="s">
        <v>19</v>
      </c>
      <c r="CA1" s="25" t="s">
        <v>570</v>
      </c>
      <c r="CB1" s="25" t="s">
        <v>715</v>
      </c>
      <c r="CC1" s="25" t="s">
        <v>706</v>
      </c>
      <c r="CD1" s="25" t="s">
        <v>597</v>
      </c>
      <c r="CE1" s="25" t="s">
        <v>620</v>
      </c>
      <c r="CF1" s="25" t="s">
        <v>598</v>
      </c>
      <c r="CG1" s="25" t="s">
        <v>725</v>
      </c>
      <c r="CH1" s="25" t="s">
        <v>729</v>
      </c>
      <c r="CI1" s="25" t="s">
        <v>946</v>
      </c>
      <c r="CJ1" s="25" t="s">
        <v>568</v>
      </c>
      <c r="CK1" s="25" t="s">
        <v>616</v>
      </c>
      <c r="CL1" s="25" t="s">
        <v>615</v>
      </c>
      <c r="CM1" s="25" t="s">
        <v>647</v>
      </c>
      <c r="CN1" s="25" t="s">
        <v>596</v>
      </c>
      <c r="CO1" s="25" t="s">
        <v>724</v>
      </c>
      <c r="CP1" s="25" t="s">
        <v>700</v>
      </c>
      <c r="CQ1" s="25" t="s">
        <v>573</v>
      </c>
      <c r="CR1" s="25" t="s">
        <v>648</v>
      </c>
      <c r="CS1" s="25" t="s">
        <v>592</v>
      </c>
      <c r="CT1" s="25" t="s">
        <v>583</v>
      </c>
      <c r="CU1" s="25" t="s">
        <v>566</v>
      </c>
      <c r="CV1" s="25" t="s">
        <v>576</v>
      </c>
      <c r="CW1" s="25" t="s">
        <v>581</v>
      </c>
      <c r="CX1" s="25" t="s">
        <v>580</v>
      </c>
      <c r="CY1" s="25" t="s">
        <v>632</v>
      </c>
      <c r="CZ1" s="25" t="s">
        <v>571</v>
      </c>
      <c r="DA1" s="25" t="s">
        <v>617</v>
      </c>
      <c r="DB1" s="25" t="s">
        <v>594</v>
      </c>
      <c r="DC1" s="25" t="s">
        <v>726</v>
      </c>
      <c r="DD1" s="25" t="s">
        <v>569</v>
      </c>
      <c r="DE1" s="25" t="s">
        <v>728</v>
      </c>
      <c r="DF1" s="25" t="s">
        <v>644</v>
      </c>
      <c r="DG1" s="25" t="s">
        <v>595</v>
      </c>
      <c r="DH1" s="25" t="s">
        <v>593</v>
      </c>
      <c r="DI1" s="25" t="s">
        <v>721</v>
      </c>
      <c r="DJ1" s="25" t="s">
        <v>589</v>
      </c>
      <c r="DK1" s="25" t="s">
        <v>730</v>
      </c>
      <c r="DL1" s="25" t="s">
        <v>719</v>
      </c>
      <c r="DM1" s="25" t="s">
        <v>669</v>
      </c>
      <c r="DN1" s="25" t="s">
        <v>567</v>
      </c>
      <c r="DO1" s="25" t="s">
        <v>727</v>
      </c>
    </row>
    <row r="2" spans="1:119" s="28" customFormat="1" ht="14.25" customHeight="1" x14ac:dyDescent="0.15">
      <c r="A2" s="39" t="s">
        <v>959</v>
      </c>
      <c r="B2" s="28" t="s">
        <v>164</v>
      </c>
      <c r="C2" s="38" t="s">
        <v>952</v>
      </c>
      <c r="D2" s="38" t="s">
        <v>953</v>
      </c>
      <c r="E2" s="38"/>
      <c r="F2" s="37" t="s">
        <v>955</v>
      </c>
      <c r="G2" s="37" t="s">
        <v>956</v>
      </c>
      <c r="H2" s="38" t="s">
        <v>957</v>
      </c>
      <c r="I2" s="38" t="s">
        <v>958</v>
      </c>
      <c r="J2" s="35" t="s">
        <v>93</v>
      </c>
      <c r="K2" s="35" t="s">
        <v>101</v>
      </c>
      <c r="L2" s="35" t="s">
        <v>96</v>
      </c>
      <c r="M2" s="35" t="s">
        <v>100</v>
      </c>
      <c r="N2" s="35" t="s">
        <v>417</v>
      </c>
      <c r="O2" s="35" t="s">
        <v>102</v>
      </c>
      <c r="P2" s="35" t="s">
        <v>103</v>
      </c>
      <c r="Q2" s="35" t="s">
        <v>92</v>
      </c>
      <c r="R2" s="35" t="s">
        <v>123</v>
      </c>
      <c r="S2" s="35" t="s">
        <v>108</v>
      </c>
      <c r="T2" s="35" t="s">
        <v>76</v>
      </c>
      <c r="U2" s="35" t="s">
        <v>72</v>
      </c>
      <c r="V2" s="35" t="s">
        <v>78</v>
      </c>
      <c r="W2" s="35" t="s">
        <v>65</v>
      </c>
      <c r="X2" s="35" t="s">
        <v>415</v>
      </c>
      <c r="Y2" s="35" t="s">
        <v>82</v>
      </c>
      <c r="Z2" s="35" t="s">
        <v>81</v>
      </c>
      <c r="AA2" s="35" t="s">
        <v>85</v>
      </c>
      <c r="AB2" s="35" t="s">
        <v>79</v>
      </c>
      <c r="AC2" s="35" t="s">
        <v>91</v>
      </c>
      <c r="AD2" s="35" t="s">
        <v>64</v>
      </c>
      <c r="AE2" s="33" t="s">
        <v>84</v>
      </c>
      <c r="AF2" s="35" t="s">
        <v>58</v>
      </c>
      <c r="AG2" s="51" t="s">
        <v>14</v>
      </c>
      <c r="AH2" s="35" t="s">
        <v>83</v>
      </c>
      <c r="AI2" s="35" t="s">
        <v>0</v>
      </c>
      <c r="AJ2" s="35" t="s">
        <v>67</v>
      </c>
      <c r="AK2" s="33" t="s">
        <v>77</v>
      </c>
      <c r="AL2" s="35" t="s">
        <v>66</v>
      </c>
      <c r="AM2" s="51" t="s">
        <v>416</v>
      </c>
      <c r="AN2" s="33" t="s">
        <v>106</v>
      </c>
      <c r="AO2" s="35" t="s">
        <v>95</v>
      </c>
      <c r="AP2" s="35" t="s">
        <v>60</v>
      </c>
      <c r="AQ2" s="35" t="s">
        <v>61</v>
      </c>
      <c r="AR2" s="35" t="s">
        <v>59</v>
      </c>
      <c r="AS2" s="52" t="s">
        <v>57</v>
      </c>
      <c r="AT2" s="52" t="s">
        <v>104</v>
      </c>
      <c r="AU2" s="52" t="s">
        <v>55</v>
      </c>
      <c r="AV2" s="52" t="s">
        <v>53</v>
      </c>
      <c r="AW2" s="35" t="s">
        <v>121</v>
      </c>
      <c r="AX2" s="52" t="s">
        <v>396</v>
      </c>
      <c r="AY2" s="52" t="s">
        <v>411</v>
      </c>
      <c r="AZ2" s="52" t="s">
        <v>412</v>
      </c>
      <c r="BA2" s="52" t="s">
        <v>86</v>
      </c>
      <c r="BB2" s="28" t="s">
        <v>54</v>
      </c>
      <c r="BC2" s="28" t="s">
        <v>80</v>
      </c>
      <c r="BD2" s="28" t="s">
        <v>63</v>
      </c>
      <c r="BE2" s="28" t="s">
        <v>73</v>
      </c>
      <c r="BF2" s="28" t="s">
        <v>410</v>
      </c>
      <c r="BG2" s="28" t="s">
        <v>168</v>
      </c>
      <c r="BH2" s="28" t="s">
        <v>89</v>
      </c>
      <c r="BI2" s="28" t="s">
        <v>107</v>
      </c>
      <c r="BJ2" s="28" t="s">
        <v>87</v>
      </c>
      <c r="BK2" s="28" t="s">
        <v>109</v>
      </c>
      <c r="BL2" s="28" t="s">
        <v>44</v>
      </c>
      <c r="BM2" s="28" t="s">
        <v>56</v>
      </c>
      <c r="BN2" s="28" t="s">
        <v>105</v>
      </c>
      <c r="BO2" s="28" t="s">
        <v>395</v>
      </c>
      <c r="BP2" s="28" t="s">
        <v>418</v>
      </c>
      <c r="BQ2" s="28" t="s">
        <v>166</v>
      </c>
      <c r="BR2" s="28" t="s">
        <v>402</v>
      </c>
      <c r="BS2" s="28" t="s">
        <v>413</v>
      </c>
      <c r="BT2" s="28" t="s">
        <v>119</v>
      </c>
      <c r="BU2" s="28" t="s">
        <v>90</v>
      </c>
      <c r="BV2" s="28" t="s">
        <v>414</v>
      </c>
      <c r="BW2" s="28" t="s">
        <v>68</v>
      </c>
      <c r="BX2" s="28" t="s">
        <v>99</v>
      </c>
      <c r="BY2" s="28" t="s">
        <v>31</v>
      </c>
      <c r="BZ2" s="28" t="s">
        <v>74</v>
      </c>
      <c r="CA2" s="28" t="s">
        <v>29</v>
      </c>
      <c r="CB2" s="28" t="s">
        <v>399</v>
      </c>
      <c r="CC2" s="28" t="s">
        <v>398</v>
      </c>
      <c r="CD2" s="28" t="s">
        <v>51</v>
      </c>
      <c r="CE2" s="28" t="s">
        <v>75</v>
      </c>
      <c r="CF2" s="28" t="s">
        <v>52</v>
      </c>
      <c r="CG2" s="28" t="s">
        <v>404</v>
      </c>
      <c r="CH2" s="28" t="s">
        <v>15</v>
      </c>
      <c r="CI2" s="28" t="s">
        <v>397</v>
      </c>
      <c r="CJ2" s="28" t="s">
        <v>27</v>
      </c>
      <c r="CK2" s="28" t="s">
        <v>70</v>
      </c>
      <c r="CL2" s="28" t="s">
        <v>69</v>
      </c>
      <c r="CM2" s="28" t="s">
        <v>97</v>
      </c>
      <c r="CN2" s="28" t="s">
        <v>50</v>
      </c>
      <c r="CO2" s="28" t="s">
        <v>403</v>
      </c>
      <c r="CP2" s="28" t="s">
        <v>120</v>
      </c>
      <c r="CQ2" s="28" t="s">
        <v>32</v>
      </c>
      <c r="CR2" s="28" t="s">
        <v>98</v>
      </c>
      <c r="CS2" s="28" t="s">
        <v>46</v>
      </c>
      <c r="CT2" s="28" t="s">
        <v>42</v>
      </c>
      <c r="CU2" s="28" t="s">
        <v>25</v>
      </c>
      <c r="CV2" s="28" t="s">
        <v>35</v>
      </c>
      <c r="CW2" s="28" t="s">
        <v>40</v>
      </c>
      <c r="CX2" s="28" t="s">
        <v>39</v>
      </c>
      <c r="CY2" s="28" t="s">
        <v>88</v>
      </c>
      <c r="CZ2" s="28" t="s">
        <v>30</v>
      </c>
      <c r="DA2" s="28" t="s">
        <v>71</v>
      </c>
      <c r="DB2" s="28" t="s">
        <v>48</v>
      </c>
      <c r="DC2" s="28" t="s">
        <v>405</v>
      </c>
      <c r="DD2" s="28" t="s">
        <v>28</v>
      </c>
      <c r="DE2" s="28" t="s">
        <v>406</v>
      </c>
      <c r="DF2" s="28" t="s">
        <v>94</v>
      </c>
      <c r="DG2" s="28" t="s">
        <v>49</v>
      </c>
      <c r="DH2" s="28" t="s">
        <v>47</v>
      </c>
      <c r="DI2" s="28" t="s">
        <v>401</v>
      </c>
      <c r="DJ2" s="28" t="s">
        <v>45</v>
      </c>
      <c r="DK2" s="28" t="s">
        <v>167</v>
      </c>
      <c r="DL2" s="28" t="s">
        <v>116</v>
      </c>
      <c r="DM2" s="28" t="s">
        <v>394</v>
      </c>
      <c r="DN2" s="28" t="s">
        <v>26</v>
      </c>
      <c r="DO2" s="28" t="s">
        <v>122</v>
      </c>
    </row>
    <row r="3" spans="1:119" x14ac:dyDescent="0.15">
      <c r="A3" s="53" t="s">
        <v>93</v>
      </c>
      <c r="B3" s="53" t="s">
        <v>826</v>
      </c>
      <c r="C3" s="54" t="s">
        <v>428</v>
      </c>
      <c r="D3" s="146">
        <v>1</v>
      </c>
      <c r="E3" s="54" t="s">
        <v>93</v>
      </c>
      <c r="F3" s="54" t="s">
        <v>643</v>
      </c>
      <c r="G3" s="141">
        <v>0.26279588570000001</v>
      </c>
      <c r="H3" s="142">
        <v>87.986599999999996</v>
      </c>
      <c r="I3" s="141">
        <v>8.853335572912292E-4</v>
      </c>
      <c r="J3" s="55">
        <v>10</v>
      </c>
      <c r="K3" s="55">
        <v>8.5801470000000002</v>
      </c>
      <c r="L3" s="55">
        <v>9.297072</v>
      </c>
      <c r="M3" s="55">
        <v>6.850733</v>
      </c>
      <c r="N3" s="55">
        <v>5.9455220000000004</v>
      </c>
      <c r="O3" s="55">
        <v>6.3072730000000004</v>
      </c>
      <c r="P3" s="55">
        <v>6.1901380000000001</v>
      </c>
      <c r="Q3" s="55">
        <v>6.741695</v>
      </c>
      <c r="R3" s="55">
        <v>4.996143</v>
      </c>
      <c r="S3" s="55">
        <v>4.0514530000000004</v>
      </c>
      <c r="T3" s="55">
        <v>5.8226310000000003</v>
      </c>
      <c r="U3" s="55">
        <v>5.6843019999999997</v>
      </c>
      <c r="V3" s="55">
        <v>5.8044659999999997</v>
      </c>
      <c r="W3" s="55">
        <v>5.7102810000000002</v>
      </c>
      <c r="X3" s="55">
        <v>4.919009</v>
      </c>
      <c r="Y3" s="55">
        <v>5.0973569999999997</v>
      </c>
      <c r="Z3" s="55">
        <v>5.5800900000000002</v>
      </c>
      <c r="AA3" s="55">
        <v>5.4071470000000001</v>
      </c>
      <c r="AB3" s="55">
        <v>5.3829050000000001</v>
      </c>
      <c r="AC3" s="55">
        <v>5.7296069999999997</v>
      </c>
      <c r="AD3" s="55">
        <v>5.0968809999999998</v>
      </c>
      <c r="AE3" s="56">
        <v>5.011209</v>
      </c>
      <c r="AF3" s="55">
        <v>5.7112869999999996</v>
      </c>
      <c r="AG3" s="57">
        <v>5.6192700000000002</v>
      </c>
      <c r="AH3" s="55">
        <v>4.9494670000000003</v>
      </c>
      <c r="AI3" s="55">
        <v>3.0254029999999998</v>
      </c>
      <c r="AJ3" s="55">
        <v>3.339359</v>
      </c>
      <c r="AK3" s="56">
        <v>3.5176509999999999</v>
      </c>
      <c r="AL3" s="55">
        <v>3.4034439999999999</v>
      </c>
      <c r="AM3" s="57">
        <v>2.855807</v>
      </c>
      <c r="AN3" s="56">
        <v>3.0828009999999999</v>
      </c>
      <c r="AO3" s="55">
        <v>4.0657959999999997</v>
      </c>
      <c r="AP3" s="55">
        <v>3.0719979999999998</v>
      </c>
      <c r="AQ3" s="55">
        <v>3.714604</v>
      </c>
      <c r="AR3" s="55">
        <v>3.353291</v>
      </c>
      <c r="AS3" s="56">
        <v>4.9715939999999996</v>
      </c>
      <c r="AT3" s="55">
        <v>3.5912190000000002</v>
      </c>
      <c r="AU3" s="57">
        <v>3.1331190000000002</v>
      </c>
      <c r="AV3" s="56">
        <v>2.834686</v>
      </c>
      <c r="AW3" s="55">
        <v>0.31032700000000002</v>
      </c>
      <c r="AX3" s="55">
        <v>0.357599</v>
      </c>
      <c r="AY3" s="55">
        <v>2.4150879999999999</v>
      </c>
      <c r="AZ3" s="56">
        <v>2.8111320000000002</v>
      </c>
      <c r="BA3" s="55">
        <v>3.0839569999999998</v>
      </c>
      <c r="BB3" s="57">
        <v>3.4411649999999998</v>
      </c>
      <c r="BC3" s="56">
        <v>2.8181120000000002</v>
      </c>
      <c r="BD3" s="55">
        <v>3.022322</v>
      </c>
      <c r="BE3" s="55">
        <v>1.3169379999999999</v>
      </c>
      <c r="BF3" s="55">
        <v>0.36275099999999999</v>
      </c>
      <c r="BG3" s="56">
        <v>2.5379429999999998</v>
      </c>
      <c r="BH3" s="55">
        <v>0.34789300000000001</v>
      </c>
      <c r="BI3" s="57">
        <v>1.766599</v>
      </c>
      <c r="BJ3" s="56">
        <v>3.805291</v>
      </c>
      <c r="BK3" s="55">
        <v>0.32415300000000002</v>
      </c>
      <c r="BL3" s="55">
        <v>0.33681100000000003</v>
      </c>
      <c r="BM3" s="55">
        <v>2.6848860000000001</v>
      </c>
      <c r="BN3" s="56">
        <v>1.4484079999999999</v>
      </c>
      <c r="BO3" s="55">
        <v>-0.1206</v>
      </c>
      <c r="BP3" s="57">
        <v>2.0767410000000002</v>
      </c>
      <c r="BQ3" s="56">
        <v>0.17411099999999999</v>
      </c>
      <c r="BR3" s="55">
        <v>1.175519</v>
      </c>
      <c r="BS3" s="55">
        <v>0.313253</v>
      </c>
      <c r="BT3" s="55">
        <v>1.3790720000000001</v>
      </c>
      <c r="BU3" s="56">
        <v>2.9876E-2</v>
      </c>
      <c r="BV3" s="55">
        <v>0.81637300000000002</v>
      </c>
      <c r="BW3" s="57">
        <v>-0.15726000000000001</v>
      </c>
      <c r="BX3" s="56">
        <v>0.95281499999999997</v>
      </c>
      <c r="BY3" s="55">
        <v>-0.12483</v>
      </c>
      <c r="BZ3" s="55">
        <v>0.34089799999999998</v>
      </c>
      <c r="CA3" s="55">
        <v>-0.19297</v>
      </c>
      <c r="CB3" s="56">
        <v>0.85031500000000004</v>
      </c>
      <c r="CC3" s="55">
        <v>0.60068699999999997</v>
      </c>
      <c r="CD3" s="57">
        <v>1.1303300000000001</v>
      </c>
      <c r="CE3" s="56">
        <v>-9.2999999999999999E-2</v>
      </c>
      <c r="CF3" s="55">
        <v>1.1913100000000001</v>
      </c>
      <c r="CG3" s="55">
        <v>8.4711999999999996E-2</v>
      </c>
      <c r="CH3" s="55">
        <v>1.242664</v>
      </c>
      <c r="CI3" s="56">
        <v>1.0751379999999999</v>
      </c>
      <c r="CJ3" s="55">
        <v>-0.33323000000000003</v>
      </c>
      <c r="CK3" s="57">
        <v>1.1465179999999999</v>
      </c>
      <c r="CL3" s="56">
        <v>1.7169840000000001</v>
      </c>
      <c r="CM3" s="55">
        <v>0.31788699999999998</v>
      </c>
      <c r="CN3" s="55">
        <v>-0.41256999999999999</v>
      </c>
      <c r="CO3" s="55">
        <v>0.51489499999999999</v>
      </c>
      <c r="CP3" s="56">
        <v>0.61492999999999998</v>
      </c>
      <c r="CQ3" s="55">
        <v>-0.44977</v>
      </c>
      <c r="CR3" s="57">
        <v>0.41975800000000002</v>
      </c>
      <c r="CS3" s="56">
        <v>-0.23182</v>
      </c>
      <c r="CT3" s="55">
        <v>-0.28728999999999999</v>
      </c>
      <c r="CU3" s="55">
        <v>0.12280099999999999</v>
      </c>
      <c r="CV3" s="55">
        <v>-0.25330999999999998</v>
      </c>
      <c r="CW3" s="56">
        <v>-0.28650999999999999</v>
      </c>
      <c r="CX3" s="55">
        <v>-0.28272000000000003</v>
      </c>
      <c r="CY3" s="57">
        <v>-0.80828</v>
      </c>
      <c r="CZ3" s="56">
        <v>-0.58484000000000003</v>
      </c>
      <c r="DA3" s="55">
        <v>-0.59946999999999995</v>
      </c>
      <c r="DB3" s="55">
        <v>-0.57821</v>
      </c>
      <c r="DC3" s="55">
        <v>0.70050100000000004</v>
      </c>
      <c r="DD3" s="56">
        <v>0.141462</v>
      </c>
      <c r="DE3" s="55">
        <v>0.71879000000000004</v>
      </c>
      <c r="DF3" s="57">
        <v>0.59178500000000001</v>
      </c>
      <c r="DG3" s="56">
        <v>-5.8409999999999997E-2</v>
      </c>
      <c r="DH3" s="55">
        <v>-1.83E-2</v>
      </c>
      <c r="DI3" s="55">
        <v>-0.28176000000000001</v>
      </c>
      <c r="DJ3" s="55">
        <v>-0.35470000000000002</v>
      </c>
      <c r="DK3" s="56">
        <v>0.27668399999999999</v>
      </c>
      <c r="DL3" s="55">
        <v>0.34428199999999998</v>
      </c>
      <c r="DM3" s="57">
        <v>0.13394300000000001</v>
      </c>
      <c r="DN3" s="56">
        <v>3.8709E-2</v>
      </c>
      <c r="DO3" s="55">
        <v>0.39543899999999998</v>
      </c>
    </row>
    <row r="4" spans="1:119" x14ac:dyDescent="0.15">
      <c r="A4" s="53" t="s">
        <v>101</v>
      </c>
      <c r="B4" s="53" t="s">
        <v>827</v>
      </c>
      <c r="C4" s="54" t="s">
        <v>161</v>
      </c>
      <c r="D4" s="146">
        <v>2</v>
      </c>
      <c r="E4" s="54" t="s">
        <v>101</v>
      </c>
      <c r="F4" s="54" t="s">
        <v>650</v>
      </c>
      <c r="G4" s="141">
        <v>0.2410594854</v>
      </c>
      <c r="H4" s="143">
        <v>42.3767</v>
      </c>
      <c r="I4" s="141">
        <v>5.9996590471107947E-2</v>
      </c>
      <c r="J4" s="55">
        <v>8.5801470000000002</v>
      </c>
      <c r="K4" s="55">
        <v>10</v>
      </c>
      <c r="L4" s="55">
        <v>8.2301149999999996</v>
      </c>
      <c r="M4" s="55">
        <v>5.9968589999999997</v>
      </c>
      <c r="N4" s="55">
        <v>6.5014859999999999</v>
      </c>
      <c r="O4" s="55">
        <v>7.2268030000000003</v>
      </c>
      <c r="P4" s="55">
        <v>7.1036659999999996</v>
      </c>
      <c r="Q4" s="55">
        <v>6.1206959999999997</v>
      </c>
      <c r="R4" s="55">
        <v>5.3512870000000001</v>
      </c>
      <c r="S4" s="55">
        <v>4.8000020000000001</v>
      </c>
      <c r="T4" s="55">
        <v>4.5134819999999998</v>
      </c>
      <c r="U4" s="55">
        <v>4.4821999999999997</v>
      </c>
      <c r="V4" s="55">
        <v>4.6837200000000001</v>
      </c>
      <c r="W4" s="55">
        <v>5.0131769999999998</v>
      </c>
      <c r="X4" s="55">
        <v>3.8782730000000001</v>
      </c>
      <c r="Y4" s="55">
        <v>4.1896529999999998</v>
      </c>
      <c r="Z4" s="55">
        <v>4.5453039999999998</v>
      </c>
      <c r="AA4" s="55">
        <v>4.357761</v>
      </c>
      <c r="AB4" s="55">
        <v>4.349418</v>
      </c>
      <c r="AC4" s="55">
        <v>5.1144730000000003</v>
      </c>
      <c r="AD4" s="55">
        <v>4.5409420000000003</v>
      </c>
      <c r="AE4" s="56">
        <v>4.3922639999999999</v>
      </c>
      <c r="AF4" s="55">
        <v>4.9985679999999997</v>
      </c>
      <c r="AG4" s="57">
        <v>4.7887560000000002</v>
      </c>
      <c r="AH4" s="55">
        <v>4.4491949999999996</v>
      </c>
      <c r="AI4" s="55">
        <v>2.2016100000000001</v>
      </c>
      <c r="AJ4" s="55">
        <v>2.4789949999999998</v>
      </c>
      <c r="AK4" s="56">
        <v>3.6741229999999998</v>
      </c>
      <c r="AL4" s="55">
        <v>2.5068860000000002</v>
      </c>
      <c r="AM4" s="57">
        <v>2.0762339999999999</v>
      </c>
      <c r="AN4" s="56">
        <v>2.9538850000000001</v>
      </c>
      <c r="AO4" s="55">
        <v>3.5562279999999999</v>
      </c>
      <c r="AP4" s="55">
        <v>2.2896030000000001</v>
      </c>
      <c r="AQ4" s="55">
        <v>2.935689</v>
      </c>
      <c r="AR4" s="55">
        <v>2.4829180000000002</v>
      </c>
      <c r="AS4" s="55">
        <v>4.4861709999999997</v>
      </c>
      <c r="AT4" s="59">
        <v>3.5007250000000001</v>
      </c>
      <c r="AU4" s="55">
        <v>2.4008219999999998</v>
      </c>
      <c r="AV4" s="55">
        <v>2.1288670000000001</v>
      </c>
      <c r="AW4" s="55">
        <v>0.238982</v>
      </c>
      <c r="AX4" s="55">
        <v>0.23988499999999999</v>
      </c>
      <c r="AY4" s="55">
        <v>2.6724730000000001</v>
      </c>
      <c r="AZ4" s="55">
        <v>2.1158429999999999</v>
      </c>
      <c r="BA4" s="59">
        <v>2.0066099999999998</v>
      </c>
      <c r="BB4" s="55">
        <v>2.7009089999999998</v>
      </c>
      <c r="BC4" s="55">
        <v>2.4916450000000001</v>
      </c>
      <c r="BD4" s="55">
        <v>2.3628640000000001</v>
      </c>
      <c r="BE4" s="55">
        <v>1.2265470000000001</v>
      </c>
      <c r="BF4" s="55">
        <v>0.33409</v>
      </c>
      <c r="BG4" s="55">
        <v>1.8231580000000001</v>
      </c>
      <c r="BH4" s="59">
        <v>0.112895</v>
      </c>
      <c r="BI4" s="55">
        <v>2.0714640000000002</v>
      </c>
      <c r="BJ4" s="55">
        <v>3.2343459999999999</v>
      </c>
      <c r="BK4" s="55">
        <v>0.28645799999999999</v>
      </c>
      <c r="BL4" s="55">
        <v>0.29382200000000003</v>
      </c>
      <c r="BM4" s="55">
        <v>2.080495</v>
      </c>
      <c r="BN4" s="55">
        <v>1.3128839999999999</v>
      </c>
      <c r="BO4" s="59">
        <v>-0.16214999999999999</v>
      </c>
      <c r="BP4" s="55">
        <v>1.8627180000000001</v>
      </c>
      <c r="BQ4" s="55">
        <v>0.143294</v>
      </c>
      <c r="BR4" s="55">
        <v>1.0964069999999999</v>
      </c>
      <c r="BS4" s="55">
        <v>0.179507</v>
      </c>
      <c r="BT4" s="55">
        <v>1.1391880000000001</v>
      </c>
      <c r="BU4" s="55">
        <v>-7.0010000000000003E-2</v>
      </c>
      <c r="BV4" s="59">
        <v>0.77360499999999999</v>
      </c>
      <c r="BW4" s="55">
        <v>-0.21648999999999999</v>
      </c>
      <c r="BX4" s="55">
        <v>1.218855</v>
      </c>
      <c r="BY4" s="55">
        <v>-0.11512</v>
      </c>
      <c r="BZ4" s="55">
        <v>0.29289999999999999</v>
      </c>
      <c r="CA4" s="55">
        <v>-0.13780999999999999</v>
      </c>
      <c r="CB4" s="55">
        <v>0.71550999999999998</v>
      </c>
      <c r="CC4" s="59">
        <v>0.52200000000000002</v>
      </c>
      <c r="CD4" s="55">
        <v>0.78721799999999997</v>
      </c>
      <c r="CE4" s="55">
        <v>-0.13791999999999999</v>
      </c>
      <c r="CF4" s="55">
        <v>0.83531100000000003</v>
      </c>
      <c r="CG4" s="55">
        <v>9.2773999999999995E-2</v>
      </c>
      <c r="CH4" s="55">
        <v>0.87496200000000002</v>
      </c>
      <c r="CI4" s="55">
        <v>0.767598</v>
      </c>
      <c r="CJ4" s="59">
        <v>-0.27410000000000001</v>
      </c>
      <c r="CK4" s="55">
        <v>1.129748</v>
      </c>
      <c r="CL4" s="55">
        <v>1.5550710000000001</v>
      </c>
      <c r="CM4" s="55">
        <v>0.43276999999999999</v>
      </c>
      <c r="CN4" s="55">
        <v>-0.34218999999999999</v>
      </c>
      <c r="CO4" s="55">
        <v>0.43839600000000001</v>
      </c>
      <c r="CP4" s="55">
        <v>0.440442</v>
      </c>
      <c r="CQ4" s="59">
        <v>-0.48215000000000002</v>
      </c>
      <c r="CR4" s="55">
        <v>0.62904599999999999</v>
      </c>
      <c r="CS4" s="55">
        <v>-0.27374999999999999</v>
      </c>
      <c r="CT4" s="55">
        <v>-0.28608</v>
      </c>
      <c r="CU4" s="55">
        <v>0.115409</v>
      </c>
      <c r="CV4" s="55">
        <v>-0.21979000000000001</v>
      </c>
      <c r="CW4" s="55">
        <v>-0.28289999999999998</v>
      </c>
      <c r="CX4" s="59">
        <v>-0.28183999999999998</v>
      </c>
      <c r="CY4" s="55">
        <v>-0.81645000000000001</v>
      </c>
      <c r="CZ4" s="55">
        <v>-0.50863999999999998</v>
      </c>
      <c r="DA4" s="55">
        <v>-0.55084999999999995</v>
      </c>
      <c r="DB4" s="55">
        <v>-0.51873999999999998</v>
      </c>
      <c r="DC4" s="55">
        <v>0.47212599999999999</v>
      </c>
      <c r="DD4" s="55">
        <v>0.16142899999999999</v>
      </c>
      <c r="DE4" s="59">
        <v>0.73484400000000005</v>
      </c>
      <c r="DF4" s="55">
        <v>0.54323500000000002</v>
      </c>
      <c r="DG4" s="55">
        <v>-9.9330000000000002E-2</v>
      </c>
      <c r="DH4" s="55">
        <v>-4.6100000000000002E-2</v>
      </c>
      <c r="DI4" s="55">
        <v>-0.32752999999999999</v>
      </c>
      <c r="DJ4" s="55">
        <v>-0.39585999999999999</v>
      </c>
      <c r="DK4" s="55">
        <v>0.31630999999999998</v>
      </c>
      <c r="DL4" s="59">
        <v>0.27772400000000003</v>
      </c>
      <c r="DM4" s="55">
        <v>7.9283000000000006E-2</v>
      </c>
      <c r="DN4" s="55">
        <v>1.5789999999999998E-2</v>
      </c>
      <c r="DO4" s="55">
        <v>0.34196300000000002</v>
      </c>
    </row>
    <row r="5" spans="1:119" x14ac:dyDescent="0.15">
      <c r="A5" s="53" t="s">
        <v>96</v>
      </c>
      <c r="B5" s="53" t="s">
        <v>828</v>
      </c>
      <c r="C5" s="54" t="s">
        <v>814</v>
      </c>
      <c r="D5" s="146">
        <v>3</v>
      </c>
      <c r="E5" s="54" t="s">
        <v>96</v>
      </c>
      <c r="F5" s="54" t="s">
        <v>646</v>
      </c>
      <c r="G5" s="141">
        <v>0.23426879149999999</v>
      </c>
      <c r="H5" s="143" t="s">
        <v>747</v>
      </c>
      <c r="I5" s="141">
        <v>0</v>
      </c>
      <c r="J5" s="55">
        <v>9.297072</v>
      </c>
      <c r="K5" s="55">
        <v>8.2301149999999996</v>
      </c>
      <c r="L5" s="55">
        <v>10</v>
      </c>
      <c r="M5" s="55">
        <v>6.8573050000000002</v>
      </c>
      <c r="N5" s="55">
        <v>5.3291040000000001</v>
      </c>
      <c r="O5" s="55">
        <v>5.9010670000000003</v>
      </c>
      <c r="P5" s="55">
        <v>5.7658849999999999</v>
      </c>
      <c r="Q5" s="55">
        <v>6.9062640000000002</v>
      </c>
      <c r="R5" s="55">
        <v>4.4034420000000001</v>
      </c>
      <c r="S5" s="55">
        <v>3.7734770000000002</v>
      </c>
      <c r="T5" s="55">
        <v>6.1581109999999999</v>
      </c>
      <c r="U5" s="55">
        <v>5.9881310000000001</v>
      </c>
      <c r="V5" s="55">
        <v>6.1753530000000003</v>
      </c>
      <c r="W5" s="55">
        <v>6.2199119999999999</v>
      </c>
      <c r="X5" s="55">
        <v>5.3367250000000004</v>
      </c>
      <c r="Y5" s="55">
        <v>5.3740949999999996</v>
      </c>
      <c r="Z5" s="55">
        <v>6.0740879999999997</v>
      </c>
      <c r="AA5" s="55">
        <v>5.8103829999999999</v>
      </c>
      <c r="AB5" s="55">
        <v>5.756259</v>
      </c>
      <c r="AC5" s="55">
        <v>6.0926270000000002</v>
      </c>
      <c r="AD5" s="55">
        <v>5.6573599999999997</v>
      </c>
      <c r="AE5" s="55">
        <v>5.398625</v>
      </c>
      <c r="AF5" s="59">
        <v>6.2212769999999997</v>
      </c>
      <c r="AG5" s="55">
        <v>6.1765270000000001</v>
      </c>
      <c r="AH5" s="55">
        <v>5.3749459999999996</v>
      </c>
      <c r="AI5" s="55">
        <v>3.4065509999999999</v>
      </c>
      <c r="AJ5" s="55">
        <v>3.7187109999999999</v>
      </c>
      <c r="AK5" s="55">
        <v>3.697403</v>
      </c>
      <c r="AL5" s="59">
        <v>3.7921770000000001</v>
      </c>
      <c r="AM5" s="55">
        <v>3.264532</v>
      </c>
      <c r="AN5" s="55">
        <v>2.9691920000000001</v>
      </c>
      <c r="AO5" s="59">
        <v>4.2671299999999999</v>
      </c>
      <c r="AP5" s="55">
        <v>3.432242</v>
      </c>
      <c r="AQ5" s="55">
        <v>4.1086400000000003</v>
      </c>
      <c r="AR5" s="55">
        <v>3.7876509999999999</v>
      </c>
      <c r="AS5" s="56">
        <v>5.4961010000000003</v>
      </c>
      <c r="AT5" s="55">
        <v>3.4808560000000002</v>
      </c>
      <c r="AU5" s="57">
        <v>3.5057269999999998</v>
      </c>
      <c r="AV5" s="56">
        <v>3.1929650000000001</v>
      </c>
      <c r="AW5" s="55">
        <v>0.37553700000000001</v>
      </c>
      <c r="AX5" s="55">
        <v>0.45900800000000003</v>
      </c>
      <c r="AY5" s="55">
        <v>2.3810910000000001</v>
      </c>
      <c r="AZ5" s="56">
        <v>2.9378169999999999</v>
      </c>
      <c r="BA5" s="55">
        <v>3.2790140000000001</v>
      </c>
      <c r="BB5" s="57">
        <v>3.815439</v>
      </c>
      <c r="BC5" s="56">
        <v>2.958545</v>
      </c>
      <c r="BD5" s="55">
        <v>3.3012039999999998</v>
      </c>
      <c r="BE5" s="55">
        <v>1.032823</v>
      </c>
      <c r="BF5" s="55">
        <v>0.43512099999999998</v>
      </c>
      <c r="BG5" s="56">
        <v>2.919699</v>
      </c>
      <c r="BH5" s="55">
        <v>0.13392699999999999</v>
      </c>
      <c r="BI5" s="57">
        <v>1.633453</v>
      </c>
      <c r="BJ5" s="56">
        <v>4.3302060000000004</v>
      </c>
      <c r="BK5" s="55">
        <v>0.38496799999999998</v>
      </c>
      <c r="BL5" s="55">
        <v>0.40196799999999999</v>
      </c>
      <c r="BM5" s="55">
        <v>2.964801</v>
      </c>
      <c r="BN5" s="56">
        <v>1.411322</v>
      </c>
      <c r="BO5" s="55">
        <v>-2.6360000000000001E-2</v>
      </c>
      <c r="BP5" s="57">
        <v>1.991997</v>
      </c>
      <c r="BQ5" s="56">
        <v>0.22746</v>
      </c>
      <c r="BR5" s="55">
        <v>1.1756439999999999</v>
      </c>
      <c r="BS5" s="55">
        <v>0.12129</v>
      </c>
      <c r="BT5" s="55">
        <v>1.715001</v>
      </c>
      <c r="BU5" s="56">
        <v>-0.18779999999999999</v>
      </c>
      <c r="BV5" s="55">
        <v>1.0992010000000001</v>
      </c>
      <c r="BW5" s="57">
        <v>-0.25884000000000001</v>
      </c>
      <c r="BX5" s="56">
        <v>0.74846100000000004</v>
      </c>
      <c r="BY5" s="55">
        <v>-7.0809999999999998E-2</v>
      </c>
      <c r="BZ5" s="55">
        <v>0.23760300000000001</v>
      </c>
      <c r="CA5" s="55">
        <v>-0.16525000000000001</v>
      </c>
      <c r="CB5" s="56">
        <v>1.1173090000000001</v>
      </c>
      <c r="CC5" s="55">
        <v>0.63836999999999999</v>
      </c>
      <c r="CD5" s="57">
        <v>1.3039210000000001</v>
      </c>
      <c r="CE5" s="56">
        <v>-0.32153999999999999</v>
      </c>
      <c r="CF5" s="55">
        <v>1.370568</v>
      </c>
      <c r="CG5" s="55">
        <v>0.13558500000000001</v>
      </c>
      <c r="CH5" s="55">
        <v>1.400382</v>
      </c>
      <c r="CI5" s="56">
        <v>1.236361</v>
      </c>
      <c r="CJ5" s="55">
        <v>-0.33350999999999997</v>
      </c>
      <c r="CK5" s="57">
        <v>1.0821430000000001</v>
      </c>
      <c r="CL5" s="56">
        <v>1.658334</v>
      </c>
      <c r="CM5" s="55">
        <v>-7.1500000000000001E-3</v>
      </c>
      <c r="CN5" s="55">
        <v>-0.41465000000000002</v>
      </c>
      <c r="CO5" s="55">
        <v>0.52637599999999996</v>
      </c>
      <c r="CP5" s="56">
        <v>0.72129399999999999</v>
      </c>
      <c r="CQ5" s="55">
        <v>-0.43484</v>
      </c>
      <c r="CR5" s="57">
        <v>1.5211000000000001E-2</v>
      </c>
      <c r="CS5" s="56">
        <v>-0.15672</v>
      </c>
      <c r="CT5" s="55">
        <v>-0.27537</v>
      </c>
      <c r="CU5" s="55">
        <v>0.13527800000000001</v>
      </c>
      <c r="CV5" s="55">
        <v>-0.25613999999999998</v>
      </c>
      <c r="CW5" s="56">
        <v>-0.27587</v>
      </c>
      <c r="CX5" s="55">
        <v>-0.27189999999999998</v>
      </c>
      <c r="CY5" s="57">
        <v>-1.2661899999999999</v>
      </c>
      <c r="CZ5" s="56">
        <v>-0.56172999999999995</v>
      </c>
      <c r="DA5" s="55">
        <v>-0.57786999999999999</v>
      </c>
      <c r="DB5" s="55">
        <v>-0.56889999999999996</v>
      </c>
      <c r="DC5" s="55">
        <v>0.82120000000000004</v>
      </c>
      <c r="DD5" s="56">
        <v>0.18923599999999999</v>
      </c>
      <c r="DE5" s="55">
        <v>0.66449599999999998</v>
      </c>
      <c r="DF5" s="57">
        <v>0.60603200000000002</v>
      </c>
      <c r="DG5" s="56">
        <v>-7.1500000000000001E-3</v>
      </c>
      <c r="DH5" s="55">
        <v>-7.2300000000000003E-3</v>
      </c>
      <c r="DI5" s="55">
        <v>-0.2382</v>
      </c>
      <c r="DJ5" s="55">
        <v>-0.28613</v>
      </c>
      <c r="DK5" s="56">
        <v>0.296572</v>
      </c>
      <c r="DL5" s="55">
        <v>0.40095500000000001</v>
      </c>
      <c r="DM5" s="57">
        <v>0.14824599999999999</v>
      </c>
      <c r="DN5" s="56">
        <v>5.8255000000000001E-2</v>
      </c>
      <c r="DO5" s="55">
        <v>0.37933299999999998</v>
      </c>
    </row>
    <row r="6" spans="1:119" x14ac:dyDescent="0.15">
      <c r="A6" s="53" t="s">
        <v>100</v>
      </c>
      <c r="B6" s="53" t="s">
        <v>829</v>
      </c>
      <c r="C6" s="153" t="s">
        <v>160</v>
      </c>
      <c r="D6" s="146">
        <v>4</v>
      </c>
      <c r="E6" s="54" t="s">
        <v>100</v>
      </c>
      <c r="F6" s="54" t="s">
        <v>736</v>
      </c>
      <c r="G6" s="141">
        <v>0.1733899005</v>
      </c>
      <c r="H6" s="143">
        <v>5.968</v>
      </c>
      <c r="I6" s="141">
        <v>5.9996590471107947E-2</v>
      </c>
      <c r="J6" s="55">
        <v>6.850733</v>
      </c>
      <c r="K6" s="55">
        <v>5.9968589999999997</v>
      </c>
      <c r="L6" s="55">
        <v>6.8573050000000002</v>
      </c>
      <c r="M6" s="55">
        <v>10</v>
      </c>
      <c r="N6" s="55">
        <v>5.660501</v>
      </c>
      <c r="O6" s="55">
        <v>5.2460959999999996</v>
      </c>
      <c r="P6" s="55">
        <v>5.1939310000000001</v>
      </c>
      <c r="Q6" s="55">
        <v>5.6828120000000002</v>
      </c>
      <c r="R6" s="55">
        <v>2.9055620000000002</v>
      </c>
      <c r="S6" s="55">
        <v>6.0205469999999996</v>
      </c>
      <c r="T6" s="55">
        <v>7.3437390000000002</v>
      </c>
      <c r="U6" s="55">
        <v>7.3602109999999996</v>
      </c>
      <c r="V6" s="55">
        <v>7.1739819999999996</v>
      </c>
      <c r="W6" s="55">
        <v>5.2169850000000002</v>
      </c>
      <c r="X6" s="55">
        <v>6.0700500000000002</v>
      </c>
      <c r="Y6" s="55">
        <v>5.8298899999999998</v>
      </c>
      <c r="Z6" s="55">
        <v>5.6094520000000001</v>
      </c>
      <c r="AA6" s="55">
        <v>6.639602</v>
      </c>
      <c r="AB6" s="55">
        <v>6.2764290000000003</v>
      </c>
      <c r="AC6" s="55">
        <v>5.1883210000000002</v>
      </c>
      <c r="AD6" s="55">
        <v>4.4461029999999999</v>
      </c>
      <c r="AE6" s="56">
        <v>4.48759</v>
      </c>
      <c r="AF6" s="55">
        <v>5.1113280000000003</v>
      </c>
      <c r="AG6" s="57">
        <v>5.3426159999999996</v>
      </c>
      <c r="AH6" s="55">
        <v>4.2926989999999998</v>
      </c>
      <c r="AI6" s="55">
        <v>3.917173</v>
      </c>
      <c r="AJ6" s="55">
        <v>4.1923190000000004</v>
      </c>
      <c r="AK6" s="56">
        <v>4.0206939999999998</v>
      </c>
      <c r="AL6" s="55">
        <v>4.2742399999999998</v>
      </c>
      <c r="AM6" s="57">
        <v>3.689333</v>
      </c>
      <c r="AN6" s="56">
        <v>3.4685619999999999</v>
      </c>
      <c r="AO6" s="55">
        <v>3.1598350000000002</v>
      </c>
      <c r="AP6" s="55">
        <v>3.748329</v>
      </c>
      <c r="AQ6" s="55">
        <v>4.0971650000000004</v>
      </c>
      <c r="AR6" s="55">
        <v>4.1485750000000001</v>
      </c>
      <c r="AS6" s="55">
        <v>4.2132300000000003</v>
      </c>
      <c r="AT6" s="60">
        <v>2.8792409999999999</v>
      </c>
      <c r="AU6" s="55">
        <v>3.6495030000000002</v>
      </c>
      <c r="AV6" s="55">
        <v>3.4114089999999999</v>
      </c>
      <c r="AW6" s="55">
        <v>0.38048999999999999</v>
      </c>
      <c r="AX6" s="55">
        <v>0.528227</v>
      </c>
      <c r="AY6" s="55">
        <v>4.0942160000000003</v>
      </c>
      <c r="AZ6" s="55">
        <v>4.0564340000000003</v>
      </c>
      <c r="BA6" s="60">
        <v>4.3533989999999996</v>
      </c>
      <c r="BB6" s="55">
        <v>3.7173500000000002</v>
      </c>
      <c r="BC6" s="55">
        <v>4.2072370000000001</v>
      </c>
      <c r="BD6" s="55">
        <v>3.4020700000000001</v>
      </c>
      <c r="BE6" s="55">
        <v>3.7392750000000001</v>
      </c>
      <c r="BF6" s="55">
        <v>0.54496</v>
      </c>
      <c r="BG6" s="55">
        <v>3.0456189999999999</v>
      </c>
      <c r="BH6" s="60">
        <v>0.66456300000000001</v>
      </c>
      <c r="BI6" s="55">
        <v>2.514589</v>
      </c>
      <c r="BJ6" s="55">
        <v>3.0822940000000001</v>
      </c>
      <c r="BK6" s="55">
        <v>0.496064</v>
      </c>
      <c r="BL6" s="55">
        <v>0.41630400000000001</v>
      </c>
      <c r="BM6" s="55">
        <v>2.932245</v>
      </c>
      <c r="BN6" s="55">
        <v>1.998035</v>
      </c>
      <c r="BO6" s="60">
        <v>8.3889000000000005E-2</v>
      </c>
      <c r="BP6" s="55">
        <v>2.1329600000000002</v>
      </c>
      <c r="BQ6" s="55">
        <v>0.268316</v>
      </c>
      <c r="BR6" s="55">
        <v>0.92098500000000005</v>
      </c>
      <c r="BS6" s="55">
        <v>0.44648500000000002</v>
      </c>
      <c r="BT6" s="55">
        <v>1.507639</v>
      </c>
      <c r="BU6" s="55">
        <v>0.16275800000000001</v>
      </c>
      <c r="BV6" s="60">
        <v>0.79996800000000001</v>
      </c>
      <c r="BW6" s="55">
        <v>0.13529099999999999</v>
      </c>
      <c r="BX6" s="55">
        <v>0.83436600000000005</v>
      </c>
      <c r="BY6" s="55">
        <v>0.110972</v>
      </c>
      <c r="BZ6" s="55">
        <v>0.22781999999999999</v>
      </c>
      <c r="CA6" s="55">
        <v>-0.30554999999999999</v>
      </c>
      <c r="CB6" s="55">
        <v>0.81734799999999996</v>
      </c>
      <c r="CC6" s="60">
        <v>0.55152999999999996</v>
      </c>
      <c r="CD6" s="55">
        <v>1.2521279999999999</v>
      </c>
      <c r="CE6" s="55">
        <v>-2.5699999999999998E-3</v>
      </c>
      <c r="CF6" s="55">
        <v>1.338055</v>
      </c>
      <c r="CG6" s="55">
        <v>0.12894800000000001</v>
      </c>
      <c r="CH6" s="55">
        <v>1.3957919999999999</v>
      </c>
      <c r="CI6" s="55">
        <v>1.148013</v>
      </c>
      <c r="CJ6" s="60">
        <v>-0.39340999999999998</v>
      </c>
      <c r="CK6" s="55">
        <v>0.73736699999999999</v>
      </c>
      <c r="CL6" s="55">
        <v>1.882468</v>
      </c>
      <c r="CM6" s="55">
        <v>-0.13058</v>
      </c>
      <c r="CN6" s="55">
        <v>-0.37494</v>
      </c>
      <c r="CO6" s="55">
        <v>0.39171600000000001</v>
      </c>
      <c r="CP6" s="55">
        <v>0.76205500000000004</v>
      </c>
      <c r="CQ6" s="60">
        <v>-0.11749</v>
      </c>
      <c r="CR6" s="55">
        <v>-0.21512999999999999</v>
      </c>
      <c r="CS6" s="55">
        <v>-0.10342999999999999</v>
      </c>
      <c r="CT6" s="55">
        <v>-6.6280000000000006E-2</v>
      </c>
      <c r="CU6" s="55">
        <v>0.174432</v>
      </c>
      <c r="CV6" s="55">
        <v>-5.9619999999999999E-2</v>
      </c>
      <c r="CW6" s="55">
        <v>-7.5920000000000001E-2</v>
      </c>
      <c r="CX6" s="60">
        <v>-7.2010000000000005E-2</v>
      </c>
      <c r="CY6" s="55">
        <v>-0.48337999999999998</v>
      </c>
      <c r="CZ6" s="55">
        <v>-0.38736999999999999</v>
      </c>
      <c r="DA6" s="55">
        <v>-0.32223000000000002</v>
      </c>
      <c r="DB6" s="55">
        <v>-0.44499</v>
      </c>
      <c r="DC6" s="55">
        <v>0.80902799999999997</v>
      </c>
      <c r="DD6" s="55">
        <v>-1.0540000000000001E-2</v>
      </c>
      <c r="DE6" s="60">
        <v>0.43458400000000003</v>
      </c>
      <c r="DF6" s="55">
        <v>0.44770500000000002</v>
      </c>
      <c r="DG6" s="55">
        <v>5.8763999999999997E-2</v>
      </c>
      <c r="DH6" s="55">
        <v>-2.1510000000000001E-2</v>
      </c>
      <c r="DI6" s="55">
        <v>-9.2310000000000003E-2</v>
      </c>
      <c r="DJ6" s="55">
        <v>-9.9059999999999995E-2</v>
      </c>
      <c r="DK6" s="55">
        <v>0.159076</v>
      </c>
      <c r="DL6" s="60">
        <v>0.36649700000000002</v>
      </c>
      <c r="DM6" s="55">
        <v>0.137735</v>
      </c>
      <c r="DN6" s="55">
        <v>0.12975</v>
      </c>
      <c r="DO6" s="55">
        <v>0.27371200000000001</v>
      </c>
    </row>
    <row r="7" spans="1:119" x14ac:dyDescent="0.15">
      <c r="A7" s="53" t="s">
        <v>417</v>
      </c>
      <c r="B7" s="53" t="s">
        <v>830</v>
      </c>
      <c r="C7" s="54" t="s">
        <v>532</v>
      </c>
      <c r="D7" s="146">
        <v>5</v>
      </c>
      <c r="E7" s="54" t="s">
        <v>417</v>
      </c>
      <c r="F7" s="54" t="s">
        <v>417</v>
      </c>
      <c r="G7" s="141">
        <v>0.1673503656</v>
      </c>
      <c r="H7" s="143">
        <v>98.186700000000002</v>
      </c>
      <c r="I7" s="141">
        <v>1.9595471332221129E-2</v>
      </c>
      <c r="J7" s="55">
        <v>5.9455220000000004</v>
      </c>
      <c r="K7" s="55">
        <v>6.5014859999999999</v>
      </c>
      <c r="L7" s="55">
        <v>5.3291040000000001</v>
      </c>
      <c r="M7" s="55">
        <v>5.660501</v>
      </c>
      <c r="N7" s="55">
        <v>10</v>
      </c>
      <c r="O7" s="55">
        <v>6.0530020000000002</v>
      </c>
      <c r="P7" s="55">
        <v>6.0251770000000002</v>
      </c>
      <c r="Q7" s="55">
        <v>1.052184</v>
      </c>
      <c r="R7" s="55">
        <v>6.3158839999999996</v>
      </c>
      <c r="S7" s="55">
        <v>5.557283</v>
      </c>
      <c r="T7" s="55">
        <v>3.1350660000000001</v>
      </c>
      <c r="U7" s="55">
        <v>3.242772</v>
      </c>
      <c r="V7" s="55">
        <v>3.0208170000000001</v>
      </c>
      <c r="W7" s="55">
        <v>1.6091759999999999</v>
      </c>
      <c r="X7" s="55">
        <v>2.3394569999999999</v>
      </c>
      <c r="Y7" s="55">
        <v>2.5160360000000002</v>
      </c>
      <c r="Z7" s="55">
        <v>1.876482</v>
      </c>
      <c r="AA7" s="55">
        <v>2.6790799999999999</v>
      </c>
      <c r="AB7" s="55">
        <v>2.5942669999999999</v>
      </c>
      <c r="AC7" s="55">
        <v>0.26420700000000003</v>
      </c>
      <c r="AD7" s="55">
        <v>1.133146</v>
      </c>
      <c r="AE7" s="55">
        <v>1.4371149999999999</v>
      </c>
      <c r="AF7" s="60">
        <v>1.4117569999999999</v>
      </c>
      <c r="AG7" s="55">
        <v>1.445668</v>
      </c>
      <c r="AH7" s="55">
        <v>1.2643990000000001</v>
      </c>
      <c r="AI7" s="55">
        <v>1.1665650000000001</v>
      </c>
      <c r="AJ7" s="55">
        <v>1.272629</v>
      </c>
      <c r="AK7" s="55">
        <v>2.046878</v>
      </c>
      <c r="AL7" s="60">
        <v>1.298108</v>
      </c>
      <c r="AM7" s="55">
        <v>0.947133</v>
      </c>
      <c r="AN7" s="55">
        <v>0.57997900000000002</v>
      </c>
      <c r="AO7" s="60">
        <v>0.73579899999999998</v>
      </c>
      <c r="AP7" s="55">
        <v>1.235039</v>
      </c>
      <c r="AQ7" s="55">
        <v>1.3777999999999999</v>
      </c>
      <c r="AR7" s="55">
        <v>1.0980939999999999</v>
      </c>
      <c r="AS7" s="55">
        <v>0.93917099999999998</v>
      </c>
      <c r="AT7" s="61">
        <v>0.74153800000000003</v>
      </c>
      <c r="AU7" s="55">
        <v>1.137451</v>
      </c>
      <c r="AV7" s="55">
        <v>1.0512060000000001</v>
      </c>
      <c r="AW7" s="55">
        <v>0.51404499999999997</v>
      </c>
      <c r="AX7" s="55">
        <v>0.39282</v>
      </c>
      <c r="AY7" s="55">
        <v>2.6754099999999998</v>
      </c>
      <c r="AZ7" s="55">
        <v>1.9504680000000001</v>
      </c>
      <c r="BA7" s="61">
        <v>1.6686129999999999</v>
      </c>
      <c r="BB7" s="55">
        <v>1.190121</v>
      </c>
      <c r="BC7" s="55">
        <v>2.1140020000000002</v>
      </c>
      <c r="BD7" s="55">
        <v>1.2247710000000001</v>
      </c>
      <c r="BE7" s="55">
        <v>2.8972910000000001</v>
      </c>
      <c r="BF7" s="55">
        <v>0.372921</v>
      </c>
      <c r="BG7" s="55">
        <v>0.71845099999999995</v>
      </c>
      <c r="BH7" s="61">
        <v>0.57002699999999995</v>
      </c>
      <c r="BI7" s="55">
        <v>0.87343899999999997</v>
      </c>
      <c r="BJ7" s="55">
        <v>0.33829100000000001</v>
      </c>
      <c r="BK7" s="55">
        <v>0.31997799999999998</v>
      </c>
      <c r="BL7" s="55">
        <v>0.28364899999999998</v>
      </c>
      <c r="BM7" s="55">
        <v>1.013047</v>
      </c>
      <c r="BN7" s="55">
        <v>1.023261</v>
      </c>
      <c r="BO7" s="61">
        <v>0.41348099999999999</v>
      </c>
      <c r="BP7" s="55">
        <v>1.5292239999999999</v>
      </c>
      <c r="BQ7" s="55">
        <v>0.194106</v>
      </c>
      <c r="BR7" s="55">
        <v>0.93078300000000003</v>
      </c>
      <c r="BS7" s="55">
        <v>0.42753799999999997</v>
      </c>
      <c r="BT7" s="55">
        <v>0.260015</v>
      </c>
      <c r="BU7" s="55">
        <v>0.229155</v>
      </c>
      <c r="BV7" s="61">
        <v>9.1215000000000004E-2</v>
      </c>
      <c r="BW7" s="55">
        <v>0.27799400000000002</v>
      </c>
      <c r="BX7" s="55">
        <v>0.29753499999999999</v>
      </c>
      <c r="BY7" s="55">
        <v>4.7469999999999998E-2</v>
      </c>
      <c r="BZ7" s="55">
        <v>0.12260600000000001</v>
      </c>
      <c r="CA7" s="55">
        <v>-0.15761</v>
      </c>
      <c r="CB7" s="55">
        <v>-8.6239999999999997E-2</v>
      </c>
      <c r="CC7" s="61">
        <v>0.287914</v>
      </c>
      <c r="CD7" s="55">
        <v>0.165938</v>
      </c>
      <c r="CE7" s="55">
        <v>0.14622399999999999</v>
      </c>
      <c r="CF7" s="55">
        <v>0.20125100000000001</v>
      </c>
      <c r="CG7" s="55">
        <v>6.5914E-2</v>
      </c>
      <c r="CH7" s="55">
        <v>0.15099499999999999</v>
      </c>
      <c r="CI7" s="55">
        <v>9.3438999999999994E-2</v>
      </c>
      <c r="CJ7" s="61">
        <v>-0.27712999999999999</v>
      </c>
      <c r="CK7" s="55">
        <v>0.59025799999999995</v>
      </c>
      <c r="CL7" s="55">
        <v>1.24501</v>
      </c>
      <c r="CM7" s="55">
        <v>1.5178750000000001</v>
      </c>
      <c r="CN7" s="55">
        <v>-1.0410000000000001E-2</v>
      </c>
      <c r="CO7" s="55">
        <v>0.28995100000000001</v>
      </c>
      <c r="CP7" s="55">
        <v>6.9828000000000001E-2</v>
      </c>
      <c r="CQ7" s="61">
        <v>-0.25058999999999998</v>
      </c>
      <c r="CR7" s="55">
        <v>1.8790770000000001</v>
      </c>
      <c r="CS7" s="55">
        <v>-4.8829999999999998E-2</v>
      </c>
      <c r="CT7" s="55">
        <v>-6.8849999999999995E-2</v>
      </c>
      <c r="CU7" s="55">
        <v>8.4777000000000005E-2</v>
      </c>
      <c r="CV7" s="55">
        <v>-2.351E-2</v>
      </c>
      <c r="CW7" s="55">
        <v>-8.8919999999999999E-2</v>
      </c>
      <c r="CX7" s="61">
        <v>-8.5089999999999999E-2</v>
      </c>
      <c r="CY7" s="55">
        <v>0.44107299999999999</v>
      </c>
      <c r="CZ7" s="55">
        <v>-0.49091000000000001</v>
      </c>
      <c r="DA7" s="55">
        <v>-0.45079999999999998</v>
      </c>
      <c r="DB7" s="55">
        <v>-0.43584000000000001</v>
      </c>
      <c r="DC7" s="55">
        <v>9.4299999999999995E-2</v>
      </c>
      <c r="DD7" s="55">
        <v>0.110109</v>
      </c>
      <c r="DE7" s="61">
        <v>0.56454899999999997</v>
      </c>
      <c r="DF7" s="55">
        <v>-0.16284999999999999</v>
      </c>
      <c r="DG7" s="55">
        <v>-4.4929999999999998E-2</v>
      </c>
      <c r="DH7" s="55">
        <v>-1.6029999999999999E-2</v>
      </c>
      <c r="DI7" s="55">
        <v>-4.3880000000000002E-2</v>
      </c>
      <c r="DJ7" s="55">
        <v>-0.34694999999999998</v>
      </c>
      <c r="DK7" s="55">
        <v>0.153949</v>
      </c>
      <c r="DL7" s="61">
        <v>0.120563</v>
      </c>
      <c r="DM7" s="55">
        <v>2.9260000000000001E-2</v>
      </c>
      <c r="DN7" s="55">
        <v>5.2424999999999999E-2</v>
      </c>
      <c r="DO7" s="55">
        <v>0.26410400000000001</v>
      </c>
    </row>
    <row r="8" spans="1:119" x14ac:dyDescent="0.15">
      <c r="A8" s="53" t="s">
        <v>102</v>
      </c>
      <c r="B8" s="53" t="s">
        <v>831</v>
      </c>
      <c r="C8" s="54" t="s">
        <v>817</v>
      </c>
      <c r="D8" s="146">
        <v>6</v>
      </c>
      <c r="E8" s="54" t="s">
        <v>102</v>
      </c>
      <c r="F8" s="54" t="s">
        <v>651</v>
      </c>
      <c r="G8" s="141">
        <v>0.15319299189999999</v>
      </c>
      <c r="H8" s="143" t="s">
        <v>747</v>
      </c>
      <c r="I8" s="141">
        <v>7.5780541837644294E-2</v>
      </c>
      <c r="J8" s="55">
        <v>6.3072730000000004</v>
      </c>
      <c r="K8" s="55">
        <v>7.2268030000000003</v>
      </c>
      <c r="L8" s="55">
        <v>5.9010670000000003</v>
      </c>
      <c r="M8" s="55">
        <v>5.2460959999999996</v>
      </c>
      <c r="N8" s="55">
        <v>6.0530020000000002</v>
      </c>
      <c r="O8" s="55">
        <v>10</v>
      </c>
      <c r="P8" s="55">
        <v>9.9001819999999991</v>
      </c>
      <c r="Q8" s="55">
        <v>5.2022349999999999</v>
      </c>
      <c r="R8" s="55">
        <v>4.5014390000000004</v>
      </c>
      <c r="S8" s="55">
        <v>6.5458360000000004</v>
      </c>
      <c r="T8" s="55">
        <v>3.7905549999999999</v>
      </c>
      <c r="U8" s="55">
        <v>3.939314</v>
      </c>
      <c r="V8" s="55">
        <v>4.0990159999999998</v>
      </c>
      <c r="W8" s="55">
        <v>4.1265010000000002</v>
      </c>
      <c r="X8" s="55">
        <v>3.2769059999999999</v>
      </c>
      <c r="Y8" s="55">
        <v>3.9300959999999998</v>
      </c>
      <c r="Z8" s="55">
        <v>3.4703909999999998</v>
      </c>
      <c r="AA8" s="55">
        <v>3.7457820000000002</v>
      </c>
      <c r="AB8" s="55">
        <v>3.6707939999999999</v>
      </c>
      <c r="AC8" s="55">
        <v>4.5219110000000002</v>
      </c>
      <c r="AD8" s="55">
        <v>3.4546389999999998</v>
      </c>
      <c r="AE8" s="55">
        <v>3.5745689999999999</v>
      </c>
      <c r="AF8" s="61">
        <v>3.9406659999999998</v>
      </c>
      <c r="AG8" s="55">
        <v>3.7289469999999998</v>
      </c>
      <c r="AH8" s="55">
        <v>3.7286929999999998</v>
      </c>
      <c r="AI8" s="55">
        <v>1.540017</v>
      </c>
      <c r="AJ8" s="55">
        <v>1.7190179999999999</v>
      </c>
      <c r="AK8" s="55">
        <v>3.8116129999999999</v>
      </c>
      <c r="AL8" s="61">
        <v>1.703087</v>
      </c>
      <c r="AM8" s="55">
        <v>1.4606699999999999</v>
      </c>
      <c r="AN8" s="55">
        <v>3.4560569999999999</v>
      </c>
      <c r="AO8" s="61">
        <v>2.3058299999999998</v>
      </c>
      <c r="AP8" s="55">
        <v>1.590802</v>
      </c>
      <c r="AQ8" s="55">
        <v>2.070255</v>
      </c>
      <c r="AR8" s="55">
        <v>1.674561</v>
      </c>
      <c r="AS8" s="56">
        <v>3.5747810000000002</v>
      </c>
      <c r="AT8" s="55">
        <v>3.360255</v>
      </c>
      <c r="AU8" s="57">
        <v>1.691038</v>
      </c>
      <c r="AV8" s="56">
        <v>1.5048779999999999</v>
      </c>
      <c r="AW8" s="55">
        <v>0.208839</v>
      </c>
      <c r="AX8" s="55">
        <v>0.182112</v>
      </c>
      <c r="AY8" s="55">
        <v>3.6558860000000002</v>
      </c>
      <c r="AZ8" s="56">
        <v>2.0727799999999998</v>
      </c>
      <c r="BA8" s="55">
        <v>1.499968</v>
      </c>
      <c r="BB8" s="57">
        <v>1.8357840000000001</v>
      </c>
      <c r="BC8" s="56">
        <v>2.7254670000000001</v>
      </c>
      <c r="BD8" s="55">
        <v>1.6079429999999999</v>
      </c>
      <c r="BE8" s="55">
        <v>2.0847359999999999</v>
      </c>
      <c r="BF8" s="55">
        <v>0.32635799999999998</v>
      </c>
      <c r="BG8" s="56">
        <v>1.0951200000000001</v>
      </c>
      <c r="BH8" s="55">
        <v>-0.12683</v>
      </c>
      <c r="BI8" s="57">
        <v>2.715392</v>
      </c>
      <c r="BJ8" s="56">
        <v>2.1628509999999999</v>
      </c>
      <c r="BK8" s="55">
        <v>0.29683399999999999</v>
      </c>
      <c r="BL8" s="55">
        <v>0.26458500000000001</v>
      </c>
      <c r="BM8" s="55">
        <v>1.352962</v>
      </c>
      <c r="BN8" s="56">
        <v>1.4402429999999999</v>
      </c>
      <c r="BO8" s="55">
        <v>-0.10885</v>
      </c>
      <c r="BP8" s="57">
        <v>1.733282</v>
      </c>
      <c r="BQ8" s="56">
        <v>0.123153</v>
      </c>
      <c r="BR8" s="55">
        <v>0.77089700000000005</v>
      </c>
      <c r="BS8" s="55">
        <v>3.6976000000000002E-2</v>
      </c>
      <c r="BT8" s="55">
        <v>0.84937600000000002</v>
      </c>
      <c r="BU8" s="56">
        <v>-0.22606000000000001</v>
      </c>
      <c r="BV8" s="55">
        <v>0.74348700000000001</v>
      </c>
      <c r="BW8" s="57">
        <v>-0.18801999999999999</v>
      </c>
      <c r="BX8" s="56">
        <v>1.3486309999999999</v>
      </c>
      <c r="BY8" s="55">
        <v>6.9067000000000003E-2</v>
      </c>
      <c r="BZ8" s="55">
        <v>0.101482</v>
      </c>
      <c r="CA8" s="55">
        <v>-0.12354999999999999</v>
      </c>
      <c r="CB8" s="56">
        <v>0.558446</v>
      </c>
      <c r="CC8" s="55">
        <v>0.31515700000000002</v>
      </c>
      <c r="CD8" s="57">
        <v>0.42283100000000001</v>
      </c>
      <c r="CE8" s="56">
        <v>-0.25235000000000002</v>
      </c>
      <c r="CF8" s="55">
        <v>0.44972200000000001</v>
      </c>
      <c r="CG8" s="55">
        <v>7.5018000000000001E-2</v>
      </c>
      <c r="CH8" s="55">
        <v>0.441917</v>
      </c>
      <c r="CI8" s="56">
        <v>0.39774199999999998</v>
      </c>
      <c r="CJ8" s="55">
        <v>-0.24387</v>
      </c>
      <c r="CK8" s="57">
        <v>1.1900120000000001</v>
      </c>
      <c r="CL8" s="56">
        <v>1.652002</v>
      </c>
      <c r="CM8" s="55">
        <v>0.20127999999999999</v>
      </c>
      <c r="CN8" s="55">
        <v>-0.32157000000000002</v>
      </c>
      <c r="CO8" s="55">
        <v>0.27063999999999999</v>
      </c>
      <c r="CP8" s="56">
        <v>0.21107300000000001</v>
      </c>
      <c r="CQ8" s="55">
        <v>-0.30484</v>
      </c>
      <c r="CR8" s="57">
        <v>0.351692</v>
      </c>
      <c r="CS8" s="56">
        <v>-0.29543000000000003</v>
      </c>
      <c r="CT8" s="55">
        <v>-9.4740000000000005E-2</v>
      </c>
      <c r="CU8" s="55">
        <v>7.3765999999999998E-2</v>
      </c>
      <c r="CV8" s="55">
        <v>-9.1800000000000007E-3</v>
      </c>
      <c r="CW8" s="56">
        <v>-9.7850000000000006E-2</v>
      </c>
      <c r="CX8" s="55">
        <v>-9.8610000000000003E-2</v>
      </c>
      <c r="CY8" s="57">
        <v>-0.78619000000000006</v>
      </c>
      <c r="CZ8" s="56">
        <v>-0.33790999999999999</v>
      </c>
      <c r="DA8" s="55">
        <v>-0.3478</v>
      </c>
      <c r="DB8" s="55">
        <v>-0.4572</v>
      </c>
      <c r="DC8" s="55">
        <v>0.22902400000000001</v>
      </c>
      <c r="DD8" s="56">
        <v>0.14915300000000001</v>
      </c>
      <c r="DE8" s="55">
        <v>0.68473499999999998</v>
      </c>
      <c r="DF8" s="57">
        <v>0.49634200000000001</v>
      </c>
      <c r="DG8" s="56">
        <v>-0.11897000000000001</v>
      </c>
      <c r="DH8" s="55">
        <v>-6.7110000000000003E-2</v>
      </c>
      <c r="DI8" s="55">
        <v>-0.33633999999999997</v>
      </c>
      <c r="DJ8" s="55">
        <v>-0.28975000000000001</v>
      </c>
      <c r="DK8" s="56">
        <v>0.35592200000000002</v>
      </c>
      <c r="DL8" s="55">
        <v>0.17641799999999999</v>
      </c>
      <c r="DM8" s="57">
        <v>3.4199E-2</v>
      </c>
      <c r="DN8" s="56">
        <v>3.32E-2</v>
      </c>
      <c r="DO8" s="55">
        <v>0.20408499999999999</v>
      </c>
    </row>
    <row r="9" spans="1:119" x14ac:dyDescent="0.15">
      <c r="A9" s="53" t="s">
        <v>103</v>
      </c>
      <c r="B9" s="53" t="s">
        <v>832</v>
      </c>
      <c r="C9" s="54" t="s">
        <v>818</v>
      </c>
      <c r="D9" s="146">
        <v>7</v>
      </c>
      <c r="E9" s="54" t="s">
        <v>103</v>
      </c>
      <c r="F9" s="54" t="s">
        <v>16</v>
      </c>
      <c r="G9" s="141">
        <v>0.14918476429999999</v>
      </c>
      <c r="H9" s="143" t="s">
        <v>747</v>
      </c>
      <c r="I9" s="141">
        <v>7.5780541837644294E-2</v>
      </c>
      <c r="J9" s="55">
        <v>6.1901380000000001</v>
      </c>
      <c r="K9" s="55">
        <v>7.1036659999999996</v>
      </c>
      <c r="L9" s="55">
        <v>5.7658849999999999</v>
      </c>
      <c r="M9" s="55">
        <v>5.1939310000000001</v>
      </c>
      <c r="N9" s="55">
        <v>6.0251770000000002</v>
      </c>
      <c r="O9" s="55">
        <v>9.9001819999999991</v>
      </c>
      <c r="P9" s="55">
        <v>10</v>
      </c>
      <c r="Q9" s="55">
        <v>5.1319970000000001</v>
      </c>
      <c r="R9" s="55">
        <v>4.4502069999999998</v>
      </c>
      <c r="S9" s="55">
        <v>6.6022660000000002</v>
      </c>
      <c r="T9" s="55">
        <v>3.7263289999999998</v>
      </c>
      <c r="U9" s="55">
        <v>3.8784830000000001</v>
      </c>
      <c r="V9" s="55">
        <v>4.0423249999999999</v>
      </c>
      <c r="W9" s="55">
        <v>4.0647489999999999</v>
      </c>
      <c r="X9" s="55">
        <v>3.2298490000000002</v>
      </c>
      <c r="Y9" s="55">
        <v>3.8817339999999998</v>
      </c>
      <c r="Z9" s="55">
        <v>3.3990610000000001</v>
      </c>
      <c r="AA9" s="55">
        <v>3.6926420000000002</v>
      </c>
      <c r="AB9" s="55">
        <v>3.614722</v>
      </c>
      <c r="AC9" s="55">
        <v>4.463374</v>
      </c>
      <c r="AD9" s="55">
        <v>3.3914080000000002</v>
      </c>
      <c r="AE9" s="56">
        <v>3.515333</v>
      </c>
      <c r="AF9" s="55">
        <v>3.8806219999999998</v>
      </c>
      <c r="AG9" s="57">
        <v>3.6658230000000001</v>
      </c>
      <c r="AH9" s="55">
        <v>3.6748029999999998</v>
      </c>
      <c r="AI9" s="55">
        <v>1.505463</v>
      </c>
      <c r="AJ9" s="55">
        <v>1.6760889999999999</v>
      </c>
      <c r="AK9" s="56">
        <v>3.8194680000000001</v>
      </c>
      <c r="AL9" s="55">
        <v>1.6589370000000001</v>
      </c>
      <c r="AM9" s="57">
        <v>1.426617</v>
      </c>
      <c r="AN9" s="56">
        <v>3.4501979999999999</v>
      </c>
      <c r="AO9" s="55">
        <v>2.2525210000000002</v>
      </c>
      <c r="AP9" s="55">
        <v>1.548508</v>
      </c>
      <c r="AQ9" s="55">
        <v>2.0211700000000001</v>
      </c>
      <c r="AR9" s="55">
        <v>1.6313059999999999</v>
      </c>
      <c r="AS9" s="55">
        <v>3.5305749999999998</v>
      </c>
      <c r="AT9" s="60">
        <v>3.3182670000000001</v>
      </c>
      <c r="AU9" s="55">
        <v>1.647991</v>
      </c>
      <c r="AV9" s="55">
        <v>1.4646269999999999</v>
      </c>
      <c r="AW9" s="55">
        <v>0.21069299999999999</v>
      </c>
      <c r="AX9" s="55">
        <v>0.184505</v>
      </c>
      <c r="AY9" s="55">
        <v>3.679592</v>
      </c>
      <c r="AZ9" s="55">
        <v>2.0437699999999999</v>
      </c>
      <c r="BA9" s="60">
        <v>1.44868</v>
      </c>
      <c r="BB9" s="55">
        <v>1.787396</v>
      </c>
      <c r="BC9" s="55">
        <v>2.7167509999999999</v>
      </c>
      <c r="BD9" s="55">
        <v>1.563266</v>
      </c>
      <c r="BE9" s="55">
        <v>2.0932390000000001</v>
      </c>
      <c r="BF9" s="55">
        <v>0.33510099999999998</v>
      </c>
      <c r="BG9" s="55">
        <v>1.0592760000000001</v>
      </c>
      <c r="BH9" s="60">
        <v>-0.13721</v>
      </c>
      <c r="BI9" s="55">
        <v>2.7364310000000001</v>
      </c>
      <c r="BJ9" s="55">
        <v>2.1236709999999999</v>
      </c>
      <c r="BK9" s="55">
        <v>0.29766300000000001</v>
      </c>
      <c r="BL9" s="55">
        <v>0.27494800000000003</v>
      </c>
      <c r="BM9" s="55">
        <v>1.309925</v>
      </c>
      <c r="BN9" s="55">
        <v>1.4368669999999999</v>
      </c>
      <c r="BO9" s="60">
        <v>-0.10119</v>
      </c>
      <c r="BP9" s="55">
        <v>1.710472</v>
      </c>
      <c r="BQ9" s="55">
        <v>0.12621099999999999</v>
      </c>
      <c r="BR9" s="55">
        <v>0.75366500000000003</v>
      </c>
      <c r="BS9" s="55">
        <v>1.9935000000000001E-2</v>
      </c>
      <c r="BT9" s="55">
        <v>0.83828599999999998</v>
      </c>
      <c r="BU9" s="55">
        <v>-0.23208999999999999</v>
      </c>
      <c r="BV9" s="60">
        <v>0.74255099999999996</v>
      </c>
      <c r="BW9" s="55">
        <v>-0.19353999999999999</v>
      </c>
      <c r="BX9" s="55">
        <v>1.3463830000000001</v>
      </c>
      <c r="BY9" s="55">
        <v>7.6468999999999995E-2</v>
      </c>
      <c r="BZ9" s="55">
        <v>9.5177999999999999E-2</v>
      </c>
      <c r="CA9" s="55">
        <v>-0.11447</v>
      </c>
      <c r="CB9" s="55">
        <v>0.55282200000000004</v>
      </c>
      <c r="CC9" s="60">
        <v>0.31016199999999999</v>
      </c>
      <c r="CD9" s="55">
        <v>0.40756999999999999</v>
      </c>
      <c r="CE9" s="55">
        <v>-0.25717000000000001</v>
      </c>
      <c r="CF9" s="55">
        <v>0.43310100000000001</v>
      </c>
      <c r="CG9" s="55">
        <v>8.1420000000000006E-2</v>
      </c>
      <c r="CH9" s="55">
        <v>0.42447000000000001</v>
      </c>
      <c r="CI9" s="55">
        <v>0.37929600000000002</v>
      </c>
      <c r="CJ9" s="60">
        <v>-0.23573</v>
      </c>
      <c r="CK9" s="55">
        <v>1.180323</v>
      </c>
      <c r="CL9" s="55">
        <v>1.641194</v>
      </c>
      <c r="CM9" s="55">
        <v>0.192938</v>
      </c>
      <c r="CN9" s="55">
        <v>-0.30615999999999999</v>
      </c>
      <c r="CO9" s="55">
        <v>0.26071800000000001</v>
      </c>
      <c r="CP9" s="55">
        <v>0.20535800000000001</v>
      </c>
      <c r="CQ9" s="60">
        <v>-0.28728999999999999</v>
      </c>
      <c r="CR9" s="55">
        <v>0.33991100000000002</v>
      </c>
      <c r="CS9" s="55">
        <v>-0.27956999999999999</v>
      </c>
      <c r="CT9" s="55">
        <v>-8.0509999999999998E-2</v>
      </c>
      <c r="CU9" s="55">
        <v>7.2364999999999999E-2</v>
      </c>
      <c r="CV9" s="55">
        <v>1.815E-3</v>
      </c>
      <c r="CW9" s="55">
        <v>-8.4510000000000002E-2</v>
      </c>
      <c r="CX9" s="60">
        <v>-8.5319999999999993E-2</v>
      </c>
      <c r="CY9" s="55">
        <v>-0.78859999999999997</v>
      </c>
      <c r="CZ9" s="55">
        <v>-0.31568000000000002</v>
      </c>
      <c r="DA9" s="55">
        <v>-0.32887</v>
      </c>
      <c r="DB9" s="55">
        <v>-0.45021</v>
      </c>
      <c r="DC9" s="55">
        <v>0.21865799999999999</v>
      </c>
      <c r="DD9" s="55">
        <v>0.15040100000000001</v>
      </c>
      <c r="DE9" s="60">
        <v>0.67668799999999996</v>
      </c>
      <c r="DF9" s="55">
        <v>0.48780800000000002</v>
      </c>
      <c r="DG9" s="55">
        <v>-0.11028</v>
      </c>
      <c r="DH9" s="55">
        <v>-6.3920000000000005E-2</v>
      </c>
      <c r="DI9" s="55">
        <v>-0.3327</v>
      </c>
      <c r="DJ9" s="55">
        <v>-0.27876000000000001</v>
      </c>
      <c r="DK9" s="55">
        <v>0.35225299999999998</v>
      </c>
      <c r="DL9" s="60">
        <v>0.17573900000000001</v>
      </c>
      <c r="DM9" s="55">
        <v>3.4939999999999999E-2</v>
      </c>
      <c r="DN9" s="55">
        <v>3.6199000000000002E-2</v>
      </c>
      <c r="DO9" s="55">
        <v>0.20575199999999999</v>
      </c>
    </row>
    <row r="10" spans="1:119" x14ac:dyDescent="0.15">
      <c r="A10" s="53" t="s">
        <v>92</v>
      </c>
      <c r="B10" s="53" t="s">
        <v>833</v>
      </c>
      <c r="C10" s="54" t="s">
        <v>158</v>
      </c>
      <c r="D10" s="146">
        <v>8</v>
      </c>
      <c r="E10" s="54" t="s">
        <v>92</v>
      </c>
      <c r="F10" s="54" t="s">
        <v>642</v>
      </c>
      <c r="G10" s="141">
        <v>0.12662823910000001</v>
      </c>
      <c r="H10" s="143">
        <v>30.515699999999999</v>
      </c>
      <c r="I10" s="141">
        <v>8.853335572912292E-4</v>
      </c>
      <c r="J10" s="55">
        <v>6.741695</v>
      </c>
      <c r="K10" s="55">
        <v>6.1206959999999997</v>
      </c>
      <c r="L10" s="55">
        <v>6.9062640000000002</v>
      </c>
      <c r="M10" s="55">
        <v>5.6828120000000002</v>
      </c>
      <c r="N10" s="55">
        <v>1.052184</v>
      </c>
      <c r="O10" s="55">
        <v>5.2022349999999999</v>
      </c>
      <c r="P10" s="55">
        <v>5.1319970000000001</v>
      </c>
      <c r="Q10" s="55">
        <v>10</v>
      </c>
      <c r="R10" s="55">
        <v>1.345099</v>
      </c>
      <c r="S10" s="55">
        <v>3.7463850000000001</v>
      </c>
      <c r="T10" s="55">
        <v>5.7449789999999998</v>
      </c>
      <c r="U10" s="55">
        <v>5.6250210000000003</v>
      </c>
      <c r="V10" s="55">
        <v>6.0311329999999996</v>
      </c>
      <c r="W10" s="55">
        <v>6.7113829999999997</v>
      </c>
      <c r="X10" s="55">
        <v>5.218788</v>
      </c>
      <c r="Y10" s="55">
        <v>5.4202300000000001</v>
      </c>
      <c r="Z10" s="55">
        <v>6.0358929999999997</v>
      </c>
      <c r="AA10" s="55">
        <v>5.7376699999999996</v>
      </c>
      <c r="AB10" s="55">
        <v>5.5799919999999998</v>
      </c>
      <c r="AC10" s="55">
        <v>8.8381679999999996</v>
      </c>
      <c r="AD10" s="55">
        <v>6.0818989999999999</v>
      </c>
      <c r="AE10" s="55">
        <v>5.7503979999999997</v>
      </c>
      <c r="AF10" s="60">
        <v>6.7333670000000003</v>
      </c>
      <c r="AG10" s="55">
        <v>6.6348339999999997</v>
      </c>
      <c r="AH10" s="55">
        <v>5.9449759999999996</v>
      </c>
      <c r="AI10" s="55">
        <v>3.2488269999999999</v>
      </c>
      <c r="AJ10" s="55">
        <v>3.6016879999999998</v>
      </c>
      <c r="AK10" s="55">
        <v>4.1864629999999998</v>
      </c>
      <c r="AL10" s="60">
        <v>3.6379519999999999</v>
      </c>
      <c r="AM10" s="55">
        <v>3.251976</v>
      </c>
      <c r="AN10" s="55">
        <v>5.2000929999999999</v>
      </c>
      <c r="AO10" s="60">
        <v>4.4913129999999999</v>
      </c>
      <c r="AP10" s="55">
        <v>3.1759590000000002</v>
      </c>
      <c r="AQ10" s="55">
        <v>3.942342</v>
      </c>
      <c r="AR10" s="55">
        <v>3.7765049999999998</v>
      </c>
      <c r="AS10" s="56">
        <v>6.1890150000000004</v>
      </c>
      <c r="AT10" s="55">
        <v>4.8716489999999997</v>
      </c>
      <c r="AU10" s="57">
        <v>3.4024679999999998</v>
      </c>
      <c r="AV10" s="56">
        <v>3.0561250000000002</v>
      </c>
      <c r="AW10" s="55">
        <v>-1.0460000000000001E-2</v>
      </c>
      <c r="AX10" s="55">
        <v>0.17580899999999999</v>
      </c>
      <c r="AY10" s="55">
        <v>2.594649</v>
      </c>
      <c r="AZ10" s="56">
        <v>2.5730400000000002</v>
      </c>
      <c r="BA10" s="55">
        <v>2.8153709999999998</v>
      </c>
      <c r="BB10" s="57">
        <v>3.6790389999999999</v>
      </c>
      <c r="BC10" s="56">
        <v>3.1514549999999999</v>
      </c>
      <c r="BD10" s="55">
        <v>3.086808</v>
      </c>
      <c r="BE10" s="55">
        <v>0.37574600000000002</v>
      </c>
      <c r="BF10" s="55">
        <v>0.276254</v>
      </c>
      <c r="BG10" s="56">
        <v>2.7615799999999999</v>
      </c>
      <c r="BH10" s="55">
        <v>-0.27212999999999998</v>
      </c>
      <c r="BI10" s="57">
        <v>2.904623</v>
      </c>
      <c r="BJ10" s="56">
        <v>4.7573470000000002</v>
      </c>
      <c r="BK10" s="55">
        <v>0.24576700000000001</v>
      </c>
      <c r="BL10" s="55">
        <v>0.26090400000000002</v>
      </c>
      <c r="BM10" s="55">
        <v>2.7523279999999999</v>
      </c>
      <c r="BN10" s="56">
        <v>1.4576469999999999</v>
      </c>
      <c r="BO10" s="55">
        <v>-0.48235</v>
      </c>
      <c r="BP10" s="57">
        <v>1.5609379999999999</v>
      </c>
      <c r="BQ10" s="56">
        <v>0.110248</v>
      </c>
      <c r="BR10" s="55">
        <v>0.682535</v>
      </c>
      <c r="BS10" s="55">
        <v>-7.0510000000000003E-2</v>
      </c>
      <c r="BT10" s="55">
        <v>1.890409</v>
      </c>
      <c r="BU10" s="56">
        <v>-0.29237999999999997</v>
      </c>
      <c r="BV10" s="55">
        <v>1.2745880000000001</v>
      </c>
      <c r="BW10" s="57">
        <v>-0.44327</v>
      </c>
      <c r="BX10" s="56">
        <v>1.4523140000000001</v>
      </c>
      <c r="BY10" s="55">
        <v>-0.10944</v>
      </c>
      <c r="BZ10" s="55">
        <v>0.30296899999999999</v>
      </c>
      <c r="CA10" s="55">
        <v>-0.16483</v>
      </c>
      <c r="CB10" s="56">
        <v>1.4214659999999999</v>
      </c>
      <c r="CC10" s="55">
        <v>0.57064199999999998</v>
      </c>
      <c r="CD10" s="57">
        <v>1.331961</v>
      </c>
      <c r="CE10" s="56">
        <v>-0.33359</v>
      </c>
      <c r="CF10" s="55">
        <v>1.3860129999999999</v>
      </c>
      <c r="CG10" s="55">
        <v>0.11508400000000001</v>
      </c>
      <c r="CH10" s="55">
        <v>1.476656</v>
      </c>
      <c r="CI10" s="56">
        <v>1.3151040000000001</v>
      </c>
      <c r="CJ10" s="55">
        <v>-0.21686</v>
      </c>
      <c r="CK10" s="57">
        <v>1.080441</v>
      </c>
      <c r="CL10" s="56">
        <v>1.5376510000000001</v>
      </c>
      <c r="CM10" s="55">
        <v>-1.42933</v>
      </c>
      <c r="CN10" s="55">
        <v>-0.59245000000000003</v>
      </c>
      <c r="CO10" s="55">
        <v>0.38440299999999999</v>
      </c>
      <c r="CP10" s="56">
        <v>0.78593800000000003</v>
      </c>
      <c r="CQ10" s="55">
        <v>-0.29055999999999998</v>
      </c>
      <c r="CR10" s="57">
        <v>-1.8121499999999999</v>
      </c>
      <c r="CS10" s="56">
        <v>-0.28682999999999997</v>
      </c>
      <c r="CT10" s="55">
        <v>-0.23576</v>
      </c>
      <c r="CU10" s="55">
        <v>0.120584</v>
      </c>
      <c r="CV10" s="55">
        <v>-0.20621999999999999</v>
      </c>
      <c r="CW10" s="56">
        <v>-0.21948999999999999</v>
      </c>
      <c r="CX10" s="55">
        <v>-0.22017</v>
      </c>
      <c r="CY10" s="57">
        <v>-1.6905300000000001</v>
      </c>
      <c r="CZ10" s="56">
        <v>-0.26930999999999999</v>
      </c>
      <c r="DA10" s="55">
        <v>-0.31067</v>
      </c>
      <c r="DB10" s="55">
        <v>-0.35048000000000001</v>
      </c>
      <c r="DC10" s="55">
        <v>0.85647799999999996</v>
      </c>
      <c r="DD10" s="56">
        <v>4.0836999999999998E-2</v>
      </c>
      <c r="DE10" s="55">
        <v>0.54541399999999995</v>
      </c>
      <c r="DF10" s="57">
        <v>1.0571060000000001</v>
      </c>
      <c r="DG10" s="56">
        <v>-6.0600000000000001E-2</v>
      </c>
      <c r="DH10" s="55">
        <v>-4.9410000000000003E-2</v>
      </c>
      <c r="DI10" s="55">
        <v>-0.44945000000000002</v>
      </c>
      <c r="DJ10" s="55">
        <v>-0.14485000000000001</v>
      </c>
      <c r="DK10" s="56">
        <v>0.38506200000000002</v>
      </c>
      <c r="DL10" s="55">
        <v>0.40688800000000003</v>
      </c>
      <c r="DM10" s="57">
        <v>0.124278</v>
      </c>
      <c r="DN10" s="56">
        <v>2.748E-3</v>
      </c>
      <c r="DO10" s="55">
        <v>0.237237</v>
      </c>
    </row>
    <row r="11" spans="1:119" x14ac:dyDescent="0.15">
      <c r="A11" s="53" t="s">
        <v>123</v>
      </c>
      <c r="B11" s="53" t="s">
        <v>834</v>
      </c>
      <c r="C11" s="54" t="s">
        <v>136</v>
      </c>
      <c r="D11" s="146">
        <v>9</v>
      </c>
      <c r="E11" s="54" t="s">
        <v>123</v>
      </c>
      <c r="F11" s="54" t="s">
        <v>123</v>
      </c>
      <c r="G11" s="141">
        <v>0.1227033654</v>
      </c>
      <c r="H11" s="143">
        <v>132.03219999999999</v>
      </c>
      <c r="I11" s="141">
        <v>1.6275028756629759E-2</v>
      </c>
      <c r="J11" s="55">
        <v>4.996143</v>
      </c>
      <c r="K11" s="55">
        <v>5.3512870000000001</v>
      </c>
      <c r="L11" s="55">
        <v>4.4034420000000001</v>
      </c>
      <c r="M11" s="55">
        <v>2.9055620000000002</v>
      </c>
      <c r="N11" s="55">
        <v>6.3158839999999996</v>
      </c>
      <c r="O11" s="55">
        <v>4.5014390000000004</v>
      </c>
      <c r="P11" s="55">
        <v>4.4502069999999998</v>
      </c>
      <c r="Q11" s="55">
        <v>1.345099</v>
      </c>
      <c r="R11" s="55">
        <v>10</v>
      </c>
      <c r="S11" s="55">
        <v>3.0181719999999999</v>
      </c>
      <c r="T11" s="55">
        <v>1.419157</v>
      </c>
      <c r="U11" s="55">
        <v>1.42645</v>
      </c>
      <c r="V11" s="55">
        <v>1.4128419999999999</v>
      </c>
      <c r="W11" s="55">
        <v>1.1496729999999999</v>
      </c>
      <c r="X11" s="55">
        <v>0.99449799999999999</v>
      </c>
      <c r="Y11" s="55">
        <v>1.3353950000000001</v>
      </c>
      <c r="Z11" s="55">
        <v>1.20505</v>
      </c>
      <c r="AA11" s="55">
        <v>1.2114959999999999</v>
      </c>
      <c r="AB11" s="55">
        <v>1.3249770000000001</v>
      </c>
      <c r="AC11" s="55">
        <v>0.37230799999999997</v>
      </c>
      <c r="AD11" s="55">
        <v>0.92689100000000002</v>
      </c>
      <c r="AE11" s="55">
        <v>0.986456</v>
      </c>
      <c r="AF11" s="55">
        <v>1.061734</v>
      </c>
      <c r="AG11" s="55">
        <v>1.0143420000000001</v>
      </c>
      <c r="AH11" s="55">
        <v>0.95326599999999995</v>
      </c>
      <c r="AI11" s="55">
        <v>0.29450100000000001</v>
      </c>
      <c r="AJ11" s="55">
        <v>0.39745900000000001</v>
      </c>
      <c r="AK11" s="55">
        <v>1.096633</v>
      </c>
      <c r="AL11" s="55">
        <v>0.39506799999999997</v>
      </c>
      <c r="AM11" s="55">
        <v>0.141962</v>
      </c>
      <c r="AN11" s="55">
        <v>0.20979300000000001</v>
      </c>
      <c r="AO11" s="55">
        <v>1.733452</v>
      </c>
      <c r="AP11" s="55">
        <v>0.43429099999999998</v>
      </c>
      <c r="AQ11" s="55">
        <v>0.68540100000000004</v>
      </c>
      <c r="AR11" s="55">
        <v>0.26333000000000001</v>
      </c>
      <c r="AS11" s="55">
        <v>0.87806499999999998</v>
      </c>
      <c r="AT11" s="59">
        <v>0.602495</v>
      </c>
      <c r="AU11" s="55">
        <v>0.42170000000000002</v>
      </c>
      <c r="AV11" s="55">
        <v>0.34941100000000003</v>
      </c>
      <c r="AW11" s="55">
        <v>0.41223599999999999</v>
      </c>
      <c r="AX11" s="55">
        <v>0.28457199999999999</v>
      </c>
      <c r="AY11" s="55">
        <v>1.0545450000000001</v>
      </c>
      <c r="AZ11" s="55">
        <v>0.83624900000000002</v>
      </c>
      <c r="BA11" s="59">
        <v>0.72421500000000005</v>
      </c>
      <c r="BB11" s="55">
        <v>0.55060500000000001</v>
      </c>
      <c r="BC11" s="55">
        <v>0.71920099999999998</v>
      </c>
      <c r="BD11" s="55">
        <v>0.62061900000000003</v>
      </c>
      <c r="BE11" s="55">
        <v>0.925207</v>
      </c>
      <c r="BF11" s="55">
        <v>7.9905000000000004E-2</v>
      </c>
      <c r="BG11" s="55">
        <v>9.0568999999999997E-2</v>
      </c>
      <c r="BH11" s="59">
        <v>0.27510899999999999</v>
      </c>
      <c r="BI11" s="55">
        <v>0.36045199999999999</v>
      </c>
      <c r="BJ11" s="55">
        <v>0.47572500000000001</v>
      </c>
      <c r="BK11" s="55">
        <v>3.2481000000000003E-2</v>
      </c>
      <c r="BL11" s="55">
        <v>7.17E-2</v>
      </c>
      <c r="BM11" s="55">
        <v>0.49396400000000001</v>
      </c>
      <c r="BN11" s="55">
        <v>0.51082300000000003</v>
      </c>
      <c r="BO11" s="59">
        <v>0.400478</v>
      </c>
      <c r="BP11" s="55">
        <v>1.1937230000000001</v>
      </c>
      <c r="BQ11" s="55">
        <v>0.14276700000000001</v>
      </c>
      <c r="BR11" s="55">
        <v>0.59054600000000002</v>
      </c>
      <c r="BS11" s="55">
        <v>0.14544899999999999</v>
      </c>
      <c r="BT11" s="55">
        <v>1.1783E-2</v>
      </c>
      <c r="BU11" s="55">
        <v>4.0287000000000003E-2</v>
      </c>
      <c r="BV11" s="59">
        <v>2.1395000000000001E-2</v>
      </c>
      <c r="BW11" s="55">
        <v>6.3694000000000001E-2</v>
      </c>
      <c r="BX11" s="55">
        <v>0.46132499999999999</v>
      </c>
      <c r="BY11" s="55">
        <v>-0.15403</v>
      </c>
      <c r="BZ11" s="55">
        <v>-6.8199999999999997E-3</v>
      </c>
      <c r="CA11" s="55">
        <v>-0.129</v>
      </c>
      <c r="CB11" s="55">
        <v>-9.5329999999999998E-2</v>
      </c>
      <c r="CC11" s="59">
        <v>0.14433699999999999</v>
      </c>
      <c r="CD11" s="55">
        <v>-7.8850000000000003E-2</v>
      </c>
      <c r="CE11" s="55">
        <v>-1.9439999999999999E-2</v>
      </c>
      <c r="CF11" s="55">
        <v>-7.868E-2</v>
      </c>
      <c r="CG11" s="55">
        <v>4.8888000000000001E-2</v>
      </c>
      <c r="CH11" s="55">
        <v>-7.553E-2</v>
      </c>
      <c r="CI11" s="55">
        <v>-5.9630000000000002E-2</v>
      </c>
      <c r="CJ11" s="59">
        <v>-0.16611999999999999</v>
      </c>
      <c r="CK11" s="55">
        <v>0.64997499999999997</v>
      </c>
      <c r="CL11" s="55">
        <v>0.82539099999999999</v>
      </c>
      <c r="CM11" s="55">
        <v>1.4402999999999999</v>
      </c>
      <c r="CN11" s="55">
        <v>9.3334E-2</v>
      </c>
      <c r="CO11" s="55">
        <v>0.1988</v>
      </c>
      <c r="CP11" s="55">
        <v>-6.8309999999999996E-2</v>
      </c>
      <c r="CQ11" s="59">
        <v>-0.34281</v>
      </c>
      <c r="CR11" s="55">
        <v>1.9185140000000001</v>
      </c>
      <c r="CS11" s="55">
        <v>1.6837000000000001E-2</v>
      </c>
      <c r="CT11" s="55">
        <v>-0.13255</v>
      </c>
      <c r="CU11" s="55">
        <v>3.2322999999999998E-2</v>
      </c>
      <c r="CV11" s="55">
        <v>-4.7710000000000002E-2</v>
      </c>
      <c r="CW11" s="55">
        <v>-0.14896000000000001</v>
      </c>
      <c r="CX11" s="59">
        <v>-0.14931</v>
      </c>
      <c r="CY11" s="55">
        <v>4.1321999999999998E-2</v>
      </c>
      <c r="CZ11" s="55">
        <v>-0.41167999999999999</v>
      </c>
      <c r="DA11" s="55">
        <v>-0.43625000000000003</v>
      </c>
      <c r="DB11" s="55">
        <v>-0.30170999999999998</v>
      </c>
      <c r="DC11" s="55">
        <v>-5.2449999999999997E-2</v>
      </c>
      <c r="DD11" s="55">
        <v>2.3996E-2</v>
      </c>
      <c r="DE11" s="59">
        <v>0.35229199999999999</v>
      </c>
      <c r="DF11" s="55">
        <v>0.48015400000000003</v>
      </c>
      <c r="DG11" s="55">
        <v>2.2110999999999999E-2</v>
      </c>
      <c r="DH11" s="55">
        <v>3.2384999999999997E-2</v>
      </c>
      <c r="DI11" s="55">
        <v>-0.29166999999999998</v>
      </c>
      <c r="DJ11" s="55">
        <v>-0.26373000000000002</v>
      </c>
      <c r="DK11" s="55">
        <v>0.112876</v>
      </c>
      <c r="DL11" s="59">
        <v>7.8272999999999995E-2</v>
      </c>
      <c r="DM11" s="55">
        <v>-9.5499999999999995E-3</v>
      </c>
      <c r="DN11" s="55">
        <v>-4.9939999999999998E-2</v>
      </c>
      <c r="DO11" s="55">
        <v>0.167766</v>
      </c>
    </row>
    <row r="12" spans="1:119" x14ac:dyDescent="0.15">
      <c r="A12" s="53" t="s">
        <v>108</v>
      </c>
      <c r="B12" s="53" t="s">
        <v>835</v>
      </c>
      <c r="C12" s="54" t="s">
        <v>163</v>
      </c>
      <c r="D12" s="146">
        <v>10</v>
      </c>
      <c r="E12" s="54" t="s">
        <v>108</v>
      </c>
      <c r="F12" s="54" t="s">
        <v>656</v>
      </c>
      <c r="G12" s="141">
        <v>0.1166498036</v>
      </c>
      <c r="H12" s="143">
        <v>5.7911999999999999</v>
      </c>
      <c r="I12" s="141">
        <v>7.5780541837644294E-2</v>
      </c>
      <c r="J12" s="55">
        <v>4.0514530000000004</v>
      </c>
      <c r="K12" s="55">
        <v>4.8000020000000001</v>
      </c>
      <c r="L12" s="55">
        <v>3.7734770000000002</v>
      </c>
      <c r="M12" s="55">
        <v>6.0205469999999996</v>
      </c>
      <c r="N12" s="55">
        <v>5.557283</v>
      </c>
      <c r="O12" s="55">
        <v>6.5458360000000004</v>
      </c>
      <c r="P12" s="55">
        <v>6.6022660000000002</v>
      </c>
      <c r="Q12" s="55">
        <v>3.7463850000000001</v>
      </c>
      <c r="R12" s="55">
        <v>3.0181719999999999</v>
      </c>
      <c r="S12" s="55">
        <v>10</v>
      </c>
      <c r="T12" s="55">
        <v>4.056152</v>
      </c>
      <c r="U12" s="55">
        <v>4.2026260000000004</v>
      </c>
      <c r="V12" s="55">
        <v>4.2531090000000003</v>
      </c>
      <c r="W12" s="55">
        <v>3.1874530000000001</v>
      </c>
      <c r="X12" s="55">
        <v>3.2732410000000001</v>
      </c>
      <c r="Y12" s="55">
        <v>3.6393520000000001</v>
      </c>
      <c r="Z12" s="55">
        <v>2.8544580000000002</v>
      </c>
      <c r="AA12" s="55">
        <v>3.6314009999999999</v>
      </c>
      <c r="AB12" s="55">
        <v>3.4656120000000001</v>
      </c>
      <c r="AC12" s="55">
        <v>3.2702650000000002</v>
      </c>
      <c r="AD12" s="55">
        <v>2.5372659999999998</v>
      </c>
      <c r="AE12" s="55">
        <v>2.5988889999999998</v>
      </c>
      <c r="AF12" s="55">
        <v>2.8411179999999998</v>
      </c>
      <c r="AG12" s="55">
        <v>2.8625389999999999</v>
      </c>
      <c r="AH12" s="55">
        <v>2.6235309999999998</v>
      </c>
      <c r="AI12" s="55">
        <v>1.9618690000000001</v>
      </c>
      <c r="AJ12" s="55">
        <v>2.0820590000000001</v>
      </c>
      <c r="AK12" s="55">
        <v>3.502583</v>
      </c>
      <c r="AL12" s="55">
        <v>2.0731760000000001</v>
      </c>
      <c r="AM12" s="55">
        <v>1.6673389999999999</v>
      </c>
      <c r="AN12" s="55">
        <v>4.1446139999999998</v>
      </c>
      <c r="AO12" s="55">
        <v>1.5438780000000001</v>
      </c>
      <c r="AP12" s="55">
        <v>1.6256379999999999</v>
      </c>
      <c r="AQ12" s="55">
        <v>1.8609800000000001</v>
      </c>
      <c r="AR12" s="55">
        <v>1.7846390000000001</v>
      </c>
      <c r="AS12" s="56">
        <v>2.3646400000000001</v>
      </c>
      <c r="AT12" s="55">
        <v>2.6420210000000002</v>
      </c>
      <c r="AU12" s="57">
        <v>1.5538259999999999</v>
      </c>
      <c r="AV12" s="56">
        <v>1.3180730000000001</v>
      </c>
      <c r="AW12" s="55">
        <v>0.258961</v>
      </c>
      <c r="AX12" s="55">
        <v>0.243086</v>
      </c>
      <c r="AY12" s="55">
        <v>3.6993960000000001</v>
      </c>
      <c r="AZ12" s="56">
        <v>2.444204</v>
      </c>
      <c r="BA12" s="55">
        <v>1.9698059999999999</v>
      </c>
      <c r="BB12" s="57">
        <v>1.649403</v>
      </c>
      <c r="BC12" s="56">
        <v>2.7724679999999999</v>
      </c>
      <c r="BD12" s="55">
        <v>1.421184</v>
      </c>
      <c r="BE12" s="55">
        <v>3.1057999999999999</v>
      </c>
      <c r="BF12" s="55">
        <v>0.41891099999999998</v>
      </c>
      <c r="BG12" s="56">
        <v>1.3125279999999999</v>
      </c>
      <c r="BH12" s="55">
        <v>2.0694530000000002</v>
      </c>
      <c r="BI12" s="57">
        <v>3.8706619999999998</v>
      </c>
      <c r="BJ12" s="56">
        <v>1.2596229999999999</v>
      </c>
      <c r="BK12" s="55">
        <v>0.36090499999999998</v>
      </c>
      <c r="BL12" s="55">
        <v>0.29477399999999998</v>
      </c>
      <c r="BM12" s="55">
        <v>1.035215</v>
      </c>
      <c r="BN12" s="56">
        <v>2.7975759999999998</v>
      </c>
      <c r="BO12" s="55">
        <v>8.6098999999999995E-2</v>
      </c>
      <c r="BP12" s="57">
        <v>1.571275</v>
      </c>
      <c r="BQ12" s="56">
        <v>0.16651099999999999</v>
      </c>
      <c r="BR12" s="55">
        <v>0.481595</v>
      </c>
      <c r="BS12" s="55">
        <v>1.7257</v>
      </c>
      <c r="BT12" s="55">
        <v>0.66875399999999996</v>
      </c>
      <c r="BU12" s="56">
        <v>1.7407170000000001</v>
      </c>
      <c r="BV12" s="55">
        <v>-0.13946</v>
      </c>
      <c r="BW12" s="57">
        <v>0.167521</v>
      </c>
      <c r="BX12" s="56">
        <v>1.3772629999999999</v>
      </c>
      <c r="BY12" s="55">
        <v>0.28005999999999998</v>
      </c>
      <c r="BZ12" s="55">
        <v>0.520061</v>
      </c>
      <c r="CA12" s="55">
        <v>-7.6249999999999998E-2</v>
      </c>
      <c r="CB12" s="56">
        <v>0.32047500000000001</v>
      </c>
      <c r="CC12" s="55">
        <v>0.22341</v>
      </c>
      <c r="CD12" s="57">
        <v>0.41863600000000001</v>
      </c>
      <c r="CE12" s="56">
        <v>1.2923709999999999</v>
      </c>
      <c r="CF12" s="55">
        <v>0.45585199999999998</v>
      </c>
      <c r="CG12" s="55">
        <v>7.9325999999999994E-2</v>
      </c>
      <c r="CH12" s="55">
        <v>0.49782199999999999</v>
      </c>
      <c r="CI12" s="56">
        <v>0.39396700000000001</v>
      </c>
      <c r="CJ12" s="55">
        <v>-0.29732999999999998</v>
      </c>
      <c r="CK12" s="57">
        <v>0.71940800000000005</v>
      </c>
      <c r="CL12" s="56">
        <v>1.381087</v>
      </c>
      <c r="CM12" s="55">
        <v>0.228935</v>
      </c>
      <c r="CN12" s="55">
        <v>-0.24514</v>
      </c>
      <c r="CO12" s="55">
        <v>0.18626500000000001</v>
      </c>
      <c r="CP12" s="56">
        <v>0.26535999999999998</v>
      </c>
      <c r="CQ12" s="55">
        <v>0.25702799999999998</v>
      </c>
      <c r="CR12" s="57">
        <v>0.28397899999999998</v>
      </c>
      <c r="CS12" s="56">
        <v>-0.10334</v>
      </c>
      <c r="CT12" s="55">
        <v>4.5838999999999998E-2</v>
      </c>
      <c r="CU12" s="55">
        <v>4.8980000000000003E-2</v>
      </c>
      <c r="CV12" s="55">
        <v>1.8924E-2</v>
      </c>
      <c r="CW12" s="56">
        <v>5.2787000000000001E-2</v>
      </c>
      <c r="CX12" s="55">
        <v>5.0014000000000003E-2</v>
      </c>
      <c r="CY12" s="57">
        <v>-5.5719999999999999E-2</v>
      </c>
      <c r="CZ12" s="56">
        <v>0.28165099999999998</v>
      </c>
      <c r="DA12" s="55">
        <v>0.28088000000000002</v>
      </c>
      <c r="DB12" s="55">
        <v>-8.6290000000000006E-2</v>
      </c>
      <c r="DC12" s="55">
        <v>0.26113700000000001</v>
      </c>
      <c r="DD12" s="56">
        <v>0.267654</v>
      </c>
      <c r="DE12" s="55">
        <v>0.45224300000000001</v>
      </c>
      <c r="DF12" s="57">
        <v>0.338173</v>
      </c>
      <c r="DG12" s="56">
        <v>-6.6499999999999997E-3</v>
      </c>
      <c r="DH12" s="55">
        <v>-3.372E-2</v>
      </c>
      <c r="DI12" s="55">
        <v>-0.20014999999999999</v>
      </c>
      <c r="DJ12" s="55">
        <v>-8.2470000000000002E-2</v>
      </c>
      <c r="DK12" s="56">
        <v>0.22844300000000001</v>
      </c>
      <c r="DL12" s="55">
        <v>0.13544600000000001</v>
      </c>
      <c r="DM12" s="57">
        <v>3.3663999999999999E-2</v>
      </c>
      <c r="DN12" s="56">
        <v>0.19788900000000001</v>
      </c>
      <c r="DO12" s="55">
        <v>0.10299</v>
      </c>
    </row>
    <row r="13" spans="1:119" x14ac:dyDescent="0.15">
      <c r="A13" s="53" t="s">
        <v>76</v>
      </c>
      <c r="B13" s="53" t="s">
        <v>836</v>
      </c>
      <c r="C13" s="54" t="s">
        <v>427</v>
      </c>
      <c r="D13" s="146">
        <v>11</v>
      </c>
      <c r="E13" s="54" t="s">
        <v>76</v>
      </c>
      <c r="F13" s="54" t="s">
        <v>621</v>
      </c>
      <c r="G13" s="141">
        <v>0.1165243768</v>
      </c>
      <c r="H13" s="143">
        <v>7.0980999999999996</v>
      </c>
      <c r="I13" s="141">
        <v>0</v>
      </c>
      <c r="J13" s="55">
        <v>5.8226310000000003</v>
      </c>
      <c r="K13" s="55">
        <v>4.5134819999999998</v>
      </c>
      <c r="L13" s="55">
        <v>6.1581109999999999</v>
      </c>
      <c r="M13" s="55">
        <v>7.3437390000000002</v>
      </c>
      <c r="N13" s="55">
        <v>3.1350660000000001</v>
      </c>
      <c r="O13" s="55">
        <v>3.7905549999999999</v>
      </c>
      <c r="P13" s="55">
        <v>3.7263289999999998</v>
      </c>
      <c r="Q13" s="55">
        <v>5.7449789999999998</v>
      </c>
      <c r="R13" s="55">
        <v>1.419157</v>
      </c>
      <c r="S13" s="55">
        <v>4.056152</v>
      </c>
      <c r="T13" s="55">
        <v>10</v>
      </c>
      <c r="U13" s="55">
        <v>9.3235499999999991</v>
      </c>
      <c r="V13" s="55">
        <v>9.2403169999999992</v>
      </c>
      <c r="W13" s="55">
        <v>6.6274480000000002</v>
      </c>
      <c r="X13" s="55">
        <v>7.7337150000000001</v>
      </c>
      <c r="Y13" s="55">
        <v>6.6109609999999996</v>
      </c>
      <c r="Z13" s="55">
        <v>6.6702779999999997</v>
      </c>
      <c r="AA13" s="55">
        <v>8.8651769999999992</v>
      </c>
      <c r="AB13" s="55">
        <v>7.7326899999999998</v>
      </c>
      <c r="AC13" s="55">
        <v>5.8192760000000003</v>
      </c>
      <c r="AD13" s="55">
        <v>5.8205559999999998</v>
      </c>
      <c r="AE13" s="55">
        <v>5.5097180000000003</v>
      </c>
      <c r="AF13" s="55">
        <v>6.6145620000000003</v>
      </c>
      <c r="AG13" s="55">
        <v>7.1266559999999997</v>
      </c>
      <c r="AH13" s="55">
        <v>5.4700490000000004</v>
      </c>
      <c r="AI13" s="55">
        <v>5.177613</v>
      </c>
      <c r="AJ13" s="55">
        <v>5.9592260000000001</v>
      </c>
      <c r="AK13" s="55">
        <v>4.3788359999999997</v>
      </c>
      <c r="AL13" s="55">
        <v>6.067475</v>
      </c>
      <c r="AM13" s="55">
        <v>4.980073</v>
      </c>
      <c r="AN13" s="55">
        <v>3.102557</v>
      </c>
      <c r="AO13" s="55">
        <v>2.9089369999999999</v>
      </c>
      <c r="AP13" s="55">
        <v>5.0014130000000003</v>
      </c>
      <c r="AQ13" s="55">
        <v>5.8120180000000001</v>
      </c>
      <c r="AR13" s="55">
        <v>6.0591189999999999</v>
      </c>
      <c r="AS13" s="55">
        <v>5.7334449999999997</v>
      </c>
      <c r="AT13" s="60">
        <v>2.0355840000000001</v>
      </c>
      <c r="AU13" s="55">
        <v>5.0203280000000001</v>
      </c>
      <c r="AV13" s="55">
        <v>4.6372439999999999</v>
      </c>
      <c r="AW13" s="55">
        <v>0.54518999999999995</v>
      </c>
      <c r="AX13" s="55">
        <v>0.74480000000000002</v>
      </c>
      <c r="AY13" s="55">
        <v>4.1795010000000001</v>
      </c>
      <c r="AZ13" s="55">
        <v>4.1653520000000004</v>
      </c>
      <c r="BA13" s="60">
        <v>4.8980220000000001</v>
      </c>
      <c r="BB13" s="55">
        <v>5.3167070000000001</v>
      </c>
      <c r="BC13" s="55">
        <v>5.0857859999999997</v>
      </c>
      <c r="BD13" s="55">
        <v>5.0007869999999999</v>
      </c>
      <c r="BE13" s="55">
        <v>3.584972</v>
      </c>
      <c r="BF13" s="55">
        <v>0.748811</v>
      </c>
      <c r="BG13" s="55">
        <v>4.3011780000000002</v>
      </c>
      <c r="BH13" s="60">
        <v>0.153588</v>
      </c>
      <c r="BI13" s="55">
        <v>1.8216289999999999</v>
      </c>
      <c r="BJ13" s="55">
        <v>4.5072739999999998</v>
      </c>
      <c r="BK13" s="55">
        <v>0.68635100000000004</v>
      </c>
      <c r="BL13" s="55">
        <v>0.58829399999999998</v>
      </c>
      <c r="BM13" s="55">
        <v>4.3969930000000002</v>
      </c>
      <c r="BN13" s="55">
        <v>2.1402060000000001</v>
      </c>
      <c r="BO13" s="60">
        <v>0.175735</v>
      </c>
      <c r="BP13" s="55">
        <v>2.211964</v>
      </c>
      <c r="BQ13" s="55">
        <v>0.36282300000000001</v>
      </c>
      <c r="BR13" s="55">
        <v>1.1185929999999999</v>
      </c>
      <c r="BS13" s="55">
        <v>-2.487E-2</v>
      </c>
      <c r="BT13" s="55">
        <v>2.3426840000000002</v>
      </c>
      <c r="BU13" s="55">
        <v>-0.31807000000000002</v>
      </c>
      <c r="BV13" s="60">
        <v>1.3157430000000001</v>
      </c>
      <c r="BW13" s="55">
        <v>-6.4060000000000006E-2</v>
      </c>
      <c r="BX13" s="55">
        <v>-2.8459999999999999E-2</v>
      </c>
      <c r="BY13" s="55">
        <v>-0.61999000000000004</v>
      </c>
      <c r="BZ13" s="55">
        <v>4.8384999999999997E-2</v>
      </c>
      <c r="CA13" s="55">
        <v>-0.51941000000000004</v>
      </c>
      <c r="CB13" s="55">
        <v>1.6962630000000001</v>
      </c>
      <c r="CC13" s="60">
        <v>0.83981399999999995</v>
      </c>
      <c r="CD13" s="55">
        <v>1.9618519999999999</v>
      </c>
      <c r="CE13" s="55">
        <v>-0.45002999999999999</v>
      </c>
      <c r="CF13" s="55">
        <v>2.0727890000000002</v>
      </c>
      <c r="CG13" s="55">
        <v>0.186366</v>
      </c>
      <c r="CH13" s="55">
        <v>2.1313010000000001</v>
      </c>
      <c r="CI13" s="55">
        <v>1.7895460000000001</v>
      </c>
      <c r="CJ13" s="60">
        <v>-0.31703999999999999</v>
      </c>
      <c r="CK13" s="55">
        <v>-0.23155999999999999</v>
      </c>
      <c r="CL13" s="55">
        <v>1.725611</v>
      </c>
      <c r="CM13" s="55">
        <v>-0.92632999999999999</v>
      </c>
      <c r="CN13" s="55">
        <v>-0.44638</v>
      </c>
      <c r="CO13" s="55">
        <v>0.45296500000000001</v>
      </c>
      <c r="CP13" s="55">
        <v>1.081413</v>
      </c>
      <c r="CQ13" s="60">
        <v>-8.2839999999999997E-2</v>
      </c>
      <c r="CR13" s="55">
        <v>-1.31609</v>
      </c>
      <c r="CS13" s="55">
        <v>8.1374000000000002E-2</v>
      </c>
      <c r="CT13" s="55">
        <v>-0.29148000000000002</v>
      </c>
      <c r="CU13" s="55">
        <v>0.16833000000000001</v>
      </c>
      <c r="CV13" s="55">
        <v>-0.26023000000000002</v>
      </c>
      <c r="CW13" s="55">
        <v>-0.27254</v>
      </c>
      <c r="CX13" s="60">
        <v>-0.27260000000000001</v>
      </c>
      <c r="CY13" s="55">
        <v>-1.40513</v>
      </c>
      <c r="CZ13" s="55">
        <v>-0.54484999999999995</v>
      </c>
      <c r="DA13" s="55">
        <v>-0.49697999999999998</v>
      </c>
      <c r="DB13" s="55">
        <v>-0.40610000000000002</v>
      </c>
      <c r="DC13" s="55">
        <v>1.328965</v>
      </c>
      <c r="DD13" s="55">
        <v>-0.51100999999999996</v>
      </c>
      <c r="DE13" s="60">
        <v>0.38059900000000002</v>
      </c>
      <c r="DF13" s="55">
        <v>0.35199399999999997</v>
      </c>
      <c r="DG13" s="55">
        <v>0.228991</v>
      </c>
      <c r="DH13" s="55">
        <v>-1.702E-2</v>
      </c>
      <c r="DI13" s="55">
        <v>0.383519</v>
      </c>
      <c r="DJ13" s="55">
        <v>-2.0000000000000001E-4</v>
      </c>
      <c r="DK13" s="55">
        <v>0.12556700000000001</v>
      </c>
      <c r="DL13" s="60">
        <v>0.48489199999999999</v>
      </c>
      <c r="DM13" s="55">
        <v>0.15662599999999999</v>
      </c>
      <c r="DN13" s="55">
        <v>5.3609999999999998E-2</v>
      </c>
      <c r="DO13" s="55">
        <v>0.38341500000000001</v>
      </c>
    </row>
    <row r="14" spans="1:119" x14ac:dyDescent="0.15">
      <c r="A14" s="53" t="s">
        <v>72</v>
      </c>
      <c r="B14" s="53" t="s">
        <v>837</v>
      </c>
      <c r="C14" s="54" t="s">
        <v>794</v>
      </c>
      <c r="D14" s="146">
        <v>12</v>
      </c>
      <c r="E14" s="54" t="s">
        <v>72</v>
      </c>
      <c r="F14" s="54" t="s">
        <v>618</v>
      </c>
      <c r="G14" s="141">
        <v>0.1131925625</v>
      </c>
      <c r="H14" s="143" t="s">
        <v>747</v>
      </c>
      <c r="I14" s="141">
        <v>0</v>
      </c>
      <c r="J14" s="55">
        <v>5.6843019999999997</v>
      </c>
      <c r="K14" s="55">
        <v>4.4821999999999997</v>
      </c>
      <c r="L14" s="55">
        <v>5.9881310000000001</v>
      </c>
      <c r="M14" s="55">
        <v>7.3602109999999996</v>
      </c>
      <c r="N14" s="55">
        <v>3.242772</v>
      </c>
      <c r="O14" s="55">
        <v>3.939314</v>
      </c>
      <c r="P14" s="55">
        <v>3.8784830000000001</v>
      </c>
      <c r="Q14" s="55">
        <v>5.6250210000000003</v>
      </c>
      <c r="R14" s="55">
        <v>1.42645</v>
      </c>
      <c r="S14" s="55">
        <v>4.2026260000000004</v>
      </c>
      <c r="T14" s="55">
        <v>9.3235499999999991</v>
      </c>
      <c r="U14" s="55">
        <v>10</v>
      </c>
      <c r="V14" s="55">
        <v>9.2175379999999993</v>
      </c>
      <c r="W14" s="55">
        <v>6.4434380000000004</v>
      </c>
      <c r="X14" s="55">
        <v>7.6145480000000001</v>
      </c>
      <c r="Y14" s="55">
        <v>6.5317670000000003</v>
      </c>
      <c r="Z14" s="55">
        <v>6.4336729999999998</v>
      </c>
      <c r="AA14" s="55">
        <v>8.7986260000000005</v>
      </c>
      <c r="AB14" s="55">
        <v>7.6050800000000001</v>
      </c>
      <c r="AC14" s="55">
        <v>5.6912089999999997</v>
      </c>
      <c r="AD14" s="55">
        <v>5.6175829999999998</v>
      </c>
      <c r="AE14" s="55">
        <v>5.3225129999999998</v>
      </c>
      <c r="AF14" s="55">
        <v>6.4476789999999999</v>
      </c>
      <c r="AG14" s="55">
        <v>6.9495300000000002</v>
      </c>
      <c r="AH14" s="55">
        <v>5.2751210000000004</v>
      </c>
      <c r="AI14" s="55">
        <v>5.0534480000000004</v>
      </c>
      <c r="AJ14" s="55">
        <v>5.891661</v>
      </c>
      <c r="AK14" s="55">
        <v>5.1169770000000003</v>
      </c>
      <c r="AL14" s="55">
        <v>5.9987839999999997</v>
      </c>
      <c r="AM14" s="55">
        <v>4.8654200000000003</v>
      </c>
      <c r="AN14" s="55">
        <v>3.1387209999999999</v>
      </c>
      <c r="AO14" s="55">
        <v>2.7607629999999999</v>
      </c>
      <c r="AP14" s="55">
        <v>4.88985</v>
      </c>
      <c r="AQ14" s="55">
        <v>5.6864679999999996</v>
      </c>
      <c r="AR14" s="55">
        <v>6.0036849999999999</v>
      </c>
      <c r="AS14" s="55">
        <v>5.5686790000000004</v>
      </c>
      <c r="AT14" s="61">
        <v>2.044111</v>
      </c>
      <c r="AU14" s="55">
        <v>4.9382520000000003</v>
      </c>
      <c r="AV14" s="55">
        <v>4.5388700000000002</v>
      </c>
      <c r="AW14" s="55">
        <v>0.51813500000000001</v>
      </c>
      <c r="AX14" s="55">
        <v>0.71189100000000005</v>
      </c>
      <c r="AY14" s="55">
        <v>5.2500530000000003</v>
      </c>
      <c r="AZ14" s="55">
        <v>4.1867840000000003</v>
      </c>
      <c r="BA14" s="61">
        <v>4.8137720000000002</v>
      </c>
      <c r="BB14" s="55">
        <v>5.2140579999999996</v>
      </c>
      <c r="BC14" s="55">
        <v>5.2928199999999999</v>
      </c>
      <c r="BD14" s="55">
        <v>4.8965009999999998</v>
      </c>
      <c r="BE14" s="55">
        <v>4.2809480000000004</v>
      </c>
      <c r="BF14" s="55">
        <v>0.75133000000000005</v>
      </c>
      <c r="BG14" s="55">
        <v>4.1649159999999998</v>
      </c>
      <c r="BH14" s="61">
        <v>0.18110699999999999</v>
      </c>
      <c r="BI14" s="55">
        <v>1.933354</v>
      </c>
      <c r="BJ14" s="55">
        <v>4.201098</v>
      </c>
      <c r="BK14" s="55">
        <v>0.69690600000000003</v>
      </c>
      <c r="BL14" s="55">
        <v>0.59007900000000002</v>
      </c>
      <c r="BM14" s="55">
        <v>4.2924990000000003</v>
      </c>
      <c r="BN14" s="55">
        <v>2.29474</v>
      </c>
      <c r="BO14" s="61">
        <v>0.19295499999999999</v>
      </c>
      <c r="BP14" s="55">
        <v>2.2504219999999999</v>
      </c>
      <c r="BQ14" s="55">
        <v>0.34556100000000001</v>
      </c>
      <c r="BR14" s="55">
        <v>1.105518</v>
      </c>
      <c r="BS14" s="55">
        <v>7.3773000000000005E-2</v>
      </c>
      <c r="BT14" s="55">
        <v>2.2923200000000001</v>
      </c>
      <c r="BU14" s="55">
        <v>-0.15715999999999999</v>
      </c>
      <c r="BV14" s="61">
        <v>1.2005840000000001</v>
      </c>
      <c r="BW14" s="55">
        <v>-9.6100000000000005E-3</v>
      </c>
      <c r="BX14" s="55">
        <v>9.4265000000000002E-2</v>
      </c>
      <c r="BY14" s="55">
        <v>-0.72141999999999995</v>
      </c>
      <c r="BZ14" s="55">
        <v>0.13367999999999999</v>
      </c>
      <c r="CA14" s="55">
        <v>-0.66817000000000004</v>
      </c>
      <c r="CB14" s="55">
        <v>1.6749510000000001</v>
      </c>
      <c r="CC14" s="61">
        <v>0.82547499999999996</v>
      </c>
      <c r="CD14" s="55">
        <v>1.9020520000000001</v>
      </c>
      <c r="CE14" s="55">
        <v>-0.25779000000000002</v>
      </c>
      <c r="CF14" s="55">
        <v>2.0099830000000001</v>
      </c>
      <c r="CG14" s="55">
        <v>0.165877</v>
      </c>
      <c r="CH14" s="55">
        <v>2.0769540000000002</v>
      </c>
      <c r="CI14" s="55">
        <v>1.7065049999999999</v>
      </c>
      <c r="CJ14" s="61">
        <v>-0.32915</v>
      </c>
      <c r="CK14" s="55">
        <v>-0.26155</v>
      </c>
      <c r="CL14" s="55">
        <v>1.7108000000000001</v>
      </c>
      <c r="CM14" s="55">
        <v>-0.88446999999999998</v>
      </c>
      <c r="CN14" s="55">
        <v>-0.46815000000000001</v>
      </c>
      <c r="CO14" s="55">
        <v>0.44045899999999999</v>
      </c>
      <c r="CP14" s="55">
        <v>1.0191669999999999</v>
      </c>
      <c r="CQ14" s="61">
        <v>-5.8270000000000002E-2</v>
      </c>
      <c r="CR14" s="55">
        <v>-1.2656799999999999</v>
      </c>
      <c r="CS14" s="55">
        <v>5.8134999999999999E-2</v>
      </c>
      <c r="CT14" s="55">
        <v>-0.28084999999999999</v>
      </c>
      <c r="CU14" s="55">
        <v>0.18327599999999999</v>
      </c>
      <c r="CV14" s="55">
        <v>-0.25613000000000002</v>
      </c>
      <c r="CW14" s="55">
        <v>-0.26322000000000001</v>
      </c>
      <c r="CX14" s="61">
        <v>-0.26349</v>
      </c>
      <c r="CY14" s="55">
        <v>-1.2004300000000001</v>
      </c>
      <c r="CZ14" s="55">
        <v>-0.56184999999999996</v>
      </c>
      <c r="DA14" s="55">
        <v>-0.49142000000000002</v>
      </c>
      <c r="DB14" s="55">
        <v>-0.42459000000000002</v>
      </c>
      <c r="DC14" s="55">
        <v>1.296683</v>
      </c>
      <c r="DD14" s="55">
        <v>-0.80767999999999995</v>
      </c>
      <c r="DE14" s="61">
        <v>0.39476899999999998</v>
      </c>
      <c r="DF14" s="55">
        <v>0.32770300000000002</v>
      </c>
      <c r="DG14" s="55">
        <v>0.21521599999999999</v>
      </c>
      <c r="DH14" s="55">
        <v>-2.9690000000000001E-2</v>
      </c>
      <c r="DI14" s="55">
        <v>0.385214</v>
      </c>
      <c r="DJ14" s="55">
        <v>5.8469999999999998E-3</v>
      </c>
      <c r="DK14" s="55">
        <v>0.144842</v>
      </c>
      <c r="DL14" s="61">
        <v>0.48633500000000002</v>
      </c>
      <c r="DM14" s="55">
        <v>0.147538</v>
      </c>
      <c r="DN14" s="55">
        <v>0.13820299999999999</v>
      </c>
      <c r="DO14" s="55">
        <v>0.351026</v>
      </c>
    </row>
    <row r="15" spans="1:119" x14ac:dyDescent="0.15">
      <c r="A15" s="53" t="s">
        <v>78</v>
      </c>
      <c r="B15" s="53" t="s">
        <v>838</v>
      </c>
      <c r="C15" s="54" t="s">
        <v>529</v>
      </c>
      <c r="D15" s="146">
        <v>13</v>
      </c>
      <c r="E15" s="54" t="s">
        <v>78</v>
      </c>
      <c r="F15" s="54" t="s">
        <v>17</v>
      </c>
      <c r="G15" s="141">
        <v>0.1128038442</v>
      </c>
      <c r="H15" s="143">
        <v>9.7518999999999991</v>
      </c>
      <c r="I15" s="141">
        <v>0</v>
      </c>
      <c r="J15" s="55">
        <v>5.8044659999999997</v>
      </c>
      <c r="K15" s="55">
        <v>4.6837200000000001</v>
      </c>
      <c r="L15" s="55">
        <v>6.1753530000000003</v>
      </c>
      <c r="M15" s="55">
        <v>7.1739819999999996</v>
      </c>
      <c r="N15" s="55">
        <v>3.0208170000000001</v>
      </c>
      <c r="O15" s="55">
        <v>4.0990159999999998</v>
      </c>
      <c r="P15" s="55">
        <v>4.0423249999999999</v>
      </c>
      <c r="Q15" s="55">
        <v>6.0311329999999996</v>
      </c>
      <c r="R15" s="55">
        <v>1.4128419999999999</v>
      </c>
      <c r="S15" s="55">
        <v>4.2531090000000003</v>
      </c>
      <c r="T15" s="55">
        <v>9.2403169999999992</v>
      </c>
      <c r="U15" s="55">
        <v>9.2175379999999993</v>
      </c>
      <c r="V15" s="55">
        <v>10</v>
      </c>
      <c r="W15" s="55">
        <v>7.117178</v>
      </c>
      <c r="X15" s="55">
        <v>7.810746</v>
      </c>
      <c r="Y15" s="55">
        <v>6.8315869999999999</v>
      </c>
      <c r="Z15" s="55">
        <v>6.931864</v>
      </c>
      <c r="AA15" s="55">
        <v>9.0037070000000003</v>
      </c>
      <c r="AB15" s="55">
        <v>7.8921340000000004</v>
      </c>
      <c r="AC15" s="55">
        <v>6.2122190000000002</v>
      </c>
      <c r="AD15" s="55">
        <v>6.3824170000000002</v>
      </c>
      <c r="AE15" s="55">
        <v>5.8183660000000001</v>
      </c>
      <c r="AF15" s="61">
        <v>7.0856349999999999</v>
      </c>
      <c r="AG15" s="55">
        <v>7.5681589999999996</v>
      </c>
      <c r="AH15" s="55">
        <v>5.9039210000000004</v>
      </c>
      <c r="AI15" s="55">
        <v>5.2443359999999997</v>
      </c>
      <c r="AJ15" s="55">
        <v>6.0427289999999996</v>
      </c>
      <c r="AK15" s="55">
        <v>5.2318930000000003</v>
      </c>
      <c r="AL15" s="61">
        <v>6.1307410000000004</v>
      </c>
      <c r="AM15" s="55">
        <v>5.0520990000000001</v>
      </c>
      <c r="AN15" s="55">
        <v>3.3056719999999999</v>
      </c>
      <c r="AO15" s="61">
        <v>3.0318149999999999</v>
      </c>
      <c r="AP15" s="55">
        <v>5.0296190000000003</v>
      </c>
      <c r="AQ15" s="55">
        <v>5.9728950000000003</v>
      </c>
      <c r="AR15" s="55">
        <v>6.1403610000000004</v>
      </c>
      <c r="AS15" s="56">
        <v>6.3650890000000002</v>
      </c>
      <c r="AT15" s="55">
        <v>2.091348</v>
      </c>
      <c r="AU15" s="57">
        <v>5.1213660000000001</v>
      </c>
      <c r="AV15" s="56">
        <v>4.670776</v>
      </c>
      <c r="AW15" s="55">
        <v>0.59104900000000005</v>
      </c>
      <c r="AX15" s="55">
        <v>0.76359399999999999</v>
      </c>
      <c r="AY15" s="55">
        <v>4.6733900000000004</v>
      </c>
      <c r="AZ15" s="56">
        <v>4.1356210000000004</v>
      </c>
      <c r="BA15" s="55">
        <v>4.6791460000000002</v>
      </c>
      <c r="BB15" s="57">
        <v>5.4515969999999996</v>
      </c>
      <c r="BC15" s="56">
        <v>5.3101060000000002</v>
      </c>
      <c r="BD15" s="55">
        <v>5.0419580000000002</v>
      </c>
      <c r="BE15" s="55">
        <v>3.3380350000000001</v>
      </c>
      <c r="BF15" s="55">
        <v>0.83194100000000004</v>
      </c>
      <c r="BG15" s="56">
        <v>4.2787579999999998</v>
      </c>
      <c r="BH15" s="55">
        <v>0.19114</v>
      </c>
      <c r="BI15" s="57">
        <v>1.9611890000000001</v>
      </c>
      <c r="BJ15" s="56">
        <v>5.0223800000000001</v>
      </c>
      <c r="BK15" s="55">
        <v>0.74967799999999996</v>
      </c>
      <c r="BL15" s="55">
        <v>0.66431099999999998</v>
      </c>
      <c r="BM15" s="55">
        <v>4.3893110000000002</v>
      </c>
      <c r="BN15" s="56">
        <v>2.3313920000000001</v>
      </c>
      <c r="BO15" s="55">
        <v>0.23527699999999999</v>
      </c>
      <c r="BP15" s="57">
        <v>2.3042950000000002</v>
      </c>
      <c r="BQ15" s="56">
        <v>0.40648200000000001</v>
      </c>
      <c r="BR15" s="55">
        <v>1.0976630000000001</v>
      </c>
      <c r="BS15" s="55">
        <v>-5.8399999999999997E-3</v>
      </c>
      <c r="BT15" s="55">
        <v>2.480451</v>
      </c>
      <c r="BU15" s="56">
        <v>-0.24796000000000001</v>
      </c>
      <c r="BV15" s="55">
        <v>1.309771</v>
      </c>
      <c r="BW15" s="57">
        <v>-0.11317000000000001</v>
      </c>
      <c r="BX15" s="56">
        <v>-1.6910000000000001E-2</v>
      </c>
      <c r="BY15" s="55">
        <v>-0.54935999999999996</v>
      </c>
      <c r="BZ15" s="55">
        <v>-4.5589999999999999E-2</v>
      </c>
      <c r="CA15" s="55">
        <v>-0.44196000000000002</v>
      </c>
      <c r="CB15" s="56">
        <v>1.794729</v>
      </c>
      <c r="CC15" s="55">
        <v>0.82803400000000005</v>
      </c>
      <c r="CD15" s="57">
        <v>1.867113</v>
      </c>
      <c r="CE15" s="56">
        <v>-0.42975999999999998</v>
      </c>
      <c r="CF15" s="55">
        <v>1.966575</v>
      </c>
      <c r="CG15" s="55">
        <v>0.222555</v>
      </c>
      <c r="CH15" s="55">
        <v>1.9936259999999999</v>
      </c>
      <c r="CI15" s="56">
        <v>1.690987</v>
      </c>
      <c r="CJ15" s="55">
        <v>-0.27728000000000003</v>
      </c>
      <c r="CK15" s="57">
        <v>-0.12063</v>
      </c>
      <c r="CL15" s="56">
        <v>1.723503</v>
      </c>
      <c r="CM15" s="55">
        <v>-1.11388</v>
      </c>
      <c r="CN15" s="55">
        <v>-0.42886999999999997</v>
      </c>
      <c r="CO15" s="55">
        <v>0.42696800000000001</v>
      </c>
      <c r="CP15" s="56">
        <v>1.01241</v>
      </c>
      <c r="CQ15" s="55">
        <v>-6.3909999999999995E-2</v>
      </c>
      <c r="CR15" s="57">
        <v>-1.54894</v>
      </c>
      <c r="CS15" s="56">
        <v>9.4434000000000004E-2</v>
      </c>
      <c r="CT15" s="55">
        <v>-0.27923999999999999</v>
      </c>
      <c r="CU15" s="55">
        <v>0.17664299999999999</v>
      </c>
      <c r="CV15" s="55">
        <v>-0.25224000000000002</v>
      </c>
      <c r="CW15" s="56">
        <v>-0.26623000000000002</v>
      </c>
      <c r="CX15" s="55">
        <v>-0.26750000000000002</v>
      </c>
      <c r="CY15" s="57">
        <v>-1.9688099999999999</v>
      </c>
      <c r="CZ15" s="56">
        <v>-0.46776000000000001</v>
      </c>
      <c r="DA15" s="55">
        <v>-0.44092999999999999</v>
      </c>
      <c r="DB15" s="55">
        <v>-0.35872999999999999</v>
      </c>
      <c r="DC15" s="55">
        <v>1.261906</v>
      </c>
      <c r="DD15" s="56">
        <v>-0.39491999999999999</v>
      </c>
      <c r="DE15" s="55">
        <v>0.40890900000000002</v>
      </c>
      <c r="DF15" s="57">
        <v>0.385797</v>
      </c>
      <c r="DG15" s="56">
        <v>0.25075799999999998</v>
      </c>
      <c r="DH15" s="55">
        <v>-2.3120000000000002E-2</v>
      </c>
      <c r="DI15" s="55">
        <v>0.31004500000000002</v>
      </c>
      <c r="DJ15" s="55">
        <v>2.8365000000000001E-2</v>
      </c>
      <c r="DK15" s="56">
        <v>0.214945</v>
      </c>
      <c r="DL15" s="55">
        <v>0.47067399999999998</v>
      </c>
      <c r="DM15" s="57">
        <v>0.13897499999999999</v>
      </c>
      <c r="DN15" s="56">
        <v>-1.72E-2</v>
      </c>
      <c r="DO15" s="55">
        <v>0.32556299999999999</v>
      </c>
    </row>
    <row r="16" spans="1:119" x14ac:dyDescent="0.15">
      <c r="A16" s="53" t="s">
        <v>65</v>
      </c>
      <c r="B16" s="53" t="s">
        <v>839</v>
      </c>
      <c r="C16" s="153" t="s">
        <v>150</v>
      </c>
      <c r="D16" s="146">
        <v>14</v>
      </c>
      <c r="E16" s="54" t="s">
        <v>65</v>
      </c>
      <c r="F16" s="54" t="s">
        <v>611</v>
      </c>
      <c r="G16" s="141">
        <v>0.11196937630000001</v>
      </c>
      <c r="H16" s="143">
        <v>83.882400000000004</v>
      </c>
      <c r="I16" s="141">
        <v>0</v>
      </c>
      <c r="J16" s="55">
        <v>5.7102810000000002</v>
      </c>
      <c r="K16" s="55">
        <v>5.0131769999999998</v>
      </c>
      <c r="L16" s="55">
        <v>6.2199119999999999</v>
      </c>
      <c r="M16" s="55">
        <v>5.2169850000000002</v>
      </c>
      <c r="N16" s="55">
        <v>1.6091759999999999</v>
      </c>
      <c r="O16" s="55">
        <v>4.1265010000000002</v>
      </c>
      <c r="P16" s="55">
        <v>4.0647489999999999</v>
      </c>
      <c r="Q16" s="55">
        <v>6.7113829999999997</v>
      </c>
      <c r="R16" s="55">
        <v>1.1496729999999999</v>
      </c>
      <c r="S16" s="55">
        <v>3.1874530000000001</v>
      </c>
      <c r="T16" s="55">
        <v>6.6274480000000002</v>
      </c>
      <c r="U16" s="55">
        <v>6.4434380000000004</v>
      </c>
      <c r="V16" s="55">
        <v>7.117178</v>
      </c>
      <c r="W16" s="55">
        <v>10</v>
      </c>
      <c r="X16" s="55">
        <v>6.0591499999999998</v>
      </c>
      <c r="Y16" s="55">
        <v>6.6215120000000001</v>
      </c>
      <c r="Z16" s="55">
        <v>7.4420630000000001</v>
      </c>
      <c r="AA16" s="55">
        <v>6.6850579999999997</v>
      </c>
      <c r="AB16" s="55">
        <v>6.3407359999999997</v>
      </c>
      <c r="AC16" s="55">
        <v>7.1756700000000002</v>
      </c>
      <c r="AD16" s="55">
        <v>8.6399439999999998</v>
      </c>
      <c r="AE16" s="56">
        <v>7.803947</v>
      </c>
      <c r="AF16" s="55">
        <v>8.9390940000000008</v>
      </c>
      <c r="AG16" s="57">
        <v>8.6436670000000007</v>
      </c>
      <c r="AH16" s="55">
        <v>8.1736090000000008</v>
      </c>
      <c r="AI16" s="55">
        <v>4.3281359999999998</v>
      </c>
      <c r="AJ16" s="55">
        <v>4.8353200000000003</v>
      </c>
      <c r="AK16" s="56">
        <v>4.8044669999999998</v>
      </c>
      <c r="AL16" s="55">
        <v>4.8669140000000004</v>
      </c>
      <c r="AM16" s="57">
        <v>4.1075169999999996</v>
      </c>
      <c r="AN16" s="56">
        <v>3.3124319999999998</v>
      </c>
      <c r="AO16" s="55">
        <v>3.380776</v>
      </c>
      <c r="AP16" s="55">
        <v>4.1198100000000002</v>
      </c>
      <c r="AQ16" s="55">
        <v>5.3349630000000001</v>
      </c>
      <c r="AR16" s="55">
        <v>4.7983859999999998</v>
      </c>
      <c r="AS16" s="55">
        <v>8.241752</v>
      </c>
      <c r="AT16" s="60">
        <v>2.192669</v>
      </c>
      <c r="AU16" s="55">
        <v>4.1687450000000004</v>
      </c>
      <c r="AV16" s="55">
        <v>3.7555149999999999</v>
      </c>
      <c r="AW16" s="55">
        <v>0.61132500000000001</v>
      </c>
      <c r="AX16" s="55">
        <v>0.73604400000000003</v>
      </c>
      <c r="AY16" s="55">
        <v>2.8238379999999998</v>
      </c>
      <c r="AZ16" s="55">
        <v>2.4213290000000001</v>
      </c>
      <c r="BA16" s="60">
        <v>2.653251</v>
      </c>
      <c r="BB16" s="55">
        <v>4.6259709999999998</v>
      </c>
      <c r="BC16" s="55">
        <v>3.4263560000000002</v>
      </c>
      <c r="BD16" s="55">
        <v>4.0636659999999996</v>
      </c>
      <c r="BE16" s="55">
        <v>-0.26366000000000001</v>
      </c>
      <c r="BF16" s="55">
        <v>0.84260699999999999</v>
      </c>
      <c r="BG16" s="55">
        <v>3.5804849999999999</v>
      </c>
      <c r="BH16" s="60">
        <v>9.9740000000000002E-3</v>
      </c>
      <c r="BI16" s="55">
        <v>1.578128</v>
      </c>
      <c r="BJ16" s="55">
        <v>6.0539379999999996</v>
      </c>
      <c r="BK16" s="55">
        <v>0.764293</v>
      </c>
      <c r="BL16" s="55">
        <v>0.70438500000000004</v>
      </c>
      <c r="BM16" s="55">
        <v>3.419537</v>
      </c>
      <c r="BN16" s="55">
        <v>1.9326680000000001</v>
      </c>
      <c r="BO16" s="60">
        <v>0.27024500000000001</v>
      </c>
      <c r="BP16" s="55">
        <v>2.1969910000000001</v>
      </c>
      <c r="BQ16" s="55">
        <v>0.521976</v>
      </c>
      <c r="BR16" s="55">
        <v>0.87666599999999995</v>
      </c>
      <c r="BS16" s="55">
        <v>-0.38590000000000002</v>
      </c>
      <c r="BT16" s="55">
        <v>2.1841460000000001</v>
      </c>
      <c r="BU16" s="55">
        <v>-0.90183000000000002</v>
      </c>
      <c r="BV16" s="60">
        <v>1.5668299999999999</v>
      </c>
      <c r="BW16" s="55">
        <v>-0.44974999999999998</v>
      </c>
      <c r="BX16" s="55">
        <v>-0.55086999999999997</v>
      </c>
      <c r="BY16" s="55">
        <v>-0.12086</v>
      </c>
      <c r="BZ16" s="55">
        <v>-0.28348000000000001</v>
      </c>
      <c r="CA16" s="55">
        <v>0.112527</v>
      </c>
      <c r="CB16" s="55">
        <v>1.523989</v>
      </c>
      <c r="CC16" s="60">
        <v>0.71477599999999997</v>
      </c>
      <c r="CD16" s="55">
        <v>1.4866410000000001</v>
      </c>
      <c r="CE16" s="55">
        <v>-1.3813899999999999</v>
      </c>
      <c r="CF16" s="55">
        <v>1.5517939999999999</v>
      </c>
      <c r="CG16" s="55">
        <v>0.317888</v>
      </c>
      <c r="CH16" s="55">
        <v>1.563358</v>
      </c>
      <c r="CI16" s="55">
        <v>1.4330419999999999</v>
      </c>
      <c r="CJ16" s="60">
        <v>-5.9499999999999997E-2</v>
      </c>
      <c r="CK16" s="55">
        <v>1.027323</v>
      </c>
      <c r="CL16" s="55">
        <v>1.2725789999999999</v>
      </c>
      <c r="CM16" s="55">
        <v>-1.7131000000000001</v>
      </c>
      <c r="CN16" s="55">
        <v>-0.21045</v>
      </c>
      <c r="CO16" s="55">
        <v>0.36088199999999998</v>
      </c>
      <c r="CP16" s="55">
        <v>0.79215400000000002</v>
      </c>
      <c r="CQ16" s="60">
        <v>-5.5E-2</v>
      </c>
      <c r="CR16" s="55">
        <v>-2.2381500000000001</v>
      </c>
      <c r="CS16" s="55">
        <v>0.17929400000000001</v>
      </c>
      <c r="CT16" s="55">
        <v>-0.25719999999999998</v>
      </c>
      <c r="CU16" s="55">
        <v>0.20039000000000001</v>
      </c>
      <c r="CV16" s="55">
        <v>-0.22015000000000001</v>
      </c>
      <c r="CW16" s="55">
        <v>-0.21883</v>
      </c>
      <c r="CX16" s="60">
        <v>-0.22059000000000001</v>
      </c>
      <c r="CY16" s="55">
        <v>-3.07504</v>
      </c>
      <c r="CZ16" s="55">
        <v>-0.10499</v>
      </c>
      <c r="DA16" s="55">
        <v>-0.16292999999999999</v>
      </c>
      <c r="DB16" s="55">
        <v>-0.11892999999999999</v>
      </c>
      <c r="DC16" s="55">
        <v>0.99715699999999996</v>
      </c>
      <c r="DD16" s="55">
        <v>0.28541699999999998</v>
      </c>
      <c r="DE16" s="60">
        <v>0.382965</v>
      </c>
      <c r="DF16" s="55">
        <v>0.61439100000000002</v>
      </c>
      <c r="DG16" s="55">
        <v>0.231542</v>
      </c>
      <c r="DH16" s="55">
        <v>1.7718999999999999E-2</v>
      </c>
      <c r="DI16" s="55">
        <v>7.3625999999999997E-2</v>
      </c>
      <c r="DJ16" s="55">
        <v>3.3519E-2</v>
      </c>
      <c r="DK16" s="55">
        <v>0.27398499999999998</v>
      </c>
      <c r="DL16" s="60">
        <v>0.38838600000000001</v>
      </c>
      <c r="DM16" s="55">
        <v>0.102183</v>
      </c>
      <c r="DN16" s="55">
        <v>0.10362399999999999</v>
      </c>
      <c r="DO16" s="55">
        <v>0.21043700000000001</v>
      </c>
    </row>
    <row r="17" spans="1:119" x14ac:dyDescent="0.15">
      <c r="A17" s="53" t="s">
        <v>415</v>
      </c>
      <c r="B17" s="53" t="s">
        <v>840</v>
      </c>
      <c r="C17" s="54" t="s">
        <v>810</v>
      </c>
      <c r="D17" s="146">
        <v>15</v>
      </c>
      <c r="E17" s="54" t="s">
        <v>415</v>
      </c>
      <c r="F17" s="54" t="s">
        <v>639</v>
      </c>
      <c r="G17" s="141">
        <v>9.7012306199999995E-2</v>
      </c>
      <c r="H17" s="143" t="s">
        <v>747</v>
      </c>
      <c r="I17" s="141">
        <v>0</v>
      </c>
      <c r="J17" s="55">
        <v>4.919009</v>
      </c>
      <c r="K17" s="55">
        <v>3.8782730000000001</v>
      </c>
      <c r="L17" s="55">
        <v>5.3367250000000004</v>
      </c>
      <c r="M17" s="55">
        <v>6.0700500000000002</v>
      </c>
      <c r="N17" s="55">
        <v>2.3394569999999999</v>
      </c>
      <c r="O17" s="55">
        <v>3.2769059999999999</v>
      </c>
      <c r="P17" s="55">
        <v>3.2298490000000002</v>
      </c>
      <c r="Q17" s="55">
        <v>5.218788</v>
      </c>
      <c r="R17" s="55">
        <v>0.99449799999999999</v>
      </c>
      <c r="S17" s="55">
        <v>3.2732410000000001</v>
      </c>
      <c r="T17" s="55">
        <v>7.7337150000000001</v>
      </c>
      <c r="U17" s="55">
        <v>7.6145480000000001</v>
      </c>
      <c r="V17" s="55">
        <v>7.810746</v>
      </c>
      <c r="W17" s="55">
        <v>6.0591499999999998</v>
      </c>
      <c r="X17" s="55">
        <v>10</v>
      </c>
      <c r="Y17" s="55">
        <v>5.6746179999999997</v>
      </c>
      <c r="Z17" s="55">
        <v>6.0685700000000002</v>
      </c>
      <c r="AA17" s="55">
        <v>8.1084569999999996</v>
      </c>
      <c r="AB17" s="55">
        <v>7.3932549999999999</v>
      </c>
      <c r="AC17" s="55">
        <v>5.5048700000000004</v>
      </c>
      <c r="AD17" s="55">
        <v>5.5271650000000001</v>
      </c>
      <c r="AE17" s="56">
        <v>5.0680440000000004</v>
      </c>
      <c r="AF17" s="55">
        <v>5.8411359999999997</v>
      </c>
      <c r="AG17" s="57">
        <v>6.3183259999999999</v>
      </c>
      <c r="AH17" s="55">
        <v>5.1518689999999996</v>
      </c>
      <c r="AI17" s="55">
        <v>6.8994669999999996</v>
      </c>
      <c r="AJ17" s="55">
        <v>5.2760670000000003</v>
      </c>
      <c r="AK17" s="56">
        <v>4.1178720000000002</v>
      </c>
      <c r="AL17" s="55">
        <v>5.3284830000000003</v>
      </c>
      <c r="AM17" s="57">
        <v>7.1126620000000003</v>
      </c>
      <c r="AN17" s="56">
        <v>2.6094240000000002</v>
      </c>
      <c r="AO17" s="55">
        <v>2.6273179999999998</v>
      </c>
      <c r="AP17" s="55">
        <v>5.3873290000000003</v>
      </c>
      <c r="AQ17" s="55">
        <v>4.6342049999999997</v>
      </c>
      <c r="AR17" s="55">
        <v>5.3656740000000003</v>
      </c>
      <c r="AS17" s="56">
        <v>5.2190669999999999</v>
      </c>
      <c r="AT17" s="55">
        <v>2.0467080000000002</v>
      </c>
      <c r="AU17" s="57">
        <v>5.0839679999999996</v>
      </c>
      <c r="AV17" s="56">
        <v>5.290934</v>
      </c>
      <c r="AW17" s="55">
        <v>0.41057199999999999</v>
      </c>
      <c r="AX17" s="55">
        <v>0.65146899999999996</v>
      </c>
      <c r="AY17" s="55">
        <v>3.5299230000000001</v>
      </c>
      <c r="AZ17" s="56">
        <v>3.4706670000000002</v>
      </c>
      <c r="BA17" s="55">
        <v>3.917719</v>
      </c>
      <c r="BB17" s="57">
        <v>4.1265210000000003</v>
      </c>
      <c r="BC17" s="56">
        <v>4.6875229999999997</v>
      </c>
      <c r="BD17" s="55">
        <v>3.0793729999999999</v>
      </c>
      <c r="BE17" s="55">
        <v>2.387086</v>
      </c>
      <c r="BF17" s="55">
        <v>0.94464099999999995</v>
      </c>
      <c r="BG17" s="56">
        <v>3.839728</v>
      </c>
      <c r="BH17" s="55">
        <v>-0.50251999999999997</v>
      </c>
      <c r="BI17" s="57">
        <v>1.5452889999999999</v>
      </c>
      <c r="BJ17" s="56">
        <v>4.3886729999999998</v>
      </c>
      <c r="BK17" s="55">
        <v>0.86715100000000001</v>
      </c>
      <c r="BL17" s="55">
        <v>0.74925399999999998</v>
      </c>
      <c r="BM17" s="55">
        <v>2.363988</v>
      </c>
      <c r="BN17" s="56">
        <v>1.2714510000000001</v>
      </c>
      <c r="BO17" s="55">
        <v>8.7131E-2</v>
      </c>
      <c r="BP17" s="57">
        <v>1.690644</v>
      </c>
      <c r="BQ17" s="56">
        <v>0.515239</v>
      </c>
      <c r="BR17" s="55">
        <v>0.78513900000000003</v>
      </c>
      <c r="BS17" s="55">
        <v>-0.29887000000000002</v>
      </c>
      <c r="BT17" s="55">
        <v>2.4572440000000002</v>
      </c>
      <c r="BU17" s="56">
        <v>-1.07759</v>
      </c>
      <c r="BV17" s="55">
        <v>4.041226</v>
      </c>
      <c r="BW17" s="57">
        <v>-0.35977999999999999</v>
      </c>
      <c r="BX17" s="56">
        <v>-9.2749999999999999E-2</v>
      </c>
      <c r="BY17" s="55">
        <v>3.4917500000000001</v>
      </c>
      <c r="BZ17" s="55">
        <v>-0.23774999999999999</v>
      </c>
      <c r="CA17" s="55">
        <v>2.2696000000000001E-2</v>
      </c>
      <c r="CB17" s="56">
        <v>1.88608</v>
      </c>
      <c r="CC17" s="55">
        <v>0.59514999999999996</v>
      </c>
      <c r="CD17" s="57">
        <v>1.5426759999999999</v>
      </c>
      <c r="CE17" s="56">
        <v>-0.90253000000000005</v>
      </c>
      <c r="CF17" s="55">
        <v>1.623008</v>
      </c>
      <c r="CG17" s="55">
        <v>0.22445799999999999</v>
      </c>
      <c r="CH17" s="55">
        <v>1.690116</v>
      </c>
      <c r="CI17" s="56">
        <v>1.483636</v>
      </c>
      <c r="CJ17" s="55">
        <v>-0.17402999999999999</v>
      </c>
      <c r="CK17" s="57">
        <v>-0.10119</v>
      </c>
      <c r="CL17" s="56">
        <v>2.0349490000000001</v>
      </c>
      <c r="CM17" s="55">
        <v>-1.0696600000000001</v>
      </c>
      <c r="CN17" s="55">
        <v>-0.40392</v>
      </c>
      <c r="CO17" s="55">
        <v>0.364514</v>
      </c>
      <c r="CP17" s="56">
        <v>0.936697</v>
      </c>
      <c r="CQ17" s="55">
        <v>1.30348</v>
      </c>
      <c r="CR17" s="57">
        <v>-1.51552</v>
      </c>
      <c r="CS17" s="56">
        <v>0.14182</v>
      </c>
      <c r="CT17" s="55">
        <v>2.8376320000000002</v>
      </c>
      <c r="CU17" s="55">
        <v>0.231235</v>
      </c>
      <c r="CV17" s="55">
        <v>3.171217</v>
      </c>
      <c r="CW17" s="56">
        <v>2.8507539999999998</v>
      </c>
      <c r="CX17" s="55">
        <v>2.8337439999999998</v>
      </c>
      <c r="CY17" s="57">
        <v>-1.9929399999999999</v>
      </c>
      <c r="CZ17" s="56">
        <v>1.3780380000000001</v>
      </c>
      <c r="DA17" s="55">
        <v>1.3451329999999999</v>
      </c>
      <c r="DB17" s="55">
        <v>-0.13123000000000001</v>
      </c>
      <c r="DC17" s="55">
        <v>1.037685</v>
      </c>
      <c r="DD17" s="56">
        <v>0.37328</v>
      </c>
      <c r="DE17" s="55">
        <v>0.188611</v>
      </c>
      <c r="DF17" s="57">
        <v>0.33108500000000002</v>
      </c>
      <c r="DG17" s="56">
        <v>0.16636699999999999</v>
      </c>
      <c r="DH17" s="55">
        <v>5.8311000000000002E-2</v>
      </c>
      <c r="DI17" s="55">
        <v>-4.2079999999999999E-2</v>
      </c>
      <c r="DJ17" s="55">
        <v>0.13163</v>
      </c>
      <c r="DK17" s="56">
        <v>0.32442900000000002</v>
      </c>
      <c r="DL17" s="55">
        <v>0.36968000000000001</v>
      </c>
      <c r="DM17" s="57">
        <v>0.112053</v>
      </c>
      <c r="DN17" s="56">
        <v>-8.1979999999999997E-2</v>
      </c>
      <c r="DO17" s="55">
        <v>0.132331</v>
      </c>
    </row>
    <row r="18" spans="1:119" x14ac:dyDescent="0.15">
      <c r="A18" s="53" t="s">
        <v>82</v>
      </c>
      <c r="B18" s="53" t="s">
        <v>841</v>
      </c>
      <c r="C18" s="54" t="s">
        <v>801</v>
      </c>
      <c r="D18" s="146">
        <v>16</v>
      </c>
      <c r="E18" s="54" t="s">
        <v>82</v>
      </c>
      <c r="F18" s="54" t="s">
        <v>626</v>
      </c>
      <c r="G18" s="141">
        <v>9.0966765899999996E-2</v>
      </c>
      <c r="H18" s="143" t="s">
        <v>747</v>
      </c>
      <c r="I18" s="141">
        <v>0</v>
      </c>
      <c r="J18" s="55">
        <v>5.0973569999999997</v>
      </c>
      <c r="K18" s="55">
        <v>4.1896529999999998</v>
      </c>
      <c r="L18" s="55">
        <v>5.3740949999999996</v>
      </c>
      <c r="M18" s="55">
        <v>5.8298899999999998</v>
      </c>
      <c r="N18" s="55">
        <v>2.5160360000000002</v>
      </c>
      <c r="O18" s="55">
        <v>3.9300959999999998</v>
      </c>
      <c r="P18" s="55">
        <v>3.8817339999999998</v>
      </c>
      <c r="Q18" s="55">
        <v>5.4202300000000001</v>
      </c>
      <c r="R18" s="55">
        <v>1.3353950000000001</v>
      </c>
      <c r="S18" s="55">
        <v>3.6393520000000001</v>
      </c>
      <c r="T18" s="55">
        <v>6.6109609999999996</v>
      </c>
      <c r="U18" s="55">
        <v>6.5317670000000003</v>
      </c>
      <c r="V18" s="55">
        <v>6.8315869999999999</v>
      </c>
      <c r="W18" s="55">
        <v>6.6215120000000001</v>
      </c>
      <c r="X18" s="55">
        <v>5.6746179999999997</v>
      </c>
      <c r="Y18" s="55">
        <v>10</v>
      </c>
      <c r="Z18" s="55">
        <v>6.0098909999999997</v>
      </c>
      <c r="AA18" s="55">
        <v>6.2476450000000003</v>
      </c>
      <c r="AB18" s="55">
        <v>6.0463630000000004</v>
      </c>
      <c r="AC18" s="55">
        <v>5.6867479999999997</v>
      </c>
      <c r="AD18" s="55">
        <v>5.6929679999999996</v>
      </c>
      <c r="AE18" s="55">
        <v>6.9357129999999998</v>
      </c>
      <c r="AF18" s="60">
        <v>6.3139849999999997</v>
      </c>
      <c r="AG18" s="55">
        <v>6.5044579999999996</v>
      </c>
      <c r="AH18" s="55">
        <v>6.4636979999999999</v>
      </c>
      <c r="AI18" s="55">
        <v>3.5497969999999999</v>
      </c>
      <c r="AJ18" s="55">
        <v>3.8343980000000002</v>
      </c>
      <c r="AK18" s="55">
        <v>4.3406659999999997</v>
      </c>
      <c r="AL18" s="60">
        <v>3.883823</v>
      </c>
      <c r="AM18" s="55">
        <v>3.4137309999999998</v>
      </c>
      <c r="AN18" s="55">
        <v>3.1623169999999998</v>
      </c>
      <c r="AO18" s="60">
        <v>2.52854</v>
      </c>
      <c r="AP18" s="55">
        <v>3.3587120000000001</v>
      </c>
      <c r="AQ18" s="55">
        <v>4.0509550000000001</v>
      </c>
      <c r="AR18" s="55">
        <v>3.8443870000000002</v>
      </c>
      <c r="AS18" s="55">
        <v>5.7096410000000004</v>
      </c>
      <c r="AT18" s="59">
        <v>2.0929720000000001</v>
      </c>
      <c r="AU18" s="55">
        <v>3.387372</v>
      </c>
      <c r="AV18" s="55">
        <v>3.1166309999999999</v>
      </c>
      <c r="AW18" s="55">
        <v>0.51326000000000005</v>
      </c>
      <c r="AX18" s="55">
        <v>0.61007400000000001</v>
      </c>
      <c r="AY18" s="55">
        <v>3.7675900000000002</v>
      </c>
      <c r="AZ18" s="55">
        <v>4.0321610000000003</v>
      </c>
      <c r="BA18" s="59">
        <v>4.1585260000000002</v>
      </c>
      <c r="BB18" s="55">
        <v>3.5769289999999998</v>
      </c>
      <c r="BC18" s="55">
        <v>4.5207300000000004</v>
      </c>
      <c r="BD18" s="55">
        <v>3.211487</v>
      </c>
      <c r="BE18" s="55">
        <v>1.8836329999999999</v>
      </c>
      <c r="BF18" s="55">
        <v>0.82463699999999995</v>
      </c>
      <c r="BG18" s="55">
        <v>2.7880259999999999</v>
      </c>
      <c r="BH18" s="59">
        <v>2.2431E-2</v>
      </c>
      <c r="BI18" s="55">
        <v>1.752756</v>
      </c>
      <c r="BJ18" s="55">
        <v>3.9655339999999999</v>
      </c>
      <c r="BK18" s="55">
        <v>0.74298299999999995</v>
      </c>
      <c r="BL18" s="55">
        <v>0.64435600000000004</v>
      </c>
      <c r="BM18" s="55">
        <v>2.7359309999999999</v>
      </c>
      <c r="BN18" s="55">
        <v>2.021236</v>
      </c>
      <c r="BO18" s="59">
        <v>0.24415899999999999</v>
      </c>
      <c r="BP18" s="55">
        <v>2.0611540000000002</v>
      </c>
      <c r="BQ18" s="55">
        <v>0.44422899999999998</v>
      </c>
      <c r="BR18" s="55">
        <v>0.81982299999999997</v>
      </c>
      <c r="BS18" s="55">
        <v>-0.22198000000000001</v>
      </c>
      <c r="BT18" s="55">
        <v>1.769943</v>
      </c>
      <c r="BU18" s="55">
        <v>-0.51456999999999997</v>
      </c>
      <c r="BV18" s="59">
        <v>1.1316299999999999</v>
      </c>
      <c r="BW18" s="55">
        <v>-0.17904999999999999</v>
      </c>
      <c r="BX18" s="55">
        <v>-0.20050999999999999</v>
      </c>
      <c r="BY18" s="55">
        <v>7.7195E-2</v>
      </c>
      <c r="BZ18" s="55">
        <v>0.154667</v>
      </c>
      <c r="CA18" s="55">
        <v>4.5920999999999997E-2</v>
      </c>
      <c r="CB18" s="55">
        <v>1.117343</v>
      </c>
      <c r="CC18" s="59">
        <v>0.59138900000000005</v>
      </c>
      <c r="CD18" s="55">
        <v>1.2090160000000001</v>
      </c>
      <c r="CE18" s="55">
        <v>-0.75244999999999995</v>
      </c>
      <c r="CF18" s="55">
        <v>1.2831999999999999</v>
      </c>
      <c r="CG18" s="55">
        <v>0.31964999999999999</v>
      </c>
      <c r="CH18" s="55">
        <v>1.248262</v>
      </c>
      <c r="CI18" s="55">
        <v>1.1422239999999999</v>
      </c>
      <c r="CJ18" s="59">
        <v>-0.13274</v>
      </c>
      <c r="CK18" s="55">
        <v>1.3837870000000001</v>
      </c>
      <c r="CL18" s="55">
        <v>1.754016</v>
      </c>
      <c r="CM18" s="55">
        <v>-1.0569500000000001</v>
      </c>
      <c r="CN18" s="55">
        <v>-0.14374999999999999</v>
      </c>
      <c r="CO18" s="55">
        <v>0.32041500000000001</v>
      </c>
      <c r="CP18" s="55">
        <v>0.68208199999999997</v>
      </c>
      <c r="CQ18" s="59">
        <v>-1.06E-2</v>
      </c>
      <c r="CR18" s="55">
        <v>-1.3773899999999999</v>
      </c>
      <c r="CS18" s="55">
        <v>0.13538500000000001</v>
      </c>
      <c r="CT18" s="55">
        <v>-5.6270000000000001E-2</v>
      </c>
      <c r="CU18" s="55">
        <v>0.168494</v>
      </c>
      <c r="CV18" s="55">
        <v>-4.1320000000000003E-2</v>
      </c>
      <c r="CW18" s="55">
        <v>-5.0909999999999997E-2</v>
      </c>
      <c r="CX18" s="59">
        <v>-5.1920000000000001E-2</v>
      </c>
      <c r="CY18" s="55">
        <v>-1.7014199999999999</v>
      </c>
      <c r="CZ18" s="55">
        <v>-0.13965</v>
      </c>
      <c r="DA18" s="55">
        <v>-0.15811</v>
      </c>
      <c r="DB18" s="55">
        <v>-0.15423999999999999</v>
      </c>
      <c r="DC18" s="55">
        <v>0.82025800000000004</v>
      </c>
      <c r="DD18" s="55">
        <v>0.30734699999999998</v>
      </c>
      <c r="DE18" s="59">
        <v>0.28454000000000002</v>
      </c>
      <c r="DF18" s="55">
        <v>0.40450199999999997</v>
      </c>
      <c r="DG18" s="55">
        <v>0.17741100000000001</v>
      </c>
      <c r="DH18" s="55">
        <v>-4.1099999999999999E-3</v>
      </c>
      <c r="DI18" s="55">
        <v>0.18251600000000001</v>
      </c>
      <c r="DJ18" s="55">
        <v>6.6873000000000002E-2</v>
      </c>
      <c r="DK18" s="55">
        <v>0.17547599999999999</v>
      </c>
      <c r="DL18" s="59">
        <v>0.269901</v>
      </c>
      <c r="DM18" s="55">
        <v>0.12501999999999999</v>
      </c>
      <c r="DN18" s="55">
        <v>-5.6100000000000004E-3</v>
      </c>
      <c r="DO18" s="55">
        <v>0.16794300000000001</v>
      </c>
    </row>
    <row r="19" spans="1:119" x14ac:dyDescent="0.15">
      <c r="A19" s="53" t="s">
        <v>81</v>
      </c>
      <c r="B19" s="53" t="s">
        <v>842</v>
      </c>
      <c r="C19" s="54" t="s">
        <v>800</v>
      </c>
      <c r="D19" s="146">
        <v>17</v>
      </c>
      <c r="E19" s="54" t="s">
        <v>81</v>
      </c>
      <c r="F19" s="54" t="s">
        <v>625</v>
      </c>
      <c r="G19" s="141">
        <v>9.0511498600000004E-2</v>
      </c>
      <c r="H19" s="143" t="s">
        <v>747</v>
      </c>
      <c r="I19" s="141">
        <v>0</v>
      </c>
      <c r="J19" s="55">
        <v>5.5800900000000002</v>
      </c>
      <c r="K19" s="55">
        <v>4.5453039999999998</v>
      </c>
      <c r="L19" s="55">
        <v>6.0740879999999997</v>
      </c>
      <c r="M19" s="55">
        <v>5.6094520000000001</v>
      </c>
      <c r="N19" s="55">
        <v>1.876482</v>
      </c>
      <c r="O19" s="55">
        <v>3.4703909999999998</v>
      </c>
      <c r="P19" s="55">
        <v>3.3990610000000001</v>
      </c>
      <c r="Q19" s="55">
        <v>6.0358929999999997</v>
      </c>
      <c r="R19" s="55">
        <v>1.20505</v>
      </c>
      <c r="S19" s="55">
        <v>2.8544580000000002</v>
      </c>
      <c r="T19" s="55">
        <v>6.6702779999999997</v>
      </c>
      <c r="U19" s="55">
        <v>6.4336729999999998</v>
      </c>
      <c r="V19" s="55">
        <v>6.931864</v>
      </c>
      <c r="W19" s="55">
        <v>7.4420630000000001</v>
      </c>
      <c r="X19" s="55">
        <v>6.0685700000000002</v>
      </c>
      <c r="Y19" s="55">
        <v>6.0098909999999997</v>
      </c>
      <c r="Z19" s="55">
        <v>10</v>
      </c>
      <c r="AA19" s="55">
        <v>6.4638299999999997</v>
      </c>
      <c r="AB19" s="55">
        <v>7.0301840000000002</v>
      </c>
      <c r="AC19" s="55">
        <v>6.3287579999999997</v>
      </c>
      <c r="AD19" s="55">
        <v>7.087847</v>
      </c>
      <c r="AE19" s="55">
        <v>6.4810340000000002</v>
      </c>
      <c r="AF19" s="55">
        <v>7.4361230000000003</v>
      </c>
      <c r="AG19" s="55">
        <v>7.6438309999999996</v>
      </c>
      <c r="AH19" s="55">
        <v>7.3414950000000001</v>
      </c>
      <c r="AI19" s="55">
        <v>4.114249</v>
      </c>
      <c r="AJ19" s="55">
        <v>4.3619950000000003</v>
      </c>
      <c r="AK19" s="55">
        <v>3.8729019999999998</v>
      </c>
      <c r="AL19" s="55">
        <v>4.4555870000000004</v>
      </c>
      <c r="AM19" s="55">
        <v>3.9545750000000002</v>
      </c>
      <c r="AN19" s="55">
        <v>2.6592889999999998</v>
      </c>
      <c r="AO19" s="55">
        <v>3.2324290000000002</v>
      </c>
      <c r="AP19" s="55">
        <v>3.9511949999999998</v>
      </c>
      <c r="AQ19" s="55">
        <v>4.7758620000000001</v>
      </c>
      <c r="AR19" s="55">
        <v>4.4201819999999996</v>
      </c>
      <c r="AS19" s="56">
        <v>6.8470219999999999</v>
      </c>
      <c r="AT19" s="55">
        <v>1.9830429999999999</v>
      </c>
      <c r="AU19" s="57">
        <v>3.9376340000000001</v>
      </c>
      <c r="AV19" s="56">
        <v>3.6261909999999999</v>
      </c>
      <c r="AW19" s="55">
        <v>0.56430199999999997</v>
      </c>
      <c r="AX19" s="55">
        <v>0.68097700000000005</v>
      </c>
      <c r="AY19" s="55">
        <v>2.4186139999999998</v>
      </c>
      <c r="AZ19" s="56">
        <v>3.5638589999999999</v>
      </c>
      <c r="BA19" s="55">
        <v>4.3165240000000002</v>
      </c>
      <c r="BB19" s="57">
        <v>4.217975</v>
      </c>
      <c r="BC19" s="56">
        <v>2.6779630000000001</v>
      </c>
      <c r="BD19" s="55">
        <v>3.669076</v>
      </c>
      <c r="BE19" s="55">
        <v>0.123918</v>
      </c>
      <c r="BF19" s="55">
        <v>0.94279199999999996</v>
      </c>
      <c r="BG19" s="56">
        <v>3.4262389999999998</v>
      </c>
      <c r="BH19" s="55">
        <v>-0.16719999999999999</v>
      </c>
      <c r="BI19" s="57">
        <v>1.220826</v>
      </c>
      <c r="BJ19" s="56">
        <v>5.856617</v>
      </c>
      <c r="BK19" s="55">
        <v>0.82286400000000004</v>
      </c>
      <c r="BL19" s="55">
        <v>0.754772</v>
      </c>
      <c r="BM19" s="55">
        <v>3.154541</v>
      </c>
      <c r="BN19" s="56">
        <v>1.4201360000000001</v>
      </c>
      <c r="BO19" s="55">
        <v>0.26008700000000001</v>
      </c>
      <c r="BP19" s="57">
        <v>2.0846589999999998</v>
      </c>
      <c r="BQ19" s="56">
        <v>0.56815199999999999</v>
      </c>
      <c r="BR19" s="55">
        <v>0.74695900000000004</v>
      </c>
      <c r="BS19" s="55">
        <v>-0.53510999999999997</v>
      </c>
      <c r="BT19" s="55">
        <v>1.9495359999999999</v>
      </c>
      <c r="BU19" s="56">
        <v>-1.00956</v>
      </c>
      <c r="BV19" s="55">
        <v>1.435951</v>
      </c>
      <c r="BW19" s="57">
        <v>-0.51334999999999997</v>
      </c>
      <c r="BX19" s="56">
        <v>-0.52858000000000005</v>
      </c>
      <c r="BY19" s="55">
        <v>0.21584100000000001</v>
      </c>
      <c r="BZ19" s="55">
        <v>-0.59126000000000001</v>
      </c>
      <c r="CA19" s="55">
        <v>0.16225500000000001</v>
      </c>
      <c r="CB19" s="56">
        <v>1.3297730000000001</v>
      </c>
      <c r="CC19" s="55">
        <v>0.72260500000000005</v>
      </c>
      <c r="CD19" s="57">
        <v>1.4673080000000001</v>
      </c>
      <c r="CE19" s="56">
        <v>-1.4170199999999999</v>
      </c>
      <c r="CF19" s="55">
        <v>1.539118</v>
      </c>
      <c r="CG19" s="55">
        <v>0.36802099999999999</v>
      </c>
      <c r="CH19" s="55">
        <v>1.534138</v>
      </c>
      <c r="CI19" s="56">
        <v>1.4099200000000001</v>
      </c>
      <c r="CJ19" s="55">
        <v>-1.076E-2</v>
      </c>
      <c r="CK19" s="57">
        <v>1.752367</v>
      </c>
      <c r="CL19" s="56">
        <v>1.6718759999999999</v>
      </c>
      <c r="CM19" s="55">
        <v>-1.38428</v>
      </c>
      <c r="CN19" s="55">
        <v>-0.13972000000000001</v>
      </c>
      <c r="CO19" s="55">
        <v>0.28391699999999997</v>
      </c>
      <c r="CP19" s="56">
        <v>0.80153399999999997</v>
      </c>
      <c r="CQ19" s="55">
        <v>-6.6259999999999999E-2</v>
      </c>
      <c r="CR19" s="57">
        <v>-1.8756999999999999</v>
      </c>
      <c r="CS19" s="56">
        <v>0.18110499999999999</v>
      </c>
      <c r="CT19" s="55">
        <v>-4.6629999999999998E-2</v>
      </c>
      <c r="CU19" s="55">
        <v>0.205341</v>
      </c>
      <c r="CV19" s="55">
        <v>-3.9269999999999999E-2</v>
      </c>
      <c r="CW19" s="56">
        <v>-1.702E-2</v>
      </c>
      <c r="CX19" s="55">
        <v>-1.6820000000000002E-2</v>
      </c>
      <c r="CY19" s="57">
        <v>-3.17706</v>
      </c>
      <c r="CZ19" s="56">
        <v>-0.10987</v>
      </c>
      <c r="DA19" s="55">
        <v>-0.16633000000000001</v>
      </c>
      <c r="DB19" s="55">
        <v>-6.0519999999999997E-2</v>
      </c>
      <c r="DC19" s="55">
        <v>0.99145799999999995</v>
      </c>
      <c r="DD19" s="56">
        <v>0.377942</v>
      </c>
      <c r="DE19" s="55">
        <v>0.33829900000000002</v>
      </c>
      <c r="DF19" s="57">
        <v>0.52976599999999996</v>
      </c>
      <c r="DG19" s="56">
        <v>0.245645</v>
      </c>
      <c r="DH19" s="55">
        <v>1.6834999999999999E-2</v>
      </c>
      <c r="DI19" s="55">
        <v>0.13678899999999999</v>
      </c>
      <c r="DJ19" s="55">
        <v>4.4270999999999998E-2</v>
      </c>
      <c r="DK19" s="56">
        <v>0.192078</v>
      </c>
      <c r="DL19" s="55">
        <v>0.36254199999999998</v>
      </c>
      <c r="DM19" s="57">
        <v>8.8580000000000006E-2</v>
      </c>
      <c r="DN19" s="56">
        <v>-0.12113</v>
      </c>
      <c r="DO19" s="55">
        <v>0.243565</v>
      </c>
    </row>
    <row r="20" spans="1:119" x14ac:dyDescent="0.15">
      <c r="A20" s="53" t="s">
        <v>85</v>
      </c>
      <c r="B20" s="53" t="s">
        <v>843</v>
      </c>
      <c r="C20" s="54" t="s">
        <v>804</v>
      </c>
      <c r="D20" s="146">
        <v>18</v>
      </c>
      <c r="E20" s="54" t="s">
        <v>85</v>
      </c>
      <c r="F20" s="54" t="s">
        <v>629</v>
      </c>
      <c r="G20" s="141">
        <v>9.0221538800000001E-2</v>
      </c>
      <c r="H20" s="143" t="s">
        <v>747</v>
      </c>
      <c r="I20" s="141">
        <v>0</v>
      </c>
      <c r="J20" s="55">
        <v>5.4071470000000001</v>
      </c>
      <c r="K20" s="55">
        <v>4.357761</v>
      </c>
      <c r="L20" s="55">
        <v>5.8103829999999999</v>
      </c>
      <c r="M20" s="55">
        <v>6.639602</v>
      </c>
      <c r="N20" s="55">
        <v>2.6790799999999999</v>
      </c>
      <c r="O20" s="55">
        <v>3.7457820000000002</v>
      </c>
      <c r="P20" s="55">
        <v>3.6926420000000002</v>
      </c>
      <c r="Q20" s="55">
        <v>5.7376699999999996</v>
      </c>
      <c r="R20" s="55">
        <v>1.2114959999999999</v>
      </c>
      <c r="S20" s="55">
        <v>3.6314009999999999</v>
      </c>
      <c r="T20" s="55">
        <v>8.8651769999999992</v>
      </c>
      <c r="U20" s="55">
        <v>8.7986260000000005</v>
      </c>
      <c r="V20" s="55">
        <v>9.0037070000000003</v>
      </c>
      <c r="W20" s="55">
        <v>6.6850579999999997</v>
      </c>
      <c r="X20" s="55">
        <v>8.1084569999999996</v>
      </c>
      <c r="Y20" s="55">
        <v>6.2476450000000003</v>
      </c>
      <c r="Z20" s="55">
        <v>6.4638299999999997</v>
      </c>
      <c r="AA20" s="55">
        <v>10</v>
      </c>
      <c r="AB20" s="55">
        <v>8.0690229999999996</v>
      </c>
      <c r="AC20" s="55">
        <v>5.9869279999999998</v>
      </c>
      <c r="AD20" s="55">
        <v>6.0218870000000004</v>
      </c>
      <c r="AE20" s="55">
        <v>5.4482619999999997</v>
      </c>
      <c r="AF20" s="55">
        <v>6.7679330000000002</v>
      </c>
      <c r="AG20" s="55">
        <v>7.2377050000000001</v>
      </c>
      <c r="AH20" s="55">
        <v>5.5200750000000003</v>
      </c>
      <c r="AI20" s="55">
        <v>5.2938020000000003</v>
      </c>
      <c r="AJ20" s="55">
        <v>6.2592610000000004</v>
      </c>
      <c r="AK20" s="55">
        <v>4.79976</v>
      </c>
      <c r="AL20" s="55">
        <v>6.3423249999999998</v>
      </c>
      <c r="AM20" s="55">
        <v>5.240081</v>
      </c>
      <c r="AN20" s="55">
        <v>2.7931460000000001</v>
      </c>
      <c r="AO20" s="55">
        <v>2.8670070000000001</v>
      </c>
      <c r="AP20" s="55">
        <v>5.1763640000000004</v>
      </c>
      <c r="AQ20" s="55">
        <v>6.1304970000000001</v>
      </c>
      <c r="AR20" s="55">
        <v>6.5386220000000002</v>
      </c>
      <c r="AS20" s="55">
        <v>6.141832</v>
      </c>
      <c r="AT20" s="60">
        <v>1.9272819999999999</v>
      </c>
      <c r="AU20" s="55">
        <v>5.3578489999999999</v>
      </c>
      <c r="AV20" s="55">
        <v>4.9526820000000003</v>
      </c>
      <c r="AW20" s="55">
        <v>0.54402899999999998</v>
      </c>
      <c r="AX20" s="55">
        <v>0.73758299999999999</v>
      </c>
      <c r="AY20" s="55">
        <v>4.2985660000000001</v>
      </c>
      <c r="AZ20" s="55">
        <v>3.716119</v>
      </c>
      <c r="BA20" s="60">
        <v>4.3806969999999996</v>
      </c>
      <c r="BB20" s="55">
        <v>5.6572250000000004</v>
      </c>
      <c r="BC20" s="55">
        <v>5.683897</v>
      </c>
      <c r="BD20" s="55">
        <v>5.2911299999999999</v>
      </c>
      <c r="BE20" s="55">
        <v>2.9067419999999999</v>
      </c>
      <c r="BF20" s="55">
        <v>0.77806799999999998</v>
      </c>
      <c r="BG20" s="55">
        <v>4.3444529999999997</v>
      </c>
      <c r="BH20" s="60">
        <v>-0.76322000000000001</v>
      </c>
      <c r="BI20" s="55">
        <v>1.641133</v>
      </c>
      <c r="BJ20" s="55">
        <v>4.9443549999999998</v>
      </c>
      <c r="BK20" s="55">
        <v>0.70379899999999995</v>
      </c>
      <c r="BL20" s="55">
        <v>0.61362499999999998</v>
      </c>
      <c r="BM20" s="55">
        <v>4.7118989999999998</v>
      </c>
      <c r="BN20" s="55">
        <v>1.729914</v>
      </c>
      <c r="BO20" s="60">
        <v>0.20259099999999999</v>
      </c>
      <c r="BP20" s="55">
        <v>2.0366580000000001</v>
      </c>
      <c r="BQ20" s="55">
        <v>0.37634000000000001</v>
      </c>
      <c r="BR20" s="55">
        <v>1.071588</v>
      </c>
      <c r="BS20" s="55">
        <v>-0.60407</v>
      </c>
      <c r="BT20" s="55">
        <v>2.728275</v>
      </c>
      <c r="BU20" s="55">
        <v>-0.86421999999999999</v>
      </c>
      <c r="BV20" s="60">
        <v>1.797026</v>
      </c>
      <c r="BW20" s="55">
        <v>-0.2404</v>
      </c>
      <c r="BX20" s="55">
        <v>-0.14194999999999999</v>
      </c>
      <c r="BY20" s="55">
        <v>-0.88261000000000001</v>
      </c>
      <c r="BZ20" s="55">
        <v>-0.21137</v>
      </c>
      <c r="CA20" s="55">
        <v>-0.78425999999999996</v>
      </c>
      <c r="CB20" s="55">
        <v>2.1369850000000001</v>
      </c>
      <c r="CC20" s="60">
        <v>0.89502300000000001</v>
      </c>
      <c r="CD20" s="55">
        <v>2.0193409999999998</v>
      </c>
      <c r="CE20" s="55">
        <v>-0.84850000000000003</v>
      </c>
      <c r="CF20" s="55">
        <v>2.1245470000000002</v>
      </c>
      <c r="CG20" s="55">
        <v>0.195634</v>
      </c>
      <c r="CH20" s="55">
        <v>2.1541730000000001</v>
      </c>
      <c r="CI20" s="55">
        <v>1.7651159999999999</v>
      </c>
      <c r="CJ20" s="60">
        <v>-0.35120000000000001</v>
      </c>
      <c r="CK20" s="55">
        <v>-0.79095000000000004</v>
      </c>
      <c r="CL20" s="55">
        <v>1.6103069999999999</v>
      </c>
      <c r="CM20" s="55">
        <v>-1.21624</v>
      </c>
      <c r="CN20" s="55">
        <v>-0.49339</v>
      </c>
      <c r="CO20" s="55">
        <v>0.41891299999999998</v>
      </c>
      <c r="CP20" s="55">
        <v>1.0638190000000001</v>
      </c>
      <c r="CQ20" s="60">
        <v>-0.10045999999999999</v>
      </c>
      <c r="CR20" s="55">
        <v>-1.63852</v>
      </c>
      <c r="CS20" s="55">
        <v>5.8477000000000001E-2</v>
      </c>
      <c r="CT20" s="55">
        <v>-0.35648999999999997</v>
      </c>
      <c r="CU20" s="55">
        <v>0.14694399999999999</v>
      </c>
      <c r="CV20" s="55">
        <v>-0.31061</v>
      </c>
      <c r="CW20" s="55">
        <v>-0.33252999999999999</v>
      </c>
      <c r="CX20" s="60">
        <v>-0.33423000000000003</v>
      </c>
      <c r="CY20" s="55">
        <v>-2.0797099999999999</v>
      </c>
      <c r="CZ20" s="55">
        <v>-0.60812999999999995</v>
      </c>
      <c r="DA20" s="55">
        <v>-0.56891000000000003</v>
      </c>
      <c r="DB20" s="55">
        <v>-0.41389999999999999</v>
      </c>
      <c r="DC20" s="55">
        <v>1.381758</v>
      </c>
      <c r="DD20" s="55">
        <v>-0.93976999999999999</v>
      </c>
      <c r="DE20" s="60">
        <v>0.41295900000000002</v>
      </c>
      <c r="DF20" s="55">
        <v>0.33272099999999999</v>
      </c>
      <c r="DG20" s="55">
        <v>0.27249000000000001</v>
      </c>
      <c r="DH20" s="55">
        <v>-1.274E-2</v>
      </c>
      <c r="DI20" s="55">
        <v>0.34531499999999998</v>
      </c>
      <c r="DJ20" s="55">
        <v>-1.6100000000000001E-3</v>
      </c>
      <c r="DK20" s="55">
        <v>0.26690199999999997</v>
      </c>
      <c r="DL20" s="60">
        <v>0.50447600000000004</v>
      </c>
      <c r="DM20" s="55">
        <v>0.152115</v>
      </c>
      <c r="DN20" s="55">
        <v>-4.9790000000000001E-2</v>
      </c>
      <c r="DO20" s="55">
        <v>0.38139200000000001</v>
      </c>
    </row>
    <row r="21" spans="1:119" x14ac:dyDescent="0.15">
      <c r="A21" s="53" t="s">
        <v>79</v>
      </c>
      <c r="B21" s="53" t="s">
        <v>844</v>
      </c>
      <c r="C21" s="54" t="s">
        <v>798</v>
      </c>
      <c r="D21" s="146">
        <v>19</v>
      </c>
      <c r="E21" s="54" t="s">
        <v>79</v>
      </c>
      <c r="F21" s="54" t="s">
        <v>623</v>
      </c>
      <c r="G21" s="141">
        <v>8.8345977300000003E-2</v>
      </c>
      <c r="H21" s="143" t="s">
        <v>747</v>
      </c>
      <c r="I21" s="141">
        <v>0</v>
      </c>
      <c r="J21" s="55">
        <v>5.3829050000000001</v>
      </c>
      <c r="K21" s="55">
        <v>4.349418</v>
      </c>
      <c r="L21" s="55">
        <v>5.756259</v>
      </c>
      <c r="M21" s="55">
        <v>6.2764290000000003</v>
      </c>
      <c r="N21" s="55">
        <v>2.5942669999999999</v>
      </c>
      <c r="O21" s="55">
        <v>3.6707939999999999</v>
      </c>
      <c r="P21" s="55">
        <v>3.614722</v>
      </c>
      <c r="Q21" s="55">
        <v>5.5799919999999998</v>
      </c>
      <c r="R21" s="55">
        <v>1.3249770000000001</v>
      </c>
      <c r="S21" s="55">
        <v>3.4656120000000001</v>
      </c>
      <c r="T21" s="55">
        <v>7.7326899999999998</v>
      </c>
      <c r="U21" s="55">
        <v>7.6050800000000001</v>
      </c>
      <c r="V21" s="55">
        <v>7.8921340000000004</v>
      </c>
      <c r="W21" s="55">
        <v>6.3407359999999997</v>
      </c>
      <c r="X21" s="55">
        <v>7.3932549999999999</v>
      </c>
      <c r="Y21" s="55">
        <v>6.0463630000000004</v>
      </c>
      <c r="Z21" s="55">
        <v>7.0301840000000002</v>
      </c>
      <c r="AA21" s="55">
        <v>8.0690229999999996</v>
      </c>
      <c r="AB21" s="55">
        <v>10</v>
      </c>
      <c r="AC21" s="55">
        <v>5.7647880000000002</v>
      </c>
      <c r="AD21" s="55">
        <v>5.7503770000000003</v>
      </c>
      <c r="AE21" s="55">
        <v>5.4690640000000004</v>
      </c>
      <c r="AF21" s="61">
        <v>6.2940740000000002</v>
      </c>
      <c r="AG21" s="55">
        <v>6.6454310000000003</v>
      </c>
      <c r="AH21" s="55">
        <v>5.7382600000000004</v>
      </c>
      <c r="AI21" s="55">
        <v>4.161149</v>
      </c>
      <c r="AJ21" s="55">
        <v>4.4349439999999998</v>
      </c>
      <c r="AK21" s="55">
        <v>4.3918660000000003</v>
      </c>
      <c r="AL21" s="61">
        <v>4.5244660000000003</v>
      </c>
      <c r="AM21" s="55">
        <v>4.118976</v>
      </c>
      <c r="AN21" s="55">
        <v>2.7572139999999998</v>
      </c>
      <c r="AO21" s="61">
        <v>2.8981870000000001</v>
      </c>
      <c r="AP21" s="55">
        <v>4.0000249999999999</v>
      </c>
      <c r="AQ21" s="55">
        <v>4.6420349999999999</v>
      </c>
      <c r="AR21" s="55">
        <v>4.613378</v>
      </c>
      <c r="AS21" s="55">
        <v>5.7036809999999996</v>
      </c>
      <c r="AT21" s="61">
        <v>2.0760329999999998</v>
      </c>
      <c r="AU21" s="55">
        <v>4.0825199999999997</v>
      </c>
      <c r="AV21" s="55">
        <v>3.8051050000000002</v>
      </c>
      <c r="AW21" s="55">
        <v>0.48824099999999998</v>
      </c>
      <c r="AX21" s="55">
        <v>0.59039900000000001</v>
      </c>
      <c r="AY21" s="55">
        <v>3.7241939999999998</v>
      </c>
      <c r="AZ21" s="55">
        <v>3.583844</v>
      </c>
      <c r="BA21" s="61">
        <v>4.045242</v>
      </c>
      <c r="BB21" s="55">
        <v>4.2451280000000002</v>
      </c>
      <c r="BC21" s="55">
        <v>3.6429200000000002</v>
      </c>
      <c r="BD21" s="55">
        <v>3.6868789999999998</v>
      </c>
      <c r="BE21" s="55">
        <v>2.238731</v>
      </c>
      <c r="BF21" s="55">
        <v>0.96501800000000004</v>
      </c>
      <c r="BG21" s="55">
        <v>3.4249149999999999</v>
      </c>
      <c r="BH21" s="61">
        <v>-0.40983000000000003</v>
      </c>
      <c r="BI21" s="55">
        <v>1.5808150000000001</v>
      </c>
      <c r="BJ21" s="55">
        <v>4.7381330000000004</v>
      </c>
      <c r="BK21" s="55">
        <v>0.83752199999999999</v>
      </c>
      <c r="BL21" s="55">
        <v>0.75771299999999997</v>
      </c>
      <c r="BM21" s="55">
        <v>3.2791090000000001</v>
      </c>
      <c r="BN21" s="55">
        <v>1.523828</v>
      </c>
      <c r="BO21" s="61">
        <v>0.15065799999999999</v>
      </c>
      <c r="BP21" s="55">
        <v>2.0702340000000001</v>
      </c>
      <c r="BQ21" s="55">
        <v>0.52811900000000001</v>
      </c>
      <c r="BR21" s="55">
        <v>0.90344999999999998</v>
      </c>
      <c r="BS21" s="55">
        <v>-0.41755999999999999</v>
      </c>
      <c r="BT21" s="55">
        <v>1.9732419999999999</v>
      </c>
      <c r="BU21" s="55">
        <v>-0.73948000000000003</v>
      </c>
      <c r="BV21" s="61">
        <v>1.6340730000000001</v>
      </c>
      <c r="BW21" s="55">
        <v>-0.31476999999999999</v>
      </c>
      <c r="BX21" s="55">
        <v>-0.17724000000000001</v>
      </c>
      <c r="BY21" s="55">
        <v>0.193742</v>
      </c>
      <c r="BZ21" s="55">
        <v>-0.24351</v>
      </c>
      <c r="CA21" s="55">
        <v>-4.3970000000000002E-2</v>
      </c>
      <c r="CB21" s="55">
        <v>1.3290040000000001</v>
      </c>
      <c r="CC21" s="61">
        <v>0.74681799999999998</v>
      </c>
      <c r="CD21" s="55">
        <v>1.4648479999999999</v>
      </c>
      <c r="CE21" s="55">
        <v>-0.86590999999999996</v>
      </c>
      <c r="CF21" s="55">
        <v>1.544538</v>
      </c>
      <c r="CG21" s="55">
        <v>0.31638100000000002</v>
      </c>
      <c r="CH21" s="55">
        <v>1.5268900000000001</v>
      </c>
      <c r="CI21" s="55">
        <v>1.3497330000000001</v>
      </c>
      <c r="CJ21" s="61">
        <v>-0.17638000000000001</v>
      </c>
      <c r="CK21" s="55">
        <v>0.91924899999999998</v>
      </c>
      <c r="CL21" s="55">
        <v>2.8546010000000002</v>
      </c>
      <c r="CM21" s="55">
        <v>-1.1024099999999999</v>
      </c>
      <c r="CN21" s="55">
        <v>-0.21978</v>
      </c>
      <c r="CO21" s="55">
        <v>0.29938100000000001</v>
      </c>
      <c r="CP21" s="55">
        <v>0.77285199999999998</v>
      </c>
      <c r="CQ21" s="61">
        <v>6.3480000000000003E-3</v>
      </c>
      <c r="CR21" s="55">
        <v>-1.5386599999999999</v>
      </c>
      <c r="CS21" s="55">
        <v>8.0505999999999994E-2</v>
      </c>
      <c r="CT21" s="55">
        <v>-2.2540000000000001E-2</v>
      </c>
      <c r="CU21" s="55">
        <v>0.14807500000000001</v>
      </c>
      <c r="CV21" s="55">
        <v>1.3254E-2</v>
      </c>
      <c r="CW21" s="55">
        <v>-1.67E-2</v>
      </c>
      <c r="CX21" s="61">
        <v>-1.8259999999999998E-2</v>
      </c>
      <c r="CY21" s="55">
        <v>-2.1747000000000001</v>
      </c>
      <c r="CZ21" s="55">
        <v>-0.17674999999999999</v>
      </c>
      <c r="DA21" s="55">
        <v>-0.19921</v>
      </c>
      <c r="DB21" s="55">
        <v>-0.17224999999999999</v>
      </c>
      <c r="DC21" s="55">
        <v>0.97310600000000003</v>
      </c>
      <c r="DD21" s="55">
        <v>0.226553</v>
      </c>
      <c r="DE21" s="61">
        <v>0.44827800000000001</v>
      </c>
      <c r="DF21" s="55">
        <v>0.35821199999999997</v>
      </c>
      <c r="DG21" s="55">
        <v>0.221471</v>
      </c>
      <c r="DH21" s="55">
        <v>4.6680000000000003E-3</v>
      </c>
      <c r="DI21" s="55">
        <v>0.26711699999999999</v>
      </c>
      <c r="DJ21" s="55">
        <v>1.7006E-2</v>
      </c>
      <c r="DK21" s="55">
        <v>0.21288399999999999</v>
      </c>
      <c r="DL21" s="61">
        <v>0.332928</v>
      </c>
      <c r="DM21" s="55">
        <v>0.10401299999999999</v>
      </c>
      <c r="DN21" s="55">
        <v>-3.8629999999999998E-2</v>
      </c>
      <c r="DO21" s="55">
        <v>0.318276</v>
      </c>
    </row>
    <row r="22" spans="1:119" x14ac:dyDescent="0.15">
      <c r="A22" s="53" t="s">
        <v>91</v>
      </c>
      <c r="B22" s="53" t="s">
        <v>845</v>
      </c>
      <c r="C22" s="54" t="s">
        <v>157</v>
      </c>
      <c r="D22" s="146">
        <v>20</v>
      </c>
      <c r="E22" s="54" t="s">
        <v>91</v>
      </c>
      <c r="F22" s="54" t="s">
        <v>641</v>
      </c>
      <c r="G22" s="141">
        <v>8.8061776800000005E-2</v>
      </c>
      <c r="H22" s="143">
        <v>4.6399999999999997</v>
      </c>
      <c r="I22" s="141">
        <v>8.853335572912292E-4</v>
      </c>
      <c r="J22" s="55">
        <v>5.7296069999999997</v>
      </c>
      <c r="K22" s="55">
        <v>5.1144730000000003</v>
      </c>
      <c r="L22" s="55">
        <v>6.0926270000000002</v>
      </c>
      <c r="M22" s="55">
        <v>5.1883210000000002</v>
      </c>
      <c r="N22" s="55">
        <v>0.26420700000000003</v>
      </c>
      <c r="O22" s="55">
        <v>4.5219110000000002</v>
      </c>
      <c r="P22" s="55">
        <v>4.463374</v>
      </c>
      <c r="Q22" s="55">
        <v>8.8381679999999996</v>
      </c>
      <c r="R22" s="55">
        <v>0.37230799999999997</v>
      </c>
      <c r="S22" s="55">
        <v>3.2702650000000002</v>
      </c>
      <c r="T22" s="55">
        <v>5.8192760000000003</v>
      </c>
      <c r="U22" s="55">
        <v>5.6912089999999997</v>
      </c>
      <c r="V22" s="55">
        <v>6.2122190000000002</v>
      </c>
      <c r="W22" s="55">
        <v>7.1756700000000002</v>
      </c>
      <c r="X22" s="55">
        <v>5.5048700000000004</v>
      </c>
      <c r="Y22" s="55">
        <v>5.6867479999999997</v>
      </c>
      <c r="Z22" s="55">
        <v>6.3287579999999997</v>
      </c>
      <c r="AA22" s="55">
        <v>5.9869279999999998</v>
      </c>
      <c r="AB22" s="55">
        <v>5.7647880000000002</v>
      </c>
      <c r="AC22" s="55">
        <v>10</v>
      </c>
      <c r="AD22" s="55">
        <v>6.6431659999999999</v>
      </c>
      <c r="AE22" s="56">
        <v>6.1296030000000004</v>
      </c>
      <c r="AF22" s="55">
        <v>7.1139109999999999</v>
      </c>
      <c r="AG22" s="57">
        <v>7.1147960000000001</v>
      </c>
      <c r="AH22" s="55">
        <v>6.4191099999999999</v>
      </c>
      <c r="AI22" s="55">
        <v>3.602538</v>
      </c>
      <c r="AJ22" s="55">
        <v>3.8908800000000001</v>
      </c>
      <c r="AK22" s="56">
        <v>4.3134690000000004</v>
      </c>
      <c r="AL22" s="55">
        <v>3.945449</v>
      </c>
      <c r="AM22" s="57">
        <v>3.6429320000000001</v>
      </c>
      <c r="AN22" s="56">
        <v>5.4992039999999998</v>
      </c>
      <c r="AO22" s="55">
        <v>3.8583240000000001</v>
      </c>
      <c r="AP22" s="55">
        <v>3.4939040000000001</v>
      </c>
      <c r="AQ22" s="55">
        <v>4.2607949999999999</v>
      </c>
      <c r="AR22" s="55">
        <v>4.133254</v>
      </c>
      <c r="AS22" s="56">
        <v>6.6616010000000001</v>
      </c>
      <c r="AT22" s="55">
        <v>4.9554809999999998</v>
      </c>
      <c r="AU22" s="57">
        <v>3.7094330000000002</v>
      </c>
      <c r="AV22" s="56">
        <v>3.3944619999999999</v>
      </c>
      <c r="AW22" s="55">
        <v>2.3643999999999998E-2</v>
      </c>
      <c r="AX22" s="55">
        <v>0.25681700000000002</v>
      </c>
      <c r="AY22" s="55">
        <v>2.64249</v>
      </c>
      <c r="AZ22" s="56">
        <v>2.558233</v>
      </c>
      <c r="BA22" s="55">
        <v>2.789981</v>
      </c>
      <c r="BB22" s="57">
        <v>3.9493779999999998</v>
      </c>
      <c r="BC22" s="56">
        <v>3.4329450000000001</v>
      </c>
      <c r="BD22" s="55">
        <v>3.2557399999999999</v>
      </c>
      <c r="BE22" s="55">
        <v>3.6346000000000003E-2</v>
      </c>
      <c r="BF22" s="55">
        <v>0.447654</v>
      </c>
      <c r="BG22" s="56">
        <v>3.1035080000000002</v>
      </c>
      <c r="BH22" s="55">
        <v>-0.71599000000000002</v>
      </c>
      <c r="BI22" s="57">
        <v>2.8807809999999998</v>
      </c>
      <c r="BJ22" s="56">
        <v>5.1632429999999996</v>
      </c>
      <c r="BK22" s="55">
        <v>0.40527099999999999</v>
      </c>
      <c r="BL22" s="55">
        <v>0.38020100000000001</v>
      </c>
      <c r="BM22" s="55">
        <v>2.9189790000000002</v>
      </c>
      <c r="BN22" s="56">
        <v>1.281409</v>
      </c>
      <c r="BO22" s="55">
        <v>-0.44964999999999999</v>
      </c>
      <c r="BP22" s="57">
        <v>1.224761</v>
      </c>
      <c r="BQ22" s="56">
        <v>0.20968999999999999</v>
      </c>
      <c r="BR22" s="55">
        <v>0.61297199999999996</v>
      </c>
      <c r="BS22" s="55">
        <v>-0.47273999999999999</v>
      </c>
      <c r="BT22" s="55">
        <v>2.2467389999999998</v>
      </c>
      <c r="BU22" s="56">
        <v>-0.77431000000000005</v>
      </c>
      <c r="BV22" s="55">
        <v>1.660863</v>
      </c>
      <c r="BW22" s="57">
        <v>-0.49814999999999998</v>
      </c>
      <c r="BX22" s="56">
        <v>1.0498829999999999</v>
      </c>
      <c r="BY22" s="55">
        <v>5.0328999999999999E-2</v>
      </c>
      <c r="BZ22" s="55">
        <v>1.6709999999999999E-2</v>
      </c>
      <c r="CA22" s="55">
        <v>-0.11393</v>
      </c>
      <c r="CB22" s="56">
        <v>1.6640410000000001</v>
      </c>
      <c r="CC22" s="55">
        <v>0.62426800000000005</v>
      </c>
      <c r="CD22" s="57">
        <v>1.4884459999999999</v>
      </c>
      <c r="CE22" s="56">
        <v>-0.87116000000000005</v>
      </c>
      <c r="CF22" s="55">
        <v>1.5330490000000001</v>
      </c>
      <c r="CG22" s="55">
        <v>0.158993</v>
      </c>
      <c r="CH22" s="55">
        <v>1.6213569999999999</v>
      </c>
      <c r="CI22" s="56">
        <v>1.441657</v>
      </c>
      <c r="CJ22" s="55">
        <v>-0.19581000000000001</v>
      </c>
      <c r="CK22" s="57">
        <v>0.89914499999999997</v>
      </c>
      <c r="CL22" s="56">
        <v>1.3207770000000001</v>
      </c>
      <c r="CM22" s="55">
        <v>-2.4735900000000002</v>
      </c>
      <c r="CN22" s="55">
        <v>-0.55118</v>
      </c>
      <c r="CO22" s="55">
        <v>0.35864299999999999</v>
      </c>
      <c r="CP22" s="56">
        <v>0.84049300000000005</v>
      </c>
      <c r="CQ22" s="55">
        <v>-0.21812000000000001</v>
      </c>
      <c r="CR22" s="57">
        <v>-3.1957800000000001</v>
      </c>
      <c r="CS22" s="56">
        <v>-0.1724</v>
      </c>
      <c r="CT22" s="55">
        <v>-0.14194000000000001</v>
      </c>
      <c r="CU22" s="55">
        <v>0.13769100000000001</v>
      </c>
      <c r="CV22" s="55">
        <v>-0.12526999999999999</v>
      </c>
      <c r="CW22" s="56">
        <v>-0.12548000000000001</v>
      </c>
      <c r="CX22" s="55">
        <v>-0.12514</v>
      </c>
      <c r="CY22" s="57">
        <v>-2.3965399999999999</v>
      </c>
      <c r="CZ22" s="56">
        <v>-0.22036</v>
      </c>
      <c r="DA22" s="55">
        <v>-0.25291999999999998</v>
      </c>
      <c r="DB22" s="55">
        <v>-0.30452000000000001</v>
      </c>
      <c r="DC22" s="55">
        <v>0.97955499999999995</v>
      </c>
      <c r="DD22" s="56">
        <v>0.10439900000000001</v>
      </c>
      <c r="DE22" s="55">
        <v>0.376776</v>
      </c>
      <c r="DF22" s="57">
        <v>0.85282000000000002</v>
      </c>
      <c r="DG22" s="56">
        <v>5.3024000000000002E-2</v>
      </c>
      <c r="DH22" s="55">
        <v>-3.4299999999999997E-2</v>
      </c>
      <c r="DI22" s="55">
        <v>-0.32189000000000001</v>
      </c>
      <c r="DJ22" s="55">
        <v>-9.0399999999999994E-3</v>
      </c>
      <c r="DK22" s="56">
        <v>0.35383500000000001</v>
      </c>
      <c r="DL22" s="55">
        <v>0.42588100000000001</v>
      </c>
      <c r="DM22" s="57">
        <v>0.104196</v>
      </c>
      <c r="DN22" s="56">
        <v>2.1387E-2</v>
      </c>
      <c r="DO22" s="55">
        <v>0.18895700000000001</v>
      </c>
    </row>
    <row r="23" spans="1:119" x14ac:dyDescent="0.15">
      <c r="A23" s="53" t="s">
        <v>64</v>
      </c>
      <c r="B23" s="53" t="s">
        <v>846</v>
      </c>
      <c r="C23" s="54" t="s">
        <v>149</v>
      </c>
      <c r="D23" s="146">
        <v>21</v>
      </c>
      <c r="E23" s="54" t="s">
        <v>64</v>
      </c>
      <c r="F23" s="54" t="s">
        <v>610</v>
      </c>
      <c r="G23" s="141">
        <v>8.3005193800000002E-2</v>
      </c>
      <c r="H23" s="143">
        <v>14.9778</v>
      </c>
      <c r="I23" s="141">
        <v>0</v>
      </c>
      <c r="J23" s="55">
        <v>5.0968809999999998</v>
      </c>
      <c r="K23" s="55">
        <v>4.5409420000000003</v>
      </c>
      <c r="L23" s="55">
        <v>5.6573599999999997</v>
      </c>
      <c r="M23" s="55">
        <v>4.4461029999999999</v>
      </c>
      <c r="N23" s="55">
        <v>1.133146</v>
      </c>
      <c r="O23" s="55">
        <v>3.4546389999999998</v>
      </c>
      <c r="P23" s="55">
        <v>3.3914080000000002</v>
      </c>
      <c r="Q23" s="55">
        <v>6.0818989999999999</v>
      </c>
      <c r="R23" s="55">
        <v>0.92689100000000002</v>
      </c>
      <c r="S23" s="55">
        <v>2.5372659999999998</v>
      </c>
      <c r="T23" s="55">
        <v>5.8205559999999998</v>
      </c>
      <c r="U23" s="55">
        <v>5.6175829999999998</v>
      </c>
      <c r="V23" s="55">
        <v>6.3824170000000002</v>
      </c>
      <c r="W23" s="55">
        <v>8.6399439999999998</v>
      </c>
      <c r="X23" s="55">
        <v>5.5271650000000001</v>
      </c>
      <c r="Y23" s="55">
        <v>5.6929679999999996</v>
      </c>
      <c r="Z23" s="55">
        <v>7.087847</v>
      </c>
      <c r="AA23" s="55">
        <v>6.0218870000000004</v>
      </c>
      <c r="AB23" s="55">
        <v>5.7503770000000003</v>
      </c>
      <c r="AC23" s="55">
        <v>6.6431659999999999</v>
      </c>
      <c r="AD23" s="55">
        <v>10</v>
      </c>
      <c r="AE23" s="56">
        <v>6.8959539999999997</v>
      </c>
      <c r="AF23" s="55">
        <v>8.4586319999999997</v>
      </c>
      <c r="AG23" s="57">
        <v>8.3380069999999993</v>
      </c>
      <c r="AH23" s="55">
        <v>7.4425350000000003</v>
      </c>
      <c r="AI23" s="55">
        <v>4.0926450000000001</v>
      </c>
      <c r="AJ23" s="55">
        <v>4.5432490000000003</v>
      </c>
      <c r="AK23" s="56">
        <v>4.6111449999999996</v>
      </c>
      <c r="AL23" s="55">
        <v>4.5768779999999998</v>
      </c>
      <c r="AM23" s="57">
        <v>3.882908</v>
      </c>
      <c r="AN23" s="56">
        <v>2.728837</v>
      </c>
      <c r="AO23" s="55">
        <v>3.154738</v>
      </c>
      <c r="AP23" s="55">
        <v>3.9078629999999999</v>
      </c>
      <c r="AQ23" s="55">
        <v>5.0690220000000004</v>
      </c>
      <c r="AR23" s="55">
        <v>4.5058610000000003</v>
      </c>
      <c r="AS23" s="55">
        <v>8.1190719999999992</v>
      </c>
      <c r="AT23" s="60">
        <v>1.8828860000000001</v>
      </c>
      <c r="AU23" s="55">
        <v>3.947943</v>
      </c>
      <c r="AV23" s="55">
        <v>3.5548329999999999</v>
      </c>
      <c r="AW23" s="55">
        <v>0.57759099999999997</v>
      </c>
      <c r="AX23" s="55">
        <v>0.72440700000000002</v>
      </c>
      <c r="AY23" s="55">
        <v>2.0780249999999998</v>
      </c>
      <c r="AZ23" s="55">
        <v>2.1392899999999999</v>
      </c>
      <c r="BA23" s="60">
        <v>2.3484590000000001</v>
      </c>
      <c r="BB23" s="55">
        <v>4.3743059999999998</v>
      </c>
      <c r="BC23" s="55">
        <v>2.8701560000000002</v>
      </c>
      <c r="BD23" s="55">
        <v>3.7977560000000001</v>
      </c>
      <c r="BE23" s="55">
        <v>-0.90824000000000005</v>
      </c>
      <c r="BF23" s="55">
        <v>0.78322000000000003</v>
      </c>
      <c r="BG23" s="55">
        <v>3.3597290000000002</v>
      </c>
      <c r="BH23" s="60">
        <v>-3.6949999999999997E-2</v>
      </c>
      <c r="BI23" s="55">
        <v>1.1727080000000001</v>
      </c>
      <c r="BJ23" s="55">
        <v>5.8480449999999999</v>
      </c>
      <c r="BK23" s="55">
        <v>0.69413499999999995</v>
      </c>
      <c r="BL23" s="55">
        <v>0.65106600000000003</v>
      </c>
      <c r="BM23" s="55">
        <v>3.1789849999999999</v>
      </c>
      <c r="BN23" s="55">
        <v>1.4436040000000001</v>
      </c>
      <c r="BO23" s="60">
        <v>0.30175099999999999</v>
      </c>
      <c r="BP23" s="55">
        <v>1.9871650000000001</v>
      </c>
      <c r="BQ23" s="55">
        <v>0.48843199999999998</v>
      </c>
      <c r="BR23" s="55">
        <v>0.76923399999999997</v>
      </c>
      <c r="BS23" s="55">
        <v>-0.45590000000000003</v>
      </c>
      <c r="BT23" s="55">
        <v>2.0763120000000002</v>
      </c>
      <c r="BU23" s="55">
        <v>-0.98241000000000001</v>
      </c>
      <c r="BV23" s="60">
        <v>1.5367679999999999</v>
      </c>
      <c r="BW23" s="55">
        <v>-0.40238000000000002</v>
      </c>
      <c r="BX23" s="55">
        <v>-0.67578000000000005</v>
      </c>
      <c r="BY23" s="55">
        <v>-1.985E-2</v>
      </c>
      <c r="BZ23" s="55">
        <v>-0.18978</v>
      </c>
      <c r="CA23" s="55">
        <v>0.164325</v>
      </c>
      <c r="CB23" s="55">
        <v>1.485635</v>
      </c>
      <c r="CC23" s="60">
        <v>0.66715100000000005</v>
      </c>
      <c r="CD23" s="55">
        <v>1.3432409999999999</v>
      </c>
      <c r="CE23" s="55">
        <v>-1.5122199999999999</v>
      </c>
      <c r="CF23" s="55">
        <v>1.3856599999999999</v>
      </c>
      <c r="CG23" s="55">
        <v>0.27806900000000001</v>
      </c>
      <c r="CH23" s="55">
        <v>1.3714900000000001</v>
      </c>
      <c r="CI23" s="55">
        <v>1.278403</v>
      </c>
      <c r="CJ23" s="60">
        <v>-1.438E-2</v>
      </c>
      <c r="CK23" s="55">
        <v>0.82788099999999998</v>
      </c>
      <c r="CL23" s="55">
        <v>1.0202040000000001</v>
      </c>
      <c r="CM23" s="55">
        <v>-1.68651</v>
      </c>
      <c r="CN23" s="55">
        <v>-0.19195000000000001</v>
      </c>
      <c r="CO23" s="55">
        <v>0.32997799999999999</v>
      </c>
      <c r="CP23" s="55">
        <v>0.70670699999999997</v>
      </c>
      <c r="CQ23" s="60">
        <v>-4.9070000000000003E-2</v>
      </c>
      <c r="CR23" s="55">
        <v>-2.1835499999999999</v>
      </c>
      <c r="CS23" s="55">
        <v>0.182364</v>
      </c>
      <c r="CT23" s="55">
        <v>-0.20358000000000001</v>
      </c>
      <c r="CU23" s="55">
        <v>0.18981300000000001</v>
      </c>
      <c r="CV23" s="55">
        <v>-0.17130999999999999</v>
      </c>
      <c r="CW23" s="55">
        <v>-0.16694999999999999</v>
      </c>
      <c r="CX23" s="60">
        <v>-0.16858000000000001</v>
      </c>
      <c r="CY23" s="55">
        <v>-3.1537999999999999</v>
      </c>
      <c r="CZ23" s="55">
        <v>-7.3770000000000002E-2</v>
      </c>
      <c r="DA23" s="55">
        <v>-0.12075</v>
      </c>
      <c r="DB23" s="55">
        <v>-9.9330000000000002E-2</v>
      </c>
      <c r="DC23" s="55">
        <v>0.89436300000000002</v>
      </c>
      <c r="DD23" s="55">
        <v>0.31567200000000001</v>
      </c>
      <c r="DE23" s="60">
        <v>0.27474199999999999</v>
      </c>
      <c r="DF23" s="55">
        <v>0.55403999999999998</v>
      </c>
      <c r="DG23" s="55">
        <v>0.229657</v>
      </c>
      <c r="DH23" s="55">
        <v>3.0960000000000001E-2</v>
      </c>
      <c r="DI23" s="55">
        <v>3.0561000000000001E-2</v>
      </c>
      <c r="DJ23" s="55">
        <v>5.1737999999999999E-2</v>
      </c>
      <c r="DK23" s="55">
        <v>0.26838200000000001</v>
      </c>
      <c r="DL23" s="60">
        <v>0.35204800000000003</v>
      </c>
      <c r="DM23" s="55">
        <v>6.4452999999999996E-2</v>
      </c>
      <c r="DN23" s="55">
        <v>8.1923999999999997E-2</v>
      </c>
      <c r="DO23" s="55">
        <v>0.16549900000000001</v>
      </c>
    </row>
    <row r="24" spans="1:119" x14ac:dyDescent="0.15">
      <c r="A24" s="53" t="s">
        <v>84</v>
      </c>
      <c r="B24" s="53" t="s">
        <v>847</v>
      </c>
      <c r="C24" s="54" t="s">
        <v>803</v>
      </c>
      <c r="D24" s="146">
        <v>22</v>
      </c>
      <c r="E24" s="54" t="s">
        <v>84</v>
      </c>
      <c r="F24" s="54" t="s">
        <v>628</v>
      </c>
      <c r="G24" s="141">
        <v>8.0630973800000005E-2</v>
      </c>
      <c r="H24" s="143" t="s">
        <v>747</v>
      </c>
      <c r="I24" s="141">
        <v>0</v>
      </c>
      <c r="J24" s="55">
        <v>5.011209</v>
      </c>
      <c r="K24" s="55">
        <v>4.3922639999999999</v>
      </c>
      <c r="L24" s="55">
        <v>5.398625</v>
      </c>
      <c r="M24" s="55">
        <v>4.48759</v>
      </c>
      <c r="N24" s="55">
        <v>1.4371149999999999</v>
      </c>
      <c r="O24" s="55">
        <v>3.5745689999999999</v>
      </c>
      <c r="P24" s="55">
        <v>3.515333</v>
      </c>
      <c r="Q24" s="55">
        <v>5.7503979999999997</v>
      </c>
      <c r="R24" s="55">
        <v>0.986456</v>
      </c>
      <c r="S24" s="55">
        <v>2.5988889999999998</v>
      </c>
      <c r="T24" s="55">
        <v>5.5097180000000003</v>
      </c>
      <c r="U24" s="55">
        <v>5.3225129999999998</v>
      </c>
      <c r="V24" s="55">
        <v>5.8183660000000001</v>
      </c>
      <c r="W24" s="55">
        <v>7.803947</v>
      </c>
      <c r="X24" s="55">
        <v>5.0680440000000004</v>
      </c>
      <c r="Y24" s="55">
        <v>6.9357129999999998</v>
      </c>
      <c r="Z24" s="55">
        <v>6.4810340000000002</v>
      </c>
      <c r="AA24" s="55">
        <v>5.4482619999999997</v>
      </c>
      <c r="AB24" s="55">
        <v>5.4690640000000004</v>
      </c>
      <c r="AC24" s="55">
        <v>6.1296030000000004</v>
      </c>
      <c r="AD24" s="55">
        <v>6.8959539999999997</v>
      </c>
      <c r="AE24" s="55">
        <v>10</v>
      </c>
      <c r="AF24" s="59">
        <v>7.6052119999999999</v>
      </c>
      <c r="AG24" s="55">
        <v>7.1269400000000003</v>
      </c>
      <c r="AH24" s="55">
        <v>8.8611640000000005</v>
      </c>
      <c r="AI24" s="55">
        <v>3.5492870000000001</v>
      </c>
      <c r="AJ24" s="55">
        <v>3.7613750000000001</v>
      </c>
      <c r="AK24" s="55">
        <v>3.7522859999999998</v>
      </c>
      <c r="AL24" s="59">
        <v>3.8282080000000001</v>
      </c>
      <c r="AM24" s="55">
        <v>3.4337240000000002</v>
      </c>
      <c r="AN24" s="55">
        <v>2.7052779999999998</v>
      </c>
      <c r="AO24" s="59">
        <v>2.8840940000000002</v>
      </c>
      <c r="AP24" s="55">
        <v>3.4050319999999998</v>
      </c>
      <c r="AQ24" s="55">
        <v>4.2604519999999999</v>
      </c>
      <c r="AR24" s="55">
        <v>3.8159329999999998</v>
      </c>
      <c r="AS24" s="56">
        <v>6.9547470000000002</v>
      </c>
      <c r="AT24" s="55">
        <v>1.9442729999999999</v>
      </c>
      <c r="AU24" s="57">
        <v>3.463174</v>
      </c>
      <c r="AV24" s="56">
        <v>3.1513740000000001</v>
      </c>
      <c r="AW24" s="55">
        <v>0.50850899999999999</v>
      </c>
      <c r="AX24" s="55">
        <v>0.63518300000000005</v>
      </c>
      <c r="AY24" s="55">
        <v>2.494929</v>
      </c>
      <c r="AZ24" s="56">
        <v>1.9396850000000001</v>
      </c>
      <c r="BA24" s="55">
        <v>2.0464229999999999</v>
      </c>
      <c r="BB24" s="57">
        <v>3.8031069999999998</v>
      </c>
      <c r="BC24" s="56">
        <v>3.1006010000000002</v>
      </c>
      <c r="BD24" s="55">
        <v>3.2235429999999998</v>
      </c>
      <c r="BE24" s="55">
        <v>-0.16181999999999999</v>
      </c>
      <c r="BF24" s="55">
        <v>0.75385400000000002</v>
      </c>
      <c r="BG24" s="56">
        <v>3.0583830000000001</v>
      </c>
      <c r="BH24" s="55">
        <v>-8.3339999999999997E-2</v>
      </c>
      <c r="BI24" s="57">
        <v>1.292937</v>
      </c>
      <c r="BJ24" s="56">
        <v>5.2984970000000002</v>
      </c>
      <c r="BK24" s="55">
        <v>0.64743600000000001</v>
      </c>
      <c r="BL24" s="55">
        <v>0.63224000000000002</v>
      </c>
      <c r="BM24" s="55">
        <v>2.803112</v>
      </c>
      <c r="BN24" s="56">
        <v>1.530791</v>
      </c>
      <c r="BO24" s="55">
        <v>0.23763600000000001</v>
      </c>
      <c r="BP24" s="57">
        <v>1.769811</v>
      </c>
      <c r="BQ24" s="56">
        <v>0.46202700000000002</v>
      </c>
      <c r="BR24" s="55">
        <v>0.74833700000000003</v>
      </c>
      <c r="BS24" s="55">
        <v>-0.34599000000000002</v>
      </c>
      <c r="BT24" s="55">
        <v>1.7899160000000001</v>
      </c>
      <c r="BU24" s="56">
        <v>-0.72757000000000005</v>
      </c>
      <c r="BV24" s="55">
        <v>1.302994</v>
      </c>
      <c r="BW24" s="57">
        <v>-0.43154999999999999</v>
      </c>
      <c r="BX24" s="56">
        <v>-0.43681999999999999</v>
      </c>
      <c r="BY24" s="55">
        <v>0.15165600000000001</v>
      </c>
      <c r="BZ24" s="55">
        <v>0.113903</v>
      </c>
      <c r="CA24" s="55">
        <v>0.245644</v>
      </c>
      <c r="CB24" s="56">
        <v>1.0942430000000001</v>
      </c>
      <c r="CC24" s="55">
        <v>0.61810399999999999</v>
      </c>
      <c r="CD24" s="57">
        <v>1.4035329999999999</v>
      </c>
      <c r="CE24" s="56">
        <v>-1.05653</v>
      </c>
      <c r="CF24" s="55">
        <v>1.4553290000000001</v>
      </c>
      <c r="CG24" s="55">
        <v>0.30726300000000001</v>
      </c>
      <c r="CH24" s="55">
        <v>1.4308350000000001</v>
      </c>
      <c r="CI24" s="56">
        <v>1.3211809999999999</v>
      </c>
      <c r="CJ24" s="55">
        <v>3.5258999999999999E-2</v>
      </c>
      <c r="CK24" s="57">
        <v>1.1273899999999999</v>
      </c>
      <c r="CL24" s="56">
        <v>1.199624</v>
      </c>
      <c r="CM24" s="55">
        <v>-1.4483699999999999</v>
      </c>
      <c r="CN24" s="55">
        <v>-0.14061000000000001</v>
      </c>
      <c r="CO24" s="55">
        <v>0.33047199999999999</v>
      </c>
      <c r="CP24" s="56">
        <v>0.78212599999999999</v>
      </c>
      <c r="CQ24" s="55">
        <v>-9.8280000000000006E-2</v>
      </c>
      <c r="CR24" s="57">
        <v>-1.9314899999999999</v>
      </c>
      <c r="CS24" s="56">
        <v>0.154858</v>
      </c>
      <c r="CT24" s="55">
        <v>-0.10906</v>
      </c>
      <c r="CU24" s="55">
        <v>0.188527</v>
      </c>
      <c r="CV24" s="55">
        <v>-9.6570000000000003E-2</v>
      </c>
      <c r="CW24" s="56">
        <v>-8.1449999999999995E-2</v>
      </c>
      <c r="CX24" s="55">
        <v>-8.1979999999999997E-2</v>
      </c>
      <c r="CY24" s="57">
        <v>-2.48454</v>
      </c>
      <c r="CZ24" s="56">
        <v>-0.11092</v>
      </c>
      <c r="DA24" s="55">
        <v>-0.16904</v>
      </c>
      <c r="DB24" s="55">
        <v>-0.11849</v>
      </c>
      <c r="DC24" s="55">
        <v>0.94198400000000004</v>
      </c>
      <c r="DD24" s="56">
        <v>0.44795299999999999</v>
      </c>
      <c r="DE24" s="55">
        <v>0.29909400000000003</v>
      </c>
      <c r="DF24" s="57">
        <v>0.56391899999999995</v>
      </c>
      <c r="DG24" s="56">
        <v>0.19542200000000001</v>
      </c>
      <c r="DH24" s="55">
        <v>7.7299999999999999E-3</v>
      </c>
      <c r="DI24" s="55">
        <v>8.9075000000000001E-2</v>
      </c>
      <c r="DJ24" s="55">
        <v>6.0389999999999999E-2</v>
      </c>
      <c r="DK24" s="56">
        <v>0.145542</v>
      </c>
      <c r="DL24" s="55">
        <v>0.30537900000000001</v>
      </c>
      <c r="DM24" s="57">
        <v>0.13836200000000001</v>
      </c>
      <c r="DN24" s="56">
        <v>-3.8089999999999999E-2</v>
      </c>
      <c r="DO24" s="55">
        <v>0.21861700000000001</v>
      </c>
    </row>
    <row r="25" spans="1:119" x14ac:dyDescent="0.15">
      <c r="A25" s="53" t="s">
        <v>58</v>
      </c>
      <c r="B25" s="53" t="s">
        <v>848</v>
      </c>
      <c r="C25" s="54" t="s">
        <v>146</v>
      </c>
      <c r="D25" s="146">
        <v>23</v>
      </c>
      <c r="E25" s="54" t="s">
        <v>58</v>
      </c>
      <c r="F25" s="54" t="s">
        <v>604</v>
      </c>
      <c r="G25" s="141">
        <v>7.6134056000000006E-2</v>
      </c>
      <c r="H25" s="143">
        <v>9.0251000000000001</v>
      </c>
      <c r="I25" s="141">
        <v>0</v>
      </c>
      <c r="J25" s="55">
        <v>5.7112869999999996</v>
      </c>
      <c r="K25" s="55">
        <v>4.9985679999999997</v>
      </c>
      <c r="L25" s="55">
        <v>6.2212769999999997</v>
      </c>
      <c r="M25" s="55">
        <v>5.1113280000000003</v>
      </c>
      <c r="N25" s="55">
        <v>1.4117569999999999</v>
      </c>
      <c r="O25" s="55">
        <v>3.9406659999999998</v>
      </c>
      <c r="P25" s="55">
        <v>3.8806219999999998</v>
      </c>
      <c r="Q25" s="55">
        <v>6.7333670000000003</v>
      </c>
      <c r="R25" s="55">
        <v>1.061734</v>
      </c>
      <c r="S25" s="55">
        <v>2.8411179999999998</v>
      </c>
      <c r="T25" s="55">
        <v>6.6145620000000003</v>
      </c>
      <c r="U25" s="55">
        <v>6.4476789999999999</v>
      </c>
      <c r="V25" s="55">
        <v>7.0856349999999999</v>
      </c>
      <c r="W25" s="55">
        <v>8.9390940000000008</v>
      </c>
      <c r="X25" s="55">
        <v>5.8411359999999997</v>
      </c>
      <c r="Y25" s="55">
        <v>6.3139849999999997</v>
      </c>
      <c r="Z25" s="55">
        <v>7.4361230000000003</v>
      </c>
      <c r="AA25" s="55">
        <v>6.7679330000000002</v>
      </c>
      <c r="AB25" s="55">
        <v>6.2940740000000002</v>
      </c>
      <c r="AC25" s="55">
        <v>7.1139109999999999</v>
      </c>
      <c r="AD25" s="55">
        <v>8.4586319999999997</v>
      </c>
      <c r="AE25" s="56">
        <v>7.6052119999999999</v>
      </c>
      <c r="AF25" s="55">
        <v>10</v>
      </c>
      <c r="AG25" s="57">
        <v>8.9890019999999993</v>
      </c>
      <c r="AH25" s="55">
        <v>7.904318</v>
      </c>
      <c r="AI25" s="55">
        <v>3.8314810000000001</v>
      </c>
      <c r="AJ25" s="55">
        <v>4.5724390000000001</v>
      </c>
      <c r="AK25" s="56">
        <v>4.6118209999999999</v>
      </c>
      <c r="AL25" s="55">
        <v>4.661041</v>
      </c>
      <c r="AM25" s="57">
        <v>3.7585329999999999</v>
      </c>
      <c r="AN25" s="56">
        <v>2.8664809999999998</v>
      </c>
      <c r="AO25" s="55">
        <v>3.536216</v>
      </c>
      <c r="AP25" s="55">
        <v>3.7523279999999999</v>
      </c>
      <c r="AQ25" s="55">
        <v>5.2233219999999996</v>
      </c>
      <c r="AR25" s="55">
        <v>4.802943</v>
      </c>
      <c r="AS25" s="55">
        <v>9.2619539999999994</v>
      </c>
      <c r="AT25" s="59">
        <v>1.8773359999999999</v>
      </c>
      <c r="AU25" s="55">
        <v>4.0549689999999998</v>
      </c>
      <c r="AV25" s="55">
        <v>3.5100820000000001</v>
      </c>
      <c r="AW25" s="55">
        <v>0.60276300000000005</v>
      </c>
      <c r="AX25" s="55">
        <v>0.74131499999999995</v>
      </c>
      <c r="AY25" s="55">
        <v>2.5272250000000001</v>
      </c>
      <c r="AZ25" s="55">
        <v>2.2370549999999998</v>
      </c>
      <c r="BA25" s="59">
        <v>2.6078860000000001</v>
      </c>
      <c r="BB25" s="55">
        <v>4.8356690000000002</v>
      </c>
      <c r="BC25" s="55">
        <v>3.2728739999999998</v>
      </c>
      <c r="BD25" s="55">
        <v>4.077661</v>
      </c>
      <c r="BE25" s="55">
        <v>-0.70443</v>
      </c>
      <c r="BF25" s="55">
        <v>0.82097399999999998</v>
      </c>
      <c r="BG25" s="55">
        <v>3.5754480000000002</v>
      </c>
      <c r="BH25" s="59">
        <v>-0.49430000000000002</v>
      </c>
      <c r="BI25" s="55">
        <v>1.4042509999999999</v>
      </c>
      <c r="BJ25" s="55">
        <v>6.7456370000000003</v>
      </c>
      <c r="BK25" s="55">
        <v>0.70485500000000001</v>
      </c>
      <c r="BL25" s="55">
        <v>0.66731200000000002</v>
      </c>
      <c r="BM25" s="55">
        <v>3.604565</v>
      </c>
      <c r="BN25" s="55">
        <v>1.81213</v>
      </c>
      <c r="BO25" s="59">
        <v>0.29920999999999998</v>
      </c>
      <c r="BP25" s="55">
        <v>2.4238409999999999</v>
      </c>
      <c r="BQ25" s="55">
        <v>0.52076900000000004</v>
      </c>
      <c r="BR25" s="55">
        <v>0.846333</v>
      </c>
      <c r="BS25" s="55">
        <v>-0.60711000000000004</v>
      </c>
      <c r="BT25" s="55">
        <v>2.0386519999999999</v>
      </c>
      <c r="BU25" s="55">
        <v>-0.80918999999999996</v>
      </c>
      <c r="BV25" s="59">
        <v>1.0954090000000001</v>
      </c>
      <c r="BW25" s="55">
        <v>-0.57359000000000004</v>
      </c>
      <c r="BX25" s="55">
        <v>-0.47628999999999999</v>
      </c>
      <c r="BY25" s="55">
        <v>-0.82155999999999996</v>
      </c>
      <c r="BZ25" s="55">
        <v>-0.16567000000000001</v>
      </c>
      <c r="CA25" s="55">
        <v>-0.11998</v>
      </c>
      <c r="CB25" s="55">
        <v>1.351194</v>
      </c>
      <c r="CC25" s="59">
        <v>0.75680800000000004</v>
      </c>
      <c r="CD25" s="55">
        <v>1.546011</v>
      </c>
      <c r="CE25" s="55">
        <v>-1.1043700000000001</v>
      </c>
      <c r="CF25" s="55">
        <v>1.6085659999999999</v>
      </c>
      <c r="CG25" s="55">
        <v>0.319272</v>
      </c>
      <c r="CH25" s="55">
        <v>1.6561399999999999</v>
      </c>
      <c r="CI25" s="55">
        <v>1.4486000000000001</v>
      </c>
      <c r="CJ25" s="59">
        <v>1.4683E-2</v>
      </c>
      <c r="CK25" s="55">
        <v>1.1144369999999999</v>
      </c>
      <c r="CL25" s="55">
        <v>1.3345720000000001</v>
      </c>
      <c r="CM25" s="55">
        <v>-1.7768200000000001</v>
      </c>
      <c r="CN25" s="55">
        <v>-0.16703000000000001</v>
      </c>
      <c r="CO25" s="55">
        <v>0.32709700000000003</v>
      </c>
      <c r="CP25" s="55">
        <v>0.79937400000000003</v>
      </c>
      <c r="CQ25" s="59">
        <v>-0.11684</v>
      </c>
      <c r="CR25" s="55">
        <v>-2.3169</v>
      </c>
      <c r="CS25" s="55">
        <v>0.15398200000000001</v>
      </c>
      <c r="CT25" s="55">
        <v>-0.48276999999999998</v>
      </c>
      <c r="CU25" s="55">
        <v>0.20197300000000001</v>
      </c>
      <c r="CV25" s="55">
        <v>-0.41718</v>
      </c>
      <c r="CW25" s="55">
        <v>-0.42949999999999999</v>
      </c>
      <c r="CX25" s="59">
        <v>-0.43367</v>
      </c>
      <c r="CY25" s="55">
        <v>-3.1250499999999999</v>
      </c>
      <c r="CZ25" s="55">
        <v>-0.28983999999999999</v>
      </c>
      <c r="DA25" s="55">
        <v>-0.33040999999999998</v>
      </c>
      <c r="DB25" s="55">
        <v>-0.14130999999999999</v>
      </c>
      <c r="DC25" s="55">
        <v>1.0375209999999999</v>
      </c>
      <c r="DD25" s="55">
        <v>-0.31017</v>
      </c>
      <c r="DE25" s="59">
        <v>0.36611300000000002</v>
      </c>
      <c r="DF25" s="55">
        <v>0.66727999999999998</v>
      </c>
      <c r="DG25" s="55">
        <v>0.25233100000000003</v>
      </c>
      <c r="DH25" s="55">
        <v>-1.14E-3</v>
      </c>
      <c r="DI25" s="55">
        <v>6.2045999999999997E-2</v>
      </c>
      <c r="DJ25" s="55">
        <v>2.5159000000000001E-2</v>
      </c>
      <c r="DK25" s="55">
        <v>0.19031899999999999</v>
      </c>
      <c r="DL25" s="59">
        <v>0.38266600000000001</v>
      </c>
      <c r="DM25" s="55">
        <v>0.10338799999999999</v>
      </c>
      <c r="DN25" s="55">
        <v>0.11852699999999999</v>
      </c>
      <c r="DO25" s="55">
        <v>0.24041100000000001</v>
      </c>
    </row>
    <row r="26" spans="1:119" x14ac:dyDescent="0.15">
      <c r="A26" s="53" t="s">
        <v>14</v>
      </c>
      <c r="B26" s="53" t="s">
        <v>849</v>
      </c>
      <c r="C26" s="54" t="s">
        <v>154</v>
      </c>
      <c r="D26" s="146">
        <v>24</v>
      </c>
      <c r="E26" s="54" t="s">
        <v>14</v>
      </c>
      <c r="F26" s="54" t="s">
        <v>619</v>
      </c>
      <c r="G26" s="141">
        <v>7.5533097499999993E-2</v>
      </c>
      <c r="H26" s="143">
        <v>11.9489</v>
      </c>
      <c r="I26" s="141">
        <v>0</v>
      </c>
      <c r="J26" s="55">
        <v>5.6192700000000002</v>
      </c>
      <c r="K26" s="55">
        <v>4.7887560000000002</v>
      </c>
      <c r="L26" s="55">
        <v>6.1765270000000001</v>
      </c>
      <c r="M26" s="55">
        <v>5.3426159999999996</v>
      </c>
      <c r="N26" s="55">
        <v>1.445668</v>
      </c>
      <c r="O26" s="55">
        <v>3.7289469999999998</v>
      </c>
      <c r="P26" s="55">
        <v>3.6658230000000001</v>
      </c>
      <c r="Q26" s="55">
        <v>6.6348339999999997</v>
      </c>
      <c r="R26" s="55">
        <v>1.0143420000000001</v>
      </c>
      <c r="S26" s="55">
        <v>2.8625389999999999</v>
      </c>
      <c r="T26" s="55">
        <v>7.1266559999999997</v>
      </c>
      <c r="U26" s="55">
        <v>6.9495300000000002</v>
      </c>
      <c r="V26" s="55">
        <v>7.5681589999999996</v>
      </c>
      <c r="W26" s="55">
        <v>8.6436670000000007</v>
      </c>
      <c r="X26" s="55">
        <v>6.3183259999999999</v>
      </c>
      <c r="Y26" s="55">
        <v>6.5044579999999996</v>
      </c>
      <c r="Z26" s="55">
        <v>7.6438309999999996</v>
      </c>
      <c r="AA26" s="55">
        <v>7.2377050000000001</v>
      </c>
      <c r="AB26" s="55">
        <v>6.6454310000000003</v>
      </c>
      <c r="AC26" s="55">
        <v>7.1147960000000001</v>
      </c>
      <c r="AD26" s="55">
        <v>8.3380069999999993</v>
      </c>
      <c r="AE26" s="55">
        <v>7.1269400000000003</v>
      </c>
      <c r="AF26" s="60">
        <v>8.9890019999999993</v>
      </c>
      <c r="AG26" s="55">
        <v>10</v>
      </c>
      <c r="AH26" s="55">
        <v>7.5402959999999997</v>
      </c>
      <c r="AI26" s="55">
        <v>4.294613</v>
      </c>
      <c r="AJ26" s="55">
        <v>5.0752470000000001</v>
      </c>
      <c r="AK26" s="55">
        <v>4.5886820000000004</v>
      </c>
      <c r="AL26" s="60">
        <v>5.146503</v>
      </c>
      <c r="AM26" s="55">
        <v>4.1712720000000001</v>
      </c>
      <c r="AN26" s="55">
        <v>2.897157</v>
      </c>
      <c r="AO26" s="60">
        <v>3.4204509999999999</v>
      </c>
      <c r="AP26" s="55">
        <v>4.2107869999999998</v>
      </c>
      <c r="AQ26" s="55">
        <v>5.553204</v>
      </c>
      <c r="AR26" s="55">
        <v>5.2517860000000001</v>
      </c>
      <c r="AS26" s="56">
        <v>8.7144870000000001</v>
      </c>
      <c r="AT26" s="55">
        <v>1.7954079999999999</v>
      </c>
      <c r="AU26" s="57">
        <v>4.3828240000000003</v>
      </c>
      <c r="AV26" s="56">
        <v>3.906031</v>
      </c>
      <c r="AW26" s="55">
        <v>0.62028300000000003</v>
      </c>
      <c r="AX26" s="55">
        <v>0.75239599999999995</v>
      </c>
      <c r="AY26" s="55">
        <v>2.5183870000000002</v>
      </c>
      <c r="AZ26" s="56">
        <v>2.8677199999999998</v>
      </c>
      <c r="BA26" s="55">
        <v>3.561328</v>
      </c>
      <c r="BB26" s="57">
        <v>5.0051379999999996</v>
      </c>
      <c r="BC26" s="56">
        <v>3.5032160000000001</v>
      </c>
      <c r="BD26" s="55">
        <v>4.4357360000000003</v>
      </c>
      <c r="BE26" s="55">
        <v>-0.58675999999999995</v>
      </c>
      <c r="BF26" s="55">
        <v>0.86386200000000002</v>
      </c>
      <c r="BG26" s="56">
        <v>3.7869630000000001</v>
      </c>
      <c r="BH26" s="55">
        <v>-0.58784999999999998</v>
      </c>
      <c r="BI26" s="57">
        <v>1.326111</v>
      </c>
      <c r="BJ26" s="56">
        <v>6.2816029999999996</v>
      </c>
      <c r="BK26" s="55">
        <v>0.740896</v>
      </c>
      <c r="BL26" s="55">
        <v>0.69269899999999995</v>
      </c>
      <c r="BM26" s="55">
        <v>3.8523360000000002</v>
      </c>
      <c r="BN26" s="56">
        <v>1.715854</v>
      </c>
      <c r="BO26" s="55">
        <v>0.26597999999999999</v>
      </c>
      <c r="BP26" s="57">
        <v>2.3973089999999999</v>
      </c>
      <c r="BQ26" s="56">
        <v>0.52888000000000002</v>
      </c>
      <c r="BR26" s="55">
        <v>0.84479300000000002</v>
      </c>
      <c r="BS26" s="55">
        <v>-0.78483000000000003</v>
      </c>
      <c r="BT26" s="55">
        <v>2.2420990000000001</v>
      </c>
      <c r="BU26" s="56">
        <v>-1.1395299999999999</v>
      </c>
      <c r="BV26" s="55">
        <v>1.2983020000000001</v>
      </c>
      <c r="BW26" s="57">
        <v>-0.56355999999999995</v>
      </c>
      <c r="BX26" s="56">
        <v>-0.69437000000000004</v>
      </c>
      <c r="BY26" s="55">
        <v>-0.79027999999999998</v>
      </c>
      <c r="BZ26" s="55">
        <v>-0.27767999999999998</v>
      </c>
      <c r="CA26" s="55">
        <v>-0.27929999999999999</v>
      </c>
      <c r="CB26" s="56">
        <v>1.56643</v>
      </c>
      <c r="CC26" s="55">
        <v>0.80999900000000002</v>
      </c>
      <c r="CD26" s="57">
        <v>1.678604</v>
      </c>
      <c r="CE26" s="56">
        <v>-1.5150999999999999</v>
      </c>
      <c r="CF26" s="55">
        <v>1.749994</v>
      </c>
      <c r="CG26" s="55">
        <v>0.32181599999999999</v>
      </c>
      <c r="CH26" s="55">
        <v>1.7872859999999999</v>
      </c>
      <c r="CI26" s="56">
        <v>1.543852</v>
      </c>
      <c r="CJ26" s="55">
        <v>-5.0470000000000001E-2</v>
      </c>
      <c r="CK26" s="57">
        <v>0.76810999999999996</v>
      </c>
      <c r="CL26" s="56">
        <v>1.2872790000000001</v>
      </c>
      <c r="CM26" s="55">
        <v>-1.7636000000000001</v>
      </c>
      <c r="CN26" s="55">
        <v>-0.20280999999999999</v>
      </c>
      <c r="CO26" s="55">
        <v>0.33876299999999998</v>
      </c>
      <c r="CP26" s="56">
        <v>0.85680400000000001</v>
      </c>
      <c r="CQ26" s="55">
        <v>-9.1450000000000004E-2</v>
      </c>
      <c r="CR26" s="57">
        <v>-2.3134000000000001</v>
      </c>
      <c r="CS26" s="56">
        <v>0.15446299999999999</v>
      </c>
      <c r="CT26" s="55">
        <v>-0.42492000000000002</v>
      </c>
      <c r="CU26" s="55">
        <v>0.17941299999999999</v>
      </c>
      <c r="CV26" s="55">
        <v>-0.37958999999999998</v>
      </c>
      <c r="CW26" s="56">
        <v>-0.38458999999999999</v>
      </c>
      <c r="CX26" s="55">
        <v>-0.38815</v>
      </c>
      <c r="CY26" s="57">
        <v>-3.3444600000000002</v>
      </c>
      <c r="CZ26" s="56">
        <v>-0.31030999999999997</v>
      </c>
      <c r="DA26" s="55">
        <v>-0.33073000000000002</v>
      </c>
      <c r="DB26" s="55" t="s">
        <v>960</v>
      </c>
      <c r="DC26" s="55">
        <v>1.1409819999999999</v>
      </c>
      <c r="DD26" s="56">
        <v>-0.49887999999999999</v>
      </c>
      <c r="DE26" s="55">
        <v>0.369755</v>
      </c>
      <c r="DF26" s="57">
        <v>0.604881</v>
      </c>
      <c r="DG26" s="56">
        <v>0.26968500000000001</v>
      </c>
      <c r="DH26" s="55">
        <v>-5.0000000000000001E-4</v>
      </c>
      <c r="DI26" s="55">
        <v>7.2856000000000004E-2</v>
      </c>
      <c r="DJ26" s="55">
        <v>6.5398999999999999E-2</v>
      </c>
      <c r="DK26" s="56">
        <v>0.21757799999999999</v>
      </c>
      <c r="DL26" s="55">
        <v>0.41474800000000001</v>
      </c>
      <c r="DM26" s="57">
        <v>0.115497</v>
      </c>
      <c r="DN26" s="56">
        <v>0.100552</v>
      </c>
      <c r="DO26" s="55">
        <v>0.28237800000000002</v>
      </c>
    </row>
    <row r="27" spans="1:119" x14ac:dyDescent="0.15">
      <c r="A27" s="53" t="s">
        <v>83</v>
      </c>
      <c r="B27" s="53" t="s">
        <v>850</v>
      </c>
      <c r="C27" s="54" t="s">
        <v>802</v>
      </c>
      <c r="D27" s="146">
        <v>25</v>
      </c>
      <c r="E27" s="54" t="s">
        <v>83</v>
      </c>
      <c r="F27" s="54" t="s">
        <v>627</v>
      </c>
      <c r="G27" s="141">
        <v>7.2771593400000001E-2</v>
      </c>
      <c r="H27" s="143" t="s">
        <v>747</v>
      </c>
      <c r="I27" s="141">
        <v>0</v>
      </c>
      <c r="J27" s="55">
        <v>4.9494670000000003</v>
      </c>
      <c r="K27" s="55">
        <v>4.4491949999999996</v>
      </c>
      <c r="L27" s="55">
        <v>5.3749459999999996</v>
      </c>
      <c r="M27" s="55">
        <v>4.2926989999999998</v>
      </c>
      <c r="N27" s="55">
        <v>1.2643990000000001</v>
      </c>
      <c r="O27" s="55">
        <v>3.7286929999999998</v>
      </c>
      <c r="P27" s="55">
        <v>3.6748029999999998</v>
      </c>
      <c r="Q27" s="55">
        <v>5.9449759999999996</v>
      </c>
      <c r="R27" s="55">
        <v>0.95326599999999995</v>
      </c>
      <c r="S27" s="55">
        <v>2.6235309999999998</v>
      </c>
      <c r="T27" s="55">
        <v>5.4700490000000004</v>
      </c>
      <c r="U27" s="55">
        <v>5.2751210000000004</v>
      </c>
      <c r="V27" s="55">
        <v>5.9039210000000004</v>
      </c>
      <c r="W27" s="55">
        <v>8.1736090000000008</v>
      </c>
      <c r="X27" s="55">
        <v>5.1518689999999996</v>
      </c>
      <c r="Y27" s="55">
        <v>6.4636979999999999</v>
      </c>
      <c r="Z27" s="55">
        <v>7.3414950000000001</v>
      </c>
      <c r="AA27" s="55">
        <v>5.5200750000000003</v>
      </c>
      <c r="AB27" s="55">
        <v>5.7382600000000004</v>
      </c>
      <c r="AC27" s="55">
        <v>6.4191099999999999</v>
      </c>
      <c r="AD27" s="55">
        <v>7.4425350000000003</v>
      </c>
      <c r="AE27" s="55">
        <v>8.8611640000000005</v>
      </c>
      <c r="AF27" s="55">
        <v>7.904318</v>
      </c>
      <c r="AG27" s="55">
        <v>7.5402959999999997</v>
      </c>
      <c r="AH27" s="55">
        <v>10</v>
      </c>
      <c r="AI27" s="55">
        <v>3.5431870000000001</v>
      </c>
      <c r="AJ27" s="55">
        <v>3.7678289999999999</v>
      </c>
      <c r="AK27" s="55">
        <v>3.9275799999999998</v>
      </c>
      <c r="AL27" s="55">
        <v>3.8170929999999998</v>
      </c>
      <c r="AM27" s="55">
        <v>3.440823</v>
      </c>
      <c r="AN27" s="55">
        <v>2.7661030000000002</v>
      </c>
      <c r="AO27" s="55">
        <v>2.888058</v>
      </c>
      <c r="AP27" s="55">
        <v>3.4175689999999999</v>
      </c>
      <c r="AQ27" s="55">
        <v>4.3224559999999999</v>
      </c>
      <c r="AR27" s="55">
        <v>3.8027030000000002</v>
      </c>
      <c r="AS27" s="55">
        <v>7.3165110000000002</v>
      </c>
      <c r="AT27" s="60">
        <v>1.9488920000000001</v>
      </c>
      <c r="AU27" s="55">
        <v>3.4605800000000002</v>
      </c>
      <c r="AV27" s="55">
        <v>3.1607059999999998</v>
      </c>
      <c r="AW27" s="55">
        <v>0.51814899999999997</v>
      </c>
      <c r="AX27" s="55">
        <v>0.61813499999999999</v>
      </c>
      <c r="AY27" s="55">
        <v>2.553172</v>
      </c>
      <c r="AZ27" s="55">
        <v>1.744999</v>
      </c>
      <c r="BA27" s="60">
        <v>1.649761</v>
      </c>
      <c r="BB27" s="55">
        <v>3.7550340000000002</v>
      </c>
      <c r="BC27" s="55">
        <v>2.8945910000000001</v>
      </c>
      <c r="BD27" s="55">
        <v>3.1910720000000001</v>
      </c>
      <c r="BE27" s="55">
        <v>-0.53395999999999999</v>
      </c>
      <c r="BF27" s="55">
        <v>0.83428400000000003</v>
      </c>
      <c r="BG27" s="55">
        <v>2.950526</v>
      </c>
      <c r="BH27" s="60">
        <v>-0.39462000000000003</v>
      </c>
      <c r="BI27" s="55">
        <v>1.2467490000000001</v>
      </c>
      <c r="BJ27" s="55">
        <v>5.5989420000000001</v>
      </c>
      <c r="BK27" s="55">
        <v>0.70960599999999996</v>
      </c>
      <c r="BL27" s="55">
        <v>0.68704399999999999</v>
      </c>
      <c r="BM27" s="55">
        <v>2.7069290000000001</v>
      </c>
      <c r="BN27" s="55">
        <v>1.4894149999999999</v>
      </c>
      <c r="BO27" s="60">
        <v>0.23069899999999999</v>
      </c>
      <c r="BP27" s="55">
        <v>1.7957959999999999</v>
      </c>
      <c r="BQ27" s="55">
        <v>0.49418899999999999</v>
      </c>
      <c r="BR27" s="55">
        <v>0.66947000000000001</v>
      </c>
      <c r="BS27" s="55">
        <v>-0.67490000000000006</v>
      </c>
      <c r="BT27" s="55">
        <v>1.8465750000000001</v>
      </c>
      <c r="BU27" s="55">
        <v>-1.1583399999999999</v>
      </c>
      <c r="BV27" s="60">
        <v>1.495735</v>
      </c>
      <c r="BW27" s="55">
        <v>-0.55803999999999998</v>
      </c>
      <c r="BX27" s="55">
        <v>-0.63258000000000003</v>
      </c>
      <c r="BY27" s="55">
        <v>0.24974099999999999</v>
      </c>
      <c r="BZ27" s="55">
        <v>-0.25818000000000002</v>
      </c>
      <c r="CA27" s="55">
        <v>0.24671899999999999</v>
      </c>
      <c r="CB27" s="55">
        <v>1.208855</v>
      </c>
      <c r="CC27" s="60">
        <v>0.58993399999999996</v>
      </c>
      <c r="CD27" s="55">
        <v>1.2315149999999999</v>
      </c>
      <c r="CE27" s="55">
        <v>-1.5331600000000001</v>
      </c>
      <c r="CF27" s="55">
        <v>1.278014</v>
      </c>
      <c r="CG27" s="55">
        <v>0.33322499999999999</v>
      </c>
      <c r="CH27" s="55">
        <v>1.2400530000000001</v>
      </c>
      <c r="CI27" s="55">
        <v>1.2018660000000001</v>
      </c>
      <c r="CJ27" s="60">
        <v>9.2530000000000001E-2</v>
      </c>
      <c r="CK27" s="55">
        <v>1.325523</v>
      </c>
      <c r="CL27" s="55">
        <v>1.2919</v>
      </c>
      <c r="CM27" s="55">
        <v>-1.5739399999999999</v>
      </c>
      <c r="CN27" s="55">
        <v>-0.14319000000000001</v>
      </c>
      <c r="CO27" s="55">
        <v>0.265899</v>
      </c>
      <c r="CP27" s="55">
        <v>0.66731099999999999</v>
      </c>
      <c r="CQ27" s="60">
        <v>-6.2E-2</v>
      </c>
      <c r="CR27" s="55">
        <v>-2.0895100000000002</v>
      </c>
      <c r="CS27" s="55">
        <v>0.15731100000000001</v>
      </c>
      <c r="CT27" s="55">
        <v>-2.8830000000000001E-2</v>
      </c>
      <c r="CU27" s="55">
        <v>0.19181200000000001</v>
      </c>
      <c r="CV27" s="55">
        <v>-4.9199999999999999E-3</v>
      </c>
      <c r="CW27" s="55">
        <v>1.17E-3</v>
      </c>
      <c r="CX27" s="60">
        <v>8.5099999999999998E-4</v>
      </c>
      <c r="CY27" s="55">
        <v>-3.33466</v>
      </c>
      <c r="CZ27" s="55">
        <v>-7.9659999999999995E-2</v>
      </c>
      <c r="DA27" s="55">
        <v>-0.14204</v>
      </c>
      <c r="DB27" s="55">
        <v>-0.10732999999999999</v>
      </c>
      <c r="DC27" s="55">
        <v>0.85679799999999995</v>
      </c>
      <c r="DD27" s="55">
        <v>0.41773100000000002</v>
      </c>
      <c r="DE27" s="60">
        <v>0.29439199999999999</v>
      </c>
      <c r="DF27" s="55">
        <v>0.56528299999999998</v>
      </c>
      <c r="DG27" s="55">
        <v>0.20508000000000001</v>
      </c>
      <c r="DH27" s="55">
        <v>6.5250000000000004E-3</v>
      </c>
      <c r="DI27" s="55">
        <v>6.4149999999999999E-2</v>
      </c>
      <c r="DJ27" s="55">
        <v>9.0532000000000001E-2</v>
      </c>
      <c r="DK27" s="55">
        <v>0.20624700000000001</v>
      </c>
      <c r="DL27" s="60">
        <v>0.29697800000000002</v>
      </c>
      <c r="DM27" s="55">
        <v>8.9627999999999999E-2</v>
      </c>
      <c r="DN27" s="55">
        <v>-0.18658</v>
      </c>
      <c r="DO27" s="55">
        <v>0.174035</v>
      </c>
    </row>
    <row r="28" spans="1:119" x14ac:dyDescent="0.15">
      <c r="A28" s="53" t="s">
        <v>0</v>
      </c>
      <c r="B28" s="53" t="s">
        <v>748</v>
      </c>
      <c r="C28" s="54" t="s">
        <v>749</v>
      </c>
      <c r="D28" s="146">
        <v>26</v>
      </c>
      <c r="E28" s="54" t="s">
        <v>0</v>
      </c>
      <c r="F28" s="54" t="s">
        <v>18</v>
      </c>
      <c r="G28" s="141">
        <v>6.7947511399999994E-2</v>
      </c>
      <c r="H28" s="143">
        <v>11.6454</v>
      </c>
      <c r="I28" s="141">
        <v>0</v>
      </c>
      <c r="J28" s="55">
        <v>3.0254029999999998</v>
      </c>
      <c r="K28" s="55">
        <v>2.2016100000000001</v>
      </c>
      <c r="L28" s="55">
        <v>3.4065509999999999</v>
      </c>
      <c r="M28" s="55">
        <v>3.917173</v>
      </c>
      <c r="N28" s="55">
        <v>1.1665650000000001</v>
      </c>
      <c r="O28" s="55">
        <v>1.540017</v>
      </c>
      <c r="P28" s="55">
        <v>1.505463</v>
      </c>
      <c r="Q28" s="55">
        <v>3.2488269999999999</v>
      </c>
      <c r="R28" s="55">
        <v>0.29450100000000001</v>
      </c>
      <c r="S28" s="55">
        <v>1.9618690000000001</v>
      </c>
      <c r="T28" s="55">
        <v>5.177613</v>
      </c>
      <c r="U28" s="55">
        <v>5.0534480000000004</v>
      </c>
      <c r="V28" s="55">
        <v>5.2443359999999997</v>
      </c>
      <c r="W28" s="55">
        <v>4.3281359999999998</v>
      </c>
      <c r="X28" s="55">
        <v>6.8994669999999996</v>
      </c>
      <c r="Y28" s="55">
        <v>3.5497969999999999</v>
      </c>
      <c r="Z28" s="55">
        <v>4.114249</v>
      </c>
      <c r="AA28" s="55">
        <v>5.2938020000000003</v>
      </c>
      <c r="AB28" s="55">
        <v>4.161149</v>
      </c>
      <c r="AC28" s="55">
        <v>3.602538</v>
      </c>
      <c r="AD28" s="55">
        <v>4.0926450000000001</v>
      </c>
      <c r="AE28" s="55">
        <v>3.5492870000000001</v>
      </c>
      <c r="AF28" s="55">
        <v>3.8314810000000001</v>
      </c>
      <c r="AG28" s="55">
        <v>4.294613</v>
      </c>
      <c r="AH28" s="55">
        <v>3.5431870000000001</v>
      </c>
      <c r="AI28" s="55">
        <v>10</v>
      </c>
      <c r="AJ28" s="55">
        <v>7.7399579999999997</v>
      </c>
      <c r="AK28" s="55">
        <v>2.6993130000000001</v>
      </c>
      <c r="AL28" s="55">
        <v>7.8230570000000004</v>
      </c>
      <c r="AM28" s="55">
        <v>9.3461049999999997</v>
      </c>
      <c r="AN28" s="55">
        <v>1.738907</v>
      </c>
      <c r="AO28" s="55">
        <v>1.8367059999999999</v>
      </c>
      <c r="AP28" s="55">
        <v>7.6000579999999998</v>
      </c>
      <c r="AQ28" s="55">
        <v>6.151446</v>
      </c>
      <c r="AR28" s="55">
        <v>7.5306990000000003</v>
      </c>
      <c r="AS28" s="55">
        <v>3.3482409999999998</v>
      </c>
      <c r="AT28" s="61">
        <v>1.193681</v>
      </c>
      <c r="AU28" s="55">
        <v>6.8081160000000001</v>
      </c>
      <c r="AV28" s="55">
        <v>7.1723410000000003</v>
      </c>
      <c r="AW28" s="55">
        <v>0.35076499999999999</v>
      </c>
      <c r="AX28" s="55">
        <v>0.85482899999999995</v>
      </c>
      <c r="AY28" s="55">
        <v>1.985114</v>
      </c>
      <c r="AZ28" s="55">
        <v>1.940704</v>
      </c>
      <c r="BA28" s="61">
        <v>2.6293250000000001</v>
      </c>
      <c r="BB28" s="55">
        <v>5.2478559999999996</v>
      </c>
      <c r="BC28" s="55">
        <v>2.7806470000000001</v>
      </c>
      <c r="BD28" s="55">
        <v>4.7173069999999999</v>
      </c>
      <c r="BE28" s="55">
        <v>1.357572</v>
      </c>
      <c r="BF28" s="55">
        <v>0.57193000000000005</v>
      </c>
      <c r="BG28" s="55">
        <v>5.2367999999999997</v>
      </c>
      <c r="BH28" s="61">
        <v>0.49732799999999999</v>
      </c>
      <c r="BI28" s="55">
        <v>0.87992099999999995</v>
      </c>
      <c r="BJ28" s="55">
        <v>3.286365</v>
      </c>
      <c r="BK28" s="55">
        <v>0.55887100000000001</v>
      </c>
      <c r="BL28" s="55">
        <v>0.49766300000000002</v>
      </c>
      <c r="BM28" s="55">
        <v>3.5757379999999999</v>
      </c>
      <c r="BN28" s="55">
        <v>0.62648099999999995</v>
      </c>
      <c r="BO28" s="61">
        <v>8.5872000000000004E-2</v>
      </c>
      <c r="BP28" s="55">
        <v>-0.29570999999999997</v>
      </c>
      <c r="BQ28" s="55">
        <v>0.39674700000000002</v>
      </c>
      <c r="BR28" s="55">
        <v>0.50607999999999997</v>
      </c>
      <c r="BS28" s="55">
        <v>0.190326</v>
      </c>
      <c r="BT28" s="55">
        <v>3.0741149999999999</v>
      </c>
      <c r="BU28" s="55">
        <v>-0.76002000000000003</v>
      </c>
      <c r="BV28" s="61">
        <v>4.2038979999999997</v>
      </c>
      <c r="BW28" s="55">
        <v>0.10730199999999999</v>
      </c>
      <c r="BX28" s="55">
        <v>-0.37594</v>
      </c>
      <c r="BY28" s="55">
        <v>3.657737</v>
      </c>
      <c r="BZ28" s="55">
        <v>-0.29096</v>
      </c>
      <c r="CA28" s="55">
        <v>-0.5696</v>
      </c>
      <c r="CB28" s="55">
        <v>2.5532710000000001</v>
      </c>
      <c r="CC28" s="61">
        <v>0.59711000000000003</v>
      </c>
      <c r="CD28" s="55">
        <v>2.2032430000000001</v>
      </c>
      <c r="CE28" s="55">
        <v>-0.81208999999999998</v>
      </c>
      <c r="CF28" s="55">
        <v>2.2923140000000002</v>
      </c>
      <c r="CG28" s="55">
        <v>6.9275000000000003E-2</v>
      </c>
      <c r="CH28" s="55">
        <v>2.4900799999999998</v>
      </c>
      <c r="CI28" s="55">
        <v>2.0455739999999998</v>
      </c>
      <c r="CJ28" s="61">
        <v>-0.38518000000000002</v>
      </c>
      <c r="CK28" s="55">
        <v>-3.6680799999999998</v>
      </c>
      <c r="CL28" s="55">
        <v>-3.1993299999999998</v>
      </c>
      <c r="CM28" s="55">
        <v>-0.75487000000000004</v>
      </c>
      <c r="CN28" s="55">
        <v>-0.66081000000000001</v>
      </c>
      <c r="CO28" s="55">
        <v>0.54005599999999998</v>
      </c>
      <c r="CP28" s="55">
        <v>1.342427</v>
      </c>
      <c r="CQ28" s="61">
        <v>1.4310069999999999</v>
      </c>
      <c r="CR28" s="55">
        <v>-1.1796899999999999</v>
      </c>
      <c r="CS28" s="55">
        <v>0.38372000000000001</v>
      </c>
      <c r="CT28" s="55">
        <v>3.2504710000000001</v>
      </c>
      <c r="CU28" s="55">
        <v>0.12232700000000001</v>
      </c>
      <c r="CV28" s="55">
        <v>3.4788679999999998</v>
      </c>
      <c r="CW28" s="55">
        <v>3.2196319999999998</v>
      </c>
      <c r="CX28" s="61">
        <v>3.209641</v>
      </c>
      <c r="CY28" s="55">
        <v>-1.64175</v>
      </c>
      <c r="CZ28" s="55">
        <v>1.204895</v>
      </c>
      <c r="DA28" s="55">
        <v>1.360142</v>
      </c>
      <c r="DB28" s="55">
        <v>-0.27509</v>
      </c>
      <c r="DC28" s="55">
        <v>1.5305409999999999</v>
      </c>
      <c r="DD28" s="55">
        <v>-0.50653000000000004</v>
      </c>
      <c r="DE28" s="61">
        <v>-0.37485000000000002</v>
      </c>
      <c r="DF28" s="55">
        <v>0.26419399999999998</v>
      </c>
      <c r="DG28" s="55">
        <v>0.27810800000000002</v>
      </c>
      <c r="DH28" s="55">
        <v>3.3972000000000002E-2</v>
      </c>
      <c r="DI28" s="55">
        <v>-0.19699</v>
      </c>
      <c r="DJ28" s="55">
        <v>0.30754300000000001</v>
      </c>
      <c r="DK28" s="55">
        <v>0.13031899999999999</v>
      </c>
      <c r="DL28" s="61">
        <v>0.50569399999999998</v>
      </c>
      <c r="DM28" s="55">
        <v>0.20020199999999999</v>
      </c>
      <c r="DN28" s="55">
        <v>4.5362E-2</v>
      </c>
      <c r="DO28" s="55">
        <v>0.136021</v>
      </c>
    </row>
    <row r="29" spans="1:119" x14ac:dyDescent="0.15">
      <c r="A29" s="53" t="s">
        <v>67</v>
      </c>
      <c r="B29" s="53" t="s">
        <v>851</v>
      </c>
      <c r="C29" s="54" t="s">
        <v>151</v>
      </c>
      <c r="D29" s="146">
        <v>27</v>
      </c>
      <c r="E29" s="54" t="s">
        <v>67</v>
      </c>
      <c r="F29" s="54" t="s">
        <v>613</v>
      </c>
      <c r="G29" s="141">
        <v>6.19511903E-2</v>
      </c>
      <c r="H29" s="143">
        <v>35.450899999999997</v>
      </c>
      <c r="I29" s="141">
        <v>0</v>
      </c>
      <c r="J29" s="55">
        <v>3.339359</v>
      </c>
      <c r="K29" s="55">
        <v>2.4789949999999998</v>
      </c>
      <c r="L29" s="55">
        <v>3.7187109999999999</v>
      </c>
      <c r="M29" s="55">
        <v>4.1923190000000004</v>
      </c>
      <c r="N29" s="55">
        <v>1.272629</v>
      </c>
      <c r="O29" s="55">
        <v>1.7190179999999999</v>
      </c>
      <c r="P29" s="55">
        <v>1.6760889999999999</v>
      </c>
      <c r="Q29" s="55">
        <v>3.6016879999999998</v>
      </c>
      <c r="R29" s="55">
        <v>0.39745900000000001</v>
      </c>
      <c r="S29" s="55">
        <v>2.0820590000000001</v>
      </c>
      <c r="T29" s="55">
        <v>5.9592260000000001</v>
      </c>
      <c r="U29" s="55">
        <v>5.891661</v>
      </c>
      <c r="V29" s="55">
        <v>6.0427289999999996</v>
      </c>
      <c r="W29" s="55">
        <v>4.8353200000000003</v>
      </c>
      <c r="X29" s="55">
        <v>5.2760670000000003</v>
      </c>
      <c r="Y29" s="55">
        <v>3.8343980000000002</v>
      </c>
      <c r="Z29" s="55">
        <v>4.3619950000000003</v>
      </c>
      <c r="AA29" s="55">
        <v>6.2592610000000004</v>
      </c>
      <c r="AB29" s="55">
        <v>4.4349439999999998</v>
      </c>
      <c r="AC29" s="55">
        <v>3.8908800000000001</v>
      </c>
      <c r="AD29" s="55">
        <v>4.5432490000000003</v>
      </c>
      <c r="AE29" s="55">
        <v>3.7613750000000001</v>
      </c>
      <c r="AF29" s="55">
        <v>4.5724390000000001</v>
      </c>
      <c r="AG29" s="55">
        <v>5.0752470000000001</v>
      </c>
      <c r="AH29" s="55">
        <v>3.7678289999999999</v>
      </c>
      <c r="AI29" s="55">
        <v>7.7399579999999997</v>
      </c>
      <c r="AJ29" s="55">
        <v>10</v>
      </c>
      <c r="AK29" s="55">
        <v>3.001792</v>
      </c>
      <c r="AL29" s="55">
        <v>9.1272610000000007</v>
      </c>
      <c r="AM29" s="55">
        <v>7.2507020000000004</v>
      </c>
      <c r="AN29" s="55">
        <v>1.81813</v>
      </c>
      <c r="AO29" s="55">
        <v>2.010211</v>
      </c>
      <c r="AP29" s="55">
        <v>7.6828770000000004</v>
      </c>
      <c r="AQ29" s="55">
        <v>8.0494470000000007</v>
      </c>
      <c r="AR29" s="55">
        <v>9.2230819999999998</v>
      </c>
      <c r="AS29" s="56">
        <v>4.1176690000000002</v>
      </c>
      <c r="AT29" s="55">
        <v>0.94823900000000005</v>
      </c>
      <c r="AU29" s="57">
        <v>7.3373039999999996</v>
      </c>
      <c r="AV29" s="56">
        <v>7.025671</v>
      </c>
      <c r="AW29" s="55">
        <v>0.47763299999999997</v>
      </c>
      <c r="AX29" s="55">
        <v>0.97144600000000003</v>
      </c>
      <c r="AY29" s="55">
        <v>2.2351130000000001</v>
      </c>
      <c r="AZ29" s="56">
        <v>2.045442</v>
      </c>
      <c r="BA29" s="55">
        <v>2.9645920000000001</v>
      </c>
      <c r="BB29" s="57">
        <v>6.9530539999999998</v>
      </c>
      <c r="BC29" s="56">
        <v>3.1973569999999998</v>
      </c>
      <c r="BD29" s="55">
        <v>7.4649359999999998</v>
      </c>
      <c r="BE29" s="55">
        <v>1.505531</v>
      </c>
      <c r="BF29" s="55">
        <v>0.35270099999999999</v>
      </c>
      <c r="BG29" s="56">
        <v>5.7017049999999996</v>
      </c>
      <c r="BH29" s="55">
        <v>0.43950400000000001</v>
      </c>
      <c r="BI29" s="57">
        <v>0.86202599999999996</v>
      </c>
      <c r="BJ29" s="56">
        <v>3.7405849999999998</v>
      </c>
      <c r="BK29" s="55">
        <v>0.33614100000000002</v>
      </c>
      <c r="BL29" s="55">
        <v>0.32749499999999998</v>
      </c>
      <c r="BM29" s="55">
        <v>6.240856</v>
      </c>
      <c r="BN29" s="56">
        <v>1.062568</v>
      </c>
      <c r="BO29" s="55">
        <v>0.23168900000000001</v>
      </c>
      <c r="BP29" s="57">
        <v>-4.9630000000000001E-2</v>
      </c>
      <c r="BQ29" s="56">
        <v>0.22943</v>
      </c>
      <c r="BR29" s="55">
        <v>0.772115</v>
      </c>
      <c r="BS29" s="55">
        <v>-4.104E-2</v>
      </c>
      <c r="BT29" s="55">
        <v>3.6306750000000001</v>
      </c>
      <c r="BU29" s="56">
        <v>-0.4869</v>
      </c>
      <c r="BV29" s="55">
        <v>1.825761</v>
      </c>
      <c r="BW29" s="57">
        <v>0.102864</v>
      </c>
      <c r="BX29" s="56">
        <v>-0.50133000000000005</v>
      </c>
      <c r="BY29" s="55">
        <v>-1.1756500000000001</v>
      </c>
      <c r="BZ29" s="55">
        <v>-0.32085000000000002</v>
      </c>
      <c r="CA29" s="55">
        <v>-1.4947999999999999</v>
      </c>
      <c r="CB29" s="56">
        <v>3.1211989999999998</v>
      </c>
      <c r="CC29" s="55">
        <v>0.89901699999999996</v>
      </c>
      <c r="CD29" s="57">
        <v>2.6262840000000001</v>
      </c>
      <c r="CE29" s="56">
        <v>-0.79064000000000001</v>
      </c>
      <c r="CF29" s="55">
        <v>2.7435770000000002</v>
      </c>
      <c r="CG29" s="55">
        <v>4.1057000000000003E-2</v>
      </c>
      <c r="CH29" s="55">
        <v>2.8815110000000002</v>
      </c>
      <c r="CI29" s="56">
        <v>2.2500429999999998</v>
      </c>
      <c r="CJ29" s="55">
        <v>-0.59704999999999997</v>
      </c>
      <c r="CK29" s="57">
        <v>-4.6938599999999999</v>
      </c>
      <c r="CL29" s="56">
        <v>-4.0314199999999998</v>
      </c>
      <c r="CM29" s="55">
        <v>-0.86624000000000001</v>
      </c>
      <c r="CN29" s="55">
        <v>-0.78927999999999998</v>
      </c>
      <c r="CO29" s="55">
        <v>0.59319100000000002</v>
      </c>
      <c r="CP29" s="56">
        <v>1.424426</v>
      </c>
      <c r="CQ29" s="55">
        <v>-9.8750000000000004E-2</v>
      </c>
      <c r="CR29" s="57">
        <v>-1.2565200000000001</v>
      </c>
      <c r="CS29" s="56">
        <v>0.32265300000000002</v>
      </c>
      <c r="CT29" s="55">
        <v>-0.25156000000000001</v>
      </c>
      <c r="CU29" s="55">
        <v>2.1464E-2</v>
      </c>
      <c r="CV29" s="55">
        <v>-0.36623</v>
      </c>
      <c r="CW29" s="56">
        <v>-0.28250999999999998</v>
      </c>
      <c r="CX29" s="55">
        <v>-0.27405000000000002</v>
      </c>
      <c r="CY29" s="57">
        <v>-1.73123</v>
      </c>
      <c r="CZ29" s="56">
        <v>-1.03705</v>
      </c>
      <c r="DA29" s="55">
        <v>-0.78798000000000001</v>
      </c>
      <c r="DB29" s="55">
        <v>-0.63224999999999998</v>
      </c>
      <c r="DC29" s="55">
        <v>1.83205</v>
      </c>
      <c r="DD29" s="56">
        <v>-1.9791099999999999</v>
      </c>
      <c r="DE29" s="55">
        <v>-0.25661</v>
      </c>
      <c r="DF29" s="57">
        <v>0.22678799999999999</v>
      </c>
      <c r="DG29" s="56">
        <v>0.416078</v>
      </c>
      <c r="DH29" s="55">
        <v>-6.1500000000000001E-3</v>
      </c>
      <c r="DI29" s="55">
        <v>0.217033</v>
      </c>
      <c r="DJ29" s="55">
        <v>0.195211</v>
      </c>
      <c r="DK29" s="56">
        <v>0.13814799999999999</v>
      </c>
      <c r="DL29" s="55">
        <v>0.66237900000000005</v>
      </c>
      <c r="DM29" s="57">
        <v>0.210482</v>
      </c>
      <c r="DN29" s="56">
        <v>9.6541000000000002E-2</v>
      </c>
      <c r="DO29" s="55">
        <v>0.30737100000000001</v>
      </c>
    </row>
    <row r="30" spans="1:119" x14ac:dyDescent="0.15">
      <c r="A30" s="53" t="s">
        <v>77</v>
      </c>
      <c r="B30" s="53" t="s">
        <v>852</v>
      </c>
      <c r="C30" s="166" t="s">
        <v>1238</v>
      </c>
      <c r="D30" s="146">
        <v>28</v>
      </c>
      <c r="E30" s="54" t="s">
        <v>77</v>
      </c>
      <c r="F30" s="54" t="s">
        <v>622</v>
      </c>
      <c r="G30" s="141">
        <v>6.03175481E-2</v>
      </c>
      <c r="H30" s="143" t="s">
        <v>747</v>
      </c>
      <c r="I30" s="141">
        <v>0</v>
      </c>
      <c r="J30" s="55">
        <v>3.5176509999999999</v>
      </c>
      <c r="K30" s="55">
        <v>3.6741229999999998</v>
      </c>
      <c r="L30" s="55">
        <v>3.697403</v>
      </c>
      <c r="M30" s="55">
        <v>4.0206939999999998</v>
      </c>
      <c r="N30" s="55">
        <v>2.046878</v>
      </c>
      <c r="O30" s="55">
        <v>3.8116129999999999</v>
      </c>
      <c r="P30" s="55">
        <v>3.8194680000000001</v>
      </c>
      <c r="Q30" s="55">
        <v>4.1864629999999998</v>
      </c>
      <c r="R30" s="55">
        <v>1.096633</v>
      </c>
      <c r="S30" s="55">
        <v>3.502583</v>
      </c>
      <c r="T30" s="55">
        <v>4.3788359999999997</v>
      </c>
      <c r="U30" s="55">
        <v>5.1169770000000003</v>
      </c>
      <c r="V30" s="55">
        <v>5.2318930000000003</v>
      </c>
      <c r="W30" s="55">
        <v>4.8044669999999998</v>
      </c>
      <c r="X30" s="55">
        <v>4.1178720000000002</v>
      </c>
      <c r="Y30" s="55">
        <v>4.3406659999999997</v>
      </c>
      <c r="Z30" s="55">
        <v>3.8729019999999998</v>
      </c>
      <c r="AA30" s="55">
        <v>4.79976</v>
      </c>
      <c r="AB30" s="55">
        <v>4.3918660000000003</v>
      </c>
      <c r="AC30" s="55">
        <v>4.3134690000000004</v>
      </c>
      <c r="AD30" s="55">
        <v>4.6111449999999996</v>
      </c>
      <c r="AE30" s="55">
        <v>3.7522859999999998</v>
      </c>
      <c r="AF30" s="61">
        <v>4.6118209999999999</v>
      </c>
      <c r="AG30" s="55">
        <v>4.5886820000000004</v>
      </c>
      <c r="AH30" s="55">
        <v>3.9275799999999998</v>
      </c>
      <c r="AI30" s="55">
        <v>2.6993130000000001</v>
      </c>
      <c r="AJ30" s="55">
        <v>3.001792</v>
      </c>
      <c r="AK30" s="55">
        <v>10</v>
      </c>
      <c r="AL30" s="61">
        <v>2.9913379999999998</v>
      </c>
      <c r="AM30" s="55">
        <v>2.5641210000000001</v>
      </c>
      <c r="AN30" s="55">
        <v>2.610833</v>
      </c>
      <c r="AO30" s="61">
        <v>2.142909</v>
      </c>
      <c r="AP30" s="55">
        <v>2.4866450000000002</v>
      </c>
      <c r="AQ30" s="55">
        <v>3.1204420000000002</v>
      </c>
      <c r="AR30" s="55">
        <v>2.9358780000000002</v>
      </c>
      <c r="AS30" s="55">
        <v>4.6507250000000004</v>
      </c>
      <c r="AT30" s="60">
        <v>1.7259720000000001</v>
      </c>
      <c r="AU30" s="55">
        <v>2.6305109999999998</v>
      </c>
      <c r="AV30" s="55">
        <v>2.3162289999999999</v>
      </c>
      <c r="AW30" s="55">
        <v>0.41941400000000001</v>
      </c>
      <c r="AX30" s="55">
        <v>0.47562399999999999</v>
      </c>
      <c r="AY30" s="55">
        <v>7.2653629999999998</v>
      </c>
      <c r="AZ30" s="55">
        <v>2.3183210000000001</v>
      </c>
      <c r="BA30" s="60">
        <v>1.891222</v>
      </c>
      <c r="BB30" s="55">
        <v>2.8033869999999999</v>
      </c>
      <c r="BC30" s="55">
        <v>4.0655919999999997</v>
      </c>
      <c r="BD30" s="55">
        <v>2.4653010000000002</v>
      </c>
      <c r="BE30" s="55">
        <v>3.7463980000000001</v>
      </c>
      <c r="BF30" s="55">
        <v>0.64077399999999995</v>
      </c>
      <c r="BG30" s="55">
        <v>1.9225730000000001</v>
      </c>
      <c r="BH30" s="60">
        <v>0.45691500000000002</v>
      </c>
      <c r="BI30" s="55">
        <v>1.7929889999999999</v>
      </c>
      <c r="BJ30" s="55">
        <v>2.9342389999999998</v>
      </c>
      <c r="BK30" s="55">
        <v>0.59990600000000005</v>
      </c>
      <c r="BL30" s="55">
        <v>0.50448800000000005</v>
      </c>
      <c r="BM30" s="55">
        <v>2.0254050000000001</v>
      </c>
      <c r="BN30" s="55">
        <v>2.0768990000000001</v>
      </c>
      <c r="BO30" s="60">
        <v>0.217366</v>
      </c>
      <c r="BP30" s="55">
        <v>1.4237109999999999</v>
      </c>
      <c r="BQ30" s="55">
        <v>0.31615300000000002</v>
      </c>
      <c r="BR30" s="55">
        <v>0.63153999999999999</v>
      </c>
      <c r="BS30" s="55">
        <v>0.36037999999999998</v>
      </c>
      <c r="BT30" s="55">
        <v>1.467997</v>
      </c>
      <c r="BU30" s="55">
        <v>0.31389</v>
      </c>
      <c r="BV30" s="60">
        <v>0.74827299999999997</v>
      </c>
      <c r="BW30" s="55">
        <v>3.2486000000000001E-2</v>
      </c>
      <c r="BX30" s="55">
        <v>0.19953399999999999</v>
      </c>
      <c r="BY30" s="55">
        <v>8.9751999999999998E-2</v>
      </c>
      <c r="BZ30" s="55">
        <v>2.054211</v>
      </c>
      <c r="CA30" s="55">
        <v>8.8386000000000006E-2</v>
      </c>
      <c r="CB30" s="55">
        <v>1.0395319999999999</v>
      </c>
      <c r="CC30" s="60">
        <v>0.42991499999999999</v>
      </c>
      <c r="CD30" s="55">
        <v>0.71200600000000003</v>
      </c>
      <c r="CE30" s="55">
        <v>0.158967</v>
      </c>
      <c r="CF30" s="55">
        <v>0.74789899999999998</v>
      </c>
      <c r="CG30" s="55">
        <v>0.22312499999999999</v>
      </c>
      <c r="CH30" s="55">
        <v>0.66771800000000003</v>
      </c>
      <c r="CI30" s="55">
        <v>0.65153799999999995</v>
      </c>
      <c r="CJ30" s="60">
        <v>-4.9770000000000002E-2</v>
      </c>
      <c r="CK30" s="55">
        <v>0.34600599999999998</v>
      </c>
      <c r="CL30" s="55">
        <v>1.1592210000000001</v>
      </c>
      <c r="CM30" s="55">
        <v>-0.85521000000000003</v>
      </c>
      <c r="CN30" s="55">
        <v>-0.14268</v>
      </c>
      <c r="CO30" s="55">
        <v>0.24049000000000001</v>
      </c>
      <c r="CP30" s="55">
        <v>0.37617800000000001</v>
      </c>
      <c r="CQ30" s="60">
        <v>1.2233000000000001E-2</v>
      </c>
      <c r="CR30" s="55">
        <v>-1.0710999999999999</v>
      </c>
      <c r="CS30" s="55">
        <v>8.1392999999999993E-2</v>
      </c>
      <c r="CT30" s="55">
        <v>-1.085E-2</v>
      </c>
      <c r="CU30" s="55">
        <v>0.16075999999999999</v>
      </c>
      <c r="CV30" s="55">
        <v>1.8214999999999999E-2</v>
      </c>
      <c r="CW30" s="55">
        <v>4.274E-3</v>
      </c>
      <c r="CX30" s="60">
        <v>1.4519999999999999E-3</v>
      </c>
      <c r="CY30" s="55">
        <v>0.26091500000000001</v>
      </c>
      <c r="CZ30" s="55">
        <v>-7.8380000000000005E-2</v>
      </c>
      <c r="DA30" s="55">
        <v>-6.7729999999999999E-2</v>
      </c>
      <c r="DB30" s="55">
        <v>-0.11772000000000001</v>
      </c>
      <c r="DC30" s="55">
        <v>0.46752300000000002</v>
      </c>
      <c r="DD30" s="55">
        <v>0.178898</v>
      </c>
      <c r="DE30" s="60">
        <v>0.27606999999999998</v>
      </c>
      <c r="DF30" s="55">
        <v>0.28228199999999998</v>
      </c>
      <c r="DG30" s="55">
        <v>8.5865999999999998E-2</v>
      </c>
      <c r="DH30" s="55">
        <v>2.4638E-2</v>
      </c>
      <c r="DI30" s="55">
        <v>0.163247</v>
      </c>
      <c r="DJ30" s="55">
        <v>7.3555999999999996E-2</v>
      </c>
      <c r="DK30" s="55">
        <v>0.25487199999999999</v>
      </c>
      <c r="DL30" s="60">
        <v>0.17453299999999999</v>
      </c>
      <c r="DM30" s="55">
        <v>8.3630999999999997E-2</v>
      </c>
      <c r="DN30" s="55">
        <v>0.21565899999999999</v>
      </c>
      <c r="DO30" s="55">
        <v>7.1591000000000002E-2</v>
      </c>
    </row>
    <row r="31" spans="1:119" x14ac:dyDescent="0.15">
      <c r="A31" s="53" t="s">
        <v>66</v>
      </c>
      <c r="B31" s="53" t="s">
        <v>853</v>
      </c>
      <c r="C31" s="54" t="s">
        <v>791</v>
      </c>
      <c r="D31" s="146">
        <v>29</v>
      </c>
      <c r="E31" s="54" t="s">
        <v>66</v>
      </c>
      <c r="F31" s="54" t="s">
        <v>612</v>
      </c>
      <c r="G31" s="141">
        <v>5.8795043499999998E-2</v>
      </c>
      <c r="H31" s="143" t="s">
        <v>747</v>
      </c>
      <c r="I31" s="141">
        <v>0</v>
      </c>
      <c r="J31" s="55">
        <v>3.4034439999999999</v>
      </c>
      <c r="K31" s="55">
        <v>2.5068860000000002</v>
      </c>
      <c r="L31" s="55">
        <v>3.7921770000000001</v>
      </c>
      <c r="M31" s="55">
        <v>4.2742399999999998</v>
      </c>
      <c r="N31" s="55">
        <v>1.298108</v>
      </c>
      <c r="O31" s="55">
        <v>1.703087</v>
      </c>
      <c r="P31" s="55">
        <v>1.6589370000000001</v>
      </c>
      <c r="Q31" s="55">
        <v>3.6379519999999999</v>
      </c>
      <c r="R31" s="55">
        <v>0.39506799999999997</v>
      </c>
      <c r="S31" s="55">
        <v>2.0731760000000001</v>
      </c>
      <c r="T31" s="55">
        <v>6.067475</v>
      </c>
      <c r="U31" s="55">
        <v>5.9987839999999997</v>
      </c>
      <c r="V31" s="55">
        <v>6.1307410000000004</v>
      </c>
      <c r="W31" s="55">
        <v>4.8669140000000004</v>
      </c>
      <c r="X31" s="55">
        <v>5.3284830000000003</v>
      </c>
      <c r="Y31" s="55">
        <v>3.883823</v>
      </c>
      <c r="Z31" s="55">
        <v>4.4555870000000004</v>
      </c>
      <c r="AA31" s="55">
        <v>6.3423249999999998</v>
      </c>
      <c r="AB31" s="55">
        <v>4.5244660000000003</v>
      </c>
      <c r="AC31" s="55">
        <v>3.945449</v>
      </c>
      <c r="AD31" s="55">
        <v>4.5768779999999998</v>
      </c>
      <c r="AE31" s="56">
        <v>3.8282080000000001</v>
      </c>
      <c r="AF31" s="55">
        <v>4.661041</v>
      </c>
      <c r="AG31" s="57">
        <v>5.146503</v>
      </c>
      <c r="AH31" s="55">
        <v>3.8170929999999998</v>
      </c>
      <c r="AI31" s="55">
        <v>7.8230570000000004</v>
      </c>
      <c r="AJ31" s="55">
        <v>9.1272610000000007</v>
      </c>
      <c r="AK31" s="56">
        <v>2.9913379999999998</v>
      </c>
      <c r="AL31" s="55">
        <v>10</v>
      </c>
      <c r="AM31" s="57">
        <v>7.3448659999999997</v>
      </c>
      <c r="AN31" s="56">
        <v>1.799388</v>
      </c>
      <c r="AO31" s="55">
        <v>2.056079</v>
      </c>
      <c r="AP31" s="55">
        <v>7.7702039999999997</v>
      </c>
      <c r="AQ31" s="55">
        <v>8.1635190000000009</v>
      </c>
      <c r="AR31" s="55">
        <v>9.2321310000000008</v>
      </c>
      <c r="AS31" s="56">
        <v>4.1823399999999999</v>
      </c>
      <c r="AT31" s="55">
        <v>0.96887699999999999</v>
      </c>
      <c r="AU31" s="57">
        <v>7.4627780000000001</v>
      </c>
      <c r="AV31" s="56">
        <v>7.1049660000000001</v>
      </c>
      <c r="AW31" s="55">
        <v>0.46972999999999998</v>
      </c>
      <c r="AX31" s="55">
        <v>0.95254099999999997</v>
      </c>
      <c r="AY31" s="55">
        <v>2.2020390000000001</v>
      </c>
      <c r="AZ31" s="56">
        <v>2.0502340000000001</v>
      </c>
      <c r="BA31" s="55">
        <v>3.0075050000000001</v>
      </c>
      <c r="BB31" s="57">
        <v>7.1653799999999999</v>
      </c>
      <c r="BC31" s="56">
        <v>3.2226599999999999</v>
      </c>
      <c r="BD31" s="55">
        <v>7.459657</v>
      </c>
      <c r="BE31" s="55">
        <v>1.4555439999999999</v>
      </c>
      <c r="BF31" s="55">
        <v>0.35363800000000001</v>
      </c>
      <c r="BG31" s="56">
        <v>6.0158680000000002</v>
      </c>
      <c r="BH31" s="55">
        <v>0.45863900000000002</v>
      </c>
      <c r="BI31" s="57">
        <v>0.83146299999999995</v>
      </c>
      <c r="BJ31" s="56">
        <v>3.8402780000000001</v>
      </c>
      <c r="BK31" s="55">
        <v>0.33039400000000002</v>
      </c>
      <c r="BL31" s="55">
        <v>0.330177</v>
      </c>
      <c r="BM31" s="55">
        <v>6.3716590000000002</v>
      </c>
      <c r="BN31" s="56">
        <v>1.05315</v>
      </c>
      <c r="BO31" s="55">
        <v>0.23902399999999999</v>
      </c>
      <c r="BP31" s="57">
        <v>-0.11482000000000001</v>
      </c>
      <c r="BQ31" s="56">
        <v>0.22189999999999999</v>
      </c>
      <c r="BR31" s="55">
        <v>0.77858499999999997</v>
      </c>
      <c r="BS31" s="55">
        <v>-2.9899999999999999E-2</v>
      </c>
      <c r="BT31" s="55">
        <v>3.5212370000000002</v>
      </c>
      <c r="BU31" s="56">
        <v>-0.45913999999999999</v>
      </c>
      <c r="BV31" s="55">
        <v>1.7480819999999999</v>
      </c>
      <c r="BW31" s="57">
        <v>0.189664</v>
      </c>
      <c r="BX31" s="56">
        <v>-0.50446999999999997</v>
      </c>
      <c r="BY31" s="55">
        <v>-1.16659</v>
      </c>
      <c r="BZ31" s="55">
        <v>-0.29581000000000002</v>
      </c>
      <c r="CA31" s="55">
        <v>-1.48678</v>
      </c>
      <c r="CB31" s="56">
        <v>3.037938</v>
      </c>
      <c r="CC31" s="55">
        <v>0.91813900000000004</v>
      </c>
      <c r="CD31" s="57">
        <v>2.696361</v>
      </c>
      <c r="CE31" s="56">
        <v>-0.76414000000000004</v>
      </c>
      <c r="CF31" s="55">
        <v>2.8145989999999999</v>
      </c>
      <c r="CG31" s="55">
        <v>4.1003999999999999E-2</v>
      </c>
      <c r="CH31" s="55">
        <v>2.9967269999999999</v>
      </c>
      <c r="CI31" s="56">
        <v>2.3086069999999999</v>
      </c>
      <c r="CJ31" s="55">
        <v>-0.59016999999999997</v>
      </c>
      <c r="CK31" s="57">
        <v>-4.64764</v>
      </c>
      <c r="CL31" s="56">
        <v>-4.0758400000000004</v>
      </c>
      <c r="CM31" s="55">
        <v>-0.89532</v>
      </c>
      <c r="CN31" s="55">
        <v>-0.81486000000000003</v>
      </c>
      <c r="CO31" s="55">
        <v>0.60262300000000002</v>
      </c>
      <c r="CP31" s="56">
        <v>1.431942</v>
      </c>
      <c r="CQ31" s="55">
        <v>-8.7620000000000003E-2</v>
      </c>
      <c r="CR31" s="57">
        <v>-1.27776</v>
      </c>
      <c r="CS31" s="56">
        <v>0.323822</v>
      </c>
      <c r="CT31" s="55">
        <v>-0.26074999999999998</v>
      </c>
      <c r="CU31" s="55">
        <v>1.4139000000000001E-2</v>
      </c>
      <c r="CV31" s="55">
        <v>-0.38705000000000001</v>
      </c>
      <c r="CW31" s="56">
        <v>-0.29680000000000001</v>
      </c>
      <c r="CX31" s="55">
        <v>-0.28677000000000002</v>
      </c>
      <c r="CY31" s="57">
        <v>-1.75135</v>
      </c>
      <c r="CZ31" s="56">
        <v>-1.05013</v>
      </c>
      <c r="DA31" s="55">
        <v>-0.79942000000000002</v>
      </c>
      <c r="DB31" s="55">
        <v>-0.63046999999999997</v>
      </c>
      <c r="DC31" s="55">
        <v>1.893249</v>
      </c>
      <c r="DD31" s="56">
        <v>-1.9750099999999999</v>
      </c>
      <c r="DE31" s="55">
        <v>-0.23982999999999999</v>
      </c>
      <c r="DF31" s="57">
        <v>0.235508</v>
      </c>
      <c r="DG31" s="56">
        <v>0.41384199999999999</v>
      </c>
      <c r="DH31" s="55">
        <v>-1.107E-2</v>
      </c>
      <c r="DI31" s="55">
        <v>0.21717400000000001</v>
      </c>
      <c r="DJ31" s="55">
        <v>0.176179</v>
      </c>
      <c r="DK31" s="56">
        <v>6.9293999999999994E-2</v>
      </c>
      <c r="DL31" s="55">
        <v>0.671288</v>
      </c>
      <c r="DM31" s="57">
        <v>0.21379999999999999</v>
      </c>
      <c r="DN31" s="56">
        <v>0.116354</v>
      </c>
      <c r="DO31" s="55">
        <v>0.34383900000000001</v>
      </c>
    </row>
    <row r="32" spans="1:119" x14ac:dyDescent="0.15">
      <c r="A32" s="53" t="s">
        <v>416</v>
      </c>
      <c r="B32" s="53" t="s">
        <v>854</v>
      </c>
      <c r="C32" s="54" t="s">
        <v>811</v>
      </c>
      <c r="D32" s="146">
        <v>30</v>
      </c>
      <c r="E32" s="54" t="s">
        <v>416</v>
      </c>
      <c r="F32" s="54" t="s">
        <v>640</v>
      </c>
      <c r="G32" s="141">
        <v>5.5528404400000002E-2</v>
      </c>
      <c r="H32" s="143" t="s">
        <v>747</v>
      </c>
      <c r="I32" s="141">
        <v>0</v>
      </c>
      <c r="J32" s="55">
        <v>2.855807</v>
      </c>
      <c r="K32" s="55">
        <v>2.0762339999999999</v>
      </c>
      <c r="L32" s="55">
        <v>3.264532</v>
      </c>
      <c r="M32" s="55">
        <v>3.689333</v>
      </c>
      <c r="N32" s="55">
        <v>0.947133</v>
      </c>
      <c r="O32" s="55">
        <v>1.4606699999999999</v>
      </c>
      <c r="P32" s="55">
        <v>1.426617</v>
      </c>
      <c r="Q32" s="55">
        <v>3.251976</v>
      </c>
      <c r="R32" s="55">
        <v>0.141962</v>
      </c>
      <c r="S32" s="55">
        <v>1.6673389999999999</v>
      </c>
      <c r="T32" s="55">
        <v>4.980073</v>
      </c>
      <c r="U32" s="55">
        <v>4.8654200000000003</v>
      </c>
      <c r="V32" s="55">
        <v>5.0520990000000001</v>
      </c>
      <c r="W32" s="55">
        <v>4.1075169999999996</v>
      </c>
      <c r="X32" s="55">
        <v>7.1126620000000003</v>
      </c>
      <c r="Y32" s="55">
        <v>3.4137309999999998</v>
      </c>
      <c r="Z32" s="55">
        <v>3.9545750000000002</v>
      </c>
      <c r="AA32" s="55">
        <v>5.240081</v>
      </c>
      <c r="AB32" s="55">
        <v>4.118976</v>
      </c>
      <c r="AC32" s="55">
        <v>3.6429320000000001</v>
      </c>
      <c r="AD32" s="55">
        <v>3.882908</v>
      </c>
      <c r="AE32" s="55">
        <v>3.4337240000000002</v>
      </c>
      <c r="AF32" s="60">
        <v>3.7585329999999999</v>
      </c>
      <c r="AG32" s="55">
        <v>4.1712720000000001</v>
      </c>
      <c r="AH32" s="55">
        <v>3.440823</v>
      </c>
      <c r="AI32" s="55">
        <v>9.3461049999999997</v>
      </c>
      <c r="AJ32" s="55">
        <v>7.2507020000000004</v>
      </c>
      <c r="AK32" s="55">
        <v>2.5641210000000001</v>
      </c>
      <c r="AL32" s="60">
        <v>7.3448659999999997</v>
      </c>
      <c r="AM32" s="55">
        <v>10</v>
      </c>
      <c r="AN32" s="55">
        <v>1.52068</v>
      </c>
      <c r="AO32" s="60">
        <v>1.755085</v>
      </c>
      <c r="AP32" s="55">
        <v>7.3048690000000001</v>
      </c>
      <c r="AQ32" s="55">
        <v>5.6985169999999998</v>
      </c>
      <c r="AR32" s="55">
        <v>7.3195069999999998</v>
      </c>
      <c r="AS32" s="55">
        <v>3.3201369999999999</v>
      </c>
      <c r="AT32" s="59">
        <v>1.2122299999999999</v>
      </c>
      <c r="AU32" s="55">
        <v>6.6887740000000004</v>
      </c>
      <c r="AV32" s="55">
        <v>7.1243119999999998</v>
      </c>
      <c r="AW32" s="55">
        <v>0.31191099999999999</v>
      </c>
      <c r="AX32" s="55">
        <v>0.81347999999999998</v>
      </c>
      <c r="AY32" s="55">
        <v>1.8917299999999999</v>
      </c>
      <c r="AZ32" s="55">
        <v>1.8078479999999999</v>
      </c>
      <c r="BA32" s="59">
        <v>2.5085229999999998</v>
      </c>
      <c r="BB32" s="55">
        <v>5.0256829999999999</v>
      </c>
      <c r="BC32" s="55">
        <v>2.8417089999999998</v>
      </c>
      <c r="BD32" s="55">
        <v>4.1743800000000002</v>
      </c>
      <c r="BE32" s="55">
        <v>1.22902</v>
      </c>
      <c r="BF32" s="55">
        <v>0.59211899999999995</v>
      </c>
      <c r="BG32" s="55">
        <v>5.0844490000000002</v>
      </c>
      <c r="BH32" s="59">
        <v>-0.23341999999999999</v>
      </c>
      <c r="BI32" s="55">
        <v>0.78521799999999997</v>
      </c>
      <c r="BJ32" s="55">
        <v>3.191837</v>
      </c>
      <c r="BK32" s="55">
        <v>0.57442400000000005</v>
      </c>
      <c r="BL32" s="55">
        <v>0.494369</v>
      </c>
      <c r="BM32" s="55">
        <v>3.232888</v>
      </c>
      <c r="BN32" s="55">
        <v>0.278922</v>
      </c>
      <c r="BO32" s="59">
        <v>5.8861999999999998E-2</v>
      </c>
      <c r="BP32" s="55">
        <v>-0.40222999999999998</v>
      </c>
      <c r="BQ32" s="55">
        <v>0.42225000000000001</v>
      </c>
      <c r="BR32" s="55">
        <v>0.45403900000000003</v>
      </c>
      <c r="BS32" s="55">
        <v>-0.13599</v>
      </c>
      <c r="BT32" s="55">
        <v>3.1079789999999998</v>
      </c>
      <c r="BU32" s="55">
        <v>-1.02288</v>
      </c>
      <c r="BV32" s="59">
        <v>4.750292</v>
      </c>
      <c r="BW32" s="55">
        <v>2.7888E-2</v>
      </c>
      <c r="BX32" s="55">
        <v>-0.28534999999999999</v>
      </c>
      <c r="BY32" s="55">
        <v>4.170026</v>
      </c>
      <c r="BZ32" s="55">
        <v>-0.23882999999999999</v>
      </c>
      <c r="CA32" s="55">
        <v>-0.52007999999999999</v>
      </c>
      <c r="CB32" s="55">
        <v>2.5091420000000002</v>
      </c>
      <c r="CC32" s="59">
        <v>0.56037000000000003</v>
      </c>
      <c r="CD32" s="55">
        <v>2.1263619999999999</v>
      </c>
      <c r="CE32" s="55">
        <v>-0.77159999999999995</v>
      </c>
      <c r="CF32" s="55">
        <v>2.2127620000000001</v>
      </c>
      <c r="CG32" s="55">
        <v>7.8315999999999997E-2</v>
      </c>
      <c r="CH32" s="55">
        <v>2.3992650000000002</v>
      </c>
      <c r="CI32" s="55">
        <v>1.9879199999999999</v>
      </c>
      <c r="CJ32" s="59">
        <v>-0.31053999999999998</v>
      </c>
      <c r="CK32" s="55">
        <v>-3.4967999999999999</v>
      </c>
      <c r="CL32" s="55">
        <v>-3.01546</v>
      </c>
      <c r="CM32" s="55">
        <v>-0.86106000000000005</v>
      </c>
      <c r="CN32" s="55">
        <v>-0.65310000000000001</v>
      </c>
      <c r="CO32" s="55">
        <v>0.51042699999999996</v>
      </c>
      <c r="CP32" s="55">
        <v>1.2875449999999999</v>
      </c>
      <c r="CQ32" s="59">
        <v>1.7007429999999999</v>
      </c>
      <c r="CR32" s="55">
        <v>-1.2945800000000001</v>
      </c>
      <c r="CS32" s="55">
        <v>0.36799599999999999</v>
      </c>
      <c r="CT32" s="55">
        <v>3.7481689999999999</v>
      </c>
      <c r="CU32" s="55">
        <v>0.14684900000000001</v>
      </c>
      <c r="CV32" s="55">
        <v>4.0388409999999997</v>
      </c>
      <c r="CW32" s="55">
        <v>3.7404760000000001</v>
      </c>
      <c r="CX32" s="59">
        <v>3.726661</v>
      </c>
      <c r="CY32" s="55">
        <v>-1.5500799999999999</v>
      </c>
      <c r="CZ32" s="55">
        <v>1.5394730000000001</v>
      </c>
      <c r="DA32" s="55">
        <v>1.6614329999999999</v>
      </c>
      <c r="DB32" s="55">
        <v>-0.22781000000000001</v>
      </c>
      <c r="DC32" s="55">
        <v>1.480972</v>
      </c>
      <c r="DD32" s="55">
        <v>-0.48948000000000003</v>
      </c>
      <c r="DE32" s="59">
        <v>-0.37180000000000002</v>
      </c>
      <c r="DF32" s="55">
        <v>0.24563499999999999</v>
      </c>
      <c r="DG32" s="55">
        <v>0.247805</v>
      </c>
      <c r="DH32" s="55">
        <v>5.1699000000000002E-2</v>
      </c>
      <c r="DI32" s="55">
        <v>-0.27339000000000002</v>
      </c>
      <c r="DJ32" s="55">
        <v>0.32261400000000001</v>
      </c>
      <c r="DK32" s="55">
        <v>0.172844</v>
      </c>
      <c r="DL32" s="59">
        <v>0.51205299999999998</v>
      </c>
      <c r="DM32" s="55">
        <v>0.194605</v>
      </c>
      <c r="DN32" s="55">
        <v>-6.0499999999999998E-2</v>
      </c>
      <c r="DO32" s="55">
        <v>9.9439E-2</v>
      </c>
    </row>
    <row r="33" spans="1:119" x14ac:dyDescent="0.15">
      <c r="A33" s="53" t="s">
        <v>106</v>
      </c>
      <c r="B33" s="53" t="s">
        <v>855</v>
      </c>
      <c r="C33" s="54" t="s">
        <v>531</v>
      </c>
      <c r="D33" s="146">
        <v>31</v>
      </c>
      <c r="E33" s="54" t="s">
        <v>106</v>
      </c>
      <c r="F33" s="54" t="s">
        <v>654</v>
      </c>
      <c r="G33" s="141">
        <v>5.4560525899999997E-2</v>
      </c>
      <c r="H33" s="143">
        <v>15.3748</v>
      </c>
      <c r="I33" s="141">
        <v>1.3748396197659335E-2</v>
      </c>
      <c r="J33" s="55">
        <v>3.0828009999999999</v>
      </c>
      <c r="K33" s="55">
        <v>2.9538850000000001</v>
      </c>
      <c r="L33" s="55">
        <v>2.9691920000000001</v>
      </c>
      <c r="M33" s="55">
        <v>3.4685619999999999</v>
      </c>
      <c r="N33" s="55">
        <v>0.57997900000000002</v>
      </c>
      <c r="O33" s="55">
        <v>3.4560569999999999</v>
      </c>
      <c r="P33" s="55">
        <v>3.4501979999999999</v>
      </c>
      <c r="Q33" s="55">
        <v>5.2000929999999999</v>
      </c>
      <c r="R33" s="55">
        <v>0.20979300000000001</v>
      </c>
      <c r="S33" s="55">
        <v>4.1446139999999998</v>
      </c>
      <c r="T33" s="55">
        <v>3.102557</v>
      </c>
      <c r="U33" s="55">
        <v>3.1387209999999999</v>
      </c>
      <c r="V33" s="55">
        <v>3.3056719999999999</v>
      </c>
      <c r="W33" s="55">
        <v>3.3124319999999998</v>
      </c>
      <c r="X33" s="55">
        <v>2.6094240000000002</v>
      </c>
      <c r="Y33" s="55">
        <v>3.1623169999999998</v>
      </c>
      <c r="Z33" s="55">
        <v>2.6592889999999998</v>
      </c>
      <c r="AA33" s="55">
        <v>2.7931460000000001</v>
      </c>
      <c r="AB33" s="55">
        <v>2.7572139999999998</v>
      </c>
      <c r="AC33" s="55">
        <v>5.4992039999999998</v>
      </c>
      <c r="AD33" s="55">
        <v>2.728837</v>
      </c>
      <c r="AE33" s="55">
        <v>2.7052779999999998</v>
      </c>
      <c r="AF33" s="61">
        <v>2.8664809999999998</v>
      </c>
      <c r="AG33" s="55">
        <v>2.897157</v>
      </c>
      <c r="AH33" s="55">
        <v>2.7661030000000002</v>
      </c>
      <c r="AI33" s="55">
        <v>1.738907</v>
      </c>
      <c r="AJ33" s="55">
        <v>1.81813</v>
      </c>
      <c r="AK33" s="55">
        <v>2.610833</v>
      </c>
      <c r="AL33" s="61">
        <v>1.799388</v>
      </c>
      <c r="AM33" s="55">
        <v>1.52068</v>
      </c>
      <c r="AN33" s="55">
        <v>10</v>
      </c>
      <c r="AO33" s="61">
        <v>1.418051</v>
      </c>
      <c r="AP33" s="55">
        <v>1.2225440000000001</v>
      </c>
      <c r="AQ33" s="55">
        <v>1.4283300000000001</v>
      </c>
      <c r="AR33" s="55">
        <v>1.6167450000000001</v>
      </c>
      <c r="AS33" s="56">
        <v>2.454075</v>
      </c>
      <c r="AT33" s="55">
        <v>4.9249689999999999</v>
      </c>
      <c r="AU33" s="57">
        <v>1.194623</v>
      </c>
      <c r="AV33" s="56">
        <v>0.95865100000000003</v>
      </c>
      <c r="AW33" s="55">
        <v>-0.23336000000000001</v>
      </c>
      <c r="AX33" s="55">
        <v>-0.11305</v>
      </c>
      <c r="AY33" s="55">
        <v>2.1270639999999998</v>
      </c>
      <c r="AZ33" s="56">
        <v>1.8006260000000001</v>
      </c>
      <c r="BA33" s="55">
        <v>1.5631550000000001</v>
      </c>
      <c r="BB33" s="57">
        <v>1.349256</v>
      </c>
      <c r="BC33" s="56">
        <v>1.9856860000000001</v>
      </c>
      <c r="BD33" s="55">
        <v>0.96433599999999997</v>
      </c>
      <c r="BE33" s="55">
        <v>1.4324129999999999</v>
      </c>
      <c r="BF33" s="55">
        <v>0.19566900000000001</v>
      </c>
      <c r="BG33" s="56">
        <v>1.345917</v>
      </c>
      <c r="BH33" s="55">
        <v>2.3550800000000001</v>
      </c>
      <c r="BI33" s="57">
        <v>5.6932660000000004</v>
      </c>
      <c r="BJ33" s="56">
        <v>1.329855</v>
      </c>
      <c r="BK33" s="55">
        <v>0.19603999999999999</v>
      </c>
      <c r="BL33" s="55">
        <v>0.16389599999999999</v>
      </c>
      <c r="BM33" s="55">
        <v>0.690438</v>
      </c>
      <c r="BN33" s="56">
        <v>2.780592</v>
      </c>
      <c r="BO33" s="55">
        <v>-0.59245000000000003</v>
      </c>
      <c r="BP33" s="57">
        <v>0.314996</v>
      </c>
      <c r="BQ33" s="56">
        <v>-9.9399999999999992E-3</v>
      </c>
      <c r="BR33" s="55">
        <v>0.147589</v>
      </c>
      <c r="BS33" s="55">
        <v>1.9848269999999999</v>
      </c>
      <c r="BT33" s="55">
        <v>0.98930799999999997</v>
      </c>
      <c r="BU33" s="56">
        <v>2.1692119999999999</v>
      </c>
      <c r="BV33" s="55">
        <v>-0.28160000000000002</v>
      </c>
      <c r="BW33" s="57">
        <v>7.3010000000000005E-2</v>
      </c>
      <c r="BX33" s="56">
        <v>2.4366789999999998</v>
      </c>
      <c r="BY33" s="55">
        <v>0.30528300000000003</v>
      </c>
      <c r="BZ33" s="55">
        <v>0.67871800000000004</v>
      </c>
      <c r="CA33" s="55">
        <v>4.4720000000000003E-2</v>
      </c>
      <c r="CB33" s="56">
        <v>0.74910500000000002</v>
      </c>
      <c r="CC33" s="55">
        <v>0.207651</v>
      </c>
      <c r="CD33" s="57">
        <v>0.56906500000000004</v>
      </c>
      <c r="CE33" s="56">
        <v>1.61016</v>
      </c>
      <c r="CF33" s="55">
        <v>0.592638</v>
      </c>
      <c r="CG33" s="55">
        <v>5.1706000000000002E-2</v>
      </c>
      <c r="CH33" s="55">
        <v>0.71510499999999999</v>
      </c>
      <c r="CI33" s="56">
        <v>0.64219000000000004</v>
      </c>
      <c r="CJ33" s="55">
        <v>-0.22872000000000001</v>
      </c>
      <c r="CK33" s="57">
        <v>0.60216499999999995</v>
      </c>
      <c r="CL33" s="56">
        <v>0.88196300000000005</v>
      </c>
      <c r="CM33" s="55">
        <v>-1.0224500000000001</v>
      </c>
      <c r="CN33" s="55">
        <v>-0.42085</v>
      </c>
      <c r="CO33" s="55">
        <v>0.15339</v>
      </c>
      <c r="CP33" s="56">
        <v>0.43715300000000001</v>
      </c>
      <c r="CQ33" s="55">
        <v>0.48647899999999999</v>
      </c>
      <c r="CR33" s="57">
        <v>-1.19736</v>
      </c>
      <c r="CS33" s="56">
        <v>-0.22547</v>
      </c>
      <c r="CT33" s="55">
        <v>2.0948000000000001E-2</v>
      </c>
      <c r="CU33" s="55">
        <v>3.6144000000000003E-2</v>
      </c>
      <c r="CV33" s="55">
        <v>-0.12736</v>
      </c>
      <c r="CW33" s="56">
        <v>2.4586E-2</v>
      </c>
      <c r="CX33" s="55">
        <v>2.0282999999999999E-2</v>
      </c>
      <c r="CY33" s="57">
        <v>-0.15307999999999999</v>
      </c>
      <c r="CZ33" s="56">
        <v>0.73952300000000004</v>
      </c>
      <c r="DA33" s="55">
        <v>0.69581300000000001</v>
      </c>
      <c r="DB33" s="55">
        <v>8.7188000000000002E-2</v>
      </c>
      <c r="DC33" s="55">
        <v>0.37320700000000001</v>
      </c>
      <c r="DD33" s="56">
        <v>0.40040900000000001</v>
      </c>
      <c r="DE33" s="55">
        <v>0.31601400000000002</v>
      </c>
      <c r="DF33" s="57">
        <v>0.39056000000000002</v>
      </c>
      <c r="DG33" s="56">
        <v>-3.3459999999999997E-2</v>
      </c>
      <c r="DH33" s="55">
        <v>-1.338E-2</v>
      </c>
      <c r="DI33" s="55">
        <v>-0.31864999999999999</v>
      </c>
      <c r="DJ33" s="55">
        <v>2.4455000000000001E-2</v>
      </c>
      <c r="DK33" s="56">
        <v>0.23819699999999999</v>
      </c>
      <c r="DL33" s="55">
        <v>0.120615</v>
      </c>
      <c r="DM33" s="57">
        <v>5.4219999999999997E-2</v>
      </c>
      <c r="DN33" s="56">
        <v>0.20347499999999999</v>
      </c>
      <c r="DO33" s="55">
        <v>4.3104999999999997E-2</v>
      </c>
    </row>
    <row r="34" spans="1:119" x14ac:dyDescent="0.15">
      <c r="A34" s="53" t="s">
        <v>95</v>
      </c>
      <c r="B34" s="53" t="s">
        <v>856</v>
      </c>
      <c r="C34" s="153" t="s">
        <v>813</v>
      </c>
      <c r="D34" s="146">
        <v>32</v>
      </c>
      <c r="E34" s="54" t="s">
        <v>95</v>
      </c>
      <c r="F34" s="54" t="s">
        <v>645</v>
      </c>
      <c r="G34" s="141">
        <v>5.3151125299999998E-2</v>
      </c>
      <c r="H34" s="143">
        <v>45.970100000000002</v>
      </c>
      <c r="I34" s="141">
        <v>8.853335572912292E-4</v>
      </c>
      <c r="J34" s="55">
        <v>4.0657959999999997</v>
      </c>
      <c r="K34" s="55">
        <v>3.5562279999999999</v>
      </c>
      <c r="L34" s="55">
        <v>4.2671299999999999</v>
      </c>
      <c r="M34" s="55">
        <v>3.1598350000000002</v>
      </c>
      <c r="N34" s="55">
        <v>0.73579899999999998</v>
      </c>
      <c r="O34" s="55">
        <v>2.3058299999999998</v>
      </c>
      <c r="P34" s="55">
        <v>2.2525210000000002</v>
      </c>
      <c r="Q34" s="55">
        <v>4.4913129999999999</v>
      </c>
      <c r="R34" s="55">
        <v>1.733452</v>
      </c>
      <c r="S34" s="55">
        <v>1.5438780000000001</v>
      </c>
      <c r="T34" s="55">
        <v>2.9089369999999999</v>
      </c>
      <c r="U34" s="55">
        <v>2.7607629999999999</v>
      </c>
      <c r="V34" s="55">
        <v>3.0318149999999999</v>
      </c>
      <c r="W34" s="55">
        <v>3.380776</v>
      </c>
      <c r="X34" s="55">
        <v>2.6273179999999998</v>
      </c>
      <c r="Y34" s="55">
        <v>2.52854</v>
      </c>
      <c r="Z34" s="55">
        <v>3.2324290000000002</v>
      </c>
      <c r="AA34" s="55">
        <v>2.8670070000000001</v>
      </c>
      <c r="AB34" s="55">
        <v>2.8981870000000001</v>
      </c>
      <c r="AC34" s="55">
        <v>3.8583240000000001</v>
      </c>
      <c r="AD34" s="55">
        <v>3.154738</v>
      </c>
      <c r="AE34" s="56">
        <v>2.8840940000000002</v>
      </c>
      <c r="AF34" s="55">
        <v>3.536216</v>
      </c>
      <c r="AG34" s="57">
        <v>3.4204509999999999</v>
      </c>
      <c r="AH34" s="55">
        <v>2.888058</v>
      </c>
      <c r="AI34" s="55">
        <v>1.8367059999999999</v>
      </c>
      <c r="AJ34" s="55">
        <v>2.010211</v>
      </c>
      <c r="AK34" s="56">
        <v>2.142909</v>
      </c>
      <c r="AL34" s="55">
        <v>2.056079</v>
      </c>
      <c r="AM34" s="57">
        <v>1.755085</v>
      </c>
      <c r="AN34" s="56">
        <v>1.418051</v>
      </c>
      <c r="AO34" s="55">
        <v>10</v>
      </c>
      <c r="AP34" s="55">
        <v>1.673162</v>
      </c>
      <c r="AQ34" s="55">
        <v>2.1884049999999999</v>
      </c>
      <c r="AR34" s="55">
        <v>2.0441569999999998</v>
      </c>
      <c r="AS34" s="55">
        <v>3.319817</v>
      </c>
      <c r="AT34" s="60">
        <v>1.7065349999999999</v>
      </c>
      <c r="AU34" s="55">
        <v>1.7273940000000001</v>
      </c>
      <c r="AV34" s="55">
        <v>1.528303</v>
      </c>
      <c r="AW34" s="55">
        <v>0.19986799999999999</v>
      </c>
      <c r="AX34" s="55">
        <v>0.286968</v>
      </c>
      <c r="AY34" s="55">
        <v>0.97822699999999996</v>
      </c>
      <c r="AZ34" s="55">
        <v>1.3573580000000001</v>
      </c>
      <c r="BA34" s="60">
        <v>1.6689320000000001</v>
      </c>
      <c r="BB34" s="55">
        <v>1.999568</v>
      </c>
      <c r="BC34" s="55">
        <v>1.2315229999999999</v>
      </c>
      <c r="BD34" s="55">
        <v>1.63348</v>
      </c>
      <c r="BE34" s="55">
        <v>-0.27328000000000002</v>
      </c>
      <c r="BF34" s="55">
        <v>0.23952599999999999</v>
      </c>
      <c r="BG34" s="55">
        <v>1.678078</v>
      </c>
      <c r="BH34" s="60">
        <v>0.26455400000000001</v>
      </c>
      <c r="BI34" s="55">
        <v>0.71812200000000004</v>
      </c>
      <c r="BJ34" s="55">
        <v>2.9566240000000001</v>
      </c>
      <c r="BK34" s="55">
        <v>0.21176700000000001</v>
      </c>
      <c r="BL34" s="55">
        <v>0.17661499999999999</v>
      </c>
      <c r="BM34" s="55">
        <v>1.431351</v>
      </c>
      <c r="BN34" s="55">
        <v>0.67016500000000001</v>
      </c>
      <c r="BO34" s="60">
        <v>8.9927999999999994E-2</v>
      </c>
      <c r="BP34" s="55">
        <v>0.94313000000000002</v>
      </c>
      <c r="BQ34" s="55">
        <v>0.24544099999999999</v>
      </c>
      <c r="BR34" s="55">
        <v>0.137513</v>
      </c>
      <c r="BS34" s="55">
        <v>3.4870999999999999E-2</v>
      </c>
      <c r="BT34" s="55">
        <v>0.77950799999999998</v>
      </c>
      <c r="BU34" s="55">
        <v>-3.764E-2</v>
      </c>
      <c r="BV34" s="60">
        <v>0.45727299999999999</v>
      </c>
      <c r="BW34" s="55">
        <v>-0.35049999999999998</v>
      </c>
      <c r="BX34" s="55">
        <v>0.29600900000000002</v>
      </c>
      <c r="BY34" s="55">
        <v>-9.3119999999999994E-2</v>
      </c>
      <c r="BZ34" s="55">
        <v>3.3633999999999997E-2</v>
      </c>
      <c r="CA34" s="55">
        <v>-0.25880999999999998</v>
      </c>
      <c r="CB34" s="55">
        <v>0.55659400000000003</v>
      </c>
      <c r="CC34" s="60">
        <v>0.35971500000000001</v>
      </c>
      <c r="CD34" s="55">
        <v>0.816554</v>
      </c>
      <c r="CE34" s="55">
        <v>-0.18522</v>
      </c>
      <c r="CF34" s="55">
        <v>0.81370500000000001</v>
      </c>
      <c r="CG34" s="55">
        <v>0.18300900000000001</v>
      </c>
      <c r="CH34" s="55">
        <v>0.96261200000000002</v>
      </c>
      <c r="CI34" s="55">
        <v>0.82570500000000002</v>
      </c>
      <c r="CJ34" s="60">
        <v>-0.34615000000000001</v>
      </c>
      <c r="CK34" s="55">
        <v>0.49189300000000002</v>
      </c>
      <c r="CL34" s="55">
        <v>0.65688999999999997</v>
      </c>
      <c r="CM34" s="55">
        <v>-0.37093999999999999</v>
      </c>
      <c r="CN34" s="55">
        <v>-5.9139999999999998E-2</v>
      </c>
      <c r="CO34" s="55">
        <v>0.172572</v>
      </c>
      <c r="CP34" s="55">
        <v>0.49951899999999999</v>
      </c>
      <c r="CQ34" s="60">
        <v>-4.2959999999999998E-2</v>
      </c>
      <c r="CR34" s="55">
        <v>-0.46373999999999999</v>
      </c>
      <c r="CS34" s="55">
        <v>0.12851000000000001</v>
      </c>
      <c r="CT34" s="55">
        <v>-0.10165</v>
      </c>
      <c r="CU34" s="55">
        <v>-4.1950000000000001E-2</v>
      </c>
      <c r="CV34" s="55">
        <v>-0.13103999999999999</v>
      </c>
      <c r="CW34" s="55">
        <v>-8.3739999999999995E-2</v>
      </c>
      <c r="CX34" s="60">
        <v>-8.301E-2</v>
      </c>
      <c r="CY34" s="55">
        <v>-1.2013799999999999</v>
      </c>
      <c r="CZ34" s="55">
        <v>4.3653999999999998E-2</v>
      </c>
      <c r="DA34" s="55">
        <v>1.6003E-2</v>
      </c>
      <c r="DB34" s="55">
        <v>4.4721999999999998E-2</v>
      </c>
      <c r="DC34" s="55">
        <v>0.532918</v>
      </c>
      <c r="DD34" s="55">
        <v>5.2928999999999997E-2</v>
      </c>
      <c r="DE34" s="60">
        <v>1.1720000000000001E-3</v>
      </c>
      <c r="DF34" s="55">
        <v>0.77380300000000002</v>
      </c>
      <c r="DG34" s="55">
        <v>9.1439999999999994E-2</v>
      </c>
      <c r="DH34" s="55">
        <v>5.5842000000000003E-2</v>
      </c>
      <c r="DI34" s="55">
        <v>-0.20049</v>
      </c>
      <c r="DJ34" s="55">
        <v>6.6729999999999998E-2</v>
      </c>
      <c r="DK34" s="55">
        <v>4.9334000000000003E-2</v>
      </c>
      <c r="DL34" s="60">
        <v>0.20551800000000001</v>
      </c>
      <c r="DM34" s="55">
        <v>6.5781000000000006E-2</v>
      </c>
      <c r="DN34" s="55">
        <v>1.1932999999999999E-2</v>
      </c>
      <c r="DO34" s="55">
        <v>3.3103E-2</v>
      </c>
    </row>
    <row r="35" spans="1:119" x14ac:dyDescent="0.15">
      <c r="A35" s="53" t="s">
        <v>60</v>
      </c>
      <c r="B35" s="53" t="s">
        <v>857</v>
      </c>
      <c r="C35" s="54" t="s">
        <v>789</v>
      </c>
      <c r="D35" s="146">
        <v>33</v>
      </c>
      <c r="E35" s="54" t="s">
        <v>60</v>
      </c>
      <c r="F35" s="54" t="s">
        <v>606</v>
      </c>
      <c r="G35" s="141">
        <v>5.0096799599999998E-2</v>
      </c>
      <c r="H35" s="143" t="s">
        <v>747</v>
      </c>
      <c r="I35" s="141">
        <v>0</v>
      </c>
      <c r="J35" s="55">
        <v>3.0719979999999998</v>
      </c>
      <c r="K35" s="55">
        <v>2.2896030000000001</v>
      </c>
      <c r="L35" s="55">
        <v>3.432242</v>
      </c>
      <c r="M35" s="55">
        <v>3.748329</v>
      </c>
      <c r="N35" s="55">
        <v>1.235039</v>
      </c>
      <c r="O35" s="55">
        <v>1.590802</v>
      </c>
      <c r="P35" s="55">
        <v>1.548508</v>
      </c>
      <c r="Q35" s="55">
        <v>3.1759590000000002</v>
      </c>
      <c r="R35" s="55">
        <v>0.43429099999999998</v>
      </c>
      <c r="S35" s="55">
        <v>1.6256379999999999</v>
      </c>
      <c r="T35" s="55">
        <v>5.0014130000000003</v>
      </c>
      <c r="U35" s="55">
        <v>4.88985</v>
      </c>
      <c r="V35" s="55">
        <v>5.0296190000000003</v>
      </c>
      <c r="W35" s="55">
        <v>4.1198100000000002</v>
      </c>
      <c r="X35" s="55">
        <v>5.3873290000000003</v>
      </c>
      <c r="Y35" s="55">
        <v>3.3587120000000001</v>
      </c>
      <c r="Z35" s="55">
        <v>3.9511949999999998</v>
      </c>
      <c r="AA35" s="55">
        <v>5.1763640000000004</v>
      </c>
      <c r="AB35" s="55">
        <v>4.0000249999999999</v>
      </c>
      <c r="AC35" s="55">
        <v>3.4939040000000001</v>
      </c>
      <c r="AD35" s="55">
        <v>3.9078629999999999</v>
      </c>
      <c r="AE35" s="56">
        <v>3.4050319999999998</v>
      </c>
      <c r="AF35" s="55">
        <v>3.7523279999999999</v>
      </c>
      <c r="AG35" s="57">
        <v>4.2107869999999998</v>
      </c>
      <c r="AH35" s="55">
        <v>3.4175689999999999</v>
      </c>
      <c r="AI35" s="55">
        <v>7.6000579999999998</v>
      </c>
      <c r="AJ35" s="55">
        <v>7.6828770000000004</v>
      </c>
      <c r="AK35" s="56">
        <v>2.4866450000000002</v>
      </c>
      <c r="AL35" s="55">
        <v>7.7702039999999997</v>
      </c>
      <c r="AM35" s="57">
        <v>7.3048690000000001</v>
      </c>
      <c r="AN35" s="56">
        <v>1.2225440000000001</v>
      </c>
      <c r="AO35" s="55">
        <v>1.673162</v>
      </c>
      <c r="AP35" s="55">
        <v>10</v>
      </c>
      <c r="AQ35" s="55">
        <v>7.6405890000000003</v>
      </c>
      <c r="AR35" s="55">
        <v>7.509493</v>
      </c>
      <c r="AS35" s="55">
        <v>3.3305479999999998</v>
      </c>
      <c r="AT35" s="61">
        <v>1.1036220000000001</v>
      </c>
      <c r="AU35" s="55">
        <v>8.7608130000000006</v>
      </c>
      <c r="AV35" s="55">
        <v>9.1902279999999994</v>
      </c>
      <c r="AW35" s="55">
        <v>0.20327999999999999</v>
      </c>
      <c r="AX35" s="55">
        <v>0.61029699999999998</v>
      </c>
      <c r="AY35" s="55">
        <v>1.796808</v>
      </c>
      <c r="AZ35" s="55">
        <v>1.7593890000000001</v>
      </c>
      <c r="BA35" s="61">
        <v>2.4573360000000002</v>
      </c>
      <c r="BB35" s="55">
        <v>6.8255039999999996</v>
      </c>
      <c r="BC35" s="55">
        <v>2.6290789999999999</v>
      </c>
      <c r="BD35" s="55">
        <v>7.054659</v>
      </c>
      <c r="BE35" s="55">
        <v>1.2069289999999999</v>
      </c>
      <c r="BF35" s="55">
        <v>0.34588600000000003</v>
      </c>
      <c r="BG35" s="55">
        <v>5.2338440000000004</v>
      </c>
      <c r="BH35" s="61">
        <v>-0.65666000000000002</v>
      </c>
      <c r="BI35" s="55">
        <v>0.56049700000000002</v>
      </c>
      <c r="BJ35" s="55">
        <v>3.2432180000000002</v>
      </c>
      <c r="BK35" s="55">
        <v>0.39235599999999998</v>
      </c>
      <c r="BL35" s="55">
        <v>0.355159</v>
      </c>
      <c r="BM35" s="55">
        <v>6.0263049999999998</v>
      </c>
      <c r="BN35" s="55">
        <v>7.5745999999999994E-2</v>
      </c>
      <c r="BO35" s="61">
        <v>-1.4789999999999999E-2</v>
      </c>
      <c r="BP35" s="55">
        <v>-0.33932000000000001</v>
      </c>
      <c r="BQ35" s="55">
        <v>0.17275399999999999</v>
      </c>
      <c r="BR35" s="55">
        <v>1.1439710000000001</v>
      </c>
      <c r="BS35" s="55">
        <v>-0.34268999999999999</v>
      </c>
      <c r="BT35" s="55">
        <v>3.0787900000000001</v>
      </c>
      <c r="BU35" s="55">
        <v>-1.3120000000000001</v>
      </c>
      <c r="BV35" s="61">
        <v>3.68059</v>
      </c>
      <c r="BW35" s="55">
        <v>-1.779E-2</v>
      </c>
      <c r="BX35" s="55">
        <v>-0.46803</v>
      </c>
      <c r="BY35" s="55">
        <v>0.90732900000000005</v>
      </c>
      <c r="BZ35" s="55">
        <v>-0.36177999999999999</v>
      </c>
      <c r="CA35" s="55">
        <v>-1.3383700000000001</v>
      </c>
      <c r="CB35" s="55">
        <v>2.5410469999999998</v>
      </c>
      <c r="CC35" s="61">
        <v>0.84232200000000002</v>
      </c>
      <c r="CD35" s="55">
        <v>2.4298139999999999</v>
      </c>
      <c r="CE35" s="55">
        <v>-1.3045500000000001</v>
      </c>
      <c r="CF35" s="55">
        <v>2.5599370000000001</v>
      </c>
      <c r="CG35" s="55">
        <v>-3.3799999999999997E-2</v>
      </c>
      <c r="CH35" s="55">
        <v>2.7580309999999999</v>
      </c>
      <c r="CI35" s="55">
        <v>2.094176</v>
      </c>
      <c r="CJ35" s="61">
        <v>-0.4299</v>
      </c>
      <c r="CK35" s="55">
        <v>-3.6291699999999998</v>
      </c>
      <c r="CL35" s="55">
        <v>-3.2202299999999999</v>
      </c>
      <c r="CM35" s="55">
        <v>-0.68906999999999996</v>
      </c>
      <c r="CN35" s="55">
        <v>-0.71636</v>
      </c>
      <c r="CO35" s="55">
        <v>0.62269699999999994</v>
      </c>
      <c r="CP35" s="55">
        <v>1.477695</v>
      </c>
      <c r="CQ35" s="61">
        <v>-1.13001</v>
      </c>
      <c r="CR35" s="55">
        <v>-1.0677700000000001</v>
      </c>
      <c r="CS35" s="55">
        <v>-7.535E-2</v>
      </c>
      <c r="CT35" s="55">
        <v>0.46797</v>
      </c>
      <c r="CU35" s="55">
        <v>0.12949099999999999</v>
      </c>
      <c r="CV35" s="55">
        <v>0.76276200000000005</v>
      </c>
      <c r="CW35" s="55">
        <v>0.41482999999999998</v>
      </c>
      <c r="CX35" s="61">
        <v>0.429454</v>
      </c>
      <c r="CY35" s="55">
        <v>-1.6527499999999999</v>
      </c>
      <c r="CZ35" s="55">
        <v>-2.444</v>
      </c>
      <c r="DA35" s="55">
        <v>-2.1839200000000001</v>
      </c>
      <c r="DB35" s="55">
        <v>-1.1898299999999999</v>
      </c>
      <c r="DC35" s="55">
        <v>1.673945</v>
      </c>
      <c r="DD35" s="55">
        <v>-1.9313199999999999</v>
      </c>
      <c r="DE35" s="61">
        <v>0.15937399999999999</v>
      </c>
      <c r="DF35" s="55">
        <v>0.23228099999999999</v>
      </c>
      <c r="DG35" s="55">
        <v>3.9563000000000001E-2</v>
      </c>
      <c r="DH35" s="55">
        <v>-1.4319999999999999E-2</v>
      </c>
      <c r="DI35" s="55">
        <v>0.274144</v>
      </c>
      <c r="DJ35" s="55">
        <v>-0.19231000000000001</v>
      </c>
      <c r="DK35" s="55">
        <v>0.195663</v>
      </c>
      <c r="DL35" s="61">
        <v>0.62543099999999996</v>
      </c>
      <c r="DM35" s="55">
        <v>0.19604099999999999</v>
      </c>
      <c r="DN35" s="55">
        <v>6.0675E-2</v>
      </c>
      <c r="DO35" s="55">
        <v>0.488709</v>
      </c>
    </row>
    <row r="36" spans="1:119" x14ac:dyDescent="0.15">
      <c r="A36" s="53" t="s">
        <v>61</v>
      </c>
      <c r="B36" s="53" t="s">
        <v>858</v>
      </c>
      <c r="C36" s="54" t="s">
        <v>790</v>
      </c>
      <c r="D36" s="146">
        <v>34</v>
      </c>
      <c r="E36" s="54" t="s">
        <v>61</v>
      </c>
      <c r="F36" s="54" t="s">
        <v>607</v>
      </c>
      <c r="G36" s="141">
        <v>4.8459944999999997E-2</v>
      </c>
      <c r="H36" s="143" t="s">
        <v>747</v>
      </c>
      <c r="I36" s="141">
        <v>0</v>
      </c>
      <c r="J36" s="55">
        <v>3.714604</v>
      </c>
      <c r="K36" s="55">
        <v>2.935689</v>
      </c>
      <c r="L36" s="55">
        <v>4.1086400000000003</v>
      </c>
      <c r="M36" s="55">
        <v>4.0971650000000004</v>
      </c>
      <c r="N36" s="55">
        <v>1.3777999999999999</v>
      </c>
      <c r="O36" s="55">
        <v>2.070255</v>
      </c>
      <c r="P36" s="55">
        <v>2.0211700000000001</v>
      </c>
      <c r="Q36" s="55">
        <v>3.942342</v>
      </c>
      <c r="R36" s="55">
        <v>0.68540100000000004</v>
      </c>
      <c r="S36" s="55">
        <v>1.8609800000000001</v>
      </c>
      <c r="T36" s="55">
        <v>5.8120180000000001</v>
      </c>
      <c r="U36" s="55">
        <v>5.6864679999999996</v>
      </c>
      <c r="V36" s="55">
        <v>5.9728950000000003</v>
      </c>
      <c r="W36" s="55">
        <v>5.3349630000000001</v>
      </c>
      <c r="X36" s="55">
        <v>4.6342049999999997</v>
      </c>
      <c r="Y36" s="55">
        <v>4.0509550000000001</v>
      </c>
      <c r="Z36" s="55">
        <v>4.7758620000000001</v>
      </c>
      <c r="AA36" s="55">
        <v>6.1304970000000001</v>
      </c>
      <c r="AB36" s="55">
        <v>4.6420349999999999</v>
      </c>
      <c r="AC36" s="55">
        <v>4.2607949999999999</v>
      </c>
      <c r="AD36" s="55">
        <v>5.0690220000000004</v>
      </c>
      <c r="AE36" s="56">
        <v>4.2604519999999999</v>
      </c>
      <c r="AF36" s="55">
        <v>5.2233219999999996</v>
      </c>
      <c r="AG36" s="57">
        <v>5.553204</v>
      </c>
      <c r="AH36" s="55">
        <v>4.3224559999999999</v>
      </c>
      <c r="AI36" s="55">
        <v>6.151446</v>
      </c>
      <c r="AJ36" s="55">
        <v>8.0494470000000007</v>
      </c>
      <c r="AK36" s="56">
        <v>3.1204420000000002</v>
      </c>
      <c r="AL36" s="55">
        <v>8.1635190000000009</v>
      </c>
      <c r="AM36" s="57">
        <v>5.6985169999999998</v>
      </c>
      <c r="AN36" s="56">
        <v>1.4283300000000001</v>
      </c>
      <c r="AO36" s="55">
        <v>2.1884049999999999</v>
      </c>
      <c r="AP36" s="55">
        <v>7.6405890000000003</v>
      </c>
      <c r="AQ36" s="55">
        <v>10</v>
      </c>
      <c r="AR36" s="55">
        <v>8.0360929999999993</v>
      </c>
      <c r="AS36" s="56">
        <v>4.8763589999999999</v>
      </c>
      <c r="AT36" s="55">
        <v>1.0065200000000001</v>
      </c>
      <c r="AU36" s="57">
        <v>8.0176870000000005</v>
      </c>
      <c r="AV36" s="56">
        <v>7.1051580000000003</v>
      </c>
      <c r="AW36" s="55">
        <v>0.56623000000000001</v>
      </c>
      <c r="AX36" s="55">
        <v>1.002346</v>
      </c>
      <c r="AY36" s="55">
        <v>2.0800969999999999</v>
      </c>
      <c r="AZ36" s="56">
        <v>1.886069</v>
      </c>
      <c r="BA36" s="55">
        <v>2.7608990000000002</v>
      </c>
      <c r="BB36" s="57">
        <v>8.7848980000000001</v>
      </c>
      <c r="BC36" s="56">
        <v>3.052044</v>
      </c>
      <c r="BD36" s="55">
        <v>8.1630310000000001</v>
      </c>
      <c r="BE36" s="55">
        <v>0.746502</v>
      </c>
      <c r="BF36" s="55">
        <v>0.333117</v>
      </c>
      <c r="BG36" s="56">
        <v>5.4432159999999996</v>
      </c>
      <c r="BH36" s="55">
        <v>-0.64334999999999998</v>
      </c>
      <c r="BI36" s="57">
        <v>0.57608000000000004</v>
      </c>
      <c r="BJ36" s="56">
        <v>4.4197610000000003</v>
      </c>
      <c r="BK36" s="55">
        <v>0.35745300000000002</v>
      </c>
      <c r="BL36" s="55">
        <v>0.35919699999999999</v>
      </c>
      <c r="BM36" s="55">
        <v>7.3931699999999996</v>
      </c>
      <c r="BN36" s="56">
        <v>0.69493799999999994</v>
      </c>
      <c r="BO36" s="55">
        <v>0.25167699999999998</v>
      </c>
      <c r="BP36" s="57">
        <v>0.26209399999999999</v>
      </c>
      <c r="BQ36" s="56">
        <v>0.233626</v>
      </c>
      <c r="BR36" s="55">
        <v>1.2016290000000001</v>
      </c>
      <c r="BS36" s="55">
        <v>-0.68730000000000002</v>
      </c>
      <c r="BT36" s="55">
        <v>3.4102999999999999</v>
      </c>
      <c r="BU36" s="56">
        <v>-1.1374299999999999</v>
      </c>
      <c r="BV36" s="55">
        <v>1.715047</v>
      </c>
      <c r="BW36" s="57">
        <v>0.33643899999999999</v>
      </c>
      <c r="BX36" s="56">
        <v>-0.68545999999999996</v>
      </c>
      <c r="BY36" s="55">
        <v>-2.1211899999999999</v>
      </c>
      <c r="BZ36" s="55">
        <v>-0.54296999999999995</v>
      </c>
      <c r="CA36" s="55">
        <v>-0.99282999999999999</v>
      </c>
      <c r="CB36" s="56">
        <v>2.5503</v>
      </c>
      <c r="CC36" s="55">
        <v>1.018159</v>
      </c>
      <c r="CD36" s="57">
        <v>2.4211710000000002</v>
      </c>
      <c r="CE36" s="56">
        <v>-1.4908999999999999</v>
      </c>
      <c r="CF36" s="55">
        <v>2.539971</v>
      </c>
      <c r="CG36" s="55">
        <v>-3.4540000000000001E-2</v>
      </c>
      <c r="CH36" s="55">
        <v>2.6291660000000001</v>
      </c>
      <c r="CI36" s="56">
        <v>2.060772</v>
      </c>
      <c r="CJ36" s="55">
        <v>-0.37313000000000002</v>
      </c>
      <c r="CK36" s="57">
        <v>-4.0723900000000004</v>
      </c>
      <c r="CL36" s="56">
        <v>-3.4149500000000002</v>
      </c>
      <c r="CM36" s="55">
        <v>-0.94816</v>
      </c>
      <c r="CN36" s="55">
        <v>-0.61558000000000002</v>
      </c>
      <c r="CO36" s="55">
        <v>0.59922900000000001</v>
      </c>
      <c r="CP36" s="56">
        <v>0.95240100000000005</v>
      </c>
      <c r="CQ36" s="55">
        <v>-1.92082</v>
      </c>
      <c r="CR36" s="57">
        <v>-1.3206599999999999</v>
      </c>
      <c r="CS36" s="56">
        <v>7.7837000000000003E-2</v>
      </c>
      <c r="CT36" s="55">
        <v>-1.4735400000000001</v>
      </c>
      <c r="CU36" s="55">
        <v>4.9667999999999997E-2</v>
      </c>
      <c r="CV36" s="55">
        <v>-1.3839600000000001</v>
      </c>
      <c r="CW36" s="56">
        <v>-1.4773700000000001</v>
      </c>
      <c r="CX36" s="55">
        <v>-1.4617100000000001</v>
      </c>
      <c r="CY36" s="57">
        <v>-2.2795100000000001</v>
      </c>
      <c r="CZ36" s="56">
        <v>-2.93574</v>
      </c>
      <c r="DA36" s="55">
        <v>-2.7939500000000002</v>
      </c>
      <c r="DB36" s="55">
        <v>-1.1794</v>
      </c>
      <c r="DC36" s="55">
        <v>1.6498429999999999</v>
      </c>
      <c r="DD36" s="56">
        <v>-1.40473</v>
      </c>
      <c r="DE36" s="55">
        <v>-6.3820000000000002E-2</v>
      </c>
      <c r="DF36" s="57">
        <v>0.32148500000000002</v>
      </c>
      <c r="DG36" s="56">
        <v>0.356989</v>
      </c>
      <c r="DH36" s="55">
        <v>-6.5820000000000004E-2</v>
      </c>
      <c r="DI36" s="55">
        <v>0.37478</v>
      </c>
      <c r="DJ36" s="55">
        <v>-8.3800000000000003E-3</v>
      </c>
      <c r="DK36" s="56">
        <v>-0.13614000000000001</v>
      </c>
      <c r="DL36" s="55">
        <v>0.63697599999999999</v>
      </c>
      <c r="DM36" s="57">
        <v>0.17708099999999999</v>
      </c>
      <c r="DN36" s="56">
        <v>0.13514799999999999</v>
      </c>
      <c r="DO36" s="55">
        <v>0.41327900000000001</v>
      </c>
    </row>
    <row r="37" spans="1:119" x14ac:dyDescent="0.15">
      <c r="A37" s="53" t="s">
        <v>59</v>
      </c>
      <c r="B37" s="53" t="s">
        <v>859</v>
      </c>
      <c r="C37" s="54" t="s">
        <v>147</v>
      </c>
      <c r="D37" s="146">
        <v>35</v>
      </c>
      <c r="E37" s="54" t="s">
        <v>59</v>
      </c>
      <c r="F37" s="54" t="s">
        <v>605</v>
      </c>
      <c r="G37" s="141">
        <v>4.75840862E-2</v>
      </c>
      <c r="H37" s="143">
        <v>7.5578000000000003</v>
      </c>
      <c r="I37" s="141">
        <v>0</v>
      </c>
      <c r="J37" s="55">
        <v>3.353291</v>
      </c>
      <c r="K37" s="55">
        <v>2.4829180000000002</v>
      </c>
      <c r="L37" s="55">
        <v>3.7876509999999999</v>
      </c>
      <c r="M37" s="55">
        <v>4.1485750000000001</v>
      </c>
      <c r="N37" s="55">
        <v>1.0980939999999999</v>
      </c>
      <c r="O37" s="55">
        <v>1.674561</v>
      </c>
      <c r="P37" s="55">
        <v>1.6313059999999999</v>
      </c>
      <c r="Q37" s="55">
        <v>3.7765049999999998</v>
      </c>
      <c r="R37" s="55">
        <v>0.26333000000000001</v>
      </c>
      <c r="S37" s="55">
        <v>1.7846390000000001</v>
      </c>
      <c r="T37" s="55">
        <v>6.0591189999999999</v>
      </c>
      <c r="U37" s="55">
        <v>6.0036849999999999</v>
      </c>
      <c r="V37" s="55">
        <v>6.1403610000000004</v>
      </c>
      <c r="W37" s="55">
        <v>4.7983859999999998</v>
      </c>
      <c r="X37" s="55">
        <v>5.3656740000000003</v>
      </c>
      <c r="Y37" s="55">
        <v>3.8443870000000002</v>
      </c>
      <c r="Z37" s="55">
        <v>4.4201819999999996</v>
      </c>
      <c r="AA37" s="55">
        <v>6.5386220000000002</v>
      </c>
      <c r="AB37" s="55">
        <v>4.613378</v>
      </c>
      <c r="AC37" s="55">
        <v>4.133254</v>
      </c>
      <c r="AD37" s="55">
        <v>4.5058610000000003</v>
      </c>
      <c r="AE37" s="56">
        <v>3.8159329999999998</v>
      </c>
      <c r="AF37" s="55">
        <v>4.802943</v>
      </c>
      <c r="AG37" s="57">
        <v>5.2517860000000001</v>
      </c>
      <c r="AH37" s="55">
        <v>3.8027030000000002</v>
      </c>
      <c r="AI37" s="55">
        <v>7.5306990000000003</v>
      </c>
      <c r="AJ37" s="55">
        <v>9.2230819999999998</v>
      </c>
      <c r="AK37" s="56">
        <v>2.9358780000000002</v>
      </c>
      <c r="AL37" s="55">
        <v>9.2321310000000008</v>
      </c>
      <c r="AM37" s="57">
        <v>7.3195069999999998</v>
      </c>
      <c r="AN37" s="56">
        <v>1.6167450000000001</v>
      </c>
      <c r="AO37" s="55">
        <v>2.0441569999999998</v>
      </c>
      <c r="AP37" s="55">
        <v>7.509493</v>
      </c>
      <c r="AQ37" s="55">
        <v>8.0360929999999993</v>
      </c>
      <c r="AR37" s="55">
        <v>10</v>
      </c>
      <c r="AS37" s="55">
        <v>4.3861829999999999</v>
      </c>
      <c r="AT37" s="60">
        <v>0.98115399999999997</v>
      </c>
      <c r="AU37" s="55">
        <v>7.4591289999999999</v>
      </c>
      <c r="AV37" s="55">
        <v>7.0542790000000002</v>
      </c>
      <c r="AW37" s="55">
        <v>0.45513199999999998</v>
      </c>
      <c r="AX37" s="55">
        <v>0.92859199999999997</v>
      </c>
      <c r="AY37" s="55">
        <v>2.1428759999999998</v>
      </c>
      <c r="AZ37" s="55">
        <v>1.9566220000000001</v>
      </c>
      <c r="BA37" s="60">
        <v>3.0000070000000001</v>
      </c>
      <c r="BB37" s="55">
        <v>7.3211510000000004</v>
      </c>
      <c r="BC37" s="55">
        <v>3.3870170000000002</v>
      </c>
      <c r="BD37" s="55">
        <v>7.4249409999999996</v>
      </c>
      <c r="BE37" s="55">
        <v>1.3006850000000001</v>
      </c>
      <c r="BF37" s="55">
        <v>0.323994</v>
      </c>
      <c r="BG37" s="55">
        <v>5.9555740000000004</v>
      </c>
      <c r="BH37" s="60">
        <v>-0.37977</v>
      </c>
      <c r="BI37" s="55">
        <v>0.77523600000000004</v>
      </c>
      <c r="BJ37" s="55">
        <v>3.8976359999999999</v>
      </c>
      <c r="BK37" s="55">
        <v>0.29545100000000002</v>
      </c>
      <c r="BL37" s="55">
        <v>0.29727900000000002</v>
      </c>
      <c r="BM37" s="55">
        <v>6.5868349999999998</v>
      </c>
      <c r="BN37" s="55">
        <v>0.79574900000000004</v>
      </c>
      <c r="BO37" s="60">
        <v>0.20452000000000001</v>
      </c>
      <c r="BP37" s="55">
        <v>-0.21540999999999999</v>
      </c>
      <c r="BQ37" s="55">
        <v>0.22040999999999999</v>
      </c>
      <c r="BR37" s="55">
        <v>0.79559899999999995</v>
      </c>
      <c r="BS37" s="55">
        <v>-0.43842999999999999</v>
      </c>
      <c r="BT37" s="55">
        <v>3.7672639999999999</v>
      </c>
      <c r="BU37" s="55">
        <v>-0.69774000000000003</v>
      </c>
      <c r="BV37" s="60">
        <v>1.959155</v>
      </c>
      <c r="BW37" s="55">
        <v>0.102988</v>
      </c>
      <c r="BX37" s="55">
        <v>-0.40609000000000001</v>
      </c>
      <c r="BY37" s="55">
        <v>-1.4835700000000001</v>
      </c>
      <c r="BZ37" s="55">
        <v>-0.24531</v>
      </c>
      <c r="CA37" s="55">
        <v>-1.59467</v>
      </c>
      <c r="CB37" s="55">
        <v>2.9817689999999999</v>
      </c>
      <c r="CC37" s="60">
        <v>0.95321199999999995</v>
      </c>
      <c r="CD37" s="55">
        <v>2.7582710000000001</v>
      </c>
      <c r="CE37" s="55">
        <v>-0.72065999999999997</v>
      </c>
      <c r="CF37" s="55">
        <v>2.880487</v>
      </c>
      <c r="CG37" s="55">
        <v>2.4386000000000001E-2</v>
      </c>
      <c r="CH37" s="55">
        <v>3.0532249999999999</v>
      </c>
      <c r="CI37" s="55">
        <v>2.3643010000000002</v>
      </c>
      <c r="CJ37" s="60">
        <v>-0.57838000000000001</v>
      </c>
      <c r="CK37" s="55">
        <v>-4.6541100000000002</v>
      </c>
      <c r="CL37" s="55">
        <v>-4.07768</v>
      </c>
      <c r="CM37" s="55">
        <v>-1.06362</v>
      </c>
      <c r="CN37" s="55">
        <v>-0.84677999999999998</v>
      </c>
      <c r="CO37" s="55">
        <v>0.60512900000000003</v>
      </c>
      <c r="CP37" s="55">
        <v>1.459025</v>
      </c>
      <c r="CQ37" s="60">
        <v>-0.13514000000000001</v>
      </c>
      <c r="CR37" s="55">
        <v>-1.48109</v>
      </c>
      <c r="CS37" s="55">
        <v>0.303591</v>
      </c>
      <c r="CT37" s="55">
        <v>-0.40551999999999999</v>
      </c>
      <c r="CU37" s="55">
        <v>-8.6999999999999994E-3</v>
      </c>
      <c r="CV37" s="55">
        <v>-0.51924000000000003</v>
      </c>
      <c r="CW37" s="55">
        <v>-0.42370999999999998</v>
      </c>
      <c r="CX37" s="60">
        <v>-0.41448000000000002</v>
      </c>
      <c r="CY37" s="55">
        <v>-1.7133799999999999</v>
      </c>
      <c r="CZ37" s="55">
        <v>-1.10362</v>
      </c>
      <c r="DA37" s="55">
        <v>-0.87502000000000002</v>
      </c>
      <c r="DB37" s="55">
        <v>-0.65600000000000003</v>
      </c>
      <c r="DC37" s="55">
        <v>1.9337120000000001</v>
      </c>
      <c r="DD37" s="55">
        <v>-2.16255</v>
      </c>
      <c r="DE37" s="60">
        <v>-0.21848000000000001</v>
      </c>
      <c r="DF37" s="55">
        <v>0.227383</v>
      </c>
      <c r="DG37" s="55">
        <v>0.42202099999999998</v>
      </c>
      <c r="DH37" s="55">
        <v>-1.0869999999999999E-2</v>
      </c>
      <c r="DI37" s="55">
        <v>0.21912999999999999</v>
      </c>
      <c r="DJ37" s="55">
        <v>0.186219</v>
      </c>
      <c r="DK37" s="55">
        <v>9.3734999999999999E-2</v>
      </c>
      <c r="DL37" s="60">
        <v>0.72085100000000002</v>
      </c>
      <c r="DM37" s="55">
        <v>0.21663499999999999</v>
      </c>
      <c r="DN37" s="55">
        <v>-5.9000000000000003E-4</v>
      </c>
      <c r="DO37" s="55">
        <v>0.35294900000000001</v>
      </c>
    </row>
    <row r="38" spans="1:119" x14ac:dyDescent="0.15">
      <c r="A38" s="53" t="s">
        <v>57</v>
      </c>
      <c r="B38" s="53" t="s">
        <v>860</v>
      </c>
      <c r="C38" s="54" t="s">
        <v>145</v>
      </c>
      <c r="D38" s="146">
        <v>36</v>
      </c>
      <c r="E38" s="54" t="s">
        <v>57</v>
      </c>
      <c r="F38" s="54" t="s">
        <v>603</v>
      </c>
      <c r="G38" s="141">
        <v>4.48874815E-2</v>
      </c>
      <c r="H38" s="143">
        <v>21.642399999999999</v>
      </c>
      <c r="I38" s="141">
        <v>0</v>
      </c>
      <c r="J38" s="55">
        <v>4.9715939999999996</v>
      </c>
      <c r="K38" s="55">
        <v>4.4861709999999997</v>
      </c>
      <c r="L38" s="55">
        <v>5.4961010000000003</v>
      </c>
      <c r="M38" s="55">
        <v>4.2132300000000003</v>
      </c>
      <c r="N38" s="55">
        <v>0.93917099999999998</v>
      </c>
      <c r="O38" s="55">
        <v>3.5747810000000002</v>
      </c>
      <c r="P38" s="55">
        <v>3.5305749999999998</v>
      </c>
      <c r="Q38" s="55">
        <v>6.1890150000000004</v>
      </c>
      <c r="R38" s="55">
        <v>0.87806499999999998</v>
      </c>
      <c r="S38" s="55">
        <v>2.3646400000000001</v>
      </c>
      <c r="T38" s="55">
        <v>5.7334449999999997</v>
      </c>
      <c r="U38" s="55">
        <v>5.5686790000000004</v>
      </c>
      <c r="V38" s="55">
        <v>6.3650890000000002</v>
      </c>
      <c r="W38" s="55">
        <v>8.241752</v>
      </c>
      <c r="X38" s="55">
        <v>5.2190669999999999</v>
      </c>
      <c r="Y38" s="55">
        <v>5.7096410000000004</v>
      </c>
      <c r="Z38" s="55">
        <v>6.8470219999999999</v>
      </c>
      <c r="AA38" s="55">
        <v>6.141832</v>
      </c>
      <c r="AB38" s="55">
        <v>5.7036809999999996</v>
      </c>
      <c r="AC38" s="55">
        <v>6.6616010000000001</v>
      </c>
      <c r="AD38" s="55">
        <v>8.1190719999999992</v>
      </c>
      <c r="AE38" s="55">
        <v>6.9547470000000002</v>
      </c>
      <c r="AF38" s="60">
        <v>9.2619539999999994</v>
      </c>
      <c r="AG38" s="55">
        <v>8.7144870000000001</v>
      </c>
      <c r="AH38" s="55">
        <v>7.3165110000000002</v>
      </c>
      <c r="AI38" s="55">
        <v>3.3482409999999998</v>
      </c>
      <c r="AJ38" s="55">
        <v>4.1176690000000002</v>
      </c>
      <c r="AK38" s="55">
        <v>4.6507250000000004</v>
      </c>
      <c r="AL38" s="60">
        <v>4.1823399999999999</v>
      </c>
      <c r="AM38" s="55">
        <v>3.3201369999999999</v>
      </c>
      <c r="AN38" s="55">
        <v>2.454075</v>
      </c>
      <c r="AO38" s="60">
        <v>3.319817</v>
      </c>
      <c r="AP38" s="55">
        <v>3.3305479999999998</v>
      </c>
      <c r="AQ38" s="55">
        <v>4.8763589999999999</v>
      </c>
      <c r="AR38" s="55">
        <v>4.3861829999999999</v>
      </c>
      <c r="AS38" s="56">
        <v>10</v>
      </c>
      <c r="AT38" s="55">
        <v>1.511512</v>
      </c>
      <c r="AU38" s="57">
        <v>3.6524450000000002</v>
      </c>
      <c r="AV38" s="56">
        <v>3.1284149999999999</v>
      </c>
      <c r="AW38" s="55">
        <v>0.58149099999999998</v>
      </c>
      <c r="AX38" s="55">
        <v>0.68482200000000004</v>
      </c>
      <c r="AY38" s="55">
        <v>2.226461</v>
      </c>
      <c r="AZ38" s="56">
        <v>1.891588</v>
      </c>
      <c r="BA38" s="55">
        <v>2.2329439999999998</v>
      </c>
      <c r="BB38" s="57">
        <v>4.4790989999999997</v>
      </c>
      <c r="BC38" s="56">
        <v>2.9408699999999999</v>
      </c>
      <c r="BD38" s="55">
        <v>3.7919369999999999</v>
      </c>
      <c r="BE38" s="55">
        <v>-1.3891800000000001</v>
      </c>
      <c r="BF38" s="55">
        <v>0.79499200000000003</v>
      </c>
      <c r="BG38" s="56">
        <v>3.2221690000000001</v>
      </c>
      <c r="BH38" s="55">
        <v>-1.0290999999999999</v>
      </c>
      <c r="BI38" s="57">
        <v>1.1023270000000001</v>
      </c>
      <c r="BJ38" s="56">
        <v>6.6457629999999996</v>
      </c>
      <c r="BK38" s="55">
        <v>0.67036799999999996</v>
      </c>
      <c r="BL38" s="55">
        <v>0.63851899999999995</v>
      </c>
      <c r="BM38" s="55">
        <v>3.3512189999999999</v>
      </c>
      <c r="BN38" s="56">
        <v>1.5297480000000001</v>
      </c>
      <c r="BO38" s="55">
        <v>0.28762100000000002</v>
      </c>
      <c r="BP38" s="57">
        <v>2.229085</v>
      </c>
      <c r="BQ38" s="56">
        <v>0.50975300000000001</v>
      </c>
      <c r="BR38" s="55">
        <v>0.71966799999999997</v>
      </c>
      <c r="BS38" s="55">
        <v>-1.07914</v>
      </c>
      <c r="BT38" s="55">
        <v>1.899621</v>
      </c>
      <c r="BU38" s="56">
        <v>-1.3512999999999999</v>
      </c>
      <c r="BV38" s="55">
        <v>1.1165560000000001</v>
      </c>
      <c r="BW38" s="57">
        <v>-0.73723000000000005</v>
      </c>
      <c r="BX38" s="56">
        <v>-0.80888000000000004</v>
      </c>
      <c r="BY38" s="55">
        <v>-0.95606000000000002</v>
      </c>
      <c r="BZ38" s="55">
        <v>-0.42309999999999998</v>
      </c>
      <c r="CA38" s="55">
        <v>-0.16191</v>
      </c>
      <c r="CB38" s="56">
        <v>1.262786</v>
      </c>
      <c r="CC38" s="55">
        <v>0.71308300000000002</v>
      </c>
      <c r="CD38" s="57">
        <v>1.422804</v>
      </c>
      <c r="CE38" s="56">
        <v>-1.7097899999999999</v>
      </c>
      <c r="CF38" s="55">
        <v>1.4698789999999999</v>
      </c>
      <c r="CG38" s="55">
        <v>0.33140599999999998</v>
      </c>
      <c r="CH38" s="55">
        <v>1.496583</v>
      </c>
      <c r="CI38" s="56">
        <v>1.3041130000000001</v>
      </c>
      <c r="CJ38" s="55">
        <v>6.9684999999999997E-2</v>
      </c>
      <c r="CK38" s="57">
        <v>0.98906799999999995</v>
      </c>
      <c r="CL38" s="56">
        <v>1.1492640000000001</v>
      </c>
      <c r="CM38" s="55">
        <v>-1.80559</v>
      </c>
      <c r="CN38" s="55">
        <v>-8.7429999999999994E-2</v>
      </c>
      <c r="CO38" s="55">
        <v>0.27935700000000002</v>
      </c>
      <c r="CP38" s="56">
        <v>0.70223999999999998</v>
      </c>
      <c r="CQ38" s="55">
        <v>-0.12277</v>
      </c>
      <c r="CR38" s="57">
        <v>-2.3475899999999998</v>
      </c>
      <c r="CS38" s="56">
        <v>0.156809</v>
      </c>
      <c r="CT38" s="55">
        <v>-0.51895000000000002</v>
      </c>
      <c r="CU38" s="55">
        <v>0.171762</v>
      </c>
      <c r="CV38" s="55">
        <v>-0.45</v>
      </c>
      <c r="CW38" s="56">
        <v>-0.47020000000000001</v>
      </c>
      <c r="CX38" s="55">
        <v>-0.47542000000000001</v>
      </c>
      <c r="CY38" s="57">
        <v>-3.6731199999999999</v>
      </c>
      <c r="CZ38" s="56">
        <v>-0.28504000000000002</v>
      </c>
      <c r="DA38" s="55">
        <v>-0.33524999999999999</v>
      </c>
      <c r="DB38" s="55">
        <v>-0.1008</v>
      </c>
      <c r="DC38" s="55">
        <v>0.96054600000000001</v>
      </c>
      <c r="DD38" s="56">
        <v>-0.47309000000000001</v>
      </c>
      <c r="DE38" s="55">
        <v>0.325239</v>
      </c>
      <c r="DF38" s="57">
        <v>0.63464299999999996</v>
      </c>
      <c r="DG38" s="56">
        <v>0.25183100000000003</v>
      </c>
      <c r="DH38" s="55">
        <v>1.5077E-2</v>
      </c>
      <c r="DI38" s="55">
        <v>-3.3600000000000001E-3</v>
      </c>
      <c r="DJ38" s="55">
        <v>4.8904999999999997E-2</v>
      </c>
      <c r="DK38" s="56">
        <v>0.18326200000000001</v>
      </c>
      <c r="DL38" s="55">
        <v>0.345773</v>
      </c>
      <c r="DM38" s="57">
        <v>8.6514999999999995E-2</v>
      </c>
      <c r="DN38" s="56">
        <v>9.9328E-2</v>
      </c>
      <c r="DO38" s="55">
        <v>0.21632399999999999</v>
      </c>
    </row>
    <row r="39" spans="1:119" s="62" customFormat="1" x14ac:dyDescent="0.15">
      <c r="A39" s="62" t="s">
        <v>104</v>
      </c>
      <c r="B39" s="62" t="s">
        <v>861</v>
      </c>
      <c r="C39" s="54" t="s">
        <v>819</v>
      </c>
      <c r="D39" s="147">
        <v>37</v>
      </c>
      <c r="E39" s="54" t="s">
        <v>104</v>
      </c>
      <c r="F39" s="54" t="s">
        <v>652</v>
      </c>
      <c r="G39" s="144">
        <v>4.18718597E-2</v>
      </c>
      <c r="H39" s="143" t="s">
        <v>747</v>
      </c>
      <c r="I39" s="145">
        <v>0</v>
      </c>
      <c r="J39" s="63">
        <v>3.5912190000000002</v>
      </c>
      <c r="K39" s="63">
        <v>3.5007250000000001</v>
      </c>
      <c r="L39" s="63">
        <v>3.4808560000000002</v>
      </c>
      <c r="M39" s="63">
        <v>2.8792409999999999</v>
      </c>
      <c r="N39" s="63">
        <v>0.74153800000000003</v>
      </c>
      <c r="O39" s="63">
        <v>3.360255</v>
      </c>
      <c r="P39" s="63">
        <v>3.3182670000000001</v>
      </c>
      <c r="Q39" s="63">
        <v>4.8716489999999997</v>
      </c>
      <c r="R39" s="63">
        <v>0.602495</v>
      </c>
      <c r="S39" s="63">
        <v>2.6420210000000002</v>
      </c>
      <c r="T39" s="63">
        <v>2.0355840000000001</v>
      </c>
      <c r="U39" s="63">
        <v>2.044111</v>
      </c>
      <c r="V39" s="63">
        <v>2.091348</v>
      </c>
      <c r="W39" s="63">
        <v>2.192669</v>
      </c>
      <c r="X39" s="63">
        <v>2.0467080000000002</v>
      </c>
      <c r="Y39" s="63">
        <v>2.0929720000000001</v>
      </c>
      <c r="Z39" s="63">
        <v>1.9830429999999999</v>
      </c>
      <c r="AA39" s="63">
        <v>1.9272819999999999</v>
      </c>
      <c r="AB39" s="63">
        <v>2.0760329999999998</v>
      </c>
      <c r="AC39" s="63">
        <v>4.9554809999999998</v>
      </c>
      <c r="AD39" s="63">
        <v>1.8828860000000001</v>
      </c>
      <c r="AE39" s="63">
        <v>1.9442729999999999</v>
      </c>
      <c r="AF39" s="63">
        <v>1.8773359999999999</v>
      </c>
      <c r="AG39" s="63">
        <v>1.7954079999999999</v>
      </c>
      <c r="AH39" s="63">
        <v>1.9488920000000001</v>
      </c>
      <c r="AI39" s="63">
        <v>1.193681</v>
      </c>
      <c r="AJ39" s="63">
        <v>0.94823900000000005</v>
      </c>
      <c r="AK39" s="63">
        <v>1.7259720000000001</v>
      </c>
      <c r="AL39" s="63">
        <v>0.96887699999999999</v>
      </c>
      <c r="AM39" s="63">
        <v>1.2122299999999999</v>
      </c>
      <c r="AN39" s="63">
        <v>4.9249689999999999</v>
      </c>
      <c r="AO39" s="63">
        <v>1.7065349999999999</v>
      </c>
      <c r="AP39" s="55">
        <v>1.1036220000000001</v>
      </c>
      <c r="AQ39" s="55">
        <v>1.0065200000000001</v>
      </c>
      <c r="AR39" s="55">
        <v>0.98115399999999997</v>
      </c>
      <c r="AS39" s="55">
        <v>1.511512</v>
      </c>
      <c r="AT39" s="59">
        <v>10</v>
      </c>
      <c r="AU39" s="55">
        <v>1.160757</v>
      </c>
      <c r="AV39" s="55">
        <v>1.1212740000000001</v>
      </c>
      <c r="AW39" s="55">
        <v>-0.41872999999999999</v>
      </c>
      <c r="AX39" s="55">
        <v>-0.31802999999999998</v>
      </c>
      <c r="AY39" s="55">
        <v>1.338598</v>
      </c>
      <c r="AZ39" s="55">
        <v>1.227719</v>
      </c>
      <c r="BA39" s="59">
        <v>0.99270899999999995</v>
      </c>
      <c r="BB39" s="55">
        <v>0.99589499999999997</v>
      </c>
      <c r="BC39" s="55">
        <v>1.352028</v>
      </c>
      <c r="BD39" s="55">
        <v>0.642069</v>
      </c>
      <c r="BE39" s="55">
        <v>0.99309499999999995</v>
      </c>
      <c r="BF39" s="55">
        <v>-5.1880000000000003E-2</v>
      </c>
      <c r="BG39" s="55">
        <v>0.76482000000000006</v>
      </c>
      <c r="BH39" s="59">
        <v>0.191528</v>
      </c>
      <c r="BI39" s="55">
        <v>3.0393279999999998</v>
      </c>
      <c r="BJ39" s="55">
        <v>0.95752599999999999</v>
      </c>
      <c r="BK39" s="55">
        <v>-1.3699999999999999E-3</v>
      </c>
      <c r="BL39" s="55">
        <v>3.1340000000000001E-3</v>
      </c>
      <c r="BM39" s="55">
        <v>0.59231999999999996</v>
      </c>
      <c r="BN39" s="55">
        <v>0.56922300000000003</v>
      </c>
      <c r="BO39" s="59">
        <v>-0.83565999999999996</v>
      </c>
      <c r="BP39" s="55">
        <v>0.36144500000000002</v>
      </c>
      <c r="BQ39" s="55">
        <v>-0.14810999999999999</v>
      </c>
      <c r="BR39" s="55">
        <v>0.258133</v>
      </c>
      <c r="BS39" s="55">
        <v>0.47790700000000003</v>
      </c>
      <c r="BT39" s="55">
        <v>0.66766899999999996</v>
      </c>
      <c r="BU39" s="55">
        <v>0.32983499999999999</v>
      </c>
      <c r="BV39" s="59">
        <v>0.72629699999999997</v>
      </c>
      <c r="BW39" s="55">
        <v>-1.481E-2</v>
      </c>
      <c r="BX39" s="55">
        <v>2.327664</v>
      </c>
      <c r="BY39" s="55">
        <v>0.75359200000000004</v>
      </c>
      <c r="BZ39" s="55">
        <v>0.48548000000000002</v>
      </c>
      <c r="CA39" s="55">
        <v>0.131437</v>
      </c>
      <c r="CB39" s="55">
        <v>0.62431400000000004</v>
      </c>
      <c r="CC39" s="59">
        <v>0.15656700000000001</v>
      </c>
      <c r="CD39" s="55">
        <v>0.39052700000000001</v>
      </c>
      <c r="CE39" s="55">
        <v>0.41877500000000001</v>
      </c>
      <c r="CF39" s="55">
        <v>0.40907199999999999</v>
      </c>
      <c r="CG39" s="55">
        <v>-7.3300000000000004E-2</v>
      </c>
      <c r="CH39" s="55">
        <v>0.46605600000000003</v>
      </c>
      <c r="CI39" s="55">
        <v>0.47251900000000002</v>
      </c>
      <c r="CJ39" s="59">
        <v>-0.19772999999999999</v>
      </c>
      <c r="CK39" s="55">
        <v>0.676539</v>
      </c>
      <c r="CL39" s="55">
        <v>0.85850000000000004</v>
      </c>
      <c r="CM39" s="55">
        <v>-0.66051000000000004</v>
      </c>
      <c r="CN39" s="55">
        <v>-0.48725000000000002</v>
      </c>
      <c r="CO39" s="55">
        <v>0.20303399999999999</v>
      </c>
      <c r="CP39" s="55">
        <v>0.29887799999999998</v>
      </c>
      <c r="CQ39" s="59">
        <v>-0.21489</v>
      </c>
      <c r="CR39" s="55">
        <v>-0.81196000000000002</v>
      </c>
      <c r="CS39" s="55">
        <v>-0.44201000000000001</v>
      </c>
      <c r="CT39" s="55">
        <v>0.17733399999999999</v>
      </c>
      <c r="CU39" s="55">
        <v>6.5317E-2</v>
      </c>
      <c r="CV39" s="55">
        <v>0.16477700000000001</v>
      </c>
      <c r="CW39" s="55">
        <v>0.16281899999999999</v>
      </c>
      <c r="CX39" s="59">
        <v>0.164746</v>
      </c>
      <c r="CY39" s="55">
        <v>7.5953999999999994E-2</v>
      </c>
      <c r="CZ39" s="55">
        <v>-6.6229999999999997E-2</v>
      </c>
      <c r="DA39" s="55">
        <v>-7.8090000000000007E-2</v>
      </c>
      <c r="DB39" s="55">
        <v>-0.34553</v>
      </c>
      <c r="DC39" s="55">
        <v>0.23796100000000001</v>
      </c>
      <c r="DD39" s="55">
        <v>0.59991499999999998</v>
      </c>
      <c r="DE39" s="59">
        <v>0.35334900000000002</v>
      </c>
      <c r="DF39" s="55">
        <v>0.41636800000000002</v>
      </c>
      <c r="DG39" s="55">
        <v>-0.20613000000000001</v>
      </c>
      <c r="DH39" s="55">
        <v>-8.4500000000000006E-2</v>
      </c>
      <c r="DI39" s="55">
        <v>-0.43038999999999999</v>
      </c>
      <c r="DJ39" s="55">
        <v>-0.17194999999999999</v>
      </c>
      <c r="DK39" s="55">
        <v>0.24867600000000001</v>
      </c>
      <c r="DL39" s="59">
        <v>0.12654899999999999</v>
      </c>
      <c r="DM39" s="55">
        <v>4.1172E-2</v>
      </c>
      <c r="DN39" s="55">
        <v>1.7197E-2</v>
      </c>
      <c r="DO39" s="55">
        <v>7.1801000000000004E-2</v>
      </c>
    </row>
    <row r="40" spans="1:119" x14ac:dyDescent="0.15">
      <c r="A40" s="53" t="s">
        <v>55</v>
      </c>
      <c r="B40" s="53" t="s">
        <v>862</v>
      </c>
      <c r="C40" s="54" t="s">
        <v>787</v>
      </c>
      <c r="D40" s="146">
        <v>38</v>
      </c>
      <c r="E40" s="54" t="s">
        <v>55</v>
      </c>
      <c r="F40" s="54" t="s">
        <v>601</v>
      </c>
      <c r="G40" s="141">
        <v>4.1101126100000003E-2</v>
      </c>
      <c r="H40" s="143" t="s">
        <v>747</v>
      </c>
      <c r="I40" s="141">
        <v>0</v>
      </c>
      <c r="J40" s="55">
        <v>3.1331190000000002</v>
      </c>
      <c r="K40" s="55">
        <v>2.4008219999999998</v>
      </c>
      <c r="L40" s="55">
        <v>3.5057269999999998</v>
      </c>
      <c r="M40" s="55">
        <v>3.6495030000000002</v>
      </c>
      <c r="N40" s="55">
        <v>1.137451</v>
      </c>
      <c r="O40" s="55">
        <v>1.691038</v>
      </c>
      <c r="P40" s="55">
        <v>1.647991</v>
      </c>
      <c r="Q40" s="55">
        <v>3.4024679999999998</v>
      </c>
      <c r="R40" s="55">
        <v>0.42170000000000002</v>
      </c>
      <c r="S40" s="55">
        <v>1.5538259999999999</v>
      </c>
      <c r="T40" s="55">
        <v>5.0203280000000001</v>
      </c>
      <c r="U40" s="55">
        <v>4.9382520000000003</v>
      </c>
      <c r="V40" s="55">
        <v>5.1213660000000001</v>
      </c>
      <c r="W40" s="55">
        <v>4.1687450000000004</v>
      </c>
      <c r="X40" s="55">
        <v>5.0839679999999996</v>
      </c>
      <c r="Y40" s="55">
        <v>3.387372</v>
      </c>
      <c r="Z40" s="55">
        <v>3.9376340000000001</v>
      </c>
      <c r="AA40" s="55">
        <v>5.3578489999999999</v>
      </c>
      <c r="AB40" s="55">
        <v>4.0825199999999997</v>
      </c>
      <c r="AC40" s="55">
        <v>3.7094330000000002</v>
      </c>
      <c r="AD40" s="55">
        <v>3.947943</v>
      </c>
      <c r="AE40" s="55">
        <v>3.463174</v>
      </c>
      <c r="AF40" s="55">
        <v>4.0549689999999998</v>
      </c>
      <c r="AG40" s="55">
        <v>4.3828240000000003</v>
      </c>
      <c r="AH40" s="55">
        <v>3.4605800000000002</v>
      </c>
      <c r="AI40" s="55">
        <v>6.8081160000000001</v>
      </c>
      <c r="AJ40" s="55">
        <v>7.3373039999999996</v>
      </c>
      <c r="AK40" s="55">
        <v>2.6305109999999998</v>
      </c>
      <c r="AL40" s="55">
        <v>7.4627780000000001</v>
      </c>
      <c r="AM40" s="55">
        <v>6.6887740000000004</v>
      </c>
      <c r="AN40" s="55">
        <v>1.194623</v>
      </c>
      <c r="AO40" s="55">
        <v>1.7273940000000001</v>
      </c>
      <c r="AP40" s="55">
        <v>8.7608130000000006</v>
      </c>
      <c r="AQ40" s="55">
        <v>8.0176870000000005</v>
      </c>
      <c r="AR40" s="55">
        <v>7.4591289999999999</v>
      </c>
      <c r="AS40" s="56">
        <v>3.6524450000000002</v>
      </c>
      <c r="AT40" s="55">
        <v>1.160757</v>
      </c>
      <c r="AU40" s="57">
        <v>10</v>
      </c>
      <c r="AV40" s="56">
        <v>8.9966120000000007</v>
      </c>
      <c r="AW40" s="55">
        <v>0.29747600000000002</v>
      </c>
      <c r="AX40" s="55">
        <v>0.68268899999999999</v>
      </c>
      <c r="AY40" s="55">
        <v>1.7659769999999999</v>
      </c>
      <c r="AZ40" s="56">
        <v>1.6799310000000001</v>
      </c>
      <c r="BA40" s="55">
        <v>2.431962</v>
      </c>
      <c r="BB40" s="57">
        <v>7.985493</v>
      </c>
      <c r="BC40" s="56">
        <v>2.8007399999999998</v>
      </c>
      <c r="BD40" s="55">
        <v>7.0989649999999997</v>
      </c>
      <c r="BE40" s="55">
        <v>1.0620149999999999</v>
      </c>
      <c r="BF40" s="55">
        <v>0.289993</v>
      </c>
      <c r="BG40" s="56">
        <v>5.0503080000000002</v>
      </c>
      <c r="BH40" s="55">
        <v>-0.79590000000000005</v>
      </c>
      <c r="BI40" s="57">
        <v>0.73412299999999997</v>
      </c>
      <c r="BJ40" s="56">
        <v>3.3260420000000002</v>
      </c>
      <c r="BK40" s="55">
        <v>0.32819199999999998</v>
      </c>
      <c r="BL40" s="55">
        <v>0.31691399999999997</v>
      </c>
      <c r="BM40" s="55">
        <v>6.6538639999999996</v>
      </c>
      <c r="BN40" s="56">
        <v>2.2211000000000002E-2</v>
      </c>
      <c r="BO40" s="55">
        <v>3.2160000000000001E-2</v>
      </c>
      <c r="BP40" s="57">
        <v>-0.21085999999999999</v>
      </c>
      <c r="BQ40" s="56">
        <v>0.17113500000000001</v>
      </c>
      <c r="BR40" s="55">
        <v>1.151103</v>
      </c>
      <c r="BS40" s="55">
        <v>-7.8670000000000004E-2</v>
      </c>
      <c r="BT40" s="55">
        <v>3.1735449999999998</v>
      </c>
      <c r="BU40" s="56">
        <v>-0.34782999999999997</v>
      </c>
      <c r="BV40" s="55">
        <v>3.256675</v>
      </c>
      <c r="BW40" s="57">
        <v>0.130582</v>
      </c>
      <c r="BX40" s="56">
        <v>-3.1449999999999999E-2</v>
      </c>
      <c r="BY40" s="55">
        <v>6.1171000000000003E-2</v>
      </c>
      <c r="BZ40" s="55">
        <v>2.5416000000000001E-2</v>
      </c>
      <c r="CA40" s="55">
        <v>-1.11659</v>
      </c>
      <c r="CB40" s="56">
        <v>2.5686550000000001</v>
      </c>
      <c r="CC40" s="55">
        <v>0.86541100000000004</v>
      </c>
      <c r="CD40" s="57">
        <v>2.2804329999999999</v>
      </c>
      <c r="CE40" s="56">
        <v>-0.10037</v>
      </c>
      <c r="CF40" s="55">
        <v>2.38985</v>
      </c>
      <c r="CG40" s="55">
        <v>-3.6979999999999999E-2</v>
      </c>
      <c r="CH40" s="55">
        <v>2.5267379999999999</v>
      </c>
      <c r="CI40" s="56">
        <v>1.9235199999999999</v>
      </c>
      <c r="CJ40" s="55">
        <v>-0.35153000000000001</v>
      </c>
      <c r="CK40" s="57">
        <v>-3.60005</v>
      </c>
      <c r="CL40" s="56">
        <v>-3.0663499999999999</v>
      </c>
      <c r="CM40" s="55">
        <v>-0.83384999999999998</v>
      </c>
      <c r="CN40" s="55">
        <v>-0.69455</v>
      </c>
      <c r="CO40" s="55">
        <v>0.57617099999999999</v>
      </c>
      <c r="CP40" s="56">
        <v>1.191146</v>
      </c>
      <c r="CQ40" s="55">
        <v>-1.7041500000000001</v>
      </c>
      <c r="CR40" s="57">
        <v>-1.17259</v>
      </c>
      <c r="CS40" s="56">
        <v>-3.3149999999999999E-2</v>
      </c>
      <c r="CT40" s="55">
        <v>-7.7490000000000003E-2</v>
      </c>
      <c r="CU40" s="55">
        <v>0.114435</v>
      </c>
      <c r="CV40" s="55">
        <v>0.24810099999999999</v>
      </c>
      <c r="CW40" s="56">
        <v>-0.11581</v>
      </c>
      <c r="CX40" s="55">
        <v>-0.10163</v>
      </c>
      <c r="CY40" s="57">
        <v>-1.3383499999999999</v>
      </c>
      <c r="CZ40" s="56">
        <v>-2.7843399999999998</v>
      </c>
      <c r="DA40" s="55">
        <v>-2.5937100000000002</v>
      </c>
      <c r="DB40" s="55">
        <v>-1.2666999999999999</v>
      </c>
      <c r="DC40" s="55">
        <v>1.5336369999999999</v>
      </c>
      <c r="DD40" s="56">
        <v>-1.6020099999999999</v>
      </c>
      <c r="DE40" s="55">
        <v>7.1681999999999996E-2</v>
      </c>
      <c r="DF40" s="57">
        <v>0.23400499999999999</v>
      </c>
      <c r="DG40" s="56">
        <v>0.117605</v>
      </c>
      <c r="DH40" s="55">
        <v>2.4780000000000002E-3</v>
      </c>
      <c r="DI40" s="55">
        <v>0.28057399999999999</v>
      </c>
      <c r="DJ40" s="55">
        <v>-0.12959000000000001</v>
      </c>
      <c r="DK40" s="56">
        <v>0.122396</v>
      </c>
      <c r="DL40" s="55">
        <v>0.62196099999999999</v>
      </c>
      <c r="DM40" s="57">
        <v>0.166103</v>
      </c>
      <c r="DN40" s="56">
        <v>3.4090000000000001E-3</v>
      </c>
      <c r="DO40" s="55">
        <v>0.45850400000000002</v>
      </c>
    </row>
    <row r="41" spans="1:119" x14ac:dyDescent="0.15">
      <c r="A41" s="53" t="s">
        <v>53</v>
      </c>
      <c r="B41" s="53" t="s">
        <v>863</v>
      </c>
      <c r="C41" s="54" t="s">
        <v>786</v>
      </c>
      <c r="D41" s="146">
        <v>39</v>
      </c>
      <c r="E41" s="54" t="s">
        <v>53</v>
      </c>
      <c r="F41" s="54" t="s">
        <v>599</v>
      </c>
      <c r="G41" s="141">
        <v>3.9694118299999998E-2</v>
      </c>
      <c r="H41" s="143" t="s">
        <v>747</v>
      </c>
      <c r="I41" s="141">
        <v>0</v>
      </c>
      <c r="J41" s="55">
        <v>2.834686</v>
      </c>
      <c r="K41" s="55">
        <v>2.1288670000000001</v>
      </c>
      <c r="L41" s="55">
        <v>3.1929650000000001</v>
      </c>
      <c r="M41" s="55">
        <v>3.4114089999999999</v>
      </c>
      <c r="N41" s="55">
        <v>1.0512060000000001</v>
      </c>
      <c r="O41" s="55">
        <v>1.5048779999999999</v>
      </c>
      <c r="P41" s="55">
        <v>1.4646269999999999</v>
      </c>
      <c r="Q41" s="55">
        <v>3.0561250000000002</v>
      </c>
      <c r="R41" s="55">
        <v>0.34941100000000003</v>
      </c>
      <c r="S41" s="55">
        <v>1.3180730000000001</v>
      </c>
      <c r="T41" s="55">
        <v>4.6372439999999999</v>
      </c>
      <c r="U41" s="55">
        <v>4.5388700000000002</v>
      </c>
      <c r="V41" s="55">
        <v>4.670776</v>
      </c>
      <c r="W41" s="55">
        <v>3.7555149999999999</v>
      </c>
      <c r="X41" s="55">
        <v>5.290934</v>
      </c>
      <c r="Y41" s="55">
        <v>3.1166309999999999</v>
      </c>
      <c r="Z41" s="55">
        <v>3.6261909999999999</v>
      </c>
      <c r="AA41" s="55">
        <v>4.9526820000000003</v>
      </c>
      <c r="AB41" s="55">
        <v>3.8051050000000002</v>
      </c>
      <c r="AC41" s="55">
        <v>3.3944619999999999</v>
      </c>
      <c r="AD41" s="55">
        <v>3.5548329999999999</v>
      </c>
      <c r="AE41" s="55">
        <v>3.1513740000000001</v>
      </c>
      <c r="AF41" s="61">
        <v>3.5100820000000001</v>
      </c>
      <c r="AG41" s="55">
        <v>3.906031</v>
      </c>
      <c r="AH41" s="55">
        <v>3.1607059999999998</v>
      </c>
      <c r="AI41" s="55">
        <v>7.1723410000000003</v>
      </c>
      <c r="AJ41" s="55">
        <v>7.025671</v>
      </c>
      <c r="AK41" s="55">
        <v>2.3162289999999999</v>
      </c>
      <c r="AL41" s="61">
        <v>7.1049660000000001</v>
      </c>
      <c r="AM41" s="55">
        <v>7.1243119999999998</v>
      </c>
      <c r="AN41" s="55">
        <v>0.95865100000000003</v>
      </c>
      <c r="AO41" s="61">
        <v>1.528303</v>
      </c>
      <c r="AP41" s="55">
        <v>9.1902279999999994</v>
      </c>
      <c r="AQ41" s="55">
        <v>7.1051580000000003</v>
      </c>
      <c r="AR41" s="55">
        <v>7.0542790000000002</v>
      </c>
      <c r="AS41" s="55">
        <v>3.1284149999999999</v>
      </c>
      <c r="AT41" s="60">
        <v>1.1212740000000001</v>
      </c>
      <c r="AU41" s="55">
        <v>8.9966120000000007</v>
      </c>
      <c r="AV41" s="55">
        <v>10</v>
      </c>
      <c r="AW41" s="55">
        <v>0.170649</v>
      </c>
      <c r="AX41" s="55">
        <v>0.53502799999999995</v>
      </c>
      <c r="AY41" s="55">
        <v>1.6710959999999999</v>
      </c>
      <c r="AZ41" s="55">
        <v>1.608751</v>
      </c>
      <c r="BA41" s="60">
        <v>2.2664209999999998</v>
      </c>
      <c r="BB41" s="55">
        <v>6.7191330000000002</v>
      </c>
      <c r="BC41" s="55">
        <v>2.6328830000000001</v>
      </c>
      <c r="BD41" s="55">
        <v>6.5050590000000001</v>
      </c>
      <c r="BE41" s="55">
        <v>1.1205099999999999</v>
      </c>
      <c r="BF41" s="55">
        <v>0.32867400000000002</v>
      </c>
      <c r="BG41" s="55">
        <v>4.8260769999999997</v>
      </c>
      <c r="BH41" s="60">
        <v>-1.2827900000000001</v>
      </c>
      <c r="BI41" s="55">
        <v>0.50613799999999998</v>
      </c>
      <c r="BJ41" s="55">
        <v>2.9629660000000002</v>
      </c>
      <c r="BK41" s="55">
        <v>0.36708600000000002</v>
      </c>
      <c r="BL41" s="55">
        <v>0.348713</v>
      </c>
      <c r="BM41" s="55">
        <v>5.8616960000000002</v>
      </c>
      <c r="BN41" s="55">
        <v>-0.38669999999999999</v>
      </c>
      <c r="BO41" s="60">
        <v>-6.3920000000000005E-2</v>
      </c>
      <c r="BP41" s="55">
        <v>-0.38639000000000001</v>
      </c>
      <c r="BQ41" s="55">
        <v>0.188939</v>
      </c>
      <c r="BR41" s="55">
        <v>1.0900719999999999</v>
      </c>
      <c r="BS41" s="55">
        <v>-0.51468999999999998</v>
      </c>
      <c r="BT41" s="55">
        <v>2.9826540000000001</v>
      </c>
      <c r="BU41" s="55">
        <v>-1.2211700000000001</v>
      </c>
      <c r="BV41" s="60">
        <v>4.0444370000000003</v>
      </c>
      <c r="BW41" s="55">
        <v>-0.10415000000000001</v>
      </c>
      <c r="BX41" s="55">
        <v>-0.23877999999999999</v>
      </c>
      <c r="BY41" s="55">
        <v>1.198809</v>
      </c>
      <c r="BZ41" s="55">
        <v>-0.23257</v>
      </c>
      <c r="CA41" s="55">
        <v>-1.1303700000000001</v>
      </c>
      <c r="CB41" s="55">
        <v>2.541436</v>
      </c>
      <c r="CC41" s="60">
        <v>0.77380700000000002</v>
      </c>
      <c r="CD41" s="55">
        <v>2.2486830000000002</v>
      </c>
      <c r="CE41" s="55">
        <v>-0.85650000000000004</v>
      </c>
      <c r="CF41" s="55">
        <v>2.355518</v>
      </c>
      <c r="CG41" s="55">
        <v>-1.048E-2</v>
      </c>
      <c r="CH41" s="55">
        <v>2.5199379999999998</v>
      </c>
      <c r="CI41" s="55">
        <v>1.920685</v>
      </c>
      <c r="CJ41" s="60">
        <v>-0.34209000000000001</v>
      </c>
      <c r="CK41" s="55">
        <v>-3.3218000000000001</v>
      </c>
      <c r="CL41" s="55">
        <v>-2.8851499999999999</v>
      </c>
      <c r="CM41" s="55">
        <v>-0.73787999999999998</v>
      </c>
      <c r="CN41" s="55">
        <v>-0.68503000000000003</v>
      </c>
      <c r="CO41" s="55">
        <v>0.56954499999999997</v>
      </c>
      <c r="CP41" s="55">
        <v>1.326363</v>
      </c>
      <c r="CQ41" s="60">
        <v>-1.28664</v>
      </c>
      <c r="CR41" s="55">
        <v>-1.0893200000000001</v>
      </c>
      <c r="CS41" s="55">
        <v>-8.6580000000000004E-2</v>
      </c>
      <c r="CT41" s="55">
        <v>0.66812199999999999</v>
      </c>
      <c r="CU41" s="55">
        <v>0.140125</v>
      </c>
      <c r="CV41" s="55">
        <v>1.0535760000000001</v>
      </c>
      <c r="CW41" s="55">
        <v>0.61498900000000001</v>
      </c>
      <c r="CX41" s="60">
        <v>0.62617100000000003</v>
      </c>
      <c r="CY41" s="55">
        <v>-1.4064700000000001</v>
      </c>
      <c r="CZ41" s="55">
        <v>-2.3748900000000002</v>
      </c>
      <c r="DA41" s="55">
        <v>-2.1258599999999999</v>
      </c>
      <c r="DB41" s="55">
        <v>-1.1984900000000001</v>
      </c>
      <c r="DC41" s="55">
        <v>1.539998</v>
      </c>
      <c r="DD41" s="55">
        <v>-1.6250500000000001</v>
      </c>
      <c r="DE41" s="60">
        <v>0.14991299999999999</v>
      </c>
      <c r="DF41" s="55">
        <v>0.19444700000000001</v>
      </c>
      <c r="DG41" s="55">
        <v>1.9245999999999999E-2</v>
      </c>
      <c r="DH41" s="55">
        <v>-2.98E-3</v>
      </c>
      <c r="DI41" s="55">
        <v>0.22919100000000001</v>
      </c>
      <c r="DJ41" s="55">
        <v>-0.19040000000000001</v>
      </c>
      <c r="DK41" s="55">
        <v>0.24274100000000001</v>
      </c>
      <c r="DL41" s="60">
        <v>0.57667400000000002</v>
      </c>
      <c r="DM41" s="55">
        <v>0.16794899999999999</v>
      </c>
      <c r="DN41" s="55">
        <v>-3.9280000000000002E-2</v>
      </c>
      <c r="DO41" s="55">
        <v>0.46132600000000001</v>
      </c>
    </row>
    <row r="42" spans="1:119" x14ac:dyDescent="0.15">
      <c r="A42" s="53" t="s">
        <v>121</v>
      </c>
      <c r="B42" s="53" t="s">
        <v>864</v>
      </c>
      <c r="C42" s="153" t="s">
        <v>760</v>
      </c>
      <c r="D42" s="146">
        <v>40</v>
      </c>
      <c r="E42" s="54" t="s">
        <v>121</v>
      </c>
      <c r="F42" s="54" t="s">
        <v>944</v>
      </c>
      <c r="G42" s="141">
        <v>3.8564344E-2</v>
      </c>
      <c r="H42" s="143">
        <v>240.88310000000001</v>
      </c>
      <c r="I42" s="141">
        <v>0</v>
      </c>
      <c r="J42" s="55">
        <v>0.31032700000000002</v>
      </c>
      <c r="K42" s="55">
        <v>0.238982</v>
      </c>
      <c r="L42" s="55">
        <v>0.37553700000000001</v>
      </c>
      <c r="M42" s="55">
        <v>0.38048999999999999</v>
      </c>
      <c r="N42" s="55">
        <v>0.51404499999999997</v>
      </c>
      <c r="O42" s="55">
        <v>0.208839</v>
      </c>
      <c r="P42" s="55">
        <v>0.21069299999999999</v>
      </c>
      <c r="Q42" s="55">
        <v>-1.0460000000000001E-2</v>
      </c>
      <c r="R42" s="55">
        <v>0.41223599999999999</v>
      </c>
      <c r="S42" s="55">
        <v>0.258961</v>
      </c>
      <c r="T42" s="55">
        <v>0.54518999999999995</v>
      </c>
      <c r="U42" s="55">
        <v>0.51813500000000001</v>
      </c>
      <c r="V42" s="55">
        <v>0.59104900000000005</v>
      </c>
      <c r="W42" s="55">
        <v>0.61132500000000001</v>
      </c>
      <c r="X42" s="55">
        <v>0.41057199999999999</v>
      </c>
      <c r="Y42" s="55">
        <v>0.51326000000000005</v>
      </c>
      <c r="Z42" s="55">
        <v>0.56430199999999997</v>
      </c>
      <c r="AA42" s="55">
        <v>0.54402899999999998</v>
      </c>
      <c r="AB42" s="55">
        <v>0.48824099999999998</v>
      </c>
      <c r="AC42" s="55">
        <v>2.3643999999999998E-2</v>
      </c>
      <c r="AD42" s="55">
        <v>0.57759099999999997</v>
      </c>
      <c r="AE42" s="56">
        <v>0.50850899999999999</v>
      </c>
      <c r="AF42" s="55">
        <v>0.60276300000000005</v>
      </c>
      <c r="AG42" s="57">
        <v>0.62028300000000003</v>
      </c>
      <c r="AH42" s="55">
        <v>0.51814899999999997</v>
      </c>
      <c r="AI42" s="55">
        <v>0.35076499999999999</v>
      </c>
      <c r="AJ42" s="55">
        <v>0.47763299999999997</v>
      </c>
      <c r="AK42" s="56">
        <v>0.41941400000000001</v>
      </c>
      <c r="AL42" s="55">
        <v>0.46972999999999998</v>
      </c>
      <c r="AM42" s="57">
        <v>0.31191099999999999</v>
      </c>
      <c r="AN42" s="56">
        <v>-0.23336000000000001</v>
      </c>
      <c r="AO42" s="55">
        <v>0.19986799999999999</v>
      </c>
      <c r="AP42" s="55">
        <v>0.20327999999999999</v>
      </c>
      <c r="AQ42" s="55">
        <v>0.56623000000000001</v>
      </c>
      <c r="AR42" s="55">
        <v>0.45513199999999998</v>
      </c>
      <c r="AS42" s="55">
        <v>0.58149099999999998</v>
      </c>
      <c r="AT42" s="61">
        <v>-0.41872999999999999</v>
      </c>
      <c r="AU42" s="55">
        <v>0.29747600000000002</v>
      </c>
      <c r="AV42" s="55">
        <v>0.170649</v>
      </c>
      <c r="AW42" s="55">
        <v>10</v>
      </c>
      <c r="AX42" s="55">
        <v>5.3526119999999997</v>
      </c>
      <c r="AY42" s="55">
        <v>0.25265700000000002</v>
      </c>
      <c r="AZ42" s="55">
        <v>0.24418100000000001</v>
      </c>
      <c r="BA42" s="61">
        <v>0.33595999999999998</v>
      </c>
      <c r="BB42" s="55">
        <v>0.47449799999999998</v>
      </c>
      <c r="BC42" s="55">
        <v>0.30588100000000001</v>
      </c>
      <c r="BD42" s="55">
        <v>0.35047600000000001</v>
      </c>
      <c r="BE42" s="55">
        <v>2.3001000000000001E-2</v>
      </c>
      <c r="BF42" s="55">
        <v>0.79435599999999995</v>
      </c>
      <c r="BG42" s="55">
        <v>0.43651899999999999</v>
      </c>
      <c r="BH42" s="61">
        <v>0.132492</v>
      </c>
      <c r="BI42" s="55">
        <v>-0.31559999999999999</v>
      </c>
      <c r="BJ42" s="55">
        <v>0.47774299999999997</v>
      </c>
      <c r="BK42" s="55">
        <v>0.54244999999999999</v>
      </c>
      <c r="BL42" s="55">
        <v>0.67718299999999998</v>
      </c>
      <c r="BM42" s="55">
        <v>0.32180599999999998</v>
      </c>
      <c r="BN42" s="55">
        <v>0.245611</v>
      </c>
      <c r="BO42" s="61">
        <v>4.7461779999999996</v>
      </c>
      <c r="BP42" s="55">
        <v>4.8198999999999999E-2</v>
      </c>
      <c r="BQ42" s="55">
        <v>0.54489799999999999</v>
      </c>
      <c r="BR42" s="55">
        <v>0.35985200000000001</v>
      </c>
      <c r="BS42" s="55">
        <v>-0.30113000000000001</v>
      </c>
      <c r="BT42" s="55">
        <v>0.168513</v>
      </c>
      <c r="BU42" s="55">
        <v>2.3893999999999999E-2</v>
      </c>
      <c r="BV42" s="61">
        <v>-7.6119999999999993E-2</v>
      </c>
      <c r="BW42" s="55">
        <v>0.16077</v>
      </c>
      <c r="BX42" s="55">
        <v>-0.52749000000000001</v>
      </c>
      <c r="BY42" s="55">
        <v>-0.22982</v>
      </c>
      <c r="BZ42" s="55">
        <v>-4.7350000000000003E-2</v>
      </c>
      <c r="CA42" s="55">
        <v>0.10019699999999999</v>
      </c>
      <c r="CB42" s="55">
        <v>0.20692099999999999</v>
      </c>
      <c r="CC42" s="61">
        <v>0.36164800000000003</v>
      </c>
      <c r="CD42" s="55">
        <v>0.16550699999999999</v>
      </c>
      <c r="CE42" s="55">
        <v>-4.2639999999999997E-2</v>
      </c>
      <c r="CF42" s="55">
        <v>0.196712</v>
      </c>
      <c r="CG42" s="55">
        <v>0.653223</v>
      </c>
      <c r="CH42" s="55">
        <v>0.11701499999999999</v>
      </c>
      <c r="CI42" s="55">
        <v>0.21382499999999999</v>
      </c>
      <c r="CJ42" s="61">
        <v>0.112997</v>
      </c>
      <c r="CK42" s="55">
        <v>-0.15017</v>
      </c>
      <c r="CL42" s="55">
        <v>-0.12967000000000001</v>
      </c>
      <c r="CM42" s="55">
        <v>-4.3229999999999998E-2</v>
      </c>
      <c r="CN42" s="55">
        <v>0.61963900000000005</v>
      </c>
      <c r="CO42" s="55">
        <v>0.27762300000000001</v>
      </c>
      <c r="CP42" s="55">
        <v>0.10764600000000001</v>
      </c>
      <c r="CQ42" s="61">
        <v>0.21473200000000001</v>
      </c>
      <c r="CR42" s="55">
        <v>-6.4240000000000005E-2</v>
      </c>
      <c r="CS42" s="55">
        <v>1.102568</v>
      </c>
      <c r="CT42" s="55">
        <v>3.2400000000000001E-4</v>
      </c>
      <c r="CU42" s="55">
        <v>8.0921000000000007E-2</v>
      </c>
      <c r="CV42" s="55">
        <v>-5.8090000000000003E-2</v>
      </c>
      <c r="CW42" s="55">
        <v>-1.375E-2</v>
      </c>
      <c r="CX42" s="61">
        <v>-1.3769999999999999E-2</v>
      </c>
      <c r="CY42" s="55">
        <v>-0.20430999999999999</v>
      </c>
      <c r="CZ42" s="55">
        <v>0.169657</v>
      </c>
      <c r="DA42" s="55">
        <v>0.18632299999999999</v>
      </c>
      <c r="DB42" s="55">
        <v>0.68791000000000002</v>
      </c>
      <c r="DC42" s="55">
        <v>-1.206E-2</v>
      </c>
      <c r="DD42" s="55">
        <v>-1.06E-2</v>
      </c>
      <c r="DE42" s="61">
        <v>0.61563299999999999</v>
      </c>
      <c r="DF42" s="55">
        <v>-4.7390000000000002E-2</v>
      </c>
      <c r="DG42" s="55">
        <v>0.48311700000000002</v>
      </c>
      <c r="DH42" s="55">
        <v>6.9209000000000007E-2</v>
      </c>
      <c r="DI42" s="55">
        <v>0.158586</v>
      </c>
      <c r="DJ42" s="55">
        <v>0.22731199999999999</v>
      </c>
      <c r="DK42" s="55">
        <v>0.177263</v>
      </c>
      <c r="DL42" s="61">
        <v>5.672E-3</v>
      </c>
      <c r="DM42" s="55">
        <v>9.0096999999999997E-2</v>
      </c>
      <c r="DN42" s="55">
        <v>1.9897000000000001E-2</v>
      </c>
      <c r="DO42" s="55">
        <v>0.13034100000000001</v>
      </c>
    </row>
    <row r="43" spans="1:119" x14ac:dyDescent="0.15">
      <c r="A43" s="53" t="s">
        <v>396</v>
      </c>
      <c r="B43" s="53" t="s">
        <v>865</v>
      </c>
      <c r="C43" s="153" t="s">
        <v>422</v>
      </c>
      <c r="D43" s="146">
        <v>41</v>
      </c>
      <c r="E43" s="54" t="s">
        <v>396</v>
      </c>
      <c r="F43" s="54" t="s">
        <v>696</v>
      </c>
      <c r="G43" s="141">
        <v>3.6637158699999998E-2</v>
      </c>
      <c r="H43" s="143">
        <v>183.81190000000001</v>
      </c>
      <c r="I43" s="141">
        <v>0</v>
      </c>
      <c r="J43" s="55">
        <v>0.357599</v>
      </c>
      <c r="K43" s="55">
        <v>0.23988499999999999</v>
      </c>
      <c r="L43" s="55">
        <v>0.45900800000000003</v>
      </c>
      <c r="M43" s="55">
        <v>0.528227</v>
      </c>
      <c r="N43" s="55">
        <v>0.39282</v>
      </c>
      <c r="O43" s="55">
        <v>0.182112</v>
      </c>
      <c r="P43" s="55">
        <v>0.184505</v>
      </c>
      <c r="Q43" s="55">
        <v>0.17580899999999999</v>
      </c>
      <c r="R43" s="55">
        <v>0.28457199999999999</v>
      </c>
      <c r="S43" s="55">
        <v>0.243086</v>
      </c>
      <c r="T43" s="55">
        <v>0.74480000000000002</v>
      </c>
      <c r="U43" s="55">
        <v>0.71189100000000005</v>
      </c>
      <c r="V43" s="55">
        <v>0.76359399999999999</v>
      </c>
      <c r="W43" s="55">
        <v>0.73604400000000003</v>
      </c>
      <c r="X43" s="55">
        <v>0.65146899999999996</v>
      </c>
      <c r="Y43" s="55">
        <v>0.61007400000000001</v>
      </c>
      <c r="Z43" s="55">
        <v>0.68097700000000005</v>
      </c>
      <c r="AA43" s="55">
        <v>0.73758299999999999</v>
      </c>
      <c r="AB43" s="55">
        <v>0.59039900000000001</v>
      </c>
      <c r="AC43" s="55">
        <v>0.25681700000000002</v>
      </c>
      <c r="AD43" s="55">
        <v>0.72440700000000002</v>
      </c>
      <c r="AE43" s="55">
        <v>0.63518300000000005</v>
      </c>
      <c r="AF43" s="60">
        <v>0.74131499999999995</v>
      </c>
      <c r="AG43" s="55">
        <v>0.75239599999999995</v>
      </c>
      <c r="AH43" s="55">
        <v>0.61813499999999999</v>
      </c>
      <c r="AI43" s="55">
        <v>0.85482899999999995</v>
      </c>
      <c r="AJ43" s="55">
        <v>0.97144600000000003</v>
      </c>
      <c r="AK43" s="55">
        <v>0.47562399999999999</v>
      </c>
      <c r="AL43" s="60">
        <v>0.95254099999999997</v>
      </c>
      <c r="AM43" s="55">
        <v>0.81347999999999998</v>
      </c>
      <c r="AN43" s="55">
        <v>-0.11305</v>
      </c>
      <c r="AO43" s="60">
        <v>0.286968</v>
      </c>
      <c r="AP43" s="55">
        <v>0.61029699999999998</v>
      </c>
      <c r="AQ43" s="55">
        <v>1.002346</v>
      </c>
      <c r="AR43" s="55">
        <v>0.92859199999999997</v>
      </c>
      <c r="AS43" s="56">
        <v>0.68482200000000004</v>
      </c>
      <c r="AT43" s="55">
        <v>-0.31802999999999998</v>
      </c>
      <c r="AU43" s="57">
        <v>0.68268899999999999</v>
      </c>
      <c r="AV43" s="56">
        <v>0.53502799999999995</v>
      </c>
      <c r="AW43" s="55">
        <v>5.3526119999999997</v>
      </c>
      <c r="AX43" s="55">
        <v>10</v>
      </c>
      <c r="AY43" s="55">
        <v>0.28546199999999999</v>
      </c>
      <c r="AZ43" s="56">
        <v>0.28939199999999998</v>
      </c>
      <c r="BA43" s="55">
        <v>0.42416799999999999</v>
      </c>
      <c r="BB43" s="57">
        <v>0.86945799999999995</v>
      </c>
      <c r="BC43" s="56">
        <v>0.44173899999999999</v>
      </c>
      <c r="BD43" s="55">
        <v>0.60028199999999998</v>
      </c>
      <c r="BE43" s="55">
        <v>6.1859999999999998E-2</v>
      </c>
      <c r="BF43" s="55">
        <v>0.54151700000000003</v>
      </c>
      <c r="BG43" s="56">
        <v>0.82762199999999997</v>
      </c>
      <c r="BH43" s="55">
        <v>0.107169</v>
      </c>
      <c r="BI43" s="57">
        <v>-0.27484999999999998</v>
      </c>
      <c r="BJ43" s="56">
        <v>0.62046900000000005</v>
      </c>
      <c r="BK43" s="55">
        <v>0.43195</v>
      </c>
      <c r="BL43" s="55">
        <v>0.436805</v>
      </c>
      <c r="BM43" s="55">
        <v>0.53531600000000001</v>
      </c>
      <c r="BN43" s="56">
        <v>0.16417799999999999</v>
      </c>
      <c r="BO43" s="55">
        <v>5.4400209999999998</v>
      </c>
      <c r="BP43" s="57">
        <v>-5.0999999999999997E-2</v>
      </c>
      <c r="BQ43" s="56">
        <v>0.53082200000000002</v>
      </c>
      <c r="BR43" s="55">
        <v>0.46404099999999998</v>
      </c>
      <c r="BS43" s="55">
        <v>-0.26671</v>
      </c>
      <c r="BT43" s="55">
        <v>0.27127400000000002</v>
      </c>
      <c r="BU43" s="56">
        <v>-2.4559999999999998E-2</v>
      </c>
      <c r="BV43" s="55">
        <v>5.2329000000000001E-2</v>
      </c>
      <c r="BW43" s="57">
        <v>0.19523799999999999</v>
      </c>
      <c r="BX43" s="56">
        <v>-0.49652000000000002</v>
      </c>
      <c r="BY43" s="55">
        <v>-0.14065</v>
      </c>
      <c r="BZ43" s="55">
        <v>-6.8610000000000004E-2</v>
      </c>
      <c r="CA43" s="55">
        <v>5.3117999999999999E-2</v>
      </c>
      <c r="CB43" s="56">
        <v>0.35449700000000001</v>
      </c>
      <c r="CC43" s="55">
        <v>0.32521699999999998</v>
      </c>
      <c r="CD43" s="57">
        <v>0.43615199999999998</v>
      </c>
      <c r="CE43" s="56">
        <v>-9.5009999999999997E-2</v>
      </c>
      <c r="CF43" s="55">
        <v>0.483288</v>
      </c>
      <c r="CG43" s="55">
        <v>0.43309999999999998</v>
      </c>
      <c r="CH43" s="55">
        <v>0.35802</v>
      </c>
      <c r="CI43" s="56">
        <v>0.52305800000000002</v>
      </c>
      <c r="CJ43" s="55">
        <v>0.12515499999999999</v>
      </c>
      <c r="CK43" s="57">
        <v>-0.61795999999999995</v>
      </c>
      <c r="CL43" s="56">
        <v>-0.62068000000000001</v>
      </c>
      <c r="CM43" s="55">
        <v>-0.11139</v>
      </c>
      <c r="CN43" s="55">
        <v>0.63255099999999997</v>
      </c>
      <c r="CO43" s="55">
        <v>0.26864700000000002</v>
      </c>
      <c r="CP43" s="56">
        <v>0.47429700000000002</v>
      </c>
      <c r="CQ43" s="55">
        <v>0.278943</v>
      </c>
      <c r="CR43" s="57">
        <v>-0.21790999999999999</v>
      </c>
      <c r="CS43" s="56">
        <v>1.162209</v>
      </c>
      <c r="CT43" s="55">
        <v>0.124352</v>
      </c>
      <c r="CU43" s="55">
        <v>0.14208000000000001</v>
      </c>
      <c r="CV43" s="55">
        <v>5.4372999999999998E-2</v>
      </c>
      <c r="CW43" s="56">
        <v>0.123518</v>
      </c>
      <c r="CX43" s="55">
        <v>0.124569</v>
      </c>
      <c r="CY43" s="57">
        <v>-0.28869</v>
      </c>
      <c r="CZ43" s="56">
        <v>0.23998700000000001</v>
      </c>
      <c r="DA43" s="55">
        <v>0.29857</v>
      </c>
      <c r="DB43" s="55">
        <v>0.38909700000000003</v>
      </c>
      <c r="DC43" s="55">
        <v>0.10083300000000001</v>
      </c>
      <c r="DD43" s="56">
        <v>-0.10679</v>
      </c>
      <c r="DE43" s="55">
        <v>-0.51451000000000002</v>
      </c>
      <c r="DF43" s="57">
        <v>2.2941E-2</v>
      </c>
      <c r="DG43" s="56">
        <v>0.521756</v>
      </c>
      <c r="DH43" s="55">
        <v>0.15850700000000001</v>
      </c>
      <c r="DI43" s="55">
        <v>-3.7199999999999997E-2</v>
      </c>
      <c r="DJ43" s="55">
        <v>0.45918500000000001</v>
      </c>
      <c r="DK43" s="56">
        <v>-0.54725000000000001</v>
      </c>
      <c r="DL43" s="55">
        <v>4.7601999999999998E-2</v>
      </c>
      <c r="DM43" s="57">
        <v>0.14757700000000001</v>
      </c>
      <c r="DN43" s="56">
        <v>-2.7990000000000001E-2</v>
      </c>
      <c r="DO43" s="55">
        <v>-0.60680999999999996</v>
      </c>
    </row>
    <row r="44" spans="1:119" x14ac:dyDescent="0.15">
      <c r="A44" s="53" t="s">
        <v>411</v>
      </c>
      <c r="B44" s="53" t="s">
        <v>745</v>
      </c>
      <c r="C44" s="54" t="s">
        <v>746</v>
      </c>
      <c r="D44" s="146">
        <v>42</v>
      </c>
      <c r="E44" s="54" t="s">
        <v>411</v>
      </c>
      <c r="F44" s="54" t="s">
        <v>635</v>
      </c>
      <c r="G44" s="141">
        <v>3.6339871099999997E-2</v>
      </c>
      <c r="H44" s="143" t="s">
        <v>747</v>
      </c>
      <c r="I44" s="141">
        <v>5.3624053281466418E-2</v>
      </c>
      <c r="J44" s="55">
        <v>2.4150879999999999</v>
      </c>
      <c r="K44" s="55">
        <v>2.6724730000000001</v>
      </c>
      <c r="L44" s="55">
        <v>2.3810910000000001</v>
      </c>
      <c r="M44" s="55">
        <v>4.0942160000000003</v>
      </c>
      <c r="N44" s="55">
        <v>2.6754099999999998</v>
      </c>
      <c r="O44" s="55">
        <v>3.6558860000000002</v>
      </c>
      <c r="P44" s="55">
        <v>3.679592</v>
      </c>
      <c r="Q44" s="55">
        <v>2.594649</v>
      </c>
      <c r="R44" s="55">
        <v>1.0545450000000001</v>
      </c>
      <c r="S44" s="55">
        <v>3.6993960000000001</v>
      </c>
      <c r="T44" s="55">
        <v>4.1795010000000001</v>
      </c>
      <c r="U44" s="55">
        <v>5.2500530000000003</v>
      </c>
      <c r="V44" s="55">
        <v>4.6733900000000004</v>
      </c>
      <c r="W44" s="55">
        <v>2.8238379999999998</v>
      </c>
      <c r="X44" s="55">
        <v>3.5299230000000001</v>
      </c>
      <c r="Y44" s="55">
        <v>3.7675900000000002</v>
      </c>
      <c r="Z44" s="55">
        <v>2.4186139999999998</v>
      </c>
      <c r="AA44" s="55">
        <v>4.2985660000000001</v>
      </c>
      <c r="AB44" s="55">
        <v>3.7241939999999998</v>
      </c>
      <c r="AC44" s="55">
        <v>2.64249</v>
      </c>
      <c r="AD44" s="55">
        <v>2.0780249999999998</v>
      </c>
      <c r="AE44" s="55">
        <v>2.494929</v>
      </c>
      <c r="AF44" s="55">
        <v>2.5272250000000001</v>
      </c>
      <c r="AG44" s="55">
        <v>2.5183870000000002</v>
      </c>
      <c r="AH44" s="55">
        <v>2.553172</v>
      </c>
      <c r="AI44" s="55">
        <v>1.985114</v>
      </c>
      <c r="AJ44" s="55">
        <v>2.2351130000000001</v>
      </c>
      <c r="AK44" s="55">
        <v>7.2653629999999998</v>
      </c>
      <c r="AL44" s="55">
        <v>2.2020390000000001</v>
      </c>
      <c r="AM44" s="55">
        <v>1.8917299999999999</v>
      </c>
      <c r="AN44" s="55">
        <v>2.1270639999999998</v>
      </c>
      <c r="AO44" s="55">
        <v>0.97822699999999996</v>
      </c>
      <c r="AP44" s="55">
        <v>1.796808</v>
      </c>
      <c r="AQ44" s="55">
        <v>2.0800969999999999</v>
      </c>
      <c r="AR44" s="55">
        <v>2.1428759999999998</v>
      </c>
      <c r="AS44" s="55">
        <v>2.226461</v>
      </c>
      <c r="AT44" s="60">
        <v>1.338598</v>
      </c>
      <c r="AU44" s="55">
        <v>1.7659769999999999</v>
      </c>
      <c r="AV44" s="55">
        <v>1.6710959999999999</v>
      </c>
      <c r="AW44" s="55">
        <v>0.25265700000000002</v>
      </c>
      <c r="AX44" s="55">
        <v>0.28546199999999999</v>
      </c>
      <c r="AY44" s="55">
        <v>10</v>
      </c>
      <c r="AZ44" s="55">
        <v>2.436401</v>
      </c>
      <c r="BA44" s="60">
        <v>1.803175</v>
      </c>
      <c r="BB44" s="55">
        <v>1.7011270000000001</v>
      </c>
      <c r="BC44" s="55">
        <v>4.6078609999999998</v>
      </c>
      <c r="BD44" s="55">
        <v>1.758856</v>
      </c>
      <c r="BE44" s="55">
        <v>6.2596499999999997</v>
      </c>
      <c r="BF44" s="55">
        <v>0.50165400000000004</v>
      </c>
      <c r="BG44" s="55">
        <v>1.232972</v>
      </c>
      <c r="BH44" s="60">
        <v>-0.10806</v>
      </c>
      <c r="BI44" s="55">
        <v>1.661062</v>
      </c>
      <c r="BJ44" s="55">
        <v>1.006891</v>
      </c>
      <c r="BK44" s="55">
        <v>0.49943300000000002</v>
      </c>
      <c r="BL44" s="55">
        <v>0.36949700000000002</v>
      </c>
      <c r="BM44" s="55">
        <v>1.3975059999999999</v>
      </c>
      <c r="BN44" s="55">
        <v>1.8992960000000001</v>
      </c>
      <c r="BO44" s="60">
        <v>0.102117</v>
      </c>
      <c r="BP44" s="55">
        <v>1.0392319999999999</v>
      </c>
      <c r="BQ44" s="55">
        <v>0.20067699999999999</v>
      </c>
      <c r="BR44" s="55">
        <v>0.56356700000000004</v>
      </c>
      <c r="BS44" s="55">
        <v>-8.8969999999999994E-2</v>
      </c>
      <c r="BT44" s="55">
        <v>1.0269790000000001</v>
      </c>
      <c r="BU44" s="55">
        <v>-0.31866</v>
      </c>
      <c r="BV44" s="60">
        <v>0.72470199999999996</v>
      </c>
      <c r="BW44" s="55">
        <v>4.7059999999999998E-2</v>
      </c>
      <c r="BX44" s="55">
        <v>0.13897499999999999</v>
      </c>
      <c r="BY44" s="55">
        <v>8.0060999999999993E-2</v>
      </c>
      <c r="BZ44" s="55">
        <v>0.182555</v>
      </c>
      <c r="CA44" s="55">
        <v>-0.11992</v>
      </c>
      <c r="CB44" s="55">
        <v>0.67093999999999998</v>
      </c>
      <c r="CC44" s="60">
        <v>0.31454399999999999</v>
      </c>
      <c r="CD44" s="55">
        <v>0.52499099999999999</v>
      </c>
      <c r="CE44" s="55">
        <v>-0.35744999999999999</v>
      </c>
      <c r="CF44" s="55">
        <v>0.57101199999999996</v>
      </c>
      <c r="CG44" s="55">
        <v>0.131465</v>
      </c>
      <c r="CH44" s="55">
        <v>0.46243000000000001</v>
      </c>
      <c r="CI44" s="55">
        <v>0.42795299999999997</v>
      </c>
      <c r="CJ44" s="60">
        <v>-0.12712999999999999</v>
      </c>
      <c r="CK44" s="55">
        <v>0.27507999999999999</v>
      </c>
      <c r="CL44" s="55">
        <v>1.3422909999999999</v>
      </c>
      <c r="CM44" s="55">
        <v>-0.29641000000000001</v>
      </c>
      <c r="CN44" s="55">
        <v>-0.15865000000000001</v>
      </c>
      <c r="CO44" s="55">
        <v>0.204122</v>
      </c>
      <c r="CP44" s="55">
        <v>0.27990399999999999</v>
      </c>
      <c r="CQ44" s="60">
        <v>0.13613700000000001</v>
      </c>
      <c r="CR44" s="55">
        <v>-0.35899999999999999</v>
      </c>
      <c r="CS44" s="55">
        <v>4.9659999999999999E-3</v>
      </c>
      <c r="CT44" s="55">
        <v>6.6793000000000005E-2</v>
      </c>
      <c r="CU44" s="55">
        <v>0.139322</v>
      </c>
      <c r="CV44" s="55">
        <v>0.11135299999999999</v>
      </c>
      <c r="CW44" s="55">
        <v>8.0477999999999994E-2</v>
      </c>
      <c r="CX44" s="60">
        <v>7.8118000000000007E-2</v>
      </c>
      <c r="CY44" s="55">
        <v>-0.22531000000000001</v>
      </c>
      <c r="CZ44" s="55">
        <v>-0.11108999999999999</v>
      </c>
      <c r="DA44" s="55">
        <v>-4.4740000000000002E-2</v>
      </c>
      <c r="DB44" s="55">
        <v>-0.18171999999999999</v>
      </c>
      <c r="DC44" s="55">
        <v>0.359512</v>
      </c>
      <c r="DD44" s="55">
        <v>-3.8510000000000003E-2</v>
      </c>
      <c r="DE44" s="60">
        <v>0.24176500000000001</v>
      </c>
      <c r="DF44" s="55">
        <v>4.0368000000000001E-2</v>
      </c>
      <c r="DG44" s="55">
        <v>3.3801999999999999E-2</v>
      </c>
      <c r="DH44" s="55">
        <v>-2.7550000000000002E-2</v>
      </c>
      <c r="DI44" s="55">
        <v>0.317355</v>
      </c>
      <c r="DJ44" s="55">
        <v>4.1423000000000001E-2</v>
      </c>
      <c r="DK44" s="55">
        <v>0.189385</v>
      </c>
      <c r="DL44" s="60">
        <v>0.102564</v>
      </c>
      <c r="DM44" s="55">
        <v>5.9845000000000002E-2</v>
      </c>
      <c r="DN44" s="55">
        <v>6.4397999999999997E-2</v>
      </c>
      <c r="DO44" s="55">
        <v>1.3934999999999999E-2</v>
      </c>
    </row>
    <row r="45" spans="1:119" x14ac:dyDescent="0.15">
      <c r="A45" s="53" t="s">
        <v>412</v>
      </c>
      <c r="B45" s="53" t="s">
        <v>866</v>
      </c>
      <c r="C45" s="54" t="s">
        <v>808</v>
      </c>
      <c r="D45" s="146">
        <v>43</v>
      </c>
      <c r="E45" s="54" t="s">
        <v>412</v>
      </c>
      <c r="F45" s="54" t="s">
        <v>636</v>
      </c>
      <c r="G45" s="141">
        <v>3.4871375000000003E-2</v>
      </c>
      <c r="H45" s="143" t="s">
        <v>747</v>
      </c>
      <c r="I45" s="141">
        <v>0</v>
      </c>
      <c r="J45" s="55">
        <v>2.8111320000000002</v>
      </c>
      <c r="K45" s="55">
        <v>2.1158429999999999</v>
      </c>
      <c r="L45" s="55">
        <v>2.9378169999999999</v>
      </c>
      <c r="M45" s="55">
        <v>4.0564340000000003</v>
      </c>
      <c r="N45" s="55">
        <v>1.9504680000000001</v>
      </c>
      <c r="O45" s="55">
        <v>2.0727799999999998</v>
      </c>
      <c r="P45" s="55">
        <v>2.0437699999999999</v>
      </c>
      <c r="Q45" s="55">
        <v>2.5730400000000002</v>
      </c>
      <c r="R45" s="55">
        <v>0.83624900000000002</v>
      </c>
      <c r="S45" s="55">
        <v>2.444204</v>
      </c>
      <c r="T45" s="55">
        <v>4.1653520000000004</v>
      </c>
      <c r="U45" s="55">
        <v>4.1867840000000003</v>
      </c>
      <c r="V45" s="55">
        <v>4.1356210000000004</v>
      </c>
      <c r="W45" s="55">
        <v>2.4213290000000001</v>
      </c>
      <c r="X45" s="55">
        <v>3.4706670000000002</v>
      </c>
      <c r="Y45" s="55">
        <v>4.0321610000000003</v>
      </c>
      <c r="Z45" s="55">
        <v>3.5638589999999999</v>
      </c>
      <c r="AA45" s="55">
        <v>3.716119</v>
      </c>
      <c r="AB45" s="55">
        <v>3.583844</v>
      </c>
      <c r="AC45" s="55">
        <v>2.558233</v>
      </c>
      <c r="AD45" s="55">
        <v>2.1392899999999999</v>
      </c>
      <c r="AE45" s="55">
        <v>1.9396850000000001</v>
      </c>
      <c r="AF45" s="55">
        <v>2.2370549999999998</v>
      </c>
      <c r="AG45" s="55">
        <v>2.8677199999999998</v>
      </c>
      <c r="AH45" s="55">
        <v>1.744999</v>
      </c>
      <c r="AI45" s="55">
        <v>1.940704</v>
      </c>
      <c r="AJ45" s="55">
        <v>2.045442</v>
      </c>
      <c r="AK45" s="55">
        <v>2.3183210000000001</v>
      </c>
      <c r="AL45" s="55">
        <v>2.0502340000000001</v>
      </c>
      <c r="AM45" s="55">
        <v>1.8078479999999999</v>
      </c>
      <c r="AN45" s="55">
        <v>1.8006260000000001</v>
      </c>
      <c r="AO45" s="55">
        <v>1.3573580000000001</v>
      </c>
      <c r="AP45" s="55">
        <v>1.7593890000000001</v>
      </c>
      <c r="AQ45" s="55">
        <v>1.886069</v>
      </c>
      <c r="AR45" s="55">
        <v>1.9566220000000001</v>
      </c>
      <c r="AS45" s="56">
        <v>1.891588</v>
      </c>
      <c r="AT45" s="55">
        <v>1.227719</v>
      </c>
      <c r="AU45" s="57">
        <v>1.6799310000000001</v>
      </c>
      <c r="AV45" s="56">
        <v>1.608751</v>
      </c>
      <c r="AW45" s="55">
        <v>0.24418100000000001</v>
      </c>
      <c r="AX45" s="55">
        <v>0.28939199999999998</v>
      </c>
      <c r="AY45" s="55">
        <v>2.436401</v>
      </c>
      <c r="AZ45" s="56">
        <v>10</v>
      </c>
      <c r="BA45" s="55">
        <v>5.8712210000000002</v>
      </c>
      <c r="BB45" s="57">
        <v>1.5846439999999999</v>
      </c>
      <c r="BC45" s="56">
        <v>2.4227949999999998</v>
      </c>
      <c r="BD45" s="55">
        <v>1.5047569999999999</v>
      </c>
      <c r="BE45" s="55">
        <v>2.4030140000000002</v>
      </c>
      <c r="BF45" s="55">
        <v>0.56030599999999997</v>
      </c>
      <c r="BG45" s="56">
        <v>1.227341</v>
      </c>
      <c r="BH45" s="55">
        <v>0.34326600000000002</v>
      </c>
      <c r="BI45" s="57">
        <v>1.1135740000000001</v>
      </c>
      <c r="BJ45" s="56">
        <v>1.528052</v>
      </c>
      <c r="BK45" s="55">
        <v>0.53174699999999997</v>
      </c>
      <c r="BL45" s="55">
        <v>0.42765900000000001</v>
      </c>
      <c r="BM45" s="55">
        <v>1.20191</v>
      </c>
      <c r="BN45" s="56">
        <v>1.1592709999999999</v>
      </c>
      <c r="BO45" s="55">
        <v>0.13469400000000001</v>
      </c>
      <c r="BP45" s="57">
        <v>1.266683</v>
      </c>
      <c r="BQ45" s="56">
        <v>0.30749199999999999</v>
      </c>
      <c r="BR45" s="55">
        <v>0.46048899999999998</v>
      </c>
      <c r="BS45" s="55">
        <v>0.12074</v>
      </c>
      <c r="BT45" s="55">
        <v>0.81086100000000005</v>
      </c>
      <c r="BU45" s="56">
        <v>-1.17E-2</v>
      </c>
      <c r="BV45" s="55">
        <v>0.44738600000000001</v>
      </c>
      <c r="BW45" s="57">
        <v>-1.915E-2</v>
      </c>
      <c r="BX45" s="56">
        <v>0.13552600000000001</v>
      </c>
      <c r="BY45" s="55">
        <v>0.23264199999999999</v>
      </c>
      <c r="BZ45" s="55">
        <v>-5.3200000000000001E-3</v>
      </c>
      <c r="CA45" s="55">
        <v>-1.1599999999999999E-2</v>
      </c>
      <c r="CB45" s="56">
        <v>0.63237200000000005</v>
      </c>
      <c r="CC45" s="55">
        <v>0.25244800000000001</v>
      </c>
      <c r="CD45" s="57">
        <v>0.459787</v>
      </c>
      <c r="CE45" s="56">
        <v>-0.13073000000000001</v>
      </c>
      <c r="CF45" s="55">
        <v>0.48687999999999998</v>
      </c>
      <c r="CG45" s="55">
        <v>0.22603899999999999</v>
      </c>
      <c r="CH45" s="55">
        <v>0.44583899999999999</v>
      </c>
      <c r="CI45" s="56">
        <v>0.40406799999999998</v>
      </c>
      <c r="CJ45" s="55">
        <v>-0.16120000000000001</v>
      </c>
      <c r="CK45" s="57">
        <v>1.2568109999999999</v>
      </c>
      <c r="CL45" s="56">
        <v>1.640001</v>
      </c>
      <c r="CM45" s="55">
        <v>-0.21723000000000001</v>
      </c>
      <c r="CN45" s="55">
        <v>-4.7800000000000004E-3</v>
      </c>
      <c r="CO45" s="55">
        <v>5.9142E-2</v>
      </c>
      <c r="CP45" s="56">
        <v>0.22292600000000001</v>
      </c>
      <c r="CQ45" s="55">
        <v>0.128052</v>
      </c>
      <c r="CR45" s="57">
        <v>-0.32140000000000002</v>
      </c>
      <c r="CS45" s="56">
        <v>4.9604000000000002E-2</v>
      </c>
      <c r="CT45" s="55">
        <v>0.10384</v>
      </c>
      <c r="CU45" s="55">
        <v>0.109318</v>
      </c>
      <c r="CV45" s="55">
        <v>9.4398999999999997E-2</v>
      </c>
      <c r="CW45" s="56">
        <v>0.104533</v>
      </c>
      <c r="CX45" s="55">
        <v>0.10574</v>
      </c>
      <c r="CY45" s="57">
        <v>-0.29870999999999998</v>
      </c>
      <c r="CZ45" s="56">
        <v>-2.121E-2</v>
      </c>
      <c r="DA45" s="55">
        <v>4.3569999999999998E-2</v>
      </c>
      <c r="DB45" s="55">
        <v>2.7200000000000002E-3</v>
      </c>
      <c r="DC45" s="55">
        <v>0.29921399999999998</v>
      </c>
      <c r="DD45" s="56">
        <v>0.208116</v>
      </c>
      <c r="DE45" s="55">
        <v>0.17708499999999999</v>
      </c>
      <c r="DF45" s="57">
        <v>0.13447400000000001</v>
      </c>
      <c r="DG45" s="56">
        <v>0.105029</v>
      </c>
      <c r="DH45" s="55">
        <v>8.4700000000000001E-3</v>
      </c>
      <c r="DI45" s="55">
        <v>0.22458900000000001</v>
      </c>
      <c r="DJ45" s="55">
        <v>3.5986999999999998E-2</v>
      </c>
      <c r="DK45" s="56">
        <v>0.151723</v>
      </c>
      <c r="DL45" s="55">
        <v>0.12762000000000001</v>
      </c>
      <c r="DM45" s="57">
        <v>2.7378E-2</v>
      </c>
      <c r="DN45" s="56">
        <v>8.0478999999999995E-2</v>
      </c>
      <c r="DO45" s="55">
        <v>3.0119E-2</v>
      </c>
    </row>
    <row r="46" spans="1:119" x14ac:dyDescent="0.15">
      <c r="A46" s="53" t="s">
        <v>86</v>
      </c>
      <c r="B46" s="53" t="s">
        <v>867</v>
      </c>
      <c r="C46" s="54" t="s">
        <v>805</v>
      </c>
      <c r="D46" s="146">
        <v>44</v>
      </c>
      <c r="E46" s="54" t="s">
        <v>86</v>
      </c>
      <c r="F46" s="54" t="s">
        <v>630</v>
      </c>
      <c r="G46" s="141">
        <v>3.4126721899999997E-2</v>
      </c>
      <c r="H46" s="143" t="s">
        <v>747</v>
      </c>
      <c r="I46" s="141">
        <v>0</v>
      </c>
      <c r="J46" s="55">
        <v>3.0839569999999998</v>
      </c>
      <c r="K46" s="55">
        <v>2.0066099999999998</v>
      </c>
      <c r="L46" s="55">
        <v>3.2790140000000001</v>
      </c>
      <c r="M46" s="55">
        <v>4.3533989999999996</v>
      </c>
      <c r="N46" s="55">
        <v>1.6686129999999999</v>
      </c>
      <c r="O46" s="55">
        <v>1.499968</v>
      </c>
      <c r="P46" s="55">
        <v>1.44868</v>
      </c>
      <c r="Q46" s="55">
        <v>2.8153709999999998</v>
      </c>
      <c r="R46" s="55">
        <v>0.72421500000000005</v>
      </c>
      <c r="S46" s="55">
        <v>1.9698059999999999</v>
      </c>
      <c r="T46" s="55">
        <v>4.8980220000000001</v>
      </c>
      <c r="U46" s="55">
        <v>4.8137720000000002</v>
      </c>
      <c r="V46" s="55">
        <v>4.6791460000000002</v>
      </c>
      <c r="W46" s="55">
        <v>2.653251</v>
      </c>
      <c r="X46" s="55">
        <v>3.917719</v>
      </c>
      <c r="Y46" s="55">
        <v>4.1585260000000002</v>
      </c>
      <c r="Z46" s="55">
        <v>4.3165240000000002</v>
      </c>
      <c r="AA46" s="55">
        <v>4.3806969999999996</v>
      </c>
      <c r="AB46" s="55">
        <v>4.045242</v>
      </c>
      <c r="AC46" s="55">
        <v>2.789981</v>
      </c>
      <c r="AD46" s="55">
        <v>2.3484590000000001</v>
      </c>
      <c r="AE46" s="55">
        <v>2.0464229999999999</v>
      </c>
      <c r="AF46" s="55">
        <v>2.6078860000000001</v>
      </c>
      <c r="AG46" s="55">
        <v>3.561328</v>
      </c>
      <c r="AH46" s="55">
        <v>1.649761</v>
      </c>
      <c r="AI46" s="55">
        <v>2.6293250000000001</v>
      </c>
      <c r="AJ46" s="55">
        <v>2.9645920000000001</v>
      </c>
      <c r="AK46" s="55">
        <v>1.891222</v>
      </c>
      <c r="AL46" s="55">
        <v>3.0075050000000001</v>
      </c>
      <c r="AM46" s="55">
        <v>2.5085229999999998</v>
      </c>
      <c r="AN46" s="55">
        <v>1.5631550000000001</v>
      </c>
      <c r="AO46" s="55">
        <v>1.6689320000000001</v>
      </c>
      <c r="AP46" s="55">
        <v>2.4573360000000002</v>
      </c>
      <c r="AQ46" s="55">
        <v>2.7608990000000002</v>
      </c>
      <c r="AR46" s="55">
        <v>3.0000070000000001</v>
      </c>
      <c r="AS46" s="55">
        <v>2.2329439999999998</v>
      </c>
      <c r="AT46" s="59">
        <v>0.99270899999999995</v>
      </c>
      <c r="AU46" s="55">
        <v>2.431962</v>
      </c>
      <c r="AV46" s="55">
        <v>2.2664209999999998</v>
      </c>
      <c r="AW46" s="55">
        <v>0.33595999999999998</v>
      </c>
      <c r="AX46" s="55">
        <v>0.42416799999999999</v>
      </c>
      <c r="AY46" s="55">
        <v>1.803175</v>
      </c>
      <c r="AZ46" s="55">
        <v>5.8712210000000002</v>
      </c>
      <c r="BA46" s="59">
        <v>10</v>
      </c>
      <c r="BB46" s="55">
        <v>2.5466389999999999</v>
      </c>
      <c r="BC46" s="55">
        <v>2.252453</v>
      </c>
      <c r="BD46" s="55">
        <v>2.4532590000000001</v>
      </c>
      <c r="BE46" s="55">
        <v>1.974647</v>
      </c>
      <c r="BF46" s="55">
        <v>0.48585299999999998</v>
      </c>
      <c r="BG46" s="55">
        <v>2.195748</v>
      </c>
      <c r="BH46" s="59">
        <v>0.34340900000000002</v>
      </c>
      <c r="BI46" s="55">
        <v>0.90950900000000001</v>
      </c>
      <c r="BJ46" s="55">
        <v>2.1898260000000001</v>
      </c>
      <c r="BK46" s="55">
        <v>0.43049399999999999</v>
      </c>
      <c r="BL46" s="55">
        <v>0.339424</v>
      </c>
      <c r="BM46" s="55">
        <v>2.1455190000000002</v>
      </c>
      <c r="BN46" s="55">
        <v>1.065879</v>
      </c>
      <c r="BO46" s="59">
        <v>0.14550299999999999</v>
      </c>
      <c r="BP46" s="55">
        <v>1.3290299999999999</v>
      </c>
      <c r="BQ46" s="55">
        <v>0.27124999999999999</v>
      </c>
      <c r="BR46" s="55">
        <v>0.44847199999999998</v>
      </c>
      <c r="BS46" s="55">
        <v>0.14819099999999999</v>
      </c>
      <c r="BT46" s="55">
        <v>1.055909</v>
      </c>
      <c r="BU46" s="55">
        <v>7.6662999999999995E-2</v>
      </c>
      <c r="BV46" s="59">
        <v>0.48939300000000002</v>
      </c>
      <c r="BW46" s="55">
        <v>6.1709E-2</v>
      </c>
      <c r="BX46" s="55">
        <v>7.5953000000000007E-2</v>
      </c>
      <c r="BY46" s="55">
        <v>-0.3952</v>
      </c>
      <c r="BZ46" s="55">
        <v>1.7777999999999999E-2</v>
      </c>
      <c r="CA46" s="55">
        <v>-0.37573000000000001</v>
      </c>
      <c r="CB46" s="55">
        <v>0.79352599999999995</v>
      </c>
      <c r="CC46" s="59">
        <v>0.47048400000000001</v>
      </c>
      <c r="CD46" s="55">
        <v>1.194752</v>
      </c>
      <c r="CE46" s="55">
        <v>-5.1399999999999996E-3</v>
      </c>
      <c r="CF46" s="55">
        <v>1.2745040000000001</v>
      </c>
      <c r="CG46" s="55">
        <v>0.16864899999999999</v>
      </c>
      <c r="CH46" s="55">
        <v>1.312335</v>
      </c>
      <c r="CI46" s="55">
        <v>1.0768409999999999</v>
      </c>
      <c r="CJ46" s="59">
        <v>-0.21623000000000001</v>
      </c>
      <c r="CK46" s="55">
        <v>0.71432499999999999</v>
      </c>
      <c r="CL46" s="55">
        <v>1.069625</v>
      </c>
      <c r="CM46" s="55">
        <v>-0.32688</v>
      </c>
      <c r="CN46" s="55">
        <v>-7.5889999999999999E-2</v>
      </c>
      <c r="CO46" s="55">
        <v>0.195962</v>
      </c>
      <c r="CP46" s="55">
        <v>0.67117899999999997</v>
      </c>
      <c r="CQ46" s="59">
        <v>2.9852E-2</v>
      </c>
      <c r="CR46" s="55">
        <v>-0.48509000000000002</v>
      </c>
      <c r="CS46" s="55">
        <v>9.1948000000000002E-2</v>
      </c>
      <c r="CT46" s="55">
        <v>-9.8619999999999999E-2</v>
      </c>
      <c r="CU46" s="55">
        <v>6.6179000000000002E-2</v>
      </c>
      <c r="CV46" s="55">
        <v>-0.12672</v>
      </c>
      <c r="CW46" s="55">
        <v>-0.10413</v>
      </c>
      <c r="CX46" s="59">
        <v>-0.10491</v>
      </c>
      <c r="CY46" s="55">
        <v>-0.28623999999999999</v>
      </c>
      <c r="CZ46" s="55">
        <v>-0.17194000000000001</v>
      </c>
      <c r="DA46" s="55">
        <v>-0.12786</v>
      </c>
      <c r="DB46" s="55">
        <v>-3.4009999999999999E-2</v>
      </c>
      <c r="DC46" s="55">
        <v>0.78175600000000001</v>
      </c>
      <c r="DD46" s="55">
        <v>-0.41392000000000001</v>
      </c>
      <c r="DE46" s="59">
        <v>0.17088900000000001</v>
      </c>
      <c r="DF46" s="55">
        <v>0.178286</v>
      </c>
      <c r="DG46" s="55">
        <v>0.15040100000000001</v>
      </c>
      <c r="DH46" s="55">
        <v>-2.3980000000000001E-2</v>
      </c>
      <c r="DI46" s="55">
        <v>0.18570900000000001</v>
      </c>
      <c r="DJ46" s="55">
        <v>-5.0000000000000001E-3</v>
      </c>
      <c r="DK46" s="55">
        <v>1.0773E-2</v>
      </c>
      <c r="DL46" s="59">
        <v>0.26716499999999999</v>
      </c>
      <c r="DM46" s="55">
        <v>9.8074999999999996E-2</v>
      </c>
      <c r="DN46" s="55">
        <v>5.9559000000000001E-2</v>
      </c>
      <c r="DO46" s="55">
        <v>0.20422399999999999</v>
      </c>
    </row>
    <row r="47" spans="1:119" x14ac:dyDescent="0.15">
      <c r="A47" s="53" t="s">
        <v>54</v>
      </c>
      <c r="B47" s="53" t="s">
        <v>868</v>
      </c>
      <c r="C47" s="54" t="s">
        <v>144</v>
      </c>
      <c r="D47" s="146">
        <v>45</v>
      </c>
      <c r="E47" s="54" t="s">
        <v>54</v>
      </c>
      <c r="F47" s="54" t="s">
        <v>600</v>
      </c>
      <c r="G47" s="141">
        <v>3.4040212700000003E-2</v>
      </c>
      <c r="H47" s="143">
        <v>4.109</v>
      </c>
      <c r="I47" s="146">
        <v>0</v>
      </c>
      <c r="J47" s="55">
        <v>3.4411649999999998</v>
      </c>
      <c r="K47" s="55">
        <v>2.7009089999999998</v>
      </c>
      <c r="L47" s="55">
        <v>3.815439</v>
      </c>
      <c r="M47" s="55">
        <v>3.7173500000000002</v>
      </c>
      <c r="N47" s="55">
        <v>1.190121</v>
      </c>
      <c r="O47" s="55">
        <v>1.8357840000000001</v>
      </c>
      <c r="P47" s="55">
        <v>1.787396</v>
      </c>
      <c r="Q47" s="55">
        <v>3.6790389999999999</v>
      </c>
      <c r="R47" s="55">
        <v>0.55060500000000001</v>
      </c>
      <c r="S47" s="55">
        <v>1.649403</v>
      </c>
      <c r="T47" s="55">
        <v>5.3167070000000001</v>
      </c>
      <c r="U47" s="55">
        <v>5.2140579999999996</v>
      </c>
      <c r="V47" s="55">
        <v>5.4515969999999996</v>
      </c>
      <c r="W47" s="55">
        <v>4.6259709999999998</v>
      </c>
      <c r="X47" s="55">
        <v>4.1265210000000003</v>
      </c>
      <c r="Y47" s="55">
        <v>3.5769289999999998</v>
      </c>
      <c r="Z47" s="55">
        <v>4.217975</v>
      </c>
      <c r="AA47" s="55">
        <v>5.6572250000000004</v>
      </c>
      <c r="AB47" s="55">
        <v>4.2451280000000002</v>
      </c>
      <c r="AC47" s="55">
        <v>3.9493779999999998</v>
      </c>
      <c r="AD47" s="55">
        <v>4.3743059999999998</v>
      </c>
      <c r="AE47" s="55">
        <v>3.8031069999999998</v>
      </c>
      <c r="AF47" s="55">
        <v>4.8356690000000002</v>
      </c>
      <c r="AG47" s="55">
        <v>5.0051379999999996</v>
      </c>
      <c r="AH47" s="55">
        <v>3.7550340000000002</v>
      </c>
      <c r="AI47" s="55">
        <v>5.2478559999999996</v>
      </c>
      <c r="AJ47" s="55">
        <v>6.9530539999999998</v>
      </c>
      <c r="AK47" s="55">
        <v>2.8033869999999999</v>
      </c>
      <c r="AL47" s="55">
        <v>7.1653799999999999</v>
      </c>
      <c r="AM47" s="55">
        <v>5.0256829999999999</v>
      </c>
      <c r="AN47" s="55">
        <v>1.349256</v>
      </c>
      <c r="AO47" s="55">
        <v>1.999568</v>
      </c>
      <c r="AP47" s="55">
        <v>6.8255039999999996</v>
      </c>
      <c r="AQ47" s="55">
        <v>8.7848980000000001</v>
      </c>
      <c r="AR47" s="55">
        <v>7.3211510000000004</v>
      </c>
      <c r="AS47" s="56">
        <v>4.4790989999999997</v>
      </c>
      <c r="AT47" s="55">
        <v>0.99589499999999997</v>
      </c>
      <c r="AU47" s="57">
        <v>7.985493</v>
      </c>
      <c r="AV47" s="56">
        <v>6.7191330000000002</v>
      </c>
      <c r="AW47" s="55">
        <v>0.47449799999999998</v>
      </c>
      <c r="AX47" s="55">
        <v>0.86945799999999995</v>
      </c>
      <c r="AY47" s="55">
        <v>1.7011270000000001</v>
      </c>
      <c r="AZ47" s="56">
        <v>1.5846439999999999</v>
      </c>
      <c r="BA47" s="55">
        <v>2.5466389999999999</v>
      </c>
      <c r="BB47" s="57">
        <v>10</v>
      </c>
      <c r="BC47" s="56">
        <v>2.8362980000000002</v>
      </c>
      <c r="BD47" s="55">
        <v>7.4239680000000003</v>
      </c>
      <c r="BE47" s="55">
        <v>0.66678599999999999</v>
      </c>
      <c r="BF47" s="55">
        <v>0.19297800000000001</v>
      </c>
      <c r="BG47" s="56">
        <v>5.0952260000000003</v>
      </c>
      <c r="BH47" s="55">
        <v>-0.40745999999999999</v>
      </c>
      <c r="BI47" s="57">
        <v>0.824604</v>
      </c>
      <c r="BJ47" s="56">
        <v>4.0449070000000003</v>
      </c>
      <c r="BK47" s="55">
        <v>0.220331</v>
      </c>
      <c r="BL47" s="55">
        <v>0.24071500000000001</v>
      </c>
      <c r="BM47" s="55">
        <v>7.5865229999999997</v>
      </c>
      <c r="BN47" s="56">
        <v>0.72467899999999996</v>
      </c>
      <c r="BO47" s="55">
        <v>0.16487099999999999</v>
      </c>
      <c r="BP47" s="57">
        <v>0.23392399999999999</v>
      </c>
      <c r="BQ47" s="56">
        <v>0.12776999999999999</v>
      </c>
      <c r="BR47" s="55">
        <v>1.1839789999999999</v>
      </c>
      <c r="BS47" s="55">
        <v>9.3102000000000004E-2</v>
      </c>
      <c r="BT47" s="55">
        <v>3.0406439999999999</v>
      </c>
      <c r="BU47" s="56">
        <v>0.24740599999999999</v>
      </c>
      <c r="BV47" s="55">
        <v>1.3948499999999999</v>
      </c>
      <c r="BW47" s="57">
        <v>0.424678</v>
      </c>
      <c r="BX47" s="56">
        <v>-4.5409999999999999E-2</v>
      </c>
      <c r="BY47" s="55">
        <v>-2.2243900000000001</v>
      </c>
      <c r="BZ47" s="55">
        <v>6.4205999999999999E-2</v>
      </c>
      <c r="CA47" s="55">
        <v>-0.91988999999999999</v>
      </c>
      <c r="CB47" s="56">
        <v>2.0831240000000002</v>
      </c>
      <c r="CC47" s="55">
        <v>0.95719200000000004</v>
      </c>
      <c r="CD47" s="57">
        <v>2.2756810000000001</v>
      </c>
      <c r="CE47" s="56">
        <v>0.19680300000000001</v>
      </c>
      <c r="CF47" s="55">
        <v>2.3897750000000002</v>
      </c>
      <c r="CG47" s="55">
        <v>-8.0320000000000003E-2</v>
      </c>
      <c r="CH47" s="55">
        <v>2.515107</v>
      </c>
      <c r="CI47" s="56">
        <v>1.9529799999999999</v>
      </c>
      <c r="CJ47" s="55">
        <v>-0.29566999999999999</v>
      </c>
      <c r="CK47" s="57">
        <v>-3.7615599999999998</v>
      </c>
      <c r="CL47" s="56">
        <v>-3.1554899999999999</v>
      </c>
      <c r="CM47" s="55">
        <v>-0.93827000000000005</v>
      </c>
      <c r="CN47" s="55">
        <v>-0.60206999999999999</v>
      </c>
      <c r="CO47" s="55">
        <v>0.54415999999999998</v>
      </c>
      <c r="CP47" s="56">
        <v>0.86099000000000003</v>
      </c>
      <c r="CQ47" s="55">
        <v>-2.1558700000000002</v>
      </c>
      <c r="CR47" s="57">
        <v>-1.2725200000000001</v>
      </c>
      <c r="CS47" s="56">
        <v>1.4503E-2</v>
      </c>
      <c r="CT47" s="55">
        <v>-1.56105</v>
      </c>
      <c r="CU47" s="55">
        <v>3.4062000000000002E-2</v>
      </c>
      <c r="CV47" s="55">
        <v>-1.4297800000000001</v>
      </c>
      <c r="CW47" s="56">
        <v>-1.5503800000000001</v>
      </c>
      <c r="CX47" s="55">
        <v>-1.5331699999999999</v>
      </c>
      <c r="CY47" s="57">
        <v>-1.5493300000000001</v>
      </c>
      <c r="CZ47" s="56">
        <v>-3.2040899999999999</v>
      </c>
      <c r="DA47" s="55">
        <v>-3.0790600000000001</v>
      </c>
      <c r="DB47" s="55">
        <v>-1.2597700000000001</v>
      </c>
      <c r="DC47" s="55">
        <v>1.531458</v>
      </c>
      <c r="DD47" s="56">
        <v>-1.36625</v>
      </c>
      <c r="DE47" s="55">
        <v>6.0029999999999997E-3</v>
      </c>
      <c r="DF47" s="57">
        <v>0.31551600000000002</v>
      </c>
      <c r="DG47" s="56">
        <v>0.26390200000000003</v>
      </c>
      <c r="DH47" s="55">
        <v>-5.2600000000000001E-2</v>
      </c>
      <c r="DI47" s="55">
        <v>0.36951200000000001</v>
      </c>
      <c r="DJ47" s="55">
        <v>-9.4769999999999993E-2</v>
      </c>
      <c r="DK47" s="56">
        <v>-0.22459000000000001</v>
      </c>
      <c r="DL47" s="55">
        <v>0.62101099999999998</v>
      </c>
      <c r="DM47" s="57">
        <v>0.16548499999999999</v>
      </c>
      <c r="DN47" s="56">
        <v>6.2063E-2</v>
      </c>
      <c r="DO47" s="55">
        <v>0.46198299999999998</v>
      </c>
    </row>
    <row r="48" spans="1:119" x14ac:dyDescent="0.15">
      <c r="A48" s="53" t="s">
        <v>80</v>
      </c>
      <c r="B48" s="53" t="s">
        <v>869</v>
      </c>
      <c r="C48" s="166" t="s">
        <v>1237</v>
      </c>
      <c r="D48" s="146">
        <v>46</v>
      </c>
      <c r="E48" s="54" t="s">
        <v>80</v>
      </c>
      <c r="F48" s="54" t="s">
        <v>624</v>
      </c>
      <c r="G48" s="141">
        <v>3.0899940300000001E-2</v>
      </c>
      <c r="H48" s="143" t="s">
        <v>747</v>
      </c>
      <c r="I48" s="146">
        <v>0</v>
      </c>
      <c r="J48" s="55">
        <v>2.8181120000000002</v>
      </c>
      <c r="K48" s="55">
        <v>2.4916450000000001</v>
      </c>
      <c r="L48" s="55">
        <v>2.958545</v>
      </c>
      <c r="M48" s="55">
        <v>4.2072370000000001</v>
      </c>
      <c r="N48" s="55">
        <v>2.1140020000000002</v>
      </c>
      <c r="O48" s="55">
        <v>2.7254670000000001</v>
      </c>
      <c r="P48" s="55">
        <v>2.7167509999999999</v>
      </c>
      <c r="Q48" s="55">
        <v>3.1514549999999999</v>
      </c>
      <c r="R48" s="55">
        <v>0.71920099999999998</v>
      </c>
      <c r="S48" s="55">
        <v>2.7724679999999999</v>
      </c>
      <c r="T48" s="55">
        <v>5.0857859999999997</v>
      </c>
      <c r="U48" s="55">
        <v>5.2928199999999999</v>
      </c>
      <c r="V48" s="55">
        <v>5.3101060000000002</v>
      </c>
      <c r="W48" s="55">
        <v>3.4263560000000002</v>
      </c>
      <c r="X48" s="55">
        <v>4.6875229999999997</v>
      </c>
      <c r="Y48" s="55">
        <v>4.5207300000000004</v>
      </c>
      <c r="Z48" s="55">
        <v>2.6779630000000001</v>
      </c>
      <c r="AA48" s="55">
        <v>5.683897</v>
      </c>
      <c r="AB48" s="55">
        <v>3.6429200000000002</v>
      </c>
      <c r="AC48" s="55">
        <v>3.4329450000000001</v>
      </c>
      <c r="AD48" s="55">
        <v>2.8701560000000002</v>
      </c>
      <c r="AE48" s="55">
        <v>3.1006010000000002</v>
      </c>
      <c r="AF48" s="55">
        <v>3.2728739999999998</v>
      </c>
      <c r="AG48" s="55">
        <v>3.5032160000000001</v>
      </c>
      <c r="AH48" s="55">
        <v>2.8945910000000001</v>
      </c>
      <c r="AI48" s="55">
        <v>2.7806470000000001</v>
      </c>
      <c r="AJ48" s="55">
        <v>3.1973569999999998</v>
      </c>
      <c r="AK48" s="55">
        <v>4.0655919999999997</v>
      </c>
      <c r="AL48" s="55">
        <v>3.2226599999999999</v>
      </c>
      <c r="AM48" s="55">
        <v>2.8417089999999998</v>
      </c>
      <c r="AN48" s="55">
        <v>1.9856860000000001</v>
      </c>
      <c r="AO48" s="55">
        <v>1.2315229999999999</v>
      </c>
      <c r="AP48" s="55">
        <v>2.6290789999999999</v>
      </c>
      <c r="AQ48" s="55">
        <v>3.052044</v>
      </c>
      <c r="AR48" s="55">
        <v>3.3870170000000002</v>
      </c>
      <c r="AS48" s="55">
        <v>2.9408699999999999</v>
      </c>
      <c r="AT48" s="60">
        <v>1.352028</v>
      </c>
      <c r="AU48" s="55">
        <v>2.8007399999999998</v>
      </c>
      <c r="AV48" s="55">
        <v>2.6328830000000001</v>
      </c>
      <c r="AW48" s="55">
        <v>0.30588100000000001</v>
      </c>
      <c r="AX48" s="55">
        <v>0.44173899999999999</v>
      </c>
      <c r="AY48" s="55">
        <v>4.6078609999999998</v>
      </c>
      <c r="AZ48" s="55">
        <v>2.4227949999999998</v>
      </c>
      <c r="BA48" s="60">
        <v>2.252453</v>
      </c>
      <c r="BB48" s="55">
        <v>2.8362980000000002</v>
      </c>
      <c r="BC48" s="55">
        <v>10</v>
      </c>
      <c r="BD48" s="55">
        <v>2.6770710000000002</v>
      </c>
      <c r="BE48" s="55">
        <v>3.639443</v>
      </c>
      <c r="BF48" s="55">
        <v>0.48305999999999999</v>
      </c>
      <c r="BG48" s="55">
        <v>2.0795620000000001</v>
      </c>
      <c r="BH48" s="60">
        <v>-0.83159000000000005</v>
      </c>
      <c r="BI48" s="55">
        <v>1.3749830000000001</v>
      </c>
      <c r="BJ48" s="55">
        <v>1.9211370000000001</v>
      </c>
      <c r="BK48" s="55">
        <v>0.43762000000000001</v>
      </c>
      <c r="BL48" s="55">
        <v>0.39833499999999999</v>
      </c>
      <c r="BM48" s="55">
        <v>2.4199009999999999</v>
      </c>
      <c r="BN48" s="55">
        <v>0.39676899999999998</v>
      </c>
      <c r="BO48" s="60">
        <v>0.14399600000000001</v>
      </c>
      <c r="BP48" s="55">
        <v>0.88830200000000004</v>
      </c>
      <c r="BQ48" s="55">
        <v>0.205154</v>
      </c>
      <c r="BR48" s="55">
        <v>0.66099200000000002</v>
      </c>
      <c r="BS48" s="55">
        <v>-0.46346999999999999</v>
      </c>
      <c r="BT48" s="55">
        <v>1.6227990000000001</v>
      </c>
      <c r="BU48" s="55">
        <v>-0.51287000000000005</v>
      </c>
      <c r="BV48" s="60">
        <v>1.2770440000000001</v>
      </c>
      <c r="BW48" s="55">
        <v>-2.3230000000000001E-2</v>
      </c>
      <c r="BX48" s="55">
        <v>0.18151600000000001</v>
      </c>
      <c r="BY48" s="55">
        <v>-0.26706000000000002</v>
      </c>
      <c r="BZ48" s="55">
        <v>5.9761000000000002E-2</v>
      </c>
      <c r="CA48" s="55">
        <v>-0.24629999999999999</v>
      </c>
      <c r="CB48" s="55">
        <v>1.305237</v>
      </c>
      <c r="CC48" s="60">
        <v>0.444411</v>
      </c>
      <c r="CD48" s="55">
        <v>1.0295780000000001</v>
      </c>
      <c r="CE48" s="55">
        <v>-0.40977999999999998</v>
      </c>
      <c r="CF48" s="55">
        <v>1.075887</v>
      </c>
      <c r="CG48" s="55">
        <v>0.119352</v>
      </c>
      <c r="CH48" s="55">
        <v>0.98347799999999996</v>
      </c>
      <c r="CI48" s="55">
        <v>0.88448300000000002</v>
      </c>
      <c r="CJ48" s="60">
        <v>-0.24818000000000001</v>
      </c>
      <c r="CK48" s="55">
        <v>-0.62824999999999998</v>
      </c>
      <c r="CL48" s="55">
        <v>1.1803859999999999</v>
      </c>
      <c r="CM48" s="55">
        <v>-0.73921000000000003</v>
      </c>
      <c r="CN48" s="55">
        <v>-0.22636000000000001</v>
      </c>
      <c r="CO48" s="55">
        <v>0.23364499999999999</v>
      </c>
      <c r="CP48" s="55">
        <v>0.55538399999999999</v>
      </c>
      <c r="CQ48" s="60">
        <v>-3.3489999999999999E-2</v>
      </c>
      <c r="CR48" s="55">
        <v>-0.90222999999999998</v>
      </c>
      <c r="CS48" s="55">
        <v>4.7015000000000001E-2</v>
      </c>
      <c r="CT48" s="55">
        <v>-0.11985999999999999</v>
      </c>
      <c r="CU48" s="55">
        <v>0.12601499999999999</v>
      </c>
      <c r="CV48" s="55">
        <v>-8.3750000000000005E-2</v>
      </c>
      <c r="CW48" s="55">
        <v>-0.11404</v>
      </c>
      <c r="CX48" s="60">
        <v>-0.11342000000000001</v>
      </c>
      <c r="CY48" s="55">
        <v>-0.75370999999999999</v>
      </c>
      <c r="CZ48" s="55">
        <v>-0.34672999999999998</v>
      </c>
      <c r="DA48" s="55">
        <v>-0.28567999999999999</v>
      </c>
      <c r="DB48" s="55">
        <v>-0.29060999999999998</v>
      </c>
      <c r="DC48" s="55">
        <v>0.74092999999999998</v>
      </c>
      <c r="DD48" s="55">
        <v>-7.4579999999999994E-2</v>
      </c>
      <c r="DE48" s="60">
        <v>0.25259399999999999</v>
      </c>
      <c r="DF48" s="55">
        <v>0.10059999999999999</v>
      </c>
      <c r="DG48" s="55">
        <v>0.145368</v>
      </c>
      <c r="DH48" s="55">
        <v>1.3084E-2</v>
      </c>
      <c r="DI48" s="55">
        <v>0.26433600000000002</v>
      </c>
      <c r="DJ48" s="55">
        <v>3.8776999999999999E-2</v>
      </c>
      <c r="DK48" s="55">
        <v>0.228829</v>
      </c>
      <c r="DL48" s="60">
        <v>0.23120399999999999</v>
      </c>
      <c r="DM48" s="55">
        <v>9.3673000000000006E-2</v>
      </c>
      <c r="DN48" s="55">
        <v>4.4559999999999999E-3</v>
      </c>
      <c r="DO48" s="55">
        <v>0.13154199999999999</v>
      </c>
    </row>
    <row r="49" spans="1:119" x14ac:dyDescent="0.15">
      <c r="A49" s="53" t="s">
        <v>63</v>
      </c>
      <c r="B49" s="53" t="s">
        <v>870</v>
      </c>
      <c r="C49" s="54" t="s">
        <v>148</v>
      </c>
      <c r="D49" s="146">
        <v>47</v>
      </c>
      <c r="E49" s="54" t="s">
        <v>63</v>
      </c>
      <c r="F49" s="54" t="s">
        <v>609</v>
      </c>
      <c r="G49" s="141">
        <v>2.9184426100000001E-2</v>
      </c>
      <c r="H49" s="143">
        <v>10.9178</v>
      </c>
      <c r="I49" s="146">
        <v>0</v>
      </c>
      <c r="J49" s="55">
        <v>3.022322</v>
      </c>
      <c r="K49" s="55">
        <v>2.3628640000000001</v>
      </c>
      <c r="L49" s="55">
        <v>3.3012039999999998</v>
      </c>
      <c r="M49" s="55">
        <v>3.4020700000000001</v>
      </c>
      <c r="N49" s="55">
        <v>1.2247710000000001</v>
      </c>
      <c r="O49" s="55">
        <v>1.6079429999999999</v>
      </c>
      <c r="P49" s="55">
        <v>1.563266</v>
      </c>
      <c r="Q49" s="55">
        <v>3.086808</v>
      </c>
      <c r="R49" s="55">
        <v>0.62061900000000003</v>
      </c>
      <c r="S49" s="55">
        <v>1.421184</v>
      </c>
      <c r="T49" s="55">
        <v>5.0007869999999999</v>
      </c>
      <c r="U49" s="55">
        <v>4.8965009999999998</v>
      </c>
      <c r="V49" s="55">
        <v>5.0419580000000002</v>
      </c>
      <c r="W49" s="55">
        <v>4.0636659999999996</v>
      </c>
      <c r="X49" s="55">
        <v>3.0793729999999999</v>
      </c>
      <c r="Y49" s="55">
        <v>3.211487</v>
      </c>
      <c r="Z49" s="55">
        <v>3.669076</v>
      </c>
      <c r="AA49" s="55">
        <v>5.2911299999999999</v>
      </c>
      <c r="AB49" s="55">
        <v>3.6868789999999998</v>
      </c>
      <c r="AC49" s="55">
        <v>3.2557399999999999</v>
      </c>
      <c r="AD49" s="55">
        <v>3.7977560000000001</v>
      </c>
      <c r="AE49" s="55">
        <v>3.2235429999999998</v>
      </c>
      <c r="AF49" s="55">
        <v>4.077661</v>
      </c>
      <c r="AG49" s="55">
        <v>4.4357360000000003</v>
      </c>
      <c r="AH49" s="55">
        <v>3.1910720000000001</v>
      </c>
      <c r="AI49" s="55">
        <v>4.7173069999999999</v>
      </c>
      <c r="AJ49" s="55">
        <v>7.4649359999999998</v>
      </c>
      <c r="AK49" s="55">
        <v>2.4653010000000002</v>
      </c>
      <c r="AL49" s="55">
        <v>7.459657</v>
      </c>
      <c r="AM49" s="55">
        <v>4.1743800000000002</v>
      </c>
      <c r="AN49" s="55">
        <v>0.96433599999999997</v>
      </c>
      <c r="AO49" s="55">
        <v>1.63348</v>
      </c>
      <c r="AP49" s="55">
        <v>7.054659</v>
      </c>
      <c r="AQ49" s="55">
        <v>8.1630310000000001</v>
      </c>
      <c r="AR49" s="55">
        <v>7.4249409999999996</v>
      </c>
      <c r="AS49" s="55">
        <v>3.7919369999999999</v>
      </c>
      <c r="AT49" s="61">
        <v>0.642069</v>
      </c>
      <c r="AU49" s="55">
        <v>7.0989649999999997</v>
      </c>
      <c r="AV49" s="55">
        <v>6.5050590000000001</v>
      </c>
      <c r="AW49" s="55">
        <v>0.35047600000000001</v>
      </c>
      <c r="AX49" s="55">
        <v>0.60028199999999998</v>
      </c>
      <c r="AY49" s="55">
        <v>1.758856</v>
      </c>
      <c r="AZ49" s="55">
        <v>1.5047569999999999</v>
      </c>
      <c r="BA49" s="61">
        <v>2.4532590000000001</v>
      </c>
      <c r="BB49" s="55">
        <v>7.4239680000000003</v>
      </c>
      <c r="BC49" s="55">
        <v>2.6770710000000002</v>
      </c>
      <c r="BD49" s="55">
        <v>10</v>
      </c>
      <c r="BE49" s="55">
        <v>0.96020399999999995</v>
      </c>
      <c r="BF49" s="55">
        <v>-2.3689999999999999E-2</v>
      </c>
      <c r="BG49" s="55">
        <v>4.8378730000000001</v>
      </c>
      <c r="BH49" s="61">
        <v>-0.78237000000000001</v>
      </c>
      <c r="BI49" s="55">
        <v>0.37293199999999999</v>
      </c>
      <c r="BJ49" s="55">
        <v>3.3578000000000001</v>
      </c>
      <c r="BK49" s="55">
        <v>-1.7600000000000001E-3</v>
      </c>
      <c r="BL49" s="55">
        <v>0.10174900000000001</v>
      </c>
      <c r="BM49" s="55">
        <v>8.4482689999999998</v>
      </c>
      <c r="BN49" s="55">
        <v>0.50729800000000003</v>
      </c>
      <c r="BO49" s="61">
        <v>7.5217000000000006E-2</v>
      </c>
      <c r="BP49" s="55">
        <v>0.18998200000000001</v>
      </c>
      <c r="BQ49" s="55">
        <v>-2.7140000000000001E-2</v>
      </c>
      <c r="BR49" s="55">
        <v>1.2721990000000001</v>
      </c>
      <c r="BS49" s="55">
        <v>-0.64385000000000003</v>
      </c>
      <c r="BT49" s="55">
        <v>3.0529869999999999</v>
      </c>
      <c r="BU49" s="55">
        <v>-0.89434000000000002</v>
      </c>
      <c r="BV49" s="61">
        <v>1.0042070000000001</v>
      </c>
      <c r="BW49" s="55">
        <v>-0.10128</v>
      </c>
      <c r="BX49" s="55">
        <v>-0.52575000000000005</v>
      </c>
      <c r="BY49" s="55">
        <v>-3.7033299999999998</v>
      </c>
      <c r="BZ49" s="55">
        <v>-0.33979999999999999</v>
      </c>
      <c r="CA49" s="55">
        <v>-1.1399900000000001</v>
      </c>
      <c r="CB49" s="55">
        <v>2.5458069999999999</v>
      </c>
      <c r="CC49" s="61">
        <v>0.99993200000000004</v>
      </c>
      <c r="CD49" s="55">
        <v>2.5820949999999998</v>
      </c>
      <c r="CE49" s="55">
        <v>-1.1571499999999999</v>
      </c>
      <c r="CF49" s="55">
        <v>2.7219790000000001</v>
      </c>
      <c r="CG49" s="55">
        <v>-0.11946</v>
      </c>
      <c r="CH49" s="55">
        <v>2.7746040000000001</v>
      </c>
      <c r="CI49" s="55">
        <v>2.1749939999999999</v>
      </c>
      <c r="CJ49" s="61">
        <v>-0.45230999999999999</v>
      </c>
      <c r="CK49" s="55">
        <v>-3.8292999999999999</v>
      </c>
      <c r="CL49" s="55">
        <v>-3.32294</v>
      </c>
      <c r="CM49" s="55">
        <v>-0.69181999999999999</v>
      </c>
      <c r="CN49" s="55">
        <v>-0.73631000000000002</v>
      </c>
      <c r="CO49" s="55">
        <v>0.53900400000000004</v>
      </c>
      <c r="CP49" s="55">
        <v>1.481889</v>
      </c>
      <c r="CQ49" s="61">
        <v>-2.7945500000000001</v>
      </c>
      <c r="CR49" s="55">
        <v>-0.95540999999999998</v>
      </c>
      <c r="CS49" s="55">
        <v>-0.16120000000000001</v>
      </c>
      <c r="CT49" s="55">
        <v>-2.8653</v>
      </c>
      <c r="CU49" s="55">
        <v>-3.9989999999999998E-2</v>
      </c>
      <c r="CV49" s="55">
        <v>-2.7277900000000002</v>
      </c>
      <c r="CW49" s="55">
        <v>-2.8898100000000002</v>
      </c>
      <c r="CX49" s="61">
        <v>-2.86896</v>
      </c>
      <c r="CY49" s="55">
        <v>-1.5366899999999999</v>
      </c>
      <c r="CZ49" s="55">
        <v>-4.2388399999999997</v>
      </c>
      <c r="DA49" s="55">
        <v>-4.0548599999999997</v>
      </c>
      <c r="DB49" s="55">
        <v>-1.47123</v>
      </c>
      <c r="DC49" s="55">
        <v>1.7684059999999999</v>
      </c>
      <c r="DD49" s="55">
        <v>-1.5555099999999999</v>
      </c>
      <c r="DE49" s="61">
        <v>0.25583499999999998</v>
      </c>
      <c r="DF49" s="55">
        <v>0.22653000000000001</v>
      </c>
      <c r="DG49" s="55">
        <v>0.20111899999999999</v>
      </c>
      <c r="DH49" s="55">
        <v>-8.9289999999999994E-2</v>
      </c>
      <c r="DI49" s="55">
        <v>0.65861800000000004</v>
      </c>
      <c r="DJ49" s="55">
        <v>-0.34683999999999998</v>
      </c>
      <c r="DK49" s="55">
        <v>2.7158000000000002E-2</v>
      </c>
      <c r="DL49" s="61">
        <v>0.72559600000000002</v>
      </c>
      <c r="DM49" s="55">
        <v>0.191802</v>
      </c>
      <c r="DN49" s="55">
        <v>0.11819499999999999</v>
      </c>
      <c r="DO49" s="55">
        <v>0.605572</v>
      </c>
    </row>
    <row r="50" spans="1:119" x14ac:dyDescent="0.15">
      <c r="A50" s="53" t="s">
        <v>73</v>
      </c>
      <c r="B50" s="53" t="s">
        <v>871</v>
      </c>
      <c r="C50" s="153" t="s">
        <v>155</v>
      </c>
      <c r="D50" s="146">
        <v>48</v>
      </c>
      <c r="E50" s="54" t="s">
        <v>73</v>
      </c>
      <c r="F50" s="54" t="s">
        <v>659</v>
      </c>
      <c r="G50" s="141">
        <v>2.73383538E-2</v>
      </c>
      <c r="H50" s="143">
        <v>17.9023</v>
      </c>
      <c r="I50" s="141">
        <v>9.2386188264854409E-4</v>
      </c>
      <c r="J50" s="55">
        <v>1.3169379999999999</v>
      </c>
      <c r="K50" s="55">
        <v>1.2265470000000001</v>
      </c>
      <c r="L50" s="55">
        <v>1.032823</v>
      </c>
      <c r="M50" s="55">
        <v>3.7392750000000001</v>
      </c>
      <c r="N50" s="55">
        <v>2.8972910000000001</v>
      </c>
      <c r="O50" s="55">
        <v>2.0847359999999999</v>
      </c>
      <c r="P50" s="55">
        <v>2.0932390000000001</v>
      </c>
      <c r="Q50" s="55">
        <v>0.37574600000000002</v>
      </c>
      <c r="R50" s="55">
        <v>0.925207</v>
      </c>
      <c r="S50" s="55">
        <v>3.1057999999999999</v>
      </c>
      <c r="T50" s="55">
        <v>3.584972</v>
      </c>
      <c r="U50" s="55">
        <v>4.2809480000000004</v>
      </c>
      <c r="V50" s="55">
        <v>3.3380350000000001</v>
      </c>
      <c r="W50" s="55">
        <v>-0.26366000000000001</v>
      </c>
      <c r="X50" s="55">
        <v>2.387086</v>
      </c>
      <c r="Y50" s="55">
        <v>1.8836329999999999</v>
      </c>
      <c r="Z50" s="55">
        <v>0.123918</v>
      </c>
      <c r="AA50" s="55">
        <v>2.9067419999999999</v>
      </c>
      <c r="AB50" s="55">
        <v>2.238731</v>
      </c>
      <c r="AC50" s="55">
        <v>3.6346000000000003E-2</v>
      </c>
      <c r="AD50" s="55">
        <v>-0.90824000000000005</v>
      </c>
      <c r="AE50" s="55">
        <v>-0.16181999999999999</v>
      </c>
      <c r="AF50" s="55">
        <v>-0.70443</v>
      </c>
      <c r="AG50" s="55">
        <v>-0.58675999999999995</v>
      </c>
      <c r="AH50" s="55">
        <v>-0.53395999999999999</v>
      </c>
      <c r="AI50" s="55">
        <v>1.357572</v>
      </c>
      <c r="AJ50" s="55">
        <v>1.505531</v>
      </c>
      <c r="AK50" s="55">
        <v>3.7463980000000001</v>
      </c>
      <c r="AL50" s="55">
        <v>1.4555439999999999</v>
      </c>
      <c r="AM50" s="55">
        <v>1.22902</v>
      </c>
      <c r="AN50" s="55">
        <v>1.4324129999999999</v>
      </c>
      <c r="AO50" s="55">
        <v>-0.27328000000000002</v>
      </c>
      <c r="AP50" s="55">
        <v>1.2069289999999999</v>
      </c>
      <c r="AQ50" s="55">
        <v>0.746502</v>
      </c>
      <c r="AR50" s="55">
        <v>1.3006850000000001</v>
      </c>
      <c r="AS50" s="56">
        <v>-1.3891800000000001</v>
      </c>
      <c r="AT50" s="55">
        <v>0.99309499999999995</v>
      </c>
      <c r="AU50" s="57">
        <v>1.0620149999999999</v>
      </c>
      <c r="AV50" s="56">
        <v>1.1205099999999999</v>
      </c>
      <c r="AW50" s="55">
        <v>2.3001000000000001E-2</v>
      </c>
      <c r="AX50" s="55">
        <v>6.1859999999999998E-2</v>
      </c>
      <c r="AY50" s="55">
        <v>6.2596499999999997</v>
      </c>
      <c r="AZ50" s="56">
        <v>2.4030140000000002</v>
      </c>
      <c r="BA50" s="55">
        <v>1.974647</v>
      </c>
      <c r="BB50" s="57">
        <v>0.66678599999999999</v>
      </c>
      <c r="BC50" s="56">
        <v>3.639443</v>
      </c>
      <c r="BD50" s="55">
        <v>0.96020399999999995</v>
      </c>
      <c r="BE50" s="55">
        <v>10</v>
      </c>
      <c r="BF50" s="55">
        <v>9.6340999999999996E-2</v>
      </c>
      <c r="BG50" s="56">
        <v>0.58046699999999996</v>
      </c>
      <c r="BH50" s="55">
        <v>0.83063100000000001</v>
      </c>
      <c r="BI50" s="57">
        <v>1.4104570000000001</v>
      </c>
      <c r="BJ50" s="56">
        <v>-1.9692000000000001</v>
      </c>
      <c r="BK50" s="55">
        <v>0.159857</v>
      </c>
      <c r="BL50" s="55">
        <v>3.2564000000000003E-2</v>
      </c>
      <c r="BM50" s="55">
        <v>0.76914199999999999</v>
      </c>
      <c r="BN50" s="56">
        <v>1.0296019999999999</v>
      </c>
      <c r="BO50" s="55">
        <v>-2.6550000000000001E-2</v>
      </c>
      <c r="BP50" s="57">
        <v>0.34929700000000002</v>
      </c>
      <c r="BQ50" s="56">
        <v>-9.9150000000000002E-2</v>
      </c>
      <c r="BR50" s="55">
        <v>0.48544399999999999</v>
      </c>
      <c r="BS50" s="55">
        <v>0.919041</v>
      </c>
      <c r="BT50" s="55">
        <v>0.45298500000000003</v>
      </c>
      <c r="BU50" s="56">
        <v>0.96545199999999998</v>
      </c>
      <c r="BV50" s="55">
        <v>0.122992</v>
      </c>
      <c r="BW50" s="57">
        <v>0.73826999999999998</v>
      </c>
      <c r="BX50" s="56">
        <v>0.90670700000000004</v>
      </c>
      <c r="BY50" s="55">
        <v>0.123352</v>
      </c>
      <c r="BZ50" s="55">
        <v>0.81522499999999998</v>
      </c>
      <c r="CA50" s="55">
        <v>-0.40475</v>
      </c>
      <c r="CB50" s="56">
        <v>0.31645600000000002</v>
      </c>
      <c r="CC50" s="55">
        <v>0.107913</v>
      </c>
      <c r="CD50" s="57">
        <v>0.26928800000000003</v>
      </c>
      <c r="CE50" s="56">
        <v>1.2544470000000001</v>
      </c>
      <c r="CF50" s="55">
        <v>0.31706400000000001</v>
      </c>
      <c r="CG50" s="55">
        <v>-9.5320000000000002E-2</v>
      </c>
      <c r="CH50" s="55">
        <v>0.27133400000000002</v>
      </c>
      <c r="CI50" s="56">
        <v>0.20200099999999999</v>
      </c>
      <c r="CJ50" s="55">
        <v>-0.30281000000000002</v>
      </c>
      <c r="CK50" s="57">
        <v>-0.53554999999999997</v>
      </c>
      <c r="CL50" s="56">
        <v>0.96024900000000002</v>
      </c>
      <c r="CM50" s="55">
        <v>0.71516100000000005</v>
      </c>
      <c r="CN50" s="55">
        <v>-0.32390999999999998</v>
      </c>
      <c r="CO50" s="55">
        <v>0.17777100000000001</v>
      </c>
      <c r="CP50" s="56">
        <v>0.193519</v>
      </c>
      <c r="CQ50" s="55">
        <v>0.119863</v>
      </c>
      <c r="CR50" s="57">
        <v>0.88348899999999997</v>
      </c>
      <c r="CS50" s="56">
        <v>-0.10465000000000001</v>
      </c>
      <c r="CT50" s="55">
        <v>0.225357</v>
      </c>
      <c r="CU50" s="55">
        <v>6.9103999999999999E-2</v>
      </c>
      <c r="CV50" s="55">
        <v>0.23303499999999999</v>
      </c>
      <c r="CW50" s="56">
        <v>0.20601800000000001</v>
      </c>
      <c r="CX50" s="55">
        <v>0.20877699999999999</v>
      </c>
      <c r="CY50" s="57">
        <v>2.5337649999999998</v>
      </c>
      <c r="CZ50" s="56">
        <v>-0.23702000000000001</v>
      </c>
      <c r="DA50" s="55">
        <v>-0.12376</v>
      </c>
      <c r="DB50" s="55">
        <v>-0.28214</v>
      </c>
      <c r="DC50" s="55">
        <v>0.18108299999999999</v>
      </c>
      <c r="DD50" s="56">
        <v>-0.29337000000000002</v>
      </c>
      <c r="DE50" s="55">
        <v>0.158614</v>
      </c>
      <c r="DF50" s="57">
        <v>-0.28094999999999998</v>
      </c>
      <c r="DG50" s="56">
        <v>-7.5740000000000002E-2</v>
      </c>
      <c r="DH50" s="55">
        <v>-2.2919999999999999E-2</v>
      </c>
      <c r="DI50" s="55">
        <v>0.44948500000000002</v>
      </c>
      <c r="DJ50" s="55">
        <v>-6.0229999999999999E-2</v>
      </c>
      <c r="DK50" s="56">
        <v>3.8649000000000003E-2</v>
      </c>
      <c r="DL50" s="55">
        <v>7.5079999999999994E-2</v>
      </c>
      <c r="DM50" s="57">
        <v>4.1912999999999999E-2</v>
      </c>
      <c r="DN50" s="56">
        <v>1.5127E-2</v>
      </c>
      <c r="DO50" s="55">
        <v>6.9773000000000002E-2</v>
      </c>
    </row>
    <row r="51" spans="1:119" x14ac:dyDescent="0.15">
      <c r="A51" s="53" t="s">
        <v>410</v>
      </c>
      <c r="B51" s="53" t="s">
        <v>872</v>
      </c>
      <c r="C51" s="153" t="s">
        <v>425</v>
      </c>
      <c r="D51" s="146">
        <v>49</v>
      </c>
      <c r="E51" s="54" t="s">
        <v>410</v>
      </c>
      <c r="F51" s="54" t="s">
        <v>587</v>
      </c>
      <c r="G51" s="141">
        <v>2.6847869E-2</v>
      </c>
      <c r="H51" s="143">
        <v>103.9106</v>
      </c>
      <c r="I51" s="141">
        <v>0</v>
      </c>
      <c r="J51" s="55">
        <v>0.36275099999999999</v>
      </c>
      <c r="K51" s="55">
        <v>0.33409</v>
      </c>
      <c r="L51" s="55">
        <v>0.43512099999999998</v>
      </c>
      <c r="M51" s="55">
        <v>0.54496</v>
      </c>
      <c r="N51" s="55">
        <v>0.372921</v>
      </c>
      <c r="O51" s="55">
        <v>0.32635799999999998</v>
      </c>
      <c r="P51" s="55">
        <v>0.33510099999999998</v>
      </c>
      <c r="Q51" s="55">
        <v>0.276254</v>
      </c>
      <c r="R51" s="55">
        <v>7.9905000000000004E-2</v>
      </c>
      <c r="S51" s="55">
        <v>0.41891099999999998</v>
      </c>
      <c r="T51" s="55">
        <v>0.748811</v>
      </c>
      <c r="U51" s="55">
        <v>0.75133000000000005</v>
      </c>
      <c r="V51" s="55">
        <v>0.83194100000000004</v>
      </c>
      <c r="W51" s="55">
        <v>0.84260699999999999</v>
      </c>
      <c r="X51" s="55">
        <v>0.94464099999999995</v>
      </c>
      <c r="Y51" s="55">
        <v>0.82463699999999995</v>
      </c>
      <c r="Z51" s="55">
        <v>0.94279199999999996</v>
      </c>
      <c r="AA51" s="55">
        <v>0.77806799999999998</v>
      </c>
      <c r="AB51" s="55">
        <v>0.96501800000000004</v>
      </c>
      <c r="AC51" s="55">
        <v>0.447654</v>
      </c>
      <c r="AD51" s="55">
        <v>0.78322000000000003</v>
      </c>
      <c r="AE51" s="55">
        <v>0.75385400000000002</v>
      </c>
      <c r="AF51" s="55">
        <v>0.82097399999999998</v>
      </c>
      <c r="AG51" s="55">
        <v>0.86386200000000002</v>
      </c>
      <c r="AH51" s="55">
        <v>0.83428400000000003</v>
      </c>
      <c r="AI51" s="55">
        <v>0.57193000000000005</v>
      </c>
      <c r="AJ51" s="55">
        <v>0.35270099999999999</v>
      </c>
      <c r="AK51" s="55">
        <v>0.64077399999999995</v>
      </c>
      <c r="AL51" s="55">
        <v>0.35363800000000001</v>
      </c>
      <c r="AM51" s="55">
        <v>0.59211899999999995</v>
      </c>
      <c r="AN51" s="55">
        <v>0.19566900000000001</v>
      </c>
      <c r="AO51" s="55">
        <v>0.23952599999999999</v>
      </c>
      <c r="AP51" s="55">
        <v>0.34588600000000003</v>
      </c>
      <c r="AQ51" s="55">
        <v>0.333117</v>
      </c>
      <c r="AR51" s="55">
        <v>0.323994</v>
      </c>
      <c r="AS51" s="55">
        <v>0.79499200000000003</v>
      </c>
      <c r="AT51" s="60">
        <v>-5.1880000000000003E-2</v>
      </c>
      <c r="AU51" s="55">
        <v>0.289993</v>
      </c>
      <c r="AV51" s="55">
        <v>0.32867400000000002</v>
      </c>
      <c r="AW51" s="55">
        <v>0.79435599999999995</v>
      </c>
      <c r="AX51" s="55">
        <v>0.54151700000000003</v>
      </c>
      <c r="AY51" s="55">
        <v>0.50165400000000004</v>
      </c>
      <c r="AZ51" s="55">
        <v>0.56030599999999997</v>
      </c>
      <c r="BA51" s="60">
        <v>0.48585299999999998</v>
      </c>
      <c r="BB51" s="55">
        <v>0.19297800000000001</v>
      </c>
      <c r="BC51" s="55">
        <v>0.48305999999999999</v>
      </c>
      <c r="BD51" s="55">
        <v>-2.3689999999999999E-2</v>
      </c>
      <c r="BE51" s="55">
        <v>9.6340999999999996E-2</v>
      </c>
      <c r="BF51" s="55">
        <v>10</v>
      </c>
      <c r="BG51" s="55">
        <v>-7.9049999999999995E-2</v>
      </c>
      <c r="BH51" s="60">
        <v>0.20775299999999999</v>
      </c>
      <c r="BI51" s="55">
        <v>7.3859999999999995E-2</v>
      </c>
      <c r="BJ51" s="55">
        <v>0.669072</v>
      </c>
      <c r="BK51" s="55">
        <v>7.1977479999999998</v>
      </c>
      <c r="BL51" s="55">
        <v>7.1331709999999999</v>
      </c>
      <c r="BM51" s="55">
        <v>-0.17265</v>
      </c>
      <c r="BN51" s="55">
        <v>0.29866399999999999</v>
      </c>
      <c r="BO51" s="60">
        <v>0.14169899999999999</v>
      </c>
      <c r="BP51" s="55">
        <v>0.25167099999999998</v>
      </c>
      <c r="BQ51" s="55">
        <v>5.6444879999999999</v>
      </c>
      <c r="BR51" s="55">
        <v>-0.12479</v>
      </c>
      <c r="BS51" s="55">
        <v>-0.74238000000000004</v>
      </c>
      <c r="BT51" s="55">
        <v>1.013128</v>
      </c>
      <c r="BU51" s="55">
        <v>-2.3390000000000001E-2</v>
      </c>
      <c r="BV51" s="60">
        <v>0.351713</v>
      </c>
      <c r="BW51" s="55">
        <v>-6.5509999999999999E-2</v>
      </c>
      <c r="BX51" s="55">
        <v>-0.30719000000000002</v>
      </c>
      <c r="BY51" s="55">
        <v>0.50558099999999995</v>
      </c>
      <c r="BZ51" s="55">
        <v>-5.3960000000000001E-2</v>
      </c>
      <c r="CA51" s="55">
        <v>0.18069199999999999</v>
      </c>
      <c r="CB51" s="55">
        <v>7.1214E-2</v>
      </c>
      <c r="CC51" s="60">
        <v>2.6614840000000002</v>
      </c>
      <c r="CD51" s="55">
        <v>0.159912</v>
      </c>
      <c r="CE51" s="55">
        <v>-7.4569999999999997E-2</v>
      </c>
      <c r="CF51" s="55">
        <v>0.12224400000000001</v>
      </c>
      <c r="CG51" s="55">
        <v>3.5261629999999999</v>
      </c>
      <c r="CH51" s="55">
        <v>-1.01963</v>
      </c>
      <c r="CI51" s="55">
        <v>-0.78266999999999998</v>
      </c>
      <c r="CJ51" s="60">
        <v>0.1598</v>
      </c>
      <c r="CK51" s="55">
        <v>0.36507200000000001</v>
      </c>
      <c r="CL51" s="55">
        <v>0.41694999999999999</v>
      </c>
      <c r="CM51" s="55">
        <v>-0.36448999999999998</v>
      </c>
      <c r="CN51" s="55">
        <v>4.8567629999999999</v>
      </c>
      <c r="CO51" s="55">
        <v>-0.78771000000000002</v>
      </c>
      <c r="CP51" s="55">
        <v>-0.50656000000000001</v>
      </c>
      <c r="CQ51" s="60">
        <v>1.160509</v>
      </c>
      <c r="CR51" s="55">
        <v>-0.46283999999999997</v>
      </c>
      <c r="CS51" s="55">
        <v>1.139265</v>
      </c>
      <c r="CT51" s="55">
        <v>0.85755400000000004</v>
      </c>
      <c r="CU51" s="55">
        <v>0.12458</v>
      </c>
      <c r="CV51" s="55">
        <v>0.86815699999999996</v>
      </c>
      <c r="CW51" s="55">
        <v>0.82674099999999995</v>
      </c>
      <c r="CX51" s="60">
        <v>0.81489400000000001</v>
      </c>
      <c r="CY51" s="55">
        <v>-0.44181999999999999</v>
      </c>
      <c r="CZ51" s="55">
        <v>0.91456599999999999</v>
      </c>
      <c r="DA51" s="55">
        <v>0.90899399999999997</v>
      </c>
      <c r="DB51" s="55">
        <v>2.129956</v>
      </c>
      <c r="DC51" s="55">
        <v>9.6670000000000006E-2</v>
      </c>
      <c r="DD51" s="55">
        <v>8.7403999999999996E-2</v>
      </c>
      <c r="DE51" s="60">
        <v>-0.30242999999999998</v>
      </c>
      <c r="DF51" s="55">
        <v>-0.12622</v>
      </c>
      <c r="DG51" s="55">
        <v>1.682493</v>
      </c>
      <c r="DH51" s="55">
        <v>0.54202499999999998</v>
      </c>
      <c r="DI51" s="55">
        <v>-0.14923</v>
      </c>
      <c r="DJ51" s="55">
        <v>1.38392</v>
      </c>
      <c r="DK51" s="55">
        <v>-0.23583999999999999</v>
      </c>
      <c r="DL51" s="60">
        <v>-0.45988000000000001</v>
      </c>
      <c r="DM51" s="55">
        <v>1.149E-2</v>
      </c>
      <c r="DN51" s="55">
        <v>1.1065E-2</v>
      </c>
      <c r="DO51" s="55">
        <v>-0.7248</v>
      </c>
    </row>
    <row r="52" spans="1:119" x14ac:dyDescent="0.15">
      <c r="A52" s="53" t="s">
        <v>168</v>
      </c>
      <c r="B52" s="53" t="s">
        <v>873</v>
      </c>
      <c r="C52" s="153" t="s">
        <v>759</v>
      </c>
      <c r="D52" s="146">
        <v>50</v>
      </c>
      <c r="E52" s="54" t="s">
        <v>168</v>
      </c>
      <c r="F52" s="54" t="s">
        <v>702</v>
      </c>
      <c r="G52" s="141">
        <v>2.6727568899999998E-2</v>
      </c>
      <c r="H52" s="143" t="s">
        <v>747</v>
      </c>
      <c r="I52" s="141">
        <v>8.1738753448173385E-2</v>
      </c>
      <c r="J52" s="55">
        <v>2.5379429999999998</v>
      </c>
      <c r="K52" s="55">
        <v>1.8231580000000001</v>
      </c>
      <c r="L52" s="55">
        <v>2.919699</v>
      </c>
      <c r="M52" s="55">
        <v>3.0456189999999999</v>
      </c>
      <c r="N52" s="55">
        <v>0.71845099999999995</v>
      </c>
      <c r="O52" s="55">
        <v>1.0951200000000001</v>
      </c>
      <c r="P52" s="55">
        <v>1.0592760000000001</v>
      </c>
      <c r="Q52" s="55">
        <v>2.7615799999999999</v>
      </c>
      <c r="R52" s="55">
        <v>9.0568999999999997E-2</v>
      </c>
      <c r="S52" s="55">
        <v>1.3125279999999999</v>
      </c>
      <c r="T52" s="55">
        <v>4.3011780000000002</v>
      </c>
      <c r="U52" s="55">
        <v>4.1649159999999998</v>
      </c>
      <c r="V52" s="55">
        <v>4.2787579999999998</v>
      </c>
      <c r="W52" s="55">
        <v>3.5804849999999999</v>
      </c>
      <c r="X52" s="55">
        <v>3.839728</v>
      </c>
      <c r="Y52" s="55">
        <v>2.7880259999999999</v>
      </c>
      <c r="Z52" s="55">
        <v>3.4262389999999998</v>
      </c>
      <c r="AA52" s="55">
        <v>4.3444529999999997</v>
      </c>
      <c r="AB52" s="55">
        <v>3.4249149999999999</v>
      </c>
      <c r="AC52" s="55">
        <v>3.1035080000000002</v>
      </c>
      <c r="AD52" s="55">
        <v>3.3597290000000002</v>
      </c>
      <c r="AE52" s="55">
        <v>3.0583830000000001</v>
      </c>
      <c r="AF52" s="55">
        <v>3.5754480000000002</v>
      </c>
      <c r="AG52" s="55">
        <v>3.7869630000000001</v>
      </c>
      <c r="AH52" s="55">
        <v>2.950526</v>
      </c>
      <c r="AI52" s="55">
        <v>5.2367999999999997</v>
      </c>
      <c r="AJ52" s="55">
        <v>5.7017049999999996</v>
      </c>
      <c r="AK52" s="55">
        <v>1.9225730000000001</v>
      </c>
      <c r="AL52" s="55">
        <v>6.0158680000000002</v>
      </c>
      <c r="AM52" s="55">
        <v>5.0844490000000002</v>
      </c>
      <c r="AN52" s="55">
        <v>1.345917</v>
      </c>
      <c r="AO52" s="55">
        <v>1.678078</v>
      </c>
      <c r="AP52" s="55">
        <v>5.2338440000000004</v>
      </c>
      <c r="AQ52" s="55">
        <v>5.4432159999999996</v>
      </c>
      <c r="AR52" s="55">
        <v>5.9555740000000004</v>
      </c>
      <c r="AS52" s="56">
        <v>3.2221690000000001</v>
      </c>
      <c r="AT52" s="55">
        <v>0.76482000000000006</v>
      </c>
      <c r="AU52" s="57">
        <v>5.0503080000000002</v>
      </c>
      <c r="AV52" s="56">
        <v>4.8260769999999997</v>
      </c>
      <c r="AW52" s="55">
        <v>0.43651899999999999</v>
      </c>
      <c r="AX52" s="55">
        <v>0.82762199999999997</v>
      </c>
      <c r="AY52" s="55">
        <v>1.232972</v>
      </c>
      <c r="AZ52" s="56">
        <v>1.227341</v>
      </c>
      <c r="BA52" s="55">
        <v>2.195748</v>
      </c>
      <c r="BB52" s="57">
        <v>5.0952260000000003</v>
      </c>
      <c r="BC52" s="56">
        <v>2.0795620000000001</v>
      </c>
      <c r="BD52" s="55">
        <v>4.8378730000000001</v>
      </c>
      <c r="BE52" s="55">
        <v>0.58046699999999996</v>
      </c>
      <c r="BF52" s="55">
        <v>-7.9049999999999995E-2</v>
      </c>
      <c r="BG52" s="56">
        <v>10</v>
      </c>
      <c r="BH52" s="55">
        <v>0.39872200000000002</v>
      </c>
      <c r="BI52" s="57">
        <v>0.58957099999999996</v>
      </c>
      <c r="BJ52" s="56">
        <v>3.27034</v>
      </c>
      <c r="BK52" s="55">
        <v>1.0026E-2</v>
      </c>
      <c r="BL52" s="55">
        <v>-9.2160000000000006E-2</v>
      </c>
      <c r="BM52" s="55">
        <v>4.4920660000000003</v>
      </c>
      <c r="BN52" s="56">
        <v>0.91063300000000003</v>
      </c>
      <c r="BO52" s="55">
        <v>0.37302200000000002</v>
      </c>
      <c r="BP52" s="57">
        <v>-1.0299499999999999</v>
      </c>
      <c r="BQ52" s="56">
        <v>-6.8570000000000006E-2</v>
      </c>
      <c r="BR52" s="55">
        <v>0.61376900000000001</v>
      </c>
      <c r="BS52" s="55">
        <v>9.8845000000000002E-2</v>
      </c>
      <c r="BT52" s="55">
        <v>0.40901900000000002</v>
      </c>
      <c r="BU52" s="56">
        <v>-0.32861000000000001</v>
      </c>
      <c r="BV52" s="55">
        <v>1.4635050000000001</v>
      </c>
      <c r="BW52" s="57">
        <v>0.200123</v>
      </c>
      <c r="BX52" s="56">
        <v>-0.34353</v>
      </c>
      <c r="BY52" s="55">
        <v>-0.40539999999999998</v>
      </c>
      <c r="BZ52" s="55">
        <v>-0.23699999999999999</v>
      </c>
      <c r="CA52" s="55">
        <v>-0.74038999999999999</v>
      </c>
      <c r="CB52" s="56">
        <v>0.46435599999999999</v>
      </c>
      <c r="CC52" s="55">
        <v>0.888104</v>
      </c>
      <c r="CD52" s="57">
        <v>3.437948</v>
      </c>
      <c r="CE52" s="56">
        <v>-0.48309999999999997</v>
      </c>
      <c r="CF52" s="55">
        <v>3.5540820000000002</v>
      </c>
      <c r="CG52" s="55">
        <v>-0.21693000000000001</v>
      </c>
      <c r="CH52" s="55">
        <v>4.3266580000000001</v>
      </c>
      <c r="CI52" s="56">
        <v>3.3722810000000001</v>
      </c>
      <c r="CJ52" s="55">
        <v>-0.38913999999999999</v>
      </c>
      <c r="CK52" s="57">
        <v>-3.0040300000000002</v>
      </c>
      <c r="CL52" s="56">
        <v>-2.7551600000000001</v>
      </c>
      <c r="CM52" s="55">
        <v>-0.91015000000000001</v>
      </c>
      <c r="CN52" s="55">
        <v>-1.16164</v>
      </c>
      <c r="CO52" s="55">
        <v>0.44490099999999999</v>
      </c>
      <c r="CP52" s="56">
        <v>3.3565019999999999</v>
      </c>
      <c r="CQ52" s="55">
        <v>-0.14795</v>
      </c>
      <c r="CR52" s="57">
        <v>-1.32568</v>
      </c>
      <c r="CS52" s="56">
        <v>6.3932000000000003E-2</v>
      </c>
      <c r="CT52" s="55">
        <v>-0.43267</v>
      </c>
      <c r="CU52" s="55">
        <v>-7.9649999999999999E-2</v>
      </c>
      <c r="CV52" s="55">
        <v>-0.44092999999999999</v>
      </c>
      <c r="CW52" s="56">
        <v>-0.37430000000000002</v>
      </c>
      <c r="CX52" s="55">
        <v>-0.37291999999999997</v>
      </c>
      <c r="CY52" s="57">
        <v>-1.47939</v>
      </c>
      <c r="CZ52" s="56">
        <v>-0.36241000000000001</v>
      </c>
      <c r="DA52" s="55">
        <v>-0.37169999999999997</v>
      </c>
      <c r="DB52" s="55">
        <v>-0.15794</v>
      </c>
      <c r="DC52" s="55">
        <v>2.3643779999999999</v>
      </c>
      <c r="DD52" s="56">
        <v>-0.89070000000000005</v>
      </c>
      <c r="DE52" s="55">
        <v>0.30335499999999999</v>
      </c>
      <c r="DF52" s="57">
        <v>0.30819099999999999</v>
      </c>
      <c r="DG52" s="56">
        <v>5.6841999999999997E-2</v>
      </c>
      <c r="DH52" s="55">
        <v>-0.15065000000000001</v>
      </c>
      <c r="DI52" s="55">
        <v>0.25079800000000002</v>
      </c>
      <c r="DJ52" s="55">
        <v>-0.10815</v>
      </c>
      <c r="DK52" s="56">
        <v>-0.67818999999999996</v>
      </c>
      <c r="DL52" s="55">
        <v>0.69647899999999996</v>
      </c>
      <c r="DM52" s="57">
        <v>0.24926699999999999</v>
      </c>
      <c r="DN52" s="56">
        <v>0.219443</v>
      </c>
      <c r="DO52" s="55">
        <v>1.004108</v>
      </c>
    </row>
    <row r="53" spans="1:119" x14ac:dyDescent="0.15">
      <c r="A53" s="53" t="s">
        <v>89</v>
      </c>
      <c r="B53" s="53" t="s">
        <v>874</v>
      </c>
      <c r="C53" s="54" t="s">
        <v>530</v>
      </c>
      <c r="D53" s="146">
        <v>51</v>
      </c>
      <c r="E53" s="54" t="s">
        <v>89</v>
      </c>
      <c r="F53" s="54" t="s">
        <v>633</v>
      </c>
      <c r="G53" s="141">
        <v>2.5178257700000001E-2</v>
      </c>
      <c r="H53" s="143">
        <v>93.662800000000004</v>
      </c>
      <c r="I53" s="141">
        <v>0</v>
      </c>
      <c r="J53" s="55">
        <v>0.34789300000000001</v>
      </c>
      <c r="K53" s="55">
        <v>0.112895</v>
      </c>
      <c r="L53" s="55">
        <v>0.13392699999999999</v>
      </c>
      <c r="M53" s="55">
        <v>0.66456300000000001</v>
      </c>
      <c r="N53" s="55">
        <v>0.57002699999999995</v>
      </c>
      <c r="O53" s="55">
        <v>-0.12683</v>
      </c>
      <c r="P53" s="55">
        <v>-0.13721</v>
      </c>
      <c r="Q53" s="55">
        <v>-0.27212999999999998</v>
      </c>
      <c r="R53" s="55">
        <v>0.27510899999999999</v>
      </c>
      <c r="S53" s="55">
        <v>2.0694530000000002</v>
      </c>
      <c r="T53" s="55">
        <v>0.153588</v>
      </c>
      <c r="U53" s="55">
        <v>0.18110699999999999</v>
      </c>
      <c r="V53" s="55">
        <v>0.19114</v>
      </c>
      <c r="W53" s="55">
        <v>9.9740000000000002E-3</v>
      </c>
      <c r="X53" s="55">
        <v>-0.50251999999999997</v>
      </c>
      <c r="Y53" s="55">
        <v>2.2431E-2</v>
      </c>
      <c r="Z53" s="55">
        <v>-0.16719999999999999</v>
      </c>
      <c r="AA53" s="55">
        <v>-0.76322000000000001</v>
      </c>
      <c r="AB53" s="55">
        <v>-0.40983000000000003</v>
      </c>
      <c r="AC53" s="55">
        <v>-0.71599000000000002</v>
      </c>
      <c r="AD53" s="55">
        <v>-3.6949999999999997E-2</v>
      </c>
      <c r="AE53" s="55">
        <v>-8.3339999999999997E-2</v>
      </c>
      <c r="AF53" s="55">
        <v>-0.49430000000000002</v>
      </c>
      <c r="AG53" s="55">
        <v>-0.58784999999999998</v>
      </c>
      <c r="AH53" s="55">
        <v>-0.39462000000000003</v>
      </c>
      <c r="AI53" s="55">
        <v>0.49732799999999999</v>
      </c>
      <c r="AJ53" s="55">
        <v>0.43950400000000001</v>
      </c>
      <c r="AK53" s="55">
        <v>0.45691500000000002</v>
      </c>
      <c r="AL53" s="55">
        <v>0.45863900000000002</v>
      </c>
      <c r="AM53" s="55">
        <v>-0.23341999999999999</v>
      </c>
      <c r="AN53" s="55">
        <v>2.3550800000000001</v>
      </c>
      <c r="AO53" s="55">
        <v>0.26455400000000001</v>
      </c>
      <c r="AP53" s="55">
        <v>-0.65666000000000002</v>
      </c>
      <c r="AQ53" s="55">
        <v>-0.64334999999999998</v>
      </c>
      <c r="AR53" s="55">
        <v>-0.37977</v>
      </c>
      <c r="AS53" s="55">
        <v>-1.0290999999999999</v>
      </c>
      <c r="AT53" s="59">
        <v>0.191528</v>
      </c>
      <c r="AU53" s="55">
        <v>-0.79590000000000005</v>
      </c>
      <c r="AV53" s="55">
        <v>-1.2827900000000001</v>
      </c>
      <c r="AW53" s="55">
        <v>0.132492</v>
      </c>
      <c r="AX53" s="55">
        <v>0.107169</v>
      </c>
      <c r="AY53" s="55">
        <v>-0.10806</v>
      </c>
      <c r="AZ53" s="55">
        <v>0.34326600000000002</v>
      </c>
      <c r="BA53" s="59">
        <v>0.34340900000000002</v>
      </c>
      <c r="BB53" s="55">
        <v>-0.40745999999999999</v>
      </c>
      <c r="BC53" s="55">
        <v>-0.83159000000000005</v>
      </c>
      <c r="BD53" s="55">
        <v>-0.78237000000000001</v>
      </c>
      <c r="BE53" s="55">
        <v>0.83063100000000001</v>
      </c>
      <c r="BF53" s="55">
        <v>0.20775299999999999</v>
      </c>
      <c r="BG53" s="55">
        <v>0.39872200000000002</v>
      </c>
      <c r="BH53" s="59">
        <v>10</v>
      </c>
      <c r="BI53" s="55">
        <v>1.9356100000000001</v>
      </c>
      <c r="BJ53" s="55">
        <v>-0.74931000000000003</v>
      </c>
      <c r="BK53" s="55">
        <v>0.166047</v>
      </c>
      <c r="BL53" s="55">
        <v>8.3856E-2</v>
      </c>
      <c r="BM53" s="55">
        <v>-1.13425</v>
      </c>
      <c r="BN53" s="55">
        <v>3.4152439999999999</v>
      </c>
      <c r="BO53" s="59">
        <v>0.177928</v>
      </c>
      <c r="BP53" s="55">
        <v>0.27213700000000002</v>
      </c>
      <c r="BQ53" s="55">
        <v>0.10395</v>
      </c>
      <c r="BR53" s="55">
        <v>-0.28754000000000002</v>
      </c>
      <c r="BS53" s="55">
        <v>5.9584349999999997</v>
      </c>
      <c r="BT53" s="55">
        <v>-0.63541999999999998</v>
      </c>
      <c r="BU53" s="55">
        <v>6.9974949999999998</v>
      </c>
      <c r="BV53" s="59">
        <v>-3.3883899999999998</v>
      </c>
      <c r="BW53" s="55">
        <v>0.73875000000000002</v>
      </c>
      <c r="BX53" s="55">
        <v>1.399327</v>
      </c>
      <c r="BY53" s="55">
        <v>0.38499</v>
      </c>
      <c r="BZ53" s="55">
        <v>1.8863989999999999</v>
      </c>
      <c r="CA53" s="55">
        <v>0.43358400000000002</v>
      </c>
      <c r="CB53" s="55">
        <v>-0.60497999999999996</v>
      </c>
      <c r="CC53" s="59">
        <v>-1.523E-2</v>
      </c>
      <c r="CD53" s="55">
        <v>4.1499000000000001E-2</v>
      </c>
      <c r="CE53" s="55">
        <v>5.4282849999999998</v>
      </c>
      <c r="CF53" s="55">
        <v>4.8142999999999998E-2</v>
      </c>
      <c r="CG53" s="55">
        <v>0.16146099999999999</v>
      </c>
      <c r="CH53" s="55">
        <v>0.14479900000000001</v>
      </c>
      <c r="CI53" s="55">
        <v>0.13079199999999999</v>
      </c>
      <c r="CJ53" s="59">
        <v>-0.23985000000000001</v>
      </c>
      <c r="CK53" s="55">
        <v>0.104768</v>
      </c>
      <c r="CL53" s="55">
        <v>-0.11766</v>
      </c>
      <c r="CM53" s="55">
        <v>0.63043800000000005</v>
      </c>
      <c r="CN53" s="55">
        <v>0.101662</v>
      </c>
      <c r="CO53" s="55">
        <v>-1.3939999999999999E-2</v>
      </c>
      <c r="CP53" s="55">
        <v>0.21271399999999999</v>
      </c>
      <c r="CQ53" s="59">
        <v>1.313968</v>
      </c>
      <c r="CR53" s="55">
        <v>0.68677999999999995</v>
      </c>
      <c r="CS53" s="55">
        <v>0.28411799999999998</v>
      </c>
      <c r="CT53" s="55">
        <v>-0.20324999999999999</v>
      </c>
      <c r="CU53" s="55">
        <v>-5.518E-2</v>
      </c>
      <c r="CV53" s="55">
        <v>-0.56605000000000005</v>
      </c>
      <c r="CW53" s="55">
        <v>-0.21325</v>
      </c>
      <c r="CX53" s="59">
        <v>-0.22259999999999999</v>
      </c>
      <c r="CY53" s="55">
        <v>1.751404</v>
      </c>
      <c r="CZ53" s="55">
        <v>2.0429240000000002</v>
      </c>
      <c r="DA53" s="55">
        <v>1.863855</v>
      </c>
      <c r="DB53" s="55">
        <v>0.91301500000000002</v>
      </c>
      <c r="DC53" s="55">
        <v>3.8528E-2</v>
      </c>
      <c r="DD53" s="55">
        <v>1.0911500000000001</v>
      </c>
      <c r="DE53" s="59">
        <v>-7.8179999999999999E-2</v>
      </c>
      <c r="DF53" s="55">
        <v>8.9228000000000002E-2</v>
      </c>
      <c r="DG53" s="55">
        <v>0.12605</v>
      </c>
      <c r="DH53" s="55">
        <v>3.2122999999999999E-2</v>
      </c>
      <c r="DI53" s="55">
        <v>-4.5650000000000003E-2</v>
      </c>
      <c r="DJ53" s="55">
        <v>0.18486900000000001</v>
      </c>
      <c r="DK53" s="55">
        <v>-0.18723000000000001</v>
      </c>
      <c r="DL53" s="59">
        <v>-7.51E-2</v>
      </c>
      <c r="DM53" s="55">
        <v>1.8716E-2</v>
      </c>
      <c r="DN53" s="55">
        <v>0.41373900000000002</v>
      </c>
      <c r="DO53" s="55">
        <v>-1.495E-2</v>
      </c>
    </row>
    <row r="54" spans="1:119" x14ac:dyDescent="0.15">
      <c r="A54" s="53" t="s">
        <v>107</v>
      </c>
      <c r="B54" s="53" t="s">
        <v>875</v>
      </c>
      <c r="C54" s="54" t="s">
        <v>820</v>
      </c>
      <c r="D54" s="146">
        <v>52</v>
      </c>
      <c r="E54" s="54" t="s">
        <v>107</v>
      </c>
      <c r="F54" s="54" t="s">
        <v>655</v>
      </c>
      <c r="G54" s="141">
        <v>2.4539531400000002E-2</v>
      </c>
      <c r="H54" s="143" t="s">
        <v>747</v>
      </c>
      <c r="I54" s="141">
        <v>1.9595471332221129E-2</v>
      </c>
      <c r="J54" s="55">
        <v>1.766599</v>
      </c>
      <c r="K54" s="55">
        <v>2.0714640000000002</v>
      </c>
      <c r="L54" s="55">
        <v>1.633453</v>
      </c>
      <c r="M54" s="55">
        <v>2.514589</v>
      </c>
      <c r="N54" s="55">
        <v>0.87343899999999997</v>
      </c>
      <c r="O54" s="55">
        <v>2.715392</v>
      </c>
      <c r="P54" s="55">
        <v>2.7364310000000001</v>
      </c>
      <c r="Q54" s="55">
        <v>2.904623</v>
      </c>
      <c r="R54" s="55">
        <v>0.36045199999999999</v>
      </c>
      <c r="S54" s="55">
        <v>3.8706619999999998</v>
      </c>
      <c r="T54" s="55">
        <v>1.8216289999999999</v>
      </c>
      <c r="U54" s="55">
        <v>1.933354</v>
      </c>
      <c r="V54" s="55">
        <v>1.9611890000000001</v>
      </c>
      <c r="W54" s="55">
        <v>1.578128</v>
      </c>
      <c r="X54" s="55">
        <v>1.5452889999999999</v>
      </c>
      <c r="Y54" s="55">
        <v>1.752756</v>
      </c>
      <c r="Z54" s="55">
        <v>1.220826</v>
      </c>
      <c r="AA54" s="55">
        <v>1.641133</v>
      </c>
      <c r="AB54" s="55">
        <v>1.5808150000000001</v>
      </c>
      <c r="AC54" s="55">
        <v>2.8807809999999998</v>
      </c>
      <c r="AD54" s="55">
        <v>1.1727080000000001</v>
      </c>
      <c r="AE54" s="55">
        <v>1.292937</v>
      </c>
      <c r="AF54" s="55">
        <v>1.4042509999999999</v>
      </c>
      <c r="AG54" s="55">
        <v>1.326111</v>
      </c>
      <c r="AH54" s="55">
        <v>1.2467490000000001</v>
      </c>
      <c r="AI54" s="55">
        <v>0.87992099999999995</v>
      </c>
      <c r="AJ54" s="55">
        <v>0.86202599999999996</v>
      </c>
      <c r="AK54" s="55">
        <v>1.7929889999999999</v>
      </c>
      <c r="AL54" s="55">
        <v>0.83146299999999995</v>
      </c>
      <c r="AM54" s="55">
        <v>0.78521799999999997</v>
      </c>
      <c r="AN54" s="55">
        <v>5.6932660000000004</v>
      </c>
      <c r="AO54" s="55">
        <v>0.71812200000000004</v>
      </c>
      <c r="AP54" s="55">
        <v>0.56049700000000002</v>
      </c>
      <c r="AQ54" s="55">
        <v>0.57608000000000004</v>
      </c>
      <c r="AR54" s="55">
        <v>0.77523600000000004</v>
      </c>
      <c r="AS54" s="56">
        <v>1.1023270000000001</v>
      </c>
      <c r="AT54" s="55">
        <v>3.0393279999999998</v>
      </c>
      <c r="AU54" s="57">
        <v>0.73412299999999997</v>
      </c>
      <c r="AV54" s="56">
        <v>0.50613799999999998</v>
      </c>
      <c r="AW54" s="55">
        <v>-0.31559999999999999</v>
      </c>
      <c r="AX54" s="55">
        <v>-0.27484999999999998</v>
      </c>
      <c r="AY54" s="55">
        <v>1.661062</v>
      </c>
      <c r="AZ54" s="56">
        <v>1.1135740000000001</v>
      </c>
      <c r="BA54" s="55">
        <v>0.90950900000000001</v>
      </c>
      <c r="BB54" s="57">
        <v>0.824604</v>
      </c>
      <c r="BC54" s="56">
        <v>1.3749830000000001</v>
      </c>
      <c r="BD54" s="55">
        <v>0.37293199999999999</v>
      </c>
      <c r="BE54" s="55">
        <v>1.4104570000000001</v>
      </c>
      <c r="BF54" s="55">
        <v>7.3859999999999995E-2</v>
      </c>
      <c r="BG54" s="56">
        <v>0.58957099999999996</v>
      </c>
      <c r="BH54" s="55">
        <v>1.9356100000000001</v>
      </c>
      <c r="BI54" s="57">
        <v>10</v>
      </c>
      <c r="BJ54" s="56">
        <v>0.36664400000000003</v>
      </c>
      <c r="BK54" s="55">
        <v>6.5194000000000002E-2</v>
      </c>
      <c r="BL54" s="55">
        <v>3.7401999999999998E-2</v>
      </c>
      <c r="BM54" s="55">
        <v>0.31156</v>
      </c>
      <c r="BN54" s="56">
        <v>2.0842890000000001</v>
      </c>
      <c r="BO54" s="55">
        <v>-0.54800000000000004</v>
      </c>
      <c r="BP54" s="57">
        <v>0.31070199999999998</v>
      </c>
      <c r="BQ54" s="56">
        <v>-5.4359999999999999E-2</v>
      </c>
      <c r="BR54" s="55">
        <v>3.4317E-2</v>
      </c>
      <c r="BS54" s="55">
        <v>2.015244</v>
      </c>
      <c r="BT54" s="55">
        <v>0.448569</v>
      </c>
      <c r="BU54" s="56">
        <v>2.356589</v>
      </c>
      <c r="BV54" s="55">
        <v>-0.20598</v>
      </c>
      <c r="BW54" s="57">
        <v>9.325E-2</v>
      </c>
      <c r="BX54" s="56">
        <v>3.351871</v>
      </c>
      <c r="BY54" s="55">
        <v>0.26527499999999998</v>
      </c>
      <c r="BZ54" s="55">
        <v>0.76275099999999996</v>
      </c>
      <c r="CA54" s="55">
        <v>1.444E-2</v>
      </c>
      <c r="CB54" s="56">
        <v>0.435865</v>
      </c>
      <c r="CC54" s="55">
        <v>0.12532099999999999</v>
      </c>
      <c r="CD54" s="57">
        <v>0.29075099999999998</v>
      </c>
      <c r="CE54" s="56">
        <v>2.0894620000000002</v>
      </c>
      <c r="CF54" s="55">
        <v>0.32342100000000001</v>
      </c>
      <c r="CG54" s="55">
        <v>1.0982E-2</v>
      </c>
      <c r="CH54" s="55">
        <v>0.43015700000000001</v>
      </c>
      <c r="CI54" s="56">
        <v>0.370251</v>
      </c>
      <c r="CJ54" s="55">
        <v>-0.13272999999999999</v>
      </c>
      <c r="CK54" s="57">
        <v>0.36230499999999999</v>
      </c>
      <c r="CL54" s="56">
        <v>0.66929000000000005</v>
      </c>
      <c r="CM54" s="55">
        <v>-0.36788999999999999</v>
      </c>
      <c r="CN54" s="55">
        <v>-0.25691000000000003</v>
      </c>
      <c r="CO54" s="55">
        <v>6.0067000000000002E-2</v>
      </c>
      <c r="CP54" s="56">
        <v>0.27112399999999998</v>
      </c>
      <c r="CQ54" s="55">
        <v>0.26092399999999999</v>
      </c>
      <c r="CR54" s="57">
        <v>-0.40997</v>
      </c>
      <c r="CS54" s="56">
        <v>-0.25372</v>
      </c>
      <c r="CT54" s="55">
        <v>0.11312800000000001</v>
      </c>
      <c r="CU54" s="55">
        <v>1.4630000000000001E-3</v>
      </c>
      <c r="CV54" s="55">
        <v>7.2305999999999995E-2</v>
      </c>
      <c r="CW54" s="56">
        <v>0.13070699999999999</v>
      </c>
      <c r="CX54" s="55">
        <v>0.127523</v>
      </c>
      <c r="CY54" s="57">
        <v>0.41893900000000001</v>
      </c>
      <c r="CZ54" s="56">
        <v>0.40551999999999999</v>
      </c>
      <c r="DA54" s="55">
        <v>0.411638</v>
      </c>
      <c r="DB54" s="55">
        <v>-4.0890000000000003E-2</v>
      </c>
      <c r="DC54" s="55">
        <v>0.20843600000000001</v>
      </c>
      <c r="DD54" s="56">
        <v>0.18013599999999999</v>
      </c>
      <c r="DE54" s="55">
        <v>0.19228799999999999</v>
      </c>
      <c r="DF54" s="57">
        <v>0.247806</v>
      </c>
      <c r="DG54" s="56">
        <v>-5.0310000000000001E-2</v>
      </c>
      <c r="DH54" s="55">
        <v>-6.2089999999999999E-2</v>
      </c>
      <c r="DI54" s="55">
        <v>-0.28345999999999999</v>
      </c>
      <c r="DJ54" s="55">
        <v>-3.3989999999999999E-2</v>
      </c>
      <c r="DK54" s="56">
        <v>0.19370799999999999</v>
      </c>
      <c r="DL54" s="55">
        <v>2.9412000000000001E-2</v>
      </c>
      <c r="DM54" s="57">
        <v>2.0218E-2</v>
      </c>
      <c r="DN54" s="56">
        <v>0.21182300000000001</v>
      </c>
      <c r="DO54" s="55">
        <v>-1.4999999999999999E-2</v>
      </c>
    </row>
    <row r="55" spans="1:119" x14ac:dyDescent="0.15">
      <c r="A55" s="53" t="s">
        <v>87</v>
      </c>
      <c r="B55" s="53" t="s">
        <v>876</v>
      </c>
      <c r="C55" s="54" t="s">
        <v>156</v>
      </c>
      <c r="D55" s="146">
        <v>53</v>
      </c>
      <c r="E55" s="54" t="s">
        <v>87</v>
      </c>
      <c r="F55" s="54" t="s">
        <v>631</v>
      </c>
      <c r="G55" s="141">
        <v>2.1849381300000002E-2</v>
      </c>
      <c r="H55" s="143">
        <v>6.7996999999999996</v>
      </c>
      <c r="I55" s="141">
        <v>0</v>
      </c>
      <c r="J55" s="55">
        <v>3.805291</v>
      </c>
      <c r="K55" s="55">
        <v>3.2343459999999999</v>
      </c>
      <c r="L55" s="55">
        <v>4.3302060000000004</v>
      </c>
      <c r="M55" s="55">
        <v>3.0822940000000001</v>
      </c>
      <c r="N55" s="55">
        <v>0.33829100000000001</v>
      </c>
      <c r="O55" s="55">
        <v>2.1628509999999999</v>
      </c>
      <c r="P55" s="55">
        <v>2.1236709999999999</v>
      </c>
      <c r="Q55" s="55">
        <v>4.7573470000000002</v>
      </c>
      <c r="R55" s="55">
        <v>0.47572500000000001</v>
      </c>
      <c r="S55" s="55">
        <v>1.2596229999999999</v>
      </c>
      <c r="T55" s="55">
        <v>4.5072739999999998</v>
      </c>
      <c r="U55" s="55">
        <v>4.201098</v>
      </c>
      <c r="V55" s="55">
        <v>5.0223800000000001</v>
      </c>
      <c r="W55" s="55">
        <v>6.0539379999999996</v>
      </c>
      <c r="X55" s="55">
        <v>4.3886729999999998</v>
      </c>
      <c r="Y55" s="55">
        <v>3.9655339999999999</v>
      </c>
      <c r="Z55" s="55">
        <v>5.856617</v>
      </c>
      <c r="AA55" s="55">
        <v>4.9443549999999998</v>
      </c>
      <c r="AB55" s="55">
        <v>4.7381330000000004</v>
      </c>
      <c r="AC55" s="55">
        <v>5.1632429999999996</v>
      </c>
      <c r="AD55" s="55">
        <v>5.8480449999999999</v>
      </c>
      <c r="AE55" s="55">
        <v>5.2984970000000002</v>
      </c>
      <c r="AF55" s="55">
        <v>6.7456370000000003</v>
      </c>
      <c r="AG55" s="55">
        <v>6.2816029999999996</v>
      </c>
      <c r="AH55" s="55">
        <v>5.5989420000000001</v>
      </c>
      <c r="AI55" s="55">
        <v>3.286365</v>
      </c>
      <c r="AJ55" s="55">
        <v>3.7405849999999998</v>
      </c>
      <c r="AK55" s="55">
        <v>2.9342389999999998</v>
      </c>
      <c r="AL55" s="55">
        <v>3.8402780000000001</v>
      </c>
      <c r="AM55" s="55">
        <v>3.191837</v>
      </c>
      <c r="AN55" s="55">
        <v>1.329855</v>
      </c>
      <c r="AO55" s="55">
        <v>2.9566240000000001</v>
      </c>
      <c r="AP55" s="55">
        <v>3.2432180000000002</v>
      </c>
      <c r="AQ55" s="55">
        <v>4.4197610000000003</v>
      </c>
      <c r="AR55" s="55">
        <v>3.8976359999999999</v>
      </c>
      <c r="AS55" s="55">
        <v>6.6457629999999996</v>
      </c>
      <c r="AT55" s="60">
        <v>0.95752599999999999</v>
      </c>
      <c r="AU55" s="55">
        <v>3.3260420000000002</v>
      </c>
      <c r="AV55" s="55">
        <v>2.9629660000000002</v>
      </c>
      <c r="AW55" s="55">
        <v>0.47774299999999997</v>
      </c>
      <c r="AX55" s="55">
        <v>0.62046900000000005</v>
      </c>
      <c r="AY55" s="55">
        <v>1.006891</v>
      </c>
      <c r="AZ55" s="55">
        <v>1.528052</v>
      </c>
      <c r="BA55" s="60">
        <v>2.1898260000000001</v>
      </c>
      <c r="BB55" s="55">
        <v>4.0449070000000003</v>
      </c>
      <c r="BC55" s="55">
        <v>1.9211370000000001</v>
      </c>
      <c r="BD55" s="55">
        <v>3.3578000000000001</v>
      </c>
      <c r="BE55" s="55">
        <v>-1.9692000000000001</v>
      </c>
      <c r="BF55" s="55">
        <v>0.669072</v>
      </c>
      <c r="BG55" s="55">
        <v>3.27034</v>
      </c>
      <c r="BH55" s="60">
        <v>-0.74931000000000003</v>
      </c>
      <c r="BI55" s="55">
        <v>0.36664400000000003</v>
      </c>
      <c r="BJ55" s="55">
        <v>10</v>
      </c>
      <c r="BK55" s="55">
        <v>0.56699999999999995</v>
      </c>
      <c r="BL55" s="55">
        <v>0.57755500000000004</v>
      </c>
      <c r="BM55" s="55">
        <v>3.0400580000000001</v>
      </c>
      <c r="BN55" s="55">
        <v>0.49517699999999998</v>
      </c>
      <c r="BO55" s="60">
        <v>0.233709</v>
      </c>
      <c r="BP55" s="55">
        <v>1.468442</v>
      </c>
      <c r="BQ55" s="55">
        <v>0.486091</v>
      </c>
      <c r="BR55" s="55">
        <v>0.61102999999999996</v>
      </c>
      <c r="BS55" s="55">
        <v>-1.07341</v>
      </c>
      <c r="BT55" s="55">
        <v>1.570311</v>
      </c>
      <c r="BU55" s="55">
        <v>-1.58386</v>
      </c>
      <c r="BV55" s="60">
        <v>1.206898</v>
      </c>
      <c r="BW55" s="55">
        <v>-0.59431</v>
      </c>
      <c r="BX55" s="55">
        <v>-0.99224999999999997</v>
      </c>
      <c r="BY55" s="55">
        <v>-0.53659000000000001</v>
      </c>
      <c r="BZ55" s="55">
        <v>-0.93652999999999997</v>
      </c>
      <c r="CA55" s="55">
        <v>-4.2389999999999997E-2</v>
      </c>
      <c r="CB55" s="55">
        <v>0.99117999999999995</v>
      </c>
      <c r="CC55" s="60">
        <v>0.65480300000000002</v>
      </c>
      <c r="CD55" s="55">
        <v>1.4637709999999999</v>
      </c>
      <c r="CE55" s="55">
        <v>-2.1215600000000001</v>
      </c>
      <c r="CF55" s="55">
        <v>1.526284</v>
      </c>
      <c r="CG55" s="55">
        <v>0.28688200000000003</v>
      </c>
      <c r="CH55" s="55">
        <v>1.5710679999999999</v>
      </c>
      <c r="CI55" s="55">
        <v>1.3924449999999999</v>
      </c>
      <c r="CJ55" s="60">
        <v>5.8784000000000003E-2</v>
      </c>
      <c r="CK55" s="55">
        <v>0.53410599999999997</v>
      </c>
      <c r="CL55" s="55">
        <v>0.74244900000000003</v>
      </c>
      <c r="CM55" s="55">
        <v>-1.6251800000000001</v>
      </c>
      <c r="CN55" s="55">
        <v>-2.9100000000000001E-2</v>
      </c>
      <c r="CO55" s="55">
        <v>0.28055099999999999</v>
      </c>
      <c r="CP55" s="55">
        <v>0.79120500000000005</v>
      </c>
      <c r="CQ55" s="60">
        <v>-0.12465</v>
      </c>
      <c r="CR55" s="55">
        <v>-2.16635</v>
      </c>
      <c r="CS55" s="55">
        <v>0.18777099999999999</v>
      </c>
      <c r="CT55" s="55">
        <v>-0.3695</v>
      </c>
      <c r="CU55" s="55">
        <v>0.131215</v>
      </c>
      <c r="CV55" s="55">
        <v>-0.35069</v>
      </c>
      <c r="CW55" s="55">
        <v>-0.34314</v>
      </c>
      <c r="CX55" s="60">
        <v>-0.34495999999999999</v>
      </c>
      <c r="CY55" s="55">
        <v>-4.5826700000000002</v>
      </c>
      <c r="CZ55" s="55">
        <v>-0.21501999999999999</v>
      </c>
      <c r="DA55" s="55">
        <v>-0.27393000000000001</v>
      </c>
      <c r="DB55" s="55">
        <v>-2.8500000000000001E-2</v>
      </c>
      <c r="DC55" s="55">
        <v>0.97178100000000001</v>
      </c>
      <c r="DD55" s="55">
        <v>-0.15062</v>
      </c>
      <c r="DE55" s="60">
        <v>0.22969200000000001</v>
      </c>
      <c r="DF55" s="55">
        <v>0.58782699999999999</v>
      </c>
      <c r="DG55" s="55">
        <v>0.25666899999999998</v>
      </c>
      <c r="DH55" s="55">
        <v>1.685E-2</v>
      </c>
      <c r="DI55" s="55">
        <v>-3.4930000000000003E-2</v>
      </c>
      <c r="DJ55" s="55">
        <v>9.1342999999999994E-2</v>
      </c>
      <c r="DK55" s="55">
        <v>2.081E-3</v>
      </c>
      <c r="DL55" s="60">
        <v>0.34411700000000001</v>
      </c>
      <c r="DM55" s="55">
        <v>9.3651999999999999E-2</v>
      </c>
      <c r="DN55" s="55">
        <v>-7.5639999999999999E-2</v>
      </c>
      <c r="DO55" s="55">
        <v>0.23600699999999999</v>
      </c>
    </row>
    <row r="56" spans="1:119" x14ac:dyDescent="0.15">
      <c r="A56" s="53" t="s">
        <v>109</v>
      </c>
      <c r="B56" s="53" t="s">
        <v>877</v>
      </c>
      <c r="C56" s="54" t="s">
        <v>761</v>
      </c>
      <c r="D56" s="146">
        <v>54</v>
      </c>
      <c r="E56" s="54" t="s">
        <v>109</v>
      </c>
      <c r="F56" s="54" t="s">
        <v>942</v>
      </c>
      <c r="G56" s="141">
        <v>1.8818927700000002E-2</v>
      </c>
      <c r="H56" s="143" t="s">
        <v>747</v>
      </c>
      <c r="I56" s="141">
        <v>3.4962467790826548E-6</v>
      </c>
      <c r="J56" s="55">
        <v>0.32415300000000002</v>
      </c>
      <c r="K56" s="55">
        <v>0.28645799999999999</v>
      </c>
      <c r="L56" s="55">
        <v>0.38496799999999998</v>
      </c>
      <c r="M56" s="55">
        <v>0.496064</v>
      </c>
      <c r="N56" s="55">
        <v>0.31997799999999998</v>
      </c>
      <c r="O56" s="55">
        <v>0.29683399999999999</v>
      </c>
      <c r="P56" s="55">
        <v>0.29766300000000001</v>
      </c>
      <c r="Q56" s="55">
        <v>0.24576700000000001</v>
      </c>
      <c r="R56" s="55">
        <v>3.2481000000000003E-2</v>
      </c>
      <c r="S56" s="55">
        <v>0.36090499999999998</v>
      </c>
      <c r="T56" s="55">
        <v>0.68635100000000004</v>
      </c>
      <c r="U56" s="55">
        <v>0.69690600000000003</v>
      </c>
      <c r="V56" s="55">
        <v>0.74967799999999996</v>
      </c>
      <c r="W56" s="55">
        <v>0.764293</v>
      </c>
      <c r="X56" s="55">
        <v>0.86715100000000001</v>
      </c>
      <c r="Y56" s="55">
        <v>0.74298299999999995</v>
      </c>
      <c r="Z56" s="55">
        <v>0.82286400000000004</v>
      </c>
      <c r="AA56" s="55">
        <v>0.70379899999999995</v>
      </c>
      <c r="AB56" s="55">
        <v>0.83752199999999999</v>
      </c>
      <c r="AC56" s="55">
        <v>0.40527099999999999</v>
      </c>
      <c r="AD56" s="55">
        <v>0.69413499999999995</v>
      </c>
      <c r="AE56" s="55">
        <v>0.64743600000000001</v>
      </c>
      <c r="AF56" s="55">
        <v>0.70485500000000001</v>
      </c>
      <c r="AG56" s="55">
        <v>0.740896</v>
      </c>
      <c r="AH56" s="55">
        <v>0.70960599999999996</v>
      </c>
      <c r="AI56" s="55">
        <v>0.55887100000000001</v>
      </c>
      <c r="AJ56" s="55">
        <v>0.33614100000000002</v>
      </c>
      <c r="AK56" s="55">
        <v>0.59990600000000005</v>
      </c>
      <c r="AL56" s="55">
        <v>0.33039400000000002</v>
      </c>
      <c r="AM56" s="55">
        <v>0.57442400000000005</v>
      </c>
      <c r="AN56" s="55">
        <v>0.19603999999999999</v>
      </c>
      <c r="AO56" s="55">
        <v>0.21176700000000001</v>
      </c>
      <c r="AP56" s="55">
        <v>0.39235599999999998</v>
      </c>
      <c r="AQ56" s="55">
        <v>0.35745300000000002</v>
      </c>
      <c r="AR56" s="55">
        <v>0.29545100000000002</v>
      </c>
      <c r="AS56" s="55">
        <v>0.67036799999999996</v>
      </c>
      <c r="AT56" s="61">
        <v>-1.3699999999999999E-3</v>
      </c>
      <c r="AU56" s="55">
        <v>0.32819199999999998</v>
      </c>
      <c r="AV56" s="55">
        <v>0.36708600000000002</v>
      </c>
      <c r="AW56" s="55">
        <v>0.54244999999999999</v>
      </c>
      <c r="AX56" s="55">
        <v>0.43195</v>
      </c>
      <c r="AY56" s="55">
        <v>0.49943300000000002</v>
      </c>
      <c r="AZ56" s="55">
        <v>0.53174699999999997</v>
      </c>
      <c r="BA56" s="61">
        <v>0.43049399999999999</v>
      </c>
      <c r="BB56" s="55">
        <v>0.220331</v>
      </c>
      <c r="BC56" s="55">
        <v>0.43762000000000001</v>
      </c>
      <c r="BD56" s="55">
        <v>-1.7600000000000001E-3</v>
      </c>
      <c r="BE56" s="55">
        <v>0.159857</v>
      </c>
      <c r="BF56" s="55">
        <v>7.1977479999999998</v>
      </c>
      <c r="BG56" s="55">
        <v>1.0026E-2</v>
      </c>
      <c r="BH56" s="61">
        <v>0.166047</v>
      </c>
      <c r="BI56" s="55">
        <v>6.5194000000000002E-2</v>
      </c>
      <c r="BJ56" s="55">
        <v>0.56699999999999995</v>
      </c>
      <c r="BK56" s="55">
        <v>10</v>
      </c>
      <c r="BL56" s="55">
        <v>5.3869280000000002</v>
      </c>
      <c r="BM56" s="55">
        <v>-0.12035</v>
      </c>
      <c r="BN56" s="55">
        <v>0.24702299999999999</v>
      </c>
      <c r="BO56" s="61">
        <v>0.162379</v>
      </c>
      <c r="BP56" s="55">
        <v>0.17987700000000001</v>
      </c>
      <c r="BQ56" s="55">
        <v>4.550408</v>
      </c>
      <c r="BR56" s="55">
        <v>0.78412899999999996</v>
      </c>
      <c r="BS56" s="55">
        <v>-0.66227999999999998</v>
      </c>
      <c r="BT56" s="55">
        <v>0.81359099999999995</v>
      </c>
      <c r="BU56" s="55">
        <v>-5.2810000000000003E-2</v>
      </c>
      <c r="BV56" s="61">
        <v>0.28518399999999999</v>
      </c>
      <c r="BW56" s="55">
        <v>-2.2599999999999999E-2</v>
      </c>
      <c r="BX56" s="55">
        <v>-0.30276999999999998</v>
      </c>
      <c r="BY56" s="55">
        <v>0.54500300000000002</v>
      </c>
      <c r="BZ56" s="55">
        <v>-5.6500000000000002E-2</v>
      </c>
      <c r="CA56" s="55">
        <v>0.26870699999999997</v>
      </c>
      <c r="CB56" s="55">
        <v>0.118965</v>
      </c>
      <c r="CC56" s="61">
        <v>1.8689910000000001</v>
      </c>
      <c r="CD56" s="55">
        <v>-5.5710000000000003E-2</v>
      </c>
      <c r="CE56" s="55">
        <v>-0.10627</v>
      </c>
      <c r="CF56" s="55">
        <v>-0.10244</v>
      </c>
      <c r="CG56" s="55">
        <v>2.6171730000000002</v>
      </c>
      <c r="CH56" s="55">
        <v>-0.86906000000000005</v>
      </c>
      <c r="CI56" s="55">
        <v>-0.61465000000000003</v>
      </c>
      <c r="CJ56" s="61">
        <v>0.220861</v>
      </c>
      <c r="CK56" s="55">
        <v>0.32086900000000002</v>
      </c>
      <c r="CL56" s="55">
        <v>0.40256199999999998</v>
      </c>
      <c r="CM56" s="55">
        <v>-0.28247</v>
      </c>
      <c r="CN56" s="55">
        <v>4.0399000000000003</v>
      </c>
      <c r="CO56" s="55">
        <v>-0.53234000000000004</v>
      </c>
      <c r="CP56" s="55">
        <v>-0.48991000000000001</v>
      </c>
      <c r="CQ56" s="61">
        <v>1.056468</v>
      </c>
      <c r="CR56" s="55">
        <v>-0.38138</v>
      </c>
      <c r="CS56" s="55">
        <v>0.82920099999999997</v>
      </c>
      <c r="CT56" s="55">
        <v>0.71761799999999998</v>
      </c>
      <c r="CU56" s="55">
        <v>0.14540800000000001</v>
      </c>
      <c r="CV56" s="55">
        <v>0.717692</v>
      </c>
      <c r="CW56" s="55">
        <v>0.701681</v>
      </c>
      <c r="CX56" s="61">
        <v>0.69417899999999999</v>
      </c>
      <c r="CY56" s="55">
        <v>-0.38168000000000002</v>
      </c>
      <c r="CZ56" s="55">
        <v>0.71760299999999999</v>
      </c>
      <c r="DA56" s="55">
        <v>0.732487</v>
      </c>
      <c r="DB56" s="55">
        <v>2.0366390000000001</v>
      </c>
      <c r="DC56" s="55">
        <v>-9.5329999999999998E-2</v>
      </c>
      <c r="DD56" s="55">
        <v>0.17526700000000001</v>
      </c>
      <c r="DE56" s="61">
        <v>0.119725</v>
      </c>
      <c r="DF56" s="55">
        <v>-0.13689000000000001</v>
      </c>
      <c r="DG56" s="55">
        <v>1.354824</v>
      </c>
      <c r="DH56" s="55">
        <v>0.45188</v>
      </c>
      <c r="DI56" s="55">
        <v>0.20776900000000001</v>
      </c>
      <c r="DJ56" s="55">
        <v>1.0956649999999999</v>
      </c>
      <c r="DK56" s="55">
        <v>-5.2720000000000003E-2</v>
      </c>
      <c r="DL56" s="61">
        <v>-0.28904000000000002</v>
      </c>
      <c r="DM56" s="55">
        <v>-1.2489999999999999E-2</v>
      </c>
      <c r="DN56" s="55">
        <v>3.0019999999999999E-3</v>
      </c>
      <c r="DO56" s="55">
        <v>-0.53774999999999995</v>
      </c>
    </row>
    <row r="57" spans="1:119" x14ac:dyDescent="0.15">
      <c r="A57" s="53" t="s">
        <v>44</v>
      </c>
      <c r="B57" s="53" t="s">
        <v>878</v>
      </c>
      <c r="C57" s="54" t="s">
        <v>780</v>
      </c>
      <c r="D57" s="146">
        <v>55</v>
      </c>
      <c r="E57" s="54" t="s">
        <v>44</v>
      </c>
      <c r="F57" s="54" t="s">
        <v>588</v>
      </c>
      <c r="G57" s="141">
        <v>1.8633870699999999E-2</v>
      </c>
      <c r="H57" s="143">
        <v>8.7522000000000002</v>
      </c>
      <c r="I57" s="141">
        <v>3.4962590028669323E-6</v>
      </c>
      <c r="J57" s="55">
        <v>0.33681100000000003</v>
      </c>
      <c r="K57" s="55">
        <v>0.29382200000000003</v>
      </c>
      <c r="L57" s="55">
        <v>0.40196799999999999</v>
      </c>
      <c r="M57" s="55">
        <v>0.41630400000000001</v>
      </c>
      <c r="N57" s="55">
        <v>0.28364899999999998</v>
      </c>
      <c r="O57" s="55">
        <v>0.26458500000000001</v>
      </c>
      <c r="P57" s="55">
        <v>0.27494800000000003</v>
      </c>
      <c r="Q57" s="55">
        <v>0.26090400000000002</v>
      </c>
      <c r="R57" s="55">
        <v>7.17E-2</v>
      </c>
      <c r="S57" s="55">
        <v>0.29477399999999998</v>
      </c>
      <c r="T57" s="55">
        <v>0.58829399999999998</v>
      </c>
      <c r="U57" s="55">
        <v>0.59007900000000002</v>
      </c>
      <c r="V57" s="55">
        <v>0.66431099999999998</v>
      </c>
      <c r="W57" s="55">
        <v>0.70438500000000004</v>
      </c>
      <c r="X57" s="55">
        <v>0.74925399999999998</v>
      </c>
      <c r="Y57" s="55">
        <v>0.64435600000000004</v>
      </c>
      <c r="Z57" s="55">
        <v>0.754772</v>
      </c>
      <c r="AA57" s="55">
        <v>0.61362499999999998</v>
      </c>
      <c r="AB57" s="55">
        <v>0.75771299999999997</v>
      </c>
      <c r="AC57" s="55">
        <v>0.38020100000000001</v>
      </c>
      <c r="AD57" s="55">
        <v>0.65106600000000003</v>
      </c>
      <c r="AE57" s="55">
        <v>0.63224000000000002</v>
      </c>
      <c r="AF57" s="55">
        <v>0.66731200000000002</v>
      </c>
      <c r="AG57" s="55">
        <v>0.69269899999999995</v>
      </c>
      <c r="AH57" s="55">
        <v>0.68704399999999999</v>
      </c>
      <c r="AI57" s="55">
        <v>0.49766300000000002</v>
      </c>
      <c r="AJ57" s="55">
        <v>0.32749499999999998</v>
      </c>
      <c r="AK57" s="55">
        <v>0.50448800000000005</v>
      </c>
      <c r="AL57" s="55">
        <v>0.330177</v>
      </c>
      <c r="AM57" s="55">
        <v>0.494369</v>
      </c>
      <c r="AN57" s="55">
        <v>0.16389599999999999</v>
      </c>
      <c r="AO57" s="55">
        <v>0.17661499999999999</v>
      </c>
      <c r="AP57" s="55">
        <v>0.355159</v>
      </c>
      <c r="AQ57" s="55">
        <v>0.35919699999999999</v>
      </c>
      <c r="AR57" s="55">
        <v>0.29727900000000002</v>
      </c>
      <c r="AS57" s="56">
        <v>0.63851899999999995</v>
      </c>
      <c r="AT57" s="55">
        <v>3.1340000000000001E-3</v>
      </c>
      <c r="AU57" s="57">
        <v>0.31691399999999997</v>
      </c>
      <c r="AV57" s="56">
        <v>0.348713</v>
      </c>
      <c r="AW57" s="55">
        <v>0.67718299999999998</v>
      </c>
      <c r="AX57" s="55">
        <v>0.436805</v>
      </c>
      <c r="AY57" s="55">
        <v>0.36949700000000002</v>
      </c>
      <c r="AZ57" s="56">
        <v>0.42765900000000001</v>
      </c>
      <c r="BA57" s="55">
        <v>0.339424</v>
      </c>
      <c r="BB57" s="57">
        <v>0.24071500000000001</v>
      </c>
      <c r="BC57" s="56">
        <v>0.39833499999999999</v>
      </c>
      <c r="BD57" s="55">
        <v>0.10174900000000001</v>
      </c>
      <c r="BE57" s="55">
        <v>3.2564000000000003E-2</v>
      </c>
      <c r="BF57" s="55">
        <v>7.1331709999999999</v>
      </c>
      <c r="BG57" s="56">
        <v>-9.2160000000000006E-2</v>
      </c>
      <c r="BH57" s="55">
        <v>8.3856E-2</v>
      </c>
      <c r="BI57" s="57">
        <v>3.7401999999999998E-2</v>
      </c>
      <c r="BJ57" s="56">
        <v>0.57755500000000004</v>
      </c>
      <c r="BK57" s="55">
        <v>5.3869280000000002</v>
      </c>
      <c r="BL57" s="55">
        <v>10</v>
      </c>
      <c r="BM57" s="55">
        <v>-1.298E-2</v>
      </c>
      <c r="BN57" s="56">
        <v>0.173207</v>
      </c>
      <c r="BO57" s="55">
        <v>0.17411699999999999</v>
      </c>
      <c r="BP57" s="57">
        <v>0.19007599999999999</v>
      </c>
      <c r="BQ57" s="56">
        <v>4.1843719999999998</v>
      </c>
      <c r="BR57" s="55">
        <v>-2.0820000000000002E-2</v>
      </c>
      <c r="BS57" s="55">
        <v>-0.59811999999999999</v>
      </c>
      <c r="BT57" s="55">
        <v>0.87433399999999994</v>
      </c>
      <c r="BU57" s="56">
        <v>-6.6589999999999996E-2</v>
      </c>
      <c r="BV57" s="55">
        <v>0.33997899999999998</v>
      </c>
      <c r="BW57" s="57">
        <v>-5.5620000000000003E-2</v>
      </c>
      <c r="BX57" s="56">
        <v>-0.22148000000000001</v>
      </c>
      <c r="BY57" s="55">
        <v>0.41595500000000002</v>
      </c>
      <c r="BZ57" s="55">
        <v>-4.8239999999999998E-2</v>
      </c>
      <c r="CA57" s="55">
        <v>0.44468400000000002</v>
      </c>
      <c r="CB57" s="56">
        <v>0.18673699999999999</v>
      </c>
      <c r="CC57" s="55">
        <v>2.02711</v>
      </c>
      <c r="CD57" s="57">
        <v>8.4404000000000007E-2</v>
      </c>
      <c r="CE57" s="56">
        <v>-9.0219999999999995E-2</v>
      </c>
      <c r="CF57" s="55">
        <v>7.8767000000000004E-2</v>
      </c>
      <c r="CG57" s="55">
        <v>2.6179209999999999</v>
      </c>
      <c r="CH57" s="55">
        <v>-0.92778000000000005</v>
      </c>
      <c r="CI57" s="56">
        <v>-0.64115999999999995</v>
      </c>
      <c r="CJ57" s="55">
        <v>0.36243399999999998</v>
      </c>
      <c r="CK57" s="57">
        <v>0.30446000000000001</v>
      </c>
      <c r="CL57" s="56">
        <v>0.330266</v>
      </c>
      <c r="CM57" s="55">
        <v>-0.25290000000000001</v>
      </c>
      <c r="CN57" s="55">
        <v>3.5876589999999999</v>
      </c>
      <c r="CO57" s="55">
        <v>-0.58494999999999997</v>
      </c>
      <c r="CP57" s="56">
        <v>-0.41938999999999999</v>
      </c>
      <c r="CQ57" s="55">
        <v>0.715669</v>
      </c>
      <c r="CR57" s="57">
        <v>-0.33244000000000001</v>
      </c>
      <c r="CS57" s="56">
        <v>0.80174299999999998</v>
      </c>
      <c r="CT57" s="55">
        <v>0.57610399999999995</v>
      </c>
      <c r="CU57" s="55">
        <v>0.22848299999999999</v>
      </c>
      <c r="CV57" s="55">
        <v>0.589391</v>
      </c>
      <c r="CW57" s="56">
        <v>0.54832499999999995</v>
      </c>
      <c r="CX57" s="55">
        <v>0.54067799999999999</v>
      </c>
      <c r="CY57" s="57">
        <v>-0.36871999999999999</v>
      </c>
      <c r="CZ57" s="56">
        <v>0.56149400000000005</v>
      </c>
      <c r="DA57" s="55">
        <v>0.54775200000000002</v>
      </c>
      <c r="DB57" s="55">
        <v>1.4565330000000001</v>
      </c>
      <c r="DC57" s="55">
        <v>1.9651999999999999E-2</v>
      </c>
      <c r="DD57" s="56">
        <v>0.26433600000000002</v>
      </c>
      <c r="DE57" s="55">
        <v>-0.28032000000000001</v>
      </c>
      <c r="DF57" s="57">
        <v>-7.2389999999999996E-2</v>
      </c>
      <c r="DG57" s="56">
        <v>1.2303789999999999</v>
      </c>
      <c r="DH57" s="55">
        <v>0.36808099999999999</v>
      </c>
      <c r="DI57" s="55">
        <v>-0.10294</v>
      </c>
      <c r="DJ57" s="55">
        <v>0.96186499999999997</v>
      </c>
      <c r="DK57" s="56">
        <v>-0.18873000000000001</v>
      </c>
      <c r="DL57" s="55">
        <v>-0.31024000000000002</v>
      </c>
      <c r="DM57" s="57">
        <v>-2.14E-3</v>
      </c>
      <c r="DN57" s="56">
        <v>1.9727999999999999E-2</v>
      </c>
      <c r="DO57" s="55">
        <v>-0.58277999999999996</v>
      </c>
    </row>
    <row r="58" spans="1:119" x14ac:dyDescent="0.15">
      <c r="A58" s="53" t="s">
        <v>56</v>
      </c>
      <c r="B58" s="53" t="s">
        <v>879</v>
      </c>
      <c r="C58" s="54" t="s">
        <v>788</v>
      </c>
      <c r="D58" s="146">
        <v>56</v>
      </c>
      <c r="E58" s="54" t="s">
        <v>56</v>
      </c>
      <c r="F58" s="54" t="s">
        <v>602</v>
      </c>
      <c r="G58" s="141">
        <v>1.5956649100000001E-2</v>
      </c>
      <c r="H58" s="143" t="s">
        <v>747</v>
      </c>
      <c r="I58" s="141">
        <v>0</v>
      </c>
      <c r="J58" s="55">
        <v>2.6848860000000001</v>
      </c>
      <c r="K58" s="55">
        <v>2.080495</v>
      </c>
      <c r="L58" s="55">
        <v>2.964801</v>
      </c>
      <c r="M58" s="55">
        <v>2.932245</v>
      </c>
      <c r="N58" s="55">
        <v>1.013047</v>
      </c>
      <c r="O58" s="55">
        <v>1.352962</v>
      </c>
      <c r="P58" s="55">
        <v>1.309925</v>
      </c>
      <c r="Q58" s="55">
        <v>2.7523279999999999</v>
      </c>
      <c r="R58" s="55">
        <v>0.49396400000000001</v>
      </c>
      <c r="S58" s="55">
        <v>1.035215</v>
      </c>
      <c r="T58" s="55">
        <v>4.3969930000000002</v>
      </c>
      <c r="U58" s="55">
        <v>4.2924990000000003</v>
      </c>
      <c r="V58" s="55">
        <v>4.3893110000000002</v>
      </c>
      <c r="W58" s="55">
        <v>3.419537</v>
      </c>
      <c r="X58" s="55">
        <v>2.363988</v>
      </c>
      <c r="Y58" s="55">
        <v>2.7359309999999999</v>
      </c>
      <c r="Z58" s="55">
        <v>3.154541</v>
      </c>
      <c r="AA58" s="55">
        <v>4.7118989999999998</v>
      </c>
      <c r="AB58" s="55">
        <v>3.2791090000000001</v>
      </c>
      <c r="AC58" s="55">
        <v>2.9189790000000002</v>
      </c>
      <c r="AD58" s="55">
        <v>3.1789849999999999</v>
      </c>
      <c r="AE58" s="55">
        <v>2.803112</v>
      </c>
      <c r="AF58" s="55">
        <v>3.604565</v>
      </c>
      <c r="AG58" s="55">
        <v>3.8523360000000002</v>
      </c>
      <c r="AH58" s="55">
        <v>2.7069290000000001</v>
      </c>
      <c r="AI58" s="55">
        <v>3.5757379999999999</v>
      </c>
      <c r="AJ58" s="55">
        <v>6.240856</v>
      </c>
      <c r="AK58" s="55">
        <v>2.0254050000000001</v>
      </c>
      <c r="AL58" s="55">
        <v>6.3716590000000002</v>
      </c>
      <c r="AM58" s="55">
        <v>3.232888</v>
      </c>
      <c r="AN58" s="55">
        <v>0.690438</v>
      </c>
      <c r="AO58" s="55">
        <v>1.431351</v>
      </c>
      <c r="AP58" s="55">
        <v>6.0263049999999998</v>
      </c>
      <c r="AQ58" s="55">
        <v>7.3931699999999996</v>
      </c>
      <c r="AR58" s="55">
        <v>6.5868349999999998</v>
      </c>
      <c r="AS58" s="55">
        <v>3.3512189999999999</v>
      </c>
      <c r="AT58" s="60">
        <v>0.59231999999999996</v>
      </c>
      <c r="AU58" s="55">
        <v>6.6538639999999996</v>
      </c>
      <c r="AV58" s="55">
        <v>5.8616960000000002</v>
      </c>
      <c r="AW58" s="55">
        <v>0.32180599999999998</v>
      </c>
      <c r="AX58" s="55">
        <v>0.53531600000000001</v>
      </c>
      <c r="AY58" s="55">
        <v>1.3975059999999999</v>
      </c>
      <c r="AZ58" s="55">
        <v>1.20191</v>
      </c>
      <c r="BA58" s="60">
        <v>2.1455190000000002</v>
      </c>
      <c r="BB58" s="55">
        <v>7.5865229999999997</v>
      </c>
      <c r="BC58" s="55">
        <v>2.4199009999999999</v>
      </c>
      <c r="BD58" s="55">
        <v>8.4482689999999998</v>
      </c>
      <c r="BE58" s="55">
        <v>0.76914199999999999</v>
      </c>
      <c r="BF58" s="55">
        <v>-0.17265</v>
      </c>
      <c r="BG58" s="55">
        <v>4.4920660000000003</v>
      </c>
      <c r="BH58" s="60">
        <v>-1.13425</v>
      </c>
      <c r="BI58" s="55">
        <v>0.31156</v>
      </c>
      <c r="BJ58" s="55">
        <v>3.0400580000000001</v>
      </c>
      <c r="BK58" s="55">
        <v>-0.12035</v>
      </c>
      <c r="BL58" s="55">
        <v>-1.298E-2</v>
      </c>
      <c r="BM58" s="55">
        <v>10</v>
      </c>
      <c r="BN58" s="55">
        <v>0.195297</v>
      </c>
      <c r="BO58" s="60">
        <v>0.121697</v>
      </c>
      <c r="BP58" s="55">
        <v>1.5131E-2</v>
      </c>
      <c r="BQ58" s="55">
        <v>-0.10636</v>
      </c>
      <c r="BR58" s="55">
        <v>1.225576</v>
      </c>
      <c r="BS58" s="55">
        <v>-0.65734000000000004</v>
      </c>
      <c r="BT58" s="55">
        <v>2.501862</v>
      </c>
      <c r="BU58" s="55">
        <v>-0.60475000000000001</v>
      </c>
      <c r="BV58" s="60">
        <v>0.54742500000000005</v>
      </c>
      <c r="BW58" s="55">
        <v>-1.1039999999999999E-2</v>
      </c>
      <c r="BX58" s="55">
        <v>-0.30501</v>
      </c>
      <c r="BY58" s="55">
        <v>-4.05783</v>
      </c>
      <c r="BZ58" s="55">
        <v>-0.19323000000000001</v>
      </c>
      <c r="CA58" s="55">
        <v>-1.04691</v>
      </c>
      <c r="CB58" s="55">
        <v>1.989096</v>
      </c>
      <c r="CC58" s="60">
        <v>0.94145500000000004</v>
      </c>
      <c r="CD58" s="55">
        <v>2.4397799999999998</v>
      </c>
      <c r="CE58" s="55">
        <v>-0.59655999999999998</v>
      </c>
      <c r="CF58" s="55">
        <v>2.5724019999999999</v>
      </c>
      <c r="CG58" s="55">
        <v>-0.14876</v>
      </c>
      <c r="CH58" s="55">
        <v>2.6523680000000001</v>
      </c>
      <c r="CI58" s="55">
        <v>2.067901</v>
      </c>
      <c r="CJ58" s="60">
        <v>-0.37674000000000002</v>
      </c>
      <c r="CK58" s="55">
        <v>-3.3765399999999999</v>
      </c>
      <c r="CL58" s="55">
        <v>-2.97167</v>
      </c>
      <c r="CM58" s="55">
        <v>-0.68867</v>
      </c>
      <c r="CN58" s="55">
        <v>-0.63934999999999997</v>
      </c>
      <c r="CO58" s="55">
        <v>0.49473200000000001</v>
      </c>
      <c r="CP58" s="55">
        <v>1.39646</v>
      </c>
      <c r="CQ58" s="60">
        <v>-2.9260299999999999</v>
      </c>
      <c r="CR58" s="55">
        <v>-0.90610000000000002</v>
      </c>
      <c r="CS58" s="55">
        <v>-0.20457</v>
      </c>
      <c r="CT58" s="55">
        <v>-3.1873999999999998</v>
      </c>
      <c r="CU58" s="55">
        <v>-3.3930000000000002E-2</v>
      </c>
      <c r="CV58" s="55">
        <v>-3.0788600000000002</v>
      </c>
      <c r="CW58" s="55">
        <v>-3.2366999999999999</v>
      </c>
      <c r="CX58" s="60">
        <v>-3.2130200000000002</v>
      </c>
      <c r="CY58" s="55">
        <v>-1.2491000000000001</v>
      </c>
      <c r="CZ58" s="55">
        <v>-4.6808199999999998</v>
      </c>
      <c r="DA58" s="55">
        <v>-4.4623600000000003</v>
      </c>
      <c r="DB58" s="55">
        <v>-1.4763500000000001</v>
      </c>
      <c r="DC58" s="55">
        <v>1.6278600000000001</v>
      </c>
      <c r="DD58" s="55">
        <v>-1.4561999999999999</v>
      </c>
      <c r="DE58" s="60">
        <v>0.32212800000000003</v>
      </c>
      <c r="DF58" s="55">
        <v>0.22593199999999999</v>
      </c>
      <c r="DG58" s="55">
        <v>0.138493</v>
      </c>
      <c r="DH58" s="55">
        <v>-0.13891999999999999</v>
      </c>
      <c r="DI58" s="55">
        <v>0.65118699999999996</v>
      </c>
      <c r="DJ58" s="55">
        <v>-0.39076</v>
      </c>
      <c r="DK58" s="55">
        <v>-8.5739999999999997E-2</v>
      </c>
      <c r="DL58" s="60">
        <v>0.67589299999999997</v>
      </c>
      <c r="DM58" s="55">
        <v>0.15965299999999999</v>
      </c>
      <c r="DN58" s="55">
        <v>2.5891000000000001E-2</v>
      </c>
      <c r="DO58" s="55">
        <v>0.63455700000000004</v>
      </c>
    </row>
    <row r="59" spans="1:119" x14ac:dyDescent="0.15">
      <c r="A59" s="53" t="s">
        <v>105</v>
      </c>
      <c r="B59" s="53" t="s">
        <v>880</v>
      </c>
      <c r="C59" s="54" t="s">
        <v>162</v>
      </c>
      <c r="D59" s="146">
        <v>57</v>
      </c>
      <c r="E59" s="54" t="s">
        <v>105</v>
      </c>
      <c r="F59" s="54" t="s">
        <v>653</v>
      </c>
      <c r="G59" s="141">
        <v>1.38933852E-2</v>
      </c>
      <c r="H59" s="143">
        <v>12.0967</v>
      </c>
      <c r="I59" s="141">
        <v>0</v>
      </c>
      <c r="J59" s="55">
        <v>1.4484079999999999</v>
      </c>
      <c r="K59" s="55">
        <v>1.3128839999999999</v>
      </c>
      <c r="L59" s="55">
        <v>1.411322</v>
      </c>
      <c r="M59" s="55">
        <v>1.998035</v>
      </c>
      <c r="N59" s="55">
        <v>1.023261</v>
      </c>
      <c r="O59" s="55">
        <v>1.4402429999999999</v>
      </c>
      <c r="P59" s="55">
        <v>1.4368669999999999</v>
      </c>
      <c r="Q59" s="55">
        <v>1.4576469999999999</v>
      </c>
      <c r="R59" s="55">
        <v>0.51082300000000003</v>
      </c>
      <c r="S59" s="55">
        <v>2.7975759999999998</v>
      </c>
      <c r="T59" s="55">
        <v>2.1402060000000001</v>
      </c>
      <c r="U59" s="55">
        <v>2.29474</v>
      </c>
      <c r="V59" s="55">
        <v>2.3313920000000001</v>
      </c>
      <c r="W59" s="55">
        <v>1.9326680000000001</v>
      </c>
      <c r="X59" s="55">
        <v>1.2714510000000001</v>
      </c>
      <c r="Y59" s="55">
        <v>2.021236</v>
      </c>
      <c r="Z59" s="55">
        <v>1.4201360000000001</v>
      </c>
      <c r="AA59" s="55">
        <v>1.729914</v>
      </c>
      <c r="AB59" s="55">
        <v>1.523828</v>
      </c>
      <c r="AC59" s="55">
        <v>1.281409</v>
      </c>
      <c r="AD59" s="55">
        <v>1.4436040000000001</v>
      </c>
      <c r="AE59" s="55">
        <v>1.530791</v>
      </c>
      <c r="AF59" s="55">
        <v>1.81213</v>
      </c>
      <c r="AG59" s="55">
        <v>1.715854</v>
      </c>
      <c r="AH59" s="55">
        <v>1.4894149999999999</v>
      </c>
      <c r="AI59" s="55">
        <v>0.62648099999999995</v>
      </c>
      <c r="AJ59" s="55">
        <v>1.062568</v>
      </c>
      <c r="AK59" s="55">
        <v>2.0768990000000001</v>
      </c>
      <c r="AL59" s="55">
        <v>1.05315</v>
      </c>
      <c r="AM59" s="55">
        <v>0.278922</v>
      </c>
      <c r="AN59" s="55">
        <v>2.780592</v>
      </c>
      <c r="AO59" s="55">
        <v>0.67016500000000001</v>
      </c>
      <c r="AP59" s="55">
        <v>7.5745999999999994E-2</v>
      </c>
      <c r="AQ59" s="55">
        <v>0.69493799999999994</v>
      </c>
      <c r="AR59" s="55">
        <v>0.79574900000000004</v>
      </c>
      <c r="AS59" s="56">
        <v>1.5297480000000001</v>
      </c>
      <c r="AT59" s="55">
        <v>0.56922300000000003</v>
      </c>
      <c r="AU59" s="57">
        <v>2.2211000000000002E-2</v>
      </c>
      <c r="AV59" s="56">
        <v>-0.38669999999999999</v>
      </c>
      <c r="AW59" s="55">
        <v>0.245611</v>
      </c>
      <c r="AX59" s="55">
        <v>0.16417799999999999</v>
      </c>
      <c r="AY59" s="55">
        <v>1.8992960000000001</v>
      </c>
      <c r="AZ59" s="56">
        <v>1.1592709999999999</v>
      </c>
      <c r="BA59" s="55">
        <v>1.065879</v>
      </c>
      <c r="BB59" s="57">
        <v>0.72467899999999996</v>
      </c>
      <c r="BC59" s="56">
        <v>0.39676899999999998</v>
      </c>
      <c r="BD59" s="55">
        <v>0.50729800000000003</v>
      </c>
      <c r="BE59" s="55">
        <v>1.0296019999999999</v>
      </c>
      <c r="BF59" s="55">
        <v>0.29866399999999999</v>
      </c>
      <c r="BG59" s="56">
        <v>0.91063300000000003</v>
      </c>
      <c r="BH59" s="55">
        <v>3.4152439999999999</v>
      </c>
      <c r="BI59" s="57">
        <v>2.0842890000000001</v>
      </c>
      <c r="BJ59" s="56">
        <v>0.49517699999999998</v>
      </c>
      <c r="BK59" s="55">
        <v>0.24702299999999999</v>
      </c>
      <c r="BL59" s="55">
        <v>0.173207</v>
      </c>
      <c r="BM59" s="55">
        <v>0.195297</v>
      </c>
      <c r="BN59" s="56">
        <v>10</v>
      </c>
      <c r="BO59" s="55">
        <v>0.16992099999999999</v>
      </c>
      <c r="BP59" s="57">
        <v>1.603429</v>
      </c>
      <c r="BQ59" s="56">
        <v>0.12618499999999999</v>
      </c>
      <c r="BR59" s="55">
        <v>4.7542000000000001E-2</v>
      </c>
      <c r="BS59" s="55">
        <v>2.8608570000000002</v>
      </c>
      <c r="BT59" s="55">
        <v>-8.5040000000000004E-2</v>
      </c>
      <c r="BU59" s="56">
        <v>3.391737</v>
      </c>
      <c r="BV59" s="55">
        <v>-1.57925</v>
      </c>
      <c r="BW59" s="57">
        <v>0.17243800000000001</v>
      </c>
      <c r="BX59" s="56">
        <v>0.491089</v>
      </c>
      <c r="BY59" s="55">
        <v>-0.53351999999999999</v>
      </c>
      <c r="BZ59" s="55">
        <v>0.83347599999999999</v>
      </c>
      <c r="CA59" s="55">
        <v>-2.0060000000000001E-2</v>
      </c>
      <c r="CB59" s="56">
        <v>-0.35464000000000001</v>
      </c>
      <c r="CC59" s="55">
        <v>0.185533</v>
      </c>
      <c r="CD59" s="57">
        <v>0.34498299999999998</v>
      </c>
      <c r="CE59" s="56">
        <v>2.4346770000000002</v>
      </c>
      <c r="CF59" s="55">
        <v>0.37486199999999997</v>
      </c>
      <c r="CG59" s="55">
        <v>0.160798</v>
      </c>
      <c r="CH59" s="55">
        <v>0.44728299999999999</v>
      </c>
      <c r="CI59" s="56">
        <v>0.34925099999999998</v>
      </c>
      <c r="CJ59" s="55">
        <v>-0.15179999999999999</v>
      </c>
      <c r="CK59" s="57">
        <v>0.40978500000000001</v>
      </c>
      <c r="CL59" s="56">
        <v>0.65473899999999996</v>
      </c>
      <c r="CM59" s="55">
        <v>-6.4700000000000001E-3</v>
      </c>
      <c r="CN59" s="55">
        <v>-3.1009999999999999E-2</v>
      </c>
      <c r="CO59" s="55">
        <v>2.4983000000000002E-2</v>
      </c>
      <c r="CP59" s="56">
        <v>0.27063999999999999</v>
      </c>
      <c r="CQ59" s="55">
        <v>0.695747</v>
      </c>
      <c r="CR59" s="57">
        <v>-9.1920000000000002E-2</v>
      </c>
      <c r="CS59" s="56">
        <v>0.124788</v>
      </c>
      <c r="CT59" s="55">
        <v>-0.40562999999999999</v>
      </c>
      <c r="CU59" s="55">
        <v>-1.6310000000000002E-2</v>
      </c>
      <c r="CV59" s="55">
        <v>-0.58650000000000002</v>
      </c>
      <c r="CW59" s="56">
        <v>-0.38551999999999997</v>
      </c>
      <c r="CX59" s="55">
        <v>-0.40514</v>
      </c>
      <c r="CY59" s="57">
        <v>0.313803</v>
      </c>
      <c r="CZ59" s="56">
        <v>1.1115170000000001</v>
      </c>
      <c r="DA59" s="55">
        <v>0.997062</v>
      </c>
      <c r="DB59" s="55">
        <v>0.40589500000000001</v>
      </c>
      <c r="DC59" s="55">
        <v>0.24748999999999999</v>
      </c>
      <c r="DD59" s="56">
        <v>1.2488000000000001E-2</v>
      </c>
      <c r="DE59" s="55">
        <v>0.141342</v>
      </c>
      <c r="DF59" s="57">
        <v>0.12285</v>
      </c>
      <c r="DG59" s="56">
        <v>0.133911</v>
      </c>
      <c r="DH59" s="55">
        <v>6.9150000000000001E-3</v>
      </c>
      <c r="DI59" s="55">
        <v>9.476E-3</v>
      </c>
      <c r="DJ59" s="55">
        <v>9.8036999999999999E-2</v>
      </c>
      <c r="DK59" s="56">
        <v>-2.367E-2</v>
      </c>
      <c r="DL59" s="55">
        <v>-1.42E-3</v>
      </c>
      <c r="DM59" s="57">
        <v>1.1514E-2</v>
      </c>
      <c r="DN59" s="56">
        <v>0.53516900000000001</v>
      </c>
      <c r="DO59" s="55">
        <v>8.2750000000000004E-2</v>
      </c>
    </row>
    <row r="60" spans="1:119" x14ac:dyDescent="0.15">
      <c r="A60" s="53" t="s">
        <v>395</v>
      </c>
      <c r="B60" s="53" t="s">
        <v>881</v>
      </c>
      <c r="C60" s="54" t="s">
        <v>757</v>
      </c>
      <c r="D60" s="146">
        <v>58</v>
      </c>
      <c r="E60" s="54" t="s">
        <v>395</v>
      </c>
      <c r="F60" s="54" t="s">
        <v>670</v>
      </c>
      <c r="G60" s="141">
        <v>1.36290031E-2</v>
      </c>
      <c r="H60" s="143" t="s">
        <v>747</v>
      </c>
      <c r="I60" s="141">
        <v>0</v>
      </c>
      <c r="J60" s="55">
        <v>-0.1206</v>
      </c>
      <c r="K60" s="55">
        <v>-0.16214999999999999</v>
      </c>
      <c r="L60" s="55">
        <v>-2.6360000000000001E-2</v>
      </c>
      <c r="M60" s="55">
        <v>8.3889000000000005E-2</v>
      </c>
      <c r="N60" s="55">
        <v>0.41348099999999999</v>
      </c>
      <c r="O60" s="55">
        <v>-0.10885</v>
      </c>
      <c r="P60" s="55">
        <v>-0.10119</v>
      </c>
      <c r="Q60" s="55">
        <v>-0.48235</v>
      </c>
      <c r="R60" s="55">
        <v>0.400478</v>
      </c>
      <c r="S60" s="55">
        <v>8.6098999999999995E-2</v>
      </c>
      <c r="T60" s="55">
        <v>0.175735</v>
      </c>
      <c r="U60" s="55">
        <v>0.19295499999999999</v>
      </c>
      <c r="V60" s="55">
        <v>0.23527699999999999</v>
      </c>
      <c r="W60" s="55">
        <v>0.27024500000000001</v>
      </c>
      <c r="X60" s="55">
        <v>8.7131E-2</v>
      </c>
      <c r="Y60" s="55">
        <v>0.24415899999999999</v>
      </c>
      <c r="Z60" s="55">
        <v>0.26008700000000001</v>
      </c>
      <c r="AA60" s="55">
        <v>0.20259099999999999</v>
      </c>
      <c r="AB60" s="55">
        <v>0.15065799999999999</v>
      </c>
      <c r="AC60" s="55">
        <v>-0.44964999999999999</v>
      </c>
      <c r="AD60" s="55">
        <v>0.30175099999999999</v>
      </c>
      <c r="AE60" s="55">
        <v>0.23763600000000001</v>
      </c>
      <c r="AF60" s="55">
        <v>0.29920999999999998</v>
      </c>
      <c r="AG60" s="55">
        <v>0.26597999999999999</v>
      </c>
      <c r="AH60" s="55">
        <v>0.23069899999999999</v>
      </c>
      <c r="AI60" s="55">
        <v>8.5872000000000004E-2</v>
      </c>
      <c r="AJ60" s="55">
        <v>0.23168900000000001</v>
      </c>
      <c r="AK60" s="55">
        <v>0.217366</v>
      </c>
      <c r="AL60" s="55">
        <v>0.23902399999999999</v>
      </c>
      <c r="AM60" s="55">
        <v>5.8861999999999998E-2</v>
      </c>
      <c r="AN60" s="55">
        <v>-0.59245000000000003</v>
      </c>
      <c r="AO60" s="55">
        <v>8.9927999999999994E-2</v>
      </c>
      <c r="AP60" s="55">
        <v>-1.4789999999999999E-2</v>
      </c>
      <c r="AQ60" s="55">
        <v>0.25167699999999998</v>
      </c>
      <c r="AR60" s="55">
        <v>0.20452000000000001</v>
      </c>
      <c r="AS60" s="55">
        <v>0.28762100000000002</v>
      </c>
      <c r="AT60" s="59">
        <v>-0.83565999999999996</v>
      </c>
      <c r="AU60" s="55">
        <v>3.2160000000000001E-2</v>
      </c>
      <c r="AV60" s="55">
        <v>-6.3920000000000005E-2</v>
      </c>
      <c r="AW60" s="55">
        <v>4.7461779999999996</v>
      </c>
      <c r="AX60" s="55">
        <v>5.4400209999999998</v>
      </c>
      <c r="AY60" s="55">
        <v>0.102117</v>
      </c>
      <c r="AZ60" s="55">
        <v>0.13469400000000001</v>
      </c>
      <c r="BA60" s="59">
        <v>0.14550299999999999</v>
      </c>
      <c r="BB60" s="55">
        <v>0.16487099999999999</v>
      </c>
      <c r="BC60" s="55">
        <v>0.14399600000000001</v>
      </c>
      <c r="BD60" s="55">
        <v>7.5217000000000006E-2</v>
      </c>
      <c r="BE60" s="55">
        <v>-2.6550000000000001E-2</v>
      </c>
      <c r="BF60" s="55">
        <v>0.14169899999999999</v>
      </c>
      <c r="BG60" s="55">
        <v>0.37302200000000002</v>
      </c>
      <c r="BH60" s="59">
        <v>0.177928</v>
      </c>
      <c r="BI60" s="55">
        <v>-0.54800000000000004</v>
      </c>
      <c r="BJ60" s="55">
        <v>0.233709</v>
      </c>
      <c r="BK60" s="55">
        <v>0.162379</v>
      </c>
      <c r="BL60" s="55">
        <v>0.17411699999999999</v>
      </c>
      <c r="BM60" s="55">
        <v>0.121697</v>
      </c>
      <c r="BN60" s="55">
        <v>0.16992099999999999</v>
      </c>
      <c r="BO60" s="59">
        <v>10</v>
      </c>
      <c r="BP60" s="55">
        <v>-3.7719999999999997E-2</v>
      </c>
      <c r="BQ60" s="55">
        <v>0.16850300000000001</v>
      </c>
      <c r="BR60" s="55">
        <v>0.44609799999999999</v>
      </c>
      <c r="BS60" s="55">
        <v>-0.48363</v>
      </c>
      <c r="BT60" s="55">
        <v>-8.2129999999999995E-2</v>
      </c>
      <c r="BU60" s="55">
        <v>5.4540999999999999E-2</v>
      </c>
      <c r="BV60" s="59">
        <v>-0.25356000000000001</v>
      </c>
      <c r="BW60" s="55">
        <v>0.22195400000000001</v>
      </c>
      <c r="BX60" s="55">
        <v>-0.78686</v>
      </c>
      <c r="BY60" s="55">
        <v>-0.25824000000000003</v>
      </c>
      <c r="BZ60" s="55">
        <v>-4.4139999999999999E-2</v>
      </c>
      <c r="CA60" s="55">
        <v>7.1885000000000004E-2</v>
      </c>
      <c r="CB60" s="55">
        <v>0.26620899999999997</v>
      </c>
      <c r="CC60" s="59">
        <v>4.4645999999999998E-2</v>
      </c>
      <c r="CD60" s="55">
        <v>0.16290099999999999</v>
      </c>
      <c r="CE60" s="55">
        <v>-3.8E-3</v>
      </c>
      <c r="CF60" s="55">
        <v>0.18141099999999999</v>
      </c>
      <c r="CG60" s="55">
        <v>0.26008799999999999</v>
      </c>
      <c r="CH60" s="55">
        <v>0.16647000000000001</v>
      </c>
      <c r="CI60" s="55">
        <v>0.40478700000000001</v>
      </c>
      <c r="CJ60" s="59">
        <v>7.3821999999999999E-2</v>
      </c>
      <c r="CK60" s="55">
        <v>-0.12131</v>
      </c>
      <c r="CL60" s="55">
        <v>-0.14799000000000001</v>
      </c>
      <c r="CM60" s="55">
        <v>3.6914000000000002E-2</v>
      </c>
      <c r="CN60" s="55">
        <v>0.46629700000000002</v>
      </c>
      <c r="CO60" s="55">
        <v>0.29247000000000001</v>
      </c>
      <c r="CP60" s="55">
        <v>0.16889899999999999</v>
      </c>
      <c r="CQ60" s="59">
        <v>0.34527099999999999</v>
      </c>
      <c r="CR60" s="55">
        <v>3.3661000000000003E-2</v>
      </c>
      <c r="CS60" s="55">
        <v>1.6776979999999999</v>
      </c>
      <c r="CT60" s="55">
        <v>-9.4009999999999996E-2</v>
      </c>
      <c r="CU60" s="55">
        <v>9.7045000000000006E-2</v>
      </c>
      <c r="CV60" s="55">
        <v>-0.14949000000000001</v>
      </c>
      <c r="CW60" s="55">
        <v>-8.5360000000000005E-2</v>
      </c>
      <c r="CX60" s="59">
        <v>-8.7349999999999997E-2</v>
      </c>
      <c r="CY60" s="55">
        <v>-0.12329</v>
      </c>
      <c r="CZ60" s="55">
        <v>0.27746199999999999</v>
      </c>
      <c r="DA60" s="55">
        <v>0.30043799999999998</v>
      </c>
      <c r="DB60" s="55">
        <v>0.92679400000000001</v>
      </c>
      <c r="DC60" s="55">
        <v>7.2846999999999995E-2</v>
      </c>
      <c r="DD60" s="55">
        <v>-1.864E-2</v>
      </c>
      <c r="DE60" s="59">
        <v>-1.3899999999999999E-2</v>
      </c>
      <c r="DF60" s="55">
        <v>3.2190000000000003E-2</v>
      </c>
      <c r="DG60" s="55">
        <v>0.51288999999999996</v>
      </c>
      <c r="DH60" s="55">
        <v>-3.8739999999999997E-2</v>
      </c>
      <c r="DI60" s="55">
        <v>0.18933700000000001</v>
      </c>
      <c r="DJ60" s="55">
        <v>0.116476</v>
      </c>
      <c r="DK60" s="55">
        <v>-0.26800000000000002</v>
      </c>
      <c r="DL60" s="59">
        <v>1.4337000000000001E-2</v>
      </c>
      <c r="DM60" s="55">
        <v>0.13944000000000001</v>
      </c>
      <c r="DN60" s="55">
        <v>5.9329999999999999E-3</v>
      </c>
      <c r="DO60" s="55">
        <v>-0.14377000000000001</v>
      </c>
    </row>
    <row r="61" spans="1:119" x14ac:dyDescent="0.15">
      <c r="A61" s="53" t="s">
        <v>418</v>
      </c>
      <c r="B61" s="53" t="s">
        <v>882</v>
      </c>
      <c r="C61" s="54" t="s">
        <v>429</v>
      </c>
      <c r="D61" s="146">
        <v>59</v>
      </c>
      <c r="E61" s="54" t="s">
        <v>418</v>
      </c>
      <c r="F61" s="67" t="s">
        <v>943</v>
      </c>
      <c r="G61" s="141">
        <v>1.34178066E-2</v>
      </c>
      <c r="H61" s="143">
        <v>19.7242</v>
      </c>
      <c r="I61" s="141">
        <v>1.0985709387691623E-2</v>
      </c>
      <c r="J61" s="55">
        <v>2.0767410000000002</v>
      </c>
      <c r="K61" s="55">
        <v>1.8627180000000001</v>
      </c>
      <c r="L61" s="55">
        <v>1.991997</v>
      </c>
      <c r="M61" s="55">
        <v>2.1329600000000002</v>
      </c>
      <c r="N61" s="55">
        <v>1.5292239999999999</v>
      </c>
      <c r="O61" s="55">
        <v>1.733282</v>
      </c>
      <c r="P61" s="55">
        <v>1.710472</v>
      </c>
      <c r="Q61" s="55">
        <v>1.5609379999999999</v>
      </c>
      <c r="R61" s="55">
        <v>1.1937230000000001</v>
      </c>
      <c r="S61" s="55">
        <v>1.571275</v>
      </c>
      <c r="T61" s="55">
        <v>2.211964</v>
      </c>
      <c r="U61" s="55">
        <v>2.2504219999999999</v>
      </c>
      <c r="V61" s="55">
        <v>2.3042950000000002</v>
      </c>
      <c r="W61" s="55">
        <v>2.1969910000000001</v>
      </c>
      <c r="X61" s="55">
        <v>1.690644</v>
      </c>
      <c r="Y61" s="55">
        <v>2.0611540000000002</v>
      </c>
      <c r="Z61" s="55">
        <v>2.0846589999999998</v>
      </c>
      <c r="AA61" s="55">
        <v>2.0366580000000001</v>
      </c>
      <c r="AB61" s="55">
        <v>2.0702340000000001</v>
      </c>
      <c r="AC61" s="55">
        <v>1.224761</v>
      </c>
      <c r="AD61" s="55">
        <v>1.9871650000000001</v>
      </c>
      <c r="AE61" s="55">
        <v>1.769811</v>
      </c>
      <c r="AF61" s="55">
        <v>2.4238409999999999</v>
      </c>
      <c r="AG61" s="55">
        <v>2.3973089999999999</v>
      </c>
      <c r="AH61" s="55">
        <v>1.7957959999999999</v>
      </c>
      <c r="AI61" s="55">
        <v>-0.29570999999999997</v>
      </c>
      <c r="AJ61" s="55">
        <v>-4.9630000000000001E-2</v>
      </c>
      <c r="AK61" s="55">
        <v>1.4237109999999999</v>
      </c>
      <c r="AL61" s="55">
        <v>-0.11482000000000001</v>
      </c>
      <c r="AM61" s="55">
        <v>-0.40222999999999998</v>
      </c>
      <c r="AN61" s="55">
        <v>0.314996</v>
      </c>
      <c r="AO61" s="55">
        <v>0.94313000000000002</v>
      </c>
      <c r="AP61" s="55">
        <v>-0.33932000000000001</v>
      </c>
      <c r="AQ61" s="55">
        <v>0.26209399999999999</v>
      </c>
      <c r="AR61" s="55">
        <v>-0.21540999999999999</v>
      </c>
      <c r="AS61" s="56">
        <v>2.229085</v>
      </c>
      <c r="AT61" s="55">
        <v>0.36144500000000002</v>
      </c>
      <c r="AU61" s="57">
        <v>-0.21085999999999999</v>
      </c>
      <c r="AV61" s="56">
        <v>-0.38639000000000001</v>
      </c>
      <c r="AW61" s="55">
        <v>4.8198999999999999E-2</v>
      </c>
      <c r="AX61" s="55">
        <v>-5.0999999999999997E-2</v>
      </c>
      <c r="AY61" s="55">
        <v>1.0392319999999999</v>
      </c>
      <c r="AZ61" s="56">
        <v>1.266683</v>
      </c>
      <c r="BA61" s="55">
        <v>1.3290299999999999</v>
      </c>
      <c r="BB61" s="57">
        <v>0.23392399999999999</v>
      </c>
      <c r="BC61" s="56">
        <v>0.88830200000000004</v>
      </c>
      <c r="BD61" s="55">
        <v>0.18998200000000001</v>
      </c>
      <c r="BE61" s="55">
        <v>0.34929700000000002</v>
      </c>
      <c r="BF61" s="55">
        <v>0.25167099999999998</v>
      </c>
      <c r="BG61" s="56">
        <v>-1.0299499999999999</v>
      </c>
      <c r="BH61" s="55">
        <v>0.27213700000000002</v>
      </c>
      <c r="BI61" s="57">
        <v>0.31070199999999998</v>
      </c>
      <c r="BJ61" s="56">
        <v>1.468442</v>
      </c>
      <c r="BK61" s="55">
        <v>0.17987700000000001</v>
      </c>
      <c r="BL61" s="55">
        <v>0.19007599999999999</v>
      </c>
      <c r="BM61" s="55">
        <v>1.5131E-2</v>
      </c>
      <c r="BN61" s="56">
        <v>1.603429</v>
      </c>
      <c r="BO61" s="55">
        <v>-3.7719999999999997E-2</v>
      </c>
      <c r="BP61" s="57">
        <v>10</v>
      </c>
      <c r="BQ61" s="56">
        <v>6.9834999999999994E-2</v>
      </c>
      <c r="BR61" s="55">
        <v>6.6386000000000001E-2</v>
      </c>
      <c r="BS61" s="55">
        <v>0.16935500000000001</v>
      </c>
      <c r="BT61" s="55">
        <v>-0.27462999999999999</v>
      </c>
      <c r="BU61" s="56">
        <v>0.198569</v>
      </c>
      <c r="BV61" s="55">
        <v>-0.56225999999999998</v>
      </c>
      <c r="BW61" s="57">
        <v>-6.3769999999999993E-2</v>
      </c>
      <c r="BX61" s="56">
        <v>-8.8389999999999996E-2</v>
      </c>
      <c r="BY61" s="55">
        <v>-0.32728000000000002</v>
      </c>
      <c r="BZ61" s="55">
        <v>8.5554000000000005E-2</v>
      </c>
      <c r="CA61" s="55">
        <v>0.12825300000000001</v>
      </c>
      <c r="CB61" s="56">
        <v>6.7199999999999996E-2</v>
      </c>
      <c r="CC61" s="55">
        <v>-2.1819999999999999E-2</v>
      </c>
      <c r="CD61" s="57">
        <v>-0.39883000000000002</v>
      </c>
      <c r="CE61" s="56">
        <v>6.3683000000000003E-2</v>
      </c>
      <c r="CF61" s="55">
        <v>-0.40467999999999998</v>
      </c>
      <c r="CG61" s="55">
        <v>0.10696</v>
      </c>
      <c r="CH61" s="55">
        <v>-0.50431999999999999</v>
      </c>
      <c r="CI61" s="56">
        <v>-0.43733</v>
      </c>
      <c r="CJ61" s="55">
        <v>2.0944999999999998E-2</v>
      </c>
      <c r="CK61" s="57">
        <v>1.6274679999999999</v>
      </c>
      <c r="CL61" s="56">
        <v>2.388798</v>
      </c>
      <c r="CM61" s="55">
        <v>0.33759699999999998</v>
      </c>
      <c r="CN61" s="55">
        <v>0.24079500000000001</v>
      </c>
      <c r="CO61" s="55">
        <v>-0.16244</v>
      </c>
      <c r="CP61" s="56">
        <v>-0.29126000000000002</v>
      </c>
      <c r="CQ61" s="55">
        <v>-0.13977000000000001</v>
      </c>
      <c r="CR61" s="57">
        <v>0.42982300000000001</v>
      </c>
      <c r="CS61" s="56">
        <v>-0.11698</v>
      </c>
      <c r="CT61" s="55">
        <v>-0.18164</v>
      </c>
      <c r="CU61" s="55">
        <v>8.6206000000000005E-2</v>
      </c>
      <c r="CV61" s="55">
        <v>-0.10208</v>
      </c>
      <c r="CW61" s="56">
        <v>-0.16555</v>
      </c>
      <c r="CX61" s="55">
        <v>-0.16997999999999999</v>
      </c>
      <c r="CY61" s="57">
        <v>-0.46042</v>
      </c>
      <c r="CZ61" s="56">
        <v>-1.9699999999999999E-2</v>
      </c>
      <c r="DA61" s="55">
        <v>-8.1339999999999996E-2</v>
      </c>
      <c r="DB61" s="55">
        <v>3.1711999999999997E-2</v>
      </c>
      <c r="DC61" s="55">
        <v>-0.28282000000000002</v>
      </c>
      <c r="DD61" s="56">
        <v>0.21700700000000001</v>
      </c>
      <c r="DE61" s="55">
        <v>0.29389199999999999</v>
      </c>
      <c r="DF61" s="57">
        <v>0.17702300000000001</v>
      </c>
      <c r="DG61" s="56">
        <v>-5.6340000000000001E-2</v>
      </c>
      <c r="DH61" s="55">
        <v>-3.0400000000000002E-3</v>
      </c>
      <c r="DI61" s="55">
        <v>-7.9000000000000008E-3</v>
      </c>
      <c r="DJ61" s="55">
        <v>-0.11384</v>
      </c>
      <c r="DK61" s="56">
        <v>0.21743899999999999</v>
      </c>
      <c r="DL61" s="55">
        <v>-2.383E-2</v>
      </c>
      <c r="DM61" s="57">
        <v>-2.7230000000000001E-2</v>
      </c>
      <c r="DN61" s="56">
        <v>2.1853999999999998E-2</v>
      </c>
      <c r="DO61" s="55">
        <v>-2.1749999999999999E-2</v>
      </c>
    </row>
    <row r="62" spans="1:119" x14ac:dyDescent="0.15">
      <c r="A62" s="53" t="s">
        <v>166</v>
      </c>
      <c r="B62" s="53" t="s">
        <v>883</v>
      </c>
      <c r="C62" s="153" t="s">
        <v>135</v>
      </c>
      <c r="D62" s="146">
        <v>60</v>
      </c>
      <c r="E62" s="54" t="s">
        <v>166</v>
      </c>
      <c r="F62" s="67" t="s">
        <v>941</v>
      </c>
      <c r="G62" s="141">
        <v>1.23454745E-2</v>
      </c>
      <c r="H62" s="143">
        <v>9.7739999999999991</v>
      </c>
      <c r="I62" s="141">
        <v>0</v>
      </c>
      <c r="J62" s="55">
        <v>0.17411099999999999</v>
      </c>
      <c r="K62" s="55">
        <v>0.143294</v>
      </c>
      <c r="L62" s="55">
        <v>0.22746</v>
      </c>
      <c r="M62" s="55">
        <v>0.268316</v>
      </c>
      <c r="N62" s="55">
        <v>0.194106</v>
      </c>
      <c r="O62" s="55">
        <v>0.123153</v>
      </c>
      <c r="P62" s="55">
        <v>0.12621099999999999</v>
      </c>
      <c r="Q62" s="55">
        <v>0.110248</v>
      </c>
      <c r="R62" s="55">
        <v>0.14276700000000001</v>
      </c>
      <c r="S62" s="55">
        <v>0.16651099999999999</v>
      </c>
      <c r="T62" s="55">
        <v>0.36282300000000001</v>
      </c>
      <c r="U62" s="55">
        <v>0.34556100000000001</v>
      </c>
      <c r="V62" s="55">
        <v>0.40648200000000001</v>
      </c>
      <c r="W62" s="55">
        <v>0.521976</v>
      </c>
      <c r="X62" s="55">
        <v>0.515239</v>
      </c>
      <c r="Y62" s="55">
        <v>0.44422899999999998</v>
      </c>
      <c r="Z62" s="55">
        <v>0.56815199999999999</v>
      </c>
      <c r="AA62" s="55">
        <v>0.37634000000000001</v>
      </c>
      <c r="AB62" s="55">
        <v>0.52811900000000001</v>
      </c>
      <c r="AC62" s="55">
        <v>0.20968999999999999</v>
      </c>
      <c r="AD62" s="55">
        <v>0.48843199999999998</v>
      </c>
      <c r="AE62" s="55">
        <v>0.46202700000000002</v>
      </c>
      <c r="AF62" s="55">
        <v>0.52076900000000004</v>
      </c>
      <c r="AG62" s="55">
        <v>0.52888000000000002</v>
      </c>
      <c r="AH62" s="55">
        <v>0.49418899999999999</v>
      </c>
      <c r="AI62" s="55">
        <v>0.39674700000000002</v>
      </c>
      <c r="AJ62" s="55">
        <v>0.22943</v>
      </c>
      <c r="AK62" s="55">
        <v>0.31615300000000002</v>
      </c>
      <c r="AL62" s="55">
        <v>0.22189999999999999</v>
      </c>
      <c r="AM62" s="55">
        <v>0.42225000000000001</v>
      </c>
      <c r="AN62" s="55">
        <v>-9.9399999999999992E-3</v>
      </c>
      <c r="AO62" s="55">
        <v>0.24544099999999999</v>
      </c>
      <c r="AP62" s="55">
        <v>0.17275399999999999</v>
      </c>
      <c r="AQ62" s="55">
        <v>0.233626</v>
      </c>
      <c r="AR62" s="55">
        <v>0.22040999999999999</v>
      </c>
      <c r="AS62" s="55">
        <v>0.50975300000000001</v>
      </c>
      <c r="AT62" s="60">
        <v>-0.14810999999999999</v>
      </c>
      <c r="AU62" s="55">
        <v>0.17113500000000001</v>
      </c>
      <c r="AV62" s="55">
        <v>0.188939</v>
      </c>
      <c r="AW62" s="55">
        <v>0.54489799999999999</v>
      </c>
      <c r="AX62" s="55">
        <v>0.53082200000000002</v>
      </c>
      <c r="AY62" s="55">
        <v>0.20067699999999999</v>
      </c>
      <c r="AZ62" s="55">
        <v>0.30749199999999999</v>
      </c>
      <c r="BA62" s="60">
        <v>0.27124999999999999</v>
      </c>
      <c r="BB62" s="55">
        <v>0.12776999999999999</v>
      </c>
      <c r="BC62" s="55">
        <v>0.205154</v>
      </c>
      <c r="BD62" s="55">
        <v>-2.7140000000000001E-2</v>
      </c>
      <c r="BE62" s="55">
        <v>-9.9150000000000002E-2</v>
      </c>
      <c r="BF62" s="55">
        <v>5.6444879999999999</v>
      </c>
      <c r="BG62" s="55">
        <v>-6.8570000000000006E-2</v>
      </c>
      <c r="BH62" s="60">
        <v>0.10395</v>
      </c>
      <c r="BI62" s="55">
        <v>-5.4359999999999999E-2</v>
      </c>
      <c r="BJ62" s="55">
        <v>0.486091</v>
      </c>
      <c r="BK62" s="55">
        <v>4.550408</v>
      </c>
      <c r="BL62" s="55">
        <v>4.1843719999999998</v>
      </c>
      <c r="BM62" s="55">
        <v>-0.10636</v>
      </c>
      <c r="BN62" s="55">
        <v>0.12618499999999999</v>
      </c>
      <c r="BO62" s="60">
        <v>0.16850300000000001</v>
      </c>
      <c r="BP62" s="55">
        <v>6.9834999999999994E-2</v>
      </c>
      <c r="BQ62" s="55">
        <v>10</v>
      </c>
      <c r="BR62" s="55">
        <v>0.23630699999999999</v>
      </c>
      <c r="BS62" s="55">
        <v>-0.77620999999999996</v>
      </c>
      <c r="BT62" s="55">
        <v>0.66764100000000004</v>
      </c>
      <c r="BU62" s="55">
        <v>-1.558E-2</v>
      </c>
      <c r="BV62" s="60">
        <v>0.27975499999999998</v>
      </c>
      <c r="BW62" s="55">
        <v>6.1479999999999998E-3</v>
      </c>
      <c r="BX62" s="55">
        <v>-0.26845999999999998</v>
      </c>
      <c r="BY62" s="55">
        <v>0.35330299999999998</v>
      </c>
      <c r="BZ62" s="55">
        <v>-5.1240000000000001E-2</v>
      </c>
      <c r="CA62" s="55">
        <v>0.29492200000000002</v>
      </c>
      <c r="CB62" s="55">
        <v>4.9431999999999997E-2</v>
      </c>
      <c r="CC62" s="60">
        <v>1.6225430000000001</v>
      </c>
      <c r="CD62" s="55">
        <v>0.117189</v>
      </c>
      <c r="CE62" s="55">
        <v>-6.089E-2</v>
      </c>
      <c r="CF62" s="55">
        <v>0.110274</v>
      </c>
      <c r="CG62" s="55">
        <v>3.0515210000000002</v>
      </c>
      <c r="CH62" s="55">
        <v>-0.66307000000000005</v>
      </c>
      <c r="CI62" s="55">
        <v>-0.45945000000000003</v>
      </c>
      <c r="CJ62" s="60">
        <v>0.28554800000000002</v>
      </c>
      <c r="CK62" s="55">
        <v>0.14124</v>
      </c>
      <c r="CL62" s="55">
        <v>0.115091</v>
      </c>
      <c r="CM62" s="55">
        <v>-0.19245999999999999</v>
      </c>
      <c r="CN62" s="55">
        <v>5.2622929999999997</v>
      </c>
      <c r="CO62" s="55">
        <v>-0.37009999999999998</v>
      </c>
      <c r="CP62" s="55">
        <v>-0.22708999999999999</v>
      </c>
      <c r="CQ62" s="60">
        <v>0.76484600000000003</v>
      </c>
      <c r="CR62" s="55">
        <v>-0.23055999999999999</v>
      </c>
      <c r="CS62" s="55">
        <v>1.1563969999999999</v>
      </c>
      <c r="CT62" s="55">
        <v>0.66763399999999995</v>
      </c>
      <c r="CU62" s="55">
        <v>7.6439000000000007E-2</v>
      </c>
      <c r="CV62" s="55">
        <v>0.66941200000000001</v>
      </c>
      <c r="CW62" s="55">
        <v>0.64178599999999997</v>
      </c>
      <c r="CX62" s="60">
        <v>0.63368199999999997</v>
      </c>
      <c r="CY62" s="55">
        <v>-0.30989</v>
      </c>
      <c r="CZ62" s="55">
        <v>0.66504799999999997</v>
      </c>
      <c r="DA62" s="55">
        <v>0.64591600000000005</v>
      </c>
      <c r="DB62" s="55">
        <v>1.4192640000000001</v>
      </c>
      <c r="DC62" s="55">
        <v>4.6220000000000002E-3</v>
      </c>
      <c r="DD62" s="55">
        <v>9.3522999999999995E-2</v>
      </c>
      <c r="DE62" s="60">
        <v>-0.58487</v>
      </c>
      <c r="DF62" s="55">
        <v>5.4132E-2</v>
      </c>
      <c r="DG62" s="55">
        <v>1.753166</v>
      </c>
      <c r="DH62" s="55">
        <v>0.49753700000000001</v>
      </c>
      <c r="DI62" s="55">
        <v>-1.1874899999999999</v>
      </c>
      <c r="DJ62" s="55">
        <v>1.079121</v>
      </c>
      <c r="DK62" s="55">
        <v>-0.41505999999999998</v>
      </c>
      <c r="DL62" s="60">
        <v>-0.35149999999999998</v>
      </c>
      <c r="DM62" s="55">
        <v>4.2772999999999999E-2</v>
      </c>
      <c r="DN62" s="55">
        <v>2.2117999999999999E-2</v>
      </c>
      <c r="DO62" s="55">
        <v>-0.59097999999999995</v>
      </c>
    </row>
    <row r="63" spans="1:119" x14ac:dyDescent="0.15">
      <c r="A63" s="53" t="s">
        <v>402</v>
      </c>
      <c r="B63" s="53" t="s">
        <v>884</v>
      </c>
      <c r="C63" s="54" t="s">
        <v>424</v>
      </c>
      <c r="D63" s="146">
        <v>61</v>
      </c>
      <c r="E63" s="54" t="s">
        <v>402</v>
      </c>
      <c r="F63" s="67" t="s">
        <v>945</v>
      </c>
      <c r="G63" s="141">
        <v>1.12065494E-2</v>
      </c>
      <c r="H63" s="143">
        <v>32.247199999999999</v>
      </c>
      <c r="I63" s="141">
        <v>0</v>
      </c>
      <c r="J63" s="55">
        <v>1.175519</v>
      </c>
      <c r="K63" s="55">
        <v>1.0964069999999999</v>
      </c>
      <c r="L63" s="55">
        <v>1.1756439999999999</v>
      </c>
      <c r="M63" s="55">
        <v>0.92098500000000005</v>
      </c>
      <c r="N63" s="55">
        <v>0.93078300000000003</v>
      </c>
      <c r="O63" s="55">
        <v>0.77089700000000005</v>
      </c>
      <c r="P63" s="55">
        <v>0.75366500000000003</v>
      </c>
      <c r="Q63" s="55">
        <v>0.682535</v>
      </c>
      <c r="R63" s="55">
        <v>0.59054600000000002</v>
      </c>
      <c r="S63" s="55">
        <v>0.481595</v>
      </c>
      <c r="T63" s="55">
        <v>1.1185929999999999</v>
      </c>
      <c r="U63" s="55">
        <v>1.105518</v>
      </c>
      <c r="V63" s="55">
        <v>1.0976630000000001</v>
      </c>
      <c r="W63" s="55">
        <v>0.87666599999999995</v>
      </c>
      <c r="X63" s="55">
        <v>0.78513900000000003</v>
      </c>
      <c r="Y63" s="55">
        <v>0.81982299999999997</v>
      </c>
      <c r="Z63" s="55">
        <v>0.74695900000000004</v>
      </c>
      <c r="AA63" s="55">
        <v>1.071588</v>
      </c>
      <c r="AB63" s="55">
        <v>0.90344999999999998</v>
      </c>
      <c r="AC63" s="55">
        <v>0.61297199999999996</v>
      </c>
      <c r="AD63" s="55">
        <v>0.76923399999999997</v>
      </c>
      <c r="AE63" s="55">
        <v>0.74833700000000003</v>
      </c>
      <c r="AF63" s="55">
        <v>0.846333</v>
      </c>
      <c r="AG63" s="55">
        <v>0.84479300000000002</v>
      </c>
      <c r="AH63" s="55">
        <v>0.66947000000000001</v>
      </c>
      <c r="AI63" s="55">
        <v>0.50607999999999997</v>
      </c>
      <c r="AJ63" s="55">
        <v>0.772115</v>
      </c>
      <c r="AK63" s="55">
        <v>0.63153999999999999</v>
      </c>
      <c r="AL63" s="55">
        <v>0.77858499999999997</v>
      </c>
      <c r="AM63" s="55">
        <v>0.45403900000000003</v>
      </c>
      <c r="AN63" s="55">
        <v>0.147589</v>
      </c>
      <c r="AO63" s="55">
        <v>0.137513</v>
      </c>
      <c r="AP63" s="55">
        <v>1.1439710000000001</v>
      </c>
      <c r="AQ63" s="55">
        <v>1.2016290000000001</v>
      </c>
      <c r="AR63" s="55">
        <v>0.79559899999999995</v>
      </c>
      <c r="AS63" s="55">
        <v>0.71966799999999997</v>
      </c>
      <c r="AT63" s="61">
        <v>0.258133</v>
      </c>
      <c r="AU63" s="55">
        <v>1.151103</v>
      </c>
      <c r="AV63" s="55">
        <v>1.0900719999999999</v>
      </c>
      <c r="AW63" s="55">
        <v>0.35985200000000001</v>
      </c>
      <c r="AX63" s="55">
        <v>0.46404099999999998</v>
      </c>
      <c r="AY63" s="55">
        <v>0.56356700000000004</v>
      </c>
      <c r="AZ63" s="55">
        <v>0.46048899999999998</v>
      </c>
      <c r="BA63" s="61">
        <v>0.44847199999999998</v>
      </c>
      <c r="BB63" s="55">
        <v>1.1839789999999999</v>
      </c>
      <c r="BC63" s="55">
        <v>0.66099200000000002</v>
      </c>
      <c r="BD63" s="55">
        <v>1.2721990000000001</v>
      </c>
      <c r="BE63" s="55">
        <v>0.48544399999999999</v>
      </c>
      <c r="BF63" s="55">
        <v>-0.12479</v>
      </c>
      <c r="BG63" s="55">
        <v>0.61376900000000001</v>
      </c>
      <c r="BH63" s="61">
        <v>-0.28754000000000002</v>
      </c>
      <c r="BI63" s="55">
        <v>3.4317E-2</v>
      </c>
      <c r="BJ63" s="55">
        <v>0.61102999999999996</v>
      </c>
      <c r="BK63" s="55">
        <v>0.78412899999999996</v>
      </c>
      <c r="BL63" s="55">
        <v>-2.0820000000000002E-2</v>
      </c>
      <c r="BM63" s="55">
        <v>1.225576</v>
      </c>
      <c r="BN63" s="55">
        <v>4.7542000000000001E-2</v>
      </c>
      <c r="BO63" s="61">
        <v>0.44609799999999999</v>
      </c>
      <c r="BP63" s="55">
        <v>6.6386000000000001E-2</v>
      </c>
      <c r="BQ63" s="55">
        <v>0.23630699999999999</v>
      </c>
      <c r="BR63" s="55">
        <v>10</v>
      </c>
      <c r="BS63" s="55">
        <v>4.1000000000000003E-3</v>
      </c>
      <c r="BT63" s="55">
        <v>0.70696700000000001</v>
      </c>
      <c r="BU63" s="55">
        <v>-0.16631000000000001</v>
      </c>
      <c r="BV63" s="61">
        <v>0.32546399999999998</v>
      </c>
      <c r="BW63" s="55">
        <v>-5.3580000000000003E-2</v>
      </c>
      <c r="BX63" s="55">
        <v>-7.5179999999999997E-2</v>
      </c>
      <c r="BY63" s="55">
        <v>-0.38861000000000001</v>
      </c>
      <c r="BZ63" s="55">
        <v>6.3317999999999999E-2</v>
      </c>
      <c r="CA63" s="55">
        <v>-5.4400000000000004E-3</v>
      </c>
      <c r="CB63" s="55">
        <v>0.146955</v>
      </c>
      <c r="CC63" s="61">
        <v>0.47202100000000002</v>
      </c>
      <c r="CD63" s="55">
        <v>0.22947600000000001</v>
      </c>
      <c r="CE63" s="55">
        <v>-0.12357</v>
      </c>
      <c r="CF63" s="55">
        <v>0.32116499999999998</v>
      </c>
      <c r="CG63" s="55">
        <v>-0.20510999999999999</v>
      </c>
      <c r="CH63" s="55">
        <v>6.5452999999999997E-2</v>
      </c>
      <c r="CI63" s="55">
        <v>0.10247100000000001</v>
      </c>
      <c r="CJ63" s="61">
        <v>4.5971999999999999E-2</v>
      </c>
      <c r="CK63" s="55">
        <v>-0.08</v>
      </c>
      <c r="CL63" s="55">
        <v>0.112176</v>
      </c>
      <c r="CM63" s="55">
        <v>0.11035300000000001</v>
      </c>
      <c r="CN63" s="55">
        <v>0.508969</v>
      </c>
      <c r="CO63" s="55">
        <v>1.8558269999999999</v>
      </c>
      <c r="CP63" s="55">
        <v>5.8164E-2</v>
      </c>
      <c r="CQ63" s="61">
        <v>-0.56806000000000001</v>
      </c>
      <c r="CR63" s="55">
        <v>0.156193</v>
      </c>
      <c r="CS63" s="55">
        <v>-0.28328999999999999</v>
      </c>
      <c r="CT63" s="55">
        <v>-0.45524999999999999</v>
      </c>
      <c r="CU63" s="55">
        <v>0.17807300000000001</v>
      </c>
      <c r="CV63" s="55">
        <v>-0.35016999999999998</v>
      </c>
      <c r="CW63" s="55">
        <v>-0.45894000000000001</v>
      </c>
      <c r="CX63" s="61">
        <v>-0.45373999999999998</v>
      </c>
      <c r="CY63" s="55">
        <v>-0.11065999999999999</v>
      </c>
      <c r="CZ63" s="55">
        <v>-1.0296700000000001</v>
      </c>
      <c r="DA63" s="55">
        <v>-1.0220800000000001</v>
      </c>
      <c r="DB63" s="55">
        <v>-0.43795000000000001</v>
      </c>
      <c r="DC63" s="55">
        <v>0.121862</v>
      </c>
      <c r="DD63" s="55">
        <v>-6.9449999999999998E-2</v>
      </c>
      <c r="DE63" s="61">
        <v>1.005387</v>
      </c>
      <c r="DF63" s="55">
        <v>-5.1999999999999998E-2</v>
      </c>
      <c r="DG63" s="55">
        <v>-4.6600000000000003E-2</v>
      </c>
      <c r="DH63" s="55">
        <v>2.8750000000000001E-2</v>
      </c>
      <c r="DI63" s="55">
        <v>0.86753999999999998</v>
      </c>
      <c r="DJ63" s="55">
        <v>-0.31506000000000001</v>
      </c>
      <c r="DK63" s="55">
        <v>-0.12359000000000001</v>
      </c>
      <c r="DL63" s="61">
        <v>0.26221499999999998</v>
      </c>
      <c r="DM63" s="55">
        <v>4.9327000000000003E-2</v>
      </c>
      <c r="DN63" s="55">
        <v>-2.4930000000000001E-2</v>
      </c>
      <c r="DO63" s="55">
        <v>0.43410799999999999</v>
      </c>
    </row>
    <row r="64" spans="1:119" x14ac:dyDescent="0.15">
      <c r="A64" s="53" t="s">
        <v>413</v>
      </c>
      <c r="B64" s="53" t="s">
        <v>885</v>
      </c>
      <c r="C64" s="54" t="s">
        <v>809</v>
      </c>
      <c r="D64" s="146">
        <v>62</v>
      </c>
      <c r="E64" s="54" t="s">
        <v>413</v>
      </c>
      <c r="F64" s="54" t="s">
        <v>637</v>
      </c>
      <c r="G64" s="141">
        <v>1.06051475E-2</v>
      </c>
      <c r="H64" s="143">
        <v>14.9512</v>
      </c>
      <c r="I64" s="141">
        <v>0</v>
      </c>
      <c r="J64" s="55">
        <v>0.313253</v>
      </c>
      <c r="K64" s="55">
        <v>0.179507</v>
      </c>
      <c r="L64" s="55">
        <v>0.12129</v>
      </c>
      <c r="M64" s="55">
        <v>0.44648500000000002</v>
      </c>
      <c r="N64" s="55">
        <v>0.42753799999999997</v>
      </c>
      <c r="O64" s="55">
        <v>3.6976000000000002E-2</v>
      </c>
      <c r="P64" s="55">
        <v>1.9935000000000001E-2</v>
      </c>
      <c r="Q64" s="55">
        <v>-7.0510000000000003E-2</v>
      </c>
      <c r="R64" s="55">
        <v>0.14544899999999999</v>
      </c>
      <c r="S64" s="55">
        <v>1.7257</v>
      </c>
      <c r="T64" s="55">
        <v>-2.487E-2</v>
      </c>
      <c r="U64" s="55">
        <v>7.3773000000000005E-2</v>
      </c>
      <c r="V64" s="55">
        <v>-5.8399999999999997E-3</v>
      </c>
      <c r="W64" s="55">
        <v>-0.38590000000000002</v>
      </c>
      <c r="X64" s="55">
        <v>-0.29887000000000002</v>
      </c>
      <c r="Y64" s="55">
        <v>-0.22198000000000001</v>
      </c>
      <c r="Z64" s="55">
        <v>-0.53510999999999997</v>
      </c>
      <c r="AA64" s="55">
        <v>-0.60407</v>
      </c>
      <c r="AB64" s="55">
        <v>-0.41755999999999999</v>
      </c>
      <c r="AC64" s="55">
        <v>-0.47273999999999999</v>
      </c>
      <c r="AD64" s="55">
        <v>-0.45590000000000003</v>
      </c>
      <c r="AE64" s="55">
        <v>-0.34599000000000002</v>
      </c>
      <c r="AF64" s="55">
        <v>-0.60711000000000004</v>
      </c>
      <c r="AG64" s="55">
        <v>-0.78483000000000003</v>
      </c>
      <c r="AH64" s="55">
        <v>-0.67490000000000006</v>
      </c>
      <c r="AI64" s="55">
        <v>0.190326</v>
      </c>
      <c r="AJ64" s="55">
        <v>-4.104E-2</v>
      </c>
      <c r="AK64" s="55">
        <v>0.36037999999999998</v>
      </c>
      <c r="AL64" s="55">
        <v>-2.9899999999999999E-2</v>
      </c>
      <c r="AM64" s="55">
        <v>-0.13599</v>
      </c>
      <c r="AN64" s="55">
        <v>1.9848269999999999</v>
      </c>
      <c r="AO64" s="55">
        <v>3.4870999999999999E-2</v>
      </c>
      <c r="AP64" s="55">
        <v>-0.34268999999999999</v>
      </c>
      <c r="AQ64" s="55">
        <v>-0.68730000000000002</v>
      </c>
      <c r="AR64" s="55">
        <v>-0.43842999999999999</v>
      </c>
      <c r="AS64" s="56">
        <v>-1.07914</v>
      </c>
      <c r="AT64" s="55">
        <v>0.47790700000000003</v>
      </c>
      <c r="AU64" s="57">
        <v>-7.8670000000000004E-2</v>
      </c>
      <c r="AV64" s="56">
        <v>-0.51468999999999998</v>
      </c>
      <c r="AW64" s="55">
        <v>-0.30113000000000001</v>
      </c>
      <c r="AX64" s="55">
        <v>-0.26671</v>
      </c>
      <c r="AY64" s="55">
        <v>-8.8969999999999994E-2</v>
      </c>
      <c r="AZ64" s="56">
        <v>0.12074</v>
      </c>
      <c r="BA64" s="55">
        <v>0.14819099999999999</v>
      </c>
      <c r="BB64" s="57">
        <v>9.3102000000000004E-2</v>
      </c>
      <c r="BC64" s="56">
        <v>-0.46346999999999999</v>
      </c>
      <c r="BD64" s="55">
        <v>-0.64385000000000003</v>
      </c>
      <c r="BE64" s="55">
        <v>0.919041</v>
      </c>
      <c r="BF64" s="55">
        <v>-0.74238000000000004</v>
      </c>
      <c r="BG64" s="56">
        <v>9.8845000000000002E-2</v>
      </c>
      <c r="BH64" s="55">
        <v>5.9584349999999997</v>
      </c>
      <c r="BI64" s="57">
        <v>2.015244</v>
      </c>
      <c r="BJ64" s="56">
        <v>-1.07341</v>
      </c>
      <c r="BK64" s="55">
        <v>-0.66227999999999998</v>
      </c>
      <c r="BL64" s="55">
        <v>-0.59811999999999999</v>
      </c>
      <c r="BM64" s="55">
        <v>-0.65734000000000004</v>
      </c>
      <c r="BN64" s="56">
        <v>2.8608570000000002</v>
      </c>
      <c r="BO64" s="55">
        <v>-0.48363</v>
      </c>
      <c r="BP64" s="57">
        <v>0.16935500000000001</v>
      </c>
      <c r="BQ64" s="56">
        <v>-0.77620999999999996</v>
      </c>
      <c r="BR64" s="55">
        <v>4.1000000000000003E-3</v>
      </c>
      <c r="BS64" s="55">
        <v>10</v>
      </c>
      <c r="BT64" s="55">
        <v>-0.59963</v>
      </c>
      <c r="BU64" s="56">
        <v>6.7148589999999997</v>
      </c>
      <c r="BV64" s="55">
        <v>-1.9289499999999999</v>
      </c>
      <c r="BW64" s="57">
        <v>0.52025399999999999</v>
      </c>
      <c r="BX64" s="56">
        <v>1.8813230000000001</v>
      </c>
      <c r="BY64" s="55">
        <v>0.54000499999999996</v>
      </c>
      <c r="BZ64" s="55">
        <v>2.116781</v>
      </c>
      <c r="CA64" s="55">
        <v>0.22133900000000001</v>
      </c>
      <c r="CB64" s="56">
        <v>-0.39976</v>
      </c>
      <c r="CC64" s="55">
        <v>-0.21881</v>
      </c>
      <c r="CD64" s="57">
        <v>-5.1399999999999996E-3</v>
      </c>
      <c r="CE64" s="56">
        <v>5.7404669999999998</v>
      </c>
      <c r="CF64" s="55">
        <v>2.6435E-2</v>
      </c>
      <c r="CG64" s="55">
        <v>-0.38521</v>
      </c>
      <c r="CH64" s="55">
        <v>0.28270000000000001</v>
      </c>
      <c r="CI64" s="56">
        <v>0.10184600000000001</v>
      </c>
      <c r="CJ64" s="55">
        <v>-0.17785999999999999</v>
      </c>
      <c r="CK64" s="57">
        <v>0.114576</v>
      </c>
      <c r="CL64" s="56">
        <v>4.8756000000000001E-2</v>
      </c>
      <c r="CM64" s="55">
        <v>0.48125400000000002</v>
      </c>
      <c r="CN64" s="55">
        <v>-0.96123000000000003</v>
      </c>
      <c r="CO64" s="55">
        <v>-2.3470000000000001E-2</v>
      </c>
      <c r="CP64" s="56">
        <v>0.228376</v>
      </c>
      <c r="CQ64" s="55">
        <v>0.59814400000000001</v>
      </c>
      <c r="CR64" s="57">
        <v>0.66149400000000003</v>
      </c>
      <c r="CS64" s="56">
        <v>-0.50202000000000002</v>
      </c>
      <c r="CT64" s="55">
        <v>0.100471</v>
      </c>
      <c r="CU64" s="55">
        <v>2.3522000000000001E-2</v>
      </c>
      <c r="CV64" s="55">
        <v>-1.027E-2</v>
      </c>
      <c r="CW64" s="56">
        <v>0.114078</v>
      </c>
      <c r="CX64" s="55">
        <v>0.111134</v>
      </c>
      <c r="CY64" s="57">
        <v>2.1636639999999998</v>
      </c>
      <c r="CZ64" s="56">
        <v>0.89640500000000001</v>
      </c>
      <c r="DA64" s="55">
        <v>0.85955400000000004</v>
      </c>
      <c r="DB64" s="55">
        <v>-0.13371</v>
      </c>
      <c r="DC64" s="55">
        <v>3.1385999999999997E-2</v>
      </c>
      <c r="DD64" s="56">
        <v>0.559257</v>
      </c>
      <c r="DE64" s="55">
        <v>0.24646799999999999</v>
      </c>
      <c r="DF64" s="57">
        <v>-2.7400000000000001E-2</v>
      </c>
      <c r="DG64" s="56">
        <v>-3.23312</v>
      </c>
      <c r="DH64" s="55">
        <v>-7.152E-2</v>
      </c>
      <c r="DI64" s="55">
        <v>0.18620400000000001</v>
      </c>
      <c r="DJ64" s="55">
        <v>-0.30891000000000002</v>
      </c>
      <c r="DK64" s="56">
        <v>0.143345</v>
      </c>
      <c r="DL64" s="55">
        <v>3.9854000000000001E-2</v>
      </c>
      <c r="DM64" s="57">
        <v>3.6166999999999998E-2</v>
      </c>
      <c r="DN64" s="56">
        <v>0.41767599999999999</v>
      </c>
      <c r="DO64" s="55">
        <v>0.19741400000000001</v>
      </c>
    </row>
    <row r="65" spans="1:119" x14ac:dyDescent="0.15">
      <c r="A65" s="53" t="s">
        <v>119</v>
      </c>
      <c r="B65" s="53" t="s">
        <v>886</v>
      </c>
      <c r="C65" s="153" t="s">
        <v>766</v>
      </c>
      <c r="D65" s="146">
        <v>63</v>
      </c>
      <c r="E65" s="54" t="s">
        <v>119</v>
      </c>
      <c r="F65" s="54" t="s">
        <v>720</v>
      </c>
      <c r="G65" s="141">
        <v>8.8944997000000008E-3</v>
      </c>
      <c r="H65" s="143" t="s">
        <v>747</v>
      </c>
      <c r="I65" s="141">
        <v>0</v>
      </c>
      <c r="J65" s="55">
        <v>1.3790720000000001</v>
      </c>
      <c r="K65" s="55">
        <v>1.1391880000000001</v>
      </c>
      <c r="L65" s="55">
        <v>1.715001</v>
      </c>
      <c r="M65" s="55">
        <v>1.507639</v>
      </c>
      <c r="N65" s="55">
        <v>0.260015</v>
      </c>
      <c r="O65" s="55">
        <v>0.84937600000000002</v>
      </c>
      <c r="P65" s="55">
        <v>0.83828599999999998</v>
      </c>
      <c r="Q65" s="55">
        <v>1.890409</v>
      </c>
      <c r="R65" s="55">
        <v>1.1783E-2</v>
      </c>
      <c r="S65" s="55">
        <v>0.66875399999999996</v>
      </c>
      <c r="T65" s="55">
        <v>2.3426840000000002</v>
      </c>
      <c r="U65" s="55">
        <v>2.2923200000000001</v>
      </c>
      <c r="V65" s="55">
        <v>2.480451</v>
      </c>
      <c r="W65" s="55">
        <v>2.1841460000000001</v>
      </c>
      <c r="X65" s="55">
        <v>2.4572440000000002</v>
      </c>
      <c r="Y65" s="55">
        <v>1.769943</v>
      </c>
      <c r="Z65" s="55">
        <v>1.9495359999999999</v>
      </c>
      <c r="AA65" s="55">
        <v>2.728275</v>
      </c>
      <c r="AB65" s="55">
        <v>1.9732419999999999</v>
      </c>
      <c r="AC65" s="55">
        <v>2.2467389999999998</v>
      </c>
      <c r="AD65" s="55">
        <v>2.0763120000000002</v>
      </c>
      <c r="AE65" s="55">
        <v>1.7899160000000001</v>
      </c>
      <c r="AF65" s="55">
        <v>2.0386519999999999</v>
      </c>
      <c r="AG65" s="55">
        <v>2.2420990000000001</v>
      </c>
      <c r="AH65" s="55">
        <v>1.8465750000000001</v>
      </c>
      <c r="AI65" s="55">
        <v>3.0741149999999999</v>
      </c>
      <c r="AJ65" s="55">
        <v>3.6306750000000001</v>
      </c>
      <c r="AK65" s="55">
        <v>1.467997</v>
      </c>
      <c r="AL65" s="55">
        <v>3.5212370000000002</v>
      </c>
      <c r="AM65" s="55">
        <v>3.1079789999999998</v>
      </c>
      <c r="AN65" s="55">
        <v>0.98930799999999997</v>
      </c>
      <c r="AO65" s="55">
        <v>0.77950799999999998</v>
      </c>
      <c r="AP65" s="55">
        <v>3.0787900000000001</v>
      </c>
      <c r="AQ65" s="55">
        <v>3.4102999999999999</v>
      </c>
      <c r="AR65" s="55">
        <v>3.7672639999999999</v>
      </c>
      <c r="AS65" s="55">
        <v>1.899621</v>
      </c>
      <c r="AT65" s="60">
        <v>0.66766899999999996</v>
      </c>
      <c r="AU65" s="55">
        <v>3.1735449999999998</v>
      </c>
      <c r="AV65" s="55">
        <v>2.9826540000000001</v>
      </c>
      <c r="AW65" s="55">
        <v>0.168513</v>
      </c>
      <c r="AX65" s="55">
        <v>0.27127400000000002</v>
      </c>
      <c r="AY65" s="55">
        <v>1.0269790000000001</v>
      </c>
      <c r="AZ65" s="55">
        <v>0.81086100000000005</v>
      </c>
      <c r="BA65" s="60">
        <v>1.055909</v>
      </c>
      <c r="BB65" s="55">
        <v>3.0406439999999999</v>
      </c>
      <c r="BC65" s="55">
        <v>1.6227990000000001</v>
      </c>
      <c r="BD65" s="55">
        <v>3.0529869999999999</v>
      </c>
      <c r="BE65" s="55">
        <v>0.45298500000000003</v>
      </c>
      <c r="BF65" s="55">
        <v>1.013128</v>
      </c>
      <c r="BG65" s="55">
        <v>0.40901900000000002</v>
      </c>
      <c r="BH65" s="60">
        <v>-0.63541999999999998</v>
      </c>
      <c r="BI65" s="55">
        <v>0.448569</v>
      </c>
      <c r="BJ65" s="55">
        <v>1.570311</v>
      </c>
      <c r="BK65" s="55">
        <v>0.81359099999999995</v>
      </c>
      <c r="BL65" s="55">
        <v>0.87433399999999994</v>
      </c>
      <c r="BM65" s="55">
        <v>2.501862</v>
      </c>
      <c r="BN65" s="55">
        <v>-8.5040000000000004E-2</v>
      </c>
      <c r="BO65" s="60">
        <v>-8.2129999999999995E-2</v>
      </c>
      <c r="BP65" s="55">
        <v>-0.27462999999999999</v>
      </c>
      <c r="BQ65" s="55">
        <v>0.66764100000000004</v>
      </c>
      <c r="BR65" s="55">
        <v>0.70696700000000001</v>
      </c>
      <c r="BS65" s="55">
        <v>-0.59963</v>
      </c>
      <c r="BT65" s="55">
        <v>10</v>
      </c>
      <c r="BU65" s="55">
        <v>-0.52861000000000002</v>
      </c>
      <c r="BV65" s="60">
        <v>1.2356199999999999</v>
      </c>
      <c r="BW65" s="55">
        <v>-7.918E-2</v>
      </c>
      <c r="BX65" s="55">
        <v>-0.12556</v>
      </c>
      <c r="BY65" s="55">
        <v>-0.20468</v>
      </c>
      <c r="BZ65" s="55">
        <v>-0.1108</v>
      </c>
      <c r="CA65" s="55">
        <v>-0.25774999999999998</v>
      </c>
      <c r="CB65" s="55">
        <v>2.60507</v>
      </c>
      <c r="CC65" s="60">
        <v>0.106196</v>
      </c>
      <c r="CD65" s="55">
        <v>-1.92397</v>
      </c>
      <c r="CE65" s="55">
        <v>-0.46606999999999998</v>
      </c>
      <c r="CF65" s="55">
        <v>-1.93357</v>
      </c>
      <c r="CG65" s="55">
        <v>0.43379800000000002</v>
      </c>
      <c r="CH65" s="55">
        <v>-2.9688400000000001</v>
      </c>
      <c r="CI65" s="55">
        <v>-2.5399500000000002</v>
      </c>
      <c r="CJ65" s="60">
        <v>-0.20058999999999999</v>
      </c>
      <c r="CK65" s="55">
        <v>-1.81965</v>
      </c>
      <c r="CL65" s="55">
        <v>-1.49125</v>
      </c>
      <c r="CM65" s="55">
        <v>-0.82798000000000005</v>
      </c>
      <c r="CN65" s="55">
        <v>0.20697299999999999</v>
      </c>
      <c r="CO65" s="55">
        <v>0.19225700000000001</v>
      </c>
      <c r="CP65" s="55">
        <v>-1.5023500000000001</v>
      </c>
      <c r="CQ65" s="60">
        <v>0.19290099999999999</v>
      </c>
      <c r="CR65" s="55">
        <v>-0.95706000000000002</v>
      </c>
      <c r="CS65" s="55">
        <v>0.331511</v>
      </c>
      <c r="CT65" s="55">
        <v>-2.7529999999999999E-2</v>
      </c>
      <c r="CU65" s="55">
        <v>5.4614999999999997E-2</v>
      </c>
      <c r="CV65" s="55">
        <v>-3.9300000000000003E-3</v>
      </c>
      <c r="CW65" s="55">
        <v>-5.5539999999999999E-2</v>
      </c>
      <c r="CX65" s="60">
        <v>-6.0330000000000002E-2</v>
      </c>
      <c r="CY65" s="55">
        <v>-0.85743999999999998</v>
      </c>
      <c r="CZ65" s="55">
        <v>-4.1680000000000002E-2</v>
      </c>
      <c r="DA65" s="55">
        <v>-2.8309999999999998E-2</v>
      </c>
      <c r="DB65" s="55">
        <v>-0.39835999999999999</v>
      </c>
      <c r="DC65" s="55">
        <v>-1.1978200000000001</v>
      </c>
      <c r="DD65" s="55">
        <v>-0.14427000000000001</v>
      </c>
      <c r="DE65" s="60">
        <v>-0.34678999999999999</v>
      </c>
      <c r="DF65" s="55">
        <v>-7.7789999999999998E-2</v>
      </c>
      <c r="DG65" s="55">
        <v>0.53516699999999995</v>
      </c>
      <c r="DH65" s="55">
        <v>0.19777</v>
      </c>
      <c r="DI65" s="55">
        <v>-0.13472000000000001</v>
      </c>
      <c r="DJ65" s="55">
        <v>0.32629999999999998</v>
      </c>
      <c r="DK65" s="55">
        <v>1.1341650000000001</v>
      </c>
      <c r="DL65" s="60">
        <v>-8.924E-2</v>
      </c>
      <c r="DM65" s="55">
        <v>6.9639999999999997E-3</v>
      </c>
      <c r="DN65" s="55">
        <v>-9.0380000000000002E-2</v>
      </c>
      <c r="DO65" s="55">
        <v>-0.91703999999999997</v>
      </c>
    </row>
    <row r="66" spans="1:119" x14ac:dyDescent="0.15">
      <c r="A66" s="53" t="s">
        <v>90</v>
      </c>
      <c r="B66" s="53" t="s">
        <v>887</v>
      </c>
      <c r="C66" s="54" t="s">
        <v>807</v>
      </c>
      <c r="D66" s="146">
        <v>64</v>
      </c>
      <c r="E66" s="54" t="s">
        <v>90</v>
      </c>
      <c r="F66" s="54" t="s">
        <v>634</v>
      </c>
      <c r="G66" s="141">
        <v>8.8541513999999995E-3</v>
      </c>
      <c r="H66" s="143" t="s">
        <v>747</v>
      </c>
      <c r="I66" s="141">
        <v>0</v>
      </c>
      <c r="J66" s="55">
        <v>2.9876E-2</v>
      </c>
      <c r="K66" s="55">
        <v>-7.0010000000000003E-2</v>
      </c>
      <c r="L66" s="55">
        <v>-0.18779999999999999</v>
      </c>
      <c r="M66" s="55">
        <v>0.16275800000000001</v>
      </c>
      <c r="N66" s="55">
        <v>0.229155</v>
      </c>
      <c r="O66" s="55">
        <v>-0.22606000000000001</v>
      </c>
      <c r="P66" s="55">
        <v>-0.23208999999999999</v>
      </c>
      <c r="Q66" s="55">
        <v>-0.29237999999999997</v>
      </c>
      <c r="R66" s="55">
        <v>4.0287000000000003E-2</v>
      </c>
      <c r="S66" s="55">
        <v>1.7407170000000001</v>
      </c>
      <c r="T66" s="55">
        <v>-0.31807000000000002</v>
      </c>
      <c r="U66" s="55">
        <v>-0.15715999999999999</v>
      </c>
      <c r="V66" s="55">
        <v>-0.24796000000000001</v>
      </c>
      <c r="W66" s="55">
        <v>-0.90183000000000002</v>
      </c>
      <c r="X66" s="55">
        <v>-1.07759</v>
      </c>
      <c r="Y66" s="55">
        <v>-0.51456999999999997</v>
      </c>
      <c r="Z66" s="55">
        <v>-1.00956</v>
      </c>
      <c r="AA66" s="55">
        <v>-0.86421999999999999</v>
      </c>
      <c r="AB66" s="55">
        <v>-0.73948000000000003</v>
      </c>
      <c r="AC66" s="55">
        <v>-0.77431000000000005</v>
      </c>
      <c r="AD66" s="55">
        <v>-0.98241000000000001</v>
      </c>
      <c r="AE66" s="55">
        <v>-0.72757000000000005</v>
      </c>
      <c r="AF66" s="55">
        <v>-0.80918999999999996</v>
      </c>
      <c r="AG66" s="55">
        <v>-1.1395299999999999</v>
      </c>
      <c r="AH66" s="55">
        <v>-1.1583399999999999</v>
      </c>
      <c r="AI66" s="55">
        <v>-0.76002000000000003</v>
      </c>
      <c r="AJ66" s="55">
        <v>-0.4869</v>
      </c>
      <c r="AK66" s="55">
        <v>0.31389</v>
      </c>
      <c r="AL66" s="55">
        <v>-0.45913999999999999</v>
      </c>
      <c r="AM66" s="55">
        <v>-1.02288</v>
      </c>
      <c r="AN66" s="55">
        <v>2.1692119999999999</v>
      </c>
      <c r="AO66" s="55">
        <v>-3.764E-2</v>
      </c>
      <c r="AP66" s="55">
        <v>-1.3120000000000001</v>
      </c>
      <c r="AQ66" s="55">
        <v>-1.1374299999999999</v>
      </c>
      <c r="AR66" s="55">
        <v>-0.69774000000000003</v>
      </c>
      <c r="AS66" s="56">
        <v>-1.3512999999999999</v>
      </c>
      <c r="AT66" s="55">
        <v>0.32983499999999999</v>
      </c>
      <c r="AU66" s="57">
        <v>-0.34782999999999997</v>
      </c>
      <c r="AV66" s="56">
        <v>-1.2211700000000001</v>
      </c>
      <c r="AW66" s="55">
        <v>2.3893999999999999E-2</v>
      </c>
      <c r="AX66" s="55">
        <v>-2.4559999999999998E-2</v>
      </c>
      <c r="AY66" s="55">
        <v>-0.31866</v>
      </c>
      <c r="AZ66" s="56">
        <v>-1.17E-2</v>
      </c>
      <c r="BA66" s="55">
        <v>7.6662999999999995E-2</v>
      </c>
      <c r="BB66" s="57">
        <v>0.24740599999999999</v>
      </c>
      <c r="BC66" s="56">
        <v>-0.51287000000000005</v>
      </c>
      <c r="BD66" s="55">
        <v>-0.89434000000000002</v>
      </c>
      <c r="BE66" s="55">
        <v>0.96545199999999998</v>
      </c>
      <c r="BF66" s="55">
        <v>-2.3390000000000001E-2</v>
      </c>
      <c r="BG66" s="56">
        <v>-0.32861000000000001</v>
      </c>
      <c r="BH66" s="55">
        <v>6.9974949999999998</v>
      </c>
      <c r="BI66" s="57">
        <v>2.356589</v>
      </c>
      <c r="BJ66" s="56">
        <v>-1.58386</v>
      </c>
      <c r="BK66" s="55">
        <v>-5.2810000000000003E-2</v>
      </c>
      <c r="BL66" s="55">
        <v>-6.6589999999999996E-2</v>
      </c>
      <c r="BM66" s="55">
        <v>-0.60475000000000001</v>
      </c>
      <c r="BN66" s="56">
        <v>3.391737</v>
      </c>
      <c r="BO66" s="55">
        <v>5.4540999999999999E-2</v>
      </c>
      <c r="BP66" s="57">
        <v>0.198569</v>
      </c>
      <c r="BQ66" s="56">
        <v>-1.558E-2</v>
      </c>
      <c r="BR66" s="55">
        <v>-0.16631000000000001</v>
      </c>
      <c r="BS66" s="55">
        <v>6.7148589999999997</v>
      </c>
      <c r="BT66" s="55">
        <v>-0.52861000000000002</v>
      </c>
      <c r="BU66" s="56">
        <v>10</v>
      </c>
      <c r="BV66" s="55">
        <v>-3.19597</v>
      </c>
      <c r="BW66" s="57">
        <v>0.73915799999999998</v>
      </c>
      <c r="BX66" s="56">
        <v>2.7494909999999999</v>
      </c>
      <c r="BY66" s="55">
        <v>-0.49397000000000002</v>
      </c>
      <c r="BZ66" s="55">
        <v>3.1284779999999999</v>
      </c>
      <c r="CA66" s="55">
        <v>0.23633199999999999</v>
      </c>
      <c r="CB66" s="56">
        <v>-0.43852000000000002</v>
      </c>
      <c r="CC66" s="55">
        <v>-5.2839999999999998E-2</v>
      </c>
      <c r="CD66" s="57">
        <v>-0.16583000000000001</v>
      </c>
      <c r="CE66" s="56">
        <v>8.2625810000000008</v>
      </c>
      <c r="CF66" s="55">
        <v>-0.16005</v>
      </c>
      <c r="CG66" s="55">
        <v>5.9554999999999997E-2</v>
      </c>
      <c r="CH66" s="55">
        <v>-0.12745999999999999</v>
      </c>
      <c r="CI66" s="56">
        <v>-0.14212</v>
      </c>
      <c r="CJ66" s="55">
        <v>-0.12186</v>
      </c>
      <c r="CK66" s="57">
        <v>2.3140999999999998E-2</v>
      </c>
      <c r="CL66" s="56">
        <v>-1.507E-2</v>
      </c>
      <c r="CM66" s="55">
        <v>0.44919799999999999</v>
      </c>
      <c r="CN66" s="55">
        <v>0.110684</v>
      </c>
      <c r="CO66" s="55">
        <v>-4.3650000000000001E-2</v>
      </c>
      <c r="CP66" s="56">
        <v>-4.9160000000000002E-2</v>
      </c>
      <c r="CQ66" s="55">
        <v>0.43176900000000001</v>
      </c>
      <c r="CR66" s="57">
        <v>0.58196099999999995</v>
      </c>
      <c r="CS66" s="56">
        <v>0.10635699999999999</v>
      </c>
      <c r="CT66" s="55">
        <v>-0.43323</v>
      </c>
      <c r="CU66" s="55">
        <v>-6.8519999999999998E-2</v>
      </c>
      <c r="CV66" s="55">
        <v>-0.67757000000000001</v>
      </c>
      <c r="CW66" s="56">
        <v>-0.44147999999999998</v>
      </c>
      <c r="CX66" s="55">
        <v>-0.44170999999999999</v>
      </c>
      <c r="CY66" s="57">
        <v>3.200526</v>
      </c>
      <c r="CZ66" s="56">
        <v>0.79647999999999997</v>
      </c>
      <c r="DA66" s="55">
        <v>0.73287500000000005</v>
      </c>
      <c r="DB66" s="55">
        <v>0.452206</v>
      </c>
      <c r="DC66" s="55">
        <v>-0.14163000000000001</v>
      </c>
      <c r="DD66" s="56">
        <v>0.48924499999999999</v>
      </c>
      <c r="DE66" s="55">
        <v>-2.307E-2</v>
      </c>
      <c r="DF66" s="57">
        <v>6.5649999999999997E-3</v>
      </c>
      <c r="DG66" s="56">
        <v>7.4204000000000006E-2</v>
      </c>
      <c r="DH66" s="55">
        <v>3.1050999999999999E-2</v>
      </c>
      <c r="DI66" s="55">
        <v>4.0879999999999996E-3</v>
      </c>
      <c r="DJ66" s="55">
        <v>5.636E-2</v>
      </c>
      <c r="DK66" s="56">
        <v>-0.11005</v>
      </c>
      <c r="DL66" s="55">
        <v>-5.2990000000000002E-2</v>
      </c>
      <c r="DM66" s="57">
        <v>4.1199999999999999E-4</v>
      </c>
      <c r="DN66" s="56">
        <v>0.44484200000000002</v>
      </c>
      <c r="DO66" s="55">
        <v>3.5500000000000001E-4</v>
      </c>
    </row>
    <row r="67" spans="1:119" x14ac:dyDescent="0.15">
      <c r="A67" s="53" t="s">
        <v>414</v>
      </c>
      <c r="B67" s="53" t="s">
        <v>750</v>
      </c>
      <c r="C67" s="54" t="s">
        <v>751</v>
      </c>
      <c r="D67" s="146">
        <v>65</v>
      </c>
      <c r="E67" s="54" t="s">
        <v>414</v>
      </c>
      <c r="F67" s="54" t="s">
        <v>638</v>
      </c>
      <c r="G67" s="141">
        <v>8.5393039999999993E-3</v>
      </c>
      <c r="H67" s="143">
        <v>79.351200000000006</v>
      </c>
      <c r="I67" s="141">
        <v>3.4962590028669323E-6</v>
      </c>
      <c r="J67" s="55">
        <v>0.81637300000000002</v>
      </c>
      <c r="K67" s="55">
        <v>0.77360499999999999</v>
      </c>
      <c r="L67" s="55">
        <v>1.0992010000000001</v>
      </c>
      <c r="M67" s="55">
        <v>0.79996800000000001</v>
      </c>
      <c r="N67" s="55">
        <v>9.1215000000000004E-2</v>
      </c>
      <c r="O67" s="55">
        <v>0.74348700000000001</v>
      </c>
      <c r="P67" s="55">
        <v>0.74255099999999996</v>
      </c>
      <c r="Q67" s="55">
        <v>1.2745880000000001</v>
      </c>
      <c r="R67" s="55">
        <v>2.1395000000000001E-2</v>
      </c>
      <c r="S67" s="55">
        <v>-0.13946</v>
      </c>
      <c r="T67" s="55">
        <v>1.3157430000000001</v>
      </c>
      <c r="U67" s="55">
        <v>1.2005840000000001</v>
      </c>
      <c r="V67" s="55">
        <v>1.309771</v>
      </c>
      <c r="W67" s="55">
        <v>1.5668299999999999</v>
      </c>
      <c r="X67" s="55">
        <v>4.041226</v>
      </c>
      <c r="Y67" s="55">
        <v>1.1316299999999999</v>
      </c>
      <c r="Z67" s="55">
        <v>1.435951</v>
      </c>
      <c r="AA67" s="55">
        <v>1.797026</v>
      </c>
      <c r="AB67" s="55">
        <v>1.6340730000000001</v>
      </c>
      <c r="AC67" s="55">
        <v>1.660863</v>
      </c>
      <c r="AD67" s="55">
        <v>1.5367679999999999</v>
      </c>
      <c r="AE67" s="55">
        <v>1.302994</v>
      </c>
      <c r="AF67" s="55">
        <v>1.0954090000000001</v>
      </c>
      <c r="AG67" s="55">
        <v>1.2983020000000001</v>
      </c>
      <c r="AH67" s="55">
        <v>1.495735</v>
      </c>
      <c r="AI67" s="55">
        <v>4.2038979999999997</v>
      </c>
      <c r="AJ67" s="55">
        <v>1.825761</v>
      </c>
      <c r="AK67" s="55">
        <v>0.74827299999999997</v>
      </c>
      <c r="AL67" s="55">
        <v>1.7480819999999999</v>
      </c>
      <c r="AM67" s="55">
        <v>4.750292</v>
      </c>
      <c r="AN67" s="55">
        <v>-0.28160000000000002</v>
      </c>
      <c r="AO67" s="55">
        <v>0.45727299999999999</v>
      </c>
      <c r="AP67" s="55">
        <v>3.68059</v>
      </c>
      <c r="AQ67" s="55">
        <v>1.715047</v>
      </c>
      <c r="AR67" s="55">
        <v>1.959155</v>
      </c>
      <c r="AS67" s="55">
        <v>1.1165560000000001</v>
      </c>
      <c r="AT67" s="59">
        <v>0.72629699999999997</v>
      </c>
      <c r="AU67" s="55">
        <v>3.256675</v>
      </c>
      <c r="AV67" s="55">
        <v>4.0444370000000003</v>
      </c>
      <c r="AW67" s="55">
        <v>-7.6119999999999993E-2</v>
      </c>
      <c r="AX67" s="55">
        <v>5.2329000000000001E-2</v>
      </c>
      <c r="AY67" s="55">
        <v>0.72470199999999996</v>
      </c>
      <c r="AZ67" s="55">
        <v>0.44738600000000001</v>
      </c>
      <c r="BA67" s="59">
        <v>0.48939300000000002</v>
      </c>
      <c r="BB67" s="55">
        <v>1.3948499999999999</v>
      </c>
      <c r="BC67" s="55">
        <v>1.2770440000000001</v>
      </c>
      <c r="BD67" s="55">
        <v>1.0042070000000001</v>
      </c>
      <c r="BE67" s="55">
        <v>0.122992</v>
      </c>
      <c r="BF67" s="55">
        <v>0.351713</v>
      </c>
      <c r="BG67" s="55">
        <v>1.4635050000000001</v>
      </c>
      <c r="BH67" s="59">
        <v>-3.3883899999999998</v>
      </c>
      <c r="BI67" s="55">
        <v>-0.20598</v>
      </c>
      <c r="BJ67" s="55">
        <v>1.206898</v>
      </c>
      <c r="BK67" s="55">
        <v>0.28518399999999999</v>
      </c>
      <c r="BL67" s="55">
        <v>0.33997899999999998</v>
      </c>
      <c r="BM67" s="55">
        <v>0.54742500000000005</v>
      </c>
      <c r="BN67" s="55">
        <v>-1.57925</v>
      </c>
      <c r="BO67" s="59">
        <v>-0.25356000000000001</v>
      </c>
      <c r="BP67" s="55">
        <v>-0.56225999999999998</v>
      </c>
      <c r="BQ67" s="55">
        <v>0.27975499999999998</v>
      </c>
      <c r="BR67" s="55">
        <v>0.32546399999999998</v>
      </c>
      <c r="BS67" s="55">
        <v>-1.9289499999999999</v>
      </c>
      <c r="BT67" s="55">
        <v>1.2356199999999999</v>
      </c>
      <c r="BU67" s="55">
        <v>-3.19597</v>
      </c>
      <c r="BV67" s="59">
        <v>10</v>
      </c>
      <c r="BW67" s="55">
        <v>-0.61780000000000002</v>
      </c>
      <c r="BX67" s="55">
        <v>-0.57115000000000005</v>
      </c>
      <c r="BY67" s="55">
        <v>4.5372909999999997</v>
      </c>
      <c r="BZ67" s="55">
        <v>-0.81579999999999997</v>
      </c>
      <c r="CA67" s="55">
        <v>0.100437</v>
      </c>
      <c r="CB67" s="55">
        <v>1.1118269999999999</v>
      </c>
      <c r="CC67" s="59">
        <v>0.15170700000000001</v>
      </c>
      <c r="CD67" s="55">
        <v>0.67291800000000002</v>
      </c>
      <c r="CE67" s="55">
        <v>-2.5432899999999998</v>
      </c>
      <c r="CF67" s="55">
        <v>0.71078399999999997</v>
      </c>
      <c r="CG67" s="55">
        <v>-2.8459999999999999E-2</v>
      </c>
      <c r="CH67" s="55">
        <v>0.81854899999999997</v>
      </c>
      <c r="CI67" s="55">
        <v>0.62437399999999998</v>
      </c>
      <c r="CJ67" s="59">
        <v>0.20172399999999999</v>
      </c>
      <c r="CK67" s="55">
        <v>-0.54408999999999996</v>
      </c>
      <c r="CL67" s="55">
        <v>-0.32102999999999998</v>
      </c>
      <c r="CM67" s="55">
        <v>-0.54396</v>
      </c>
      <c r="CN67" s="55">
        <v>-0.26689000000000002</v>
      </c>
      <c r="CO67" s="55">
        <v>0.18237900000000001</v>
      </c>
      <c r="CP67" s="55">
        <v>0.846132</v>
      </c>
      <c r="CQ67" s="59">
        <v>0.27534500000000001</v>
      </c>
      <c r="CR67" s="55">
        <v>-0.73419999999999996</v>
      </c>
      <c r="CS67" s="55">
        <v>-8.3970000000000003E-2</v>
      </c>
      <c r="CT67" s="55">
        <v>4.0671860000000004</v>
      </c>
      <c r="CU67" s="55">
        <v>0.20186699999999999</v>
      </c>
      <c r="CV67" s="55">
        <v>4.8389280000000001</v>
      </c>
      <c r="CW67" s="55">
        <v>3.9835539999999998</v>
      </c>
      <c r="CX67" s="59">
        <v>3.9355440000000002</v>
      </c>
      <c r="CY67" s="55">
        <v>-1.3340799999999999</v>
      </c>
      <c r="CZ67" s="55">
        <v>0.396594</v>
      </c>
      <c r="DA67" s="55">
        <v>0.45629599999999998</v>
      </c>
      <c r="DB67" s="55">
        <v>-0.60382000000000002</v>
      </c>
      <c r="DC67" s="55">
        <v>0.43529899999999999</v>
      </c>
      <c r="DD67" s="55">
        <v>-7.4429999999999996E-2</v>
      </c>
      <c r="DE67" s="59">
        <v>-6.5409999999999996E-2</v>
      </c>
      <c r="DF67" s="55">
        <v>9.128E-2</v>
      </c>
      <c r="DG67" s="55">
        <v>-8.0990000000000006E-2</v>
      </c>
      <c r="DH67" s="55">
        <v>4.6550000000000001E-2</v>
      </c>
      <c r="DI67" s="55">
        <v>-0.23488999999999999</v>
      </c>
      <c r="DJ67" s="55">
        <v>-1.9529999999999999E-2</v>
      </c>
      <c r="DK67" s="55">
        <v>0.24002299999999999</v>
      </c>
      <c r="DL67" s="59">
        <v>0.171732</v>
      </c>
      <c r="DM67" s="55">
        <v>1.7388000000000001E-2</v>
      </c>
      <c r="DN67" s="55">
        <v>-0.15887000000000001</v>
      </c>
      <c r="DO67" s="55">
        <v>3.2439000000000003E-2</v>
      </c>
    </row>
    <row r="68" spans="1:119" x14ac:dyDescent="0.15">
      <c r="A68" s="53" t="s">
        <v>68</v>
      </c>
      <c r="B68" s="53" t="s">
        <v>888</v>
      </c>
      <c r="C68" s="54" t="s">
        <v>792</v>
      </c>
      <c r="D68" s="146">
        <v>66</v>
      </c>
      <c r="E68" s="54" t="s">
        <v>68</v>
      </c>
      <c r="F68" s="54" t="s">
        <v>614</v>
      </c>
      <c r="G68" s="141">
        <v>8.2130866000000007E-3</v>
      </c>
      <c r="H68" s="143">
        <v>173.69329999999999</v>
      </c>
      <c r="I68" s="141">
        <v>0</v>
      </c>
      <c r="J68" s="55">
        <v>-0.15726000000000001</v>
      </c>
      <c r="K68" s="55">
        <v>-0.21648999999999999</v>
      </c>
      <c r="L68" s="55">
        <v>-0.25884000000000001</v>
      </c>
      <c r="M68" s="55">
        <v>0.13529099999999999</v>
      </c>
      <c r="N68" s="55">
        <v>0.27799400000000002</v>
      </c>
      <c r="O68" s="55">
        <v>-0.18801999999999999</v>
      </c>
      <c r="P68" s="55">
        <v>-0.19353999999999999</v>
      </c>
      <c r="Q68" s="55">
        <v>-0.44327</v>
      </c>
      <c r="R68" s="55">
        <v>6.3694000000000001E-2</v>
      </c>
      <c r="S68" s="55">
        <v>0.167521</v>
      </c>
      <c r="T68" s="55">
        <v>-6.4060000000000006E-2</v>
      </c>
      <c r="U68" s="55">
        <v>-9.6100000000000005E-3</v>
      </c>
      <c r="V68" s="55">
        <v>-0.11317000000000001</v>
      </c>
      <c r="W68" s="55">
        <v>-0.44974999999999998</v>
      </c>
      <c r="X68" s="55">
        <v>-0.35977999999999999</v>
      </c>
      <c r="Y68" s="55">
        <v>-0.17904999999999999</v>
      </c>
      <c r="Z68" s="55">
        <v>-0.51334999999999997</v>
      </c>
      <c r="AA68" s="55">
        <v>-0.2404</v>
      </c>
      <c r="AB68" s="55">
        <v>-0.31476999999999999</v>
      </c>
      <c r="AC68" s="55">
        <v>-0.49814999999999998</v>
      </c>
      <c r="AD68" s="55">
        <v>-0.40238000000000002</v>
      </c>
      <c r="AE68" s="55">
        <v>-0.43154999999999999</v>
      </c>
      <c r="AF68" s="55">
        <v>-0.57359000000000004</v>
      </c>
      <c r="AG68" s="55">
        <v>-0.56355999999999995</v>
      </c>
      <c r="AH68" s="55">
        <v>-0.55803999999999998</v>
      </c>
      <c r="AI68" s="55">
        <v>0.10730199999999999</v>
      </c>
      <c r="AJ68" s="55">
        <v>0.102864</v>
      </c>
      <c r="AK68" s="55">
        <v>3.2486000000000001E-2</v>
      </c>
      <c r="AL68" s="55">
        <v>0.189664</v>
      </c>
      <c r="AM68" s="55">
        <v>2.7888E-2</v>
      </c>
      <c r="AN68" s="55">
        <v>7.3010000000000005E-2</v>
      </c>
      <c r="AO68" s="55">
        <v>-0.35049999999999998</v>
      </c>
      <c r="AP68" s="55">
        <v>-1.779E-2</v>
      </c>
      <c r="AQ68" s="55">
        <v>0.33643899999999999</v>
      </c>
      <c r="AR68" s="55">
        <v>0.102988</v>
      </c>
      <c r="AS68" s="56">
        <v>-0.73723000000000005</v>
      </c>
      <c r="AT68" s="55">
        <v>-1.481E-2</v>
      </c>
      <c r="AU68" s="57">
        <v>0.130582</v>
      </c>
      <c r="AV68" s="56">
        <v>-0.10415000000000001</v>
      </c>
      <c r="AW68" s="55">
        <v>0.16077</v>
      </c>
      <c r="AX68" s="55">
        <v>0.19523799999999999</v>
      </c>
      <c r="AY68" s="55">
        <v>4.7059999999999998E-2</v>
      </c>
      <c r="AZ68" s="56">
        <v>-1.915E-2</v>
      </c>
      <c r="BA68" s="55">
        <v>6.1709E-2</v>
      </c>
      <c r="BB68" s="57">
        <v>0.424678</v>
      </c>
      <c r="BC68" s="56">
        <v>-2.3230000000000001E-2</v>
      </c>
      <c r="BD68" s="55">
        <v>-0.10128</v>
      </c>
      <c r="BE68" s="55">
        <v>0.73826999999999998</v>
      </c>
      <c r="BF68" s="55">
        <v>-6.5509999999999999E-2</v>
      </c>
      <c r="BG68" s="56">
        <v>0.200123</v>
      </c>
      <c r="BH68" s="55">
        <v>0.73875000000000002</v>
      </c>
      <c r="BI68" s="57">
        <v>9.325E-2</v>
      </c>
      <c r="BJ68" s="56">
        <v>-0.59431</v>
      </c>
      <c r="BK68" s="55">
        <v>-2.2599999999999999E-2</v>
      </c>
      <c r="BL68" s="55">
        <v>-5.5620000000000003E-2</v>
      </c>
      <c r="BM68" s="55">
        <v>-1.1039999999999999E-2</v>
      </c>
      <c r="BN68" s="56">
        <v>0.17243800000000001</v>
      </c>
      <c r="BO68" s="55">
        <v>0.22195400000000001</v>
      </c>
      <c r="BP68" s="57">
        <v>-6.3769999999999993E-2</v>
      </c>
      <c r="BQ68" s="56">
        <v>6.1479999999999998E-3</v>
      </c>
      <c r="BR68" s="55">
        <v>-5.3580000000000003E-2</v>
      </c>
      <c r="BS68" s="55">
        <v>0.52025399999999999</v>
      </c>
      <c r="BT68" s="55">
        <v>-7.918E-2</v>
      </c>
      <c r="BU68" s="56">
        <v>0.73915799999999998</v>
      </c>
      <c r="BV68" s="55">
        <v>-0.61780000000000002</v>
      </c>
      <c r="BW68" s="57">
        <v>10</v>
      </c>
      <c r="BX68" s="56">
        <v>0.233238</v>
      </c>
      <c r="BY68" s="55">
        <v>-5.849E-2</v>
      </c>
      <c r="BZ68" s="55">
        <v>0.78409099999999998</v>
      </c>
      <c r="CA68" s="55">
        <v>-2.7969999999999998E-2</v>
      </c>
      <c r="CB68" s="56">
        <v>-0.17129</v>
      </c>
      <c r="CC68" s="55">
        <v>-2.3999999999999998E-3</v>
      </c>
      <c r="CD68" s="57">
        <v>-5.0040000000000001E-2</v>
      </c>
      <c r="CE68" s="56">
        <v>0.71116800000000002</v>
      </c>
      <c r="CF68" s="55">
        <v>-5.3249999999999999E-2</v>
      </c>
      <c r="CG68" s="55">
        <v>-4.7789999999999999E-2</v>
      </c>
      <c r="CH68" s="55">
        <v>-1.325E-2</v>
      </c>
      <c r="CI68" s="56">
        <v>-1.3899999999999999E-2</v>
      </c>
      <c r="CJ68" s="55">
        <v>-3.3759999999999998E-2</v>
      </c>
      <c r="CK68" s="57">
        <v>-0.83533000000000002</v>
      </c>
      <c r="CL68" s="56">
        <v>-0.60775999999999997</v>
      </c>
      <c r="CM68" s="55">
        <v>0.241124</v>
      </c>
      <c r="CN68" s="55">
        <v>3.5293999999999999E-2</v>
      </c>
      <c r="CO68" s="55">
        <v>5.424E-3</v>
      </c>
      <c r="CP68" s="56">
        <v>-0.16469</v>
      </c>
      <c r="CQ68" s="55">
        <v>0.11629</v>
      </c>
      <c r="CR68" s="57">
        <v>0.35895199999999999</v>
      </c>
      <c r="CS68" s="56">
        <v>3.6901000000000003E-2</v>
      </c>
      <c r="CT68" s="55">
        <v>2.2245999999999998E-2</v>
      </c>
      <c r="CU68" s="55">
        <v>-2.4639999999999999E-2</v>
      </c>
      <c r="CV68" s="55">
        <v>-4.6719999999999998E-2</v>
      </c>
      <c r="CW68" s="56">
        <v>6.0099999999999997E-4</v>
      </c>
      <c r="CX68" s="55">
        <v>3.4199999999999999E-3</v>
      </c>
      <c r="CY68" s="57">
        <v>1.2428250000000001</v>
      </c>
      <c r="CZ68" s="56">
        <v>4.1163999999999999E-2</v>
      </c>
      <c r="DA68" s="55">
        <v>9.8336999999999994E-2</v>
      </c>
      <c r="DB68" s="55">
        <v>-0.10514</v>
      </c>
      <c r="DC68" s="55">
        <v>-3.6630000000000003E-2</v>
      </c>
      <c r="DD68" s="56">
        <v>-5.7750000000000003E-2</v>
      </c>
      <c r="DE68" s="55">
        <v>-0.23777999999999999</v>
      </c>
      <c r="DF68" s="57">
        <v>-0.17213000000000001</v>
      </c>
      <c r="DG68" s="56">
        <v>9.7219E-2</v>
      </c>
      <c r="DH68" s="55">
        <v>-2.7529999999999999E-2</v>
      </c>
      <c r="DI68" s="55">
        <v>-6.8409999999999999E-2</v>
      </c>
      <c r="DJ68" s="55">
        <v>0.109415</v>
      </c>
      <c r="DK68" s="56">
        <v>-0.23605999999999999</v>
      </c>
      <c r="DL68" s="55">
        <v>2.9597999999999999E-2</v>
      </c>
      <c r="DM68" s="57">
        <v>9.9905999999999995E-2</v>
      </c>
      <c r="DN68" s="56">
        <v>0.120314</v>
      </c>
      <c r="DO68" s="55">
        <v>-7.0669999999999997E-2</v>
      </c>
    </row>
    <row r="69" spans="1:119" x14ac:dyDescent="0.15">
      <c r="A69" s="53" t="s">
        <v>99</v>
      </c>
      <c r="B69" s="53" t="s">
        <v>889</v>
      </c>
      <c r="C69" s="153" t="s">
        <v>816</v>
      </c>
      <c r="D69" s="146">
        <v>67</v>
      </c>
      <c r="E69" s="54" t="s">
        <v>99</v>
      </c>
      <c r="F69" s="54" t="s">
        <v>649</v>
      </c>
      <c r="G69" s="141">
        <v>7.3184419999999997E-3</v>
      </c>
      <c r="H69" s="143">
        <v>11.8687</v>
      </c>
      <c r="I69" s="141">
        <v>3.2973084842553521E-3</v>
      </c>
      <c r="J69" s="55">
        <v>0.95281499999999997</v>
      </c>
      <c r="K69" s="55">
        <v>1.218855</v>
      </c>
      <c r="L69" s="55">
        <v>0.74846100000000004</v>
      </c>
      <c r="M69" s="55">
        <v>0.83436600000000005</v>
      </c>
      <c r="N69" s="55">
        <v>0.29753499999999999</v>
      </c>
      <c r="O69" s="55">
        <v>1.3486309999999999</v>
      </c>
      <c r="P69" s="55">
        <v>1.3463830000000001</v>
      </c>
      <c r="Q69" s="55">
        <v>1.4523140000000001</v>
      </c>
      <c r="R69" s="55">
        <v>0.46132499999999999</v>
      </c>
      <c r="S69" s="55">
        <v>1.3772629999999999</v>
      </c>
      <c r="T69" s="55">
        <v>-2.8459999999999999E-2</v>
      </c>
      <c r="U69" s="55">
        <v>9.4265000000000002E-2</v>
      </c>
      <c r="V69" s="55">
        <v>-1.6910000000000001E-2</v>
      </c>
      <c r="W69" s="55">
        <v>-0.55086999999999997</v>
      </c>
      <c r="X69" s="55">
        <v>-9.2749999999999999E-2</v>
      </c>
      <c r="Y69" s="55">
        <v>-0.20050999999999999</v>
      </c>
      <c r="Z69" s="55">
        <v>-0.52858000000000005</v>
      </c>
      <c r="AA69" s="55">
        <v>-0.14194999999999999</v>
      </c>
      <c r="AB69" s="55">
        <v>-0.17724000000000001</v>
      </c>
      <c r="AC69" s="55">
        <v>1.0498829999999999</v>
      </c>
      <c r="AD69" s="55">
        <v>-0.67578000000000005</v>
      </c>
      <c r="AE69" s="55">
        <v>-0.43681999999999999</v>
      </c>
      <c r="AF69" s="55">
        <v>-0.47628999999999999</v>
      </c>
      <c r="AG69" s="55">
        <v>-0.69437000000000004</v>
      </c>
      <c r="AH69" s="55">
        <v>-0.63258000000000003</v>
      </c>
      <c r="AI69" s="55">
        <v>-0.37594</v>
      </c>
      <c r="AJ69" s="55">
        <v>-0.50133000000000005</v>
      </c>
      <c r="AK69" s="55">
        <v>0.19953399999999999</v>
      </c>
      <c r="AL69" s="55">
        <v>-0.50446999999999997</v>
      </c>
      <c r="AM69" s="55">
        <v>-0.28534999999999999</v>
      </c>
      <c r="AN69" s="55">
        <v>2.4366789999999998</v>
      </c>
      <c r="AO69" s="55">
        <v>0.29600900000000002</v>
      </c>
      <c r="AP69" s="55">
        <v>-0.46803</v>
      </c>
      <c r="AQ69" s="55">
        <v>-0.68545999999999996</v>
      </c>
      <c r="AR69" s="55">
        <v>-0.40609000000000001</v>
      </c>
      <c r="AS69" s="55">
        <v>-0.80888000000000004</v>
      </c>
      <c r="AT69" s="60">
        <v>2.327664</v>
      </c>
      <c r="AU69" s="55">
        <v>-3.1449999999999999E-2</v>
      </c>
      <c r="AV69" s="55">
        <v>-0.23877999999999999</v>
      </c>
      <c r="AW69" s="55">
        <v>-0.52749000000000001</v>
      </c>
      <c r="AX69" s="55">
        <v>-0.49652000000000002</v>
      </c>
      <c r="AY69" s="55">
        <v>0.13897499999999999</v>
      </c>
      <c r="AZ69" s="55">
        <v>0.13552600000000001</v>
      </c>
      <c r="BA69" s="60">
        <v>7.5953000000000007E-2</v>
      </c>
      <c r="BB69" s="55">
        <v>-4.5409999999999999E-2</v>
      </c>
      <c r="BC69" s="55">
        <v>0.18151600000000001</v>
      </c>
      <c r="BD69" s="55">
        <v>-0.52575000000000005</v>
      </c>
      <c r="BE69" s="55">
        <v>0.90670700000000004</v>
      </c>
      <c r="BF69" s="55">
        <v>-0.30719000000000002</v>
      </c>
      <c r="BG69" s="55">
        <v>-0.34353</v>
      </c>
      <c r="BH69" s="60">
        <v>1.399327</v>
      </c>
      <c r="BI69" s="55">
        <v>3.351871</v>
      </c>
      <c r="BJ69" s="55">
        <v>-0.99224999999999997</v>
      </c>
      <c r="BK69" s="55">
        <v>-0.30276999999999998</v>
      </c>
      <c r="BL69" s="55">
        <v>-0.22148000000000001</v>
      </c>
      <c r="BM69" s="55">
        <v>-0.30501</v>
      </c>
      <c r="BN69" s="55">
        <v>0.491089</v>
      </c>
      <c r="BO69" s="60">
        <v>-0.78686</v>
      </c>
      <c r="BP69" s="55">
        <v>-8.8389999999999996E-2</v>
      </c>
      <c r="BQ69" s="55">
        <v>-0.26845999999999998</v>
      </c>
      <c r="BR69" s="55">
        <v>-7.5179999999999997E-2</v>
      </c>
      <c r="BS69" s="55">
        <v>1.8813230000000001</v>
      </c>
      <c r="BT69" s="55">
        <v>-0.12556</v>
      </c>
      <c r="BU69" s="55">
        <v>2.7494909999999999</v>
      </c>
      <c r="BV69" s="60">
        <v>-0.57115000000000005</v>
      </c>
      <c r="BW69" s="55">
        <v>0.233238</v>
      </c>
      <c r="BX69" s="55">
        <v>10</v>
      </c>
      <c r="BY69" s="55">
        <v>0.14102100000000001</v>
      </c>
      <c r="BZ69" s="55">
        <v>1.4104939999999999</v>
      </c>
      <c r="CA69" s="55">
        <v>-6.4899999999999999E-2</v>
      </c>
      <c r="CB69" s="55">
        <v>9.0704999999999994E-2</v>
      </c>
      <c r="CC69" s="60">
        <v>-2.9559999999999999E-2</v>
      </c>
      <c r="CD69" s="55">
        <v>-7.2910000000000003E-2</v>
      </c>
      <c r="CE69" s="55">
        <v>3.237018</v>
      </c>
      <c r="CF69" s="55">
        <v>-5.883E-2</v>
      </c>
      <c r="CG69" s="55">
        <v>-0.15529000000000001</v>
      </c>
      <c r="CH69" s="55">
        <v>3.0136E-2</v>
      </c>
      <c r="CI69" s="55">
        <v>-5.4109999999999998E-2</v>
      </c>
      <c r="CJ69" s="60">
        <v>-0.13689999999999999</v>
      </c>
      <c r="CK69" s="55">
        <v>0.147949</v>
      </c>
      <c r="CL69" s="55">
        <v>0.31640699999999999</v>
      </c>
      <c r="CM69" s="55">
        <v>0.14028599999999999</v>
      </c>
      <c r="CN69" s="55">
        <v>-0.29416999999999999</v>
      </c>
      <c r="CO69" s="55">
        <v>3.5082000000000002E-2</v>
      </c>
      <c r="CP69" s="55">
        <v>4.462E-2</v>
      </c>
      <c r="CQ69" s="60">
        <v>-0.12479999999999999</v>
      </c>
      <c r="CR69" s="55">
        <v>0.16664300000000001</v>
      </c>
      <c r="CS69" s="55">
        <v>-0.40508</v>
      </c>
      <c r="CT69" s="55">
        <v>7.4399000000000007E-2</v>
      </c>
      <c r="CU69" s="55">
        <v>-2.48E-3</v>
      </c>
      <c r="CV69" s="55">
        <v>9.7807000000000005E-2</v>
      </c>
      <c r="CW69" s="55">
        <v>6.3622999999999999E-2</v>
      </c>
      <c r="CX69" s="60">
        <v>6.2816999999999998E-2</v>
      </c>
      <c r="CY69" s="55">
        <v>1.8243309999999999</v>
      </c>
      <c r="CZ69" s="55">
        <v>-5.2990000000000002E-2</v>
      </c>
      <c r="DA69" s="55">
        <v>-6.6129999999999994E-2</v>
      </c>
      <c r="DB69" s="55">
        <v>-0.24657999999999999</v>
      </c>
      <c r="DC69" s="55">
        <v>-7.9329999999999998E-2</v>
      </c>
      <c r="DD69" s="55">
        <v>6.9400000000000003E-2</v>
      </c>
      <c r="DE69" s="60">
        <v>0.14544099999999999</v>
      </c>
      <c r="DF69" s="55">
        <v>0.13933499999999999</v>
      </c>
      <c r="DG69" s="55">
        <v>-0.17416000000000001</v>
      </c>
      <c r="DH69" s="55">
        <v>-6.5570000000000003E-2</v>
      </c>
      <c r="DI69" s="55">
        <v>-0.29087000000000002</v>
      </c>
      <c r="DJ69" s="55">
        <v>-0.18042</v>
      </c>
      <c r="DK69" s="55">
        <v>0.126633</v>
      </c>
      <c r="DL69" s="60">
        <v>8.5900000000000004E-3</v>
      </c>
      <c r="DM69" s="55">
        <v>-2.4729999999999999E-2</v>
      </c>
      <c r="DN69" s="55">
        <v>1.3679999999999999E-2</v>
      </c>
      <c r="DO69" s="55">
        <v>2.4015999999999999E-2</v>
      </c>
    </row>
    <row r="70" spans="1:119" x14ac:dyDescent="0.15">
      <c r="A70" s="53" t="s">
        <v>31</v>
      </c>
      <c r="B70" s="53" t="s">
        <v>890</v>
      </c>
      <c r="C70" s="54" t="s">
        <v>139</v>
      </c>
      <c r="D70" s="146">
        <v>68</v>
      </c>
      <c r="E70" s="54" t="s">
        <v>31</v>
      </c>
      <c r="F70" s="54" t="s">
        <v>572</v>
      </c>
      <c r="G70" s="141">
        <v>5.8593689999999997E-3</v>
      </c>
      <c r="H70" s="143">
        <v>4.9321000000000002</v>
      </c>
      <c r="I70" s="141">
        <v>0</v>
      </c>
      <c r="J70" s="55">
        <v>-0.12483</v>
      </c>
      <c r="K70" s="55">
        <v>-0.11512</v>
      </c>
      <c r="L70" s="55">
        <v>-7.0809999999999998E-2</v>
      </c>
      <c r="M70" s="55">
        <v>0.110972</v>
      </c>
      <c r="N70" s="55">
        <v>4.7469999999999998E-2</v>
      </c>
      <c r="O70" s="55">
        <v>6.9067000000000003E-2</v>
      </c>
      <c r="P70" s="55">
        <v>7.6468999999999995E-2</v>
      </c>
      <c r="Q70" s="55">
        <v>-0.10944</v>
      </c>
      <c r="R70" s="55">
        <v>-0.15403</v>
      </c>
      <c r="S70" s="55">
        <v>0.28005999999999998</v>
      </c>
      <c r="T70" s="55">
        <v>-0.61999000000000004</v>
      </c>
      <c r="U70" s="55">
        <v>-0.72141999999999995</v>
      </c>
      <c r="V70" s="55">
        <v>-0.54935999999999996</v>
      </c>
      <c r="W70" s="55">
        <v>-0.12086</v>
      </c>
      <c r="X70" s="55">
        <v>3.4917500000000001</v>
      </c>
      <c r="Y70" s="55">
        <v>7.7195E-2</v>
      </c>
      <c r="Z70" s="55">
        <v>0.21584100000000001</v>
      </c>
      <c r="AA70" s="55">
        <v>-0.88261000000000001</v>
      </c>
      <c r="AB70" s="55">
        <v>0.193742</v>
      </c>
      <c r="AC70" s="55">
        <v>5.0328999999999999E-2</v>
      </c>
      <c r="AD70" s="55">
        <v>-1.985E-2</v>
      </c>
      <c r="AE70" s="55">
        <v>0.15165600000000001</v>
      </c>
      <c r="AF70" s="55">
        <v>-0.82155999999999996</v>
      </c>
      <c r="AG70" s="55">
        <v>-0.79027999999999998</v>
      </c>
      <c r="AH70" s="55">
        <v>0.24974099999999999</v>
      </c>
      <c r="AI70" s="55">
        <v>3.657737</v>
      </c>
      <c r="AJ70" s="55">
        <v>-1.1756500000000001</v>
      </c>
      <c r="AK70" s="55">
        <v>8.9751999999999998E-2</v>
      </c>
      <c r="AL70" s="55">
        <v>-1.16659</v>
      </c>
      <c r="AM70" s="55">
        <v>4.170026</v>
      </c>
      <c r="AN70" s="55">
        <v>0.30528300000000003</v>
      </c>
      <c r="AO70" s="55">
        <v>-9.3119999999999994E-2</v>
      </c>
      <c r="AP70" s="55">
        <v>0.90732900000000005</v>
      </c>
      <c r="AQ70" s="55">
        <v>-2.1211899999999999</v>
      </c>
      <c r="AR70" s="55">
        <v>-1.4835700000000001</v>
      </c>
      <c r="AS70" s="55">
        <v>-0.95606000000000002</v>
      </c>
      <c r="AT70" s="61">
        <v>0.75359200000000004</v>
      </c>
      <c r="AU70" s="55">
        <v>6.1171000000000003E-2</v>
      </c>
      <c r="AV70" s="55">
        <v>1.198809</v>
      </c>
      <c r="AW70" s="55">
        <v>-0.22982</v>
      </c>
      <c r="AX70" s="55">
        <v>-0.14065</v>
      </c>
      <c r="AY70" s="55">
        <v>8.0060999999999993E-2</v>
      </c>
      <c r="AZ70" s="55">
        <v>0.23264199999999999</v>
      </c>
      <c r="BA70" s="61">
        <v>-0.3952</v>
      </c>
      <c r="BB70" s="55">
        <v>-2.2243900000000001</v>
      </c>
      <c r="BC70" s="55">
        <v>-0.26706000000000002</v>
      </c>
      <c r="BD70" s="55">
        <v>-3.7033299999999998</v>
      </c>
      <c r="BE70" s="55">
        <v>0.123352</v>
      </c>
      <c r="BF70" s="55">
        <v>0.50558099999999995</v>
      </c>
      <c r="BG70" s="55">
        <v>-0.40539999999999998</v>
      </c>
      <c r="BH70" s="61">
        <v>0.38499</v>
      </c>
      <c r="BI70" s="55">
        <v>0.26527499999999998</v>
      </c>
      <c r="BJ70" s="55">
        <v>-0.53659000000000001</v>
      </c>
      <c r="BK70" s="55">
        <v>0.54500300000000002</v>
      </c>
      <c r="BL70" s="55">
        <v>0.41595500000000002</v>
      </c>
      <c r="BM70" s="55">
        <v>-4.05783</v>
      </c>
      <c r="BN70" s="55">
        <v>-0.53351999999999999</v>
      </c>
      <c r="BO70" s="61">
        <v>-0.25824000000000003</v>
      </c>
      <c r="BP70" s="55">
        <v>-0.32728000000000002</v>
      </c>
      <c r="BQ70" s="55">
        <v>0.35330299999999998</v>
      </c>
      <c r="BR70" s="55">
        <v>-0.38861000000000001</v>
      </c>
      <c r="BS70" s="55">
        <v>0.54000499999999996</v>
      </c>
      <c r="BT70" s="55">
        <v>-0.20468</v>
      </c>
      <c r="BU70" s="55">
        <v>-0.49397000000000002</v>
      </c>
      <c r="BV70" s="61">
        <v>4.5372909999999997</v>
      </c>
      <c r="BW70" s="55">
        <v>-5.849E-2</v>
      </c>
      <c r="BX70" s="55">
        <v>0.14102100000000001</v>
      </c>
      <c r="BY70" s="55">
        <v>10</v>
      </c>
      <c r="BZ70" s="55">
        <v>-5.0959999999999998E-2</v>
      </c>
      <c r="CA70" s="55">
        <v>2.106169</v>
      </c>
      <c r="CB70" s="55">
        <v>-0.15959000000000001</v>
      </c>
      <c r="CC70" s="61">
        <v>-0.50426000000000004</v>
      </c>
      <c r="CD70" s="55">
        <v>-0.82987999999999995</v>
      </c>
      <c r="CE70" s="55">
        <v>-0.19991999999999999</v>
      </c>
      <c r="CF70" s="55">
        <v>-0.88388</v>
      </c>
      <c r="CG70" s="55">
        <v>9.3431E-2</v>
      </c>
      <c r="CH70" s="55">
        <v>-0.78139999999999998</v>
      </c>
      <c r="CI70" s="55">
        <v>-0.43406</v>
      </c>
      <c r="CJ70" s="61">
        <v>0.29727799999999999</v>
      </c>
      <c r="CK70" s="55">
        <v>1.5795490000000001</v>
      </c>
      <c r="CL70" s="55">
        <v>1.513776</v>
      </c>
      <c r="CM70" s="55">
        <v>9.8533999999999997E-2</v>
      </c>
      <c r="CN70" s="55">
        <v>4.4159999999999998E-2</v>
      </c>
      <c r="CO70" s="55">
        <v>-7.3209999999999997E-2</v>
      </c>
      <c r="CP70" s="55">
        <v>-0.20077999999999999</v>
      </c>
      <c r="CQ70" s="61">
        <v>3.1698750000000002</v>
      </c>
      <c r="CR70" s="55">
        <v>-2.3700000000000001E-3</v>
      </c>
      <c r="CS70" s="55">
        <v>9.9356E-2</v>
      </c>
      <c r="CT70" s="55">
        <v>6.6358370000000004</v>
      </c>
      <c r="CU70" s="55">
        <v>0.20066700000000001</v>
      </c>
      <c r="CV70" s="55">
        <v>7.1982850000000003</v>
      </c>
      <c r="CW70" s="55">
        <v>6.7249420000000004</v>
      </c>
      <c r="CX70" s="61">
        <v>6.6942820000000003</v>
      </c>
      <c r="CY70" s="55">
        <v>-8.0140000000000003E-2</v>
      </c>
      <c r="CZ70" s="55">
        <v>4.1942320000000004</v>
      </c>
      <c r="DA70" s="55">
        <v>4.0243440000000001</v>
      </c>
      <c r="DB70" s="55">
        <v>0.59176899999999999</v>
      </c>
      <c r="DC70" s="55">
        <v>-0.62495000000000001</v>
      </c>
      <c r="DD70" s="55">
        <v>3.673505</v>
      </c>
      <c r="DE70" s="61">
        <v>-0.24564</v>
      </c>
      <c r="DF70" s="55">
        <v>2.3595999999999999E-2</v>
      </c>
      <c r="DG70" s="55">
        <v>-0.15740000000000001</v>
      </c>
      <c r="DH70" s="55">
        <v>0.117301</v>
      </c>
      <c r="DI70" s="55">
        <v>-0.65285000000000004</v>
      </c>
      <c r="DJ70" s="55">
        <v>0.27504400000000001</v>
      </c>
      <c r="DK70" s="55">
        <v>0.29958099999999999</v>
      </c>
      <c r="DL70" s="61">
        <v>-0.17799999999999999</v>
      </c>
      <c r="DM70" s="55">
        <v>-5.1380000000000002E-2</v>
      </c>
      <c r="DN70" s="55">
        <v>-5.8500000000000003E-2</v>
      </c>
      <c r="DO70" s="55">
        <v>-0.43474000000000002</v>
      </c>
    </row>
    <row r="71" spans="1:119" x14ac:dyDescent="0.15">
      <c r="A71" s="53" t="s">
        <v>74</v>
      </c>
      <c r="B71" s="53" t="s">
        <v>891</v>
      </c>
      <c r="C71" s="54" t="s">
        <v>795</v>
      </c>
      <c r="D71" s="146">
        <v>69</v>
      </c>
      <c r="E71" s="54" t="s">
        <v>74</v>
      </c>
      <c r="F71" s="54" t="s">
        <v>19</v>
      </c>
      <c r="G71" s="141">
        <v>5.4630740999999997E-3</v>
      </c>
      <c r="H71" s="143" t="s">
        <v>747</v>
      </c>
      <c r="I71" s="141">
        <v>0</v>
      </c>
      <c r="J71" s="55">
        <v>0.34089799999999998</v>
      </c>
      <c r="K71" s="55">
        <v>0.29289999999999999</v>
      </c>
      <c r="L71" s="55">
        <v>0.23760300000000001</v>
      </c>
      <c r="M71" s="55">
        <v>0.22781999999999999</v>
      </c>
      <c r="N71" s="55">
        <v>0.12260600000000001</v>
      </c>
      <c r="O71" s="55">
        <v>0.101482</v>
      </c>
      <c r="P71" s="55">
        <v>9.5177999999999999E-2</v>
      </c>
      <c r="Q71" s="55">
        <v>0.30296899999999999</v>
      </c>
      <c r="R71" s="55">
        <v>-6.8199999999999997E-3</v>
      </c>
      <c r="S71" s="55">
        <v>0.520061</v>
      </c>
      <c r="T71" s="55">
        <v>4.8384999999999997E-2</v>
      </c>
      <c r="U71" s="55">
        <v>0.13367999999999999</v>
      </c>
      <c r="V71" s="55">
        <v>-4.5589999999999999E-2</v>
      </c>
      <c r="W71" s="55">
        <v>-0.28348000000000001</v>
      </c>
      <c r="X71" s="55">
        <v>-0.23774999999999999</v>
      </c>
      <c r="Y71" s="55">
        <v>0.154667</v>
      </c>
      <c r="Z71" s="55">
        <v>-0.59126000000000001</v>
      </c>
      <c r="AA71" s="55">
        <v>-0.21137</v>
      </c>
      <c r="AB71" s="55">
        <v>-0.24351</v>
      </c>
      <c r="AC71" s="55">
        <v>1.6709999999999999E-2</v>
      </c>
      <c r="AD71" s="55">
        <v>-0.18978</v>
      </c>
      <c r="AE71" s="55">
        <v>0.113903</v>
      </c>
      <c r="AF71" s="55">
        <v>-0.16567000000000001</v>
      </c>
      <c r="AG71" s="55">
        <v>-0.27767999999999998</v>
      </c>
      <c r="AH71" s="55">
        <v>-0.25818000000000002</v>
      </c>
      <c r="AI71" s="55">
        <v>-0.29096</v>
      </c>
      <c r="AJ71" s="55">
        <v>-0.32085000000000002</v>
      </c>
      <c r="AK71" s="55">
        <v>2.054211</v>
      </c>
      <c r="AL71" s="55">
        <v>-0.29581000000000002</v>
      </c>
      <c r="AM71" s="55">
        <v>-0.23882999999999999</v>
      </c>
      <c r="AN71" s="55">
        <v>0.67871800000000004</v>
      </c>
      <c r="AO71" s="55">
        <v>3.3633999999999997E-2</v>
      </c>
      <c r="AP71" s="55">
        <v>-0.36177999999999999</v>
      </c>
      <c r="AQ71" s="55">
        <v>-0.54296999999999995</v>
      </c>
      <c r="AR71" s="55">
        <v>-0.24531</v>
      </c>
      <c r="AS71" s="56">
        <v>-0.42309999999999998</v>
      </c>
      <c r="AT71" s="55">
        <v>0.48548000000000002</v>
      </c>
      <c r="AU71" s="57">
        <v>2.5416000000000001E-2</v>
      </c>
      <c r="AV71" s="56">
        <v>-0.23257</v>
      </c>
      <c r="AW71" s="55">
        <v>-4.7350000000000003E-2</v>
      </c>
      <c r="AX71" s="55">
        <v>-6.8610000000000004E-2</v>
      </c>
      <c r="AY71" s="55">
        <v>0.182555</v>
      </c>
      <c r="AZ71" s="56">
        <v>-5.3200000000000001E-3</v>
      </c>
      <c r="BA71" s="55">
        <v>1.7777999999999999E-2</v>
      </c>
      <c r="BB71" s="57">
        <v>6.4205999999999999E-2</v>
      </c>
      <c r="BC71" s="56">
        <v>5.9761000000000002E-2</v>
      </c>
      <c r="BD71" s="55">
        <v>-0.33979999999999999</v>
      </c>
      <c r="BE71" s="55">
        <v>0.81522499999999998</v>
      </c>
      <c r="BF71" s="55">
        <v>-5.3960000000000001E-2</v>
      </c>
      <c r="BG71" s="56">
        <v>-0.23699999999999999</v>
      </c>
      <c r="BH71" s="55">
        <v>1.8863989999999999</v>
      </c>
      <c r="BI71" s="57">
        <v>0.76275099999999996</v>
      </c>
      <c r="BJ71" s="56">
        <v>-0.93652999999999997</v>
      </c>
      <c r="BK71" s="55">
        <v>-5.6500000000000002E-2</v>
      </c>
      <c r="BL71" s="55">
        <v>-4.8239999999999998E-2</v>
      </c>
      <c r="BM71" s="55">
        <v>-0.19323000000000001</v>
      </c>
      <c r="BN71" s="56">
        <v>0.83347599999999999</v>
      </c>
      <c r="BO71" s="55">
        <v>-4.4139999999999999E-2</v>
      </c>
      <c r="BP71" s="57">
        <v>8.5554000000000005E-2</v>
      </c>
      <c r="BQ71" s="56">
        <v>-5.1240000000000001E-2</v>
      </c>
      <c r="BR71" s="55">
        <v>6.3317999999999999E-2</v>
      </c>
      <c r="BS71" s="55">
        <v>2.116781</v>
      </c>
      <c r="BT71" s="55">
        <v>-0.1108</v>
      </c>
      <c r="BU71" s="56">
        <v>3.1284779999999999</v>
      </c>
      <c r="BV71" s="55">
        <v>-0.81579999999999997</v>
      </c>
      <c r="BW71" s="57">
        <v>0.78409099999999998</v>
      </c>
      <c r="BX71" s="56">
        <v>1.4104939999999999</v>
      </c>
      <c r="BY71" s="55">
        <v>-5.0959999999999998E-2</v>
      </c>
      <c r="BZ71" s="55">
        <v>10</v>
      </c>
      <c r="CA71" s="55">
        <v>3.8832999999999999E-2</v>
      </c>
      <c r="CB71" s="56">
        <v>-0.10073</v>
      </c>
      <c r="CC71" s="55">
        <v>-4.8140000000000002E-2</v>
      </c>
      <c r="CD71" s="57">
        <v>-0.11289</v>
      </c>
      <c r="CE71" s="56">
        <v>3.7238820000000001</v>
      </c>
      <c r="CF71" s="55">
        <v>-0.14704</v>
      </c>
      <c r="CG71" s="55">
        <v>-4.163E-2</v>
      </c>
      <c r="CH71" s="55">
        <v>-0.13227</v>
      </c>
      <c r="CI71" s="56">
        <v>-0.16231999999999999</v>
      </c>
      <c r="CJ71" s="55">
        <v>4.8682000000000003E-2</v>
      </c>
      <c r="CK71" s="57">
        <v>-1.0030000000000001E-2</v>
      </c>
      <c r="CL71" s="56">
        <v>5.7688999999999997E-2</v>
      </c>
      <c r="CM71" s="55">
        <v>0.166657</v>
      </c>
      <c r="CN71" s="55">
        <v>-7.8899999999999994E-3</v>
      </c>
      <c r="CO71" s="55">
        <v>3.7975000000000002E-2</v>
      </c>
      <c r="CP71" s="56">
        <v>-2.6679999999999999E-2</v>
      </c>
      <c r="CQ71" s="55">
        <v>7.4900000000000001E-3</v>
      </c>
      <c r="CR71" s="57">
        <v>0.248219</v>
      </c>
      <c r="CS71" s="56">
        <v>-5.6660000000000002E-2</v>
      </c>
      <c r="CT71" s="55">
        <v>8.0863000000000004E-2</v>
      </c>
      <c r="CU71" s="55">
        <v>-1.7219999999999999E-2</v>
      </c>
      <c r="CV71" s="55">
        <v>8.5296999999999998E-2</v>
      </c>
      <c r="CW71" s="56">
        <v>7.2465000000000002E-2</v>
      </c>
      <c r="CX71" s="55">
        <v>7.1527999999999994E-2</v>
      </c>
      <c r="CY71" s="57">
        <v>6.1267430000000003</v>
      </c>
      <c r="CZ71" s="56">
        <v>1.201E-2</v>
      </c>
      <c r="DA71" s="55">
        <v>2.0726999999999999E-2</v>
      </c>
      <c r="DB71" s="55">
        <v>3.1480000000000002E-3</v>
      </c>
      <c r="DC71" s="55">
        <v>-0.14663000000000001</v>
      </c>
      <c r="DD71" s="56">
        <v>-5.7049999999999997E-2</v>
      </c>
      <c r="DE71" s="55">
        <v>4.4136000000000002E-2</v>
      </c>
      <c r="DF71" s="57">
        <v>-1.01E-2</v>
      </c>
      <c r="DG71" s="56">
        <v>-7.553E-2</v>
      </c>
      <c r="DH71" s="55">
        <v>2.8483999999999999E-2</v>
      </c>
      <c r="DI71" s="55">
        <v>4.4517000000000001E-2</v>
      </c>
      <c r="DJ71" s="55">
        <v>-1.191E-2</v>
      </c>
      <c r="DK71" s="56">
        <v>3.0228000000000001E-2</v>
      </c>
      <c r="DL71" s="55">
        <v>2.1148E-2</v>
      </c>
      <c r="DM71" s="57">
        <v>-1.3180000000000001E-2</v>
      </c>
      <c r="DN71" s="56">
        <v>0.15262200000000001</v>
      </c>
      <c r="DO71" s="55">
        <v>2.8427999999999998E-2</v>
      </c>
    </row>
    <row r="72" spans="1:119" x14ac:dyDescent="0.15">
      <c r="A72" s="53" t="s">
        <v>29</v>
      </c>
      <c r="B72" s="53" t="s">
        <v>892</v>
      </c>
      <c r="C72" s="153" t="s">
        <v>775</v>
      </c>
      <c r="D72" s="146">
        <v>70</v>
      </c>
      <c r="E72" s="54" t="s">
        <v>29</v>
      </c>
      <c r="F72" s="54" t="s">
        <v>570</v>
      </c>
      <c r="G72" s="141">
        <v>5.4315847000000004E-3</v>
      </c>
      <c r="H72" s="143" t="s">
        <v>747</v>
      </c>
      <c r="I72" s="141">
        <v>0</v>
      </c>
      <c r="J72" s="55">
        <v>-0.19297</v>
      </c>
      <c r="K72" s="55">
        <v>-0.13780999999999999</v>
      </c>
      <c r="L72" s="55">
        <v>-0.16525000000000001</v>
      </c>
      <c r="M72" s="55">
        <v>-0.30554999999999999</v>
      </c>
      <c r="N72" s="55">
        <v>-0.15761</v>
      </c>
      <c r="O72" s="55">
        <v>-0.12354999999999999</v>
      </c>
      <c r="P72" s="55">
        <v>-0.11447</v>
      </c>
      <c r="Q72" s="55">
        <v>-0.16483</v>
      </c>
      <c r="R72" s="55">
        <v>-0.129</v>
      </c>
      <c r="S72" s="55">
        <v>-7.6249999999999998E-2</v>
      </c>
      <c r="T72" s="55">
        <v>-0.51941000000000004</v>
      </c>
      <c r="U72" s="55">
        <v>-0.66817000000000004</v>
      </c>
      <c r="V72" s="55">
        <v>-0.44196000000000002</v>
      </c>
      <c r="W72" s="55">
        <v>0.112527</v>
      </c>
      <c r="X72" s="55">
        <v>2.2696000000000001E-2</v>
      </c>
      <c r="Y72" s="55">
        <v>4.5920999999999997E-2</v>
      </c>
      <c r="Z72" s="55">
        <v>0.16225500000000001</v>
      </c>
      <c r="AA72" s="55">
        <v>-0.78425999999999996</v>
      </c>
      <c r="AB72" s="55">
        <v>-4.3970000000000002E-2</v>
      </c>
      <c r="AC72" s="55">
        <v>-0.11393</v>
      </c>
      <c r="AD72" s="55">
        <v>0.164325</v>
      </c>
      <c r="AE72" s="55">
        <v>0.245644</v>
      </c>
      <c r="AF72" s="55">
        <v>-0.11998</v>
      </c>
      <c r="AG72" s="55">
        <v>-0.27929999999999999</v>
      </c>
      <c r="AH72" s="55">
        <v>0.24671899999999999</v>
      </c>
      <c r="AI72" s="55">
        <v>-0.5696</v>
      </c>
      <c r="AJ72" s="55">
        <v>-1.4947999999999999</v>
      </c>
      <c r="AK72" s="55">
        <v>8.8386000000000006E-2</v>
      </c>
      <c r="AL72" s="55">
        <v>-1.48678</v>
      </c>
      <c r="AM72" s="55">
        <v>-0.52007999999999999</v>
      </c>
      <c r="AN72" s="55">
        <v>4.4720000000000003E-2</v>
      </c>
      <c r="AO72" s="55">
        <v>-0.25880999999999998</v>
      </c>
      <c r="AP72" s="55">
        <v>-1.3383700000000001</v>
      </c>
      <c r="AQ72" s="55">
        <v>-0.99282999999999999</v>
      </c>
      <c r="AR72" s="55">
        <v>-1.59467</v>
      </c>
      <c r="AS72" s="55">
        <v>-0.16191</v>
      </c>
      <c r="AT72" s="60">
        <v>0.131437</v>
      </c>
      <c r="AU72" s="55">
        <v>-1.11659</v>
      </c>
      <c r="AV72" s="55">
        <v>-1.1303700000000001</v>
      </c>
      <c r="AW72" s="55">
        <v>0.10019699999999999</v>
      </c>
      <c r="AX72" s="55">
        <v>5.3117999999999999E-2</v>
      </c>
      <c r="AY72" s="55">
        <v>-0.11992</v>
      </c>
      <c r="AZ72" s="55">
        <v>-1.1599999999999999E-2</v>
      </c>
      <c r="BA72" s="60">
        <v>-0.37573000000000001</v>
      </c>
      <c r="BB72" s="55">
        <v>-0.91988999999999999</v>
      </c>
      <c r="BC72" s="55">
        <v>-0.24629999999999999</v>
      </c>
      <c r="BD72" s="55">
        <v>-1.1399900000000001</v>
      </c>
      <c r="BE72" s="55">
        <v>-0.40475</v>
      </c>
      <c r="BF72" s="55">
        <v>0.18069199999999999</v>
      </c>
      <c r="BG72" s="55">
        <v>-0.74038999999999999</v>
      </c>
      <c r="BH72" s="60">
        <v>0.43358400000000002</v>
      </c>
      <c r="BI72" s="55">
        <v>1.444E-2</v>
      </c>
      <c r="BJ72" s="55">
        <v>-4.2389999999999997E-2</v>
      </c>
      <c r="BK72" s="55">
        <v>0.26870699999999997</v>
      </c>
      <c r="BL72" s="55">
        <v>0.44468400000000002</v>
      </c>
      <c r="BM72" s="55">
        <v>-1.04691</v>
      </c>
      <c r="BN72" s="55">
        <v>-2.0060000000000001E-2</v>
      </c>
      <c r="BO72" s="60">
        <v>7.1885000000000004E-2</v>
      </c>
      <c r="BP72" s="55">
        <v>0.12825300000000001</v>
      </c>
      <c r="BQ72" s="55">
        <v>0.29492200000000002</v>
      </c>
      <c r="BR72" s="55">
        <v>-5.4400000000000004E-3</v>
      </c>
      <c r="BS72" s="55">
        <v>0.22133900000000001</v>
      </c>
      <c r="BT72" s="55">
        <v>-0.25774999999999998</v>
      </c>
      <c r="BU72" s="55">
        <v>0.23633199999999999</v>
      </c>
      <c r="BV72" s="60">
        <v>0.100437</v>
      </c>
      <c r="BW72" s="55">
        <v>-2.7969999999999998E-2</v>
      </c>
      <c r="BX72" s="55">
        <v>-6.4899999999999999E-2</v>
      </c>
      <c r="BY72" s="55">
        <v>2.106169</v>
      </c>
      <c r="BZ72" s="55">
        <v>3.8832999999999999E-2</v>
      </c>
      <c r="CA72" s="55">
        <v>10</v>
      </c>
      <c r="CB72" s="55">
        <v>-0.26293</v>
      </c>
      <c r="CC72" s="60">
        <v>-0.59463999999999995</v>
      </c>
      <c r="CD72" s="55">
        <v>-1.40076</v>
      </c>
      <c r="CE72" s="55">
        <v>-8.7000000000000001E-4</v>
      </c>
      <c r="CF72" s="55">
        <v>-1.43903</v>
      </c>
      <c r="CG72" s="55">
        <v>0.17478299999999999</v>
      </c>
      <c r="CH72" s="55">
        <v>-2.0713300000000001</v>
      </c>
      <c r="CI72" s="55">
        <v>-0.58138999999999996</v>
      </c>
      <c r="CJ72" s="60">
        <v>8.2518180000000001</v>
      </c>
      <c r="CK72" s="55">
        <v>1.6568259999999999</v>
      </c>
      <c r="CL72" s="55">
        <v>1.5810299999999999</v>
      </c>
      <c r="CM72" s="55">
        <v>-8.0449999999999994E-2</v>
      </c>
      <c r="CN72" s="55">
        <v>0.30660900000000002</v>
      </c>
      <c r="CO72" s="55">
        <v>-0.24292</v>
      </c>
      <c r="CP72" s="55">
        <v>-0.40922999999999998</v>
      </c>
      <c r="CQ72" s="60">
        <v>3.8217000000000001E-2</v>
      </c>
      <c r="CR72" s="55">
        <v>-4.2619999999999998E-2</v>
      </c>
      <c r="CS72" s="55">
        <v>0.165188</v>
      </c>
      <c r="CT72" s="55">
        <v>0.258799</v>
      </c>
      <c r="CU72" s="55">
        <v>2.636085</v>
      </c>
      <c r="CV72" s="55">
        <v>0.38882699999999998</v>
      </c>
      <c r="CW72" s="55">
        <v>0.26202999999999999</v>
      </c>
      <c r="CX72" s="60">
        <v>0.254214</v>
      </c>
      <c r="CY72" s="55">
        <v>-3.6080000000000001E-2</v>
      </c>
      <c r="CZ72" s="55">
        <v>1.0211840000000001</v>
      </c>
      <c r="DA72" s="55">
        <v>0.80679100000000004</v>
      </c>
      <c r="DB72" s="55">
        <v>0.37898700000000002</v>
      </c>
      <c r="DC72" s="55">
        <v>-1.1523600000000001</v>
      </c>
      <c r="DD72" s="55">
        <v>5.2490600000000001</v>
      </c>
      <c r="DE72" s="60">
        <v>-0.17072000000000001</v>
      </c>
      <c r="DF72" s="55">
        <v>5.3568999999999999E-2</v>
      </c>
      <c r="DG72" s="55">
        <v>9.3285000000000007E-2</v>
      </c>
      <c r="DH72" s="55">
        <v>0.11028200000000001</v>
      </c>
      <c r="DI72" s="55">
        <v>-5.5010000000000003E-2</v>
      </c>
      <c r="DJ72" s="55">
        <v>0.14035400000000001</v>
      </c>
      <c r="DK72" s="55">
        <v>8.6872000000000005E-2</v>
      </c>
      <c r="DL72" s="60">
        <v>-0.11436</v>
      </c>
      <c r="DM72" s="55">
        <v>-6.4810000000000006E-2</v>
      </c>
      <c r="DN72" s="55">
        <v>1.744677</v>
      </c>
      <c r="DO72" s="55">
        <v>-0.56254000000000004</v>
      </c>
    </row>
    <row r="73" spans="1:119" x14ac:dyDescent="0.15">
      <c r="A73" s="53" t="s">
        <v>399</v>
      </c>
      <c r="B73" s="53" t="s">
        <v>893</v>
      </c>
      <c r="C73" s="54" t="s">
        <v>763</v>
      </c>
      <c r="D73" s="146">
        <v>71</v>
      </c>
      <c r="E73" s="54" t="s">
        <v>399</v>
      </c>
      <c r="F73" s="54" t="s">
        <v>715</v>
      </c>
      <c r="G73" s="141">
        <v>5.4292758000000002E-3</v>
      </c>
      <c r="H73" s="143" t="s">
        <v>747</v>
      </c>
      <c r="I73" s="141">
        <v>0.75993720740784765</v>
      </c>
      <c r="J73" s="55">
        <v>0.85031500000000004</v>
      </c>
      <c r="K73" s="55">
        <v>0.71550999999999998</v>
      </c>
      <c r="L73" s="55">
        <v>1.1173090000000001</v>
      </c>
      <c r="M73" s="55">
        <v>0.81734799999999996</v>
      </c>
      <c r="N73" s="55">
        <v>-8.6239999999999997E-2</v>
      </c>
      <c r="O73" s="55">
        <v>0.558446</v>
      </c>
      <c r="P73" s="55">
        <v>0.55282200000000004</v>
      </c>
      <c r="Q73" s="55">
        <v>1.4214659999999999</v>
      </c>
      <c r="R73" s="55">
        <v>-9.5329999999999998E-2</v>
      </c>
      <c r="S73" s="55">
        <v>0.32047500000000001</v>
      </c>
      <c r="T73" s="55">
        <v>1.6962630000000001</v>
      </c>
      <c r="U73" s="55">
        <v>1.6749510000000001</v>
      </c>
      <c r="V73" s="55">
        <v>1.794729</v>
      </c>
      <c r="W73" s="55">
        <v>1.523989</v>
      </c>
      <c r="X73" s="55">
        <v>1.88608</v>
      </c>
      <c r="Y73" s="55">
        <v>1.117343</v>
      </c>
      <c r="Z73" s="55">
        <v>1.3297730000000001</v>
      </c>
      <c r="AA73" s="55">
        <v>2.1369850000000001</v>
      </c>
      <c r="AB73" s="55">
        <v>1.3290040000000001</v>
      </c>
      <c r="AC73" s="55">
        <v>1.6640410000000001</v>
      </c>
      <c r="AD73" s="55">
        <v>1.485635</v>
      </c>
      <c r="AE73" s="55">
        <v>1.0942430000000001</v>
      </c>
      <c r="AF73" s="55">
        <v>1.351194</v>
      </c>
      <c r="AG73" s="55">
        <v>1.56643</v>
      </c>
      <c r="AH73" s="55">
        <v>1.208855</v>
      </c>
      <c r="AI73" s="55">
        <v>2.5532710000000001</v>
      </c>
      <c r="AJ73" s="55">
        <v>3.1211989999999998</v>
      </c>
      <c r="AK73" s="55">
        <v>1.0395319999999999</v>
      </c>
      <c r="AL73" s="55">
        <v>3.037938</v>
      </c>
      <c r="AM73" s="55">
        <v>2.5091420000000002</v>
      </c>
      <c r="AN73" s="55">
        <v>0.74910500000000002</v>
      </c>
      <c r="AO73" s="55">
        <v>0.55659400000000003</v>
      </c>
      <c r="AP73" s="55">
        <v>2.5410469999999998</v>
      </c>
      <c r="AQ73" s="55">
        <v>2.5503</v>
      </c>
      <c r="AR73" s="55">
        <v>2.9817689999999999</v>
      </c>
      <c r="AS73" s="56">
        <v>1.262786</v>
      </c>
      <c r="AT73" s="55">
        <v>0.62431400000000004</v>
      </c>
      <c r="AU73" s="57">
        <v>2.5686550000000001</v>
      </c>
      <c r="AV73" s="56">
        <v>2.541436</v>
      </c>
      <c r="AW73" s="55">
        <v>0.20692099999999999</v>
      </c>
      <c r="AX73" s="55">
        <v>0.35449700000000001</v>
      </c>
      <c r="AY73" s="55">
        <v>0.67093999999999998</v>
      </c>
      <c r="AZ73" s="56">
        <v>0.63237200000000005</v>
      </c>
      <c r="BA73" s="55">
        <v>0.79352599999999995</v>
      </c>
      <c r="BB73" s="57">
        <v>2.0831240000000002</v>
      </c>
      <c r="BC73" s="56">
        <v>1.305237</v>
      </c>
      <c r="BD73" s="55">
        <v>2.5458069999999999</v>
      </c>
      <c r="BE73" s="55">
        <v>0.31645600000000002</v>
      </c>
      <c r="BF73" s="55">
        <v>7.1214E-2</v>
      </c>
      <c r="BG73" s="56">
        <v>0.46435599999999999</v>
      </c>
      <c r="BH73" s="55">
        <v>-0.60497999999999996</v>
      </c>
      <c r="BI73" s="57">
        <v>0.435865</v>
      </c>
      <c r="BJ73" s="56">
        <v>0.99117999999999995</v>
      </c>
      <c r="BK73" s="55">
        <v>0.118965</v>
      </c>
      <c r="BL73" s="55">
        <v>0.18673699999999999</v>
      </c>
      <c r="BM73" s="55">
        <v>1.989096</v>
      </c>
      <c r="BN73" s="56">
        <v>-0.35464000000000001</v>
      </c>
      <c r="BO73" s="55">
        <v>0.26620899999999997</v>
      </c>
      <c r="BP73" s="57">
        <v>6.7199999999999996E-2</v>
      </c>
      <c r="BQ73" s="56">
        <v>4.9431999999999997E-2</v>
      </c>
      <c r="BR73" s="55">
        <v>0.146955</v>
      </c>
      <c r="BS73" s="55">
        <v>-0.39976</v>
      </c>
      <c r="BT73" s="55">
        <v>2.60507</v>
      </c>
      <c r="BU73" s="56">
        <v>-0.43852000000000002</v>
      </c>
      <c r="BV73" s="55">
        <v>1.1118269999999999</v>
      </c>
      <c r="BW73" s="57">
        <v>-0.17129</v>
      </c>
      <c r="BX73" s="56">
        <v>9.0704999999999994E-2</v>
      </c>
      <c r="BY73" s="55">
        <v>-0.15959000000000001</v>
      </c>
      <c r="BZ73" s="55">
        <v>-0.10073</v>
      </c>
      <c r="CA73" s="55">
        <v>-0.26293</v>
      </c>
      <c r="CB73" s="56">
        <v>10</v>
      </c>
      <c r="CC73" s="55">
        <v>0.25488300000000003</v>
      </c>
      <c r="CD73" s="57">
        <v>0.66720599999999997</v>
      </c>
      <c r="CE73" s="56">
        <v>-0.31967000000000001</v>
      </c>
      <c r="CF73" s="55">
        <v>0.69251799999999997</v>
      </c>
      <c r="CG73" s="55">
        <v>5.8945999999999998E-2</v>
      </c>
      <c r="CH73" s="55">
        <v>0.47783399999999998</v>
      </c>
      <c r="CI73" s="56">
        <v>0.46760600000000002</v>
      </c>
      <c r="CJ73" s="55">
        <v>-0.11162</v>
      </c>
      <c r="CK73" s="57">
        <v>-1.5939300000000001</v>
      </c>
      <c r="CL73" s="56">
        <v>-1.1772199999999999</v>
      </c>
      <c r="CM73" s="55">
        <v>-0.61333000000000004</v>
      </c>
      <c r="CN73" s="55">
        <v>-0.22488</v>
      </c>
      <c r="CO73" s="55">
        <v>9.1656000000000001E-2</v>
      </c>
      <c r="CP73" s="56">
        <v>0.32711800000000002</v>
      </c>
      <c r="CQ73" s="55">
        <v>3.8082999999999999E-2</v>
      </c>
      <c r="CR73" s="57">
        <v>-0.65732999999999997</v>
      </c>
      <c r="CS73" s="56">
        <v>0.13129399999999999</v>
      </c>
      <c r="CT73" s="55">
        <v>-9.4799999999999995E-2</v>
      </c>
      <c r="CU73" s="55">
        <v>4.7739999999999998E-2</v>
      </c>
      <c r="CV73" s="55">
        <v>-0.13946</v>
      </c>
      <c r="CW73" s="56">
        <v>-0.11531</v>
      </c>
      <c r="CX73" s="55">
        <v>-0.11297</v>
      </c>
      <c r="CY73" s="57">
        <v>-0.52607000000000004</v>
      </c>
      <c r="CZ73" s="56">
        <v>-0.12046</v>
      </c>
      <c r="DA73" s="55">
        <v>-8.1589999999999996E-2</v>
      </c>
      <c r="DB73" s="55">
        <v>5.7144E-2</v>
      </c>
      <c r="DC73" s="55">
        <v>0.46367599999999998</v>
      </c>
      <c r="DD73" s="56">
        <v>-0.31229000000000001</v>
      </c>
      <c r="DE73" s="55">
        <v>-3.721E-2</v>
      </c>
      <c r="DF73" s="57">
        <v>6.7809999999999995E-2</v>
      </c>
      <c r="DG73" s="56">
        <v>0.101327</v>
      </c>
      <c r="DH73" s="55">
        <v>5.8608E-2</v>
      </c>
      <c r="DI73" s="55">
        <v>2.6030000000000001E-2</v>
      </c>
      <c r="DJ73" s="55">
        <v>3.5342999999999999E-2</v>
      </c>
      <c r="DK73" s="56">
        <v>1.3408199999999999</v>
      </c>
      <c r="DL73" s="55">
        <v>0.21663099999999999</v>
      </c>
      <c r="DM73" s="57">
        <v>4.0424000000000002E-2</v>
      </c>
      <c r="DN73" s="56">
        <v>-3.9629999999999999E-2</v>
      </c>
      <c r="DO73" s="55">
        <v>-0.21919</v>
      </c>
    </row>
    <row r="74" spans="1:119" x14ac:dyDescent="0.15">
      <c r="A74" s="53" t="s">
        <v>398</v>
      </c>
      <c r="B74" s="53" t="s">
        <v>894</v>
      </c>
      <c r="C74" s="54" t="s">
        <v>762</v>
      </c>
      <c r="D74" s="146">
        <v>72</v>
      </c>
      <c r="E74" s="54" t="s">
        <v>398</v>
      </c>
      <c r="F74" s="54" t="s">
        <v>706</v>
      </c>
      <c r="G74" s="141">
        <v>5.3054759000000003E-3</v>
      </c>
      <c r="H74" s="143" t="s">
        <v>747</v>
      </c>
      <c r="I74" s="141">
        <v>0</v>
      </c>
      <c r="J74" s="55">
        <v>0.60068699999999997</v>
      </c>
      <c r="K74" s="55">
        <v>0.52200000000000002</v>
      </c>
      <c r="L74" s="55">
        <v>0.63836999999999999</v>
      </c>
      <c r="M74" s="55">
        <v>0.55152999999999996</v>
      </c>
      <c r="N74" s="55">
        <v>0.287914</v>
      </c>
      <c r="O74" s="55">
        <v>0.31515700000000002</v>
      </c>
      <c r="P74" s="55">
        <v>0.31016199999999999</v>
      </c>
      <c r="Q74" s="55">
        <v>0.57064199999999998</v>
      </c>
      <c r="R74" s="55">
        <v>0.14433699999999999</v>
      </c>
      <c r="S74" s="55">
        <v>0.22341</v>
      </c>
      <c r="T74" s="55">
        <v>0.83981399999999995</v>
      </c>
      <c r="U74" s="55">
        <v>0.82547499999999996</v>
      </c>
      <c r="V74" s="55">
        <v>0.82803400000000005</v>
      </c>
      <c r="W74" s="55">
        <v>0.71477599999999997</v>
      </c>
      <c r="X74" s="55">
        <v>0.59514999999999996</v>
      </c>
      <c r="Y74" s="55">
        <v>0.59138900000000005</v>
      </c>
      <c r="Z74" s="55">
        <v>0.72260500000000005</v>
      </c>
      <c r="AA74" s="55">
        <v>0.89502300000000001</v>
      </c>
      <c r="AB74" s="55">
        <v>0.74681799999999998</v>
      </c>
      <c r="AC74" s="55">
        <v>0.62426800000000005</v>
      </c>
      <c r="AD74" s="55">
        <v>0.66715100000000005</v>
      </c>
      <c r="AE74" s="55">
        <v>0.61810399999999999</v>
      </c>
      <c r="AF74" s="55">
        <v>0.75680800000000004</v>
      </c>
      <c r="AG74" s="55">
        <v>0.80999900000000002</v>
      </c>
      <c r="AH74" s="55">
        <v>0.58993399999999996</v>
      </c>
      <c r="AI74" s="55">
        <v>0.59711000000000003</v>
      </c>
      <c r="AJ74" s="55">
        <v>0.89901699999999996</v>
      </c>
      <c r="AK74" s="55">
        <v>0.42991499999999999</v>
      </c>
      <c r="AL74" s="55">
        <v>0.91813900000000004</v>
      </c>
      <c r="AM74" s="55">
        <v>0.56037000000000003</v>
      </c>
      <c r="AN74" s="55">
        <v>0.207651</v>
      </c>
      <c r="AO74" s="55">
        <v>0.35971500000000001</v>
      </c>
      <c r="AP74" s="55">
        <v>0.84232200000000002</v>
      </c>
      <c r="AQ74" s="55">
        <v>1.018159</v>
      </c>
      <c r="AR74" s="55">
        <v>0.95321199999999995</v>
      </c>
      <c r="AS74" s="55">
        <v>0.71308300000000002</v>
      </c>
      <c r="AT74" s="59">
        <v>0.15656700000000001</v>
      </c>
      <c r="AU74" s="55">
        <v>0.86541100000000004</v>
      </c>
      <c r="AV74" s="55">
        <v>0.77380700000000002</v>
      </c>
      <c r="AW74" s="55">
        <v>0.36164800000000003</v>
      </c>
      <c r="AX74" s="55">
        <v>0.32521699999999998</v>
      </c>
      <c r="AY74" s="55">
        <v>0.31454399999999999</v>
      </c>
      <c r="AZ74" s="55">
        <v>0.25244800000000001</v>
      </c>
      <c r="BA74" s="59">
        <v>0.47048400000000001</v>
      </c>
      <c r="BB74" s="55">
        <v>0.95719200000000004</v>
      </c>
      <c r="BC74" s="55">
        <v>0.444411</v>
      </c>
      <c r="BD74" s="55">
        <v>0.99993200000000004</v>
      </c>
      <c r="BE74" s="55">
        <v>0.107913</v>
      </c>
      <c r="BF74" s="55">
        <v>2.6614840000000002</v>
      </c>
      <c r="BG74" s="55">
        <v>0.888104</v>
      </c>
      <c r="BH74" s="59">
        <v>-1.523E-2</v>
      </c>
      <c r="BI74" s="55">
        <v>0.12532099999999999</v>
      </c>
      <c r="BJ74" s="55">
        <v>0.65480300000000002</v>
      </c>
      <c r="BK74" s="55">
        <v>1.8689910000000001</v>
      </c>
      <c r="BL74" s="55">
        <v>2.02711</v>
      </c>
      <c r="BM74" s="55">
        <v>0.94145500000000004</v>
      </c>
      <c r="BN74" s="55">
        <v>0.185533</v>
      </c>
      <c r="BO74" s="59">
        <v>4.4645999999999998E-2</v>
      </c>
      <c r="BP74" s="55">
        <v>-2.1819999999999999E-2</v>
      </c>
      <c r="BQ74" s="55">
        <v>1.6225430000000001</v>
      </c>
      <c r="BR74" s="55">
        <v>0.47202100000000002</v>
      </c>
      <c r="BS74" s="55">
        <v>-0.21881</v>
      </c>
      <c r="BT74" s="55">
        <v>0.106196</v>
      </c>
      <c r="BU74" s="55">
        <v>-5.2839999999999998E-2</v>
      </c>
      <c r="BV74" s="59">
        <v>0.15170700000000001</v>
      </c>
      <c r="BW74" s="55">
        <v>-2.3999999999999998E-3</v>
      </c>
      <c r="BX74" s="55">
        <v>-2.9559999999999999E-2</v>
      </c>
      <c r="BY74" s="55">
        <v>-0.50426000000000004</v>
      </c>
      <c r="BZ74" s="55">
        <v>-4.8140000000000002E-2</v>
      </c>
      <c r="CA74" s="55">
        <v>-0.59463999999999995</v>
      </c>
      <c r="CB74" s="55">
        <v>0.25488300000000003</v>
      </c>
      <c r="CC74" s="59">
        <v>10</v>
      </c>
      <c r="CD74" s="55">
        <v>1.5488729999999999</v>
      </c>
      <c r="CE74" s="55">
        <v>-7.0730000000000001E-2</v>
      </c>
      <c r="CF74" s="55">
        <v>1.609262</v>
      </c>
      <c r="CG74" s="55">
        <v>1.183519</v>
      </c>
      <c r="CH74" s="55">
        <v>1.3030839999999999</v>
      </c>
      <c r="CI74" s="55">
        <v>0.83498799999999995</v>
      </c>
      <c r="CJ74" s="59">
        <v>-0.41582999999999998</v>
      </c>
      <c r="CK74" s="55">
        <v>-0.40483000000000002</v>
      </c>
      <c r="CL74" s="55">
        <v>-0.33728000000000002</v>
      </c>
      <c r="CM74" s="55">
        <v>-0.12678</v>
      </c>
      <c r="CN74" s="55">
        <v>1.4035690000000001</v>
      </c>
      <c r="CO74" s="55">
        <v>-9.3369999999999995E-2</v>
      </c>
      <c r="CP74" s="55">
        <v>0.570384</v>
      </c>
      <c r="CQ74" s="59">
        <v>-0.1835</v>
      </c>
      <c r="CR74" s="55">
        <v>-0.18754999999999999</v>
      </c>
      <c r="CS74" s="55">
        <v>0.33477699999999999</v>
      </c>
      <c r="CT74" s="55">
        <v>-0.25272</v>
      </c>
      <c r="CU74" s="55">
        <v>-0.11549</v>
      </c>
      <c r="CV74" s="55">
        <v>-0.27462999999999999</v>
      </c>
      <c r="CW74" s="55">
        <v>-0.22785</v>
      </c>
      <c r="CX74" s="59">
        <v>-0.22821</v>
      </c>
      <c r="CY74" s="55">
        <v>-0.29413</v>
      </c>
      <c r="CZ74" s="55">
        <v>-0.24786</v>
      </c>
      <c r="DA74" s="55">
        <v>-0.29701</v>
      </c>
      <c r="DB74" s="55">
        <v>0.32334499999999999</v>
      </c>
      <c r="DC74" s="55">
        <v>1.012194</v>
      </c>
      <c r="DD74" s="55">
        <v>-0.47928999999999999</v>
      </c>
      <c r="DE74" s="59">
        <v>-0.15089</v>
      </c>
      <c r="DF74" s="55">
        <v>4.8186E-2</v>
      </c>
      <c r="DG74" s="55">
        <v>0.45813199999999998</v>
      </c>
      <c r="DH74" s="55">
        <v>0.12587899999999999</v>
      </c>
      <c r="DI74" s="55">
        <v>7.2349999999999998E-2</v>
      </c>
      <c r="DJ74" s="55">
        <v>0.33932600000000002</v>
      </c>
      <c r="DK74" s="55">
        <v>-0.29147000000000001</v>
      </c>
      <c r="DL74" s="59">
        <v>0.134441</v>
      </c>
      <c r="DM74" s="55">
        <v>8.0216999999999997E-2</v>
      </c>
      <c r="DN74" s="55">
        <v>-3.9500000000000004E-3</v>
      </c>
      <c r="DO74" s="55">
        <v>0.22298899999999999</v>
      </c>
    </row>
    <row r="75" spans="1:119" x14ac:dyDescent="0.15">
      <c r="A75" s="53" t="s">
        <v>51</v>
      </c>
      <c r="B75" s="53" t="s">
        <v>895</v>
      </c>
      <c r="C75" s="54" t="s">
        <v>1119</v>
      </c>
      <c r="D75" s="146">
        <v>73</v>
      </c>
      <c r="E75" s="54" t="s">
        <v>51</v>
      </c>
      <c r="F75" s="54" t="s">
        <v>597</v>
      </c>
      <c r="G75" s="141">
        <v>5.2887777000000004E-3</v>
      </c>
      <c r="H75" s="143" t="s">
        <v>747</v>
      </c>
      <c r="I75" s="141">
        <v>0</v>
      </c>
      <c r="J75" s="55">
        <v>1.1303300000000001</v>
      </c>
      <c r="K75" s="55">
        <v>0.78721799999999997</v>
      </c>
      <c r="L75" s="55">
        <v>1.3039210000000001</v>
      </c>
      <c r="M75" s="55">
        <v>1.2521279999999999</v>
      </c>
      <c r="N75" s="55">
        <v>0.165938</v>
      </c>
      <c r="O75" s="55">
        <v>0.42283100000000001</v>
      </c>
      <c r="P75" s="55">
        <v>0.40756999999999999</v>
      </c>
      <c r="Q75" s="55">
        <v>1.331961</v>
      </c>
      <c r="R75" s="55">
        <v>-7.8850000000000003E-2</v>
      </c>
      <c r="S75" s="55">
        <v>0.41863600000000001</v>
      </c>
      <c r="T75" s="55">
        <v>1.9618519999999999</v>
      </c>
      <c r="U75" s="55">
        <v>1.9020520000000001</v>
      </c>
      <c r="V75" s="55">
        <v>1.867113</v>
      </c>
      <c r="W75" s="55">
        <v>1.4866410000000001</v>
      </c>
      <c r="X75" s="55">
        <v>1.5426759999999999</v>
      </c>
      <c r="Y75" s="55">
        <v>1.2090160000000001</v>
      </c>
      <c r="Z75" s="55">
        <v>1.4673080000000001</v>
      </c>
      <c r="AA75" s="55">
        <v>2.0193409999999998</v>
      </c>
      <c r="AB75" s="55">
        <v>1.4648479999999999</v>
      </c>
      <c r="AC75" s="55">
        <v>1.4884459999999999</v>
      </c>
      <c r="AD75" s="55">
        <v>1.3432409999999999</v>
      </c>
      <c r="AE75" s="55">
        <v>1.4035329999999999</v>
      </c>
      <c r="AF75" s="55">
        <v>1.546011</v>
      </c>
      <c r="AG75" s="55">
        <v>1.678604</v>
      </c>
      <c r="AH75" s="55">
        <v>1.2315149999999999</v>
      </c>
      <c r="AI75" s="55">
        <v>2.2032430000000001</v>
      </c>
      <c r="AJ75" s="55">
        <v>2.6262840000000001</v>
      </c>
      <c r="AK75" s="55">
        <v>0.71200600000000003</v>
      </c>
      <c r="AL75" s="55">
        <v>2.696361</v>
      </c>
      <c r="AM75" s="55">
        <v>2.1263619999999999</v>
      </c>
      <c r="AN75" s="55">
        <v>0.56906500000000004</v>
      </c>
      <c r="AO75" s="55">
        <v>0.816554</v>
      </c>
      <c r="AP75" s="55">
        <v>2.4298139999999999</v>
      </c>
      <c r="AQ75" s="55">
        <v>2.4211710000000002</v>
      </c>
      <c r="AR75" s="55">
        <v>2.7582710000000001</v>
      </c>
      <c r="AS75" s="56">
        <v>1.422804</v>
      </c>
      <c r="AT75" s="55">
        <v>0.39052700000000001</v>
      </c>
      <c r="AU75" s="57">
        <v>2.2804329999999999</v>
      </c>
      <c r="AV75" s="56">
        <v>2.2486830000000002</v>
      </c>
      <c r="AW75" s="55">
        <v>0.16550699999999999</v>
      </c>
      <c r="AX75" s="55">
        <v>0.43615199999999998</v>
      </c>
      <c r="AY75" s="55">
        <v>0.52499099999999999</v>
      </c>
      <c r="AZ75" s="56">
        <v>0.459787</v>
      </c>
      <c r="BA75" s="55">
        <v>1.194752</v>
      </c>
      <c r="BB75" s="57">
        <v>2.2756810000000001</v>
      </c>
      <c r="BC75" s="56">
        <v>1.0295780000000001</v>
      </c>
      <c r="BD75" s="55">
        <v>2.5820949999999998</v>
      </c>
      <c r="BE75" s="55">
        <v>0.26928800000000003</v>
      </c>
      <c r="BF75" s="55">
        <v>0.159912</v>
      </c>
      <c r="BG75" s="56">
        <v>3.437948</v>
      </c>
      <c r="BH75" s="55">
        <v>4.1499000000000001E-2</v>
      </c>
      <c r="BI75" s="57">
        <v>0.29075099999999998</v>
      </c>
      <c r="BJ75" s="56">
        <v>1.4637709999999999</v>
      </c>
      <c r="BK75" s="55">
        <v>-5.5710000000000003E-2</v>
      </c>
      <c r="BL75" s="55">
        <v>8.4404000000000007E-2</v>
      </c>
      <c r="BM75" s="55">
        <v>2.4397799999999998</v>
      </c>
      <c r="BN75" s="56">
        <v>0.34498299999999998</v>
      </c>
      <c r="BO75" s="55">
        <v>0.16290099999999999</v>
      </c>
      <c r="BP75" s="57">
        <v>-0.39883000000000002</v>
      </c>
      <c r="BQ75" s="56">
        <v>0.117189</v>
      </c>
      <c r="BR75" s="55">
        <v>0.22947600000000001</v>
      </c>
      <c r="BS75" s="55">
        <v>-5.1399999999999996E-3</v>
      </c>
      <c r="BT75" s="55">
        <v>-1.92397</v>
      </c>
      <c r="BU75" s="56">
        <v>-0.16583000000000001</v>
      </c>
      <c r="BV75" s="55">
        <v>0.67291800000000002</v>
      </c>
      <c r="BW75" s="57">
        <v>-5.0040000000000001E-2</v>
      </c>
      <c r="BX75" s="56">
        <v>-7.2910000000000003E-2</v>
      </c>
      <c r="BY75" s="55">
        <v>-0.82987999999999995</v>
      </c>
      <c r="BZ75" s="55">
        <v>-0.11289</v>
      </c>
      <c r="CA75" s="55">
        <v>-1.40076</v>
      </c>
      <c r="CB75" s="56">
        <v>0.66720599999999997</v>
      </c>
      <c r="CC75" s="55">
        <v>1.5488729999999999</v>
      </c>
      <c r="CD75" s="57">
        <v>10</v>
      </c>
      <c r="CE75" s="56">
        <v>-0.14849999999999999</v>
      </c>
      <c r="CF75" s="55">
        <v>9.2918280000000006</v>
      </c>
      <c r="CG75" s="55">
        <v>7.2017999999999999E-2</v>
      </c>
      <c r="CH75" s="55">
        <v>5.8790139999999997</v>
      </c>
      <c r="CI75" s="56">
        <v>4.6009960000000003</v>
      </c>
      <c r="CJ75" s="55">
        <v>-0.91008</v>
      </c>
      <c r="CK75" s="57">
        <v>-1.7561800000000001</v>
      </c>
      <c r="CL75" s="56">
        <v>-1.65202</v>
      </c>
      <c r="CM75" s="55">
        <v>-0.48913000000000001</v>
      </c>
      <c r="CN75" s="55">
        <v>-0.25659999999999999</v>
      </c>
      <c r="CO75" s="55">
        <v>0.364012</v>
      </c>
      <c r="CP75" s="56">
        <v>3.1064379999999998</v>
      </c>
      <c r="CQ75" s="55">
        <v>-0.48372999999999999</v>
      </c>
      <c r="CR75" s="57">
        <v>-0.72728999999999999</v>
      </c>
      <c r="CS75" s="56">
        <v>0.26357199999999997</v>
      </c>
      <c r="CT75" s="55">
        <v>-0.47902</v>
      </c>
      <c r="CU75" s="55">
        <v>-0.20229</v>
      </c>
      <c r="CV75" s="55">
        <v>-0.55945999999999996</v>
      </c>
      <c r="CW75" s="56">
        <v>-0.44296000000000002</v>
      </c>
      <c r="CX75" s="55">
        <v>-0.44081999999999999</v>
      </c>
      <c r="CY75" s="57">
        <v>-0.68291000000000002</v>
      </c>
      <c r="CZ75" s="56">
        <v>-0.54956000000000005</v>
      </c>
      <c r="DA75" s="55">
        <v>-0.58218999999999999</v>
      </c>
      <c r="DB75" s="55">
        <v>-0.21808</v>
      </c>
      <c r="DC75" s="55">
        <v>5.8581120000000002</v>
      </c>
      <c r="DD75" s="56">
        <v>-1.2528300000000001</v>
      </c>
      <c r="DE75" s="55">
        <v>7.1466000000000002E-2</v>
      </c>
      <c r="DF75" s="57">
        <v>0.224686</v>
      </c>
      <c r="DG75" s="56">
        <v>1.6275999999999999E-2</v>
      </c>
      <c r="DH75" s="55">
        <v>-0.16225999999999999</v>
      </c>
      <c r="DI75" s="55">
        <v>4.4065E-2</v>
      </c>
      <c r="DJ75" s="55">
        <v>-0.14410000000000001</v>
      </c>
      <c r="DK75" s="56">
        <v>-0.93225000000000002</v>
      </c>
      <c r="DL75" s="55">
        <v>0.62952200000000003</v>
      </c>
      <c r="DM75" s="57">
        <v>0.34634500000000001</v>
      </c>
      <c r="DN75" s="56">
        <v>5.9855999999999999E-2</v>
      </c>
      <c r="DO75" s="55">
        <v>1.372603</v>
      </c>
    </row>
    <row r="76" spans="1:119" x14ac:dyDescent="0.15">
      <c r="A76" s="53" t="s">
        <v>75</v>
      </c>
      <c r="B76" s="53" t="s">
        <v>896</v>
      </c>
      <c r="C76" s="54" t="s">
        <v>796</v>
      </c>
      <c r="D76" s="146">
        <v>74</v>
      </c>
      <c r="E76" s="54" t="s">
        <v>75</v>
      </c>
      <c r="F76" s="54" t="s">
        <v>620</v>
      </c>
      <c r="G76" s="141">
        <v>5.1029595000000004E-3</v>
      </c>
      <c r="H76" s="143" t="s">
        <v>747</v>
      </c>
      <c r="I76" s="141">
        <v>0</v>
      </c>
      <c r="J76" s="55">
        <v>-9.2999999999999999E-2</v>
      </c>
      <c r="K76" s="55">
        <v>-0.13791999999999999</v>
      </c>
      <c r="L76" s="55">
        <v>-0.32153999999999999</v>
      </c>
      <c r="M76" s="55">
        <v>-2.5699999999999998E-3</v>
      </c>
      <c r="N76" s="55">
        <v>0.14622399999999999</v>
      </c>
      <c r="O76" s="55">
        <v>-0.25235000000000002</v>
      </c>
      <c r="P76" s="55">
        <v>-0.25717000000000001</v>
      </c>
      <c r="Q76" s="55">
        <v>-0.33359</v>
      </c>
      <c r="R76" s="55">
        <v>-1.9439999999999999E-2</v>
      </c>
      <c r="S76" s="55">
        <v>1.2923709999999999</v>
      </c>
      <c r="T76" s="55">
        <v>-0.45002999999999999</v>
      </c>
      <c r="U76" s="55">
        <v>-0.25779000000000002</v>
      </c>
      <c r="V76" s="55">
        <v>-0.42975999999999998</v>
      </c>
      <c r="W76" s="55">
        <v>-1.3813899999999999</v>
      </c>
      <c r="X76" s="55">
        <v>-0.90253000000000005</v>
      </c>
      <c r="Y76" s="55">
        <v>-0.75244999999999995</v>
      </c>
      <c r="Z76" s="55">
        <v>-1.4170199999999999</v>
      </c>
      <c r="AA76" s="55">
        <v>-0.84850000000000003</v>
      </c>
      <c r="AB76" s="55">
        <v>-0.86590999999999996</v>
      </c>
      <c r="AC76" s="55">
        <v>-0.87116000000000005</v>
      </c>
      <c r="AD76" s="55">
        <v>-1.5122199999999999</v>
      </c>
      <c r="AE76" s="55">
        <v>-1.05653</v>
      </c>
      <c r="AF76" s="55">
        <v>-1.1043700000000001</v>
      </c>
      <c r="AG76" s="55">
        <v>-1.5150999999999999</v>
      </c>
      <c r="AH76" s="55">
        <v>-1.5331600000000001</v>
      </c>
      <c r="AI76" s="55">
        <v>-0.81208999999999998</v>
      </c>
      <c r="AJ76" s="55">
        <v>-0.79064000000000001</v>
      </c>
      <c r="AK76" s="55">
        <v>0.158967</v>
      </c>
      <c r="AL76" s="55">
        <v>-0.76414000000000004</v>
      </c>
      <c r="AM76" s="55">
        <v>-0.77159999999999995</v>
      </c>
      <c r="AN76" s="55">
        <v>1.61016</v>
      </c>
      <c r="AO76" s="55">
        <v>-0.18522</v>
      </c>
      <c r="AP76" s="55">
        <v>-1.3045500000000001</v>
      </c>
      <c r="AQ76" s="55">
        <v>-1.4908999999999999</v>
      </c>
      <c r="AR76" s="55">
        <v>-0.72065999999999997</v>
      </c>
      <c r="AS76" s="55">
        <v>-1.7097899999999999</v>
      </c>
      <c r="AT76" s="60">
        <v>0.41877500000000001</v>
      </c>
      <c r="AU76" s="55">
        <v>-0.10037</v>
      </c>
      <c r="AV76" s="55">
        <v>-0.85650000000000004</v>
      </c>
      <c r="AW76" s="55">
        <v>-4.2639999999999997E-2</v>
      </c>
      <c r="AX76" s="55">
        <v>-9.5009999999999997E-2</v>
      </c>
      <c r="AY76" s="55">
        <v>-0.35744999999999999</v>
      </c>
      <c r="AZ76" s="55">
        <v>-0.13073000000000001</v>
      </c>
      <c r="BA76" s="60">
        <v>-5.1399999999999996E-3</v>
      </c>
      <c r="BB76" s="55">
        <v>0.19680300000000001</v>
      </c>
      <c r="BC76" s="55">
        <v>-0.40977999999999998</v>
      </c>
      <c r="BD76" s="55">
        <v>-1.1571499999999999</v>
      </c>
      <c r="BE76" s="55">
        <v>1.2544470000000001</v>
      </c>
      <c r="BF76" s="55">
        <v>-7.4569999999999997E-2</v>
      </c>
      <c r="BG76" s="55">
        <v>-0.48309999999999997</v>
      </c>
      <c r="BH76" s="60">
        <v>5.4282849999999998</v>
      </c>
      <c r="BI76" s="55">
        <v>2.0894620000000002</v>
      </c>
      <c r="BJ76" s="55">
        <v>-2.1215600000000001</v>
      </c>
      <c r="BK76" s="55">
        <v>-0.10627</v>
      </c>
      <c r="BL76" s="55">
        <v>-9.0219999999999995E-2</v>
      </c>
      <c r="BM76" s="55">
        <v>-0.59655999999999998</v>
      </c>
      <c r="BN76" s="55">
        <v>2.4346770000000002</v>
      </c>
      <c r="BO76" s="60">
        <v>-3.8E-3</v>
      </c>
      <c r="BP76" s="55">
        <v>6.3683000000000003E-2</v>
      </c>
      <c r="BQ76" s="55">
        <v>-6.089E-2</v>
      </c>
      <c r="BR76" s="55">
        <v>-0.12357</v>
      </c>
      <c r="BS76" s="55">
        <v>5.7404669999999998</v>
      </c>
      <c r="BT76" s="55">
        <v>-0.46606999999999998</v>
      </c>
      <c r="BU76" s="55">
        <v>8.2625810000000008</v>
      </c>
      <c r="BV76" s="60">
        <v>-2.5432899999999998</v>
      </c>
      <c r="BW76" s="55">
        <v>0.71116800000000002</v>
      </c>
      <c r="BX76" s="55">
        <v>3.237018</v>
      </c>
      <c r="BY76" s="55">
        <v>-0.19991999999999999</v>
      </c>
      <c r="BZ76" s="55">
        <v>3.7238820000000001</v>
      </c>
      <c r="CA76" s="55">
        <v>-8.7000000000000001E-4</v>
      </c>
      <c r="CB76" s="55">
        <v>-0.31967000000000001</v>
      </c>
      <c r="CC76" s="60">
        <v>-7.0730000000000001E-2</v>
      </c>
      <c r="CD76" s="55">
        <v>-0.14849999999999999</v>
      </c>
      <c r="CE76" s="55">
        <v>10</v>
      </c>
      <c r="CF76" s="55">
        <v>-0.15473999999999999</v>
      </c>
      <c r="CG76" s="55">
        <v>1.8201999999999999E-2</v>
      </c>
      <c r="CH76" s="55">
        <v>-0.10728</v>
      </c>
      <c r="CI76" s="55">
        <v>-0.15398000000000001</v>
      </c>
      <c r="CJ76" s="60">
        <v>-6.6439999999999999E-2</v>
      </c>
      <c r="CK76" s="55">
        <v>-8.3729999999999999E-2</v>
      </c>
      <c r="CL76" s="55">
        <v>-3.456E-2</v>
      </c>
      <c r="CM76" s="55">
        <v>0.450714</v>
      </c>
      <c r="CN76" s="55">
        <v>4.4295000000000001E-2</v>
      </c>
      <c r="CO76" s="55">
        <v>-6.9629999999999997E-2</v>
      </c>
      <c r="CP76" s="55">
        <v>-2.4279999999999999E-2</v>
      </c>
      <c r="CQ76" s="60">
        <v>0.39200699999999999</v>
      </c>
      <c r="CR76" s="55">
        <v>0.58073300000000005</v>
      </c>
      <c r="CS76" s="55">
        <v>1.0390999999999999E-2</v>
      </c>
      <c r="CT76" s="55">
        <v>-9.5079999999999998E-2</v>
      </c>
      <c r="CU76" s="55">
        <v>-5.5460000000000002E-2</v>
      </c>
      <c r="CV76" s="55">
        <v>-0.16500000000000001</v>
      </c>
      <c r="CW76" s="55">
        <v>-9.7360000000000002E-2</v>
      </c>
      <c r="CX76" s="60">
        <v>-0.10414</v>
      </c>
      <c r="CY76" s="55">
        <v>4.119116</v>
      </c>
      <c r="CZ76" s="55">
        <v>0.60445700000000002</v>
      </c>
      <c r="DA76" s="55">
        <v>0.534802</v>
      </c>
      <c r="DB76" s="55">
        <v>0.33446599999999999</v>
      </c>
      <c r="DC76" s="55">
        <v>-0.14335000000000001</v>
      </c>
      <c r="DD76" s="55">
        <v>6.3201999999999994E-2</v>
      </c>
      <c r="DE76" s="60">
        <v>5.4142000000000003E-2</v>
      </c>
      <c r="DF76" s="55">
        <v>-5.0380000000000001E-2</v>
      </c>
      <c r="DG76" s="55">
        <v>2.686E-3</v>
      </c>
      <c r="DH76" s="55">
        <v>3.9204999999999997E-2</v>
      </c>
      <c r="DI76" s="55">
        <v>6.0798999999999999E-2</v>
      </c>
      <c r="DJ76" s="55">
        <v>-1.1509999999999999E-2</v>
      </c>
      <c r="DK76" s="55">
        <v>-5.7149999999999999E-2</v>
      </c>
      <c r="DL76" s="60">
        <v>-3.7039999999999997E-2</v>
      </c>
      <c r="DM76" s="55">
        <v>-1.1509999999999999E-2</v>
      </c>
      <c r="DN76" s="55">
        <v>8.3410999999999999E-2</v>
      </c>
      <c r="DO76" s="55">
        <v>1.3346E-2</v>
      </c>
    </row>
    <row r="77" spans="1:119" x14ac:dyDescent="0.15">
      <c r="A77" s="53" t="s">
        <v>52</v>
      </c>
      <c r="B77" s="53" t="s">
        <v>897</v>
      </c>
      <c r="C77" s="54" t="s">
        <v>785</v>
      </c>
      <c r="D77" s="146">
        <v>75</v>
      </c>
      <c r="E77" s="54" t="s">
        <v>52</v>
      </c>
      <c r="F77" s="54" t="s">
        <v>598</v>
      </c>
      <c r="G77" s="141">
        <v>5.0433932999999999E-3</v>
      </c>
      <c r="H77" s="143" t="s">
        <v>747</v>
      </c>
      <c r="I77" s="141">
        <v>0</v>
      </c>
      <c r="J77" s="55">
        <v>1.1913100000000001</v>
      </c>
      <c r="K77" s="55">
        <v>0.83531100000000003</v>
      </c>
      <c r="L77" s="55">
        <v>1.370568</v>
      </c>
      <c r="M77" s="55">
        <v>1.338055</v>
      </c>
      <c r="N77" s="55">
        <v>0.20125100000000001</v>
      </c>
      <c r="O77" s="55">
        <v>0.44972200000000001</v>
      </c>
      <c r="P77" s="55">
        <v>0.43310100000000001</v>
      </c>
      <c r="Q77" s="55">
        <v>1.3860129999999999</v>
      </c>
      <c r="R77" s="55">
        <v>-7.868E-2</v>
      </c>
      <c r="S77" s="55">
        <v>0.45585199999999998</v>
      </c>
      <c r="T77" s="55">
        <v>2.0727890000000002</v>
      </c>
      <c r="U77" s="55">
        <v>2.0099830000000001</v>
      </c>
      <c r="V77" s="55">
        <v>1.966575</v>
      </c>
      <c r="W77" s="55">
        <v>1.5517939999999999</v>
      </c>
      <c r="X77" s="55">
        <v>1.623008</v>
      </c>
      <c r="Y77" s="55">
        <v>1.2831999999999999</v>
      </c>
      <c r="Z77" s="55">
        <v>1.539118</v>
      </c>
      <c r="AA77" s="55">
        <v>2.1245470000000002</v>
      </c>
      <c r="AB77" s="55">
        <v>1.544538</v>
      </c>
      <c r="AC77" s="55">
        <v>1.5330490000000001</v>
      </c>
      <c r="AD77" s="55">
        <v>1.3856599999999999</v>
      </c>
      <c r="AE77" s="55">
        <v>1.4553290000000001</v>
      </c>
      <c r="AF77" s="55">
        <v>1.6085659999999999</v>
      </c>
      <c r="AG77" s="55">
        <v>1.749994</v>
      </c>
      <c r="AH77" s="55">
        <v>1.278014</v>
      </c>
      <c r="AI77" s="55">
        <v>2.2923140000000002</v>
      </c>
      <c r="AJ77" s="55">
        <v>2.7435770000000002</v>
      </c>
      <c r="AK77" s="55">
        <v>0.74789899999999998</v>
      </c>
      <c r="AL77" s="55">
        <v>2.8145989999999999</v>
      </c>
      <c r="AM77" s="55">
        <v>2.2127620000000001</v>
      </c>
      <c r="AN77" s="55">
        <v>0.592638</v>
      </c>
      <c r="AO77" s="55">
        <v>0.81370500000000001</v>
      </c>
      <c r="AP77" s="55">
        <v>2.5599370000000001</v>
      </c>
      <c r="AQ77" s="55">
        <v>2.539971</v>
      </c>
      <c r="AR77" s="55">
        <v>2.880487</v>
      </c>
      <c r="AS77" s="55">
        <v>1.4698789999999999</v>
      </c>
      <c r="AT77" s="61">
        <v>0.40907199999999999</v>
      </c>
      <c r="AU77" s="55">
        <v>2.38985</v>
      </c>
      <c r="AV77" s="55">
        <v>2.355518</v>
      </c>
      <c r="AW77" s="55">
        <v>0.196712</v>
      </c>
      <c r="AX77" s="55">
        <v>0.483288</v>
      </c>
      <c r="AY77" s="55">
        <v>0.57101199999999996</v>
      </c>
      <c r="AZ77" s="55">
        <v>0.48687999999999998</v>
      </c>
      <c r="BA77" s="61">
        <v>1.2745040000000001</v>
      </c>
      <c r="BB77" s="55">
        <v>2.3897750000000002</v>
      </c>
      <c r="BC77" s="55">
        <v>1.075887</v>
      </c>
      <c r="BD77" s="55">
        <v>2.7219790000000001</v>
      </c>
      <c r="BE77" s="55">
        <v>0.31706400000000001</v>
      </c>
      <c r="BF77" s="55">
        <v>0.12224400000000001</v>
      </c>
      <c r="BG77" s="55">
        <v>3.5540820000000002</v>
      </c>
      <c r="BH77" s="61">
        <v>4.8142999999999998E-2</v>
      </c>
      <c r="BI77" s="55">
        <v>0.32342100000000001</v>
      </c>
      <c r="BJ77" s="55">
        <v>1.526284</v>
      </c>
      <c r="BK77" s="55">
        <v>-0.10244</v>
      </c>
      <c r="BL77" s="55">
        <v>7.8767000000000004E-2</v>
      </c>
      <c r="BM77" s="55">
        <v>2.5724019999999999</v>
      </c>
      <c r="BN77" s="55">
        <v>0.37486199999999997</v>
      </c>
      <c r="BO77" s="61">
        <v>0.18141099999999999</v>
      </c>
      <c r="BP77" s="55">
        <v>-0.40467999999999998</v>
      </c>
      <c r="BQ77" s="55">
        <v>0.110274</v>
      </c>
      <c r="BR77" s="55">
        <v>0.32116499999999998</v>
      </c>
      <c r="BS77" s="55">
        <v>2.6435E-2</v>
      </c>
      <c r="BT77" s="55">
        <v>-1.93357</v>
      </c>
      <c r="BU77" s="55">
        <v>-0.16005</v>
      </c>
      <c r="BV77" s="61">
        <v>0.71078399999999997</v>
      </c>
      <c r="BW77" s="55">
        <v>-5.3249999999999999E-2</v>
      </c>
      <c r="BX77" s="55">
        <v>-5.883E-2</v>
      </c>
      <c r="BY77" s="55">
        <v>-0.88388</v>
      </c>
      <c r="BZ77" s="55">
        <v>-0.14704</v>
      </c>
      <c r="CA77" s="55">
        <v>-1.43903</v>
      </c>
      <c r="CB77" s="55">
        <v>0.69251799999999997</v>
      </c>
      <c r="CC77" s="61">
        <v>1.609262</v>
      </c>
      <c r="CD77" s="55">
        <v>9.2918280000000006</v>
      </c>
      <c r="CE77" s="55">
        <v>-0.15473999999999999</v>
      </c>
      <c r="CF77" s="55">
        <v>10</v>
      </c>
      <c r="CG77" s="55">
        <v>9.5893000000000006E-2</v>
      </c>
      <c r="CH77" s="55">
        <v>6.0310189999999997</v>
      </c>
      <c r="CI77" s="55">
        <v>4.7265649999999999</v>
      </c>
      <c r="CJ77" s="61">
        <v>-0.91598000000000002</v>
      </c>
      <c r="CK77" s="55">
        <v>-1.8131900000000001</v>
      </c>
      <c r="CL77" s="55">
        <v>-1.7056500000000001</v>
      </c>
      <c r="CM77" s="55">
        <v>-0.48055999999999999</v>
      </c>
      <c r="CN77" s="55">
        <v>-0.27333000000000002</v>
      </c>
      <c r="CO77" s="55">
        <v>0.39553199999999999</v>
      </c>
      <c r="CP77" s="55">
        <v>3.2003490000000001</v>
      </c>
      <c r="CQ77" s="61">
        <v>-0.52151000000000003</v>
      </c>
      <c r="CR77" s="55">
        <v>-0.72248000000000001</v>
      </c>
      <c r="CS77" s="55">
        <v>0.26076899999999997</v>
      </c>
      <c r="CT77" s="55">
        <v>-0.52556999999999998</v>
      </c>
      <c r="CU77" s="55">
        <v>-0.22101999999999999</v>
      </c>
      <c r="CV77" s="55">
        <v>-0.60113000000000005</v>
      </c>
      <c r="CW77" s="55">
        <v>-0.49049999999999999</v>
      </c>
      <c r="CX77" s="61">
        <v>-0.48814999999999997</v>
      </c>
      <c r="CY77" s="55">
        <v>-0.71284000000000003</v>
      </c>
      <c r="CZ77" s="55">
        <v>-0.63151000000000002</v>
      </c>
      <c r="DA77" s="55">
        <v>-0.64944999999999997</v>
      </c>
      <c r="DB77" s="55">
        <v>-0.27074999999999999</v>
      </c>
      <c r="DC77" s="55">
        <v>5.9861180000000003</v>
      </c>
      <c r="DD77" s="55">
        <v>-1.31257</v>
      </c>
      <c r="DE77" s="61">
        <v>0.108501</v>
      </c>
      <c r="DF77" s="55">
        <v>0.23100899999999999</v>
      </c>
      <c r="DG77" s="55">
        <v>-1.047E-2</v>
      </c>
      <c r="DH77" s="55">
        <v>-0.16764000000000001</v>
      </c>
      <c r="DI77" s="55">
        <v>-2.0029999999999999E-2</v>
      </c>
      <c r="DJ77" s="55">
        <v>-0.16206000000000001</v>
      </c>
      <c r="DK77" s="55">
        <v>-0.94252999999999998</v>
      </c>
      <c r="DL77" s="61">
        <v>0.64251999999999998</v>
      </c>
      <c r="DM77" s="55">
        <v>0.35777300000000001</v>
      </c>
      <c r="DN77" s="55">
        <v>5.1117999999999997E-2</v>
      </c>
      <c r="DO77" s="55">
        <v>1.4031709999999999</v>
      </c>
    </row>
    <row r="78" spans="1:119" x14ac:dyDescent="0.15">
      <c r="A78" s="53" t="s">
        <v>404</v>
      </c>
      <c r="B78" s="53" t="s">
        <v>898</v>
      </c>
      <c r="C78" s="54" t="s">
        <v>767</v>
      </c>
      <c r="D78" s="146">
        <v>76</v>
      </c>
      <c r="E78" s="54" t="s">
        <v>404</v>
      </c>
      <c r="F78" s="54" t="s">
        <v>725</v>
      </c>
      <c r="G78" s="141">
        <v>4.6123014000000002E-3</v>
      </c>
      <c r="H78" s="143" t="s">
        <v>747</v>
      </c>
      <c r="I78" s="141">
        <v>0</v>
      </c>
      <c r="J78" s="55">
        <v>8.4711999999999996E-2</v>
      </c>
      <c r="K78" s="55">
        <v>9.2773999999999995E-2</v>
      </c>
      <c r="L78" s="55">
        <v>0.13558500000000001</v>
      </c>
      <c r="M78" s="55">
        <v>0.12894800000000001</v>
      </c>
      <c r="N78" s="55">
        <v>6.5914E-2</v>
      </c>
      <c r="O78" s="55">
        <v>7.5018000000000001E-2</v>
      </c>
      <c r="P78" s="55">
        <v>8.1420000000000006E-2</v>
      </c>
      <c r="Q78" s="55">
        <v>0.11508400000000001</v>
      </c>
      <c r="R78" s="55">
        <v>4.8888000000000001E-2</v>
      </c>
      <c r="S78" s="55">
        <v>7.9325999999999994E-2</v>
      </c>
      <c r="T78" s="55">
        <v>0.186366</v>
      </c>
      <c r="U78" s="55">
        <v>0.165877</v>
      </c>
      <c r="V78" s="55">
        <v>0.222555</v>
      </c>
      <c r="W78" s="55">
        <v>0.317888</v>
      </c>
      <c r="X78" s="55">
        <v>0.22445799999999999</v>
      </c>
      <c r="Y78" s="55">
        <v>0.31964999999999999</v>
      </c>
      <c r="Z78" s="55">
        <v>0.36802099999999999</v>
      </c>
      <c r="AA78" s="55">
        <v>0.195634</v>
      </c>
      <c r="AB78" s="55">
        <v>0.31638100000000002</v>
      </c>
      <c r="AC78" s="55">
        <v>0.158993</v>
      </c>
      <c r="AD78" s="55">
        <v>0.27806900000000001</v>
      </c>
      <c r="AE78" s="55">
        <v>0.30726300000000001</v>
      </c>
      <c r="AF78" s="55">
        <v>0.319272</v>
      </c>
      <c r="AG78" s="55">
        <v>0.32181599999999999</v>
      </c>
      <c r="AH78" s="55">
        <v>0.33322499999999999</v>
      </c>
      <c r="AI78" s="55">
        <v>6.9275000000000003E-2</v>
      </c>
      <c r="AJ78" s="55">
        <v>4.1057000000000003E-2</v>
      </c>
      <c r="AK78" s="55">
        <v>0.22312499999999999</v>
      </c>
      <c r="AL78" s="55">
        <v>4.1003999999999999E-2</v>
      </c>
      <c r="AM78" s="55">
        <v>7.8315999999999997E-2</v>
      </c>
      <c r="AN78" s="55">
        <v>5.1706000000000002E-2</v>
      </c>
      <c r="AO78" s="55">
        <v>0.18300900000000001</v>
      </c>
      <c r="AP78" s="55">
        <v>-3.3799999999999997E-2</v>
      </c>
      <c r="AQ78" s="55">
        <v>-3.4540000000000001E-2</v>
      </c>
      <c r="AR78" s="55">
        <v>2.4386000000000001E-2</v>
      </c>
      <c r="AS78" s="56">
        <v>0.33140599999999998</v>
      </c>
      <c r="AT78" s="55">
        <v>-7.3300000000000004E-2</v>
      </c>
      <c r="AU78" s="57">
        <v>-3.6979999999999999E-2</v>
      </c>
      <c r="AV78" s="56">
        <v>-1.048E-2</v>
      </c>
      <c r="AW78" s="55">
        <v>0.653223</v>
      </c>
      <c r="AX78" s="55">
        <v>0.43309999999999998</v>
      </c>
      <c r="AY78" s="55">
        <v>0.131465</v>
      </c>
      <c r="AZ78" s="56">
        <v>0.22603899999999999</v>
      </c>
      <c r="BA78" s="55">
        <v>0.16864899999999999</v>
      </c>
      <c r="BB78" s="57">
        <v>-8.0320000000000003E-2</v>
      </c>
      <c r="BC78" s="56">
        <v>0.119352</v>
      </c>
      <c r="BD78" s="55">
        <v>-0.11946</v>
      </c>
      <c r="BE78" s="55">
        <v>-9.5320000000000002E-2</v>
      </c>
      <c r="BF78" s="55">
        <v>3.5261629999999999</v>
      </c>
      <c r="BG78" s="56">
        <v>-0.21693000000000001</v>
      </c>
      <c r="BH78" s="55">
        <v>0.16146099999999999</v>
      </c>
      <c r="BI78" s="57">
        <v>1.0982E-2</v>
      </c>
      <c r="BJ78" s="56">
        <v>0.28688200000000003</v>
      </c>
      <c r="BK78" s="55">
        <v>2.6171730000000002</v>
      </c>
      <c r="BL78" s="55">
        <v>2.6179209999999999</v>
      </c>
      <c r="BM78" s="55">
        <v>-0.14876</v>
      </c>
      <c r="BN78" s="56">
        <v>0.160798</v>
      </c>
      <c r="BO78" s="55">
        <v>0.26008799999999999</v>
      </c>
      <c r="BP78" s="57">
        <v>0.10696</v>
      </c>
      <c r="BQ78" s="56">
        <v>3.0515210000000002</v>
      </c>
      <c r="BR78" s="55">
        <v>-0.20510999999999999</v>
      </c>
      <c r="BS78" s="55">
        <v>-0.38521</v>
      </c>
      <c r="BT78" s="55">
        <v>0.43379800000000002</v>
      </c>
      <c r="BU78" s="56">
        <v>5.9554999999999997E-2</v>
      </c>
      <c r="BV78" s="55">
        <v>-2.8459999999999999E-2</v>
      </c>
      <c r="BW78" s="57">
        <v>-4.7789999999999999E-2</v>
      </c>
      <c r="BX78" s="56">
        <v>-0.15529000000000001</v>
      </c>
      <c r="BY78" s="55">
        <v>9.3431E-2</v>
      </c>
      <c r="BZ78" s="55">
        <v>-4.163E-2</v>
      </c>
      <c r="CA78" s="55">
        <v>0.17478299999999999</v>
      </c>
      <c r="CB78" s="56">
        <v>5.8945999999999998E-2</v>
      </c>
      <c r="CC78" s="55">
        <v>1.183519</v>
      </c>
      <c r="CD78" s="57">
        <v>7.2017999999999999E-2</v>
      </c>
      <c r="CE78" s="56">
        <v>1.8201999999999999E-2</v>
      </c>
      <c r="CF78" s="55">
        <v>9.5893000000000006E-2</v>
      </c>
      <c r="CG78" s="55">
        <v>10</v>
      </c>
      <c r="CH78" s="55">
        <v>-0.56816999999999995</v>
      </c>
      <c r="CI78" s="56">
        <v>-0.42409999999999998</v>
      </c>
      <c r="CJ78" s="55">
        <v>0.149064</v>
      </c>
      <c r="CK78" s="57">
        <v>0.26819100000000001</v>
      </c>
      <c r="CL78" s="56">
        <v>0.18734999999999999</v>
      </c>
      <c r="CM78" s="55">
        <v>-0.15121999999999999</v>
      </c>
      <c r="CN78" s="55">
        <v>2.9610409999999998</v>
      </c>
      <c r="CO78" s="55">
        <v>-0.30862000000000001</v>
      </c>
      <c r="CP78" s="56">
        <v>-0.21912999999999999</v>
      </c>
      <c r="CQ78" s="55">
        <v>0.52214000000000005</v>
      </c>
      <c r="CR78" s="57">
        <v>-0.22001999999999999</v>
      </c>
      <c r="CS78" s="56">
        <v>0.93232899999999996</v>
      </c>
      <c r="CT78" s="55">
        <v>0.29572700000000002</v>
      </c>
      <c r="CU78" s="55">
        <v>3.2543999999999997E-2</v>
      </c>
      <c r="CV78" s="55">
        <v>0.245001</v>
      </c>
      <c r="CW78" s="56">
        <v>0.27762599999999998</v>
      </c>
      <c r="CX78" s="55">
        <v>0.27280599999999999</v>
      </c>
      <c r="CY78" s="57">
        <v>-0.14992</v>
      </c>
      <c r="CZ78" s="56">
        <v>0.50239500000000004</v>
      </c>
      <c r="DA78" s="55">
        <v>0.46514899999999998</v>
      </c>
      <c r="DB78" s="55">
        <v>1.2657579999999999</v>
      </c>
      <c r="DC78" s="55">
        <v>4.9765999999999998E-2</v>
      </c>
      <c r="DD78" s="56">
        <v>0.12088599999999999</v>
      </c>
      <c r="DE78" s="55">
        <v>8.2419000000000006E-2</v>
      </c>
      <c r="DF78" s="57">
        <v>1.3074000000000001E-2</v>
      </c>
      <c r="DG78" s="56">
        <v>0.94809900000000003</v>
      </c>
      <c r="DH78" s="55">
        <v>0.30577799999999999</v>
      </c>
      <c r="DI78" s="55">
        <v>-0.68711999999999995</v>
      </c>
      <c r="DJ78" s="55">
        <v>0.51024700000000001</v>
      </c>
      <c r="DK78" s="56">
        <v>1.2159629999999999</v>
      </c>
      <c r="DL78" s="55">
        <v>-0.28351999999999999</v>
      </c>
      <c r="DM78" s="57">
        <v>1.5862999999999999E-2</v>
      </c>
      <c r="DN78" s="56">
        <v>-3.805E-2</v>
      </c>
      <c r="DO78" s="55">
        <v>-0.29127999999999998</v>
      </c>
    </row>
    <row r="79" spans="1:119" x14ac:dyDescent="0.15">
      <c r="A79" s="53" t="s">
        <v>15</v>
      </c>
      <c r="B79" s="53" t="s">
        <v>899</v>
      </c>
      <c r="C79" s="54" t="s">
        <v>771</v>
      </c>
      <c r="D79" s="146">
        <v>77</v>
      </c>
      <c r="E79" s="54" t="s">
        <v>15</v>
      </c>
      <c r="F79" s="54" t="s">
        <v>729</v>
      </c>
      <c r="G79" s="141">
        <v>4.3169156000000004E-3</v>
      </c>
      <c r="H79" s="143">
        <v>4.6276000000000002</v>
      </c>
      <c r="I79" s="141">
        <v>0</v>
      </c>
      <c r="J79" s="55">
        <v>1.242664</v>
      </c>
      <c r="K79" s="55">
        <v>0.87496200000000002</v>
      </c>
      <c r="L79" s="55">
        <v>1.400382</v>
      </c>
      <c r="M79" s="55">
        <v>1.3957919999999999</v>
      </c>
      <c r="N79" s="55">
        <v>0.15099499999999999</v>
      </c>
      <c r="O79" s="55">
        <v>0.441917</v>
      </c>
      <c r="P79" s="55">
        <v>0.42447000000000001</v>
      </c>
      <c r="Q79" s="55">
        <v>1.476656</v>
      </c>
      <c r="R79" s="55">
        <v>-7.553E-2</v>
      </c>
      <c r="S79" s="55">
        <v>0.49782199999999999</v>
      </c>
      <c r="T79" s="55">
        <v>2.1313010000000001</v>
      </c>
      <c r="U79" s="55">
        <v>2.0769540000000002</v>
      </c>
      <c r="V79" s="55">
        <v>1.9936259999999999</v>
      </c>
      <c r="W79" s="55">
        <v>1.563358</v>
      </c>
      <c r="X79" s="55">
        <v>1.690116</v>
      </c>
      <c r="Y79" s="55">
        <v>1.248262</v>
      </c>
      <c r="Z79" s="55">
        <v>1.534138</v>
      </c>
      <c r="AA79" s="55">
        <v>2.1541730000000001</v>
      </c>
      <c r="AB79" s="55">
        <v>1.5268900000000001</v>
      </c>
      <c r="AC79" s="55">
        <v>1.6213569999999999</v>
      </c>
      <c r="AD79" s="55">
        <v>1.3714900000000001</v>
      </c>
      <c r="AE79" s="55">
        <v>1.4308350000000001</v>
      </c>
      <c r="AF79" s="55">
        <v>1.6561399999999999</v>
      </c>
      <c r="AG79" s="55">
        <v>1.7872859999999999</v>
      </c>
      <c r="AH79" s="55">
        <v>1.2400530000000001</v>
      </c>
      <c r="AI79" s="55">
        <v>2.4900799999999998</v>
      </c>
      <c r="AJ79" s="55">
        <v>2.8815110000000002</v>
      </c>
      <c r="AK79" s="55">
        <v>0.66771800000000003</v>
      </c>
      <c r="AL79" s="55">
        <v>2.9967269999999999</v>
      </c>
      <c r="AM79" s="55">
        <v>2.3992650000000002</v>
      </c>
      <c r="AN79" s="55">
        <v>0.71510499999999999</v>
      </c>
      <c r="AO79" s="55">
        <v>0.96261200000000002</v>
      </c>
      <c r="AP79" s="55">
        <v>2.7580309999999999</v>
      </c>
      <c r="AQ79" s="55">
        <v>2.6291660000000001</v>
      </c>
      <c r="AR79" s="55">
        <v>3.0532249999999999</v>
      </c>
      <c r="AS79" s="55">
        <v>1.496583</v>
      </c>
      <c r="AT79" s="60">
        <v>0.46605600000000003</v>
      </c>
      <c r="AU79" s="55">
        <v>2.5267379999999999</v>
      </c>
      <c r="AV79" s="55">
        <v>2.5199379999999998</v>
      </c>
      <c r="AW79" s="55">
        <v>0.11701499999999999</v>
      </c>
      <c r="AX79" s="55">
        <v>0.35802</v>
      </c>
      <c r="AY79" s="55">
        <v>0.46243000000000001</v>
      </c>
      <c r="AZ79" s="55">
        <v>0.44583899999999999</v>
      </c>
      <c r="BA79" s="60">
        <v>1.312335</v>
      </c>
      <c r="BB79" s="55">
        <v>2.515107</v>
      </c>
      <c r="BC79" s="55">
        <v>0.98347799999999996</v>
      </c>
      <c r="BD79" s="55">
        <v>2.7746040000000001</v>
      </c>
      <c r="BE79" s="55">
        <v>0.27133400000000002</v>
      </c>
      <c r="BF79" s="55">
        <v>-1.01963</v>
      </c>
      <c r="BG79" s="55">
        <v>4.3266580000000001</v>
      </c>
      <c r="BH79" s="60">
        <v>0.14479900000000001</v>
      </c>
      <c r="BI79" s="55">
        <v>0.43015700000000001</v>
      </c>
      <c r="BJ79" s="55">
        <v>1.5710679999999999</v>
      </c>
      <c r="BK79" s="55">
        <v>-0.86906000000000005</v>
      </c>
      <c r="BL79" s="55">
        <v>-0.92778000000000005</v>
      </c>
      <c r="BM79" s="55">
        <v>2.6523680000000001</v>
      </c>
      <c r="BN79" s="55">
        <v>0.44728299999999999</v>
      </c>
      <c r="BO79" s="60">
        <v>0.16647000000000001</v>
      </c>
      <c r="BP79" s="55">
        <v>-0.50431999999999999</v>
      </c>
      <c r="BQ79" s="55">
        <v>-0.66307000000000005</v>
      </c>
      <c r="BR79" s="55">
        <v>6.5452999999999997E-2</v>
      </c>
      <c r="BS79" s="55">
        <v>0.28270000000000001</v>
      </c>
      <c r="BT79" s="55">
        <v>-2.9688400000000001</v>
      </c>
      <c r="BU79" s="55">
        <v>-0.12745999999999999</v>
      </c>
      <c r="BV79" s="60">
        <v>0.81854899999999997</v>
      </c>
      <c r="BW79" s="55">
        <v>-1.325E-2</v>
      </c>
      <c r="BX79" s="55">
        <v>3.0136E-2</v>
      </c>
      <c r="BY79" s="55">
        <v>-0.78139999999999998</v>
      </c>
      <c r="BZ79" s="55">
        <v>-0.13227</v>
      </c>
      <c r="CA79" s="55">
        <v>-2.0713300000000001</v>
      </c>
      <c r="CB79" s="55">
        <v>0.47783399999999998</v>
      </c>
      <c r="CC79" s="60">
        <v>1.3030839999999999</v>
      </c>
      <c r="CD79" s="55">
        <v>5.8790139999999997</v>
      </c>
      <c r="CE79" s="55">
        <v>-0.10728</v>
      </c>
      <c r="CF79" s="55">
        <v>6.0310189999999997</v>
      </c>
      <c r="CG79" s="55">
        <v>-0.56816999999999995</v>
      </c>
      <c r="CH79" s="55">
        <v>10</v>
      </c>
      <c r="CI79" s="55">
        <v>5.618258</v>
      </c>
      <c r="CJ79" s="60">
        <v>-1.45007</v>
      </c>
      <c r="CK79" s="55">
        <v>-1.90764</v>
      </c>
      <c r="CL79" s="55">
        <v>-1.84209</v>
      </c>
      <c r="CM79" s="55">
        <v>-0.46000999999999997</v>
      </c>
      <c r="CN79" s="55">
        <v>-1.23946</v>
      </c>
      <c r="CO79" s="55">
        <v>0.51404399999999995</v>
      </c>
      <c r="CP79" s="55">
        <v>3.5512990000000002</v>
      </c>
      <c r="CQ79" s="60">
        <v>-0.50244</v>
      </c>
      <c r="CR79" s="55">
        <v>-0.71892</v>
      </c>
      <c r="CS79" s="55">
        <v>-0.22339999999999999</v>
      </c>
      <c r="CT79" s="55">
        <v>-0.45405000000000001</v>
      </c>
      <c r="CU79" s="55">
        <v>-0.49768000000000001</v>
      </c>
      <c r="CV79" s="55">
        <v>-0.51356999999999997</v>
      </c>
      <c r="CW79" s="55">
        <v>-0.38412000000000002</v>
      </c>
      <c r="CX79" s="60">
        <v>-0.38088</v>
      </c>
      <c r="CY79" s="55">
        <v>-0.64388000000000001</v>
      </c>
      <c r="CZ79" s="55">
        <v>-0.66537999999999997</v>
      </c>
      <c r="DA79" s="55">
        <v>-0.67972999999999995</v>
      </c>
      <c r="DB79" s="55">
        <v>-0.19868</v>
      </c>
      <c r="DC79" s="55">
        <v>3.9456180000000001</v>
      </c>
      <c r="DD79" s="55">
        <v>-1.69798</v>
      </c>
      <c r="DE79" s="60">
        <v>0.50874799999999998</v>
      </c>
      <c r="DF79" s="55">
        <v>0.26763999999999999</v>
      </c>
      <c r="DG79" s="55">
        <v>-0.36592000000000002</v>
      </c>
      <c r="DH79" s="55">
        <v>-0.27059</v>
      </c>
      <c r="DI79" s="55">
        <v>0.28721000000000002</v>
      </c>
      <c r="DJ79" s="55">
        <v>-0.48294999999999999</v>
      </c>
      <c r="DK79" s="55">
        <v>-0.65625</v>
      </c>
      <c r="DL79" s="60">
        <v>0.908551</v>
      </c>
      <c r="DM79" s="55">
        <v>0.31710500000000003</v>
      </c>
      <c r="DN79" s="55">
        <v>7.1818999999999994E-2</v>
      </c>
      <c r="DO79" s="55">
        <v>1.7304489999999999</v>
      </c>
    </row>
    <row r="80" spans="1:119" x14ac:dyDescent="0.15">
      <c r="A80" s="53" t="s">
        <v>397</v>
      </c>
      <c r="B80" s="53" t="s">
        <v>900</v>
      </c>
      <c r="C80" s="54" t="s">
        <v>758</v>
      </c>
      <c r="D80" s="146">
        <v>78</v>
      </c>
      <c r="E80" s="54" t="s">
        <v>397</v>
      </c>
      <c r="F80" s="54" t="s">
        <v>946</v>
      </c>
      <c r="G80" s="141">
        <v>4.2310313999999998E-3</v>
      </c>
      <c r="H80" s="143" t="s">
        <v>747</v>
      </c>
      <c r="I80" s="141">
        <v>0</v>
      </c>
      <c r="J80" s="55">
        <v>1.0751379999999999</v>
      </c>
      <c r="K80" s="55">
        <v>0.767598</v>
      </c>
      <c r="L80" s="55">
        <v>1.236361</v>
      </c>
      <c r="M80" s="55">
        <v>1.148013</v>
      </c>
      <c r="N80" s="55">
        <v>9.3438999999999994E-2</v>
      </c>
      <c r="O80" s="55">
        <v>0.39774199999999998</v>
      </c>
      <c r="P80" s="55">
        <v>0.37929600000000002</v>
      </c>
      <c r="Q80" s="55">
        <v>1.3151040000000001</v>
      </c>
      <c r="R80" s="55">
        <v>-5.9630000000000002E-2</v>
      </c>
      <c r="S80" s="55">
        <v>0.39396700000000001</v>
      </c>
      <c r="T80" s="55">
        <v>1.7895460000000001</v>
      </c>
      <c r="U80" s="55">
        <v>1.7065049999999999</v>
      </c>
      <c r="V80" s="55">
        <v>1.690987</v>
      </c>
      <c r="W80" s="55">
        <v>1.4330419999999999</v>
      </c>
      <c r="X80" s="55">
        <v>1.483636</v>
      </c>
      <c r="Y80" s="55">
        <v>1.1422239999999999</v>
      </c>
      <c r="Z80" s="55">
        <v>1.4099200000000001</v>
      </c>
      <c r="AA80" s="55">
        <v>1.7651159999999999</v>
      </c>
      <c r="AB80" s="55">
        <v>1.3497330000000001</v>
      </c>
      <c r="AC80" s="55">
        <v>1.441657</v>
      </c>
      <c r="AD80" s="55">
        <v>1.278403</v>
      </c>
      <c r="AE80" s="55">
        <v>1.3211809999999999</v>
      </c>
      <c r="AF80" s="55">
        <v>1.4486000000000001</v>
      </c>
      <c r="AG80" s="55">
        <v>1.543852</v>
      </c>
      <c r="AH80" s="55">
        <v>1.2018660000000001</v>
      </c>
      <c r="AI80" s="55">
        <v>2.0455739999999998</v>
      </c>
      <c r="AJ80" s="55">
        <v>2.2500429999999998</v>
      </c>
      <c r="AK80" s="55">
        <v>0.65153799999999995</v>
      </c>
      <c r="AL80" s="55">
        <v>2.3086069999999999</v>
      </c>
      <c r="AM80" s="55">
        <v>1.9879199999999999</v>
      </c>
      <c r="AN80" s="55">
        <v>0.64219000000000004</v>
      </c>
      <c r="AO80" s="55">
        <v>0.82570500000000002</v>
      </c>
      <c r="AP80" s="55">
        <v>2.094176</v>
      </c>
      <c r="AQ80" s="55">
        <v>2.060772</v>
      </c>
      <c r="AR80" s="55">
        <v>2.3643010000000002</v>
      </c>
      <c r="AS80" s="56">
        <v>1.3041130000000001</v>
      </c>
      <c r="AT80" s="55">
        <v>0.47251900000000002</v>
      </c>
      <c r="AU80" s="57">
        <v>1.9235199999999999</v>
      </c>
      <c r="AV80" s="56">
        <v>1.920685</v>
      </c>
      <c r="AW80" s="55">
        <v>0.21382499999999999</v>
      </c>
      <c r="AX80" s="55">
        <v>0.52305800000000002</v>
      </c>
      <c r="AY80" s="55">
        <v>0.42795299999999997</v>
      </c>
      <c r="AZ80" s="56">
        <v>0.40406799999999998</v>
      </c>
      <c r="BA80" s="55">
        <v>1.0768409999999999</v>
      </c>
      <c r="BB80" s="57">
        <v>1.9529799999999999</v>
      </c>
      <c r="BC80" s="56">
        <v>0.88448300000000002</v>
      </c>
      <c r="BD80" s="55">
        <v>2.1749939999999999</v>
      </c>
      <c r="BE80" s="55">
        <v>0.20200099999999999</v>
      </c>
      <c r="BF80" s="55">
        <v>-0.78266999999999998</v>
      </c>
      <c r="BG80" s="56">
        <v>3.3722810000000001</v>
      </c>
      <c r="BH80" s="55">
        <v>0.13079199999999999</v>
      </c>
      <c r="BI80" s="57">
        <v>0.370251</v>
      </c>
      <c r="BJ80" s="56">
        <v>1.3924449999999999</v>
      </c>
      <c r="BK80" s="55">
        <v>-0.61465000000000003</v>
      </c>
      <c r="BL80" s="55">
        <v>-0.64115999999999995</v>
      </c>
      <c r="BM80" s="55">
        <v>2.067901</v>
      </c>
      <c r="BN80" s="56">
        <v>0.34925099999999998</v>
      </c>
      <c r="BO80" s="55">
        <v>0.40478700000000001</v>
      </c>
      <c r="BP80" s="57">
        <v>-0.43733</v>
      </c>
      <c r="BQ80" s="56">
        <v>-0.45945000000000003</v>
      </c>
      <c r="BR80" s="55">
        <v>0.10247100000000001</v>
      </c>
      <c r="BS80" s="55">
        <v>0.10184600000000001</v>
      </c>
      <c r="BT80" s="55">
        <v>-2.5399500000000002</v>
      </c>
      <c r="BU80" s="56">
        <v>-0.14212</v>
      </c>
      <c r="BV80" s="55">
        <v>0.62437399999999998</v>
      </c>
      <c r="BW80" s="57">
        <v>-1.3899999999999999E-2</v>
      </c>
      <c r="BX80" s="56">
        <v>-5.4109999999999998E-2</v>
      </c>
      <c r="BY80" s="55">
        <v>-0.43406</v>
      </c>
      <c r="BZ80" s="55">
        <v>-0.16231999999999999</v>
      </c>
      <c r="CA80" s="55">
        <v>-0.58138999999999996</v>
      </c>
      <c r="CB80" s="56">
        <v>0.46760600000000002</v>
      </c>
      <c r="CC80" s="55">
        <v>0.83498799999999995</v>
      </c>
      <c r="CD80" s="57">
        <v>4.6009960000000003</v>
      </c>
      <c r="CE80" s="56">
        <v>-0.15398000000000001</v>
      </c>
      <c r="CF80" s="55">
        <v>4.7265649999999999</v>
      </c>
      <c r="CG80" s="55">
        <v>-0.42409999999999998</v>
      </c>
      <c r="CH80" s="55">
        <v>5.618258</v>
      </c>
      <c r="CI80" s="56">
        <v>10</v>
      </c>
      <c r="CJ80" s="55">
        <v>-0.27756999999999998</v>
      </c>
      <c r="CK80" s="57">
        <v>-1.4480500000000001</v>
      </c>
      <c r="CL80" s="56">
        <v>-1.41143</v>
      </c>
      <c r="CM80" s="55">
        <v>-0.46793000000000001</v>
      </c>
      <c r="CN80" s="55">
        <v>-0.83726</v>
      </c>
      <c r="CO80" s="55">
        <v>0.31035499999999999</v>
      </c>
      <c r="CP80" s="56">
        <v>2.9857999999999998</v>
      </c>
      <c r="CQ80" s="55">
        <v>-0.39709</v>
      </c>
      <c r="CR80" s="57">
        <v>-0.68913999999999997</v>
      </c>
      <c r="CS80" s="56">
        <v>-7.3069999999999996E-2</v>
      </c>
      <c r="CT80" s="55">
        <v>-0.43419000000000002</v>
      </c>
      <c r="CU80" s="55">
        <v>-6.5159999999999996E-2</v>
      </c>
      <c r="CV80" s="55">
        <v>-0.50500999999999996</v>
      </c>
      <c r="CW80" s="56">
        <v>-0.38519999999999999</v>
      </c>
      <c r="CX80" s="55">
        <v>-0.38314999999999999</v>
      </c>
      <c r="CY80" s="57">
        <v>-0.64476999999999995</v>
      </c>
      <c r="CZ80" s="56">
        <v>-0.30953000000000003</v>
      </c>
      <c r="DA80" s="55">
        <v>-0.34716000000000002</v>
      </c>
      <c r="DB80" s="55">
        <v>-8.5589999999999999E-2</v>
      </c>
      <c r="DC80" s="55">
        <v>3.0739510000000001</v>
      </c>
      <c r="DD80" s="56">
        <v>-0.69935999999999998</v>
      </c>
      <c r="DE80" s="55">
        <v>0.32591999999999999</v>
      </c>
      <c r="DF80" s="57">
        <v>0.24200199999999999</v>
      </c>
      <c r="DG80" s="56">
        <v>-0.14713000000000001</v>
      </c>
      <c r="DH80" s="55">
        <v>-0.23068</v>
      </c>
      <c r="DI80" s="55">
        <v>0.21123700000000001</v>
      </c>
      <c r="DJ80" s="55">
        <v>-0.30917</v>
      </c>
      <c r="DK80" s="56">
        <v>-0.71926999999999996</v>
      </c>
      <c r="DL80" s="55">
        <v>0.74148800000000004</v>
      </c>
      <c r="DM80" s="57">
        <v>0.120004</v>
      </c>
      <c r="DN80" s="56">
        <v>4.2703999999999999E-2</v>
      </c>
      <c r="DO80" s="55">
        <v>1.2787759999999999</v>
      </c>
    </row>
    <row r="81" spans="1:119" x14ac:dyDescent="0.15">
      <c r="A81" s="53" t="s">
        <v>27</v>
      </c>
      <c r="B81" s="53" t="s">
        <v>901</v>
      </c>
      <c r="C81" s="153" t="s">
        <v>138</v>
      </c>
      <c r="D81" s="146">
        <v>79</v>
      </c>
      <c r="E81" s="54" t="s">
        <v>27</v>
      </c>
      <c r="F81" s="54" t="s">
        <v>568</v>
      </c>
      <c r="G81" s="141">
        <v>3.8102078999999998E-3</v>
      </c>
      <c r="H81" s="143">
        <v>165.74789999999999</v>
      </c>
      <c r="I81" s="141">
        <v>0</v>
      </c>
      <c r="J81" s="55">
        <v>-0.33323000000000003</v>
      </c>
      <c r="K81" s="55">
        <v>-0.27410000000000001</v>
      </c>
      <c r="L81" s="55">
        <v>-0.33350999999999997</v>
      </c>
      <c r="M81" s="55">
        <v>-0.39340999999999998</v>
      </c>
      <c r="N81" s="55">
        <v>-0.27712999999999999</v>
      </c>
      <c r="O81" s="55">
        <v>-0.24387</v>
      </c>
      <c r="P81" s="55">
        <v>-0.23573</v>
      </c>
      <c r="Q81" s="55">
        <v>-0.21686</v>
      </c>
      <c r="R81" s="55">
        <v>-0.16611999999999999</v>
      </c>
      <c r="S81" s="55">
        <v>-0.29732999999999998</v>
      </c>
      <c r="T81" s="55">
        <v>-0.31703999999999999</v>
      </c>
      <c r="U81" s="55">
        <v>-0.32915</v>
      </c>
      <c r="V81" s="55">
        <v>-0.27728000000000003</v>
      </c>
      <c r="W81" s="55">
        <v>-5.9499999999999997E-2</v>
      </c>
      <c r="X81" s="55">
        <v>-0.17402999999999999</v>
      </c>
      <c r="Y81" s="55">
        <v>-0.13274</v>
      </c>
      <c r="Z81" s="55">
        <v>-1.076E-2</v>
      </c>
      <c r="AA81" s="55">
        <v>-0.35120000000000001</v>
      </c>
      <c r="AB81" s="55">
        <v>-0.17638000000000001</v>
      </c>
      <c r="AC81" s="55">
        <v>-0.19581000000000001</v>
      </c>
      <c r="AD81" s="55">
        <v>-1.438E-2</v>
      </c>
      <c r="AE81" s="55">
        <v>3.5258999999999999E-2</v>
      </c>
      <c r="AF81" s="55">
        <v>1.4683E-2</v>
      </c>
      <c r="AG81" s="55">
        <v>-5.0470000000000001E-2</v>
      </c>
      <c r="AH81" s="55">
        <v>9.2530000000000001E-2</v>
      </c>
      <c r="AI81" s="55">
        <v>-0.38518000000000002</v>
      </c>
      <c r="AJ81" s="55">
        <v>-0.59704999999999997</v>
      </c>
      <c r="AK81" s="55">
        <v>-4.9770000000000002E-2</v>
      </c>
      <c r="AL81" s="55">
        <v>-0.59016999999999997</v>
      </c>
      <c r="AM81" s="55">
        <v>-0.31053999999999998</v>
      </c>
      <c r="AN81" s="55">
        <v>-0.22872000000000001</v>
      </c>
      <c r="AO81" s="55">
        <v>-0.34615000000000001</v>
      </c>
      <c r="AP81" s="55">
        <v>-0.4299</v>
      </c>
      <c r="AQ81" s="55">
        <v>-0.37313000000000002</v>
      </c>
      <c r="AR81" s="55">
        <v>-0.57838000000000001</v>
      </c>
      <c r="AS81" s="55">
        <v>6.9684999999999997E-2</v>
      </c>
      <c r="AT81" s="59">
        <v>-0.19772999999999999</v>
      </c>
      <c r="AU81" s="55">
        <v>-0.35153000000000001</v>
      </c>
      <c r="AV81" s="55">
        <v>-0.34209000000000001</v>
      </c>
      <c r="AW81" s="55">
        <v>0.112997</v>
      </c>
      <c r="AX81" s="55">
        <v>0.12515499999999999</v>
      </c>
      <c r="AY81" s="55">
        <v>-0.12712999999999999</v>
      </c>
      <c r="AZ81" s="55">
        <v>-0.16120000000000001</v>
      </c>
      <c r="BA81" s="59">
        <v>-0.21623000000000001</v>
      </c>
      <c r="BB81" s="55">
        <v>-0.29566999999999999</v>
      </c>
      <c r="BC81" s="55">
        <v>-0.24818000000000001</v>
      </c>
      <c r="BD81" s="55">
        <v>-0.45230999999999999</v>
      </c>
      <c r="BE81" s="55">
        <v>-0.30281000000000002</v>
      </c>
      <c r="BF81" s="55">
        <v>0.1598</v>
      </c>
      <c r="BG81" s="55">
        <v>-0.38913999999999999</v>
      </c>
      <c r="BH81" s="59">
        <v>-0.23985000000000001</v>
      </c>
      <c r="BI81" s="55">
        <v>-0.13272999999999999</v>
      </c>
      <c r="BJ81" s="55">
        <v>5.8784000000000003E-2</v>
      </c>
      <c r="BK81" s="55">
        <v>0.220861</v>
      </c>
      <c r="BL81" s="55">
        <v>0.36243399999999998</v>
      </c>
      <c r="BM81" s="55">
        <v>-0.37674000000000002</v>
      </c>
      <c r="BN81" s="55">
        <v>-0.15179999999999999</v>
      </c>
      <c r="BO81" s="59">
        <v>7.3821999999999999E-2</v>
      </c>
      <c r="BP81" s="55">
        <v>2.0944999999999998E-2</v>
      </c>
      <c r="BQ81" s="55">
        <v>0.28554800000000002</v>
      </c>
      <c r="BR81" s="55">
        <v>4.5971999999999999E-2</v>
      </c>
      <c r="BS81" s="55">
        <v>-0.17785999999999999</v>
      </c>
      <c r="BT81" s="55">
        <v>-0.20058999999999999</v>
      </c>
      <c r="BU81" s="55">
        <v>-0.12186</v>
      </c>
      <c r="BV81" s="59">
        <v>0.20172399999999999</v>
      </c>
      <c r="BW81" s="55">
        <v>-3.3759999999999998E-2</v>
      </c>
      <c r="BX81" s="55">
        <v>-0.13689999999999999</v>
      </c>
      <c r="BY81" s="55">
        <v>0.29727799999999999</v>
      </c>
      <c r="BZ81" s="55">
        <v>4.8682000000000003E-2</v>
      </c>
      <c r="CA81" s="55">
        <v>8.2518180000000001</v>
      </c>
      <c r="CB81" s="55">
        <v>-0.11162</v>
      </c>
      <c r="CC81" s="59">
        <v>-0.41582999999999998</v>
      </c>
      <c r="CD81" s="55">
        <v>-0.91008</v>
      </c>
      <c r="CE81" s="55">
        <v>-6.6439999999999999E-2</v>
      </c>
      <c r="CF81" s="55">
        <v>-0.91598000000000002</v>
      </c>
      <c r="CG81" s="55">
        <v>0.149064</v>
      </c>
      <c r="CH81" s="55">
        <v>-1.45007</v>
      </c>
      <c r="CI81" s="55">
        <v>-0.27756999999999998</v>
      </c>
      <c r="CJ81" s="59">
        <v>10</v>
      </c>
      <c r="CK81" s="55">
        <v>0.41771599999999998</v>
      </c>
      <c r="CL81" s="55">
        <v>0.352358</v>
      </c>
      <c r="CM81" s="55">
        <v>-4.8000000000000001E-2</v>
      </c>
      <c r="CN81" s="55">
        <v>0.27768999999999999</v>
      </c>
      <c r="CO81" s="55">
        <v>-0.16755</v>
      </c>
      <c r="CP81" s="55">
        <v>-0.19769</v>
      </c>
      <c r="CQ81" s="59">
        <v>6.0457999999999998E-2</v>
      </c>
      <c r="CR81" s="55">
        <v>5.0300000000000001E-6</v>
      </c>
      <c r="CS81" s="55">
        <v>0.15771299999999999</v>
      </c>
      <c r="CT81" s="55">
        <v>0.28823100000000001</v>
      </c>
      <c r="CU81" s="55">
        <v>2.9655369999999999</v>
      </c>
      <c r="CV81" s="55">
        <v>0.35469499999999998</v>
      </c>
      <c r="CW81" s="55">
        <v>0.27638699999999999</v>
      </c>
      <c r="CX81" s="59">
        <v>0.27258100000000002</v>
      </c>
      <c r="CY81" s="55">
        <v>-3.1890000000000002E-2</v>
      </c>
      <c r="CZ81" s="55">
        <v>9.1550000000000006E-2</v>
      </c>
      <c r="DA81" s="55">
        <v>9.1058E-2</v>
      </c>
      <c r="DB81" s="55">
        <v>0.196963</v>
      </c>
      <c r="DC81" s="55">
        <v>-0.72902999999999996</v>
      </c>
      <c r="DD81" s="55">
        <v>0.29533799999999999</v>
      </c>
      <c r="DE81" s="59">
        <v>-0.21428</v>
      </c>
      <c r="DF81" s="55">
        <v>3.2675999999999997E-2</v>
      </c>
      <c r="DG81" s="55">
        <v>6.9807999999999995E-2</v>
      </c>
      <c r="DH81" s="55">
        <v>9.3477000000000005E-2</v>
      </c>
      <c r="DI81" s="55">
        <v>-4.5719999999999997E-2</v>
      </c>
      <c r="DJ81" s="55">
        <v>8.4353999999999998E-2</v>
      </c>
      <c r="DK81" s="55">
        <v>-1.158E-2</v>
      </c>
      <c r="DL81" s="59">
        <v>-5.1790000000000003E-2</v>
      </c>
      <c r="DM81" s="55">
        <v>-6.744E-2</v>
      </c>
      <c r="DN81" s="55">
        <v>1.4548E-2</v>
      </c>
      <c r="DO81" s="55">
        <v>-0.41304999999999997</v>
      </c>
    </row>
    <row r="82" spans="1:119" x14ac:dyDescent="0.15">
      <c r="A82" s="53" t="s">
        <v>70</v>
      </c>
      <c r="B82" s="53" t="s">
        <v>902</v>
      </c>
      <c r="C82" s="54" t="s">
        <v>153</v>
      </c>
      <c r="D82" s="146">
        <v>80</v>
      </c>
      <c r="E82" s="54" t="s">
        <v>70</v>
      </c>
      <c r="F82" s="54" t="s">
        <v>616</v>
      </c>
      <c r="G82" s="141">
        <v>3.6141658000000002E-3</v>
      </c>
      <c r="H82" s="143">
        <v>124.90779999999999</v>
      </c>
      <c r="I82" s="141">
        <v>0</v>
      </c>
      <c r="J82" s="55">
        <v>1.1465179999999999</v>
      </c>
      <c r="K82" s="55">
        <v>1.129748</v>
      </c>
      <c r="L82" s="55">
        <v>1.0821430000000001</v>
      </c>
      <c r="M82" s="55">
        <v>0.73736699999999999</v>
      </c>
      <c r="N82" s="55">
        <v>0.59025799999999995</v>
      </c>
      <c r="O82" s="55">
        <v>1.1900120000000001</v>
      </c>
      <c r="P82" s="55">
        <v>1.180323</v>
      </c>
      <c r="Q82" s="55">
        <v>1.080441</v>
      </c>
      <c r="R82" s="55">
        <v>0.64997499999999997</v>
      </c>
      <c r="S82" s="55">
        <v>0.71940800000000005</v>
      </c>
      <c r="T82" s="55">
        <v>-0.23155999999999999</v>
      </c>
      <c r="U82" s="55">
        <v>-0.26155</v>
      </c>
      <c r="V82" s="55">
        <v>-0.12063</v>
      </c>
      <c r="W82" s="55">
        <v>1.027323</v>
      </c>
      <c r="X82" s="55">
        <v>-0.10119</v>
      </c>
      <c r="Y82" s="55">
        <v>1.3837870000000001</v>
      </c>
      <c r="Z82" s="55">
        <v>1.752367</v>
      </c>
      <c r="AA82" s="55">
        <v>-0.79095000000000004</v>
      </c>
      <c r="AB82" s="55">
        <v>0.91924899999999998</v>
      </c>
      <c r="AC82" s="55">
        <v>0.89914499999999997</v>
      </c>
      <c r="AD82" s="55">
        <v>0.82788099999999998</v>
      </c>
      <c r="AE82" s="55">
        <v>1.1273899999999999</v>
      </c>
      <c r="AF82" s="55">
        <v>1.1144369999999999</v>
      </c>
      <c r="AG82" s="55">
        <v>0.76810999999999996</v>
      </c>
      <c r="AH82" s="55">
        <v>1.325523</v>
      </c>
      <c r="AI82" s="55">
        <v>-3.6680799999999998</v>
      </c>
      <c r="AJ82" s="55">
        <v>-4.6938599999999999</v>
      </c>
      <c r="AK82" s="55">
        <v>0.34600599999999998</v>
      </c>
      <c r="AL82" s="55">
        <v>-4.64764</v>
      </c>
      <c r="AM82" s="55">
        <v>-3.4967999999999999</v>
      </c>
      <c r="AN82" s="55">
        <v>0.60216499999999995</v>
      </c>
      <c r="AO82" s="55">
        <v>0.49189300000000002</v>
      </c>
      <c r="AP82" s="55">
        <v>-3.6291699999999998</v>
      </c>
      <c r="AQ82" s="55">
        <v>-4.0723900000000004</v>
      </c>
      <c r="AR82" s="55">
        <v>-4.6541100000000002</v>
      </c>
      <c r="AS82" s="56">
        <v>0.98906799999999995</v>
      </c>
      <c r="AT82" s="55">
        <v>0.676539</v>
      </c>
      <c r="AU82" s="57">
        <v>-3.60005</v>
      </c>
      <c r="AV82" s="56">
        <v>-3.3218000000000001</v>
      </c>
      <c r="AW82" s="55">
        <v>-0.15017</v>
      </c>
      <c r="AX82" s="55">
        <v>-0.61795999999999995</v>
      </c>
      <c r="AY82" s="55">
        <v>0.27507999999999999</v>
      </c>
      <c r="AZ82" s="56">
        <v>1.2568109999999999</v>
      </c>
      <c r="BA82" s="55">
        <v>0.71432499999999999</v>
      </c>
      <c r="BB82" s="57">
        <v>-3.7615599999999998</v>
      </c>
      <c r="BC82" s="56">
        <v>-0.62824999999999998</v>
      </c>
      <c r="BD82" s="55">
        <v>-3.8292999999999999</v>
      </c>
      <c r="BE82" s="55">
        <v>-0.53554999999999997</v>
      </c>
      <c r="BF82" s="55">
        <v>0.36507200000000001</v>
      </c>
      <c r="BG82" s="56">
        <v>-3.0040300000000002</v>
      </c>
      <c r="BH82" s="55">
        <v>0.104768</v>
      </c>
      <c r="BI82" s="57">
        <v>0.36230499999999999</v>
      </c>
      <c r="BJ82" s="56">
        <v>0.53410599999999997</v>
      </c>
      <c r="BK82" s="55">
        <v>0.32086900000000002</v>
      </c>
      <c r="BL82" s="55">
        <v>0.30446000000000001</v>
      </c>
      <c r="BM82" s="55">
        <v>-3.3765399999999999</v>
      </c>
      <c r="BN82" s="56">
        <v>0.40978500000000001</v>
      </c>
      <c r="BO82" s="55">
        <v>-0.12131</v>
      </c>
      <c r="BP82" s="57">
        <v>1.6274679999999999</v>
      </c>
      <c r="BQ82" s="56">
        <v>0.14124</v>
      </c>
      <c r="BR82" s="55">
        <v>-0.08</v>
      </c>
      <c r="BS82" s="55">
        <v>0.114576</v>
      </c>
      <c r="BT82" s="55">
        <v>-1.81965</v>
      </c>
      <c r="BU82" s="56">
        <v>2.3140999999999998E-2</v>
      </c>
      <c r="BV82" s="55">
        <v>-0.54408999999999996</v>
      </c>
      <c r="BW82" s="57">
        <v>-0.83533000000000002</v>
      </c>
      <c r="BX82" s="56">
        <v>0.147949</v>
      </c>
      <c r="BY82" s="55">
        <v>1.5795490000000001</v>
      </c>
      <c r="BZ82" s="55">
        <v>-1.0030000000000001E-2</v>
      </c>
      <c r="CA82" s="55">
        <v>1.6568259999999999</v>
      </c>
      <c r="CB82" s="56">
        <v>-1.5939300000000001</v>
      </c>
      <c r="CC82" s="55">
        <v>-0.40483000000000002</v>
      </c>
      <c r="CD82" s="57">
        <v>-1.7561800000000001</v>
      </c>
      <c r="CE82" s="56">
        <v>-8.3729999999999999E-2</v>
      </c>
      <c r="CF82" s="55">
        <v>-1.8131900000000001</v>
      </c>
      <c r="CG82" s="55">
        <v>0.26819100000000001</v>
      </c>
      <c r="CH82" s="55">
        <v>-1.90764</v>
      </c>
      <c r="CI82" s="56">
        <v>-1.4480500000000001</v>
      </c>
      <c r="CJ82" s="55">
        <v>0.41771599999999998</v>
      </c>
      <c r="CK82" s="57">
        <v>10</v>
      </c>
      <c r="CL82" s="56">
        <v>7.4121680000000003</v>
      </c>
      <c r="CM82" s="55">
        <v>-2.4969999999999999E-2</v>
      </c>
      <c r="CN82" s="55">
        <v>0.43690299999999999</v>
      </c>
      <c r="CO82" s="55">
        <v>-0.43622</v>
      </c>
      <c r="CP82" s="56">
        <v>-1.2639199999999999</v>
      </c>
      <c r="CQ82" s="55">
        <v>0.173097</v>
      </c>
      <c r="CR82" s="57">
        <v>2.2200000000000001E-2</v>
      </c>
      <c r="CS82" s="56">
        <v>-0.37337999999999999</v>
      </c>
      <c r="CT82" s="55">
        <v>0.22029199999999999</v>
      </c>
      <c r="CU82" s="55">
        <v>0.13897399999999999</v>
      </c>
      <c r="CV82" s="55">
        <v>0.383801</v>
      </c>
      <c r="CW82" s="56">
        <v>0.238957</v>
      </c>
      <c r="CX82" s="55">
        <v>0.23082800000000001</v>
      </c>
      <c r="CY82" s="57">
        <v>-0.33635999999999999</v>
      </c>
      <c r="CZ82" s="56">
        <v>0.820523</v>
      </c>
      <c r="DA82" s="55">
        <v>0.56942199999999998</v>
      </c>
      <c r="DB82" s="55">
        <v>0.58034300000000005</v>
      </c>
      <c r="DC82" s="55">
        <v>-1.2342299999999999</v>
      </c>
      <c r="DD82" s="56">
        <v>2.5978400000000001</v>
      </c>
      <c r="DE82" s="55">
        <v>0.87377499999999997</v>
      </c>
      <c r="DF82" s="57">
        <v>0.1191</v>
      </c>
      <c r="DG82" s="56">
        <v>-0.30867</v>
      </c>
      <c r="DH82" s="55">
        <v>0.10503899999999999</v>
      </c>
      <c r="DI82" s="55">
        <v>-1.6E-2</v>
      </c>
      <c r="DJ82" s="55">
        <v>-0.27431</v>
      </c>
      <c r="DK82" s="56">
        <v>0.44173400000000002</v>
      </c>
      <c r="DL82" s="55">
        <v>-0.34821000000000002</v>
      </c>
      <c r="DM82" s="57">
        <v>-0.14735999999999999</v>
      </c>
      <c r="DN82" s="56">
        <v>-4.3619999999999999E-2</v>
      </c>
      <c r="DO82" s="55">
        <v>-0.19639000000000001</v>
      </c>
    </row>
    <row r="83" spans="1:119" x14ac:dyDescent="0.15">
      <c r="A83" s="53" t="s">
        <v>69</v>
      </c>
      <c r="B83" s="53" t="s">
        <v>903</v>
      </c>
      <c r="C83" s="54" t="s">
        <v>152</v>
      </c>
      <c r="D83" s="146">
        <v>81</v>
      </c>
      <c r="E83" s="54" t="s">
        <v>69</v>
      </c>
      <c r="F83" s="54" t="s">
        <v>615</v>
      </c>
      <c r="G83" s="141">
        <v>3.4150455E-3</v>
      </c>
      <c r="H83" s="143">
        <v>29.453099999999999</v>
      </c>
      <c r="I83" s="141">
        <v>0</v>
      </c>
      <c r="J83" s="55">
        <v>1.7169840000000001</v>
      </c>
      <c r="K83" s="55">
        <v>1.5550710000000001</v>
      </c>
      <c r="L83" s="55">
        <v>1.658334</v>
      </c>
      <c r="M83" s="55">
        <v>1.882468</v>
      </c>
      <c r="N83" s="55">
        <v>1.24501</v>
      </c>
      <c r="O83" s="55">
        <v>1.652002</v>
      </c>
      <c r="P83" s="55">
        <v>1.641194</v>
      </c>
      <c r="Q83" s="55">
        <v>1.5376510000000001</v>
      </c>
      <c r="R83" s="55">
        <v>0.82539099999999999</v>
      </c>
      <c r="S83" s="55">
        <v>1.381087</v>
      </c>
      <c r="T83" s="55">
        <v>1.725611</v>
      </c>
      <c r="U83" s="55">
        <v>1.7108000000000001</v>
      </c>
      <c r="V83" s="55">
        <v>1.723503</v>
      </c>
      <c r="W83" s="55">
        <v>1.2725789999999999</v>
      </c>
      <c r="X83" s="55">
        <v>2.0349490000000001</v>
      </c>
      <c r="Y83" s="55">
        <v>1.754016</v>
      </c>
      <c r="Z83" s="55">
        <v>1.6718759999999999</v>
      </c>
      <c r="AA83" s="55">
        <v>1.6103069999999999</v>
      </c>
      <c r="AB83" s="55">
        <v>2.8546010000000002</v>
      </c>
      <c r="AC83" s="55">
        <v>1.3207770000000001</v>
      </c>
      <c r="AD83" s="55">
        <v>1.0202040000000001</v>
      </c>
      <c r="AE83" s="55">
        <v>1.199624</v>
      </c>
      <c r="AF83" s="55">
        <v>1.3345720000000001</v>
      </c>
      <c r="AG83" s="55">
        <v>1.2872790000000001</v>
      </c>
      <c r="AH83" s="55">
        <v>1.2919</v>
      </c>
      <c r="AI83" s="55">
        <v>-3.1993299999999998</v>
      </c>
      <c r="AJ83" s="55">
        <v>-4.0314199999999998</v>
      </c>
      <c r="AK83" s="55">
        <v>1.1592210000000001</v>
      </c>
      <c r="AL83" s="55">
        <v>-4.0758400000000004</v>
      </c>
      <c r="AM83" s="55">
        <v>-3.01546</v>
      </c>
      <c r="AN83" s="55">
        <v>0.88196300000000005</v>
      </c>
      <c r="AO83" s="55">
        <v>0.65688999999999997</v>
      </c>
      <c r="AP83" s="55">
        <v>-3.2202299999999999</v>
      </c>
      <c r="AQ83" s="55">
        <v>-3.4149500000000002</v>
      </c>
      <c r="AR83" s="55">
        <v>-4.07768</v>
      </c>
      <c r="AS83" s="55">
        <v>1.1492640000000001</v>
      </c>
      <c r="AT83" s="60">
        <v>0.85850000000000004</v>
      </c>
      <c r="AU83" s="55">
        <v>-3.0663499999999999</v>
      </c>
      <c r="AV83" s="55">
        <v>-2.8851499999999999</v>
      </c>
      <c r="AW83" s="55">
        <v>-0.12967000000000001</v>
      </c>
      <c r="AX83" s="55">
        <v>-0.62068000000000001</v>
      </c>
      <c r="AY83" s="55">
        <v>1.3422909999999999</v>
      </c>
      <c r="AZ83" s="55">
        <v>1.640001</v>
      </c>
      <c r="BA83" s="60">
        <v>1.069625</v>
      </c>
      <c r="BB83" s="55">
        <v>-3.1554899999999999</v>
      </c>
      <c r="BC83" s="55">
        <v>1.1803859999999999</v>
      </c>
      <c r="BD83" s="55">
        <v>-3.32294</v>
      </c>
      <c r="BE83" s="55">
        <v>0.96024900000000002</v>
      </c>
      <c r="BF83" s="55">
        <v>0.41694999999999999</v>
      </c>
      <c r="BG83" s="55">
        <v>-2.7551600000000001</v>
      </c>
      <c r="BH83" s="60">
        <v>-0.11766</v>
      </c>
      <c r="BI83" s="55">
        <v>0.66929000000000005</v>
      </c>
      <c r="BJ83" s="55">
        <v>0.74244900000000003</v>
      </c>
      <c r="BK83" s="55">
        <v>0.40256199999999998</v>
      </c>
      <c r="BL83" s="55">
        <v>0.330266</v>
      </c>
      <c r="BM83" s="55">
        <v>-2.97167</v>
      </c>
      <c r="BN83" s="55">
        <v>0.65473899999999996</v>
      </c>
      <c r="BO83" s="60">
        <v>-0.14799000000000001</v>
      </c>
      <c r="BP83" s="55">
        <v>2.388798</v>
      </c>
      <c r="BQ83" s="55">
        <v>0.115091</v>
      </c>
      <c r="BR83" s="55">
        <v>0.112176</v>
      </c>
      <c r="BS83" s="55">
        <v>4.8756000000000001E-2</v>
      </c>
      <c r="BT83" s="55">
        <v>-1.49125</v>
      </c>
      <c r="BU83" s="55">
        <v>-1.507E-2</v>
      </c>
      <c r="BV83" s="60">
        <v>-0.32102999999999998</v>
      </c>
      <c r="BW83" s="55">
        <v>-0.60775999999999997</v>
      </c>
      <c r="BX83" s="55">
        <v>0.31640699999999999</v>
      </c>
      <c r="BY83" s="55">
        <v>1.513776</v>
      </c>
      <c r="BZ83" s="55">
        <v>5.7688999999999997E-2</v>
      </c>
      <c r="CA83" s="55">
        <v>1.5810299999999999</v>
      </c>
      <c r="CB83" s="55">
        <v>-1.1772199999999999</v>
      </c>
      <c r="CC83" s="60">
        <v>-0.33728000000000002</v>
      </c>
      <c r="CD83" s="55">
        <v>-1.65202</v>
      </c>
      <c r="CE83" s="55">
        <v>-3.456E-2</v>
      </c>
      <c r="CF83" s="55">
        <v>-1.7056500000000001</v>
      </c>
      <c r="CG83" s="55">
        <v>0.18734999999999999</v>
      </c>
      <c r="CH83" s="55">
        <v>-1.84209</v>
      </c>
      <c r="CI83" s="55">
        <v>-1.41143</v>
      </c>
      <c r="CJ83" s="60">
        <v>0.352358</v>
      </c>
      <c r="CK83" s="55">
        <v>7.4121680000000003</v>
      </c>
      <c r="CL83" s="55">
        <v>10</v>
      </c>
      <c r="CM83" s="55">
        <v>-2.2499999999999999E-2</v>
      </c>
      <c r="CN83" s="55">
        <v>0.32854</v>
      </c>
      <c r="CO83" s="55">
        <v>-0.42714000000000002</v>
      </c>
      <c r="CP83" s="55">
        <v>-1.1624399999999999</v>
      </c>
      <c r="CQ83" s="60">
        <v>0.12839900000000001</v>
      </c>
      <c r="CR83" s="55">
        <v>5.9709999999999997E-3</v>
      </c>
      <c r="CS83" s="55">
        <v>-0.41320000000000001</v>
      </c>
      <c r="CT83" s="55">
        <v>0.177094</v>
      </c>
      <c r="CU83" s="55">
        <v>0.176541</v>
      </c>
      <c r="CV83" s="55">
        <v>0.40469899999999998</v>
      </c>
      <c r="CW83" s="55">
        <v>0.20455999999999999</v>
      </c>
      <c r="CX83" s="60">
        <v>0.192275</v>
      </c>
      <c r="CY83" s="55">
        <v>-0.20613999999999999</v>
      </c>
      <c r="CZ83" s="55">
        <v>0.79428600000000005</v>
      </c>
      <c r="DA83" s="55">
        <v>0.53309700000000004</v>
      </c>
      <c r="DB83" s="55">
        <v>0.42790299999999998</v>
      </c>
      <c r="DC83" s="55">
        <v>-1.2194199999999999</v>
      </c>
      <c r="DD83" s="55">
        <v>2.5907610000000001</v>
      </c>
      <c r="DE83" s="60">
        <v>0.91992300000000005</v>
      </c>
      <c r="DF83" s="55">
        <v>5.0583999999999997E-2</v>
      </c>
      <c r="DG83" s="55">
        <v>-0.28465000000000001</v>
      </c>
      <c r="DH83" s="55">
        <v>8.6889999999999995E-2</v>
      </c>
      <c r="DI83" s="55">
        <v>0.156555</v>
      </c>
      <c r="DJ83" s="55">
        <v>-0.23175000000000001</v>
      </c>
      <c r="DK83" s="55">
        <v>0.489838</v>
      </c>
      <c r="DL83" s="60">
        <v>-0.28465000000000001</v>
      </c>
      <c r="DM83" s="55">
        <v>-0.17674999999999999</v>
      </c>
      <c r="DN83" s="55">
        <v>-2.017E-2</v>
      </c>
      <c r="DO83" s="55">
        <v>-0.16707</v>
      </c>
    </row>
    <row r="84" spans="1:119" x14ac:dyDescent="0.15">
      <c r="A84" s="53" t="s">
        <v>97</v>
      </c>
      <c r="B84" s="53" t="s">
        <v>904</v>
      </c>
      <c r="C84" s="54" t="s">
        <v>1120</v>
      </c>
      <c r="D84" s="146">
        <v>82</v>
      </c>
      <c r="E84" s="54" t="s">
        <v>97</v>
      </c>
      <c r="F84" s="54" t="s">
        <v>647</v>
      </c>
      <c r="G84" s="141">
        <v>3.2701801000000002E-3</v>
      </c>
      <c r="H84" s="143">
        <v>25.9114</v>
      </c>
      <c r="I84" s="141">
        <v>8.853335572912292E-4</v>
      </c>
      <c r="J84" s="55">
        <v>0.31788699999999998</v>
      </c>
      <c r="K84" s="55">
        <v>0.43276999999999999</v>
      </c>
      <c r="L84" s="55">
        <v>-7.1500000000000001E-3</v>
      </c>
      <c r="M84" s="55">
        <v>-0.13058</v>
      </c>
      <c r="N84" s="55">
        <v>1.5178750000000001</v>
      </c>
      <c r="O84" s="55">
        <v>0.20127999999999999</v>
      </c>
      <c r="P84" s="55">
        <v>0.192938</v>
      </c>
      <c r="Q84" s="55">
        <v>-1.42933</v>
      </c>
      <c r="R84" s="55">
        <v>1.4402999999999999</v>
      </c>
      <c r="S84" s="55">
        <v>0.228935</v>
      </c>
      <c r="T84" s="55">
        <v>-0.92632999999999999</v>
      </c>
      <c r="U84" s="55">
        <v>-0.88446999999999998</v>
      </c>
      <c r="V84" s="55">
        <v>-1.11388</v>
      </c>
      <c r="W84" s="55">
        <v>-1.7131000000000001</v>
      </c>
      <c r="X84" s="55">
        <v>-1.0696600000000001</v>
      </c>
      <c r="Y84" s="55">
        <v>-1.0569500000000001</v>
      </c>
      <c r="Z84" s="55">
        <v>-1.38428</v>
      </c>
      <c r="AA84" s="55">
        <v>-1.21624</v>
      </c>
      <c r="AB84" s="55">
        <v>-1.1024099999999999</v>
      </c>
      <c r="AC84" s="55">
        <v>-2.4735900000000002</v>
      </c>
      <c r="AD84" s="55">
        <v>-1.68651</v>
      </c>
      <c r="AE84" s="55">
        <v>-1.4483699999999999</v>
      </c>
      <c r="AF84" s="55">
        <v>-1.7768200000000001</v>
      </c>
      <c r="AG84" s="55">
        <v>-1.7636000000000001</v>
      </c>
      <c r="AH84" s="55">
        <v>-1.5739399999999999</v>
      </c>
      <c r="AI84" s="55">
        <v>-0.75487000000000004</v>
      </c>
      <c r="AJ84" s="55">
        <v>-0.86624000000000001</v>
      </c>
      <c r="AK84" s="55">
        <v>-0.85521000000000003</v>
      </c>
      <c r="AL84" s="55">
        <v>-0.89532</v>
      </c>
      <c r="AM84" s="55">
        <v>-0.86106000000000005</v>
      </c>
      <c r="AN84" s="55">
        <v>-1.0224500000000001</v>
      </c>
      <c r="AO84" s="55">
        <v>-0.37093999999999999</v>
      </c>
      <c r="AP84" s="55">
        <v>-0.68906999999999996</v>
      </c>
      <c r="AQ84" s="55">
        <v>-0.94816</v>
      </c>
      <c r="AR84" s="55">
        <v>-1.06362</v>
      </c>
      <c r="AS84" s="55">
        <v>-1.80559</v>
      </c>
      <c r="AT84" s="61">
        <v>-0.66051000000000004</v>
      </c>
      <c r="AU84" s="55">
        <v>-0.83384999999999998</v>
      </c>
      <c r="AV84" s="55">
        <v>-0.73787999999999998</v>
      </c>
      <c r="AW84" s="55">
        <v>-4.3229999999999998E-2</v>
      </c>
      <c r="AX84" s="55">
        <v>-0.11139</v>
      </c>
      <c r="AY84" s="55">
        <v>-0.29641000000000001</v>
      </c>
      <c r="AZ84" s="55">
        <v>-0.21723000000000001</v>
      </c>
      <c r="BA84" s="61">
        <v>-0.32688</v>
      </c>
      <c r="BB84" s="55">
        <v>-0.93827000000000005</v>
      </c>
      <c r="BC84" s="55">
        <v>-0.73921000000000003</v>
      </c>
      <c r="BD84" s="55">
        <v>-0.69181999999999999</v>
      </c>
      <c r="BE84" s="55">
        <v>0.71516100000000005</v>
      </c>
      <c r="BF84" s="55">
        <v>-0.36448999999999998</v>
      </c>
      <c r="BG84" s="55">
        <v>-0.91015000000000001</v>
      </c>
      <c r="BH84" s="61">
        <v>0.63043800000000005</v>
      </c>
      <c r="BI84" s="55">
        <v>-0.36788999999999999</v>
      </c>
      <c r="BJ84" s="55">
        <v>-1.6251800000000001</v>
      </c>
      <c r="BK84" s="55">
        <v>-0.28247</v>
      </c>
      <c r="BL84" s="55">
        <v>-0.25290000000000001</v>
      </c>
      <c r="BM84" s="55">
        <v>-0.68867</v>
      </c>
      <c r="BN84" s="55">
        <v>-6.4700000000000001E-3</v>
      </c>
      <c r="BO84" s="61">
        <v>3.6914000000000002E-2</v>
      </c>
      <c r="BP84" s="55">
        <v>0.33759699999999998</v>
      </c>
      <c r="BQ84" s="55">
        <v>-0.19245999999999999</v>
      </c>
      <c r="BR84" s="55">
        <v>0.11035300000000001</v>
      </c>
      <c r="BS84" s="55">
        <v>0.48125400000000002</v>
      </c>
      <c r="BT84" s="55">
        <v>-0.82798000000000005</v>
      </c>
      <c r="BU84" s="55">
        <v>0.44919799999999999</v>
      </c>
      <c r="BV84" s="61">
        <v>-0.54396</v>
      </c>
      <c r="BW84" s="55">
        <v>0.241124</v>
      </c>
      <c r="BX84" s="55">
        <v>0.14028599999999999</v>
      </c>
      <c r="BY84" s="55">
        <v>9.8533999999999997E-2</v>
      </c>
      <c r="BZ84" s="55">
        <v>0.166657</v>
      </c>
      <c r="CA84" s="55">
        <v>-8.0449999999999994E-2</v>
      </c>
      <c r="CB84" s="55">
        <v>-0.61333000000000004</v>
      </c>
      <c r="CC84" s="61">
        <v>-0.12678</v>
      </c>
      <c r="CD84" s="55">
        <v>-0.48913000000000001</v>
      </c>
      <c r="CE84" s="55">
        <v>0.450714</v>
      </c>
      <c r="CF84" s="55">
        <v>-0.48055999999999999</v>
      </c>
      <c r="CG84" s="55">
        <v>-0.15121999999999999</v>
      </c>
      <c r="CH84" s="55">
        <v>-0.46000999999999997</v>
      </c>
      <c r="CI84" s="55">
        <v>-0.46793000000000001</v>
      </c>
      <c r="CJ84" s="61">
        <v>-4.8000000000000001E-2</v>
      </c>
      <c r="CK84" s="55">
        <v>-2.4969999999999999E-2</v>
      </c>
      <c r="CL84" s="55">
        <v>-2.2499999999999999E-2</v>
      </c>
      <c r="CM84" s="55">
        <v>10</v>
      </c>
      <c r="CN84" s="55">
        <v>2.0622000000000001E-2</v>
      </c>
      <c r="CO84" s="55">
        <v>7.3344999999999994E-2</v>
      </c>
      <c r="CP84" s="55">
        <v>-0.24543999999999999</v>
      </c>
      <c r="CQ84" s="61">
        <v>-9.6089999999999995E-2</v>
      </c>
      <c r="CR84" s="55">
        <v>4.2032670000000003</v>
      </c>
      <c r="CS84" s="55">
        <v>-6.003E-2</v>
      </c>
      <c r="CT84" s="55">
        <v>7.3217000000000004E-2</v>
      </c>
      <c r="CU84" s="55">
        <v>-5.4879999999999998E-2</v>
      </c>
      <c r="CV84" s="55">
        <v>9.1139999999999999E-2</v>
      </c>
      <c r="CW84" s="55">
        <v>5.6444000000000001E-2</v>
      </c>
      <c r="CX84" s="61">
        <v>5.7397999999999998E-2</v>
      </c>
      <c r="CY84" s="55">
        <v>1.1279969999999999</v>
      </c>
      <c r="CZ84" s="55">
        <v>-0.12615000000000001</v>
      </c>
      <c r="DA84" s="55">
        <v>-9.0950000000000003E-2</v>
      </c>
      <c r="DB84" s="55">
        <v>-0.15839</v>
      </c>
      <c r="DC84" s="55">
        <v>-0.38006000000000001</v>
      </c>
      <c r="DD84" s="55">
        <v>-6.2920000000000004E-2</v>
      </c>
      <c r="DE84" s="61">
        <v>7.8741000000000005E-2</v>
      </c>
      <c r="DF84" s="55">
        <v>-9.9779999999999994E-2</v>
      </c>
      <c r="DG84" s="55">
        <v>-0.13544999999999999</v>
      </c>
      <c r="DH84" s="55">
        <v>7.9679999999999994E-3</v>
      </c>
      <c r="DI84" s="55">
        <v>-2.4889999999999999E-2</v>
      </c>
      <c r="DJ84" s="55">
        <v>-0.16327</v>
      </c>
      <c r="DK84" s="55">
        <v>1.673E-3</v>
      </c>
      <c r="DL84" s="61">
        <v>-0.16508999999999999</v>
      </c>
      <c r="DM84" s="55">
        <v>3.9698999999999998E-2</v>
      </c>
      <c r="DN84" s="55">
        <v>-1.349E-2</v>
      </c>
      <c r="DO84" s="55">
        <v>4.8883999999999997E-2</v>
      </c>
    </row>
    <row r="85" spans="1:119" x14ac:dyDescent="0.15">
      <c r="A85" s="53" t="s">
        <v>50</v>
      </c>
      <c r="B85" s="53" t="s">
        <v>905</v>
      </c>
      <c r="C85" s="54" t="s">
        <v>783</v>
      </c>
      <c r="D85" s="146">
        <v>83</v>
      </c>
      <c r="E85" s="54" t="s">
        <v>50</v>
      </c>
      <c r="F85" s="54" t="s">
        <v>596</v>
      </c>
      <c r="G85" s="141">
        <v>3.1144598999999999E-3</v>
      </c>
      <c r="H85" s="143" t="s">
        <v>747</v>
      </c>
      <c r="I85" s="141">
        <v>0</v>
      </c>
      <c r="J85" s="55">
        <v>-0.41256999999999999</v>
      </c>
      <c r="K85" s="55">
        <v>-0.34218999999999999</v>
      </c>
      <c r="L85" s="55">
        <v>-0.41465000000000002</v>
      </c>
      <c r="M85" s="55">
        <v>-0.37494</v>
      </c>
      <c r="N85" s="55">
        <v>-1.0410000000000001E-2</v>
      </c>
      <c r="O85" s="55">
        <v>-0.32157000000000002</v>
      </c>
      <c r="P85" s="55">
        <v>-0.30615999999999999</v>
      </c>
      <c r="Q85" s="55">
        <v>-0.59245000000000003</v>
      </c>
      <c r="R85" s="55">
        <v>9.3334E-2</v>
      </c>
      <c r="S85" s="55">
        <v>-0.24514</v>
      </c>
      <c r="T85" s="55">
        <v>-0.44638</v>
      </c>
      <c r="U85" s="55">
        <v>-0.46815000000000001</v>
      </c>
      <c r="V85" s="55">
        <v>-0.42886999999999997</v>
      </c>
      <c r="W85" s="55">
        <v>-0.21045</v>
      </c>
      <c r="X85" s="55">
        <v>-0.40392</v>
      </c>
      <c r="Y85" s="55">
        <v>-0.14374999999999999</v>
      </c>
      <c r="Z85" s="55">
        <v>-0.13972000000000001</v>
      </c>
      <c r="AA85" s="55">
        <v>-0.49339</v>
      </c>
      <c r="AB85" s="55">
        <v>-0.21978</v>
      </c>
      <c r="AC85" s="55">
        <v>-0.55118</v>
      </c>
      <c r="AD85" s="55">
        <v>-0.19195000000000001</v>
      </c>
      <c r="AE85" s="55">
        <v>-0.14061000000000001</v>
      </c>
      <c r="AF85" s="55">
        <v>-0.16703000000000001</v>
      </c>
      <c r="AG85" s="55">
        <v>-0.20280999999999999</v>
      </c>
      <c r="AH85" s="55">
        <v>-0.14319000000000001</v>
      </c>
      <c r="AI85" s="55">
        <v>-0.66081000000000001</v>
      </c>
      <c r="AJ85" s="55">
        <v>-0.78927999999999998</v>
      </c>
      <c r="AK85" s="55">
        <v>-0.14268</v>
      </c>
      <c r="AL85" s="55">
        <v>-0.81486000000000003</v>
      </c>
      <c r="AM85" s="55">
        <v>-0.65310000000000001</v>
      </c>
      <c r="AN85" s="55">
        <v>-0.42085</v>
      </c>
      <c r="AO85" s="55">
        <v>-5.9139999999999998E-2</v>
      </c>
      <c r="AP85" s="55">
        <v>-0.71636</v>
      </c>
      <c r="AQ85" s="55">
        <v>-0.61558000000000002</v>
      </c>
      <c r="AR85" s="55">
        <v>-0.84677999999999998</v>
      </c>
      <c r="AS85" s="56">
        <v>-8.7429999999999994E-2</v>
      </c>
      <c r="AT85" s="55">
        <v>-0.48725000000000002</v>
      </c>
      <c r="AU85" s="57">
        <v>-0.69455</v>
      </c>
      <c r="AV85" s="56">
        <v>-0.68503000000000003</v>
      </c>
      <c r="AW85" s="55">
        <v>0.61963900000000005</v>
      </c>
      <c r="AX85" s="55">
        <v>0.63255099999999997</v>
      </c>
      <c r="AY85" s="55">
        <v>-0.15865000000000001</v>
      </c>
      <c r="AZ85" s="56">
        <v>-4.7800000000000004E-3</v>
      </c>
      <c r="BA85" s="55">
        <v>-7.5889999999999999E-2</v>
      </c>
      <c r="BB85" s="57">
        <v>-0.60206999999999999</v>
      </c>
      <c r="BC85" s="56">
        <v>-0.22636000000000001</v>
      </c>
      <c r="BD85" s="55">
        <v>-0.73631000000000002</v>
      </c>
      <c r="BE85" s="55">
        <v>-0.32390999999999998</v>
      </c>
      <c r="BF85" s="55">
        <v>4.8567629999999999</v>
      </c>
      <c r="BG85" s="56">
        <v>-1.16164</v>
      </c>
      <c r="BH85" s="55">
        <v>0.101662</v>
      </c>
      <c r="BI85" s="57">
        <v>-0.25691000000000003</v>
      </c>
      <c r="BJ85" s="56">
        <v>-2.9100000000000001E-2</v>
      </c>
      <c r="BK85" s="55">
        <v>4.0399000000000003</v>
      </c>
      <c r="BL85" s="55">
        <v>3.5876589999999999</v>
      </c>
      <c r="BM85" s="55">
        <v>-0.63934999999999997</v>
      </c>
      <c r="BN85" s="56">
        <v>-3.1009999999999999E-2</v>
      </c>
      <c r="BO85" s="55">
        <v>0.46629700000000002</v>
      </c>
      <c r="BP85" s="57">
        <v>0.24079500000000001</v>
      </c>
      <c r="BQ85" s="56">
        <v>5.2622929999999997</v>
      </c>
      <c r="BR85" s="55">
        <v>0.508969</v>
      </c>
      <c r="BS85" s="55">
        <v>-0.96123000000000003</v>
      </c>
      <c r="BT85" s="55">
        <v>0.20697299999999999</v>
      </c>
      <c r="BU85" s="56">
        <v>0.110684</v>
      </c>
      <c r="BV85" s="55">
        <v>-0.26689000000000002</v>
      </c>
      <c r="BW85" s="57">
        <v>3.5293999999999999E-2</v>
      </c>
      <c r="BX85" s="56">
        <v>-0.29416999999999999</v>
      </c>
      <c r="BY85" s="55">
        <v>4.4159999999999998E-2</v>
      </c>
      <c r="BZ85" s="55">
        <v>-7.8899999999999994E-3</v>
      </c>
      <c r="CA85" s="55">
        <v>0.30660900000000002</v>
      </c>
      <c r="CB85" s="56">
        <v>-0.22488</v>
      </c>
      <c r="CC85" s="55">
        <v>1.4035690000000001</v>
      </c>
      <c r="CD85" s="57">
        <v>-0.25659999999999999</v>
      </c>
      <c r="CE85" s="56">
        <v>4.4295000000000001E-2</v>
      </c>
      <c r="CF85" s="55">
        <v>-0.27333000000000002</v>
      </c>
      <c r="CG85" s="55">
        <v>2.9610409999999998</v>
      </c>
      <c r="CH85" s="55">
        <v>-1.23946</v>
      </c>
      <c r="CI85" s="56">
        <v>-0.83726</v>
      </c>
      <c r="CJ85" s="55">
        <v>0.27768999999999999</v>
      </c>
      <c r="CK85" s="57">
        <v>0.43690299999999999</v>
      </c>
      <c r="CL85" s="56">
        <v>0.32854</v>
      </c>
      <c r="CM85" s="55">
        <v>2.0622000000000001E-2</v>
      </c>
      <c r="CN85" s="55">
        <v>10</v>
      </c>
      <c r="CO85" s="55">
        <v>-0.18393000000000001</v>
      </c>
      <c r="CP85" s="56">
        <v>-0.55408999999999997</v>
      </c>
      <c r="CQ85" s="55">
        <v>0.65480000000000005</v>
      </c>
      <c r="CR85" s="57">
        <v>4.64E-3</v>
      </c>
      <c r="CS85" s="56">
        <v>1.2044999999999999</v>
      </c>
      <c r="CT85" s="55">
        <v>0.38622600000000001</v>
      </c>
      <c r="CU85" s="55">
        <v>2.0693E-2</v>
      </c>
      <c r="CV85" s="55">
        <v>0.35733100000000001</v>
      </c>
      <c r="CW85" s="56">
        <v>0.344032</v>
      </c>
      <c r="CX85" s="55">
        <v>0.33839900000000001</v>
      </c>
      <c r="CY85" s="57">
        <v>-8.1640000000000004E-2</v>
      </c>
      <c r="CZ85" s="56">
        <v>0.43748399999999998</v>
      </c>
      <c r="DA85" s="55">
        <v>0.449959</v>
      </c>
      <c r="DB85" s="55">
        <v>1.5019880000000001</v>
      </c>
      <c r="DC85" s="55">
        <v>-0.26404</v>
      </c>
      <c r="DD85" s="56">
        <v>0.16052</v>
      </c>
      <c r="DE85" s="55">
        <v>-0.52922000000000002</v>
      </c>
      <c r="DF85" s="57">
        <v>3.0705E-2</v>
      </c>
      <c r="DG85" s="56">
        <v>2.036667</v>
      </c>
      <c r="DH85" s="55">
        <v>0.54837400000000003</v>
      </c>
      <c r="DI85" s="55">
        <v>-0.75726000000000004</v>
      </c>
      <c r="DJ85" s="55">
        <v>1.0011270000000001</v>
      </c>
      <c r="DK85" s="56">
        <v>-0.57845000000000002</v>
      </c>
      <c r="DL85" s="55">
        <v>-0.38934999999999997</v>
      </c>
      <c r="DM85" s="57">
        <v>-4.3800000000000002E-3</v>
      </c>
      <c r="DN85" s="56">
        <v>-3.7670000000000002E-2</v>
      </c>
      <c r="DO85" s="55">
        <v>-0.56786999999999999</v>
      </c>
    </row>
    <row r="86" spans="1:119" x14ac:dyDescent="0.15">
      <c r="A86" s="53" t="s">
        <v>403</v>
      </c>
      <c r="B86" s="53" t="s">
        <v>906</v>
      </c>
      <c r="C86" s="153" t="s">
        <v>528</v>
      </c>
      <c r="D86" s="146">
        <v>84</v>
      </c>
      <c r="E86" s="54" t="s">
        <v>403</v>
      </c>
      <c r="F86" s="54" t="s">
        <v>724</v>
      </c>
      <c r="G86" s="141">
        <v>3.0869527999999999E-3</v>
      </c>
      <c r="H86" s="143">
        <v>19.809699999999999</v>
      </c>
      <c r="I86" s="141">
        <v>0</v>
      </c>
      <c r="J86" s="55">
        <v>0.51489499999999999</v>
      </c>
      <c r="K86" s="55">
        <v>0.43839600000000001</v>
      </c>
      <c r="L86" s="55">
        <v>0.52637599999999996</v>
      </c>
      <c r="M86" s="55">
        <v>0.39171600000000001</v>
      </c>
      <c r="N86" s="55">
        <v>0.28995100000000001</v>
      </c>
      <c r="O86" s="55">
        <v>0.27063999999999999</v>
      </c>
      <c r="P86" s="55">
        <v>0.26071800000000001</v>
      </c>
      <c r="Q86" s="55">
        <v>0.38440299999999999</v>
      </c>
      <c r="R86" s="55">
        <v>0.1988</v>
      </c>
      <c r="S86" s="55">
        <v>0.18626500000000001</v>
      </c>
      <c r="T86" s="55">
        <v>0.45296500000000001</v>
      </c>
      <c r="U86" s="55">
        <v>0.44045899999999999</v>
      </c>
      <c r="V86" s="55">
        <v>0.42696800000000001</v>
      </c>
      <c r="W86" s="55">
        <v>0.36088199999999998</v>
      </c>
      <c r="X86" s="55">
        <v>0.364514</v>
      </c>
      <c r="Y86" s="55">
        <v>0.32041500000000001</v>
      </c>
      <c r="Z86" s="55">
        <v>0.28391699999999997</v>
      </c>
      <c r="AA86" s="55">
        <v>0.41891299999999998</v>
      </c>
      <c r="AB86" s="55">
        <v>0.29938100000000001</v>
      </c>
      <c r="AC86" s="55">
        <v>0.35864299999999999</v>
      </c>
      <c r="AD86" s="55">
        <v>0.32997799999999999</v>
      </c>
      <c r="AE86" s="55">
        <v>0.33047199999999999</v>
      </c>
      <c r="AF86" s="55">
        <v>0.32709700000000003</v>
      </c>
      <c r="AG86" s="55">
        <v>0.33876299999999998</v>
      </c>
      <c r="AH86" s="55">
        <v>0.265899</v>
      </c>
      <c r="AI86" s="55">
        <v>0.54005599999999998</v>
      </c>
      <c r="AJ86" s="55">
        <v>0.59319100000000002</v>
      </c>
      <c r="AK86" s="55">
        <v>0.24049000000000001</v>
      </c>
      <c r="AL86" s="55">
        <v>0.60262300000000002</v>
      </c>
      <c r="AM86" s="55">
        <v>0.51042699999999996</v>
      </c>
      <c r="AN86" s="55">
        <v>0.15339</v>
      </c>
      <c r="AO86" s="55">
        <v>0.172572</v>
      </c>
      <c r="AP86" s="55">
        <v>0.62269699999999994</v>
      </c>
      <c r="AQ86" s="55">
        <v>0.59922900000000001</v>
      </c>
      <c r="AR86" s="55">
        <v>0.60512900000000003</v>
      </c>
      <c r="AS86" s="55">
        <v>0.27935700000000002</v>
      </c>
      <c r="AT86" s="60">
        <v>0.20303399999999999</v>
      </c>
      <c r="AU86" s="55">
        <v>0.57617099999999999</v>
      </c>
      <c r="AV86" s="55">
        <v>0.56954499999999997</v>
      </c>
      <c r="AW86" s="55">
        <v>0.27762300000000001</v>
      </c>
      <c r="AX86" s="55">
        <v>0.26864700000000002</v>
      </c>
      <c r="AY86" s="55">
        <v>0.204122</v>
      </c>
      <c r="AZ86" s="55">
        <v>5.9142E-2</v>
      </c>
      <c r="BA86" s="60">
        <v>0.195962</v>
      </c>
      <c r="BB86" s="55">
        <v>0.54415999999999998</v>
      </c>
      <c r="BC86" s="55">
        <v>0.23364499999999999</v>
      </c>
      <c r="BD86" s="55">
        <v>0.53900400000000004</v>
      </c>
      <c r="BE86" s="55">
        <v>0.17777100000000001</v>
      </c>
      <c r="BF86" s="55">
        <v>-0.78771000000000002</v>
      </c>
      <c r="BG86" s="55">
        <v>0.44490099999999999</v>
      </c>
      <c r="BH86" s="60">
        <v>-1.3939999999999999E-2</v>
      </c>
      <c r="BI86" s="55">
        <v>6.0067000000000002E-2</v>
      </c>
      <c r="BJ86" s="55">
        <v>0.28055099999999999</v>
      </c>
      <c r="BK86" s="55">
        <v>-0.53234000000000004</v>
      </c>
      <c r="BL86" s="55">
        <v>-0.58494999999999997</v>
      </c>
      <c r="BM86" s="55">
        <v>0.49473200000000001</v>
      </c>
      <c r="BN86" s="55">
        <v>2.4983000000000002E-2</v>
      </c>
      <c r="BO86" s="60">
        <v>0.29247000000000001</v>
      </c>
      <c r="BP86" s="55">
        <v>-0.16244</v>
      </c>
      <c r="BQ86" s="55">
        <v>-0.37009999999999998</v>
      </c>
      <c r="BR86" s="55">
        <v>1.8558269999999999</v>
      </c>
      <c r="BS86" s="55">
        <v>-2.3470000000000001E-2</v>
      </c>
      <c r="BT86" s="55">
        <v>0.19225700000000001</v>
      </c>
      <c r="BU86" s="55">
        <v>-4.3650000000000001E-2</v>
      </c>
      <c r="BV86" s="60">
        <v>0.18237900000000001</v>
      </c>
      <c r="BW86" s="55">
        <v>5.424E-3</v>
      </c>
      <c r="BX86" s="55">
        <v>3.5082000000000002E-2</v>
      </c>
      <c r="BY86" s="55">
        <v>-7.3209999999999997E-2</v>
      </c>
      <c r="BZ86" s="55">
        <v>3.7975000000000002E-2</v>
      </c>
      <c r="CA86" s="55">
        <v>-0.24292</v>
      </c>
      <c r="CB86" s="55">
        <v>9.1656000000000001E-2</v>
      </c>
      <c r="CC86" s="60">
        <v>-9.3369999999999995E-2</v>
      </c>
      <c r="CD86" s="55">
        <v>0.364012</v>
      </c>
      <c r="CE86" s="55">
        <v>-6.9629999999999997E-2</v>
      </c>
      <c r="CF86" s="55">
        <v>0.39553199999999999</v>
      </c>
      <c r="CG86" s="55">
        <v>-0.30862000000000001</v>
      </c>
      <c r="CH86" s="55">
        <v>0.51404399999999995</v>
      </c>
      <c r="CI86" s="55">
        <v>0.31035499999999999</v>
      </c>
      <c r="CJ86" s="60">
        <v>-0.16755</v>
      </c>
      <c r="CK86" s="55">
        <v>-0.43622</v>
      </c>
      <c r="CL86" s="55">
        <v>-0.42714000000000002</v>
      </c>
      <c r="CM86" s="55">
        <v>7.3344999999999994E-2</v>
      </c>
      <c r="CN86" s="55">
        <v>-0.18393000000000001</v>
      </c>
      <c r="CO86" s="55">
        <v>10</v>
      </c>
      <c r="CP86" s="55">
        <v>0.19545799999999999</v>
      </c>
      <c r="CQ86" s="60">
        <v>-0.20127</v>
      </c>
      <c r="CR86" s="55">
        <v>0.134523</v>
      </c>
      <c r="CS86" s="55">
        <v>5.2618999999999999E-2</v>
      </c>
      <c r="CT86" s="55">
        <v>-5.3379999999999997E-2</v>
      </c>
      <c r="CU86" s="55">
        <v>7.0598999999999995E-2</v>
      </c>
      <c r="CV86" s="55">
        <v>-9.3969999999999998E-2</v>
      </c>
      <c r="CW86" s="55">
        <v>-7.3590000000000003E-2</v>
      </c>
      <c r="CX86" s="60">
        <v>-7.0599999999999996E-2</v>
      </c>
      <c r="CY86" s="55">
        <v>-2.0750000000000001E-2</v>
      </c>
      <c r="CZ86" s="55">
        <v>-0.30227999999999999</v>
      </c>
      <c r="DA86" s="55">
        <v>-0.27945999999999999</v>
      </c>
      <c r="DB86" s="55">
        <v>5.7181000000000003E-2</v>
      </c>
      <c r="DC86" s="55">
        <v>0.26671099999999998</v>
      </c>
      <c r="DD86" s="55">
        <v>-0.18762000000000001</v>
      </c>
      <c r="DE86" s="60">
        <v>-0.11444</v>
      </c>
      <c r="DF86" s="55">
        <v>1.8336999999999999E-2</v>
      </c>
      <c r="DG86" s="55">
        <v>0.10713</v>
      </c>
      <c r="DH86" s="55">
        <v>-0.12579000000000001</v>
      </c>
      <c r="DI86" s="55">
        <v>-0.25068000000000001</v>
      </c>
      <c r="DJ86" s="55">
        <v>-0.16209000000000001</v>
      </c>
      <c r="DK86" s="55">
        <v>6.6952999999999999E-2</v>
      </c>
      <c r="DL86" s="60">
        <v>4.7654000000000002E-2</v>
      </c>
      <c r="DM86" s="55">
        <v>2.1063999999999999E-2</v>
      </c>
      <c r="DN86" s="55">
        <v>-2.1770000000000001E-2</v>
      </c>
      <c r="DO86" s="55">
        <v>0.16048000000000001</v>
      </c>
    </row>
    <row r="87" spans="1:119" x14ac:dyDescent="0.15">
      <c r="A87" s="53" t="s">
        <v>120</v>
      </c>
      <c r="B87" s="53" t="s">
        <v>907</v>
      </c>
      <c r="C87" s="54" t="s">
        <v>134</v>
      </c>
      <c r="D87" s="146">
        <v>85</v>
      </c>
      <c r="E87" s="54" t="s">
        <v>120</v>
      </c>
      <c r="F87" s="54" t="s">
        <v>700</v>
      </c>
      <c r="G87" s="141">
        <v>3.0812169999999998E-3</v>
      </c>
      <c r="H87" s="143">
        <v>5.3640999999999996</v>
      </c>
      <c r="I87" s="141">
        <v>8.1738753448173385E-2</v>
      </c>
      <c r="J87" s="55">
        <v>0.61492999999999998</v>
      </c>
      <c r="K87" s="55">
        <v>0.440442</v>
      </c>
      <c r="L87" s="55">
        <v>0.72129399999999999</v>
      </c>
      <c r="M87" s="55">
        <v>0.76205500000000004</v>
      </c>
      <c r="N87" s="55">
        <v>6.9828000000000001E-2</v>
      </c>
      <c r="O87" s="55">
        <v>0.21107300000000001</v>
      </c>
      <c r="P87" s="55">
        <v>0.20535800000000001</v>
      </c>
      <c r="Q87" s="55">
        <v>0.78593800000000003</v>
      </c>
      <c r="R87" s="55">
        <v>-6.8309999999999996E-2</v>
      </c>
      <c r="S87" s="55">
        <v>0.26535999999999998</v>
      </c>
      <c r="T87" s="55">
        <v>1.081413</v>
      </c>
      <c r="U87" s="55">
        <v>1.0191669999999999</v>
      </c>
      <c r="V87" s="55">
        <v>1.01241</v>
      </c>
      <c r="W87" s="55">
        <v>0.79215400000000002</v>
      </c>
      <c r="X87" s="55">
        <v>0.936697</v>
      </c>
      <c r="Y87" s="55">
        <v>0.68208199999999997</v>
      </c>
      <c r="Z87" s="55">
        <v>0.80153399999999997</v>
      </c>
      <c r="AA87" s="55">
        <v>1.0638190000000001</v>
      </c>
      <c r="AB87" s="55">
        <v>0.77285199999999998</v>
      </c>
      <c r="AC87" s="55">
        <v>0.84049300000000005</v>
      </c>
      <c r="AD87" s="55">
        <v>0.70670699999999997</v>
      </c>
      <c r="AE87" s="55">
        <v>0.78212599999999999</v>
      </c>
      <c r="AF87" s="55">
        <v>0.79937400000000003</v>
      </c>
      <c r="AG87" s="55">
        <v>0.85680400000000001</v>
      </c>
      <c r="AH87" s="55">
        <v>0.66731099999999999</v>
      </c>
      <c r="AI87" s="55">
        <v>1.342427</v>
      </c>
      <c r="AJ87" s="55">
        <v>1.424426</v>
      </c>
      <c r="AK87" s="55">
        <v>0.37617800000000001</v>
      </c>
      <c r="AL87" s="55">
        <v>1.431942</v>
      </c>
      <c r="AM87" s="55">
        <v>1.2875449999999999</v>
      </c>
      <c r="AN87" s="55">
        <v>0.43715300000000001</v>
      </c>
      <c r="AO87" s="55">
        <v>0.49951899999999999</v>
      </c>
      <c r="AP87" s="55">
        <v>1.477695</v>
      </c>
      <c r="AQ87" s="55">
        <v>0.95240100000000005</v>
      </c>
      <c r="AR87" s="55">
        <v>1.459025</v>
      </c>
      <c r="AS87" s="56">
        <v>0.70223999999999998</v>
      </c>
      <c r="AT87" s="55">
        <v>0.29887799999999998</v>
      </c>
      <c r="AU87" s="57">
        <v>1.191146</v>
      </c>
      <c r="AV87" s="56">
        <v>1.326363</v>
      </c>
      <c r="AW87" s="55">
        <v>0.10764600000000001</v>
      </c>
      <c r="AX87" s="55">
        <v>0.47429700000000002</v>
      </c>
      <c r="AY87" s="55">
        <v>0.27990399999999999</v>
      </c>
      <c r="AZ87" s="56">
        <v>0.22292600000000001</v>
      </c>
      <c r="BA87" s="55">
        <v>0.67117899999999997</v>
      </c>
      <c r="BB87" s="57">
        <v>0.86099000000000003</v>
      </c>
      <c r="BC87" s="56">
        <v>0.55538399999999999</v>
      </c>
      <c r="BD87" s="55">
        <v>1.481889</v>
      </c>
      <c r="BE87" s="55">
        <v>0.193519</v>
      </c>
      <c r="BF87" s="55">
        <v>-0.50656000000000001</v>
      </c>
      <c r="BG87" s="56">
        <v>3.3565019999999999</v>
      </c>
      <c r="BH87" s="55">
        <v>0.21271399999999999</v>
      </c>
      <c r="BI87" s="57">
        <v>0.27112399999999998</v>
      </c>
      <c r="BJ87" s="56">
        <v>0.79120500000000005</v>
      </c>
      <c r="BK87" s="55">
        <v>-0.48991000000000001</v>
      </c>
      <c r="BL87" s="55">
        <v>-0.41938999999999999</v>
      </c>
      <c r="BM87" s="55">
        <v>1.39646</v>
      </c>
      <c r="BN87" s="56">
        <v>0.27063999999999999</v>
      </c>
      <c r="BO87" s="55">
        <v>0.16889899999999999</v>
      </c>
      <c r="BP87" s="57">
        <v>-0.29126000000000002</v>
      </c>
      <c r="BQ87" s="56">
        <v>-0.22708999999999999</v>
      </c>
      <c r="BR87" s="55">
        <v>5.8164E-2</v>
      </c>
      <c r="BS87" s="55">
        <v>0.228376</v>
      </c>
      <c r="BT87" s="55">
        <v>-1.5023500000000001</v>
      </c>
      <c r="BU87" s="56">
        <v>-4.9160000000000002E-2</v>
      </c>
      <c r="BV87" s="55">
        <v>0.846132</v>
      </c>
      <c r="BW87" s="57">
        <v>-0.16469</v>
      </c>
      <c r="BX87" s="56">
        <v>4.462E-2</v>
      </c>
      <c r="BY87" s="55">
        <v>-0.20077999999999999</v>
      </c>
      <c r="BZ87" s="55">
        <v>-2.6679999999999999E-2</v>
      </c>
      <c r="CA87" s="55">
        <v>-0.40922999999999998</v>
      </c>
      <c r="CB87" s="56">
        <v>0.32711800000000002</v>
      </c>
      <c r="CC87" s="55">
        <v>0.570384</v>
      </c>
      <c r="CD87" s="57">
        <v>3.1064379999999998</v>
      </c>
      <c r="CE87" s="56">
        <v>-2.4279999999999999E-2</v>
      </c>
      <c r="CF87" s="55">
        <v>3.2003490000000001</v>
      </c>
      <c r="CG87" s="55">
        <v>-0.21912999999999999</v>
      </c>
      <c r="CH87" s="55">
        <v>3.5512990000000002</v>
      </c>
      <c r="CI87" s="56">
        <v>2.9857999999999998</v>
      </c>
      <c r="CJ87" s="55">
        <v>-0.19769</v>
      </c>
      <c r="CK87" s="57">
        <v>-1.2639199999999999</v>
      </c>
      <c r="CL87" s="56">
        <v>-1.1624399999999999</v>
      </c>
      <c r="CM87" s="55">
        <v>-0.24543999999999999</v>
      </c>
      <c r="CN87" s="55">
        <v>-0.55408999999999997</v>
      </c>
      <c r="CO87" s="55">
        <v>0.19545799999999999</v>
      </c>
      <c r="CP87" s="56">
        <v>10</v>
      </c>
      <c r="CQ87" s="55">
        <v>-0.51544000000000001</v>
      </c>
      <c r="CR87" s="57">
        <v>-0.40911999999999998</v>
      </c>
      <c r="CS87" s="56">
        <v>-2.2499999999999998E-3</v>
      </c>
      <c r="CT87" s="55">
        <v>-0.26221</v>
      </c>
      <c r="CU87" s="55">
        <v>-1.392E-2</v>
      </c>
      <c r="CV87" s="55">
        <v>-0.27736</v>
      </c>
      <c r="CW87" s="56">
        <v>-0.21817</v>
      </c>
      <c r="CX87" s="55">
        <v>-0.21518000000000001</v>
      </c>
      <c r="CY87" s="57">
        <v>-0.33798</v>
      </c>
      <c r="CZ87" s="56">
        <v>-0.45926</v>
      </c>
      <c r="DA87" s="55">
        <v>-0.47072999999999998</v>
      </c>
      <c r="DB87" s="55">
        <v>-0.26251999999999998</v>
      </c>
      <c r="DC87" s="55">
        <v>2.0146980000000001</v>
      </c>
      <c r="DD87" s="56">
        <v>-0.51000999999999996</v>
      </c>
      <c r="DE87" s="55">
        <v>7.4109999999999995E-2</v>
      </c>
      <c r="DF87" s="57">
        <v>0.11436300000000001</v>
      </c>
      <c r="DG87" s="56">
        <v>-0.20602000000000001</v>
      </c>
      <c r="DH87" s="55">
        <v>-0.16858000000000001</v>
      </c>
      <c r="DI87" s="55">
        <v>0.14185</v>
      </c>
      <c r="DJ87" s="55">
        <v>-0.19925000000000001</v>
      </c>
      <c r="DK87" s="56">
        <v>-0.41963</v>
      </c>
      <c r="DL87" s="55">
        <v>0.35306900000000002</v>
      </c>
      <c r="DM87" s="57">
        <v>0.25784600000000002</v>
      </c>
      <c r="DN87" s="56">
        <v>0.15065500000000001</v>
      </c>
      <c r="DO87" s="55">
        <v>0.81052999999999997</v>
      </c>
    </row>
    <row r="88" spans="1:119" x14ac:dyDescent="0.15">
      <c r="A88" s="53" t="s">
        <v>32</v>
      </c>
      <c r="B88" s="53" t="s">
        <v>908</v>
      </c>
      <c r="C88" s="54" t="s">
        <v>140</v>
      </c>
      <c r="D88" s="146">
        <v>86</v>
      </c>
      <c r="E88" s="54" t="s">
        <v>32</v>
      </c>
      <c r="F88" s="54" t="s">
        <v>573</v>
      </c>
      <c r="G88" s="141">
        <v>2.7123083000000002E-3</v>
      </c>
      <c r="H88" s="143">
        <v>23.584599999999998</v>
      </c>
      <c r="I88" s="141">
        <v>0</v>
      </c>
      <c r="J88" s="55">
        <v>-0.44977</v>
      </c>
      <c r="K88" s="55">
        <v>-0.48215000000000002</v>
      </c>
      <c r="L88" s="55">
        <v>-0.43484</v>
      </c>
      <c r="M88" s="55">
        <v>-0.11749</v>
      </c>
      <c r="N88" s="55">
        <v>-0.25058999999999998</v>
      </c>
      <c r="O88" s="55">
        <v>-0.30484</v>
      </c>
      <c r="P88" s="55">
        <v>-0.28728999999999999</v>
      </c>
      <c r="Q88" s="55">
        <v>-0.29055999999999998</v>
      </c>
      <c r="R88" s="55">
        <v>-0.34281</v>
      </c>
      <c r="S88" s="55">
        <v>0.25702799999999998</v>
      </c>
      <c r="T88" s="55">
        <v>-8.2839999999999997E-2</v>
      </c>
      <c r="U88" s="55">
        <v>-5.8270000000000002E-2</v>
      </c>
      <c r="V88" s="55">
        <v>-6.3909999999999995E-2</v>
      </c>
      <c r="W88" s="55">
        <v>-5.5E-2</v>
      </c>
      <c r="X88" s="55">
        <v>1.30348</v>
      </c>
      <c r="Y88" s="55">
        <v>-1.06E-2</v>
      </c>
      <c r="Z88" s="55">
        <v>-6.6259999999999999E-2</v>
      </c>
      <c r="AA88" s="55">
        <v>-0.10045999999999999</v>
      </c>
      <c r="AB88" s="55">
        <v>6.3480000000000003E-3</v>
      </c>
      <c r="AC88" s="55">
        <v>-0.21812000000000001</v>
      </c>
      <c r="AD88" s="55">
        <v>-4.9070000000000003E-2</v>
      </c>
      <c r="AE88" s="55">
        <v>-9.8280000000000006E-2</v>
      </c>
      <c r="AF88" s="55">
        <v>-0.11684</v>
      </c>
      <c r="AG88" s="55">
        <v>-9.1450000000000004E-2</v>
      </c>
      <c r="AH88" s="55">
        <v>-6.2E-2</v>
      </c>
      <c r="AI88" s="55">
        <v>1.4310069999999999</v>
      </c>
      <c r="AJ88" s="55">
        <v>-9.8750000000000004E-2</v>
      </c>
      <c r="AK88" s="55">
        <v>1.2233000000000001E-2</v>
      </c>
      <c r="AL88" s="55">
        <v>-8.7620000000000003E-2</v>
      </c>
      <c r="AM88" s="55">
        <v>1.7007429999999999</v>
      </c>
      <c r="AN88" s="55">
        <v>0.48647899999999999</v>
      </c>
      <c r="AO88" s="55">
        <v>-4.2959999999999998E-2</v>
      </c>
      <c r="AP88" s="55">
        <v>-1.13001</v>
      </c>
      <c r="AQ88" s="55">
        <v>-1.92082</v>
      </c>
      <c r="AR88" s="55">
        <v>-0.13514000000000001</v>
      </c>
      <c r="AS88" s="55">
        <v>-0.12277</v>
      </c>
      <c r="AT88" s="59">
        <v>-0.21489</v>
      </c>
      <c r="AU88" s="55">
        <v>-1.7041500000000001</v>
      </c>
      <c r="AV88" s="55">
        <v>-1.28664</v>
      </c>
      <c r="AW88" s="55">
        <v>0.21473200000000001</v>
      </c>
      <c r="AX88" s="55">
        <v>0.278943</v>
      </c>
      <c r="AY88" s="55">
        <v>0.13613700000000001</v>
      </c>
      <c r="AZ88" s="55">
        <v>0.128052</v>
      </c>
      <c r="BA88" s="59">
        <v>2.9852E-2</v>
      </c>
      <c r="BB88" s="55">
        <v>-2.1558700000000002</v>
      </c>
      <c r="BC88" s="55">
        <v>-3.3489999999999999E-2</v>
      </c>
      <c r="BD88" s="55">
        <v>-2.7945500000000001</v>
      </c>
      <c r="BE88" s="55">
        <v>0.119863</v>
      </c>
      <c r="BF88" s="55">
        <v>1.160509</v>
      </c>
      <c r="BG88" s="55">
        <v>-0.14795</v>
      </c>
      <c r="BH88" s="59">
        <v>1.313968</v>
      </c>
      <c r="BI88" s="55">
        <v>0.26092399999999999</v>
      </c>
      <c r="BJ88" s="55">
        <v>-0.12465</v>
      </c>
      <c r="BK88" s="55">
        <v>1.056468</v>
      </c>
      <c r="BL88" s="55">
        <v>0.715669</v>
      </c>
      <c r="BM88" s="55">
        <v>-2.9260299999999999</v>
      </c>
      <c r="BN88" s="55">
        <v>0.695747</v>
      </c>
      <c r="BO88" s="59">
        <v>0.34527099999999999</v>
      </c>
      <c r="BP88" s="55">
        <v>-0.13977000000000001</v>
      </c>
      <c r="BQ88" s="55">
        <v>0.76484600000000003</v>
      </c>
      <c r="BR88" s="55">
        <v>-0.56806000000000001</v>
      </c>
      <c r="BS88" s="55">
        <v>0.59814400000000001</v>
      </c>
      <c r="BT88" s="55">
        <v>0.19290099999999999</v>
      </c>
      <c r="BU88" s="55">
        <v>0.43176900000000001</v>
      </c>
      <c r="BV88" s="59">
        <v>0.27534500000000001</v>
      </c>
      <c r="BW88" s="55">
        <v>0.11629</v>
      </c>
      <c r="BX88" s="55">
        <v>-0.12479999999999999</v>
      </c>
      <c r="BY88" s="55">
        <v>3.1698750000000002</v>
      </c>
      <c r="BZ88" s="55">
        <v>7.4900000000000001E-3</v>
      </c>
      <c r="CA88" s="55">
        <v>3.8217000000000001E-2</v>
      </c>
      <c r="CB88" s="55">
        <v>3.8082999999999999E-2</v>
      </c>
      <c r="CC88" s="59">
        <v>-0.1835</v>
      </c>
      <c r="CD88" s="55">
        <v>-0.48372999999999999</v>
      </c>
      <c r="CE88" s="55">
        <v>0.39200699999999999</v>
      </c>
      <c r="CF88" s="55">
        <v>-0.52151000000000003</v>
      </c>
      <c r="CG88" s="55">
        <v>0.52214000000000005</v>
      </c>
      <c r="CH88" s="55">
        <v>-0.50244</v>
      </c>
      <c r="CI88" s="55">
        <v>-0.39709</v>
      </c>
      <c r="CJ88" s="59">
        <v>6.0457999999999998E-2</v>
      </c>
      <c r="CK88" s="55">
        <v>0.173097</v>
      </c>
      <c r="CL88" s="55">
        <v>0.12839900000000001</v>
      </c>
      <c r="CM88" s="55">
        <v>-9.6089999999999995E-2</v>
      </c>
      <c r="CN88" s="55">
        <v>0.65480000000000005</v>
      </c>
      <c r="CO88" s="55">
        <v>-0.20127</v>
      </c>
      <c r="CP88" s="55">
        <v>-0.51544000000000001</v>
      </c>
      <c r="CQ88" s="59">
        <v>10</v>
      </c>
      <c r="CR88" s="55">
        <v>-0.15318999999999999</v>
      </c>
      <c r="CS88" s="55">
        <v>0.41548099999999999</v>
      </c>
      <c r="CT88" s="55">
        <v>4.5982269999999996</v>
      </c>
      <c r="CU88" s="55">
        <v>-3.4750000000000003E-2</v>
      </c>
      <c r="CV88" s="55">
        <v>4.7493470000000002</v>
      </c>
      <c r="CW88" s="55">
        <v>4.6651790000000002</v>
      </c>
      <c r="CX88" s="59">
        <v>4.6258800000000004</v>
      </c>
      <c r="CY88" s="55">
        <v>1.7287E-2</v>
      </c>
      <c r="CZ88" s="55">
        <v>6.1116080000000004</v>
      </c>
      <c r="DA88" s="55">
        <v>6.8396049999999997</v>
      </c>
      <c r="DB88" s="55">
        <v>1.682542</v>
      </c>
      <c r="DC88" s="55">
        <v>-0.30168</v>
      </c>
      <c r="DD88" s="55">
        <v>1.3564E-2</v>
      </c>
      <c r="DE88" s="59">
        <v>-0.14374000000000001</v>
      </c>
      <c r="DF88" s="55">
        <v>-4.7999999999999996E-3</v>
      </c>
      <c r="DG88" s="55">
        <v>0.345273</v>
      </c>
      <c r="DH88" s="55">
        <v>8.5481000000000001E-2</v>
      </c>
      <c r="DI88" s="55">
        <v>-0.50929000000000002</v>
      </c>
      <c r="DJ88" s="55">
        <v>0.63626199999999999</v>
      </c>
      <c r="DK88" s="55">
        <v>0.17214199999999999</v>
      </c>
      <c r="DL88" s="59">
        <v>-0.15614</v>
      </c>
      <c r="DM88" s="55">
        <v>-8.6499999999999997E-3</v>
      </c>
      <c r="DN88" s="55">
        <v>-3.465E-2</v>
      </c>
      <c r="DO88" s="55">
        <v>-0.41316000000000003</v>
      </c>
    </row>
    <row r="89" spans="1:119" x14ac:dyDescent="0.15">
      <c r="A89" s="53" t="s">
        <v>98</v>
      </c>
      <c r="B89" s="53" t="s">
        <v>909</v>
      </c>
      <c r="C89" s="54" t="s">
        <v>815</v>
      </c>
      <c r="D89" s="146">
        <v>87</v>
      </c>
      <c r="E89" s="54" t="s">
        <v>98</v>
      </c>
      <c r="F89" s="54" t="s">
        <v>648</v>
      </c>
      <c r="G89" s="141">
        <v>2.7007643000000001E-3</v>
      </c>
      <c r="H89" s="143" t="s">
        <v>747</v>
      </c>
      <c r="I89" s="141">
        <v>8.853335572912292E-4</v>
      </c>
      <c r="J89" s="55">
        <v>0.41975800000000002</v>
      </c>
      <c r="K89" s="55">
        <v>0.62904599999999999</v>
      </c>
      <c r="L89" s="55">
        <v>1.5211000000000001E-2</v>
      </c>
      <c r="M89" s="55">
        <v>-0.21512999999999999</v>
      </c>
      <c r="N89" s="55">
        <v>1.8790770000000001</v>
      </c>
      <c r="O89" s="55">
        <v>0.351692</v>
      </c>
      <c r="P89" s="55">
        <v>0.33991100000000002</v>
      </c>
      <c r="Q89" s="55">
        <v>-1.8121499999999999</v>
      </c>
      <c r="R89" s="55">
        <v>1.9185140000000001</v>
      </c>
      <c r="S89" s="55">
        <v>0.28397899999999998</v>
      </c>
      <c r="T89" s="55">
        <v>-1.31609</v>
      </c>
      <c r="U89" s="55">
        <v>-1.2656799999999999</v>
      </c>
      <c r="V89" s="55">
        <v>-1.54894</v>
      </c>
      <c r="W89" s="55">
        <v>-2.2381500000000001</v>
      </c>
      <c r="X89" s="55">
        <v>-1.51552</v>
      </c>
      <c r="Y89" s="55">
        <v>-1.3773899999999999</v>
      </c>
      <c r="Z89" s="55">
        <v>-1.8756999999999999</v>
      </c>
      <c r="AA89" s="55">
        <v>-1.63852</v>
      </c>
      <c r="AB89" s="55">
        <v>-1.5386599999999999</v>
      </c>
      <c r="AC89" s="55">
        <v>-3.1957800000000001</v>
      </c>
      <c r="AD89" s="55">
        <v>-2.1835499999999999</v>
      </c>
      <c r="AE89" s="55">
        <v>-1.9314899999999999</v>
      </c>
      <c r="AF89" s="55">
        <v>-2.3169</v>
      </c>
      <c r="AG89" s="55">
        <v>-2.3134000000000001</v>
      </c>
      <c r="AH89" s="55">
        <v>-2.0895100000000002</v>
      </c>
      <c r="AI89" s="55">
        <v>-1.1796899999999999</v>
      </c>
      <c r="AJ89" s="55">
        <v>-1.2565200000000001</v>
      </c>
      <c r="AK89" s="55">
        <v>-1.0710999999999999</v>
      </c>
      <c r="AL89" s="55">
        <v>-1.27776</v>
      </c>
      <c r="AM89" s="55">
        <v>-1.2945800000000001</v>
      </c>
      <c r="AN89" s="55">
        <v>-1.19736</v>
      </c>
      <c r="AO89" s="55">
        <v>-0.46373999999999999</v>
      </c>
      <c r="AP89" s="55">
        <v>-1.0677700000000001</v>
      </c>
      <c r="AQ89" s="55">
        <v>-1.3206599999999999</v>
      </c>
      <c r="AR89" s="55">
        <v>-1.48109</v>
      </c>
      <c r="AS89" s="56">
        <v>-2.3475899999999998</v>
      </c>
      <c r="AT89" s="55">
        <v>-0.81196000000000002</v>
      </c>
      <c r="AU89" s="57">
        <v>-1.17259</v>
      </c>
      <c r="AV89" s="56">
        <v>-1.0893200000000001</v>
      </c>
      <c r="AW89" s="55">
        <v>-6.4240000000000005E-2</v>
      </c>
      <c r="AX89" s="55">
        <v>-0.21790999999999999</v>
      </c>
      <c r="AY89" s="55">
        <v>-0.35899999999999999</v>
      </c>
      <c r="AZ89" s="56">
        <v>-0.32140000000000002</v>
      </c>
      <c r="BA89" s="55">
        <v>-0.48509000000000002</v>
      </c>
      <c r="BB89" s="57">
        <v>-1.2725200000000001</v>
      </c>
      <c r="BC89" s="56">
        <v>-0.90222999999999998</v>
      </c>
      <c r="BD89" s="55">
        <v>-0.95540999999999998</v>
      </c>
      <c r="BE89" s="55">
        <v>0.88348899999999997</v>
      </c>
      <c r="BF89" s="55">
        <v>-0.46283999999999997</v>
      </c>
      <c r="BG89" s="56">
        <v>-1.32568</v>
      </c>
      <c r="BH89" s="55">
        <v>0.68677999999999995</v>
      </c>
      <c r="BI89" s="57">
        <v>-0.40997</v>
      </c>
      <c r="BJ89" s="56">
        <v>-2.16635</v>
      </c>
      <c r="BK89" s="55">
        <v>-0.38138</v>
      </c>
      <c r="BL89" s="55">
        <v>-0.33244000000000001</v>
      </c>
      <c r="BM89" s="55">
        <v>-0.90610000000000002</v>
      </c>
      <c r="BN89" s="56">
        <v>-9.1920000000000002E-2</v>
      </c>
      <c r="BO89" s="55">
        <v>3.3661000000000003E-2</v>
      </c>
      <c r="BP89" s="57">
        <v>0.42982300000000001</v>
      </c>
      <c r="BQ89" s="56">
        <v>-0.23055999999999999</v>
      </c>
      <c r="BR89" s="55">
        <v>0.156193</v>
      </c>
      <c r="BS89" s="55">
        <v>0.66149400000000003</v>
      </c>
      <c r="BT89" s="55">
        <v>-0.95706000000000002</v>
      </c>
      <c r="BU89" s="56">
        <v>0.58196099999999995</v>
      </c>
      <c r="BV89" s="55">
        <v>-0.73419999999999996</v>
      </c>
      <c r="BW89" s="57">
        <v>0.35895199999999999</v>
      </c>
      <c r="BX89" s="56">
        <v>0.16664300000000001</v>
      </c>
      <c r="BY89" s="55">
        <v>-2.3700000000000001E-3</v>
      </c>
      <c r="BZ89" s="55">
        <v>0.248219</v>
      </c>
      <c r="CA89" s="55">
        <v>-4.2619999999999998E-2</v>
      </c>
      <c r="CB89" s="56">
        <v>-0.65732999999999997</v>
      </c>
      <c r="CC89" s="55">
        <v>-0.18754999999999999</v>
      </c>
      <c r="CD89" s="57">
        <v>-0.72728999999999999</v>
      </c>
      <c r="CE89" s="56">
        <v>0.58073300000000005</v>
      </c>
      <c r="CF89" s="55">
        <v>-0.72248000000000001</v>
      </c>
      <c r="CG89" s="55">
        <v>-0.22001999999999999</v>
      </c>
      <c r="CH89" s="55">
        <v>-0.71892</v>
      </c>
      <c r="CI89" s="56">
        <v>-0.68913999999999997</v>
      </c>
      <c r="CJ89" s="55">
        <v>5.0300000000000001E-6</v>
      </c>
      <c r="CK89" s="57">
        <v>2.2207000000000001E-2</v>
      </c>
      <c r="CL89" s="56">
        <v>5.9709999999999997E-3</v>
      </c>
      <c r="CM89" s="55">
        <v>4.2032670000000003</v>
      </c>
      <c r="CN89" s="55">
        <v>4.64E-3</v>
      </c>
      <c r="CO89" s="55">
        <v>0.134523</v>
      </c>
      <c r="CP89" s="56">
        <v>-0.40911999999999998</v>
      </c>
      <c r="CQ89" s="55">
        <v>-0.15318999999999999</v>
      </c>
      <c r="CR89" s="57">
        <v>10</v>
      </c>
      <c r="CS89" s="56">
        <v>-0.14724999999999999</v>
      </c>
      <c r="CT89" s="55">
        <v>2.9611999999999999E-2</v>
      </c>
      <c r="CU89" s="55">
        <v>4.8176999999999998E-2</v>
      </c>
      <c r="CV89" s="55">
        <v>7.1387000000000006E-2</v>
      </c>
      <c r="CW89" s="56">
        <v>3.3818000000000001E-2</v>
      </c>
      <c r="CX89" s="55">
        <v>3.4563000000000003E-2</v>
      </c>
      <c r="CY89" s="57">
        <v>1.4805779999999999</v>
      </c>
      <c r="CZ89" s="56">
        <v>-0.18454999999999999</v>
      </c>
      <c r="DA89" s="55">
        <v>-0.18129999999999999</v>
      </c>
      <c r="DB89" s="55">
        <v>-0.26071</v>
      </c>
      <c r="DC89" s="55">
        <v>-0.52466000000000002</v>
      </c>
      <c r="DD89" s="56">
        <v>-7.1139999999999995E-2</v>
      </c>
      <c r="DE89" s="55">
        <v>0.15242</v>
      </c>
      <c r="DF89" s="57">
        <v>-5.7389999999999997E-2</v>
      </c>
      <c r="DG89" s="56">
        <v>-0.24390999999999999</v>
      </c>
      <c r="DH89" s="55">
        <v>-3.8760000000000003E-2</v>
      </c>
      <c r="DI89" s="55">
        <v>-1.128E-2</v>
      </c>
      <c r="DJ89" s="55">
        <v>-0.22203000000000001</v>
      </c>
      <c r="DK89" s="56">
        <v>3.7435000000000003E-2</v>
      </c>
      <c r="DL89" s="55">
        <v>-0.20125000000000001</v>
      </c>
      <c r="DM89" s="57">
        <v>-1.4999999999999999E-4</v>
      </c>
      <c r="DN89" s="56">
        <v>-4.6370000000000001E-2</v>
      </c>
      <c r="DO89" s="55">
        <v>3.2932999999999997E-2</v>
      </c>
    </row>
    <row r="90" spans="1:119" x14ac:dyDescent="0.15">
      <c r="A90" s="53" t="s">
        <v>46</v>
      </c>
      <c r="B90" s="53" t="s">
        <v>910</v>
      </c>
      <c r="C90" s="54" t="s">
        <v>426</v>
      </c>
      <c r="D90" s="146">
        <v>88</v>
      </c>
      <c r="E90" s="54" t="s">
        <v>46</v>
      </c>
      <c r="F90" s="54" t="s">
        <v>592</v>
      </c>
      <c r="G90" s="141">
        <v>2.4326904000000001E-3</v>
      </c>
      <c r="H90" s="143">
        <v>9.0969999999999995</v>
      </c>
      <c r="I90" s="141">
        <v>0</v>
      </c>
      <c r="J90" s="55">
        <v>-0.23182</v>
      </c>
      <c r="K90" s="55">
        <v>-0.27374999999999999</v>
      </c>
      <c r="L90" s="55">
        <v>-0.15672</v>
      </c>
      <c r="M90" s="55">
        <v>-0.10342999999999999</v>
      </c>
      <c r="N90" s="55">
        <v>-4.8829999999999998E-2</v>
      </c>
      <c r="O90" s="55">
        <v>-0.29543000000000003</v>
      </c>
      <c r="P90" s="55">
        <v>-0.27956999999999999</v>
      </c>
      <c r="Q90" s="55">
        <v>-0.28682999999999997</v>
      </c>
      <c r="R90" s="55">
        <v>1.6837000000000001E-2</v>
      </c>
      <c r="S90" s="55">
        <v>-0.10334</v>
      </c>
      <c r="T90" s="55">
        <v>8.1374000000000002E-2</v>
      </c>
      <c r="U90" s="55">
        <v>5.8134999999999999E-2</v>
      </c>
      <c r="V90" s="55">
        <v>9.4434000000000004E-2</v>
      </c>
      <c r="W90" s="55">
        <v>0.17929400000000001</v>
      </c>
      <c r="X90" s="55">
        <v>0.14182</v>
      </c>
      <c r="Y90" s="55">
        <v>0.13538500000000001</v>
      </c>
      <c r="Z90" s="55">
        <v>0.18110499999999999</v>
      </c>
      <c r="AA90" s="55">
        <v>5.8477000000000001E-2</v>
      </c>
      <c r="AB90" s="55">
        <v>8.0505999999999994E-2</v>
      </c>
      <c r="AC90" s="55">
        <v>-0.1724</v>
      </c>
      <c r="AD90" s="55">
        <v>0.182364</v>
      </c>
      <c r="AE90" s="55">
        <v>0.154858</v>
      </c>
      <c r="AF90" s="55">
        <v>0.15398200000000001</v>
      </c>
      <c r="AG90" s="55">
        <v>0.15446299999999999</v>
      </c>
      <c r="AH90" s="55">
        <v>0.15731100000000001</v>
      </c>
      <c r="AI90" s="55">
        <v>0.38372000000000001</v>
      </c>
      <c r="AJ90" s="55">
        <v>0.32265300000000002</v>
      </c>
      <c r="AK90" s="55">
        <v>8.1392999999999993E-2</v>
      </c>
      <c r="AL90" s="55">
        <v>0.323822</v>
      </c>
      <c r="AM90" s="55">
        <v>0.36799599999999999</v>
      </c>
      <c r="AN90" s="55">
        <v>-0.22547</v>
      </c>
      <c r="AO90" s="55">
        <v>0.12851000000000001</v>
      </c>
      <c r="AP90" s="55">
        <v>-7.535E-2</v>
      </c>
      <c r="AQ90" s="55">
        <v>7.7837000000000003E-2</v>
      </c>
      <c r="AR90" s="55">
        <v>0.303591</v>
      </c>
      <c r="AS90" s="55">
        <v>0.156809</v>
      </c>
      <c r="AT90" s="60">
        <v>-0.44201000000000001</v>
      </c>
      <c r="AU90" s="55">
        <v>-3.3149999999999999E-2</v>
      </c>
      <c r="AV90" s="55">
        <v>-8.6580000000000004E-2</v>
      </c>
      <c r="AW90" s="55">
        <v>1.102568</v>
      </c>
      <c r="AX90" s="55">
        <v>1.162209</v>
      </c>
      <c r="AY90" s="55">
        <v>4.9659999999999999E-3</v>
      </c>
      <c r="AZ90" s="55">
        <v>4.9604000000000002E-2</v>
      </c>
      <c r="BA90" s="60">
        <v>9.1948000000000002E-2</v>
      </c>
      <c r="BB90" s="55">
        <v>1.4503E-2</v>
      </c>
      <c r="BC90" s="55">
        <v>4.7015000000000001E-2</v>
      </c>
      <c r="BD90" s="55">
        <v>-0.16120000000000001</v>
      </c>
      <c r="BE90" s="55">
        <v>-0.10465000000000001</v>
      </c>
      <c r="BF90" s="55">
        <v>1.139265</v>
      </c>
      <c r="BG90" s="55">
        <v>6.3932000000000003E-2</v>
      </c>
      <c r="BH90" s="60">
        <v>0.28411799999999998</v>
      </c>
      <c r="BI90" s="55">
        <v>-0.25372</v>
      </c>
      <c r="BJ90" s="55">
        <v>0.18777099999999999</v>
      </c>
      <c r="BK90" s="55">
        <v>0.82920099999999997</v>
      </c>
      <c r="BL90" s="55">
        <v>0.80174299999999998</v>
      </c>
      <c r="BM90" s="55">
        <v>-0.20457</v>
      </c>
      <c r="BN90" s="55">
        <v>0.124788</v>
      </c>
      <c r="BO90" s="60">
        <v>1.6776979999999999</v>
      </c>
      <c r="BP90" s="55">
        <v>-0.11698</v>
      </c>
      <c r="BQ90" s="55">
        <v>1.1563969999999999</v>
      </c>
      <c r="BR90" s="55">
        <v>-0.28328999999999999</v>
      </c>
      <c r="BS90" s="55">
        <v>-0.50202000000000002</v>
      </c>
      <c r="BT90" s="55">
        <v>0.331511</v>
      </c>
      <c r="BU90" s="55">
        <v>0.10635699999999999</v>
      </c>
      <c r="BV90" s="60">
        <v>-8.3970000000000003E-2</v>
      </c>
      <c r="BW90" s="55">
        <v>3.6901000000000003E-2</v>
      </c>
      <c r="BX90" s="55">
        <v>-0.40508</v>
      </c>
      <c r="BY90" s="55">
        <v>9.9356E-2</v>
      </c>
      <c r="BZ90" s="55">
        <v>-5.6660000000000002E-2</v>
      </c>
      <c r="CA90" s="55">
        <v>0.165188</v>
      </c>
      <c r="CB90" s="55">
        <v>0.13129399999999999</v>
      </c>
      <c r="CC90" s="60">
        <v>0.33477699999999999</v>
      </c>
      <c r="CD90" s="55">
        <v>0.26357199999999997</v>
      </c>
      <c r="CE90" s="55">
        <v>1.0390999999999999E-2</v>
      </c>
      <c r="CF90" s="55">
        <v>0.26076899999999997</v>
      </c>
      <c r="CG90" s="55">
        <v>0.93232899999999996</v>
      </c>
      <c r="CH90" s="55">
        <v>-0.22339999999999999</v>
      </c>
      <c r="CI90" s="55">
        <v>-7.3069999999999996E-2</v>
      </c>
      <c r="CJ90" s="60">
        <v>0.158</v>
      </c>
      <c r="CK90" s="55">
        <v>-0.37337999999999999</v>
      </c>
      <c r="CL90" s="55">
        <v>-0.41320000000000001</v>
      </c>
      <c r="CM90" s="55">
        <v>-6.003E-2</v>
      </c>
      <c r="CN90" s="55">
        <v>1.2044999999999999</v>
      </c>
      <c r="CO90" s="55">
        <v>5.2618999999999999E-2</v>
      </c>
      <c r="CP90" s="55">
        <v>-2.2499999999999998E-3</v>
      </c>
      <c r="CQ90" s="60">
        <v>0.41548099999999999</v>
      </c>
      <c r="CR90" s="55">
        <v>-0.14724999999999999</v>
      </c>
      <c r="CS90" s="55">
        <v>10</v>
      </c>
      <c r="CT90" s="55">
        <v>0.326347</v>
      </c>
      <c r="CU90" s="55">
        <v>1.9424E-2</v>
      </c>
      <c r="CV90" s="55">
        <v>0.228209</v>
      </c>
      <c r="CW90" s="55">
        <v>0.33426800000000001</v>
      </c>
      <c r="CX90" s="60">
        <v>0.33217000000000002</v>
      </c>
      <c r="CY90" s="55">
        <v>-0.15679999999999999</v>
      </c>
      <c r="CZ90" s="55">
        <v>0.68337599999999998</v>
      </c>
      <c r="DA90" s="55">
        <v>0.673929</v>
      </c>
      <c r="DB90" s="55">
        <v>0.81223000000000001</v>
      </c>
      <c r="DC90" s="55">
        <v>0.50436700000000001</v>
      </c>
      <c r="DD90" s="55">
        <v>4.3661999999999999E-2</v>
      </c>
      <c r="DE90" s="60">
        <v>-0.68191000000000002</v>
      </c>
      <c r="DF90" s="55">
        <v>1.9098E-2</v>
      </c>
      <c r="DG90" s="55">
        <v>1.287785</v>
      </c>
      <c r="DH90" s="55">
        <v>0.123888</v>
      </c>
      <c r="DI90" s="55">
        <v>-0.17841000000000001</v>
      </c>
      <c r="DJ90" s="55">
        <v>0.62382000000000004</v>
      </c>
      <c r="DK90" s="55">
        <v>-0.32384000000000002</v>
      </c>
      <c r="DL90" s="60">
        <v>-0.12123</v>
      </c>
      <c r="DM90" s="55">
        <v>5.4677000000000003E-2</v>
      </c>
      <c r="DN90" s="55">
        <v>4.8820000000000002E-2</v>
      </c>
      <c r="DO90" s="55">
        <v>-0.26615</v>
      </c>
    </row>
    <row r="91" spans="1:119" x14ac:dyDescent="0.15">
      <c r="A91" s="53" t="s">
        <v>42</v>
      </c>
      <c r="B91" s="53" t="s">
        <v>911</v>
      </c>
      <c r="C91" s="54" t="s">
        <v>779</v>
      </c>
      <c r="D91" s="146">
        <v>89</v>
      </c>
      <c r="E91" s="54" t="s">
        <v>42</v>
      </c>
      <c r="F91" s="54" t="s">
        <v>583</v>
      </c>
      <c r="G91" s="141">
        <v>2.3913280999999999E-3</v>
      </c>
      <c r="H91" s="143" t="s">
        <v>747</v>
      </c>
      <c r="I91" s="141">
        <v>0</v>
      </c>
      <c r="J91" s="55">
        <v>-0.28728999999999999</v>
      </c>
      <c r="K91" s="55">
        <v>-0.28608</v>
      </c>
      <c r="L91" s="55">
        <v>-0.27537</v>
      </c>
      <c r="M91" s="55">
        <v>-6.6280000000000006E-2</v>
      </c>
      <c r="N91" s="55">
        <v>-6.8849999999999995E-2</v>
      </c>
      <c r="O91" s="55">
        <v>-9.4740000000000005E-2</v>
      </c>
      <c r="P91" s="55">
        <v>-8.0509999999999998E-2</v>
      </c>
      <c r="Q91" s="55">
        <v>-0.23576</v>
      </c>
      <c r="R91" s="55">
        <v>-0.13255</v>
      </c>
      <c r="S91" s="55">
        <v>4.5838999999999998E-2</v>
      </c>
      <c r="T91" s="55">
        <v>-0.29148000000000002</v>
      </c>
      <c r="U91" s="55">
        <v>-0.28084999999999999</v>
      </c>
      <c r="V91" s="55">
        <v>-0.27923999999999999</v>
      </c>
      <c r="W91" s="55">
        <v>-0.25719999999999998</v>
      </c>
      <c r="X91" s="55">
        <v>2.8376320000000002</v>
      </c>
      <c r="Y91" s="55">
        <v>-5.6270000000000001E-2</v>
      </c>
      <c r="Z91" s="55">
        <v>-4.6629999999999998E-2</v>
      </c>
      <c r="AA91" s="55">
        <v>-0.35648999999999997</v>
      </c>
      <c r="AB91" s="55">
        <v>-2.2540000000000001E-2</v>
      </c>
      <c r="AC91" s="55">
        <v>-0.14194000000000001</v>
      </c>
      <c r="AD91" s="55">
        <v>-0.20358000000000001</v>
      </c>
      <c r="AE91" s="55">
        <v>-0.10906</v>
      </c>
      <c r="AF91" s="55">
        <v>-0.48276999999999998</v>
      </c>
      <c r="AG91" s="55">
        <v>-0.42492000000000002</v>
      </c>
      <c r="AH91" s="55">
        <v>-2.8830000000000001E-2</v>
      </c>
      <c r="AI91" s="55">
        <v>3.2504710000000001</v>
      </c>
      <c r="AJ91" s="55">
        <v>-0.25156000000000001</v>
      </c>
      <c r="AK91" s="55">
        <v>-1.085E-2</v>
      </c>
      <c r="AL91" s="55">
        <v>-0.26074999999999998</v>
      </c>
      <c r="AM91" s="55">
        <v>3.7481689999999999</v>
      </c>
      <c r="AN91" s="55">
        <v>2.0948000000000001E-2</v>
      </c>
      <c r="AO91" s="55">
        <v>-0.10165</v>
      </c>
      <c r="AP91" s="55">
        <v>0.46797</v>
      </c>
      <c r="AQ91" s="55">
        <v>-1.4735400000000001</v>
      </c>
      <c r="AR91" s="55">
        <v>-0.40551999999999999</v>
      </c>
      <c r="AS91" s="55">
        <v>-0.51895000000000002</v>
      </c>
      <c r="AT91" s="61">
        <v>0.17733399999999999</v>
      </c>
      <c r="AU91" s="55">
        <v>-7.7490000000000003E-2</v>
      </c>
      <c r="AV91" s="55">
        <v>0.66812199999999999</v>
      </c>
      <c r="AW91" s="55">
        <v>3.2400000000000001E-4</v>
      </c>
      <c r="AX91" s="55">
        <v>0.124352</v>
      </c>
      <c r="AY91" s="55">
        <v>6.6793000000000005E-2</v>
      </c>
      <c r="AZ91" s="55">
        <v>0.10384</v>
      </c>
      <c r="BA91" s="61">
        <v>-9.8619999999999999E-2</v>
      </c>
      <c r="BB91" s="55">
        <v>-1.56105</v>
      </c>
      <c r="BC91" s="55">
        <v>-0.11985999999999999</v>
      </c>
      <c r="BD91" s="55">
        <v>-2.8653</v>
      </c>
      <c r="BE91" s="55">
        <v>0.225357</v>
      </c>
      <c r="BF91" s="55">
        <v>0.85755400000000004</v>
      </c>
      <c r="BG91" s="55">
        <v>-0.43267</v>
      </c>
      <c r="BH91" s="61">
        <v>-0.20324999999999999</v>
      </c>
      <c r="BI91" s="55">
        <v>0.11312800000000001</v>
      </c>
      <c r="BJ91" s="55">
        <v>-0.3695</v>
      </c>
      <c r="BK91" s="55">
        <v>0.71761799999999998</v>
      </c>
      <c r="BL91" s="55">
        <v>0.57610399999999995</v>
      </c>
      <c r="BM91" s="55">
        <v>-3.1873999999999998</v>
      </c>
      <c r="BN91" s="55">
        <v>-0.40562999999999999</v>
      </c>
      <c r="BO91" s="61">
        <v>-9.4009999999999996E-2</v>
      </c>
      <c r="BP91" s="55">
        <v>-0.18164</v>
      </c>
      <c r="BQ91" s="55">
        <v>0.66763399999999995</v>
      </c>
      <c r="BR91" s="55">
        <v>-0.45524999999999999</v>
      </c>
      <c r="BS91" s="55">
        <v>0.100471</v>
      </c>
      <c r="BT91" s="55">
        <v>-2.7529999999999999E-2</v>
      </c>
      <c r="BU91" s="55">
        <v>-0.43323</v>
      </c>
      <c r="BV91" s="61">
        <v>4.0671860000000004</v>
      </c>
      <c r="BW91" s="55">
        <v>2.2245999999999998E-2</v>
      </c>
      <c r="BX91" s="55">
        <v>7.4399000000000007E-2</v>
      </c>
      <c r="BY91" s="55">
        <v>6.6358370000000004</v>
      </c>
      <c r="BZ91" s="55">
        <v>8.0863000000000004E-2</v>
      </c>
      <c r="CA91" s="55">
        <v>0.258799</v>
      </c>
      <c r="CB91" s="55">
        <v>-9.4799999999999995E-2</v>
      </c>
      <c r="CC91" s="61">
        <v>-0.25272</v>
      </c>
      <c r="CD91" s="55">
        <v>-0.47902</v>
      </c>
      <c r="CE91" s="55">
        <v>-9.5079999999999998E-2</v>
      </c>
      <c r="CF91" s="55">
        <v>-0.52556999999999998</v>
      </c>
      <c r="CG91" s="55">
        <v>0.29572700000000002</v>
      </c>
      <c r="CH91" s="55">
        <v>-0.45405000000000001</v>
      </c>
      <c r="CI91" s="55">
        <v>-0.43419000000000002</v>
      </c>
      <c r="CJ91" s="61">
        <v>0.28823100000000001</v>
      </c>
      <c r="CK91" s="55">
        <v>0.22029199999999999</v>
      </c>
      <c r="CL91" s="55">
        <v>0.177094</v>
      </c>
      <c r="CM91" s="55">
        <v>7.3217000000000004E-2</v>
      </c>
      <c r="CN91" s="55">
        <v>0.38622600000000001</v>
      </c>
      <c r="CO91" s="55">
        <v>-5.3379999999999997E-2</v>
      </c>
      <c r="CP91" s="55">
        <v>-0.26221</v>
      </c>
      <c r="CQ91" s="61">
        <v>4.5982269999999996</v>
      </c>
      <c r="CR91" s="55">
        <v>2.9611999999999999E-2</v>
      </c>
      <c r="CS91" s="55">
        <v>0.326347</v>
      </c>
      <c r="CT91" s="55">
        <v>10</v>
      </c>
      <c r="CU91" s="55">
        <v>0.15168899999999999</v>
      </c>
      <c r="CV91" s="55">
        <v>9.1135660000000005</v>
      </c>
      <c r="CW91" s="55">
        <v>9.1098090000000003</v>
      </c>
      <c r="CX91" s="61">
        <v>9.1085469999999997</v>
      </c>
      <c r="CY91" s="55">
        <v>0.102115</v>
      </c>
      <c r="CZ91" s="55">
        <v>4.1964410000000001</v>
      </c>
      <c r="DA91" s="55">
        <v>4.3342179999999999</v>
      </c>
      <c r="DB91" s="55">
        <v>0.56464700000000001</v>
      </c>
      <c r="DC91" s="55">
        <v>-0.35266999999999998</v>
      </c>
      <c r="DD91" s="55">
        <v>0.10159</v>
      </c>
      <c r="DE91" s="61">
        <v>-0.56286999999999998</v>
      </c>
      <c r="DF91" s="55">
        <v>5.9296000000000001E-2</v>
      </c>
      <c r="DG91" s="55">
        <v>0.22450999999999999</v>
      </c>
      <c r="DH91" s="55">
        <v>0.12042</v>
      </c>
      <c r="DI91" s="55">
        <v>-0.82193000000000005</v>
      </c>
      <c r="DJ91" s="55">
        <v>0.54154400000000003</v>
      </c>
      <c r="DK91" s="55">
        <v>-3.3090000000000001E-2</v>
      </c>
      <c r="DL91" s="61">
        <v>-0.19878999999999999</v>
      </c>
      <c r="DM91" s="55">
        <v>-1.7409999999999998E-2</v>
      </c>
      <c r="DN91" s="55">
        <v>-6.9260000000000002E-2</v>
      </c>
      <c r="DO91" s="55">
        <v>-0.42172999999999999</v>
      </c>
    </row>
    <row r="92" spans="1:119" x14ac:dyDescent="0.15">
      <c r="A92" s="53" t="s">
        <v>25</v>
      </c>
      <c r="B92" s="53" t="s">
        <v>912</v>
      </c>
      <c r="C92" s="153" t="s">
        <v>137</v>
      </c>
      <c r="D92" s="146">
        <v>90</v>
      </c>
      <c r="E92" s="54" t="s">
        <v>25</v>
      </c>
      <c r="F92" s="54" t="s">
        <v>566</v>
      </c>
      <c r="G92" s="141">
        <v>2.2774681E-3</v>
      </c>
      <c r="H92" s="143">
        <v>4.5122999999999998</v>
      </c>
      <c r="I92" s="141">
        <v>0</v>
      </c>
      <c r="J92" s="55">
        <v>0.12280099999999999</v>
      </c>
      <c r="K92" s="55">
        <v>0.115409</v>
      </c>
      <c r="L92" s="55">
        <v>0.13527800000000001</v>
      </c>
      <c r="M92" s="55">
        <v>0.174432</v>
      </c>
      <c r="N92" s="55">
        <v>8.4777000000000005E-2</v>
      </c>
      <c r="O92" s="55">
        <v>7.3765999999999998E-2</v>
      </c>
      <c r="P92" s="55">
        <v>7.2364999999999999E-2</v>
      </c>
      <c r="Q92" s="55">
        <v>0.120584</v>
      </c>
      <c r="R92" s="55">
        <v>3.2322999999999998E-2</v>
      </c>
      <c r="S92" s="55">
        <v>4.8980000000000003E-2</v>
      </c>
      <c r="T92" s="55">
        <v>0.16833000000000001</v>
      </c>
      <c r="U92" s="55">
        <v>0.18327599999999999</v>
      </c>
      <c r="V92" s="55">
        <v>0.17664299999999999</v>
      </c>
      <c r="W92" s="55">
        <v>0.20039000000000001</v>
      </c>
      <c r="X92" s="55">
        <v>0.231235</v>
      </c>
      <c r="Y92" s="55">
        <v>0.168494</v>
      </c>
      <c r="Z92" s="55">
        <v>0.205341</v>
      </c>
      <c r="AA92" s="55">
        <v>0.14694399999999999</v>
      </c>
      <c r="AB92" s="55">
        <v>0.14807500000000001</v>
      </c>
      <c r="AC92" s="55">
        <v>0.13769100000000001</v>
      </c>
      <c r="AD92" s="55">
        <v>0.18981300000000001</v>
      </c>
      <c r="AE92" s="55">
        <v>0.188527</v>
      </c>
      <c r="AF92" s="55">
        <v>0.20197300000000001</v>
      </c>
      <c r="AG92" s="55">
        <v>0.17941299999999999</v>
      </c>
      <c r="AH92" s="55">
        <v>0.19181200000000001</v>
      </c>
      <c r="AI92" s="55">
        <v>0.12232700000000001</v>
      </c>
      <c r="AJ92" s="55">
        <v>2.1464E-2</v>
      </c>
      <c r="AK92" s="55">
        <v>0.16075999999999999</v>
      </c>
      <c r="AL92" s="55">
        <v>1.4139000000000001E-2</v>
      </c>
      <c r="AM92" s="55">
        <v>0.14684900000000001</v>
      </c>
      <c r="AN92" s="55">
        <v>3.6144000000000003E-2</v>
      </c>
      <c r="AO92" s="55">
        <v>-4.1950000000000001E-2</v>
      </c>
      <c r="AP92" s="55">
        <v>0.12949099999999999</v>
      </c>
      <c r="AQ92" s="55">
        <v>4.9667999999999997E-2</v>
      </c>
      <c r="AR92" s="55">
        <v>-8.6999999999999994E-3</v>
      </c>
      <c r="AS92" s="56">
        <v>0.171762</v>
      </c>
      <c r="AT92" s="55">
        <v>6.5317E-2</v>
      </c>
      <c r="AU92" s="57">
        <v>0.114435</v>
      </c>
      <c r="AV92" s="56">
        <v>0.140125</v>
      </c>
      <c r="AW92" s="55">
        <v>8.0921000000000007E-2</v>
      </c>
      <c r="AX92" s="55">
        <v>0.14208000000000001</v>
      </c>
      <c r="AY92" s="55">
        <v>0.139322</v>
      </c>
      <c r="AZ92" s="56">
        <v>0.109318</v>
      </c>
      <c r="BA92" s="55">
        <v>6.6179000000000002E-2</v>
      </c>
      <c r="BB92" s="57">
        <v>3.4062000000000002E-2</v>
      </c>
      <c r="BC92" s="56">
        <v>0.12601499999999999</v>
      </c>
      <c r="BD92" s="55">
        <v>-3.9989999999999998E-2</v>
      </c>
      <c r="BE92" s="55">
        <v>6.9103999999999999E-2</v>
      </c>
      <c r="BF92" s="55">
        <v>0.12458</v>
      </c>
      <c r="BG92" s="56">
        <v>-7.9649999999999999E-2</v>
      </c>
      <c r="BH92" s="55">
        <v>-5.518E-2</v>
      </c>
      <c r="BI92" s="57">
        <v>1.4630000000000001E-3</v>
      </c>
      <c r="BJ92" s="56">
        <v>0.131215</v>
      </c>
      <c r="BK92" s="55">
        <v>0.14540800000000001</v>
      </c>
      <c r="BL92" s="55">
        <v>0.22848299999999999</v>
      </c>
      <c r="BM92" s="55">
        <v>-3.3930000000000002E-2</v>
      </c>
      <c r="BN92" s="56">
        <v>-1.6310000000000002E-2</v>
      </c>
      <c r="BO92" s="55">
        <v>9.7045000000000006E-2</v>
      </c>
      <c r="BP92" s="57">
        <v>8.6206000000000005E-2</v>
      </c>
      <c r="BQ92" s="56">
        <v>7.6439000000000007E-2</v>
      </c>
      <c r="BR92" s="55">
        <v>0.17807300000000001</v>
      </c>
      <c r="BS92" s="55">
        <v>2.3522000000000001E-2</v>
      </c>
      <c r="BT92" s="55">
        <v>5.4614999999999997E-2</v>
      </c>
      <c r="BU92" s="56">
        <v>-6.8519999999999998E-2</v>
      </c>
      <c r="BV92" s="55">
        <v>0.20186699999999999</v>
      </c>
      <c r="BW92" s="57">
        <v>-2.4639999999999999E-2</v>
      </c>
      <c r="BX92" s="56">
        <v>-2.48E-3</v>
      </c>
      <c r="BY92" s="55">
        <v>0.20066700000000001</v>
      </c>
      <c r="BZ92" s="55">
        <v>-1.7219999999999999E-2</v>
      </c>
      <c r="CA92" s="55">
        <v>2.636085</v>
      </c>
      <c r="CB92" s="56">
        <v>4.7739999999999998E-2</v>
      </c>
      <c r="CC92" s="55">
        <v>-0.11549</v>
      </c>
      <c r="CD92" s="57">
        <v>-0.20229</v>
      </c>
      <c r="CE92" s="56">
        <v>-5.5460000000000002E-2</v>
      </c>
      <c r="CF92" s="55">
        <v>-0.22101999999999999</v>
      </c>
      <c r="CG92" s="55">
        <v>3.2543999999999997E-2</v>
      </c>
      <c r="CH92" s="55">
        <v>-0.49768000000000001</v>
      </c>
      <c r="CI92" s="56">
        <v>-6.5159999999999996E-2</v>
      </c>
      <c r="CJ92" s="55">
        <v>2.9655369999999999</v>
      </c>
      <c r="CK92" s="57">
        <v>0.13897399999999999</v>
      </c>
      <c r="CL92" s="56">
        <v>0.176541</v>
      </c>
      <c r="CM92" s="55">
        <v>-5.4879999999999998E-2</v>
      </c>
      <c r="CN92" s="55">
        <v>2.0693E-2</v>
      </c>
      <c r="CO92" s="55">
        <v>7.0598999999999995E-2</v>
      </c>
      <c r="CP92" s="56">
        <v>-1.392E-2</v>
      </c>
      <c r="CQ92" s="55">
        <v>-3.4750000000000003E-2</v>
      </c>
      <c r="CR92" s="57">
        <v>4.8176999999999998E-2</v>
      </c>
      <c r="CS92" s="56">
        <v>1.9424E-2</v>
      </c>
      <c r="CT92" s="55">
        <v>0.15168899999999999</v>
      </c>
      <c r="CU92" s="55">
        <v>10</v>
      </c>
      <c r="CV92" s="55">
        <v>0.17246500000000001</v>
      </c>
      <c r="CW92" s="56">
        <v>0.15557399999999999</v>
      </c>
      <c r="CX92" s="55">
        <v>0.154503</v>
      </c>
      <c r="CY92" s="57">
        <v>1.3714E-2</v>
      </c>
      <c r="CZ92" s="56">
        <v>-1.405E-2</v>
      </c>
      <c r="DA92" s="55">
        <v>-6.8999999999999997E-4</v>
      </c>
      <c r="DB92" s="55">
        <v>1.5363E-2</v>
      </c>
      <c r="DC92" s="55">
        <v>-0.17705000000000001</v>
      </c>
      <c r="DD92" s="56">
        <v>3.2377000000000003E-2</v>
      </c>
      <c r="DE92" s="55">
        <v>-7.1989999999999998E-2</v>
      </c>
      <c r="DF92" s="57">
        <v>-3.5009999999999999E-2</v>
      </c>
      <c r="DG92" s="56">
        <v>-7.4630000000000002E-2</v>
      </c>
      <c r="DH92" s="55">
        <v>-6.0600000000000003E-3</v>
      </c>
      <c r="DI92" s="55">
        <v>8.8731000000000004E-2</v>
      </c>
      <c r="DJ92" s="55">
        <v>1.7016E-2</v>
      </c>
      <c r="DK92" s="56">
        <v>-1.372E-2</v>
      </c>
      <c r="DL92" s="55">
        <v>-2.759E-2</v>
      </c>
      <c r="DM92" s="57">
        <v>2.5472999999999999E-2</v>
      </c>
      <c r="DN92" s="56">
        <v>7.2136000000000006E-2</v>
      </c>
      <c r="DO92" s="55">
        <v>-0.14166999999999999</v>
      </c>
    </row>
    <row r="93" spans="1:119" x14ac:dyDescent="0.15">
      <c r="A93" s="53" t="s">
        <v>35</v>
      </c>
      <c r="B93" s="53" t="s">
        <v>913</v>
      </c>
      <c r="C93" s="54" t="s">
        <v>141</v>
      </c>
      <c r="D93" s="146">
        <v>91</v>
      </c>
      <c r="E93" s="54" t="s">
        <v>35</v>
      </c>
      <c r="F93" s="54" t="s">
        <v>576</v>
      </c>
      <c r="G93" s="141">
        <v>2.1758149000000002E-3</v>
      </c>
      <c r="H93" s="143">
        <v>22.7728</v>
      </c>
      <c r="I93" s="141">
        <v>0</v>
      </c>
      <c r="J93" s="55">
        <v>-0.25330999999999998</v>
      </c>
      <c r="K93" s="55">
        <v>-0.21979000000000001</v>
      </c>
      <c r="L93" s="55">
        <v>-0.25613999999999998</v>
      </c>
      <c r="M93" s="55">
        <v>-5.9619999999999999E-2</v>
      </c>
      <c r="N93" s="55">
        <v>-2.351E-2</v>
      </c>
      <c r="O93" s="55">
        <v>-9.1800000000000007E-3</v>
      </c>
      <c r="P93" s="55">
        <v>1.815E-3</v>
      </c>
      <c r="Q93" s="55">
        <v>-0.20621999999999999</v>
      </c>
      <c r="R93" s="55">
        <v>-4.7710000000000002E-2</v>
      </c>
      <c r="S93" s="55">
        <v>1.8924E-2</v>
      </c>
      <c r="T93" s="55">
        <v>-0.26023000000000002</v>
      </c>
      <c r="U93" s="55">
        <v>-0.25613000000000002</v>
      </c>
      <c r="V93" s="55">
        <v>-0.25224000000000002</v>
      </c>
      <c r="W93" s="55">
        <v>-0.22015000000000001</v>
      </c>
      <c r="X93" s="55">
        <v>3.171217</v>
      </c>
      <c r="Y93" s="55">
        <v>-4.1320000000000003E-2</v>
      </c>
      <c r="Z93" s="55">
        <v>-3.9269999999999999E-2</v>
      </c>
      <c r="AA93" s="55">
        <v>-0.31061</v>
      </c>
      <c r="AB93" s="55">
        <v>1.3254E-2</v>
      </c>
      <c r="AC93" s="55">
        <v>-0.12526999999999999</v>
      </c>
      <c r="AD93" s="55">
        <v>-0.17130999999999999</v>
      </c>
      <c r="AE93" s="55">
        <v>-9.6570000000000003E-2</v>
      </c>
      <c r="AF93" s="55">
        <v>-0.41718</v>
      </c>
      <c r="AG93" s="55">
        <v>-0.37958999999999998</v>
      </c>
      <c r="AH93" s="55">
        <v>-4.9199999999999999E-3</v>
      </c>
      <c r="AI93" s="55">
        <v>3.4788679999999998</v>
      </c>
      <c r="AJ93" s="55">
        <v>-0.36623</v>
      </c>
      <c r="AK93" s="55">
        <v>1.8214999999999999E-2</v>
      </c>
      <c r="AL93" s="55">
        <v>-0.38705000000000001</v>
      </c>
      <c r="AM93" s="55">
        <v>4.0388409999999997</v>
      </c>
      <c r="AN93" s="55">
        <v>-0.12736</v>
      </c>
      <c r="AO93" s="55">
        <v>-0.13103999999999999</v>
      </c>
      <c r="AP93" s="55">
        <v>0.76276200000000005</v>
      </c>
      <c r="AQ93" s="55">
        <v>-1.3839600000000001</v>
      </c>
      <c r="AR93" s="55">
        <v>-0.51924000000000003</v>
      </c>
      <c r="AS93" s="55">
        <v>-0.45</v>
      </c>
      <c r="AT93" s="60">
        <v>0.16477700000000001</v>
      </c>
      <c r="AU93" s="55">
        <v>0.24810099999999999</v>
      </c>
      <c r="AV93" s="55">
        <v>1.0535760000000001</v>
      </c>
      <c r="AW93" s="55">
        <v>-5.8090000000000003E-2</v>
      </c>
      <c r="AX93" s="55">
        <v>5.4372999999999998E-2</v>
      </c>
      <c r="AY93" s="55">
        <v>0.11135299999999999</v>
      </c>
      <c r="AZ93" s="55">
        <v>9.4398999999999997E-2</v>
      </c>
      <c r="BA93" s="60">
        <v>-0.12672</v>
      </c>
      <c r="BB93" s="55">
        <v>-1.4297800000000001</v>
      </c>
      <c r="BC93" s="55">
        <v>-8.3750000000000005E-2</v>
      </c>
      <c r="BD93" s="55">
        <v>-2.7277900000000002</v>
      </c>
      <c r="BE93" s="55">
        <v>0.23303499999999999</v>
      </c>
      <c r="BF93" s="55">
        <v>0.86815699999999996</v>
      </c>
      <c r="BG93" s="55">
        <v>-0.44092999999999999</v>
      </c>
      <c r="BH93" s="60">
        <v>-0.56605000000000005</v>
      </c>
      <c r="BI93" s="55">
        <v>7.2305999999999995E-2</v>
      </c>
      <c r="BJ93" s="55">
        <v>-0.35069</v>
      </c>
      <c r="BK93" s="55">
        <v>0.717692</v>
      </c>
      <c r="BL93" s="55">
        <v>0.589391</v>
      </c>
      <c r="BM93" s="55">
        <v>-3.0788600000000002</v>
      </c>
      <c r="BN93" s="55">
        <v>-0.58650000000000002</v>
      </c>
      <c r="BO93" s="60">
        <v>-0.14949000000000001</v>
      </c>
      <c r="BP93" s="55">
        <v>-0.10208</v>
      </c>
      <c r="BQ93" s="55">
        <v>0.66941200000000001</v>
      </c>
      <c r="BR93" s="55">
        <v>-0.35016999999999998</v>
      </c>
      <c r="BS93" s="55">
        <v>-1.027E-2</v>
      </c>
      <c r="BT93" s="55">
        <v>-3.9300000000000003E-3</v>
      </c>
      <c r="BU93" s="55">
        <v>-0.67757000000000001</v>
      </c>
      <c r="BV93" s="60">
        <v>4.8389280000000001</v>
      </c>
      <c r="BW93" s="55">
        <v>-4.6719999999999998E-2</v>
      </c>
      <c r="BX93" s="55">
        <v>9.7807000000000005E-2</v>
      </c>
      <c r="BY93" s="55">
        <v>7.1982850000000003</v>
      </c>
      <c r="BZ93" s="55">
        <v>8.5296999999999998E-2</v>
      </c>
      <c r="CA93" s="55">
        <v>0.38882699999999998</v>
      </c>
      <c r="CB93" s="55">
        <v>-0.13946</v>
      </c>
      <c r="CC93" s="60">
        <v>-0.27462999999999999</v>
      </c>
      <c r="CD93" s="55">
        <v>-0.55945999999999996</v>
      </c>
      <c r="CE93" s="55">
        <v>-0.16500000000000001</v>
      </c>
      <c r="CF93" s="55">
        <v>-0.60113000000000005</v>
      </c>
      <c r="CG93" s="55">
        <v>0.245001</v>
      </c>
      <c r="CH93" s="55">
        <v>-0.51356999999999997</v>
      </c>
      <c r="CI93" s="55">
        <v>-0.50500999999999996</v>
      </c>
      <c r="CJ93" s="60">
        <v>0.35469499999999998</v>
      </c>
      <c r="CK93" s="55">
        <v>0.383801</v>
      </c>
      <c r="CL93" s="55">
        <v>0.40469899999999998</v>
      </c>
      <c r="CM93" s="55">
        <v>9.1139999999999999E-2</v>
      </c>
      <c r="CN93" s="55">
        <v>0.35733100000000001</v>
      </c>
      <c r="CO93" s="55">
        <v>-9.3969999999999998E-2</v>
      </c>
      <c r="CP93" s="55">
        <v>-0.27736</v>
      </c>
      <c r="CQ93" s="60">
        <v>4.7493470000000002</v>
      </c>
      <c r="CR93" s="55">
        <v>7.1387000000000006E-2</v>
      </c>
      <c r="CS93" s="55">
        <v>0.228209</v>
      </c>
      <c r="CT93" s="55">
        <v>9.1135660000000005</v>
      </c>
      <c r="CU93" s="55">
        <v>0.17246500000000001</v>
      </c>
      <c r="CV93" s="55">
        <v>10</v>
      </c>
      <c r="CW93" s="55">
        <v>9.2084960000000002</v>
      </c>
      <c r="CX93" s="60">
        <v>9.1744260000000004</v>
      </c>
      <c r="CY93" s="55">
        <v>9.9222000000000005E-2</v>
      </c>
      <c r="CZ93" s="55">
        <v>4.0387300000000002</v>
      </c>
      <c r="DA93" s="55">
        <v>4.1252380000000004</v>
      </c>
      <c r="DB93" s="55">
        <v>0.36380899999999999</v>
      </c>
      <c r="DC93" s="55">
        <v>-0.42496</v>
      </c>
      <c r="DD93" s="55">
        <v>0.24498300000000001</v>
      </c>
      <c r="DE93" s="60">
        <v>-0.45505000000000001</v>
      </c>
      <c r="DF93" s="55">
        <v>5.9274E-2</v>
      </c>
      <c r="DG93" s="55">
        <v>0.124941</v>
      </c>
      <c r="DH93" s="55">
        <v>0.13000500000000001</v>
      </c>
      <c r="DI93" s="55">
        <v>-0.78729000000000005</v>
      </c>
      <c r="DJ93" s="55">
        <v>0.46556799999999998</v>
      </c>
      <c r="DK93" s="55">
        <v>-3.3300000000000001E-3</v>
      </c>
      <c r="DL93" s="60">
        <v>-0.16718</v>
      </c>
      <c r="DM93" s="55">
        <v>-2.1360000000000001E-2</v>
      </c>
      <c r="DN93" s="55">
        <v>-8.4370000000000001E-2</v>
      </c>
      <c r="DO93" s="55">
        <v>-0.4017</v>
      </c>
    </row>
    <row r="94" spans="1:119" x14ac:dyDescent="0.15">
      <c r="A94" s="53" t="s">
        <v>40</v>
      </c>
      <c r="B94" s="53" t="s">
        <v>914</v>
      </c>
      <c r="C94" s="54" t="s">
        <v>778</v>
      </c>
      <c r="D94" s="146">
        <v>92</v>
      </c>
      <c r="E94" s="54" t="s">
        <v>40</v>
      </c>
      <c r="F94" s="54" t="s">
        <v>581</v>
      </c>
      <c r="G94" s="141">
        <v>2.1333071000000001E-3</v>
      </c>
      <c r="H94" s="143" t="s">
        <v>747</v>
      </c>
      <c r="I94" s="141">
        <v>0</v>
      </c>
      <c r="J94" s="55">
        <v>-0.28650999999999999</v>
      </c>
      <c r="K94" s="55">
        <v>-0.28289999999999998</v>
      </c>
      <c r="L94" s="55">
        <v>-0.27587</v>
      </c>
      <c r="M94" s="55">
        <v>-7.5920000000000001E-2</v>
      </c>
      <c r="N94" s="55">
        <v>-8.8919999999999999E-2</v>
      </c>
      <c r="O94" s="55">
        <v>-9.7850000000000006E-2</v>
      </c>
      <c r="P94" s="55">
        <v>-8.4510000000000002E-2</v>
      </c>
      <c r="Q94" s="55">
        <v>-0.21948999999999999</v>
      </c>
      <c r="R94" s="55">
        <v>-0.14896000000000001</v>
      </c>
      <c r="S94" s="55">
        <v>5.2787000000000001E-2</v>
      </c>
      <c r="T94" s="55">
        <v>-0.27254</v>
      </c>
      <c r="U94" s="55">
        <v>-0.26322000000000001</v>
      </c>
      <c r="V94" s="55">
        <v>-0.26623000000000002</v>
      </c>
      <c r="W94" s="55">
        <v>-0.21883</v>
      </c>
      <c r="X94" s="55">
        <v>2.8507539999999998</v>
      </c>
      <c r="Y94" s="55">
        <v>-5.0909999999999997E-2</v>
      </c>
      <c r="Z94" s="55">
        <v>-1.702E-2</v>
      </c>
      <c r="AA94" s="55">
        <v>-0.33252999999999999</v>
      </c>
      <c r="AB94" s="55">
        <v>-1.67E-2</v>
      </c>
      <c r="AC94" s="55">
        <v>-0.12548000000000001</v>
      </c>
      <c r="AD94" s="55">
        <v>-0.16694999999999999</v>
      </c>
      <c r="AE94" s="55">
        <v>-8.1449999999999995E-2</v>
      </c>
      <c r="AF94" s="55">
        <v>-0.42949999999999999</v>
      </c>
      <c r="AG94" s="55">
        <v>-0.38458999999999999</v>
      </c>
      <c r="AH94" s="55">
        <v>1.17E-3</v>
      </c>
      <c r="AI94" s="55">
        <v>3.2196319999999998</v>
      </c>
      <c r="AJ94" s="55">
        <v>-0.28250999999999998</v>
      </c>
      <c r="AK94" s="55">
        <v>4.274E-3</v>
      </c>
      <c r="AL94" s="55">
        <v>-0.29680000000000001</v>
      </c>
      <c r="AM94" s="55">
        <v>3.7404760000000001</v>
      </c>
      <c r="AN94" s="55">
        <v>2.4586E-2</v>
      </c>
      <c r="AO94" s="55">
        <v>-8.3739999999999995E-2</v>
      </c>
      <c r="AP94" s="55">
        <v>0.41482999999999998</v>
      </c>
      <c r="AQ94" s="55">
        <v>-1.4773700000000001</v>
      </c>
      <c r="AR94" s="55">
        <v>-0.42370999999999998</v>
      </c>
      <c r="AS94" s="56">
        <v>-0.47020000000000001</v>
      </c>
      <c r="AT94" s="55">
        <v>0.16281899999999999</v>
      </c>
      <c r="AU94" s="57">
        <v>-0.11581</v>
      </c>
      <c r="AV94" s="56">
        <v>0.61498900000000001</v>
      </c>
      <c r="AW94" s="55">
        <v>-1.375E-2</v>
      </c>
      <c r="AX94" s="55">
        <v>0.123518</v>
      </c>
      <c r="AY94" s="55">
        <v>8.0477999999999994E-2</v>
      </c>
      <c r="AZ94" s="56">
        <v>0.104533</v>
      </c>
      <c r="BA94" s="55">
        <v>-0.10413</v>
      </c>
      <c r="BB94" s="57">
        <v>-1.5503800000000001</v>
      </c>
      <c r="BC94" s="56">
        <v>-0.11404</v>
      </c>
      <c r="BD94" s="55">
        <v>-2.8898100000000002</v>
      </c>
      <c r="BE94" s="55">
        <v>0.20601800000000001</v>
      </c>
      <c r="BF94" s="55">
        <v>0.82674099999999995</v>
      </c>
      <c r="BG94" s="56">
        <v>-0.37430000000000002</v>
      </c>
      <c r="BH94" s="55">
        <v>-0.21325</v>
      </c>
      <c r="BI94" s="57">
        <v>0.13070699999999999</v>
      </c>
      <c r="BJ94" s="56">
        <v>-0.34314</v>
      </c>
      <c r="BK94" s="55">
        <v>0.701681</v>
      </c>
      <c r="BL94" s="55">
        <v>0.54832499999999995</v>
      </c>
      <c r="BM94" s="55">
        <v>-3.2366999999999999</v>
      </c>
      <c r="BN94" s="56">
        <v>-0.38551999999999997</v>
      </c>
      <c r="BO94" s="55">
        <v>-8.5360000000000005E-2</v>
      </c>
      <c r="BP94" s="57">
        <v>-0.16555</v>
      </c>
      <c r="BQ94" s="56">
        <v>0.64178599999999997</v>
      </c>
      <c r="BR94" s="55">
        <v>-0.45894000000000001</v>
      </c>
      <c r="BS94" s="55">
        <v>0.114078</v>
      </c>
      <c r="BT94" s="55">
        <v>-5.5539999999999999E-2</v>
      </c>
      <c r="BU94" s="56">
        <v>-0.44147999999999998</v>
      </c>
      <c r="BV94" s="55">
        <v>3.9835539999999998</v>
      </c>
      <c r="BW94" s="57">
        <v>6.0099999999999997E-4</v>
      </c>
      <c r="BX94" s="56">
        <v>6.3622999999999999E-2</v>
      </c>
      <c r="BY94" s="55">
        <v>6.7249420000000004</v>
      </c>
      <c r="BZ94" s="55">
        <v>7.2465000000000002E-2</v>
      </c>
      <c r="CA94" s="55">
        <v>0.26202999999999999</v>
      </c>
      <c r="CB94" s="56">
        <v>-0.11531</v>
      </c>
      <c r="CC94" s="55">
        <v>-0.22785</v>
      </c>
      <c r="CD94" s="57">
        <v>-0.44296000000000002</v>
      </c>
      <c r="CE94" s="56">
        <v>-9.7360000000000002E-2</v>
      </c>
      <c r="CF94" s="55">
        <v>-0.49049999999999999</v>
      </c>
      <c r="CG94" s="55">
        <v>0.27762599999999998</v>
      </c>
      <c r="CH94" s="55">
        <v>-0.38412000000000002</v>
      </c>
      <c r="CI94" s="56">
        <v>-0.38519999999999999</v>
      </c>
      <c r="CJ94" s="55">
        <v>0.27638699999999999</v>
      </c>
      <c r="CK94" s="57">
        <v>0.238957</v>
      </c>
      <c r="CL94" s="56">
        <v>0.20455999999999999</v>
      </c>
      <c r="CM94" s="55">
        <v>5.6444000000000001E-2</v>
      </c>
      <c r="CN94" s="55">
        <v>0.344032</v>
      </c>
      <c r="CO94" s="55">
        <v>-7.3590000000000003E-2</v>
      </c>
      <c r="CP94" s="56">
        <v>-0.21817</v>
      </c>
      <c r="CQ94" s="55">
        <v>4.6651790000000002</v>
      </c>
      <c r="CR94" s="57">
        <v>3.3818000000000001E-2</v>
      </c>
      <c r="CS94" s="56">
        <v>0.33426800000000001</v>
      </c>
      <c r="CT94" s="55">
        <v>9.1098090000000003</v>
      </c>
      <c r="CU94" s="55">
        <v>0.15557399999999999</v>
      </c>
      <c r="CV94" s="55">
        <v>9.2084960000000002</v>
      </c>
      <c r="CW94" s="56">
        <v>10</v>
      </c>
      <c r="CX94" s="55">
        <v>9.9967389999999998</v>
      </c>
      <c r="CY94" s="57">
        <v>8.0644999999999994E-2</v>
      </c>
      <c r="CZ94" s="56">
        <v>4.3234709999999996</v>
      </c>
      <c r="DA94" s="55">
        <v>4.4331969999999998</v>
      </c>
      <c r="DB94" s="55">
        <v>0.56855100000000003</v>
      </c>
      <c r="DC94" s="55">
        <v>-0.32950000000000002</v>
      </c>
      <c r="DD94" s="56">
        <v>0.11995</v>
      </c>
      <c r="DE94" s="55">
        <v>-0.52854000000000001</v>
      </c>
      <c r="DF94" s="57">
        <v>5.6132000000000001E-2</v>
      </c>
      <c r="DG94" s="56">
        <v>0.18660099999999999</v>
      </c>
      <c r="DH94" s="55">
        <v>0.115832</v>
      </c>
      <c r="DI94" s="55">
        <v>-0.80822000000000005</v>
      </c>
      <c r="DJ94" s="55">
        <v>0.53571000000000002</v>
      </c>
      <c r="DK94" s="56">
        <v>-1.2959999999999999E-2</v>
      </c>
      <c r="DL94" s="55">
        <v>-0.17992</v>
      </c>
      <c r="DM94" s="57">
        <v>-1.553E-2</v>
      </c>
      <c r="DN94" s="56">
        <v>-7.1440000000000003E-2</v>
      </c>
      <c r="DO94" s="55">
        <v>-0.40425</v>
      </c>
    </row>
    <row r="95" spans="1:119" x14ac:dyDescent="0.15">
      <c r="A95" s="53" t="s">
        <v>39</v>
      </c>
      <c r="B95" s="53" t="s">
        <v>915</v>
      </c>
      <c r="C95" s="54" t="s">
        <v>777</v>
      </c>
      <c r="D95" s="146">
        <v>93</v>
      </c>
      <c r="E95" s="54" t="s">
        <v>39</v>
      </c>
      <c r="F95" s="54" t="s">
        <v>580</v>
      </c>
      <c r="G95" s="141">
        <v>2.1222115999999999E-3</v>
      </c>
      <c r="H95" s="143" t="s">
        <v>747</v>
      </c>
      <c r="I95" s="141">
        <v>0</v>
      </c>
      <c r="J95" s="55">
        <v>-0.28272000000000003</v>
      </c>
      <c r="K95" s="55">
        <v>-0.28183999999999998</v>
      </c>
      <c r="L95" s="55">
        <v>-0.27189999999999998</v>
      </c>
      <c r="M95" s="55">
        <v>-7.2010000000000005E-2</v>
      </c>
      <c r="N95" s="55">
        <v>-8.5089999999999999E-2</v>
      </c>
      <c r="O95" s="55">
        <v>-9.8610000000000003E-2</v>
      </c>
      <c r="P95" s="55">
        <v>-8.5319999999999993E-2</v>
      </c>
      <c r="Q95" s="55">
        <v>-0.22017</v>
      </c>
      <c r="R95" s="55">
        <v>-0.14931</v>
      </c>
      <c r="S95" s="55">
        <v>5.0014000000000003E-2</v>
      </c>
      <c r="T95" s="55">
        <v>-0.27260000000000001</v>
      </c>
      <c r="U95" s="55">
        <v>-0.26349</v>
      </c>
      <c r="V95" s="55">
        <v>-0.26750000000000002</v>
      </c>
      <c r="W95" s="55">
        <v>-0.22059000000000001</v>
      </c>
      <c r="X95" s="55">
        <v>2.8337439999999998</v>
      </c>
      <c r="Y95" s="55">
        <v>-5.1920000000000001E-2</v>
      </c>
      <c r="Z95" s="55">
        <v>-1.6820000000000002E-2</v>
      </c>
      <c r="AA95" s="55">
        <v>-0.33423000000000003</v>
      </c>
      <c r="AB95" s="55">
        <v>-1.8259999999999998E-2</v>
      </c>
      <c r="AC95" s="55">
        <v>-0.12514</v>
      </c>
      <c r="AD95" s="55">
        <v>-0.16858000000000001</v>
      </c>
      <c r="AE95" s="55">
        <v>-8.1979999999999997E-2</v>
      </c>
      <c r="AF95" s="55">
        <v>-0.43367</v>
      </c>
      <c r="AG95" s="55">
        <v>-0.38815</v>
      </c>
      <c r="AH95" s="55">
        <v>8.5099999999999998E-4</v>
      </c>
      <c r="AI95" s="55">
        <v>3.209641</v>
      </c>
      <c r="AJ95" s="55">
        <v>-0.27405000000000002</v>
      </c>
      <c r="AK95" s="55">
        <v>1.4519999999999999E-3</v>
      </c>
      <c r="AL95" s="55">
        <v>-0.28677000000000002</v>
      </c>
      <c r="AM95" s="55">
        <v>3.726661</v>
      </c>
      <c r="AN95" s="55">
        <v>2.0282999999999999E-2</v>
      </c>
      <c r="AO95" s="55">
        <v>-8.301E-2</v>
      </c>
      <c r="AP95" s="55">
        <v>0.429454</v>
      </c>
      <c r="AQ95" s="55">
        <v>-1.4617100000000001</v>
      </c>
      <c r="AR95" s="55">
        <v>-0.41448000000000002</v>
      </c>
      <c r="AS95" s="55">
        <v>-0.47542000000000001</v>
      </c>
      <c r="AT95" s="59">
        <v>0.164746</v>
      </c>
      <c r="AU95" s="55">
        <v>-0.10163</v>
      </c>
      <c r="AV95" s="55">
        <v>0.62617100000000003</v>
      </c>
      <c r="AW95" s="55">
        <v>-1.3769999999999999E-2</v>
      </c>
      <c r="AX95" s="55">
        <v>0.124569</v>
      </c>
      <c r="AY95" s="55">
        <v>7.8118000000000007E-2</v>
      </c>
      <c r="AZ95" s="55">
        <v>0.10574</v>
      </c>
      <c r="BA95" s="59">
        <v>-0.10491</v>
      </c>
      <c r="BB95" s="55">
        <v>-1.5331699999999999</v>
      </c>
      <c r="BC95" s="55">
        <v>-0.11342000000000001</v>
      </c>
      <c r="BD95" s="55">
        <v>-2.86896</v>
      </c>
      <c r="BE95" s="55">
        <v>0.20877699999999999</v>
      </c>
      <c r="BF95" s="55">
        <v>0.81489400000000001</v>
      </c>
      <c r="BG95" s="55">
        <v>-0.37291999999999997</v>
      </c>
      <c r="BH95" s="59">
        <v>-0.22259999999999999</v>
      </c>
      <c r="BI95" s="55">
        <v>0.127523</v>
      </c>
      <c r="BJ95" s="55">
        <v>-0.34495999999999999</v>
      </c>
      <c r="BK95" s="55">
        <v>0.69417899999999999</v>
      </c>
      <c r="BL95" s="55">
        <v>0.54067799999999999</v>
      </c>
      <c r="BM95" s="55">
        <v>-3.2130200000000002</v>
      </c>
      <c r="BN95" s="55">
        <v>-0.40514</v>
      </c>
      <c r="BO95" s="59">
        <v>-8.7349999999999997E-2</v>
      </c>
      <c r="BP95" s="55">
        <v>-0.16997999999999999</v>
      </c>
      <c r="BQ95" s="55">
        <v>0.63368199999999997</v>
      </c>
      <c r="BR95" s="55">
        <v>-0.45373999999999998</v>
      </c>
      <c r="BS95" s="55">
        <v>0.111134</v>
      </c>
      <c r="BT95" s="55">
        <v>-6.0330000000000002E-2</v>
      </c>
      <c r="BU95" s="55">
        <v>-0.44170999999999999</v>
      </c>
      <c r="BV95" s="59">
        <v>3.9355440000000002</v>
      </c>
      <c r="BW95" s="55">
        <v>3.4199999999999999E-3</v>
      </c>
      <c r="BX95" s="55">
        <v>6.2816999999999998E-2</v>
      </c>
      <c r="BY95" s="55">
        <v>6.6942820000000003</v>
      </c>
      <c r="BZ95" s="55">
        <v>7.1527999999999994E-2</v>
      </c>
      <c r="CA95" s="55">
        <v>0.254214</v>
      </c>
      <c r="CB95" s="55">
        <v>-0.11297</v>
      </c>
      <c r="CC95" s="59">
        <v>-0.22821</v>
      </c>
      <c r="CD95" s="55">
        <v>-0.44081999999999999</v>
      </c>
      <c r="CE95" s="55">
        <v>-0.10414</v>
      </c>
      <c r="CF95" s="55">
        <v>-0.48814999999999997</v>
      </c>
      <c r="CG95" s="55">
        <v>0.27280599999999999</v>
      </c>
      <c r="CH95" s="55">
        <v>-0.38088</v>
      </c>
      <c r="CI95" s="55">
        <v>-0.38314999999999999</v>
      </c>
      <c r="CJ95" s="59">
        <v>0.27258100000000002</v>
      </c>
      <c r="CK95" s="55">
        <v>0.23082800000000001</v>
      </c>
      <c r="CL95" s="55">
        <v>0.192275</v>
      </c>
      <c r="CM95" s="55">
        <v>5.7397999999999998E-2</v>
      </c>
      <c r="CN95" s="55">
        <v>0.33839900000000001</v>
      </c>
      <c r="CO95" s="55">
        <v>-7.0599999999999996E-2</v>
      </c>
      <c r="CP95" s="55">
        <v>-0.21518000000000001</v>
      </c>
      <c r="CQ95" s="59">
        <v>4.6258800000000004</v>
      </c>
      <c r="CR95" s="55">
        <v>3.4563000000000003E-2</v>
      </c>
      <c r="CS95" s="55">
        <v>0.33217000000000002</v>
      </c>
      <c r="CT95" s="55">
        <v>9.1085469999999997</v>
      </c>
      <c r="CU95" s="55">
        <v>0.154503</v>
      </c>
      <c r="CV95" s="55">
        <v>9.1744260000000004</v>
      </c>
      <c r="CW95" s="55">
        <v>9.9967389999999998</v>
      </c>
      <c r="CX95" s="59">
        <v>10</v>
      </c>
      <c r="CY95" s="55">
        <v>8.1808000000000006E-2</v>
      </c>
      <c r="CZ95" s="55">
        <v>4.2721489999999998</v>
      </c>
      <c r="DA95" s="55">
        <v>4.3809079999999998</v>
      </c>
      <c r="DB95" s="55">
        <v>0.55358200000000002</v>
      </c>
      <c r="DC95" s="55">
        <v>-0.32865</v>
      </c>
      <c r="DD95" s="55">
        <v>0.11126800000000001</v>
      </c>
      <c r="DE95" s="59">
        <v>-0.52939000000000003</v>
      </c>
      <c r="DF95" s="55">
        <v>5.7243000000000002E-2</v>
      </c>
      <c r="DG95" s="55">
        <v>0.18457100000000001</v>
      </c>
      <c r="DH95" s="55">
        <v>0.11581</v>
      </c>
      <c r="DI95" s="55">
        <v>-0.80871000000000004</v>
      </c>
      <c r="DJ95" s="55">
        <v>0.53283199999999997</v>
      </c>
      <c r="DK95" s="55">
        <v>-1.384E-2</v>
      </c>
      <c r="DL95" s="59">
        <v>-0.17807999999999999</v>
      </c>
      <c r="DM95" s="55">
        <v>-1.5570000000000001E-2</v>
      </c>
      <c r="DN95" s="55">
        <v>-7.1499999999999994E-2</v>
      </c>
      <c r="DO95" s="55">
        <v>-0.40318999999999999</v>
      </c>
    </row>
    <row r="96" spans="1:119" x14ac:dyDescent="0.15">
      <c r="A96" s="53" t="s">
        <v>88</v>
      </c>
      <c r="B96" s="53" t="s">
        <v>916</v>
      </c>
      <c r="C96" s="153" t="s">
        <v>806</v>
      </c>
      <c r="D96" s="146">
        <v>94</v>
      </c>
      <c r="E96" s="54" t="s">
        <v>88</v>
      </c>
      <c r="F96" s="54" t="s">
        <v>632</v>
      </c>
      <c r="G96" s="141">
        <v>2.0470382999999998E-3</v>
      </c>
      <c r="H96" s="143">
        <v>86.579400000000007</v>
      </c>
      <c r="I96" s="141">
        <v>0</v>
      </c>
      <c r="J96" s="55">
        <v>-0.80828</v>
      </c>
      <c r="K96" s="55">
        <v>-0.81645000000000001</v>
      </c>
      <c r="L96" s="55">
        <v>-1.2661899999999999</v>
      </c>
      <c r="M96" s="55">
        <v>-0.48337999999999998</v>
      </c>
      <c r="N96" s="55">
        <v>0.44107299999999999</v>
      </c>
      <c r="O96" s="55">
        <v>-0.78619000000000006</v>
      </c>
      <c r="P96" s="55">
        <v>-0.78859999999999997</v>
      </c>
      <c r="Q96" s="55">
        <v>-1.6905300000000001</v>
      </c>
      <c r="R96" s="55">
        <v>4.1321999999999998E-2</v>
      </c>
      <c r="S96" s="55">
        <v>-5.5719999999999999E-2</v>
      </c>
      <c r="T96" s="55">
        <v>-1.40513</v>
      </c>
      <c r="U96" s="55">
        <v>-1.2004300000000001</v>
      </c>
      <c r="V96" s="55">
        <v>-1.9688099999999999</v>
      </c>
      <c r="W96" s="55">
        <v>-3.07504</v>
      </c>
      <c r="X96" s="55">
        <v>-1.9929399999999999</v>
      </c>
      <c r="Y96" s="55">
        <v>-1.7014199999999999</v>
      </c>
      <c r="Z96" s="55">
        <v>-3.17706</v>
      </c>
      <c r="AA96" s="55">
        <v>-2.0797099999999999</v>
      </c>
      <c r="AB96" s="55">
        <v>-2.1747000000000001</v>
      </c>
      <c r="AC96" s="55">
        <v>-2.3965399999999999</v>
      </c>
      <c r="AD96" s="55">
        <v>-3.1537999999999999</v>
      </c>
      <c r="AE96" s="55">
        <v>-2.48454</v>
      </c>
      <c r="AF96" s="55">
        <v>-3.1250499999999999</v>
      </c>
      <c r="AG96" s="55">
        <v>-3.3444600000000002</v>
      </c>
      <c r="AH96" s="55">
        <v>-3.33466</v>
      </c>
      <c r="AI96" s="55">
        <v>-1.64175</v>
      </c>
      <c r="AJ96" s="55">
        <v>-1.73123</v>
      </c>
      <c r="AK96" s="55">
        <v>0.26091500000000001</v>
      </c>
      <c r="AL96" s="55">
        <v>-1.75135</v>
      </c>
      <c r="AM96" s="55">
        <v>-1.5500799999999999</v>
      </c>
      <c r="AN96" s="55">
        <v>-0.15307999999999999</v>
      </c>
      <c r="AO96" s="55">
        <v>-1.2013799999999999</v>
      </c>
      <c r="AP96" s="55">
        <v>-1.6527499999999999</v>
      </c>
      <c r="AQ96" s="55">
        <v>-2.2795100000000001</v>
      </c>
      <c r="AR96" s="55">
        <v>-1.7133799999999999</v>
      </c>
      <c r="AS96" s="56">
        <v>-3.6731199999999999</v>
      </c>
      <c r="AT96" s="55">
        <v>7.5953999999999994E-2</v>
      </c>
      <c r="AU96" s="57">
        <v>-1.3383499999999999</v>
      </c>
      <c r="AV96" s="56">
        <v>-1.4064700000000001</v>
      </c>
      <c r="AW96" s="55">
        <v>-0.20430999999999999</v>
      </c>
      <c r="AX96" s="55">
        <v>-0.28869</v>
      </c>
      <c r="AY96" s="55">
        <v>-0.22531000000000001</v>
      </c>
      <c r="AZ96" s="56">
        <v>-0.29870999999999998</v>
      </c>
      <c r="BA96" s="55">
        <v>-0.28623999999999999</v>
      </c>
      <c r="BB96" s="57">
        <v>-1.5493300000000001</v>
      </c>
      <c r="BC96" s="56">
        <v>-0.75370999999999999</v>
      </c>
      <c r="BD96" s="55">
        <v>-1.5366899999999999</v>
      </c>
      <c r="BE96" s="55">
        <v>2.5337649999999998</v>
      </c>
      <c r="BF96" s="55">
        <v>-0.44181999999999999</v>
      </c>
      <c r="BG96" s="56">
        <v>-1.47939</v>
      </c>
      <c r="BH96" s="55">
        <v>1.751404</v>
      </c>
      <c r="BI96" s="57">
        <v>0.41893900000000001</v>
      </c>
      <c r="BJ96" s="56">
        <v>-4.5826700000000002</v>
      </c>
      <c r="BK96" s="55">
        <v>-0.38168000000000002</v>
      </c>
      <c r="BL96" s="55">
        <v>-0.36871999999999999</v>
      </c>
      <c r="BM96" s="55">
        <v>-1.2491000000000001</v>
      </c>
      <c r="BN96" s="56">
        <v>0.313803</v>
      </c>
      <c r="BO96" s="55">
        <v>-0.12329</v>
      </c>
      <c r="BP96" s="57">
        <v>-0.46042</v>
      </c>
      <c r="BQ96" s="56">
        <v>-0.30989</v>
      </c>
      <c r="BR96" s="55">
        <v>-0.11065999999999999</v>
      </c>
      <c r="BS96" s="55">
        <v>2.1636639999999998</v>
      </c>
      <c r="BT96" s="55">
        <v>-0.85743999999999998</v>
      </c>
      <c r="BU96" s="56">
        <v>3.200526</v>
      </c>
      <c r="BV96" s="55">
        <v>-1.3340799999999999</v>
      </c>
      <c r="BW96" s="57">
        <v>1.2428250000000001</v>
      </c>
      <c r="BX96" s="56">
        <v>1.8243309999999999</v>
      </c>
      <c r="BY96" s="55">
        <v>-8.0140000000000003E-2</v>
      </c>
      <c r="BZ96" s="55">
        <v>6.1267430000000003</v>
      </c>
      <c r="CA96" s="55">
        <v>-3.6080000000000001E-2</v>
      </c>
      <c r="CB96" s="56">
        <v>-0.52607000000000004</v>
      </c>
      <c r="CC96" s="55">
        <v>-0.29413</v>
      </c>
      <c r="CD96" s="57">
        <v>-0.68291000000000002</v>
      </c>
      <c r="CE96" s="56">
        <v>4.119116</v>
      </c>
      <c r="CF96" s="55">
        <v>-0.71284000000000003</v>
      </c>
      <c r="CG96" s="55">
        <v>-0.14992</v>
      </c>
      <c r="CH96" s="55">
        <v>-0.64388000000000001</v>
      </c>
      <c r="CI96" s="56">
        <v>-0.64476999999999995</v>
      </c>
      <c r="CJ96" s="55">
        <v>-3.1890000000000002E-2</v>
      </c>
      <c r="CK96" s="57">
        <v>-0.33635999999999999</v>
      </c>
      <c r="CL96" s="56">
        <v>-0.20613999999999999</v>
      </c>
      <c r="CM96" s="55">
        <v>1.1279969999999999</v>
      </c>
      <c r="CN96" s="55">
        <v>-8.1640000000000004E-2</v>
      </c>
      <c r="CO96" s="55">
        <v>-2.0750000000000001E-2</v>
      </c>
      <c r="CP96" s="56">
        <v>-0.33798</v>
      </c>
      <c r="CQ96" s="55">
        <v>1.7287E-2</v>
      </c>
      <c r="CR96" s="57">
        <v>1.4805779999999999</v>
      </c>
      <c r="CS96" s="56">
        <v>-0.15679999999999999</v>
      </c>
      <c r="CT96" s="55">
        <v>0.102115</v>
      </c>
      <c r="CU96" s="55">
        <v>1.3714E-2</v>
      </c>
      <c r="CV96" s="55">
        <v>9.9222000000000005E-2</v>
      </c>
      <c r="CW96" s="56">
        <v>8.0644999999999994E-2</v>
      </c>
      <c r="CX96" s="55">
        <v>8.1808000000000006E-2</v>
      </c>
      <c r="CY96" s="57">
        <v>10</v>
      </c>
      <c r="CZ96" s="56">
        <v>-4.9700000000000001E-2</v>
      </c>
      <c r="DA96" s="55">
        <v>-1.907E-2</v>
      </c>
      <c r="DB96" s="55">
        <v>-3.977E-2</v>
      </c>
      <c r="DC96" s="55">
        <v>-0.53068000000000004</v>
      </c>
      <c r="DD96" s="56">
        <v>-8.165E-2</v>
      </c>
      <c r="DE96" s="55">
        <v>-8.8699999999999994E-3</v>
      </c>
      <c r="DF96" s="57">
        <v>-0.33137</v>
      </c>
      <c r="DG96" s="56">
        <v>-0.22520000000000001</v>
      </c>
      <c r="DH96" s="55">
        <v>5.9329999999999999E-3</v>
      </c>
      <c r="DI96" s="55">
        <v>0.108484</v>
      </c>
      <c r="DJ96" s="55">
        <v>-0.11917</v>
      </c>
      <c r="DK96" s="56">
        <v>-1.49E-3</v>
      </c>
      <c r="DL96" s="55">
        <v>-0.11291</v>
      </c>
      <c r="DM96" s="57">
        <v>-3.5029999999999999E-2</v>
      </c>
      <c r="DN96" s="56">
        <v>0.14242099999999999</v>
      </c>
      <c r="DO96" s="55">
        <v>-2.615E-2</v>
      </c>
    </row>
    <row r="97" spans="1:119" x14ac:dyDescent="0.15">
      <c r="A97" s="53" t="s">
        <v>30</v>
      </c>
      <c r="B97" s="53" t="s">
        <v>917</v>
      </c>
      <c r="C97" s="54" t="s">
        <v>776</v>
      </c>
      <c r="D97" s="146">
        <v>95</v>
      </c>
      <c r="E97" s="54" t="s">
        <v>30</v>
      </c>
      <c r="F97" s="54" t="s">
        <v>571</v>
      </c>
      <c r="G97" s="141">
        <v>1.9977562999999999E-3</v>
      </c>
      <c r="H97" s="143">
        <v>5.7343000000000002</v>
      </c>
      <c r="I97" s="141">
        <v>0</v>
      </c>
      <c r="J97" s="55">
        <v>-0.58484000000000003</v>
      </c>
      <c r="K97" s="55">
        <v>-0.50863999999999998</v>
      </c>
      <c r="L97" s="55">
        <v>-0.56172999999999995</v>
      </c>
      <c r="M97" s="55">
        <v>-0.38736999999999999</v>
      </c>
      <c r="N97" s="55">
        <v>-0.49091000000000001</v>
      </c>
      <c r="O97" s="55">
        <v>-0.33790999999999999</v>
      </c>
      <c r="P97" s="55">
        <v>-0.31568000000000002</v>
      </c>
      <c r="Q97" s="55">
        <v>-0.26930999999999999</v>
      </c>
      <c r="R97" s="55">
        <v>-0.41167999999999999</v>
      </c>
      <c r="S97" s="55">
        <v>0.28165099999999998</v>
      </c>
      <c r="T97" s="55">
        <v>-0.54484999999999995</v>
      </c>
      <c r="U97" s="55">
        <v>-0.56184999999999996</v>
      </c>
      <c r="V97" s="55">
        <v>-0.46776000000000001</v>
      </c>
      <c r="W97" s="55">
        <v>-0.10499</v>
      </c>
      <c r="X97" s="55">
        <v>1.3780380000000001</v>
      </c>
      <c r="Y97" s="55">
        <v>-0.13965</v>
      </c>
      <c r="Z97" s="55">
        <v>-0.10987</v>
      </c>
      <c r="AA97" s="55">
        <v>-0.60812999999999995</v>
      </c>
      <c r="AB97" s="55">
        <v>-0.17674999999999999</v>
      </c>
      <c r="AC97" s="55">
        <v>-0.22036</v>
      </c>
      <c r="AD97" s="55">
        <v>-7.3770000000000002E-2</v>
      </c>
      <c r="AE97" s="55">
        <v>-0.11092</v>
      </c>
      <c r="AF97" s="55">
        <v>-0.28983999999999999</v>
      </c>
      <c r="AG97" s="55">
        <v>-0.31030999999999997</v>
      </c>
      <c r="AH97" s="55">
        <v>-7.9659999999999995E-2</v>
      </c>
      <c r="AI97" s="55">
        <v>1.2</v>
      </c>
      <c r="AJ97" s="55">
        <v>-1.03705</v>
      </c>
      <c r="AK97" s="55">
        <v>-7.8380000000000005E-2</v>
      </c>
      <c r="AL97" s="55">
        <v>-1.05013</v>
      </c>
      <c r="AM97" s="55">
        <v>1.5394730000000001</v>
      </c>
      <c r="AN97" s="55">
        <v>0.73952300000000004</v>
      </c>
      <c r="AO97" s="55">
        <v>4.3653999999999998E-2</v>
      </c>
      <c r="AP97" s="55">
        <v>-2.444</v>
      </c>
      <c r="AQ97" s="55">
        <v>-2.93574</v>
      </c>
      <c r="AR97" s="55">
        <v>-1.10362</v>
      </c>
      <c r="AS97" s="55">
        <v>-0.28504000000000002</v>
      </c>
      <c r="AT97" s="60">
        <v>-6.6229999999999997E-2</v>
      </c>
      <c r="AU97" s="55">
        <v>-2.7843399999999998</v>
      </c>
      <c r="AV97" s="55">
        <v>-2.3748900000000002</v>
      </c>
      <c r="AW97" s="55">
        <v>0.169657</v>
      </c>
      <c r="AX97" s="55">
        <v>0.23998700000000001</v>
      </c>
      <c r="AY97" s="55">
        <v>-0.11108999999999999</v>
      </c>
      <c r="AZ97" s="55">
        <v>-2.121E-2</v>
      </c>
      <c r="BA97" s="60">
        <v>-0.17194000000000001</v>
      </c>
      <c r="BB97" s="55">
        <v>-3.2040899999999999</v>
      </c>
      <c r="BC97" s="55">
        <v>-0.34672999999999998</v>
      </c>
      <c r="BD97" s="55">
        <v>-4.2388399999999997</v>
      </c>
      <c r="BE97" s="55">
        <v>-0.23702000000000001</v>
      </c>
      <c r="BF97" s="55">
        <v>0.91456599999999999</v>
      </c>
      <c r="BG97" s="55">
        <v>-0.36241000000000001</v>
      </c>
      <c r="BH97" s="60">
        <v>2.0429240000000002</v>
      </c>
      <c r="BI97" s="55">
        <v>0.40551999999999999</v>
      </c>
      <c r="BJ97" s="55">
        <v>-0.21501999999999999</v>
      </c>
      <c r="BK97" s="55">
        <v>0.71760299999999999</v>
      </c>
      <c r="BL97" s="55">
        <v>0.56149400000000005</v>
      </c>
      <c r="BM97" s="55">
        <v>-4.6808199999999998</v>
      </c>
      <c r="BN97" s="55">
        <v>1.1115170000000001</v>
      </c>
      <c r="BO97" s="60">
        <v>0.27746199999999999</v>
      </c>
      <c r="BP97" s="55">
        <v>-1.9699999999999999E-2</v>
      </c>
      <c r="BQ97" s="55">
        <v>0.66504799999999997</v>
      </c>
      <c r="BR97" s="55">
        <v>-1.0296700000000001</v>
      </c>
      <c r="BS97" s="55">
        <v>0.89640500000000001</v>
      </c>
      <c r="BT97" s="55">
        <v>-4.1680000000000002E-2</v>
      </c>
      <c r="BU97" s="55">
        <v>0.79647999999999997</v>
      </c>
      <c r="BV97" s="60">
        <v>0.396594</v>
      </c>
      <c r="BW97" s="55">
        <v>4.1163999999999999E-2</v>
      </c>
      <c r="BX97" s="55">
        <v>-5.2990000000000002E-2</v>
      </c>
      <c r="BY97" s="55">
        <v>4.1942320000000004</v>
      </c>
      <c r="BZ97" s="55">
        <v>1.201E-2</v>
      </c>
      <c r="CA97" s="55">
        <v>1.0211840000000001</v>
      </c>
      <c r="CB97" s="55">
        <v>-0.12046</v>
      </c>
      <c r="CC97" s="60">
        <v>-0.24786</v>
      </c>
      <c r="CD97" s="55">
        <v>-0.54956000000000005</v>
      </c>
      <c r="CE97" s="55">
        <v>0.60445700000000002</v>
      </c>
      <c r="CF97" s="55">
        <v>-0.63151000000000002</v>
      </c>
      <c r="CG97" s="55">
        <v>0.50239500000000004</v>
      </c>
      <c r="CH97" s="55">
        <v>-0.66537999999999997</v>
      </c>
      <c r="CI97" s="55">
        <v>-0.30953000000000003</v>
      </c>
      <c r="CJ97" s="60">
        <v>9.1550000000000006E-2</v>
      </c>
      <c r="CK97" s="55">
        <v>0.820523</v>
      </c>
      <c r="CL97" s="55">
        <v>0.79428600000000005</v>
      </c>
      <c r="CM97" s="55">
        <v>-0.12615000000000001</v>
      </c>
      <c r="CN97" s="55">
        <v>0.43748399999999998</v>
      </c>
      <c r="CO97" s="55">
        <v>-0.30227999999999999</v>
      </c>
      <c r="CP97" s="55">
        <v>-0.45926</v>
      </c>
      <c r="CQ97" s="60">
        <v>6.1116080000000004</v>
      </c>
      <c r="CR97" s="55">
        <v>-0.18454999999999999</v>
      </c>
      <c r="CS97" s="55">
        <v>0.68337599999999998</v>
      </c>
      <c r="CT97" s="55">
        <v>4.1964410000000001</v>
      </c>
      <c r="CU97" s="55">
        <v>-1.405E-2</v>
      </c>
      <c r="CV97" s="55">
        <v>4.0387300000000002</v>
      </c>
      <c r="CW97" s="55">
        <v>4.3234709999999996</v>
      </c>
      <c r="CX97" s="60">
        <v>4.2721489999999998</v>
      </c>
      <c r="CY97" s="55">
        <v>-4.9700000000000001E-2</v>
      </c>
      <c r="CZ97" s="55">
        <v>10</v>
      </c>
      <c r="DA97" s="55">
        <v>8.9105270000000001</v>
      </c>
      <c r="DB97" s="55">
        <v>2.0848900000000001</v>
      </c>
      <c r="DC97" s="55">
        <v>-0.36887999999999999</v>
      </c>
      <c r="DD97" s="55">
        <v>1.890395</v>
      </c>
      <c r="DE97" s="60">
        <v>-0.48175000000000001</v>
      </c>
      <c r="DF97" s="55">
        <v>5.0340000000000003E-3</v>
      </c>
      <c r="DG97" s="55">
        <v>0.35020699999999999</v>
      </c>
      <c r="DH97" s="55">
        <v>0.13669799999999999</v>
      </c>
      <c r="DI97" s="55">
        <v>-0.67144999999999999</v>
      </c>
      <c r="DJ97" s="55">
        <v>0.75081200000000003</v>
      </c>
      <c r="DK97" s="55">
        <v>7.3882000000000003E-2</v>
      </c>
      <c r="DL97" s="60">
        <v>-0.26251999999999998</v>
      </c>
      <c r="DM97" s="55">
        <v>2.9725000000000001E-2</v>
      </c>
      <c r="DN97" s="55">
        <v>1.7910000000000001E-3</v>
      </c>
      <c r="DO97" s="55">
        <v>-0.46215000000000001</v>
      </c>
    </row>
    <row r="98" spans="1:119" x14ac:dyDescent="0.15">
      <c r="A98" s="53" t="s">
        <v>71</v>
      </c>
      <c r="B98" s="53" t="s">
        <v>918</v>
      </c>
      <c r="C98" s="54" t="s">
        <v>793</v>
      </c>
      <c r="D98" s="146">
        <v>96</v>
      </c>
      <c r="E98" s="54" t="s">
        <v>71</v>
      </c>
      <c r="F98" s="54" t="s">
        <v>617</v>
      </c>
      <c r="G98" s="141">
        <v>1.9457896000000001E-3</v>
      </c>
      <c r="H98" s="143" t="s">
        <v>747</v>
      </c>
      <c r="I98" s="141">
        <v>0</v>
      </c>
      <c r="J98" s="55">
        <v>-0.59946999999999995</v>
      </c>
      <c r="K98" s="55">
        <v>-0.55084999999999995</v>
      </c>
      <c r="L98" s="55">
        <v>-0.57786999999999999</v>
      </c>
      <c r="M98" s="55">
        <v>-0.32223000000000002</v>
      </c>
      <c r="N98" s="55">
        <v>-0.45079999999999998</v>
      </c>
      <c r="O98" s="55">
        <v>-0.3478</v>
      </c>
      <c r="P98" s="55">
        <v>-0.32887</v>
      </c>
      <c r="Q98" s="55">
        <v>-0.31067</v>
      </c>
      <c r="R98" s="55">
        <v>-0.43625000000000003</v>
      </c>
      <c r="S98" s="55">
        <v>0.28088000000000002</v>
      </c>
      <c r="T98" s="55">
        <v>-0.49697999999999998</v>
      </c>
      <c r="U98" s="55">
        <v>-0.49142000000000002</v>
      </c>
      <c r="V98" s="55">
        <v>-0.44092999999999999</v>
      </c>
      <c r="W98" s="55">
        <v>-0.16292999999999999</v>
      </c>
      <c r="X98" s="55">
        <v>1.3451329999999999</v>
      </c>
      <c r="Y98" s="55">
        <v>-0.15811</v>
      </c>
      <c r="Z98" s="55">
        <v>-0.16633000000000001</v>
      </c>
      <c r="AA98" s="55">
        <v>-0.56891000000000003</v>
      </c>
      <c r="AB98" s="55">
        <v>-0.19921</v>
      </c>
      <c r="AC98" s="55">
        <v>-0.25291999999999998</v>
      </c>
      <c r="AD98" s="55">
        <v>-0.12075</v>
      </c>
      <c r="AE98" s="55">
        <v>-0.16904</v>
      </c>
      <c r="AF98" s="55">
        <v>-0.33040999999999998</v>
      </c>
      <c r="AG98" s="55">
        <v>-0.33073000000000002</v>
      </c>
      <c r="AH98" s="55">
        <v>-0.14204</v>
      </c>
      <c r="AI98" s="55">
        <v>1.360142</v>
      </c>
      <c r="AJ98" s="55">
        <v>-0.78798000000000001</v>
      </c>
      <c r="AK98" s="55">
        <v>-6.7729999999999999E-2</v>
      </c>
      <c r="AL98" s="55">
        <v>-0.79942000000000002</v>
      </c>
      <c r="AM98" s="55">
        <v>1.6614329999999999</v>
      </c>
      <c r="AN98" s="55">
        <v>0.69581300000000001</v>
      </c>
      <c r="AO98" s="55">
        <v>1.6003E-2</v>
      </c>
      <c r="AP98" s="55">
        <v>-2.1839200000000001</v>
      </c>
      <c r="AQ98" s="55">
        <v>-2.7939500000000002</v>
      </c>
      <c r="AR98" s="55">
        <v>-0.87502000000000002</v>
      </c>
      <c r="AS98" s="55">
        <v>-0.33524999999999999</v>
      </c>
      <c r="AT98" s="61">
        <v>-7.8090000000000007E-2</v>
      </c>
      <c r="AU98" s="55">
        <v>-2.5937100000000002</v>
      </c>
      <c r="AV98" s="55">
        <v>-2.1258599999999999</v>
      </c>
      <c r="AW98" s="55">
        <v>0.18632299999999999</v>
      </c>
      <c r="AX98" s="55">
        <v>0.29857</v>
      </c>
      <c r="AY98" s="55">
        <v>-4.4740000000000002E-2</v>
      </c>
      <c r="AZ98" s="55">
        <v>4.3569999999999998E-2</v>
      </c>
      <c r="BA98" s="61">
        <v>-0.12786</v>
      </c>
      <c r="BB98" s="55">
        <v>-3.0790600000000001</v>
      </c>
      <c r="BC98" s="55">
        <v>-0.28567999999999999</v>
      </c>
      <c r="BD98" s="55">
        <v>-4.0548599999999997</v>
      </c>
      <c r="BE98" s="55">
        <v>-0.12376</v>
      </c>
      <c r="BF98" s="55">
        <v>0.90899399999999997</v>
      </c>
      <c r="BG98" s="55">
        <v>-0.37169999999999997</v>
      </c>
      <c r="BH98" s="61">
        <v>1.863855</v>
      </c>
      <c r="BI98" s="55">
        <v>0.411638</v>
      </c>
      <c r="BJ98" s="55">
        <v>-0.27393000000000001</v>
      </c>
      <c r="BK98" s="55">
        <v>0.732487</v>
      </c>
      <c r="BL98" s="55">
        <v>0.54775200000000002</v>
      </c>
      <c r="BM98" s="55">
        <v>-4.4623600000000003</v>
      </c>
      <c r="BN98" s="55">
        <v>0.997062</v>
      </c>
      <c r="BO98" s="61">
        <v>0.30043799999999998</v>
      </c>
      <c r="BP98" s="55">
        <v>-8.1339999999999996E-2</v>
      </c>
      <c r="BQ98" s="55">
        <v>0.64591600000000005</v>
      </c>
      <c r="BR98" s="55">
        <v>-1.0220800000000001</v>
      </c>
      <c r="BS98" s="55">
        <v>0.85955400000000004</v>
      </c>
      <c r="BT98" s="55">
        <v>-2.8309999999999998E-2</v>
      </c>
      <c r="BU98" s="55">
        <v>0.73287500000000005</v>
      </c>
      <c r="BV98" s="61">
        <v>0.45629599999999998</v>
      </c>
      <c r="BW98" s="55">
        <v>9.8336999999999994E-2</v>
      </c>
      <c r="BX98" s="55">
        <v>-6.6129999999999994E-2</v>
      </c>
      <c r="BY98" s="55">
        <v>4.0243440000000001</v>
      </c>
      <c r="BZ98" s="55">
        <v>2.0726999999999999E-2</v>
      </c>
      <c r="CA98" s="55">
        <v>0.80679100000000004</v>
      </c>
      <c r="CB98" s="55">
        <v>-8.1589999999999996E-2</v>
      </c>
      <c r="CC98" s="61">
        <v>-0.29701</v>
      </c>
      <c r="CD98" s="55">
        <v>-0.58218999999999999</v>
      </c>
      <c r="CE98" s="55">
        <v>0.534802</v>
      </c>
      <c r="CF98" s="55">
        <v>-0.64944999999999997</v>
      </c>
      <c r="CG98" s="55">
        <v>0.46514899999999998</v>
      </c>
      <c r="CH98" s="55">
        <v>-0.67972999999999995</v>
      </c>
      <c r="CI98" s="55">
        <v>-0.34716000000000002</v>
      </c>
      <c r="CJ98" s="61">
        <v>9.1058E-2</v>
      </c>
      <c r="CK98" s="55">
        <v>0.56942199999999998</v>
      </c>
      <c r="CL98" s="55">
        <v>0.53309700000000004</v>
      </c>
      <c r="CM98" s="55">
        <v>-9.0950000000000003E-2</v>
      </c>
      <c r="CN98" s="55">
        <v>0.449959</v>
      </c>
      <c r="CO98" s="55">
        <v>-0.27945999999999999</v>
      </c>
      <c r="CP98" s="55">
        <v>-0.47072999999999998</v>
      </c>
      <c r="CQ98" s="61">
        <v>6.8396049999999997</v>
      </c>
      <c r="CR98" s="55">
        <v>-0.18129999999999999</v>
      </c>
      <c r="CS98" s="55">
        <v>0.673929</v>
      </c>
      <c r="CT98" s="55">
        <v>4.3342179999999999</v>
      </c>
      <c r="CU98" s="55">
        <v>-6.8999999999999997E-4</v>
      </c>
      <c r="CV98" s="55">
        <v>4.1252380000000004</v>
      </c>
      <c r="CW98" s="55">
        <v>4.4331969999999998</v>
      </c>
      <c r="CX98" s="61">
        <v>4.3809079999999998</v>
      </c>
      <c r="CY98" s="55">
        <v>-1.907E-2</v>
      </c>
      <c r="CZ98" s="55">
        <v>8.9105270000000001</v>
      </c>
      <c r="DA98" s="55">
        <v>10</v>
      </c>
      <c r="DB98" s="55">
        <v>1.9431989999999999</v>
      </c>
      <c r="DC98" s="55">
        <v>-0.36956</v>
      </c>
      <c r="DD98" s="55">
        <v>1.377623</v>
      </c>
      <c r="DE98" s="61">
        <v>-0.50573000000000001</v>
      </c>
      <c r="DF98" s="55">
        <v>1.4489999999999999E-2</v>
      </c>
      <c r="DG98" s="55">
        <v>0.32069900000000001</v>
      </c>
      <c r="DH98" s="55">
        <v>0.103032</v>
      </c>
      <c r="DI98" s="55">
        <v>-0.67549000000000003</v>
      </c>
      <c r="DJ98" s="55">
        <v>0.76655099999999998</v>
      </c>
      <c r="DK98" s="55">
        <v>8.0837999999999993E-2</v>
      </c>
      <c r="DL98" s="61">
        <v>-0.26861000000000002</v>
      </c>
      <c r="DM98" s="55">
        <v>3.4763000000000002E-2</v>
      </c>
      <c r="DN98" s="55">
        <v>0.163082</v>
      </c>
      <c r="DO98" s="55">
        <v>-0.50434999999999997</v>
      </c>
    </row>
    <row r="99" spans="1:119" x14ac:dyDescent="0.15">
      <c r="A99" s="53" t="s">
        <v>48</v>
      </c>
      <c r="B99" s="53" t="s">
        <v>919</v>
      </c>
      <c r="C99" s="54" t="s">
        <v>143</v>
      </c>
      <c r="D99" s="146">
        <v>97</v>
      </c>
      <c r="E99" s="54" t="s">
        <v>48</v>
      </c>
      <c r="F99" s="54" t="s">
        <v>594</v>
      </c>
      <c r="G99" s="141">
        <v>1.9335394999999999E-3</v>
      </c>
      <c r="H99" s="143">
        <v>9.5159000000000002</v>
      </c>
      <c r="I99" s="141">
        <v>0</v>
      </c>
      <c r="J99" s="55">
        <v>-0.57821</v>
      </c>
      <c r="K99" s="55">
        <v>-0.51873999999999998</v>
      </c>
      <c r="L99" s="55">
        <v>-0.56889999999999996</v>
      </c>
      <c r="M99" s="55">
        <v>-0.44499</v>
      </c>
      <c r="N99" s="55">
        <v>-0.43584000000000001</v>
      </c>
      <c r="O99" s="55">
        <v>-0.4572</v>
      </c>
      <c r="P99" s="55">
        <v>-0.45021</v>
      </c>
      <c r="Q99" s="55">
        <v>-0.35048000000000001</v>
      </c>
      <c r="R99" s="55">
        <v>-0.30170999999999998</v>
      </c>
      <c r="S99" s="55">
        <v>-8.6290000000000006E-2</v>
      </c>
      <c r="T99" s="55">
        <v>-0.40610000000000002</v>
      </c>
      <c r="U99" s="55">
        <v>-0.42459000000000002</v>
      </c>
      <c r="V99" s="55">
        <v>-0.35872999999999999</v>
      </c>
      <c r="W99" s="55">
        <v>-0.11892999999999999</v>
      </c>
      <c r="X99" s="55">
        <v>-0.13123000000000001</v>
      </c>
      <c r="Y99" s="55">
        <v>-0.15423999999999999</v>
      </c>
      <c r="Z99" s="55">
        <v>-6.0519999999999997E-2</v>
      </c>
      <c r="AA99" s="55">
        <v>-0.41389999999999999</v>
      </c>
      <c r="AB99" s="55">
        <v>-0.17224999999999999</v>
      </c>
      <c r="AC99" s="55">
        <v>-0.30452000000000001</v>
      </c>
      <c r="AD99" s="55">
        <v>-9.9330000000000002E-2</v>
      </c>
      <c r="AE99" s="55">
        <v>-0.11849</v>
      </c>
      <c r="AF99" s="55">
        <v>-0.14130999999999999</v>
      </c>
      <c r="AG99" s="55">
        <v>-0.17083000000000001</v>
      </c>
      <c r="AH99" s="55">
        <v>-0.10732999999999999</v>
      </c>
      <c r="AI99" s="55">
        <v>-0.27509</v>
      </c>
      <c r="AJ99" s="55">
        <v>-0.63224999999999998</v>
      </c>
      <c r="AK99" s="55">
        <v>-0.11772000000000001</v>
      </c>
      <c r="AL99" s="55">
        <v>-0.63046999999999997</v>
      </c>
      <c r="AM99" s="55">
        <v>-0.22781000000000001</v>
      </c>
      <c r="AN99" s="55">
        <v>8.7188000000000002E-2</v>
      </c>
      <c r="AO99" s="55">
        <v>4.4721999999999998E-2</v>
      </c>
      <c r="AP99" s="55">
        <v>-1.1898299999999999</v>
      </c>
      <c r="AQ99" s="55">
        <v>-1.1794</v>
      </c>
      <c r="AR99" s="55">
        <v>-0.65600000000000003</v>
      </c>
      <c r="AS99" s="56">
        <v>-0.1008</v>
      </c>
      <c r="AT99" s="55">
        <v>-0.34553</v>
      </c>
      <c r="AU99" s="57">
        <v>-1.2666999999999999</v>
      </c>
      <c r="AV99" s="56">
        <v>-1.1984900000000001</v>
      </c>
      <c r="AW99" s="55">
        <v>0.68791000000000002</v>
      </c>
      <c r="AX99" s="55">
        <v>0.38909700000000003</v>
      </c>
      <c r="AY99" s="55">
        <v>-0.18171999999999999</v>
      </c>
      <c r="AZ99" s="56">
        <v>2.7200000000000002E-3</v>
      </c>
      <c r="BA99" s="55">
        <v>-3.4009999999999999E-2</v>
      </c>
      <c r="BB99" s="57">
        <v>-1.2597700000000001</v>
      </c>
      <c r="BC99" s="56">
        <v>-0.29060999999999998</v>
      </c>
      <c r="BD99" s="55">
        <v>-1.47123</v>
      </c>
      <c r="BE99" s="55">
        <v>-0.28214</v>
      </c>
      <c r="BF99" s="55">
        <v>2.129956</v>
      </c>
      <c r="BG99" s="56">
        <v>-0.15794</v>
      </c>
      <c r="BH99" s="55">
        <v>0.91301500000000002</v>
      </c>
      <c r="BI99" s="57">
        <v>-4.0890000000000003E-2</v>
      </c>
      <c r="BJ99" s="56">
        <v>-2.8500000000000001E-2</v>
      </c>
      <c r="BK99" s="55">
        <v>2.0366390000000001</v>
      </c>
      <c r="BL99" s="55">
        <v>1.4565330000000001</v>
      </c>
      <c r="BM99" s="55">
        <v>-1.4763500000000001</v>
      </c>
      <c r="BN99" s="56">
        <v>0.40589500000000001</v>
      </c>
      <c r="BO99" s="55">
        <v>0.92679400000000001</v>
      </c>
      <c r="BP99" s="57">
        <v>3.1711999999999997E-2</v>
      </c>
      <c r="BQ99" s="56">
        <v>1.4192640000000001</v>
      </c>
      <c r="BR99" s="55">
        <v>-0.43795000000000001</v>
      </c>
      <c r="BS99" s="55">
        <v>-0.13371</v>
      </c>
      <c r="BT99" s="55">
        <v>-0.39835999999999999</v>
      </c>
      <c r="BU99" s="56">
        <v>0.452206</v>
      </c>
      <c r="BV99" s="55">
        <v>-0.60382000000000002</v>
      </c>
      <c r="BW99" s="57">
        <v>-0.10514</v>
      </c>
      <c r="BX99" s="56">
        <v>-0.24657999999999999</v>
      </c>
      <c r="BY99" s="55">
        <v>0.59176899999999999</v>
      </c>
      <c r="BZ99" s="55">
        <v>3.1480000000000002E-3</v>
      </c>
      <c r="CA99" s="55">
        <v>0.37898700000000002</v>
      </c>
      <c r="CB99" s="56">
        <v>5.7144E-2</v>
      </c>
      <c r="CC99" s="55">
        <v>0.32334499999999999</v>
      </c>
      <c r="CD99" s="57">
        <v>-0.21808</v>
      </c>
      <c r="CE99" s="56">
        <v>0.33446599999999999</v>
      </c>
      <c r="CF99" s="55">
        <v>-0.27074999999999999</v>
      </c>
      <c r="CG99" s="55">
        <v>1.2657579999999999</v>
      </c>
      <c r="CH99" s="55">
        <v>-0.19868</v>
      </c>
      <c r="CI99" s="56">
        <v>-8.5589999999999999E-2</v>
      </c>
      <c r="CJ99" s="55">
        <v>0.196963</v>
      </c>
      <c r="CK99" s="57">
        <v>0.58034300000000005</v>
      </c>
      <c r="CL99" s="56">
        <v>0.42790299999999998</v>
      </c>
      <c r="CM99" s="55">
        <v>-0.15839</v>
      </c>
      <c r="CN99" s="55">
        <v>1.5019880000000001</v>
      </c>
      <c r="CO99" s="55">
        <v>5.7181000000000003E-2</v>
      </c>
      <c r="CP99" s="56">
        <v>-0.26251999999999998</v>
      </c>
      <c r="CQ99" s="55">
        <v>1.682542</v>
      </c>
      <c r="CR99" s="57">
        <v>-0.26071</v>
      </c>
      <c r="CS99" s="56">
        <v>0.81223000000000001</v>
      </c>
      <c r="CT99" s="55">
        <v>0.56464700000000001</v>
      </c>
      <c r="CU99" s="55">
        <v>1.5363E-2</v>
      </c>
      <c r="CV99" s="55">
        <v>0.36380899999999999</v>
      </c>
      <c r="CW99" s="56">
        <v>0.56855100000000003</v>
      </c>
      <c r="CX99" s="55">
        <v>0.55358200000000002</v>
      </c>
      <c r="CY99" s="57">
        <v>-3.977E-2</v>
      </c>
      <c r="CZ99" s="56">
        <v>2.0848900000000001</v>
      </c>
      <c r="DA99" s="55">
        <v>1.9431989999999999</v>
      </c>
      <c r="DB99" s="55">
        <v>10</v>
      </c>
      <c r="DC99" s="55">
        <v>-0.22187999999999999</v>
      </c>
      <c r="DD99" s="56">
        <v>0.42174200000000001</v>
      </c>
      <c r="DE99" s="55">
        <v>1.0706</v>
      </c>
      <c r="DF99" s="57">
        <v>-3.7190000000000001E-2</v>
      </c>
      <c r="DG99" s="56">
        <v>0.45989200000000002</v>
      </c>
      <c r="DH99" s="55">
        <v>0.21149799999999999</v>
      </c>
      <c r="DI99" s="55">
        <v>1.2059420000000001</v>
      </c>
      <c r="DJ99" s="55">
        <v>0.73255199999999998</v>
      </c>
      <c r="DK99" s="56">
        <v>0.47754600000000003</v>
      </c>
      <c r="DL99" s="55">
        <v>-0.18382999999999999</v>
      </c>
      <c r="DM99" s="57">
        <v>7.7169999999999999E-3</v>
      </c>
      <c r="DN99" s="56">
        <v>3.2932999999999997E-2</v>
      </c>
      <c r="DO99" s="55">
        <v>0.15004799999999999</v>
      </c>
    </row>
    <row r="100" spans="1:119" x14ac:dyDescent="0.15">
      <c r="A100" s="53" t="s">
        <v>405</v>
      </c>
      <c r="B100" s="53" t="s">
        <v>920</v>
      </c>
      <c r="C100" s="54" t="s">
        <v>768</v>
      </c>
      <c r="D100" s="146">
        <v>98</v>
      </c>
      <c r="E100" s="54" t="s">
        <v>405</v>
      </c>
      <c r="F100" s="54" t="s">
        <v>726</v>
      </c>
      <c r="G100" s="141">
        <v>1.9219901E-3</v>
      </c>
      <c r="H100" s="143" t="s">
        <v>747</v>
      </c>
      <c r="I100" s="141">
        <v>0</v>
      </c>
      <c r="J100" s="55">
        <v>0.70050100000000004</v>
      </c>
      <c r="K100" s="55">
        <v>0.47212599999999999</v>
      </c>
      <c r="L100" s="55">
        <v>0.82120000000000004</v>
      </c>
      <c r="M100" s="55">
        <v>0.80902799999999997</v>
      </c>
      <c r="N100" s="55">
        <v>9.4299999999999995E-2</v>
      </c>
      <c r="O100" s="55">
        <v>0.22902400000000001</v>
      </c>
      <c r="P100" s="55">
        <v>0.21865799999999999</v>
      </c>
      <c r="Q100" s="55">
        <v>0.85647799999999996</v>
      </c>
      <c r="R100" s="55">
        <v>-5.2449999999999997E-2</v>
      </c>
      <c r="S100" s="55">
        <v>0.26113700000000001</v>
      </c>
      <c r="T100" s="55">
        <v>1.328965</v>
      </c>
      <c r="U100" s="55">
        <v>1.296683</v>
      </c>
      <c r="V100" s="55">
        <v>1.261906</v>
      </c>
      <c r="W100" s="55">
        <v>0.99715699999999996</v>
      </c>
      <c r="X100" s="55">
        <v>1.037685</v>
      </c>
      <c r="Y100" s="55">
        <v>0.82025800000000004</v>
      </c>
      <c r="Z100" s="55">
        <v>0.99145799999999995</v>
      </c>
      <c r="AA100" s="55">
        <v>1.381758</v>
      </c>
      <c r="AB100" s="55">
        <v>0.97310600000000003</v>
      </c>
      <c r="AC100" s="55">
        <v>0.97955499999999995</v>
      </c>
      <c r="AD100" s="55">
        <v>0.89436300000000002</v>
      </c>
      <c r="AE100" s="55">
        <v>0.94198400000000004</v>
      </c>
      <c r="AF100" s="55">
        <v>1.0375209999999999</v>
      </c>
      <c r="AG100" s="55">
        <v>1.1409819999999999</v>
      </c>
      <c r="AH100" s="55">
        <v>0.85679799999999995</v>
      </c>
      <c r="AI100" s="55">
        <v>1.5305409999999999</v>
      </c>
      <c r="AJ100" s="55">
        <v>1.83205</v>
      </c>
      <c r="AK100" s="55">
        <v>0.46752300000000002</v>
      </c>
      <c r="AL100" s="55">
        <v>1.893249</v>
      </c>
      <c r="AM100" s="55">
        <v>1.480972</v>
      </c>
      <c r="AN100" s="55">
        <v>0.37320700000000001</v>
      </c>
      <c r="AO100" s="55">
        <v>0.532918</v>
      </c>
      <c r="AP100" s="55">
        <v>1.673945</v>
      </c>
      <c r="AQ100" s="55">
        <v>1.6498429999999999</v>
      </c>
      <c r="AR100" s="55">
        <v>1.9337120000000001</v>
      </c>
      <c r="AS100" s="55">
        <v>0.96054600000000001</v>
      </c>
      <c r="AT100" s="60">
        <v>0.23796100000000001</v>
      </c>
      <c r="AU100" s="55">
        <v>1.5336369999999999</v>
      </c>
      <c r="AV100" s="55">
        <v>1.539998</v>
      </c>
      <c r="AW100" s="55">
        <v>-1.206E-2</v>
      </c>
      <c r="AX100" s="55">
        <v>0.10083300000000001</v>
      </c>
      <c r="AY100" s="55">
        <v>0.359512</v>
      </c>
      <c r="AZ100" s="55">
        <v>0.29921399999999998</v>
      </c>
      <c r="BA100" s="60">
        <v>0.78175600000000001</v>
      </c>
      <c r="BB100" s="55">
        <v>1.531458</v>
      </c>
      <c r="BC100" s="55">
        <v>0.74092999999999998</v>
      </c>
      <c r="BD100" s="55">
        <v>1.7684059999999999</v>
      </c>
      <c r="BE100" s="55">
        <v>0.18108299999999999</v>
      </c>
      <c r="BF100" s="55">
        <v>9.6670000000000006E-2</v>
      </c>
      <c r="BG100" s="55">
        <v>2.3643779999999999</v>
      </c>
      <c r="BH100" s="60">
        <v>3.8528E-2</v>
      </c>
      <c r="BI100" s="55">
        <v>0.20843600000000001</v>
      </c>
      <c r="BJ100" s="55">
        <v>0.97178100000000001</v>
      </c>
      <c r="BK100" s="55">
        <v>-9.5329999999999998E-2</v>
      </c>
      <c r="BL100" s="55">
        <v>1.9651999999999999E-2</v>
      </c>
      <c r="BM100" s="55">
        <v>1.6278600000000001</v>
      </c>
      <c r="BN100" s="55">
        <v>0.24748999999999999</v>
      </c>
      <c r="BO100" s="60">
        <v>7.2846999999999995E-2</v>
      </c>
      <c r="BP100" s="55">
        <v>-0.28282000000000002</v>
      </c>
      <c r="BQ100" s="55">
        <v>4.6220000000000002E-3</v>
      </c>
      <c r="BR100" s="55">
        <v>0.121862</v>
      </c>
      <c r="BS100" s="55">
        <v>3.1385999999999997E-2</v>
      </c>
      <c r="BT100" s="55">
        <v>-1.1978200000000001</v>
      </c>
      <c r="BU100" s="55">
        <v>-0.14163000000000001</v>
      </c>
      <c r="BV100" s="60">
        <v>0.43529899999999999</v>
      </c>
      <c r="BW100" s="55">
        <v>-3.6630000000000003E-2</v>
      </c>
      <c r="BX100" s="55">
        <v>-7.9329999999999998E-2</v>
      </c>
      <c r="BY100" s="55">
        <v>-0.62495000000000001</v>
      </c>
      <c r="BZ100" s="55">
        <v>-0.14663000000000001</v>
      </c>
      <c r="CA100" s="55">
        <v>-1.1523600000000001</v>
      </c>
      <c r="CB100" s="55">
        <v>0.46367599999999998</v>
      </c>
      <c r="CC100" s="60">
        <v>1.012194</v>
      </c>
      <c r="CD100" s="55">
        <v>5.8581120000000002</v>
      </c>
      <c r="CE100" s="55">
        <v>-0.14335000000000001</v>
      </c>
      <c r="CF100" s="55">
        <v>5.9861180000000003</v>
      </c>
      <c r="CG100" s="55">
        <v>4.9765999999999998E-2</v>
      </c>
      <c r="CH100" s="55">
        <v>3.9456180000000001</v>
      </c>
      <c r="CI100" s="55">
        <v>3.0739510000000001</v>
      </c>
      <c r="CJ100" s="60">
        <v>-0.72902999999999996</v>
      </c>
      <c r="CK100" s="55">
        <v>-1.2342299999999999</v>
      </c>
      <c r="CL100" s="55">
        <v>-1.2194199999999999</v>
      </c>
      <c r="CM100" s="55">
        <v>-0.38006000000000001</v>
      </c>
      <c r="CN100" s="55">
        <v>-0.26404</v>
      </c>
      <c r="CO100" s="55">
        <v>0.26671099999999998</v>
      </c>
      <c r="CP100" s="55">
        <v>2.0146980000000001</v>
      </c>
      <c r="CQ100" s="60">
        <v>-0.30168</v>
      </c>
      <c r="CR100" s="55">
        <v>-0.52466000000000002</v>
      </c>
      <c r="CS100" s="55">
        <v>0.50436700000000001</v>
      </c>
      <c r="CT100" s="55">
        <v>-0.35266999999999998</v>
      </c>
      <c r="CU100" s="55">
        <v>-0.17705000000000001</v>
      </c>
      <c r="CV100" s="55">
        <v>-0.42496</v>
      </c>
      <c r="CW100" s="55">
        <v>-0.32950000000000002</v>
      </c>
      <c r="CX100" s="60">
        <v>-0.32865</v>
      </c>
      <c r="CY100" s="55">
        <v>-0.53068000000000004</v>
      </c>
      <c r="CZ100" s="55">
        <v>-0.36887999999999999</v>
      </c>
      <c r="DA100" s="55">
        <v>-0.36956</v>
      </c>
      <c r="DB100" s="55">
        <v>-0.22187999999999999</v>
      </c>
      <c r="DC100" s="55">
        <v>10</v>
      </c>
      <c r="DD100" s="55">
        <v>-1.0465</v>
      </c>
      <c r="DE100" s="60">
        <v>-2.383E-2</v>
      </c>
      <c r="DF100" s="55">
        <v>0.105965</v>
      </c>
      <c r="DG100" s="55">
        <v>-3.4950000000000002E-2</v>
      </c>
      <c r="DH100" s="55">
        <v>-0.13100999999999999</v>
      </c>
      <c r="DI100" s="55">
        <v>1.3365999999999999E-2</v>
      </c>
      <c r="DJ100" s="55">
        <v>-0.12794</v>
      </c>
      <c r="DK100" s="55">
        <v>-0.65049999999999997</v>
      </c>
      <c r="DL100" s="60">
        <v>0.34951399999999999</v>
      </c>
      <c r="DM100" s="55">
        <v>0.46796100000000002</v>
      </c>
      <c r="DN100" s="55">
        <v>2.7271E-2</v>
      </c>
      <c r="DO100" s="55">
        <v>0.94885399999999998</v>
      </c>
    </row>
    <row r="101" spans="1:119" x14ac:dyDescent="0.15">
      <c r="A101" s="53" t="s">
        <v>28</v>
      </c>
      <c r="B101" s="53" t="s">
        <v>921</v>
      </c>
      <c r="C101" s="54" t="s">
        <v>774</v>
      </c>
      <c r="D101" s="146">
        <v>99</v>
      </c>
      <c r="E101" s="54" t="s">
        <v>28</v>
      </c>
      <c r="F101" s="54" t="s">
        <v>569</v>
      </c>
      <c r="G101" s="141">
        <v>1.6160482E-3</v>
      </c>
      <c r="H101" s="143" t="s">
        <v>747</v>
      </c>
      <c r="I101" s="141">
        <v>0</v>
      </c>
      <c r="J101" s="55">
        <v>0.141462</v>
      </c>
      <c r="K101" s="55">
        <v>0.16142899999999999</v>
      </c>
      <c r="L101" s="55">
        <v>0.18923599999999999</v>
      </c>
      <c r="M101" s="55">
        <v>-1.0540000000000001E-2</v>
      </c>
      <c r="N101" s="55">
        <v>0.110109</v>
      </c>
      <c r="O101" s="55">
        <v>0.14915300000000001</v>
      </c>
      <c r="P101" s="55">
        <v>0.15040100000000001</v>
      </c>
      <c r="Q101" s="55">
        <v>4.0836999999999998E-2</v>
      </c>
      <c r="R101" s="55">
        <v>2.3996E-2</v>
      </c>
      <c r="S101" s="55">
        <v>0.267654</v>
      </c>
      <c r="T101" s="55">
        <v>-0.51100999999999996</v>
      </c>
      <c r="U101" s="55">
        <v>-0.80767999999999995</v>
      </c>
      <c r="V101" s="55">
        <v>-0.39491999999999999</v>
      </c>
      <c r="W101" s="55">
        <v>0.28541699999999998</v>
      </c>
      <c r="X101" s="55">
        <v>0.37328</v>
      </c>
      <c r="Y101" s="55">
        <v>0.30734699999999998</v>
      </c>
      <c r="Z101" s="55">
        <v>0.377942</v>
      </c>
      <c r="AA101" s="55">
        <v>-0.93976999999999999</v>
      </c>
      <c r="AB101" s="55">
        <v>0.226553</v>
      </c>
      <c r="AC101" s="55">
        <v>0.10439900000000001</v>
      </c>
      <c r="AD101" s="55">
        <v>0.31567200000000001</v>
      </c>
      <c r="AE101" s="55">
        <v>0.44795299999999999</v>
      </c>
      <c r="AF101" s="55">
        <v>-0.31017</v>
      </c>
      <c r="AG101" s="55">
        <v>-0.49887999999999999</v>
      </c>
      <c r="AH101" s="55">
        <v>0.41773100000000002</v>
      </c>
      <c r="AI101" s="55">
        <v>-0.50653000000000004</v>
      </c>
      <c r="AJ101" s="55">
        <v>-1.9791099999999999</v>
      </c>
      <c r="AK101" s="55">
        <v>0.178898</v>
      </c>
      <c r="AL101" s="55">
        <v>-1.9750099999999999</v>
      </c>
      <c r="AM101" s="55">
        <v>-0.48948000000000003</v>
      </c>
      <c r="AN101" s="55">
        <v>0.40040900000000001</v>
      </c>
      <c r="AO101" s="55">
        <v>5.2928999999999997E-2</v>
      </c>
      <c r="AP101" s="55">
        <v>-1.9313199999999999</v>
      </c>
      <c r="AQ101" s="55">
        <v>-1.40473</v>
      </c>
      <c r="AR101" s="55">
        <v>-2.16255</v>
      </c>
      <c r="AS101" s="56">
        <v>-0.47309000000000001</v>
      </c>
      <c r="AT101" s="55">
        <v>0.59991499999999998</v>
      </c>
      <c r="AU101" s="57">
        <v>-1.6020099999999999</v>
      </c>
      <c r="AV101" s="56">
        <v>-1.6250500000000001</v>
      </c>
      <c r="AW101" s="55">
        <v>-1.06E-2</v>
      </c>
      <c r="AX101" s="55">
        <v>-0.10679</v>
      </c>
      <c r="AY101" s="55">
        <v>-3.8510000000000003E-2</v>
      </c>
      <c r="AZ101" s="56">
        <v>0.208116</v>
      </c>
      <c r="BA101" s="55">
        <v>-0.41392000000000001</v>
      </c>
      <c r="BB101" s="57">
        <v>-1.36625</v>
      </c>
      <c r="BC101" s="56">
        <v>-7.4579999999999994E-2</v>
      </c>
      <c r="BD101" s="55">
        <v>-1.5555099999999999</v>
      </c>
      <c r="BE101" s="55">
        <v>-0.29337000000000002</v>
      </c>
      <c r="BF101" s="55">
        <v>8.7403999999999996E-2</v>
      </c>
      <c r="BG101" s="56">
        <v>-0.89070000000000005</v>
      </c>
      <c r="BH101" s="55">
        <v>1.0911500000000001</v>
      </c>
      <c r="BI101" s="57">
        <v>0.18013599999999999</v>
      </c>
      <c r="BJ101" s="56">
        <v>-0.15062</v>
      </c>
      <c r="BK101" s="55">
        <v>0.17526700000000001</v>
      </c>
      <c r="BL101" s="55">
        <v>0.26433600000000002</v>
      </c>
      <c r="BM101" s="55">
        <v>-1.4561999999999999</v>
      </c>
      <c r="BN101" s="56">
        <v>1.2488000000000001E-2</v>
      </c>
      <c r="BO101" s="55">
        <v>-1.864E-2</v>
      </c>
      <c r="BP101" s="57">
        <v>0.21700700000000001</v>
      </c>
      <c r="BQ101" s="56">
        <v>9.3522999999999995E-2</v>
      </c>
      <c r="BR101" s="55">
        <v>-6.9449999999999998E-2</v>
      </c>
      <c r="BS101" s="55">
        <v>0.559257</v>
      </c>
      <c r="BT101" s="55">
        <v>-0.14427000000000001</v>
      </c>
      <c r="BU101" s="56">
        <v>0.48924499999999999</v>
      </c>
      <c r="BV101" s="55">
        <v>-7.4429999999999996E-2</v>
      </c>
      <c r="BW101" s="57">
        <v>-5.7750000000000003E-2</v>
      </c>
      <c r="BX101" s="56">
        <v>6.9400000000000003E-2</v>
      </c>
      <c r="BY101" s="55">
        <v>3.673505</v>
      </c>
      <c r="BZ101" s="55">
        <v>-5.7049999999999997E-2</v>
      </c>
      <c r="CA101" s="55">
        <v>5.2490600000000001</v>
      </c>
      <c r="CB101" s="56">
        <v>-0.31229000000000001</v>
      </c>
      <c r="CC101" s="55">
        <v>-0.47928999999999999</v>
      </c>
      <c r="CD101" s="57">
        <v>-1.2528300000000001</v>
      </c>
      <c r="CE101" s="56">
        <v>6.3201999999999994E-2</v>
      </c>
      <c r="CF101" s="55">
        <v>-1.31257</v>
      </c>
      <c r="CG101" s="55">
        <v>0.12088599999999999</v>
      </c>
      <c r="CH101" s="55">
        <v>-1.69798</v>
      </c>
      <c r="CI101" s="56">
        <v>-0.69935999999999998</v>
      </c>
      <c r="CJ101" s="55">
        <v>0.29533799999999999</v>
      </c>
      <c r="CK101" s="57">
        <v>2.5978400000000001</v>
      </c>
      <c r="CL101" s="56">
        <v>2.5907610000000001</v>
      </c>
      <c r="CM101" s="55">
        <v>-6.2920000000000004E-2</v>
      </c>
      <c r="CN101" s="55">
        <v>0.16052</v>
      </c>
      <c r="CO101" s="55">
        <v>-0.18762000000000001</v>
      </c>
      <c r="CP101" s="56">
        <v>-0.51000999999999996</v>
      </c>
      <c r="CQ101" s="55">
        <v>1.3564E-2</v>
      </c>
      <c r="CR101" s="57">
        <v>-7.1139999999999995E-2</v>
      </c>
      <c r="CS101" s="56">
        <v>4.3661999999999999E-2</v>
      </c>
      <c r="CT101" s="55">
        <v>0.10159</v>
      </c>
      <c r="CU101" s="55">
        <v>3.2377000000000003E-2</v>
      </c>
      <c r="CV101" s="55">
        <v>0.24498300000000001</v>
      </c>
      <c r="CW101" s="56">
        <v>0.11995</v>
      </c>
      <c r="CX101" s="55">
        <v>0.11126800000000001</v>
      </c>
      <c r="CY101" s="57">
        <v>-8.165E-2</v>
      </c>
      <c r="CZ101" s="56">
        <v>1.890395</v>
      </c>
      <c r="DA101" s="55">
        <v>1.377623</v>
      </c>
      <c r="DB101" s="55">
        <v>0.42174200000000001</v>
      </c>
      <c r="DC101" s="55">
        <v>-1.0465</v>
      </c>
      <c r="DD101" s="56">
        <v>10</v>
      </c>
      <c r="DE101" s="55">
        <v>1.0630000000000001E-2</v>
      </c>
      <c r="DF101" s="57">
        <v>2.9198000000000002E-2</v>
      </c>
      <c r="DG101" s="56">
        <v>7.7620999999999996E-2</v>
      </c>
      <c r="DH101" s="55">
        <v>7.7567999999999998E-2</v>
      </c>
      <c r="DI101" s="55">
        <v>-5.0180000000000002E-2</v>
      </c>
      <c r="DJ101" s="55">
        <v>0.13093399999999999</v>
      </c>
      <c r="DK101" s="56">
        <v>0.19914000000000001</v>
      </c>
      <c r="DL101" s="55">
        <v>-0.13458999999999999</v>
      </c>
      <c r="DM101" s="57">
        <v>1.5529999999999999E-3</v>
      </c>
      <c r="DN101" s="56">
        <v>5.4751000000000001E-2</v>
      </c>
      <c r="DO101" s="55">
        <v>-0.44455</v>
      </c>
    </row>
    <row r="102" spans="1:119" x14ac:dyDescent="0.15">
      <c r="A102" s="53" t="s">
        <v>406</v>
      </c>
      <c r="B102" s="53" t="s">
        <v>922</v>
      </c>
      <c r="C102" s="54" t="s">
        <v>770</v>
      </c>
      <c r="D102" s="146">
        <v>100</v>
      </c>
      <c r="E102" s="54" t="s">
        <v>406</v>
      </c>
      <c r="F102" s="54" t="s">
        <v>728</v>
      </c>
      <c r="G102" s="141">
        <v>1.1540151E-3</v>
      </c>
      <c r="H102" s="143" t="s">
        <v>747</v>
      </c>
      <c r="I102" s="141">
        <v>0</v>
      </c>
      <c r="J102" s="55">
        <v>0.71879000000000004</v>
      </c>
      <c r="K102" s="55">
        <v>0.73484400000000005</v>
      </c>
      <c r="L102" s="55">
        <v>0.66449599999999998</v>
      </c>
      <c r="M102" s="55">
        <v>0.43458400000000003</v>
      </c>
      <c r="N102" s="55">
        <v>0.56454899999999997</v>
      </c>
      <c r="O102" s="55">
        <v>0.68473499999999998</v>
      </c>
      <c r="P102" s="55">
        <v>0.67668799999999996</v>
      </c>
      <c r="Q102" s="55">
        <v>0.54541399999999995</v>
      </c>
      <c r="R102" s="55">
        <v>0.35229199999999999</v>
      </c>
      <c r="S102" s="55">
        <v>0.45224300000000001</v>
      </c>
      <c r="T102" s="55">
        <v>0.38059900000000002</v>
      </c>
      <c r="U102" s="55">
        <v>0.39476899999999998</v>
      </c>
      <c r="V102" s="55">
        <v>0.40890900000000002</v>
      </c>
      <c r="W102" s="55">
        <v>0.382965</v>
      </c>
      <c r="X102" s="55">
        <v>0.188611</v>
      </c>
      <c r="Y102" s="55">
        <v>0.28454000000000002</v>
      </c>
      <c r="Z102" s="55">
        <v>0.33829900000000002</v>
      </c>
      <c r="AA102" s="55">
        <v>0.41295900000000002</v>
      </c>
      <c r="AB102" s="55">
        <v>0.44827800000000001</v>
      </c>
      <c r="AC102" s="55">
        <v>0.376776</v>
      </c>
      <c r="AD102" s="55">
        <v>0.27474199999999999</v>
      </c>
      <c r="AE102" s="55">
        <v>0.29909400000000003</v>
      </c>
      <c r="AF102" s="55">
        <v>0.36611300000000002</v>
      </c>
      <c r="AG102" s="55">
        <v>0.369755</v>
      </c>
      <c r="AH102" s="55">
        <v>0.29439199999999999</v>
      </c>
      <c r="AI102" s="55">
        <v>-0.37485000000000002</v>
      </c>
      <c r="AJ102" s="55">
        <v>-0.25661</v>
      </c>
      <c r="AK102" s="55">
        <v>0.27606999999999998</v>
      </c>
      <c r="AL102" s="55">
        <v>-0.23982999999999999</v>
      </c>
      <c r="AM102" s="55">
        <v>-0.37180000000000002</v>
      </c>
      <c r="AN102" s="55">
        <v>0.31601400000000002</v>
      </c>
      <c r="AO102" s="55">
        <v>1.1720000000000001E-3</v>
      </c>
      <c r="AP102" s="55">
        <v>0.15937399999999999</v>
      </c>
      <c r="AQ102" s="55">
        <v>-6.3820000000000002E-2</v>
      </c>
      <c r="AR102" s="55">
        <v>-0.21848000000000001</v>
      </c>
      <c r="AS102" s="55">
        <v>0.325239</v>
      </c>
      <c r="AT102" s="59">
        <v>0.35334900000000002</v>
      </c>
      <c r="AU102" s="55">
        <v>7.1681999999999996E-2</v>
      </c>
      <c r="AV102" s="55">
        <v>0.14991299999999999</v>
      </c>
      <c r="AW102" s="55">
        <v>0.61563299999999999</v>
      </c>
      <c r="AX102" s="55">
        <v>-0.51451000000000002</v>
      </c>
      <c r="AY102" s="55">
        <v>0.24176500000000001</v>
      </c>
      <c r="AZ102" s="55">
        <v>0.17708499999999999</v>
      </c>
      <c r="BA102" s="59">
        <v>0.17088900000000001</v>
      </c>
      <c r="BB102" s="55">
        <v>6.0029999999999997E-3</v>
      </c>
      <c r="BC102" s="55">
        <v>0.25259399999999999</v>
      </c>
      <c r="BD102" s="55">
        <v>0.25583499999999998</v>
      </c>
      <c r="BE102" s="55">
        <v>0.158614</v>
      </c>
      <c r="BF102" s="55">
        <v>-0.30242999999999998</v>
      </c>
      <c r="BG102" s="55">
        <v>0.30335499999999999</v>
      </c>
      <c r="BH102" s="59">
        <v>-7.8179999999999999E-2</v>
      </c>
      <c r="BI102" s="55">
        <v>0.19228799999999999</v>
      </c>
      <c r="BJ102" s="55">
        <v>0.22969200000000001</v>
      </c>
      <c r="BK102" s="55">
        <v>0.119725</v>
      </c>
      <c r="BL102" s="55">
        <v>-0.28032000000000001</v>
      </c>
      <c r="BM102" s="55">
        <v>0.32212800000000003</v>
      </c>
      <c r="BN102" s="55">
        <v>0.141342</v>
      </c>
      <c r="BO102" s="59">
        <v>-1.3899999999999999E-2</v>
      </c>
      <c r="BP102" s="55">
        <v>0.29389199999999999</v>
      </c>
      <c r="BQ102" s="55">
        <v>-0.58487</v>
      </c>
      <c r="BR102" s="55">
        <v>1.005387</v>
      </c>
      <c r="BS102" s="55">
        <v>0.24646799999999999</v>
      </c>
      <c r="BT102" s="55">
        <v>-0.34678999999999999</v>
      </c>
      <c r="BU102" s="55">
        <v>-2.307E-2</v>
      </c>
      <c r="BV102" s="59">
        <v>-6.5409999999999996E-2</v>
      </c>
      <c r="BW102" s="55">
        <v>-0.23777999999999999</v>
      </c>
      <c r="BX102" s="55">
        <v>0.14544099999999999</v>
      </c>
      <c r="BY102" s="55">
        <v>-0.24564</v>
      </c>
      <c r="BZ102" s="55">
        <v>4.4136000000000002E-2</v>
      </c>
      <c r="CA102" s="55">
        <v>-0.17072000000000001</v>
      </c>
      <c r="CB102" s="55">
        <v>-3.721E-2</v>
      </c>
      <c r="CC102" s="59">
        <v>-0.15089</v>
      </c>
      <c r="CD102" s="55">
        <v>7.1466000000000002E-2</v>
      </c>
      <c r="CE102" s="55">
        <v>5.4142000000000003E-2</v>
      </c>
      <c r="CF102" s="55">
        <v>0.108501</v>
      </c>
      <c r="CG102" s="55">
        <v>8.2419000000000006E-2</v>
      </c>
      <c r="CH102" s="55">
        <v>0.50874799999999998</v>
      </c>
      <c r="CI102" s="55">
        <v>0.32591999999999999</v>
      </c>
      <c r="CJ102" s="59">
        <v>-0.21428</v>
      </c>
      <c r="CK102" s="55">
        <v>0.87377499999999997</v>
      </c>
      <c r="CL102" s="55">
        <v>0.91992300000000005</v>
      </c>
      <c r="CM102" s="55">
        <v>7.8741000000000005E-2</v>
      </c>
      <c r="CN102" s="55">
        <v>-0.52922000000000002</v>
      </c>
      <c r="CO102" s="55">
        <v>-0.11444</v>
      </c>
      <c r="CP102" s="55">
        <v>7.4109999999999995E-2</v>
      </c>
      <c r="CQ102" s="59">
        <v>-0.14374000000000001</v>
      </c>
      <c r="CR102" s="55">
        <v>0.15242</v>
      </c>
      <c r="CS102" s="55">
        <v>-0.68191000000000002</v>
      </c>
      <c r="CT102" s="55">
        <v>-0.56286999999999998</v>
      </c>
      <c r="CU102" s="55">
        <v>-7.1989999999999998E-2</v>
      </c>
      <c r="CV102" s="55">
        <v>-0.45505000000000001</v>
      </c>
      <c r="CW102" s="55">
        <v>-0.52854000000000001</v>
      </c>
      <c r="CX102" s="59">
        <v>-0.52939000000000003</v>
      </c>
      <c r="CY102" s="55">
        <v>-8.8699999999999994E-3</v>
      </c>
      <c r="CZ102" s="55">
        <v>-0.48175000000000001</v>
      </c>
      <c r="DA102" s="55">
        <v>-0.50573000000000001</v>
      </c>
      <c r="DB102" s="55">
        <v>1.0706</v>
      </c>
      <c r="DC102" s="55">
        <v>-2.383E-2</v>
      </c>
      <c r="DD102" s="55">
        <v>1.0630000000000001E-2</v>
      </c>
      <c r="DE102" s="59">
        <v>10</v>
      </c>
      <c r="DF102" s="55">
        <v>-0.10084</v>
      </c>
      <c r="DG102" s="55">
        <v>-0.78351000000000004</v>
      </c>
      <c r="DH102" s="55">
        <v>-3.4770000000000002E-2</v>
      </c>
      <c r="DI102" s="55">
        <v>0.71954899999999999</v>
      </c>
      <c r="DJ102" s="55">
        <v>-0.97043000000000001</v>
      </c>
      <c r="DK102" s="55">
        <v>2.3058740000000002</v>
      </c>
      <c r="DL102" s="59">
        <v>0.248053</v>
      </c>
      <c r="DM102" s="55">
        <v>-1.435E-2</v>
      </c>
      <c r="DN102" s="55">
        <v>1.7835E-2</v>
      </c>
      <c r="DO102" s="55">
        <v>2.104803</v>
      </c>
    </row>
    <row r="103" spans="1:119" x14ac:dyDescent="0.15">
      <c r="A103" s="53" t="s">
        <v>94</v>
      </c>
      <c r="B103" s="53" t="s">
        <v>923</v>
      </c>
      <c r="C103" s="54" t="s">
        <v>812</v>
      </c>
      <c r="D103" s="146">
        <v>101</v>
      </c>
      <c r="E103" s="54" t="s">
        <v>94</v>
      </c>
      <c r="F103" s="54" t="s">
        <v>644</v>
      </c>
      <c r="G103" s="141">
        <v>9.4008030000000003E-4</v>
      </c>
      <c r="H103" s="143" t="s">
        <v>747</v>
      </c>
      <c r="I103" s="141">
        <v>8.853335572912292E-4</v>
      </c>
      <c r="J103" s="55">
        <v>0.59178500000000001</v>
      </c>
      <c r="K103" s="55">
        <v>0.54323500000000002</v>
      </c>
      <c r="L103" s="55">
        <v>0.60603200000000002</v>
      </c>
      <c r="M103" s="55">
        <v>0.44770500000000002</v>
      </c>
      <c r="N103" s="55">
        <v>-0.16284999999999999</v>
      </c>
      <c r="O103" s="55">
        <v>0.49634200000000001</v>
      </c>
      <c r="P103" s="55">
        <v>0.48780800000000002</v>
      </c>
      <c r="Q103" s="55">
        <v>1.0571060000000001</v>
      </c>
      <c r="R103" s="55">
        <v>0.48015400000000003</v>
      </c>
      <c r="S103" s="55">
        <v>0.338173</v>
      </c>
      <c r="T103" s="55">
        <v>0.35199399999999997</v>
      </c>
      <c r="U103" s="55">
        <v>0.32770300000000002</v>
      </c>
      <c r="V103" s="55">
        <v>0.385797</v>
      </c>
      <c r="W103" s="55">
        <v>0.61439100000000002</v>
      </c>
      <c r="X103" s="55">
        <v>0.33108500000000002</v>
      </c>
      <c r="Y103" s="55">
        <v>0.40450199999999997</v>
      </c>
      <c r="Z103" s="55">
        <v>0.52976599999999996</v>
      </c>
      <c r="AA103" s="55">
        <v>0.33272099999999999</v>
      </c>
      <c r="AB103" s="55">
        <v>0.35821199999999997</v>
      </c>
      <c r="AC103" s="55">
        <v>0.85282000000000002</v>
      </c>
      <c r="AD103" s="55">
        <v>0.55403999999999998</v>
      </c>
      <c r="AE103" s="55">
        <v>0.56391899999999995</v>
      </c>
      <c r="AF103" s="55">
        <v>0.66727999999999998</v>
      </c>
      <c r="AG103" s="55">
        <v>0.604881</v>
      </c>
      <c r="AH103" s="55">
        <v>0.56528299999999998</v>
      </c>
      <c r="AI103" s="55">
        <v>0.26419399999999998</v>
      </c>
      <c r="AJ103" s="55">
        <v>0.22678799999999999</v>
      </c>
      <c r="AK103" s="55">
        <v>0.28228199999999998</v>
      </c>
      <c r="AL103" s="55">
        <v>0.235508</v>
      </c>
      <c r="AM103" s="55">
        <v>0.24563499999999999</v>
      </c>
      <c r="AN103" s="55">
        <v>0.39056000000000002</v>
      </c>
      <c r="AO103" s="55">
        <v>0.77380300000000002</v>
      </c>
      <c r="AP103" s="55">
        <v>0.23228099999999999</v>
      </c>
      <c r="AQ103" s="55">
        <v>0.32148500000000002</v>
      </c>
      <c r="AR103" s="55">
        <v>0.227383</v>
      </c>
      <c r="AS103" s="56">
        <v>0.63464299999999996</v>
      </c>
      <c r="AT103" s="55">
        <v>0.41636800000000002</v>
      </c>
      <c r="AU103" s="57">
        <v>0.23400499999999999</v>
      </c>
      <c r="AV103" s="56">
        <v>0.19444700000000001</v>
      </c>
      <c r="AW103" s="55">
        <v>-4.7390000000000002E-2</v>
      </c>
      <c r="AX103" s="55">
        <v>2.2941E-2</v>
      </c>
      <c r="AY103" s="55">
        <v>4.0368000000000001E-2</v>
      </c>
      <c r="AZ103" s="56">
        <v>0.13447400000000001</v>
      </c>
      <c r="BA103" s="55">
        <v>0.178286</v>
      </c>
      <c r="BB103" s="57">
        <v>0.31551600000000002</v>
      </c>
      <c r="BC103" s="56">
        <v>0.10059999999999999</v>
      </c>
      <c r="BD103" s="55">
        <v>0.22653000000000001</v>
      </c>
      <c r="BE103" s="55">
        <v>-0.28094999999999998</v>
      </c>
      <c r="BF103" s="55">
        <v>-0.12622</v>
      </c>
      <c r="BG103" s="56">
        <v>0.30819099999999999</v>
      </c>
      <c r="BH103" s="55">
        <v>8.9228000000000002E-2</v>
      </c>
      <c r="BI103" s="57">
        <v>0.247806</v>
      </c>
      <c r="BJ103" s="56">
        <v>0.58782699999999999</v>
      </c>
      <c r="BK103" s="55">
        <v>-0.13689000000000001</v>
      </c>
      <c r="BL103" s="55">
        <v>-7.2389999999999996E-2</v>
      </c>
      <c r="BM103" s="55">
        <v>0.22593199999999999</v>
      </c>
      <c r="BN103" s="56">
        <v>0.12285</v>
      </c>
      <c r="BO103" s="55">
        <v>3.2190000000000003E-2</v>
      </c>
      <c r="BP103" s="57">
        <v>0.17702300000000001</v>
      </c>
      <c r="BQ103" s="56">
        <v>5.4132E-2</v>
      </c>
      <c r="BR103" s="55">
        <v>-5.1999999999999998E-2</v>
      </c>
      <c r="BS103" s="55">
        <v>-2.7400000000000001E-2</v>
      </c>
      <c r="BT103" s="55">
        <v>-7.7789999999999998E-2</v>
      </c>
      <c r="BU103" s="56">
        <v>6.5649999999999997E-3</v>
      </c>
      <c r="BV103" s="55">
        <v>9.128E-2</v>
      </c>
      <c r="BW103" s="57">
        <v>-0.17213000000000001</v>
      </c>
      <c r="BX103" s="56">
        <v>0.13933499999999999</v>
      </c>
      <c r="BY103" s="55">
        <v>2.3595999999999999E-2</v>
      </c>
      <c r="BZ103" s="55">
        <v>-1.01E-2</v>
      </c>
      <c r="CA103" s="55">
        <v>5.3568999999999999E-2</v>
      </c>
      <c r="CB103" s="56">
        <v>6.7809999999999995E-2</v>
      </c>
      <c r="CC103" s="55">
        <v>4.8186E-2</v>
      </c>
      <c r="CD103" s="57">
        <v>0.224686</v>
      </c>
      <c r="CE103" s="56">
        <v>-5.0380000000000001E-2</v>
      </c>
      <c r="CF103" s="55">
        <v>0.23100899999999999</v>
      </c>
      <c r="CG103" s="55">
        <v>1.3074000000000001E-2</v>
      </c>
      <c r="CH103" s="55">
        <v>0.26763999999999999</v>
      </c>
      <c r="CI103" s="56">
        <v>0.24200199999999999</v>
      </c>
      <c r="CJ103" s="55">
        <v>3.2675999999999997E-2</v>
      </c>
      <c r="CK103" s="57">
        <v>0.1191</v>
      </c>
      <c r="CL103" s="56">
        <v>5.0583999999999997E-2</v>
      </c>
      <c r="CM103" s="55">
        <v>-9.9779999999999994E-2</v>
      </c>
      <c r="CN103" s="55">
        <v>3.0705E-2</v>
      </c>
      <c r="CO103" s="55">
        <v>1.8336999999999999E-2</v>
      </c>
      <c r="CP103" s="56">
        <v>0.11436300000000001</v>
      </c>
      <c r="CQ103" s="55">
        <v>-4.7999999999999996E-3</v>
      </c>
      <c r="CR103" s="57">
        <v>-5.7389999999999997E-2</v>
      </c>
      <c r="CS103" s="56">
        <v>1.9098E-2</v>
      </c>
      <c r="CT103" s="55">
        <v>5.9296000000000001E-2</v>
      </c>
      <c r="CU103" s="55">
        <v>-3.5009999999999999E-2</v>
      </c>
      <c r="CV103" s="55">
        <v>5.9274E-2</v>
      </c>
      <c r="CW103" s="56">
        <v>5.6132000000000001E-2</v>
      </c>
      <c r="CX103" s="55">
        <v>5.7243000000000002E-2</v>
      </c>
      <c r="CY103" s="57">
        <v>-0.33137</v>
      </c>
      <c r="CZ103" s="56">
        <v>5.0340000000000003E-3</v>
      </c>
      <c r="DA103" s="55">
        <v>1.4489999999999999E-2</v>
      </c>
      <c r="DB103" s="55">
        <v>-3.7190000000000001E-2</v>
      </c>
      <c r="DC103" s="55">
        <v>0.105965</v>
      </c>
      <c r="DD103" s="56">
        <v>2.9198000000000002E-2</v>
      </c>
      <c r="DE103" s="55">
        <v>-0.10084</v>
      </c>
      <c r="DF103" s="57">
        <v>10</v>
      </c>
      <c r="DG103" s="56">
        <v>8.9998999999999996E-2</v>
      </c>
      <c r="DH103" s="55">
        <v>-3.6049999999999999E-2</v>
      </c>
      <c r="DI103" s="55">
        <v>-0.22847999999999999</v>
      </c>
      <c r="DJ103" s="55">
        <v>5.2325000000000003E-2</v>
      </c>
      <c r="DK103" s="56">
        <v>-9.4049999999999995E-2</v>
      </c>
      <c r="DL103" s="55">
        <v>1.5219999999999999E-2</v>
      </c>
      <c r="DM103" s="57">
        <v>1.5573E-2</v>
      </c>
      <c r="DN103" s="56">
        <v>2.0896999999999999E-2</v>
      </c>
      <c r="DO103" s="55">
        <v>1.8158000000000001E-2</v>
      </c>
    </row>
    <row r="104" spans="1:119" x14ac:dyDescent="0.15">
      <c r="A104" s="53" t="s">
        <v>49</v>
      </c>
      <c r="B104" s="53" t="s">
        <v>924</v>
      </c>
      <c r="C104" s="54" t="s">
        <v>782</v>
      </c>
      <c r="D104" s="146">
        <v>102</v>
      </c>
      <c r="E104" s="54" t="s">
        <v>49</v>
      </c>
      <c r="F104" s="54" t="s">
        <v>595</v>
      </c>
      <c r="G104" s="141">
        <v>8.6510280000000003E-4</v>
      </c>
      <c r="H104" s="143" t="s">
        <v>747</v>
      </c>
      <c r="I104" s="141">
        <v>0</v>
      </c>
      <c r="J104" s="55">
        <v>-5.8409999999999997E-2</v>
      </c>
      <c r="K104" s="55">
        <v>-9.9330000000000002E-2</v>
      </c>
      <c r="L104" s="55">
        <v>-7.1500000000000001E-3</v>
      </c>
      <c r="M104" s="55">
        <v>5.8763999999999997E-2</v>
      </c>
      <c r="N104" s="55">
        <v>-4.4929999999999998E-2</v>
      </c>
      <c r="O104" s="55">
        <v>-0.11897000000000001</v>
      </c>
      <c r="P104" s="55">
        <v>-0.11028</v>
      </c>
      <c r="Q104" s="55">
        <v>-6.0600000000000001E-2</v>
      </c>
      <c r="R104" s="55">
        <v>2.2110999999999999E-2</v>
      </c>
      <c r="S104" s="55">
        <v>-6.6499999999999997E-3</v>
      </c>
      <c r="T104" s="55">
        <v>0.228991</v>
      </c>
      <c r="U104" s="55">
        <v>0.21521599999999999</v>
      </c>
      <c r="V104" s="55">
        <v>0.25075799999999998</v>
      </c>
      <c r="W104" s="55">
        <v>0.231542</v>
      </c>
      <c r="X104" s="55">
        <v>0.16636699999999999</v>
      </c>
      <c r="Y104" s="55">
        <v>0.17741100000000001</v>
      </c>
      <c r="Z104" s="55">
        <v>0.245645</v>
      </c>
      <c r="AA104" s="55">
        <v>0.27249000000000001</v>
      </c>
      <c r="AB104" s="55">
        <v>0.221471</v>
      </c>
      <c r="AC104" s="55">
        <v>5.3024000000000002E-2</v>
      </c>
      <c r="AD104" s="55">
        <v>0.229657</v>
      </c>
      <c r="AE104" s="55">
        <v>0.19542200000000001</v>
      </c>
      <c r="AF104" s="55">
        <v>0.25233100000000003</v>
      </c>
      <c r="AG104" s="55">
        <v>0.26968500000000001</v>
      </c>
      <c r="AH104" s="55">
        <v>0.20508000000000001</v>
      </c>
      <c r="AI104" s="55">
        <v>0.27810800000000002</v>
      </c>
      <c r="AJ104" s="55">
        <v>0.416078</v>
      </c>
      <c r="AK104" s="55">
        <v>8.5865999999999998E-2</v>
      </c>
      <c r="AL104" s="55">
        <v>0.41384199999999999</v>
      </c>
      <c r="AM104" s="55">
        <v>0.247805</v>
      </c>
      <c r="AN104" s="55">
        <v>-3.3459999999999997E-2</v>
      </c>
      <c r="AO104" s="55">
        <v>9.1439999999999994E-2</v>
      </c>
      <c r="AP104" s="55">
        <v>3.9563000000000001E-2</v>
      </c>
      <c r="AQ104" s="55">
        <v>0.356989</v>
      </c>
      <c r="AR104" s="55">
        <v>0.42202099999999998</v>
      </c>
      <c r="AS104" s="55">
        <v>0.25183100000000003</v>
      </c>
      <c r="AT104" s="60">
        <v>-0.20613000000000001</v>
      </c>
      <c r="AU104" s="55">
        <v>0.117605</v>
      </c>
      <c r="AV104" s="55">
        <v>1.9245999999999999E-2</v>
      </c>
      <c r="AW104" s="55">
        <v>0.48311700000000002</v>
      </c>
      <c r="AX104" s="55">
        <v>0.521756</v>
      </c>
      <c r="AY104" s="55">
        <v>3.3801999999999999E-2</v>
      </c>
      <c r="AZ104" s="55">
        <v>0.105029</v>
      </c>
      <c r="BA104" s="60">
        <v>0.15040100000000001</v>
      </c>
      <c r="BB104" s="55">
        <v>0.26390200000000003</v>
      </c>
      <c r="BC104" s="55">
        <v>0.145368</v>
      </c>
      <c r="BD104" s="55">
        <v>0.20111899999999999</v>
      </c>
      <c r="BE104" s="55">
        <v>-7.5740000000000002E-2</v>
      </c>
      <c r="BF104" s="55">
        <v>1.682493</v>
      </c>
      <c r="BG104" s="55">
        <v>5.6841999999999997E-2</v>
      </c>
      <c r="BH104" s="60">
        <v>0.12605</v>
      </c>
      <c r="BI104" s="55">
        <v>-5.0310000000000001E-2</v>
      </c>
      <c r="BJ104" s="55">
        <v>0.25666899999999998</v>
      </c>
      <c r="BK104" s="55">
        <v>1.354824</v>
      </c>
      <c r="BL104" s="55">
        <v>1.2303789999999999</v>
      </c>
      <c r="BM104" s="55">
        <v>0.138493</v>
      </c>
      <c r="BN104" s="55">
        <v>0.133911</v>
      </c>
      <c r="BO104" s="60">
        <v>0.51288999999999996</v>
      </c>
      <c r="BP104" s="55">
        <v>-5.6340000000000001E-2</v>
      </c>
      <c r="BQ104" s="55">
        <v>1.753166</v>
      </c>
      <c r="BR104" s="55">
        <v>-4.6600000000000003E-2</v>
      </c>
      <c r="BS104" s="55">
        <v>-3.23312</v>
      </c>
      <c r="BT104" s="55">
        <v>0.53516699999999995</v>
      </c>
      <c r="BU104" s="55">
        <v>7.4204000000000006E-2</v>
      </c>
      <c r="BV104" s="60">
        <v>-8.0990000000000006E-2</v>
      </c>
      <c r="BW104" s="55">
        <v>9.7219E-2</v>
      </c>
      <c r="BX104" s="55">
        <v>-0.17416000000000001</v>
      </c>
      <c r="BY104" s="55">
        <v>-0.15740000000000001</v>
      </c>
      <c r="BZ104" s="55">
        <v>-7.553E-2</v>
      </c>
      <c r="CA104" s="55">
        <v>9.3285000000000007E-2</v>
      </c>
      <c r="CB104" s="55">
        <v>0.101327</v>
      </c>
      <c r="CC104" s="60">
        <v>0.45813199999999998</v>
      </c>
      <c r="CD104" s="55">
        <v>1.6275999999999999E-2</v>
      </c>
      <c r="CE104" s="55">
        <v>2.686E-3</v>
      </c>
      <c r="CF104" s="55">
        <v>-1.047E-2</v>
      </c>
      <c r="CG104" s="55">
        <v>0.94809900000000003</v>
      </c>
      <c r="CH104" s="55">
        <v>-0.36592000000000002</v>
      </c>
      <c r="CI104" s="55">
        <v>-0.14713000000000001</v>
      </c>
      <c r="CJ104" s="60">
        <v>6.9807999999999995E-2</v>
      </c>
      <c r="CK104" s="55">
        <v>-0.30867</v>
      </c>
      <c r="CL104" s="55">
        <v>-0.28465000000000001</v>
      </c>
      <c r="CM104" s="55">
        <v>-0.13544999999999999</v>
      </c>
      <c r="CN104" s="55">
        <v>2.036667</v>
      </c>
      <c r="CO104" s="55">
        <v>0.10713</v>
      </c>
      <c r="CP104" s="55">
        <v>-0.20602000000000001</v>
      </c>
      <c r="CQ104" s="60">
        <v>0.345273</v>
      </c>
      <c r="CR104" s="55">
        <v>-0.24390999999999999</v>
      </c>
      <c r="CS104" s="55">
        <v>1.287785</v>
      </c>
      <c r="CT104" s="55">
        <v>0.22450999999999999</v>
      </c>
      <c r="CU104" s="55">
        <v>-7.4630000000000002E-2</v>
      </c>
      <c r="CV104" s="55">
        <v>0.124941</v>
      </c>
      <c r="CW104" s="55">
        <v>0.18660099999999999</v>
      </c>
      <c r="CX104" s="60">
        <v>0.18457100000000001</v>
      </c>
      <c r="CY104" s="55">
        <v>-0.22520000000000001</v>
      </c>
      <c r="CZ104" s="55">
        <v>0.35020699999999999</v>
      </c>
      <c r="DA104" s="55">
        <v>0.32069900000000001</v>
      </c>
      <c r="DB104" s="55">
        <v>0.45989200000000002</v>
      </c>
      <c r="DC104" s="55">
        <v>-3.4950000000000002E-2</v>
      </c>
      <c r="DD104" s="55">
        <v>7.7620999999999996E-2</v>
      </c>
      <c r="DE104" s="60">
        <v>-0.78351000000000004</v>
      </c>
      <c r="DF104" s="55">
        <v>8.9998999999999996E-2</v>
      </c>
      <c r="DG104" s="55">
        <v>10</v>
      </c>
      <c r="DH104" s="55">
        <v>0.466694</v>
      </c>
      <c r="DI104" s="55">
        <v>-0.43013000000000001</v>
      </c>
      <c r="DJ104" s="55">
        <v>0.77114000000000005</v>
      </c>
      <c r="DK104" s="55">
        <v>-0.52705000000000002</v>
      </c>
      <c r="DL104" s="60">
        <v>-0.16521</v>
      </c>
      <c r="DM104" s="55">
        <v>7.7970000000000001E-3</v>
      </c>
      <c r="DN104" s="55">
        <v>-1.2359999999999999E-2</v>
      </c>
      <c r="DO104" s="55">
        <v>-0.34583999999999998</v>
      </c>
    </row>
    <row r="105" spans="1:119" x14ac:dyDescent="0.15">
      <c r="A105" s="53" t="s">
        <v>47</v>
      </c>
      <c r="B105" s="53" t="s">
        <v>925</v>
      </c>
      <c r="C105" s="54" t="s">
        <v>142</v>
      </c>
      <c r="D105" s="146">
        <v>103</v>
      </c>
      <c r="E105" s="54" t="s">
        <v>47</v>
      </c>
      <c r="F105" s="54" t="s">
        <v>593</v>
      </c>
      <c r="G105" s="141">
        <v>6.8786409999999998E-4</v>
      </c>
      <c r="H105" s="143">
        <v>7.1801000000000004</v>
      </c>
      <c r="I105" s="141">
        <v>0</v>
      </c>
      <c r="J105" s="55">
        <v>-1.83E-2</v>
      </c>
      <c r="K105" s="55">
        <v>-4.6100000000000002E-2</v>
      </c>
      <c r="L105" s="55">
        <v>-7.2300000000000003E-3</v>
      </c>
      <c r="M105" s="55">
        <v>-2.1510000000000001E-2</v>
      </c>
      <c r="N105" s="55">
        <v>-1.6029999999999999E-2</v>
      </c>
      <c r="O105" s="55">
        <v>-6.7110000000000003E-2</v>
      </c>
      <c r="P105" s="55">
        <v>-6.3920000000000005E-2</v>
      </c>
      <c r="Q105" s="55">
        <v>-4.9410000000000003E-2</v>
      </c>
      <c r="R105" s="55">
        <v>3.2384999999999997E-2</v>
      </c>
      <c r="S105" s="55">
        <v>-3.372E-2</v>
      </c>
      <c r="T105" s="55">
        <v>-1.702E-2</v>
      </c>
      <c r="U105" s="55">
        <v>-2.9690000000000001E-2</v>
      </c>
      <c r="V105" s="55">
        <v>-2.3120000000000002E-2</v>
      </c>
      <c r="W105" s="55">
        <v>1.7718999999999999E-2</v>
      </c>
      <c r="X105" s="55">
        <v>5.8311000000000002E-2</v>
      </c>
      <c r="Y105" s="55">
        <v>-4.1099999999999999E-3</v>
      </c>
      <c r="Z105" s="55">
        <v>1.6834999999999999E-2</v>
      </c>
      <c r="AA105" s="55">
        <v>-1.274E-2</v>
      </c>
      <c r="AB105" s="55">
        <v>4.6680000000000003E-3</v>
      </c>
      <c r="AC105" s="55">
        <v>-3.4299999999999997E-2</v>
      </c>
      <c r="AD105" s="55">
        <v>3.0960000000000001E-2</v>
      </c>
      <c r="AE105" s="55">
        <v>7.7299999999999999E-3</v>
      </c>
      <c r="AF105" s="55">
        <v>-1.14E-3</v>
      </c>
      <c r="AG105" s="55">
        <v>-5.0000000000000001E-4</v>
      </c>
      <c r="AH105" s="55">
        <v>6.5250000000000004E-3</v>
      </c>
      <c r="AI105" s="55">
        <v>3.3972000000000002E-2</v>
      </c>
      <c r="AJ105" s="55">
        <v>-6.1500000000000001E-3</v>
      </c>
      <c r="AK105" s="55">
        <v>2.4638E-2</v>
      </c>
      <c r="AL105" s="55">
        <v>-1.107E-2</v>
      </c>
      <c r="AM105" s="55">
        <v>5.1699000000000002E-2</v>
      </c>
      <c r="AN105" s="55">
        <v>-1.338E-2</v>
      </c>
      <c r="AO105" s="55">
        <v>5.5842000000000003E-2</v>
      </c>
      <c r="AP105" s="55">
        <v>-1.4319999999999999E-2</v>
      </c>
      <c r="AQ105" s="55">
        <v>-6.5820000000000004E-2</v>
      </c>
      <c r="AR105" s="55">
        <v>-1.0869999999999999E-2</v>
      </c>
      <c r="AS105" s="55">
        <v>1.5077E-2</v>
      </c>
      <c r="AT105" s="61">
        <v>-8.4500000000000006E-2</v>
      </c>
      <c r="AU105" s="55">
        <v>2.4780000000000002E-3</v>
      </c>
      <c r="AV105" s="55">
        <v>-2.98E-3</v>
      </c>
      <c r="AW105" s="55">
        <v>6.9209000000000007E-2</v>
      </c>
      <c r="AX105" s="55">
        <v>0.15850700000000001</v>
      </c>
      <c r="AY105" s="55">
        <v>-2.7550000000000002E-2</v>
      </c>
      <c r="AZ105" s="55">
        <v>8.4700000000000001E-3</v>
      </c>
      <c r="BA105" s="61">
        <v>-2.3980000000000001E-2</v>
      </c>
      <c r="BB105" s="55">
        <v>-5.2600000000000001E-2</v>
      </c>
      <c r="BC105" s="55">
        <v>1.3084E-2</v>
      </c>
      <c r="BD105" s="55">
        <v>-8.9289999999999994E-2</v>
      </c>
      <c r="BE105" s="55">
        <v>-2.2919999999999999E-2</v>
      </c>
      <c r="BF105" s="55">
        <v>0.54202499999999998</v>
      </c>
      <c r="BG105" s="55">
        <v>-0.15065000000000001</v>
      </c>
      <c r="BH105" s="61">
        <v>3.2122999999999999E-2</v>
      </c>
      <c r="BI105" s="55">
        <v>-6.2089999999999999E-2</v>
      </c>
      <c r="BJ105" s="55">
        <v>1.685E-2</v>
      </c>
      <c r="BK105" s="55">
        <v>0.45188</v>
      </c>
      <c r="BL105" s="55">
        <v>0.36808099999999999</v>
      </c>
      <c r="BM105" s="55">
        <v>-0.13891999999999999</v>
      </c>
      <c r="BN105" s="55">
        <v>6.9150000000000001E-3</v>
      </c>
      <c r="BO105" s="61">
        <v>-3.8739999999999997E-2</v>
      </c>
      <c r="BP105" s="55">
        <v>-3.0400000000000002E-3</v>
      </c>
      <c r="BQ105" s="55">
        <v>0.49753700000000001</v>
      </c>
      <c r="BR105" s="55">
        <v>2.8750000000000001E-2</v>
      </c>
      <c r="BS105" s="55">
        <v>-7.152E-2</v>
      </c>
      <c r="BT105" s="55">
        <v>0.19777</v>
      </c>
      <c r="BU105" s="55">
        <v>3.1050999999999999E-2</v>
      </c>
      <c r="BV105" s="61">
        <v>4.6550000000000001E-2</v>
      </c>
      <c r="BW105" s="55">
        <v>-2.7529999999999999E-2</v>
      </c>
      <c r="BX105" s="55">
        <v>-6.5570000000000003E-2</v>
      </c>
      <c r="BY105" s="55">
        <v>0.117301</v>
      </c>
      <c r="BZ105" s="55">
        <v>2.8483999999999999E-2</v>
      </c>
      <c r="CA105" s="55">
        <v>0.11028200000000001</v>
      </c>
      <c r="CB105" s="55">
        <v>5.8608E-2</v>
      </c>
      <c r="CC105" s="61">
        <v>0.12587899999999999</v>
      </c>
      <c r="CD105" s="55">
        <v>-0.16225999999999999</v>
      </c>
      <c r="CE105" s="55">
        <v>3.9204999999999997E-2</v>
      </c>
      <c r="CF105" s="55">
        <v>-0.16764000000000001</v>
      </c>
      <c r="CG105" s="55">
        <v>0.30577799999999999</v>
      </c>
      <c r="CH105" s="55">
        <v>-0.27059</v>
      </c>
      <c r="CI105" s="55">
        <v>-0.23068</v>
      </c>
      <c r="CJ105" s="61">
        <v>9.3477000000000005E-2</v>
      </c>
      <c r="CK105" s="55">
        <v>0.10503899999999999</v>
      </c>
      <c r="CL105" s="55">
        <v>8.6889999999999995E-2</v>
      </c>
      <c r="CM105" s="55">
        <v>7.9679999999999994E-3</v>
      </c>
      <c r="CN105" s="55">
        <v>0.54837400000000003</v>
      </c>
      <c r="CO105" s="55">
        <v>-0.12579000000000001</v>
      </c>
      <c r="CP105" s="55">
        <v>-0.16858000000000001</v>
      </c>
      <c r="CQ105" s="61">
        <v>8.5481000000000001E-2</v>
      </c>
      <c r="CR105" s="55">
        <v>-3.8760000000000003E-2</v>
      </c>
      <c r="CS105" s="55">
        <v>0.123888</v>
      </c>
      <c r="CT105" s="55">
        <v>0.12042</v>
      </c>
      <c r="CU105" s="55">
        <v>-6.0600000000000003E-3</v>
      </c>
      <c r="CV105" s="55">
        <v>0.13000500000000001</v>
      </c>
      <c r="CW105" s="55">
        <v>0.115832</v>
      </c>
      <c r="CX105" s="61">
        <v>0.11581</v>
      </c>
      <c r="CY105" s="55">
        <v>5.9329999999999999E-3</v>
      </c>
      <c r="CZ105" s="55">
        <v>0.13669799999999999</v>
      </c>
      <c r="DA105" s="55">
        <v>0.103032</v>
      </c>
      <c r="DB105" s="55">
        <v>0.21149799999999999</v>
      </c>
      <c r="DC105" s="55">
        <v>-0.13100999999999999</v>
      </c>
      <c r="DD105" s="55">
        <v>7.7567999999999998E-2</v>
      </c>
      <c r="DE105" s="61">
        <v>-3.4770000000000002E-2</v>
      </c>
      <c r="DF105" s="55">
        <v>-3.6049999999999999E-2</v>
      </c>
      <c r="DG105" s="55">
        <v>0.466694</v>
      </c>
      <c r="DH105" s="55">
        <v>10</v>
      </c>
      <c r="DI105" s="55">
        <v>0.103605</v>
      </c>
      <c r="DJ105" s="55">
        <v>6.8062999999999999E-2</v>
      </c>
      <c r="DK105" s="55">
        <v>3.3391999999999998E-2</v>
      </c>
      <c r="DL105" s="61">
        <v>-3.15E-2</v>
      </c>
      <c r="DM105" s="55">
        <v>-2.9010000000000001E-2</v>
      </c>
      <c r="DN105" s="55">
        <v>-8.7500000000000008E-3</v>
      </c>
      <c r="DO105" s="55">
        <v>-0.15007999999999999</v>
      </c>
    </row>
    <row r="106" spans="1:119" x14ac:dyDescent="0.15">
      <c r="A106" s="53" t="s">
        <v>401</v>
      </c>
      <c r="B106" s="53" t="s">
        <v>926</v>
      </c>
      <c r="C106" s="54" t="s">
        <v>423</v>
      </c>
      <c r="D106" s="146">
        <v>104</v>
      </c>
      <c r="E106" s="54" t="s">
        <v>401</v>
      </c>
      <c r="F106" s="54" t="s">
        <v>721</v>
      </c>
      <c r="G106" s="141">
        <v>2.6539149999999997E-4</v>
      </c>
      <c r="H106" s="143">
        <v>29.156500000000001</v>
      </c>
      <c r="I106" s="141">
        <v>0</v>
      </c>
      <c r="J106" s="55">
        <v>-0.28176000000000001</v>
      </c>
      <c r="K106" s="55">
        <v>-0.32752999999999999</v>
      </c>
      <c r="L106" s="55">
        <v>-0.2382</v>
      </c>
      <c r="M106" s="55">
        <v>-9.2310000000000003E-2</v>
      </c>
      <c r="N106" s="55">
        <v>-4.3880000000000002E-2</v>
      </c>
      <c r="O106" s="55">
        <v>-0.33633999999999997</v>
      </c>
      <c r="P106" s="55">
        <v>-0.3327</v>
      </c>
      <c r="Q106" s="55">
        <v>-0.44945000000000002</v>
      </c>
      <c r="R106" s="55">
        <v>-0.29166999999999998</v>
      </c>
      <c r="S106" s="55">
        <v>-0.20014999999999999</v>
      </c>
      <c r="T106" s="55">
        <v>0.383519</v>
      </c>
      <c r="U106" s="55">
        <v>0.385214</v>
      </c>
      <c r="V106" s="55">
        <v>0.31004500000000002</v>
      </c>
      <c r="W106" s="55">
        <v>7.3625999999999997E-2</v>
      </c>
      <c r="X106" s="55">
        <v>-4.2079999999999999E-2</v>
      </c>
      <c r="Y106" s="55">
        <v>0.18251600000000001</v>
      </c>
      <c r="Z106" s="55">
        <v>0.13678899999999999</v>
      </c>
      <c r="AA106" s="55">
        <v>0.34531499999999998</v>
      </c>
      <c r="AB106" s="55">
        <v>0.26711699999999999</v>
      </c>
      <c r="AC106" s="55">
        <v>-0.32189000000000001</v>
      </c>
      <c r="AD106" s="55">
        <v>3.0561000000000001E-2</v>
      </c>
      <c r="AE106" s="55">
        <v>8.9075000000000001E-2</v>
      </c>
      <c r="AF106" s="55">
        <v>6.2045999999999997E-2</v>
      </c>
      <c r="AG106" s="55">
        <v>7.2856000000000004E-2</v>
      </c>
      <c r="AH106" s="55">
        <v>6.4149999999999999E-2</v>
      </c>
      <c r="AI106" s="55">
        <v>-0.19699</v>
      </c>
      <c r="AJ106" s="55">
        <v>0.217033</v>
      </c>
      <c r="AK106" s="55">
        <v>0.163247</v>
      </c>
      <c r="AL106" s="55">
        <v>0.21717400000000001</v>
      </c>
      <c r="AM106" s="55">
        <v>-0.27339000000000002</v>
      </c>
      <c r="AN106" s="55">
        <v>-0.31864999999999999</v>
      </c>
      <c r="AO106" s="55">
        <v>-0.20049</v>
      </c>
      <c r="AP106" s="55">
        <v>0.274144</v>
      </c>
      <c r="AQ106" s="55">
        <v>0.37478</v>
      </c>
      <c r="AR106" s="55">
        <v>0.21912999999999999</v>
      </c>
      <c r="AS106" s="56">
        <v>-3.3600000000000001E-3</v>
      </c>
      <c r="AT106" s="55">
        <v>-0.43038999999999999</v>
      </c>
      <c r="AU106" s="57">
        <v>0.28057399999999999</v>
      </c>
      <c r="AV106" s="56">
        <v>0.22919100000000001</v>
      </c>
      <c r="AW106" s="55">
        <v>0.158586</v>
      </c>
      <c r="AX106" s="55">
        <v>-3.7199999999999997E-2</v>
      </c>
      <c r="AY106" s="55">
        <v>0.317355</v>
      </c>
      <c r="AZ106" s="56">
        <v>0.22458900000000001</v>
      </c>
      <c r="BA106" s="55">
        <v>0.18570900000000001</v>
      </c>
      <c r="BB106" s="57">
        <v>0.36951200000000001</v>
      </c>
      <c r="BC106" s="56">
        <v>0.26433600000000002</v>
      </c>
      <c r="BD106" s="55">
        <v>0.65861800000000004</v>
      </c>
      <c r="BE106" s="55">
        <v>0.44948500000000002</v>
      </c>
      <c r="BF106" s="55">
        <v>-0.14923</v>
      </c>
      <c r="BG106" s="56">
        <v>0.25079800000000002</v>
      </c>
      <c r="BH106" s="55">
        <v>-4.5650000000000003E-2</v>
      </c>
      <c r="BI106" s="57">
        <v>-0.28345999999999999</v>
      </c>
      <c r="BJ106" s="56">
        <v>-3.4930000000000003E-2</v>
      </c>
      <c r="BK106" s="55">
        <v>0.20776900000000001</v>
      </c>
      <c r="BL106" s="55">
        <v>-0.10294</v>
      </c>
      <c r="BM106" s="55">
        <v>0.65118699999999996</v>
      </c>
      <c r="BN106" s="56">
        <v>9.476E-3</v>
      </c>
      <c r="BO106" s="55">
        <v>0.18933700000000001</v>
      </c>
      <c r="BP106" s="57">
        <v>-7.9000000000000008E-3</v>
      </c>
      <c r="BQ106" s="56">
        <v>-1.1874899999999999</v>
      </c>
      <c r="BR106" s="55">
        <v>0.86753999999999998</v>
      </c>
      <c r="BS106" s="55">
        <v>0.18620400000000001</v>
      </c>
      <c r="BT106" s="55">
        <v>-0.13472000000000001</v>
      </c>
      <c r="BU106" s="56">
        <v>4.0879999999999996E-3</v>
      </c>
      <c r="BV106" s="55">
        <v>-0.23488999999999999</v>
      </c>
      <c r="BW106" s="57">
        <v>-6.8409999999999999E-2</v>
      </c>
      <c r="BX106" s="56">
        <v>-0.29087000000000002</v>
      </c>
      <c r="BY106" s="55">
        <v>-0.65285000000000004</v>
      </c>
      <c r="BZ106" s="55">
        <v>4.4517000000000001E-2</v>
      </c>
      <c r="CA106" s="55">
        <v>-5.5010000000000003E-2</v>
      </c>
      <c r="CB106" s="56">
        <v>2.6030000000000001E-2</v>
      </c>
      <c r="CC106" s="55">
        <v>7.2349999999999998E-2</v>
      </c>
      <c r="CD106" s="57">
        <v>4.4065E-2</v>
      </c>
      <c r="CE106" s="56">
        <v>6.0798999999999999E-2</v>
      </c>
      <c r="CF106" s="55">
        <v>-2.0029999999999999E-2</v>
      </c>
      <c r="CG106" s="55">
        <v>-0.68711999999999995</v>
      </c>
      <c r="CH106" s="55">
        <v>0.28721000000000002</v>
      </c>
      <c r="CI106" s="56">
        <v>0.21123700000000001</v>
      </c>
      <c r="CJ106" s="55">
        <v>-4.5719999999999997E-2</v>
      </c>
      <c r="CK106" s="57">
        <v>-1.6E-2</v>
      </c>
      <c r="CL106" s="56">
        <v>0.156555</v>
      </c>
      <c r="CM106" s="55">
        <v>-2.4889999999999999E-2</v>
      </c>
      <c r="CN106" s="55">
        <v>-0.75726000000000004</v>
      </c>
      <c r="CO106" s="55">
        <v>-0.25068000000000001</v>
      </c>
      <c r="CP106" s="56">
        <v>0.14185</v>
      </c>
      <c r="CQ106" s="55">
        <v>-0.50929000000000002</v>
      </c>
      <c r="CR106" s="57">
        <v>-1.128E-2</v>
      </c>
      <c r="CS106" s="56">
        <v>-0.17841000000000001</v>
      </c>
      <c r="CT106" s="55">
        <v>-0.82193000000000005</v>
      </c>
      <c r="CU106" s="55">
        <v>8.8731000000000004E-2</v>
      </c>
      <c r="CV106" s="55">
        <v>-0.78729000000000005</v>
      </c>
      <c r="CW106" s="56">
        <v>-0.80822000000000005</v>
      </c>
      <c r="CX106" s="55">
        <v>-0.80871000000000004</v>
      </c>
      <c r="CY106" s="57">
        <v>0.108484</v>
      </c>
      <c r="CZ106" s="56">
        <v>-0.67144999999999999</v>
      </c>
      <c r="DA106" s="55">
        <v>-0.67549000000000003</v>
      </c>
      <c r="DB106" s="55">
        <v>1.2059420000000001</v>
      </c>
      <c r="DC106" s="55">
        <v>1.3365999999999999E-2</v>
      </c>
      <c r="DD106" s="56">
        <v>-5.0180000000000002E-2</v>
      </c>
      <c r="DE106" s="55">
        <v>0.71954899999999999</v>
      </c>
      <c r="DF106" s="57">
        <v>-0.22847999999999999</v>
      </c>
      <c r="DG106" s="56">
        <v>-0.43013000000000001</v>
      </c>
      <c r="DH106" s="55">
        <v>0.103605</v>
      </c>
      <c r="DI106" s="55">
        <v>10</v>
      </c>
      <c r="DJ106" s="55">
        <v>-0.19739999999999999</v>
      </c>
      <c r="DK106" s="56">
        <v>-0.26511000000000001</v>
      </c>
      <c r="DL106" s="55">
        <v>9.2419000000000001E-2</v>
      </c>
      <c r="DM106" s="57">
        <v>-3.9280000000000002E-2</v>
      </c>
      <c r="DN106" s="56">
        <v>-2.2200000000000002E-3</v>
      </c>
      <c r="DO106" s="55">
        <v>0.39981299999999997</v>
      </c>
    </row>
    <row r="107" spans="1:119" x14ac:dyDescent="0.15">
      <c r="A107" s="53" t="s">
        <v>45</v>
      </c>
      <c r="B107" s="53" t="s">
        <v>927</v>
      </c>
      <c r="C107" s="54" t="s">
        <v>781</v>
      </c>
      <c r="D107" s="146">
        <v>105</v>
      </c>
      <c r="E107" s="54" t="s">
        <v>45</v>
      </c>
      <c r="F107" s="54" t="s">
        <v>589</v>
      </c>
      <c r="G107" s="141">
        <v>2.4235540000000001E-4</v>
      </c>
      <c r="H107" s="143" t="s">
        <v>747</v>
      </c>
      <c r="I107" s="146">
        <v>0</v>
      </c>
      <c r="J107" s="55">
        <v>-0.35470000000000002</v>
      </c>
      <c r="K107" s="55">
        <v>-0.39585999999999999</v>
      </c>
      <c r="L107" s="55">
        <v>-0.28613</v>
      </c>
      <c r="M107" s="55">
        <v>-9.9059999999999995E-2</v>
      </c>
      <c r="N107" s="55">
        <v>-0.34694999999999998</v>
      </c>
      <c r="O107" s="55">
        <v>-0.28975000000000001</v>
      </c>
      <c r="P107" s="55">
        <v>-0.27876000000000001</v>
      </c>
      <c r="Q107" s="55">
        <v>-0.14485000000000001</v>
      </c>
      <c r="R107" s="55">
        <v>-0.26373000000000002</v>
      </c>
      <c r="S107" s="55">
        <v>-8.2470000000000002E-2</v>
      </c>
      <c r="T107" s="55">
        <v>-2.0000000000000001E-4</v>
      </c>
      <c r="U107" s="55">
        <v>5.8469999999999998E-3</v>
      </c>
      <c r="V107" s="55">
        <v>2.8365000000000001E-2</v>
      </c>
      <c r="W107" s="55">
        <v>3.3519E-2</v>
      </c>
      <c r="X107" s="55">
        <v>0.13163</v>
      </c>
      <c r="Y107" s="55">
        <v>6.6873000000000002E-2</v>
      </c>
      <c r="Z107" s="55">
        <v>4.4270999999999998E-2</v>
      </c>
      <c r="AA107" s="55">
        <v>-1.6100000000000001E-3</v>
      </c>
      <c r="AB107" s="55">
        <v>1.7006E-2</v>
      </c>
      <c r="AC107" s="55">
        <v>-9.0399999999999994E-3</v>
      </c>
      <c r="AD107" s="55">
        <v>5.1737999999999999E-2</v>
      </c>
      <c r="AE107" s="55">
        <v>6.0389999999999999E-2</v>
      </c>
      <c r="AF107" s="55">
        <v>2.5159000000000001E-2</v>
      </c>
      <c r="AG107" s="55">
        <v>6.5398999999999999E-2</v>
      </c>
      <c r="AH107" s="55">
        <v>9.0532000000000001E-2</v>
      </c>
      <c r="AI107" s="55">
        <v>0.30754300000000001</v>
      </c>
      <c r="AJ107" s="55">
        <v>0.195211</v>
      </c>
      <c r="AK107" s="55">
        <v>7.3555999999999996E-2</v>
      </c>
      <c r="AL107" s="55">
        <v>0.176179</v>
      </c>
      <c r="AM107" s="55">
        <v>0.32261400000000001</v>
      </c>
      <c r="AN107" s="55">
        <v>2.4455000000000001E-2</v>
      </c>
      <c r="AO107" s="55">
        <v>6.6729999999999998E-2</v>
      </c>
      <c r="AP107" s="55">
        <v>-0.19231000000000001</v>
      </c>
      <c r="AQ107" s="55">
        <v>-8.3800000000000003E-3</v>
      </c>
      <c r="AR107" s="55">
        <v>0.186219</v>
      </c>
      <c r="AS107" s="55">
        <v>4.8904999999999997E-2</v>
      </c>
      <c r="AT107" s="60">
        <v>-0.17194999999999999</v>
      </c>
      <c r="AU107" s="55">
        <v>-0.12959000000000001</v>
      </c>
      <c r="AV107" s="55">
        <v>-0.19040000000000001</v>
      </c>
      <c r="AW107" s="55">
        <v>0.22731199999999999</v>
      </c>
      <c r="AX107" s="55">
        <v>0.45918500000000001</v>
      </c>
      <c r="AY107" s="55">
        <v>4.1423000000000001E-2</v>
      </c>
      <c r="AZ107" s="55">
        <v>3.5986999999999998E-2</v>
      </c>
      <c r="BA107" s="60">
        <v>-5.0000000000000001E-3</v>
      </c>
      <c r="BB107" s="55">
        <v>-9.4769999999999993E-2</v>
      </c>
      <c r="BC107" s="55">
        <v>3.8776999999999999E-2</v>
      </c>
      <c r="BD107" s="55">
        <v>-0.34683999999999998</v>
      </c>
      <c r="BE107" s="55">
        <v>-6.0229999999999999E-2</v>
      </c>
      <c r="BF107" s="55">
        <v>1.38392</v>
      </c>
      <c r="BG107" s="55">
        <v>-0.10815</v>
      </c>
      <c r="BH107" s="60">
        <v>0.18486900000000001</v>
      </c>
      <c r="BI107" s="55">
        <v>-3.3989999999999999E-2</v>
      </c>
      <c r="BJ107" s="55">
        <v>9.1342999999999994E-2</v>
      </c>
      <c r="BK107" s="55">
        <v>1.0956649999999999</v>
      </c>
      <c r="BL107" s="55">
        <v>0.96186499999999997</v>
      </c>
      <c r="BM107" s="55">
        <v>-0.39076</v>
      </c>
      <c r="BN107" s="55">
        <v>9.8036999999999999E-2</v>
      </c>
      <c r="BO107" s="60">
        <v>0.116476</v>
      </c>
      <c r="BP107" s="55">
        <v>-0.11384</v>
      </c>
      <c r="BQ107" s="55">
        <v>1.079121</v>
      </c>
      <c r="BR107" s="55">
        <v>-0.31506000000000001</v>
      </c>
      <c r="BS107" s="55">
        <v>-0.30891000000000002</v>
      </c>
      <c r="BT107" s="55">
        <v>0.32629999999999998</v>
      </c>
      <c r="BU107" s="55">
        <v>5.636E-2</v>
      </c>
      <c r="BV107" s="60">
        <v>-1.9529999999999999E-2</v>
      </c>
      <c r="BW107" s="55">
        <v>0.109415</v>
      </c>
      <c r="BX107" s="55">
        <v>-0.18042</v>
      </c>
      <c r="BY107" s="55">
        <v>0.27504400000000001</v>
      </c>
      <c r="BZ107" s="55">
        <v>-1.191E-2</v>
      </c>
      <c r="CA107" s="55">
        <v>0.14035400000000001</v>
      </c>
      <c r="CB107" s="55">
        <v>3.5342999999999999E-2</v>
      </c>
      <c r="CC107" s="60">
        <v>0.33932600000000002</v>
      </c>
      <c r="CD107" s="55">
        <v>-0.14410000000000001</v>
      </c>
      <c r="CE107" s="55">
        <v>-1.1509999999999999E-2</v>
      </c>
      <c r="CF107" s="55">
        <v>-0.16206000000000001</v>
      </c>
      <c r="CG107" s="55">
        <v>0.51024700000000001</v>
      </c>
      <c r="CH107" s="55">
        <v>-0.48294999999999999</v>
      </c>
      <c r="CI107" s="55">
        <v>-0.30917</v>
      </c>
      <c r="CJ107" s="60">
        <v>8.4353999999999998E-2</v>
      </c>
      <c r="CK107" s="55">
        <v>-0.27431</v>
      </c>
      <c r="CL107" s="55">
        <v>-0.23175000000000001</v>
      </c>
      <c r="CM107" s="55">
        <v>-0.16327</v>
      </c>
      <c r="CN107" s="55">
        <v>1.0011270000000001</v>
      </c>
      <c r="CO107" s="55">
        <v>-0.16209000000000001</v>
      </c>
      <c r="CP107" s="55">
        <v>-0.19925000000000001</v>
      </c>
      <c r="CQ107" s="60">
        <v>0.63626199999999999</v>
      </c>
      <c r="CR107" s="55">
        <v>-0.22203000000000001</v>
      </c>
      <c r="CS107" s="55">
        <v>0.62382000000000004</v>
      </c>
      <c r="CT107" s="55">
        <v>0.54154400000000003</v>
      </c>
      <c r="CU107" s="55">
        <v>1.7016E-2</v>
      </c>
      <c r="CV107" s="55">
        <v>0.46556799999999998</v>
      </c>
      <c r="CW107" s="55">
        <v>0.53571000000000002</v>
      </c>
      <c r="CX107" s="60">
        <v>0.53283199999999997</v>
      </c>
      <c r="CY107" s="55">
        <v>-0.11917</v>
      </c>
      <c r="CZ107" s="55">
        <v>0.75081200000000003</v>
      </c>
      <c r="DA107" s="55">
        <v>0.76655099999999998</v>
      </c>
      <c r="DB107" s="55">
        <v>0.73255199999999998</v>
      </c>
      <c r="DC107" s="55">
        <v>-0.12794</v>
      </c>
      <c r="DD107" s="55">
        <v>0.13093399999999999</v>
      </c>
      <c r="DE107" s="60">
        <v>-0.97043000000000001</v>
      </c>
      <c r="DF107" s="55">
        <v>5.2325000000000003E-2</v>
      </c>
      <c r="DG107" s="55">
        <v>0.77114000000000005</v>
      </c>
      <c r="DH107" s="55">
        <v>6.8062999999999999E-2</v>
      </c>
      <c r="DI107" s="55">
        <v>-0.19739999999999999</v>
      </c>
      <c r="DJ107" s="55">
        <v>10</v>
      </c>
      <c r="DK107" s="55">
        <v>-0.52637999999999996</v>
      </c>
      <c r="DL107" s="60">
        <v>-0.14152999999999999</v>
      </c>
      <c r="DM107" s="55">
        <v>2.5377E-2</v>
      </c>
      <c r="DN107" s="55">
        <v>-2.1129999999999999E-2</v>
      </c>
      <c r="DO107" s="55">
        <v>-0.58587999999999996</v>
      </c>
    </row>
    <row r="108" spans="1:119" x14ac:dyDescent="0.15">
      <c r="A108" s="53" t="s">
        <v>167</v>
      </c>
      <c r="B108" s="53" t="s">
        <v>928</v>
      </c>
      <c r="C108" s="54" t="s">
        <v>769</v>
      </c>
      <c r="D108" s="146">
        <v>106</v>
      </c>
      <c r="E108" s="54" t="s">
        <v>167</v>
      </c>
      <c r="F108" s="54" t="s">
        <v>730</v>
      </c>
      <c r="G108" s="141">
        <v>2.3673929999999999E-4</v>
      </c>
      <c r="H108" s="143" t="s">
        <v>747</v>
      </c>
      <c r="I108" s="146">
        <v>0</v>
      </c>
      <c r="J108" s="55">
        <v>0.27668399999999999</v>
      </c>
      <c r="K108" s="55">
        <v>0.31630999999999998</v>
      </c>
      <c r="L108" s="55">
        <v>0.296572</v>
      </c>
      <c r="M108" s="55">
        <v>0.159076</v>
      </c>
      <c r="N108" s="55">
        <v>0.153949</v>
      </c>
      <c r="O108" s="55">
        <v>0.35592200000000002</v>
      </c>
      <c r="P108" s="55">
        <v>0.35225299999999998</v>
      </c>
      <c r="Q108" s="55">
        <v>0.38506200000000002</v>
      </c>
      <c r="R108" s="55">
        <v>0.112876</v>
      </c>
      <c r="S108" s="55">
        <v>0.22844300000000001</v>
      </c>
      <c r="T108" s="55">
        <v>0.12556700000000001</v>
      </c>
      <c r="U108" s="55">
        <v>0.144842</v>
      </c>
      <c r="V108" s="55">
        <v>0.214945</v>
      </c>
      <c r="W108" s="55">
        <v>0.27398499999999998</v>
      </c>
      <c r="X108" s="55">
        <v>0.32442900000000002</v>
      </c>
      <c r="Y108" s="55">
        <v>0.17547599999999999</v>
      </c>
      <c r="Z108" s="55">
        <v>0.192078</v>
      </c>
      <c r="AA108" s="55">
        <v>0.26690199999999997</v>
      </c>
      <c r="AB108" s="55">
        <v>0.21288399999999999</v>
      </c>
      <c r="AC108" s="55">
        <v>0.35383500000000001</v>
      </c>
      <c r="AD108" s="55">
        <v>0.26838200000000001</v>
      </c>
      <c r="AE108" s="55">
        <v>0.145542</v>
      </c>
      <c r="AF108" s="55">
        <v>0.19031899999999999</v>
      </c>
      <c r="AG108" s="55">
        <v>0.21757799999999999</v>
      </c>
      <c r="AH108" s="55">
        <v>0.20624700000000001</v>
      </c>
      <c r="AI108" s="55">
        <v>0.13031899999999999</v>
      </c>
      <c r="AJ108" s="55">
        <v>0.13814799999999999</v>
      </c>
      <c r="AK108" s="55">
        <v>0.25487199999999999</v>
      </c>
      <c r="AL108" s="55">
        <v>6.9293999999999994E-2</v>
      </c>
      <c r="AM108" s="55">
        <v>0.172844</v>
      </c>
      <c r="AN108" s="55">
        <v>0.23819699999999999</v>
      </c>
      <c r="AO108" s="55">
        <v>4.9334000000000003E-2</v>
      </c>
      <c r="AP108" s="55">
        <v>0.195663</v>
      </c>
      <c r="AQ108" s="55">
        <v>-0.13614000000000001</v>
      </c>
      <c r="AR108" s="55">
        <v>9.3734999999999999E-2</v>
      </c>
      <c r="AS108" s="56">
        <v>0.18326200000000001</v>
      </c>
      <c r="AT108" s="55">
        <v>0.24867600000000001</v>
      </c>
      <c r="AU108" s="57">
        <v>0.122396</v>
      </c>
      <c r="AV108" s="56">
        <v>0.24274100000000001</v>
      </c>
      <c r="AW108" s="55">
        <v>0.177263</v>
      </c>
      <c r="AX108" s="55">
        <v>-0.54725000000000001</v>
      </c>
      <c r="AY108" s="55">
        <v>0.189385</v>
      </c>
      <c r="AZ108" s="56">
        <v>0.151723</v>
      </c>
      <c r="BA108" s="55">
        <v>1.0773E-2</v>
      </c>
      <c r="BB108" s="57">
        <v>-0.22459000000000001</v>
      </c>
      <c r="BC108" s="56">
        <v>0.228829</v>
      </c>
      <c r="BD108" s="55">
        <v>2.7158000000000002E-2</v>
      </c>
      <c r="BE108" s="55">
        <v>3.8649000000000003E-2</v>
      </c>
      <c r="BF108" s="55">
        <v>-0.23583999999999999</v>
      </c>
      <c r="BG108" s="56">
        <v>-0.67818999999999996</v>
      </c>
      <c r="BH108" s="55">
        <v>-0.18723000000000001</v>
      </c>
      <c r="BI108" s="57">
        <v>0.19370799999999999</v>
      </c>
      <c r="BJ108" s="56">
        <v>2.081E-3</v>
      </c>
      <c r="BK108" s="55">
        <v>-5.2720000000000003E-2</v>
      </c>
      <c r="BL108" s="55">
        <v>-0.18873000000000001</v>
      </c>
      <c r="BM108" s="55">
        <v>-8.5739999999999997E-2</v>
      </c>
      <c r="BN108" s="56">
        <v>-2.367E-2</v>
      </c>
      <c r="BO108" s="55">
        <v>-0.26800000000000002</v>
      </c>
      <c r="BP108" s="57">
        <v>0.21743899999999999</v>
      </c>
      <c r="BQ108" s="56">
        <v>-0.41505999999999998</v>
      </c>
      <c r="BR108" s="55">
        <v>-0.12359000000000001</v>
      </c>
      <c r="BS108" s="55">
        <v>0.143345</v>
      </c>
      <c r="BT108" s="55">
        <v>1.1341650000000001</v>
      </c>
      <c r="BU108" s="56">
        <v>-0.11005</v>
      </c>
      <c r="BV108" s="55">
        <v>0.24002299999999999</v>
      </c>
      <c r="BW108" s="57">
        <v>-0.23605999999999999</v>
      </c>
      <c r="BX108" s="56">
        <v>0.126633</v>
      </c>
      <c r="BY108" s="55">
        <v>0.29958099999999999</v>
      </c>
      <c r="BZ108" s="55">
        <v>3.0228000000000001E-2</v>
      </c>
      <c r="CA108" s="55">
        <v>8.6872000000000005E-2</v>
      </c>
      <c r="CB108" s="56">
        <v>1.3408199999999999</v>
      </c>
      <c r="CC108" s="55">
        <v>-0.29147000000000001</v>
      </c>
      <c r="CD108" s="57">
        <v>-0.93225000000000002</v>
      </c>
      <c r="CE108" s="56">
        <v>-5.7149999999999999E-2</v>
      </c>
      <c r="CF108" s="55">
        <v>-0.94252999999999998</v>
      </c>
      <c r="CG108" s="55">
        <v>1.2159629999999999</v>
      </c>
      <c r="CH108" s="55">
        <v>-0.65625</v>
      </c>
      <c r="CI108" s="56">
        <v>-0.71926999999999996</v>
      </c>
      <c r="CJ108" s="55">
        <v>-1.158E-2</v>
      </c>
      <c r="CK108" s="57">
        <v>0.44173400000000002</v>
      </c>
      <c r="CL108" s="56">
        <v>0.489838</v>
      </c>
      <c r="CM108" s="55">
        <v>1.673E-3</v>
      </c>
      <c r="CN108" s="55">
        <v>-0.57845000000000002</v>
      </c>
      <c r="CO108" s="55">
        <v>6.6952999999999999E-2</v>
      </c>
      <c r="CP108" s="56">
        <v>-0.41963</v>
      </c>
      <c r="CQ108" s="55">
        <v>0.17214199999999999</v>
      </c>
      <c r="CR108" s="57">
        <v>3.7435000000000003E-2</v>
      </c>
      <c r="CS108" s="56">
        <v>-0.32384000000000002</v>
      </c>
      <c r="CT108" s="55">
        <v>-3.3090000000000001E-2</v>
      </c>
      <c r="CU108" s="55">
        <v>-1.372E-2</v>
      </c>
      <c r="CV108" s="55">
        <v>-3.3300000000000001E-3</v>
      </c>
      <c r="CW108" s="56">
        <v>-1.2959999999999999E-2</v>
      </c>
      <c r="CX108" s="55">
        <v>-1.384E-2</v>
      </c>
      <c r="CY108" s="57">
        <v>-1.49E-3</v>
      </c>
      <c r="CZ108" s="56">
        <v>7.3882000000000003E-2</v>
      </c>
      <c r="DA108" s="55">
        <v>8.0837999999999993E-2</v>
      </c>
      <c r="DB108" s="55">
        <v>0.47754600000000003</v>
      </c>
      <c r="DC108" s="55">
        <v>-0.65049999999999997</v>
      </c>
      <c r="DD108" s="56">
        <v>0.19914000000000001</v>
      </c>
      <c r="DE108" s="55">
        <v>2.3058740000000002</v>
      </c>
      <c r="DF108" s="57">
        <v>-9.4049999999999995E-2</v>
      </c>
      <c r="DG108" s="56">
        <v>-0.52705000000000002</v>
      </c>
      <c r="DH108" s="55">
        <v>3.3391999999999998E-2</v>
      </c>
      <c r="DI108" s="55">
        <v>-0.26511000000000001</v>
      </c>
      <c r="DJ108" s="55">
        <v>-0.52637999999999996</v>
      </c>
      <c r="DK108" s="56">
        <v>10</v>
      </c>
      <c r="DL108" s="55">
        <v>7.8899999999999994E-3</v>
      </c>
      <c r="DM108" s="57">
        <v>-1.9040000000000001E-2</v>
      </c>
      <c r="DN108" s="56">
        <v>-7.0019999999999999E-2</v>
      </c>
      <c r="DO108" s="55">
        <v>-1.5912500000000001</v>
      </c>
    </row>
    <row r="109" spans="1:119" x14ac:dyDescent="0.15">
      <c r="A109" s="53" t="s">
        <v>116</v>
      </c>
      <c r="B109" s="53" t="s">
        <v>929</v>
      </c>
      <c r="C109" s="54" t="s">
        <v>765</v>
      </c>
      <c r="D109" s="146">
        <v>107</v>
      </c>
      <c r="E109" s="54" t="s">
        <v>116</v>
      </c>
      <c r="F109" s="54" t="s">
        <v>719</v>
      </c>
      <c r="G109" s="141">
        <v>2.2002449999999999E-4</v>
      </c>
      <c r="H109" s="143" t="s">
        <v>747</v>
      </c>
      <c r="I109" s="146">
        <v>0</v>
      </c>
      <c r="J109" s="55">
        <v>0.34428199999999998</v>
      </c>
      <c r="K109" s="55">
        <v>0.27772400000000003</v>
      </c>
      <c r="L109" s="55">
        <v>0.40095500000000001</v>
      </c>
      <c r="M109" s="55">
        <v>0.36649700000000002</v>
      </c>
      <c r="N109" s="55">
        <v>0.120563</v>
      </c>
      <c r="O109" s="55">
        <v>0.17641799999999999</v>
      </c>
      <c r="P109" s="55">
        <v>0.17573900000000001</v>
      </c>
      <c r="Q109" s="55">
        <v>0.40688800000000003</v>
      </c>
      <c r="R109" s="55">
        <v>7.8272999999999995E-2</v>
      </c>
      <c r="S109" s="55">
        <v>0.13544600000000001</v>
      </c>
      <c r="T109" s="55">
        <v>0.48489199999999999</v>
      </c>
      <c r="U109" s="55">
        <v>0.48633500000000002</v>
      </c>
      <c r="V109" s="55">
        <v>0.47067399999999998</v>
      </c>
      <c r="W109" s="55">
        <v>0.38838600000000001</v>
      </c>
      <c r="X109" s="55">
        <v>0.36968000000000001</v>
      </c>
      <c r="Y109" s="55">
        <v>0.269901</v>
      </c>
      <c r="Z109" s="55">
        <v>0.36254199999999998</v>
      </c>
      <c r="AA109" s="55">
        <v>0.50447600000000004</v>
      </c>
      <c r="AB109" s="55">
        <v>0.332928</v>
      </c>
      <c r="AC109" s="55">
        <v>0.42588100000000001</v>
      </c>
      <c r="AD109" s="55">
        <v>0.35204800000000003</v>
      </c>
      <c r="AE109" s="55">
        <v>0.30537900000000001</v>
      </c>
      <c r="AF109" s="55">
        <v>0.38266600000000001</v>
      </c>
      <c r="AG109" s="55">
        <v>0.41474800000000001</v>
      </c>
      <c r="AH109" s="55">
        <v>0.29697800000000002</v>
      </c>
      <c r="AI109" s="55">
        <v>0.50569399999999998</v>
      </c>
      <c r="AJ109" s="55">
        <v>0.66237900000000005</v>
      </c>
      <c r="AK109" s="55">
        <v>0.17453299999999999</v>
      </c>
      <c r="AL109" s="55">
        <v>0.671288</v>
      </c>
      <c r="AM109" s="55">
        <v>0.51205299999999998</v>
      </c>
      <c r="AN109" s="55">
        <v>0.120615</v>
      </c>
      <c r="AO109" s="55">
        <v>0.20551800000000001</v>
      </c>
      <c r="AP109" s="55">
        <v>0.62543099999999996</v>
      </c>
      <c r="AQ109" s="55">
        <v>0.63697599999999999</v>
      </c>
      <c r="AR109" s="55">
        <v>0.72085100000000002</v>
      </c>
      <c r="AS109" s="55">
        <v>0.345773</v>
      </c>
      <c r="AT109" s="59">
        <v>0.12654899999999999</v>
      </c>
      <c r="AU109" s="55">
        <v>0.62196099999999999</v>
      </c>
      <c r="AV109" s="55">
        <v>0.57667400000000002</v>
      </c>
      <c r="AW109" s="55">
        <v>5.672E-3</v>
      </c>
      <c r="AX109" s="55">
        <v>4.7601999999999998E-2</v>
      </c>
      <c r="AY109" s="55">
        <v>0.102564</v>
      </c>
      <c r="AZ109" s="55">
        <v>0.12762000000000001</v>
      </c>
      <c r="BA109" s="59">
        <v>0.26716499999999999</v>
      </c>
      <c r="BB109" s="55">
        <v>0.62101099999999998</v>
      </c>
      <c r="BC109" s="55">
        <v>0.23120399999999999</v>
      </c>
      <c r="BD109" s="55">
        <v>0.72559600000000002</v>
      </c>
      <c r="BE109" s="55">
        <v>7.5079999999999994E-2</v>
      </c>
      <c r="BF109" s="55">
        <v>-0.45988000000000001</v>
      </c>
      <c r="BG109" s="55">
        <v>0.69647899999999996</v>
      </c>
      <c r="BH109" s="59">
        <v>-7.51E-2</v>
      </c>
      <c r="BI109" s="55">
        <v>2.9412000000000001E-2</v>
      </c>
      <c r="BJ109" s="55">
        <v>0.34411700000000001</v>
      </c>
      <c r="BK109" s="55">
        <v>-0.28904000000000002</v>
      </c>
      <c r="BL109" s="55">
        <v>-0.31024000000000002</v>
      </c>
      <c r="BM109" s="55">
        <v>0.67589299999999997</v>
      </c>
      <c r="BN109" s="55">
        <v>-1.42E-3</v>
      </c>
      <c r="BO109" s="59">
        <v>1.4337000000000001E-2</v>
      </c>
      <c r="BP109" s="55">
        <v>-2.383E-2</v>
      </c>
      <c r="BQ109" s="55">
        <v>-0.35149999999999998</v>
      </c>
      <c r="BR109" s="55">
        <v>0.26221499999999998</v>
      </c>
      <c r="BS109" s="55">
        <v>3.9854000000000001E-2</v>
      </c>
      <c r="BT109" s="55">
        <v>-8.924E-2</v>
      </c>
      <c r="BU109" s="55">
        <v>-5.2990000000000002E-2</v>
      </c>
      <c r="BV109" s="59">
        <v>0.171732</v>
      </c>
      <c r="BW109" s="55">
        <v>2.9597999999999999E-2</v>
      </c>
      <c r="BX109" s="55">
        <v>8.5900000000000004E-3</v>
      </c>
      <c r="BY109" s="55">
        <v>-0.17799999999999999</v>
      </c>
      <c r="BZ109" s="55">
        <v>2.1148E-2</v>
      </c>
      <c r="CA109" s="55">
        <v>-0.11436</v>
      </c>
      <c r="CB109" s="55">
        <v>0.21663099999999999</v>
      </c>
      <c r="CC109" s="59">
        <v>0.134441</v>
      </c>
      <c r="CD109" s="55">
        <v>0.62952200000000003</v>
      </c>
      <c r="CE109" s="55">
        <v>-3.7039999999999997E-2</v>
      </c>
      <c r="CF109" s="55">
        <v>0.64251999999999998</v>
      </c>
      <c r="CG109" s="55">
        <v>-0.28351999999999999</v>
      </c>
      <c r="CH109" s="55">
        <v>0.908551</v>
      </c>
      <c r="CI109" s="55">
        <v>0.74148800000000004</v>
      </c>
      <c r="CJ109" s="59">
        <v>-5.1790000000000003E-2</v>
      </c>
      <c r="CK109" s="55">
        <v>-0.34821000000000002</v>
      </c>
      <c r="CL109" s="55">
        <v>-0.28465000000000001</v>
      </c>
      <c r="CM109" s="55">
        <v>-0.16508999999999999</v>
      </c>
      <c r="CN109" s="55">
        <v>-0.38934999999999997</v>
      </c>
      <c r="CO109" s="55">
        <v>4.7654000000000002E-2</v>
      </c>
      <c r="CP109" s="55">
        <v>0.35306900000000002</v>
      </c>
      <c r="CQ109" s="59">
        <v>-0.15614</v>
      </c>
      <c r="CR109" s="55">
        <v>-0.20125000000000001</v>
      </c>
      <c r="CS109" s="55">
        <v>-0.12123</v>
      </c>
      <c r="CT109" s="55">
        <v>-0.19878999999999999</v>
      </c>
      <c r="CU109" s="55">
        <v>-2.759E-2</v>
      </c>
      <c r="CV109" s="55">
        <v>-0.16718</v>
      </c>
      <c r="CW109" s="55">
        <v>-0.17992</v>
      </c>
      <c r="CX109" s="59">
        <v>-0.17807999999999999</v>
      </c>
      <c r="CY109" s="55">
        <v>-0.11291</v>
      </c>
      <c r="CZ109" s="55">
        <v>-0.26251999999999998</v>
      </c>
      <c r="DA109" s="55">
        <v>-0.26861000000000002</v>
      </c>
      <c r="DB109" s="55">
        <v>-0.18382999999999999</v>
      </c>
      <c r="DC109" s="55">
        <v>0.34951399999999999</v>
      </c>
      <c r="DD109" s="55">
        <v>-0.13458999999999999</v>
      </c>
      <c r="DE109" s="59">
        <v>0.248053</v>
      </c>
      <c r="DF109" s="55">
        <v>1.5219999999999999E-2</v>
      </c>
      <c r="DG109" s="55">
        <v>-0.16521</v>
      </c>
      <c r="DH109" s="55">
        <v>-3.15E-2</v>
      </c>
      <c r="DI109" s="55">
        <v>9.2419000000000001E-2</v>
      </c>
      <c r="DJ109" s="55">
        <v>-0.14152999999999999</v>
      </c>
      <c r="DK109" s="55">
        <v>7.8899999999999994E-3</v>
      </c>
      <c r="DL109" s="59">
        <v>10</v>
      </c>
      <c r="DM109" s="55">
        <v>6.5272999999999998E-2</v>
      </c>
      <c r="DN109" s="55">
        <v>-1.2959999999999999E-2</v>
      </c>
      <c r="DO109" s="55">
        <v>0.29939100000000002</v>
      </c>
    </row>
    <row r="110" spans="1:119" x14ac:dyDescent="0.15">
      <c r="A110" s="53" t="s">
        <v>394</v>
      </c>
      <c r="B110" s="53" t="s">
        <v>930</v>
      </c>
      <c r="C110" s="54" t="s">
        <v>756</v>
      </c>
      <c r="D110" s="146">
        <v>108</v>
      </c>
      <c r="E110" s="54" t="s">
        <v>394</v>
      </c>
      <c r="F110" s="54" t="s">
        <v>669</v>
      </c>
      <c r="G110" s="141">
        <v>1.2210359999999999E-4</v>
      </c>
      <c r="H110" s="143" t="s">
        <v>747</v>
      </c>
      <c r="I110" s="146">
        <v>0</v>
      </c>
      <c r="J110" s="55">
        <v>0.13394300000000001</v>
      </c>
      <c r="K110" s="55">
        <v>7.9283000000000006E-2</v>
      </c>
      <c r="L110" s="55">
        <v>0.14824599999999999</v>
      </c>
      <c r="M110" s="55">
        <v>0.137735</v>
      </c>
      <c r="N110" s="55">
        <v>2.9260000000000001E-2</v>
      </c>
      <c r="O110" s="55">
        <v>3.4199E-2</v>
      </c>
      <c r="P110" s="55">
        <v>3.4939999999999999E-2</v>
      </c>
      <c r="Q110" s="55">
        <v>0.124278</v>
      </c>
      <c r="R110" s="55">
        <v>-9.5499999999999995E-3</v>
      </c>
      <c r="S110" s="55">
        <v>3.3663999999999999E-2</v>
      </c>
      <c r="T110" s="55">
        <v>0.15662599999999999</v>
      </c>
      <c r="U110" s="55">
        <v>0.147538</v>
      </c>
      <c r="V110" s="55">
        <v>0.13897499999999999</v>
      </c>
      <c r="W110" s="55">
        <v>0.102183</v>
      </c>
      <c r="X110" s="55">
        <v>0.112053</v>
      </c>
      <c r="Y110" s="55">
        <v>0.12501999999999999</v>
      </c>
      <c r="Z110" s="55">
        <v>8.8580000000000006E-2</v>
      </c>
      <c r="AA110" s="55">
        <v>0.152115</v>
      </c>
      <c r="AB110" s="55">
        <v>0.10401299999999999</v>
      </c>
      <c r="AC110" s="55">
        <v>0.104196</v>
      </c>
      <c r="AD110" s="55">
        <v>6.4452999999999996E-2</v>
      </c>
      <c r="AE110" s="55">
        <v>0.13836200000000001</v>
      </c>
      <c r="AF110" s="55">
        <v>0.10338799999999999</v>
      </c>
      <c r="AG110" s="55">
        <v>0.115497</v>
      </c>
      <c r="AH110" s="55">
        <v>8.9627999999999999E-2</v>
      </c>
      <c r="AI110" s="55">
        <v>0.20020199999999999</v>
      </c>
      <c r="AJ110" s="55">
        <v>0.210482</v>
      </c>
      <c r="AK110" s="55">
        <v>8.3630999999999997E-2</v>
      </c>
      <c r="AL110" s="55">
        <v>0.21379999999999999</v>
      </c>
      <c r="AM110" s="55">
        <v>0.194605</v>
      </c>
      <c r="AN110" s="55">
        <v>5.4219999999999997E-2</v>
      </c>
      <c r="AO110" s="55">
        <v>6.5781000000000006E-2</v>
      </c>
      <c r="AP110" s="55">
        <v>0.19604099999999999</v>
      </c>
      <c r="AQ110" s="55">
        <v>0.17708099999999999</v>
      </c>
      <c r="AR110" s="55">
        <v>0.21663499999999999</v>
      </c>
      <c r="AS110" s="56">
        <v>8.6514999999999995E-2</v>
      </c>
      <c r="AT110" s="55">
        <v>4.1172E-2</v>
      </c>
      <c r="AU110" s="57">
        <v>0.166103</v>
      </c>
      <c r="AV110" s="56">
        <v>0.16794899999999999</v>
      </c>
      <c r="AW110" s="55">
        <v>9.0096999999999997E-2</v>
      </c>
      <c r="AX110" s="55">
        <v>0.14757700000000001</v>
      </c>
      <c r="AY110" s="55">
        <v>5.9845000000000002E-2</v>
      </c>
      <c r="AZ110" s="56">
        <v>2.7378E-2</v>
      </c>
      <c r="BA110" s="55">
        <v>9.8074999999999996E-2</v>
      </c>
      <c r="BB110" s="57">
        <v>0.16548499999999999</v>
      </c>
      <c r="BC110" s="56">
        <v>9.3673000000000006E-2</v>
      </c>
      <c r="BD110" s="55">
        <v>0.191802</v>
      </c>
      <c r="BE110" s="55">
        <v>4.1912999999999999E-2</v>
      </c>
      <c r="BF110" s="55">
        <v>1.149E-2</v>
      </c>
      <c r="BG110" s="56">
        <v>0.24926699999999999</v>
      </c>
      <c r="BH110" s="55">
        <v>1.8716E-2</v>
      </c>
      <c r="BI110" s="57">
        <v>2.0218E-2</v>
      </c>
      <c r="BJ110" s="56">
        <v>9.3651999999999999E-2</v>
      </c>
      <c r="BK110" s="55">
        <v>-1.2489999999999999E-2</v>
      </c>
      <c r="BL110" s="55">
        <v>-2.14E-3</v>
      </c>
      <c r="BM110" s="55">
        <v>0.15965299999999999</v>
      </c>
      <c r="BN110" s="56">
        <v>1.1514E-2</v>
      </c>
      <c r="BO110" s="55">
        <v>0.13944000000000001</v>
      </c>
      <c r="BP110" s="57">
        <v>-2.7230000000000001E-2</v>
      </c>
      <c r="BQ110" s="56">
        <v>4.2772999999999999E-2</v>
      </c>
      <c r="BR110" s="55">
        <v>4.9327000000000003E-2</v>
      </c>
      <c r="BS110" s="55">
        <v>3.6166999999999998E-2</v>
      </c>
      <c r="BT110" s="55">
        <v>6.9639999999999997E-3</v>
      </c>
      <c r="BU110" s="56">
        <v>4.1199999999999999E-4</v>
      </c>
      <c r="BV110" s="55">
        <v>1.7388000000000001E-2</v>
      </c>
      <c r="BW110" s="57">
        <v>9.9905999999999995E-2</v>
      </c>
      <c r="BX110" s="56">
        <v>-2.4729999999999999E-2</v>
      </c>
      <c r="BY110" s="55">
        <v>-5.1380000000000002E-2</v>
      </c>
      <c r="BZ110" s="55">
        <v>-1.3180000000000001E-2</v>
      </c>
      <c r="CA110" s="55">
        <v>-6.4810000000000006E-2</v>
      </c>
      <c r="CB110" s="56">
        <v>4.0424000000000002E-2</v>
      </c>
      <c r="CC110" s="55">
        <v>8.0216999999999997E-2</v>
      </c>
      <c r="CD110" s="57">
        <v>0.34634500000000001</v>
      </c>
      <c r="CE110" s="56">
        <v>-1.1509999999999999E-2</v>
      </c>
      <c r="CF110" s="55">
        <v>0.35777300000000001</v>
      </c>
      <c r="CG110" s="55">
        <v>1.5862999999999999E-2</v>
      </c>
      <c r="CH110" s="55">
        <v>0.31710500000000003</v>
      </c>
      <c r="CI110" s="56">
        <v>0.120004</v>
      </c>
      <c r="CJ110" s="55">
        <v>-6.744E-2</v>
      </c>
      <c r="CK110" s="57">
        <v>-0.14735999999999999</v>
      </c>
      <c r="CL110" s="56">
        <v>-0.17674999999999999</v>
      </c>
      <c r="CM110" s="55">
        <v>3.9698999999999998E-2</v>
      </c>
      <c r="CN110" s="55">
        <v>-4.3800000000000002E-3</v>
      </c>
      <c r="CO110" s="55">
        <v>2.1063999999999999E-2</v>
      </c>
      <c r="CP110" s="56">
        <v>0.25784600000000002</v>
      </c>
      <c r="CQ110" s="55">
        <v>-8.6499999999999997E-3</v>
      </c>
      <c r="CR110" s="57">
        <v>-1.4999999999999999E-4</v>
      </c>
      <c r="CS110" s="56">
        <v>5.4677000000000003E-2</v>
      </c>
      <c r="CT110" s="55">
        <v>-1.7409999999999998E-2</v>
      </c>
      <c r="CU110" s="55">
        <v>2.5472999999999999E-2</v>
      </c>
      <c r="CV110" s="55">
        <v>-2.1360000000000001E-2</v>
      </c>
      <c r="CW110" s="56">
        <v>-1.553E-2</v>
      </c>
      <c r="CX110" s="55">
        <v>-1.5570000000000001E-2</v>
      </c>
      <c r="CY110" s="57">
        <v>-3.5029999999999999E-2</v>
      </c>
      <c r="CZ110" s="56">
        <v>2.9725000000000001E-2</v>
      </c>
      <c r="DA110" s="55">
        <v>3.4763000000000002E-2</v>
      </c>
      <c r="DB110" s="55">
        <v>7.7169999999999999E-3</v>
      </c>
      <c r="DC110" s="55">
        <v>0.46796100000000002</v>
      </c>
      <c r="DD110" s="56">
        <v>1.5529999999999999E-3</v>
      </c>
      <c r="DE110" s="55">
        <v>-1.435E-2</v>
      </c>
      <c r="DF110" s="57">
        <v>1.5573E-2</v>
      </c>
      <c r="DG110" s="56">
        <v>7.7970000000000001E-3</v>
      </c>
      <c r="DH110" s="55">
        <v>-2.9010000000000001E-2</v>
      </c>
      <c r="DI110" s="55">
        <v>-3.9280000000000002E-2</v>
      </c>
      <c r="DJ110" s="55">
        <v>2.5377E-2</v>
      </c>
      <c r="DK110" s="56">
        <v>-1.9040000000000001E-2</v>
      </c>
      <c r="DL110" s="55">
        <v>6.5272999999999998E-2</v>
      </c>
      <c r="DM110" s="57">
        <v>10</v>
      </c>
      <c r="DN110" s="56">
        <v>-9.6000000000000002E-4</v>
      </c>
      <c r="DO110" s="55">
        <v>4.7624E-2</v>
      </c>
    </row>
    <row r="111" spans="1:119" x14ac:dyDescent="0.15">
      <c r="A111" s="53" t="s">
        <v>26</v>
      </c>
      <c r="B111" s="53" t="s">
        <v>931</v>
      </c>
      <c r="C111" s="54" t="s">
        <v>773</v>
      </c>
      <c r="D111" s="146">
        <v>109</v>
      </c>
      <c r="E111" s="54" t="s">
        <v>26</v>
      </c>
      <c r="F111" s="54" t="s">
        <v>567</v>
      </c>
      <c r="G111" s="141">
        <v>1.140512E-4</v>
      </c>
      <c r="H111" s="143" t="s">
        <v>747</v>
      </c>
      <c r="I111" s="146">
        <v>0</v>
      </c>
      <c r="J111" s="55">
        <v>3.8709E-2</v>
      </c>
      <c r="K111" s="55">
        <v>1.5789999999999998E-2</v>
      </c>
      <c r="L111" s="55">
        <v>5.8255000000000001E-2</v>
      </c>
      <c r="M111" s="55">
        <v>0.12975</v>
      </c>
      <c r="N111" s="55">
        <v>5.2424999999999999E-2</v>
      </c>
      <c r="O111" s="55">
        <v>3.32E-2</v>
      </c>
      <c r="P111" s="55">
        <v>3.6199000000000002E-2</v>
      </c>
      <c r="Q111" s="55">
        <v>2.748E-3</v>
      </c>
      <c r="R111" s="55">
        <v>-4.9939999999999998E-2</v>
      </c>
      <c r="S111" s="55">
        <v>0.19788900000000001</v>
      </c>
      <c r="T111" s="55">
        <v>5.3609999999999998E-2</v>
      </c>
      <c r="U111" s="55">
        <v>0.13820299999999999</v>
      </c>
      <c r="V111" s="55">
        <v>-1.72E-2</v>
      </c>
      <c r="W111" s="55">
        <v>0.10362399999999999</v>
      </c>
      <c r="X111" s="55">
        <v>-8.1979999999999997E-2</v>
      </c>
      <c r="Y111" s="55">
        <v>-5.6100000000000004E-3</v>
      </c>
      <c r="Z111" s="55">
        <v>-0.12113</v>
      </c>
      <c r="AA111" s="55">
        <v>-4.9790000000000001E-2</v>
      </c>
      <c r="AB111" s="55">
        <v>-3.8629999999999998E-2</v>
      </c>
      <c r="AC111" s="55">
        <v>2.1387E-2</v>
      </c>
      <c r="AD111" s="55">
        <v>8.1923999999999997E-2</v>
      </c>
      <c r="AE111" s="55">
        <v>-3.8089999999999999E-2</v>
      </c>
      <c r="AF111" s="55">
        <v>0.11852699999999999</v>
      </c>
      <c r="AG111" s="55">
        <v>0.100552</v>
      </c>
      <c r="AH111" s="55">
        <v>-0.18658</v>
      </c>
      <c r="AI111" s="55">
        <v>4.5362E-2</v>
      </c>
      <c r="AJ111" s="55">
        <v>9.6541000000000002E-2</v>
      </c>
      <c r="AK111" s="55">
        <v>0.21565899999999999</v>
      </c>
      <c r="AL111" s="55">
        <v>0.116354</v>
      </c>
      <c r="AM111" s="55">
        <v>-6.0499999999999998E-2</v>
      </c>
      <c r="AN111" s="55">
        <v>0.20347499999999999</v>
      </c>
      <c r="AO111" s="55">
        <v>1.1932999999999999E-2</v>
      </c>
      <c r="AP111" s="55">
        <v>6.0675E-2</v>
      </c>
      <c r="AQ111" s="55">
        <v>0.13514799999999999</v>
      </c>
      <c r="AR111" s="55">
        <v>-5.9000000000000003E-4</v>
      </c>
      <c r="AS111" s="55">
        <v>9.9328E-2</v>
      </c>
      <c r="AT111" s="60">
        <v>1.7197E-2</v>
      </c>
      <c r="AU111" s="55">
        <v>3.4090000000000001E-3</v>
      </c>
      <c r="AV111" s="55">
        <v>-3.9280000000000002E-2</v>
      </c>
      <c r="AW111" s="55">
        <v>1.9897000000000001E-2</v>
      </c>
      <c r="AX111" s="55">
        <v>-2.7990000000000001E-2</v>
      </c>
      <c r="AY111" s="55">
        <v>6.4397999999999997E-2</v>
      </c>
      <c r="AZ111" s="55">
        <v>8.0478999999999995E-2</v>
      </c>
      <c r="BA111" s="60">
        <v>5.9559000000000001E-2</v>
      </c>
      <c r="BB111" s="55">
        <v>6.2063E-2</v>
      </c>
      <c r="BC111" s="55">
        <v>4.4559999999999999E-3</v>
      </c>
      <c r="BD111" s="55">
        <v>0.11819499999999999</v>
      </c>
      <c r="BE111" s="55">
        <v>1.5127E-2</v>
      </c>
      <c r="BF111" s="55">
        <v>1.1065E-2</v>
      </c>
      <c r="BG111" s="55">
        <v>0.219443</v>
      </c>
      <c r="BH111" s="60">
        <v>0.41373900000000002</v>
      </c>
      <c r="BI111" s="55">
        <v>0.21182300000000001</v>
      </c>
      <c r="BJ111" s="55">
        <v>-7.5639999999999999E-2</v>
      </c>
      <c r="BK111" s="55">
        <v>3.0019999999999999E-3</v>
      </c>
      <c r="BL111" s="55">
        <v>1.9727999999999999E-2</v>
      </c>
      <c r="BM111" s="55">
        <v>2.5891000000000001E-2</v>
      </c>
      <c r="BN111" s="55">
        <v>0.53516900000000001</v>
      </c>
      <c r="BO111" s="60">
        <v>5.9329999999999999E-3</v>
      </c>
      <c r="BP111" s="55">
        <v>2.1853999999999998E-2</v>
      </c>
      <c r="BQ111" s="55">
        <v>2.2117999999999999E-2</v>
      </c>
      <c r="BR111" s="55">
        <v>-2.4930000000000001E-2</v>
      </c>
      <c r="BS111" s="55">
        <v>0.41767599999999999</v>
      </c>
      <c r="BT111" s="55">
        <v>-9.0380000000000002E-2</v>
      </c>
      <c r="BU111" s="55">
        <v>0.44484200000000002</v>
      </c>
      <c r="BV111" s="60">
        <v>-0.15887000000000001</v>
      </c>
      <c r="BW111" s="55">
        <v>0.120314</v>
      </c>
      <c r="BX111" s="55">
        <v>1.3679999999999999E-2</v>
      </c>
      <c r="BY111" s="55">
        <v>-5.8500000000000003E-2</v>
      </c>
      <c r="BZ111" s="55">
        <v>0.15262200000000001</v>
      </c>
      <c r="CA111" s="55">
        <v>1.744677</v>
      </c>
      <c r="CB111" s="55">
        <v>-3.9629999999999999E-2</v>
      </c>
      <c r="CC111" s="60">
        <v>-3.9500000000000004E-3</v>
      </c>
      <c r="CD111" s="55">
        <v>5.9855999999999999E-2</v>
      </c>
      <c r="CE111" s="55">
        <v>8.3410999999999999E-2</v>
      </c>
      <c r="CF111" s="55">
        <v>5.1117999999999997E-2</v>
      </c>
      <c r="CG111" s="55">
        <v>-3.805E-2</v>
      </c>
      <c r="CH111" s="55">
        <v>7.1818999999999994E-2</v>
      </c>
      <c r="CI111" s="55">
        <v>4.2703999999999999E-2</v>
      </c>
      <c r="CJ111" s="60">
        <v>1.4548E-2</v>
      </c>
      <c r="CK111" s="55">
        <v>-4.3619999999999999E-2</v>
      </c>
      <c r="CL111" s="55">
        <v>-2.017E-2</v>
      </c>
      <c r="CM111" s="55">
        <v>-1.349E-2</v>
      </c>
      <c r="CN111" s="55">
        <v>-3.7670000000000002E-2</v>
      </c>
      <c r="CO111" s="55">
        <v>-2.1770000000000001E-2</v>
      </c>
      <c r="CP111" s="55">
        <v>0.15065500000000001</v>
      </c>
      <c r="CQ111" s="60">
        <v>-3.465E-2</v>
      </c>
      <c r="CR111" s="55">
        <v>-4.6370000000000001E-2</v>
      </c>
      <c r="CS111" s="55">
        <v>4.8820000000000002E-2</v>
      </c>
      <c r="CT111" s="55">
        <v>-6.9260000000000002E-2</v>
      </c>
      <c r="CU111" s="55">
        <v>7.2136000000000006E-2</v>
      </c>
      <c r="CV111" s="55">
        <v>-8.4370000000000001E-2</v>
      </c>
      <c r="CW111" s="55">
        <v>-7.1440000000000003E-2</v>
      </c>
      <c r="CX111" s="60">
        <v>-7.1499999999999994E-2</v>
      </c>
      <c r="CY111" s="55">
        <v>0.14242099999999999</v>
      </c>
      <c r="CZ111" s="55">
        <v>1.7910000000000001E-3</v>
      </c>
      <c r="DA111" s="55">
        <v>0.163082</v>
      </c>
      <c r="DB111" s="55">
        <v>3.2932999999999997E-2</v>
      </c>
      <c r="DC111" s="55">
        <v>2.7271E-2</v>
      </c>
      <c r="DD111" s="55">
        <v>5.4751000000000001E-2</v>
      </c>
      <c r="DE111" s="60">
        <v>1.7835E-2</v>
      </c>
      <c r="DF111" s="55">
        <v>2.0896999999999999E-2</v>
      </c>
      <c r="DG111" s="55">
        <v>-1.2359999999999999E-2</v>
      </c>
      <c r="DH111" s="55">
        <v>-8.7500000000000008E-3</v>
      </c>
      <c r="DI111" s="55">
        <v>-2.2200000000000002E-3</v>
      </c>
      <c r="DJ111" s="55">
        <v>-2.1129999999999999E-2</v>
      </c>
      <c r="DK111" s="55">
        <v>-7.0019999999999999E-2</v>
      </c>
      <c r="DL111" s="60">
        <v>-1.2959999999999999E-2</v>
      </c>
      <c r="DM111" s="55">
        <v>-9.6000000000000002E-4</v>
      </c>
      <c r="DN111" s="55">
        <v>10</v>
      </c>
      <c r="DO111" s="55">
        <v>3.9098000000000001E-2</v>
      </c>
    </row>
    <row r="112" spans="1:119" x14ac:dyDescent="0.15">
      <c r="A112" s="65" t="s">
        <v>122</v>
      </c>
      <c r="B112" s="66" t="s">
        <v>932</v>
      </c>
      <c r="C112" s="54" t="s">
        <v>772</v>
      </c>
      <c r="D112" s="146">
        <v>110</v>
      </c>
      <c r="E112" s="54" t="s">
        <v>122</v>
      </c>
      <c r="F112" s="54" t="s">
        <v>727</v>
      </c>
      <c r="G112" s="141">
        <v>7.0837112999999995E-7</v>
      </c>
      <c r="H112" s="143" t="s">
        <v>747</v>
      </c>
      <c r="I112" s="146">
        <v>1.0488740337247965E-5</v>
      </c>
      <c r="J112" s="55">
        <v>0.39543899999999998</v>
      </c>
      <c r="K112" s="55">
        <v>0.34196300000000002</v>
      </c>
      <c r="L112" s="55">
        <v>0.37933299999999998</v>
      </c>
      <c r="M112" s="55">
        <v>0.27371200000000001</v>
      </c>
      <c r="N112" s="55">
        <v>0.26410400000000001</v>
      </c>
      <c r="O112" s="55">
        <v>0.20408499999999999</v>
      </c>
      <c r="P112" s="55">
        <v>0.20575199999999999</v>
      </c>
      <c r="Q112" s="55">
        <v>0.237237</v>
      </c>
      <c r="R112" s="55">
        <v>0.167766</v>
      </c>
      <c r="S112" s="55">
        <v>0.10299</v>
      </c>
      <c r="T112" s="55">
        <v>0.38341500000000001</v>
      </c>
      <c r="U112" s="55">
        <v>0.351026</v>
      </c>
      <c r="V112" s="55">
        <v>0.32556299999999999</v>
      </c>
      <c r="W112" s="55">
        <v>0.21043700000000001</v>
      </c>
      <c r="X112" s="55">
        <v>0.132331</v>
      </c>
      <c r="Y112" s="55">
        <v>0.16794300000000001</v>
      </c>
      <c r="Z112" s="55">
        <v>0.243565</v>
      </c>
      <c r="AA112" s="55">
        <v>0.38139200000000001</v>
      </c>
      <c r="AB112" s="55">
        <v>0.318276</v>
      </c>
      <c r="AC112" s="55">
        <v>0.18895700000000001</v>
      </c>
      <c r="AD112" s="55">
        <v>0.16549900000000001</v>
      </c>
      <c r="AE112" s="55">
        <v>0.21861700000000001</v>
      </c>
      <c r="AF112" s="55">
        <v>0.24041100000000001</v>
      </c>
      <c r="AG112" s="55">
        <v>0.28237800000000002</v>
      </c>
      <c r="AH112" s="55">
        <v>0.174035</v>
      </c>
      <c r="AI112" s="55">
        <v>0.136021</v>
      </c>
      <c r="AJ112" s="55">
        <v>0.30737100000000001</v>
      </c>
      <c r="AK112" s="55">
        <v>7.1591000000000002E-2</v>
      </c>
      <c r="AL112" s="55">
        <v>0.34383900000000001</v>
      </c>
      <c r="AM112" s="55">
        <v>9.9439E-2</v>
      </c>
      <c r="AN112" s="55">
        <v>4.3104999999999997E-2</v>
      </c>
      <c r="AO112" s="55">
        <v>3.3103E-2</v>
      </c>
      <c r="AP112" s="55">
        <v>0.488709</v>
      </c>
      <c r="AQ112" s="55">
        <v>0.41327900000000001</v>
      </c>
      <c r="AR112" s="55">
        <v>0.35294900000000001</v>
      </c>
      <c r="AS112" s="55">
        <v>0.21632399999999999</v>
      </c>
      <c r="AT112" s="61">
        <v>7.1801000000000004E-2</v>
      </c>
      <c r="AU112" s="55">
        <v>0.45850400000000002</v>
      </c>
      <c r="AV112" s="55">
        <v>0.46132600000000001</v>
      </c>
      <c r="AW112" s="55">
        <v>0.13034100000000001</v>
      </c>
      <c r="AX112" s="55">
        <v>-0.60680999999999996</v>
      </c>
      <c r="AY112" s="55">
        <v>1.3934999999999999E-2</v>
      </c>
      <c r="AZ112" s="55">
        <v>3.0119E-2</v>
      </c>
      <c r="BA112" s="61">
        <v>0.20422399999999999</v>
      </c>
      <c r="BB112" s="55">
        <v>0.46198299999999998</v>
      </c>
      <c r="BC112" s="55">
        <v>0.13154199999999999</v>
      </c>
      <c r="BD112" s="55">
        <v>0.605572</v>
      </c>
      <c r="BE112" s="55">
        <v>6.9773000000000002E-2</v>
      </c>
      <c r="BF112" s="55">
        <v>-0.7248</v>
      </c>
      <c r="BG112" s="55">
        <v>1.004108</v>
      </c>
      <c r="BH112" s="61">
        <v>-1.495E-2</v>
      </c>
      <c r="BI112" s="55">
        <v>-1.4999999999999999E-2</v>
      </c>
      <c r="BJ112" s="55">
        <v>0.23600699999999999</v>
      </c>
      <c r="BK112" s="55">
        <v>-0.53774999999999995</v>
      </c>
      <c r="BL112" s="55">
        <v>-0.58277999999999996</v>
      </c>
      <c r="BM112" s="55">
        <v>0.63455700000000004</v>
      </c>
      <c r="BN112" s="55">
        <v>8.2750000000000004E-2</v>
      </c>
      <c r="BO112" s="56">
        <v>-0.14377000000000001</v>
      </c>
      <c r="BP112" s="55">
        <v>-2.1749999999999999E-2</v>
      </c>
      <c r="BQ112" s="57">
        <v>-0.59097999999999995</v>
      </c>
      <c r="BR112" s="55">
        <v>0.43410799999999999</v>
      </c>
      <c r="BS112" s="55">
        <v>0.19741400000000001</v>
      </c>
      <c r="BT112" s="55">
        <v>-0.91703999999999997</v>
      </c>
      <c r="BU112" s="55">
        <v>3.5500000000000001E-4</v>
      </c>
      <c r="BV112" s="61">
        <v>3.2439000000000003E-2</v>
      </c>
      <c r="BW112" s="55">
        <v>-7.0669999999999997E-2</v>
      </c>
      <c r="BX112" s="55">
        <v>2.4015999999999999E-2</v>
      </c>
      <c r="BY112" s="55">
        <v>-0.43474000000000002</v>
      </c>
      <c r="BZ112" s="55">
        <v>2.8427999999999998E-2</v>
      </c>
      <c r="CA112" s="55">
        <v>-0.56254000000000004</v>
      </c>
      <c r="CB112" s="55">
        <v>-0.21919</v>
      </c>
      <c r="CC112" s="61">
        <v>0.22298899999999999</v>
      </c>
      <c r="CD112" s="55">
        <v>1.372603</v>
      </c>
      <c r="CE112" s="55">
        <v>1.3346E-2</v>
      </c>
      <c r="CF112" s="55">
        <v>1.4031709999999999</v>
      </c>
      <c r="CG112" s="55">
        <v>-0.29127999999999998</v>
      </c>
      <c r="CH112" s="55">
        <v>1.7304489999999999</v>
      </c>
      <c r="CI112" s="55">
        <v>1.2787759999999999</v>
      </c>
      <c r="CJ112" s="61">
        <v>-0.41304999999999997</v>
      </c>
      <c r="CK112" s="55">
        <v>-0.19639000000000001</v>
      </c>
      <c r="CL112" s="55">
        <v>-0.16707</v>
      </c>
      <c r="CM112" s="55">
        <v>4.8883999999999997E-2</v>
      </c>
      <c r="CN112" s="55">
        <v>-0.56786999999999999</v>
      </c>
      <c r="CO112" s="55">
        <v>0.16048000000000001</v>
      </c>
      <c r="CP112" s="55">
        <v>0.81052999999999997</v>
      </c>
      <c r="CQ112" s="61">
        <v>-0.41316000000000003</v>
      </c>
      <c r="CR112" s="55">
        <v>3.2932999999999997E-2</v>
      </c>
      <c r="CS112" s="55">
        <v>-0.26615</v>
      </c>
      <c r="CT112" s="55">
        <v>-0.42172999999999999</v>
      </c>
      <c r="CU112" s="55">
        <v>-0.14166999999999999</v>
      </c>
      <c r="CV112" s="55">
        <v>-0.4017</v>
      </c>
      <c r="CW112" s="55">
        <v>-0.40425</v>
      </c>
      <c r="CX112" s="61">
        <v>-0.40318999999999999</v>
      </c>
      <c r="CY112" s="55">
        <v>-2.615E-2</v>
      </c>
      <c r="CZ112" s="55">
        <v>-0.46215000000000001</v>
      </c>
      <c r="DA112" s="55">
        <v>-0.50434999999999997</v>
      </c>
      <c r="DB112" s="55">
        <v>0.15004799999999999</v>
      </c>
      <c r="DC112" s="55">
        <v>0.94885399999999998</v>
      </c>
      <c r="DD112" s="55">
        <v>-0.44455</v>
      </c>
      <c r="DE112" s="61">
        <v>2.104803</v>
      </c>
      <c r="DF112" s="55">
        <v>1.8158000000000001E-2</v>
      </c>
      <c r="DG112" s="55">
        <v>-0.34583999999999998</v>
      </c>
      <c r="DH112" s="55">
        <v>-0.15007999999999999</v>
      </c>
      <c r="DI112" s="55">
        <v>0.39981299999999997</v>
      </c>
      <c r="DJ112" s="55">
        <v>-0.58587999999999996</v>
      </c>
      <c r="DK112" s="55">
        <v>-1.5912500000000001</v>
      </c>
      <c r="DL112" s="61">
        <v>0.29939100000000002</v>
      </c>
      <c r="DM112" s="55">
        <v>4.7624E-2</v>
      </c>
      <c r="DN112" s="55">
        <v>3.9098000000000001E-2</v>
      </c>
      <c r="DO112" s="55">
        <v>10</v>
      </c>
    </row>
    <row r="113" spans="3:3" x14ac:dyDescent="0.15">
      <c r="C113" s="172" t="s">
        <v>1277</v>
      </c>
    </row>
  </sheetData>
  <autoFilter ref="A2:DO113"/>
  <phoneticPr fontId="24" type="noConversion"/>
  <conditionalFormatting sqref="J3:AO46">
    <cfRule type="cellIs" dxfId="33" priority="33" operator="between">
      <formula>6</formula>
      <formula>7.999</formula>
    </cfRule>
    <cfRule type="cellIs" dxfId="32" priority="34" operator="between">
      <formula>8</formula>
      <formula>9.999</formula>
    </cfRule>
    <cfRule type="cellIs" dxfId="31" priority="35" operator="equal">
      <formula>10</formula>
    </cfRule>
    <cfRule type="cellIs" dxfId="30" priority="36" operator="equal">
      <formula>10</formula>
    </cfRule>
  </conditionalFormatting>
  <conditionalFormatting sqref="J48:V73 J47:U47">
    <cfRule type="cellIs" dxfId="29" priority="29" operator="between">
      <formula>6</formula>
      <formula>7.999</formula>
    </cfRule>
    <cfRule type="cellIs" dxfId="28" priority="30" operator="between">
      <formula>8</formula>
      <formula>9.999</formula>
    </cfRule>
    <cfRule type="cellIs" dxfId="27" priority="31" operator="equal">
      <formula>10</formula>
    </cfRule>
    <cfRule type="cellIs" dxfId="26" priority="32" operator="equal">
      <formula>10</formula>
    </cfRule>
  </conditionalFormatting>
  <conditionalFormatting sqref="W48:AO112">
    <cfRule type="cellIs" dxfId="25" priority="21" operator="between">
      <formula>6</formula>
      <formula>7.999</formula>
    </cfRule>
    <cfRule type="cellIs" dxfId="24" priority="22" operator="between">
      <formula>8</formula>
      <formula>9.999</formula>
    </cfRule>
    <cfRule type="cellIs" dxfId="23" priority="23" operator="equal">
      <formula>10</formula>
    </cfRule>
    <cfRule type="cellIs" dxfId="22" priority="24" operator="equal">
      <formula>10</formula>
    </cfRule>
  </conditionalFormatting>
  <conditionalFormatting sqref="J74:V112">
    <cfRule type="cellIs" dxfId="21" priority="17" operator="between">
      <formula>6</formula>
      <formula>7.999</formula>
    </cfRule>
    <cfRule type="cellIs" dxfId="20" priority="18" operator="between">
      <formula>8</formula>
      <formula>9.999</formula>
    </cfRule>
    <cfRule type="cellIs" dxfId="19" priority="19" operator="equal">
      <formula>10</formula>
    </cfRule>
    <cfRule type="cellIs" dxfId="18" priority="20" operator="equal">
      <formula>10</formula>
    </cfRule>
  </conditionalFormatting>
  <conditionalFormatting sqref="AP3:DO111 AP112:BN112 BR112:DO112">
    <cfRule type="cellIs" dxfId="17" priority="13" operator="between">
      <formula>6</formula>
      <formula>7.999</formula>
    </cfRule>
    <cfRule type="cellIs" dxfId="16" priority="14" operator="between">
      <formula>8</formula>
      <formula>9.999</formula>
    </cfRule>
    <cfRule type="cellIs" dxfId="15" priority="15" operator="equal">
      <formula>10</formula>
    </cfRule>
    <cfRule type="cellIs" dxfId="14" priority="16" operator="equal">
      <formula>10</formula>
    </cfRule>
  </conditionalFormatting>
  <conditionalFormatting sqref="BO112:BQ112">
    <cfRule type="cellIs" dxfId="13" priority="9" operator="between">
      <formula>6</formula>
      <formula>7.999</formula>
    </cfRule>
    <cfRule type="cellIs" dxfId="12" priority="10" operator="between">
      <formula>8</formula>
      <formula>9.999</formula>
    </cfRule>
    <cfRule type="cellIs" dxfId="11" priority="11" operator="equal">
      <formula>10</formula>
    </cfRule>
    <cfRule type="cellIs" dxfId="10" priority="12" operator="equal">
      <formula>10</formula>
    </cfRule>
  </conditionalFormatting>
  <conditionalFormatting sqref="H3">
    <cfRule type="cellIs" dxfId="9" priority="5" operator="between">
      <formula>6</formula>
      <formula>7.999</formula>
    </cfRule>
    <cfRule type="cellIs" dxfId="8" priority="6" operator="between">
      <formula>8</formula>
      <formula>9.999</formula>
    </cfRule>
    <cfRule type="cellIs" dxfId="7" priority="7" operator="equal">
      <formula>10</formula>
    </cfRule>
    <cfRule type="cellIs" dxfId="6" priority="8" operator="equal">
      <formula>10</formula>
    </cfRule>
  </conditionalFormatting>
  <conditionalFormatting sqref="V47:AO47">
    <cfRule type="cellIs" dxfId="5" priority="1" operator="between">
      <formula>6</formula>
      <formula>7.999</formula>
    </cfRule>
    <cfRule type="cellIs" dxfId="4" priority="2" operator="between">
      <formula>8</formula>
      <formula>9.999</formula>
    </cfRule>
    <cfRule type="cellIs" dxfId="3" priority="3" operator="equal">
      <formula>10</formula>
    </cfRule>
    <cfRule type="cellIs" dxfId="2" priority="4" operator="equal">
      <formula>10</formula>
    </cfRule>
  </conditionalFormatting>
  <pageMargins left="0.23622047244094491" right="0.23622047244094491" top="0.74803149606299213" bottom="0.74803149606299213" header="0.31496062992125984" footer="0.31496062992125984"/>
  <pageSetup paperSize="8" scale="5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1"/>
  <sheetViews>
    <sheetView showGridLines="0" topLeftCell="P1" workbookViewId="0">
      <selection activeCell="Z2" sqref="Z2"/>
    </sheetView>
  </sheetViews>
  <sheetFormatPr defaultRowHeight="13.5" x14ac:dyDescent="0.15"/>
  <cols>
    <col min="10" max="10" width="17.875" customWidth="1"/>
  </cols>
  <sheetData>
    <row r="1" spans="1:40" x14ac:dyDescent="0.15">
      <c r="A1" s="12">
        <v>5123</v>
      </c>
      <c r="B1" s="13">
        <v>46</v>
      </c>
      <c r="C1" s="13">
        <v>1</v>
      </c>
      <c r="D1" s="13">
        <v>5123</v>
      </c>
      <c r="E1" s="14" t="str">
        <f>CONCATENATE("'",A1,"',")</f>
        <v>'5123',</v>
      </c>
      <c r="F1" s="5" t="s">
        <v>271</v>
      </c>
      <c r="G1">
        <v>141</v>
      </c>
      <c r="H1">
        <v>1</v>
      </c>
      <c r="I1" t="s">
        <v>271</v>
      </c>
      <c r="J1" t="str">
        <f>CONCATENATE("'",F1,"',")</f>
        <v>'六安市',</v>
      </c>
      <c r="K1" s="12" t="s">
        <v>387</v>
      </c>
      <c r="L1" s="13" t="s">
        <v>388</v>
      </c>
      <c r="M1" s="13" t="s">
        <v>24</v>
      </c>
      <c r="N1" s="13" t="s">
        <v>23</v>
      </c>
      <c r="O1" s="13" t="s">
        <v>22</v>
      </c>
      <c r="P1" s="13" t="s">
        <v>433</v>
      </c>
      <c r="Q1" s="13" t="s">
        <v>389</v>
      </c>
      <c r="R1" s="13" t="s">
        <v>523</v>
      </c>
      <c r="S1" s="14" t="s">
        <v>524</v>
      </c>
      <c r="T1" s="174" t="s">
        <v>387</v>
      </c>
      <c r="U1" s="175" t="s">
        <v>388</v>
      </c>
      <c r="V1" s="175" t="s">
        <v>24</v>
      </c>
      <c r="W1" s="175" t="s">
        <v>23</v>
      </c>
      <c r="X1" s="175" t="s">
        <v>22</v>
      </c>
      <c r="Y1" s="175" t="s">
        <v>433</v>
      </c>
      <c r="Z1" s="175" t="s">
        <v>389</v>
      </c>
      <c r="AA1" s="175" t="s">
        <v>523</v>
      </c>
      <c r="AB1" s="176" t="s">
        <v>524</v>
      </c>
    </row>
    <row r="2" spans="1:40" x14ac:dyDescent="0.15">
      <c r="A2" s="15">
        <v>4523</v>
      </c>
      <c r="B2" s="16">
        <v>77</v>
      </c>
      <c r="C2" s="16">
        <v>1</v>
      </c>
      <c r="D2" s="16">
        <v>4523</v>
      </c>
      <c r="E2" s="14" t="str">
        <f t="shared" ref="E2:E65" si="0">CONCATENATE("'",A2,"',")</f>
        <v>'4523',</v>
      </c>
      <c r="F2" t="s">
        <v>369</v>
      </c>
      <c r="G2">
        <v>47</v>
      </c>
      <c r="H2">
        <v>1</v>
      </c>
      <c r="I2" t="s">
        <v>369</v>
      </c>
      <c r="J2" t="str">
        <f t="shared" ref="J2:J65" si="1">CONCATENATE("'",F2,"',")</f>
        <v>'张掖市',</v>
      </c>
      <c r="K2" s="15" t="s">
        <v>434</v>
      </c>
      <c r="L2">
        <v>1</v>
      </c>
      <c r="M2">
        <v>10378</v>
      </c>
      <c r="N2">
        <v>4095</v>
      </c>
      <c r="O2">
        <v>6283</v>
      </c>
      <c r="P2">
        <v>0.60541500000000004</v>
      </c>
      <c r="Q2" s="16">
        <f t="shared" ref="Q2:Q33" si="2">LN((O2/SUMIFS($O$2:$O$170,$K$2:$K$170,K2))/(N2/SUMIFS($N$2:$N$170,$K$2:$K$170,K2)))</f>
        <v>-0.12451473995367061</v>
      </c>
      <c r="R2" s="16">
        <f t="shared" ref="R2:R33" si="3">((O2/SUMIFS($O$2:$O$170,$K$2:$K$170,K2))-(N2/SUMIFS($N$2:$N$170,$K$2:$K$170,K2)))*Q2</f>
        <v>1.4128658560402787E-3</v>
      </c>
      <c r="S2" s="17">
        <f t="shared" ref="S2:S33" si="4">IF(K1=K2,"",SUMIFS($R$2:$R$170,$K$2:$K$170,K2))</f>
        <v>3.6141658459784894E-3</v>
      </c>
      <c r="T2" s="177" t="s">
        <v>434</v>
      </c>
      <c r="U2" s="173">
        <v>1</v>
      </c>
      <c r="V2" s="173">
        <v>10378</v>
      </c>
      <c r="W2" s="173">
        <f>O2</f>
        <v>6283</v>
      </c>
      <c r="X2" s="173">
        <f>N2</f>
        <v>4095</v>
      </c>
      <c r="Y2" s="173">
        <f>1-P2</f>
        <v>0.39458499999999996</v>
      </c>
      <c r="Z2" s="178" t="e">
        <f t="shared" ref="Z2:Z33" si="5">LN((X2/SUMIFS($X$2:$X$181,$K$2:$K$169,T2))/(W2/SUMIFS($W$2:$W$181,$K$2:$K$169,T2)))</f>
        <v>#VALUE!</v>
      </c>
      <c r="AA2" s="178" t="e">
        <f t="shared" ref="AA2:AA33" si="6">((X2/SUMIFS($X$2:$X$181,$K$2:$K$169,T2))-(W2/SUMIFS($W$2:$W$181,$K$2:$K$169,T2)))*Z2</f>
        <v>#VALUE!</v>
      </c>
      <c r="AB2" s="179" t="e">
        <f t="shared" ref="AB2:AB33" si="7">IF(T1=T2,"",SUMIFS($AA$2:$AA$181,$K$2:$K$169,T2))</f>
        <v>#VALUE!</v>
      </c>
      <c r="AC2" s="173" t="str">
        <f>CONCATENATE(T2,"_woe_new=-",T2,"_woe;")</f>
        <v>intime_pay_woe_new=-intime_pay_woe;</v>
      </c>
    </row>
    <row r="3" spans="1:40" x14ac:dyDescent="0.15">
      <c r="A3" s="15">
        <v>5322</v>
      </c>
      <c r="B3" s="16">
        <v>167</v>
      </c>
      <c r="C3" s="16">
        <v>1</v>
      </c>
      <c r="D3" s="16">
        <v>5322</v>
      </c>
      <c r="E3" s="14" t="str">
        <f t="shared" si="0"/>
        <v>'5322',</v>
      </c>
      <c r="F3" t="s">
        <v>499</v>
      </c>
      <c r="G3">
        <v>101</v>
      </c>
      <c r="H3">
        <v>1</v>
      </c>
      <c r="I3" t="s">
        <v>499</v>
      </c>
      <c r="J3" t="str">
        <f t="shared" si="1"/>
        <v>'双鸭山市',</v>
      </c>
      <c r="K3" s="15" t="s">
        <v>434</v>
      </c>
      <c r="L3">
        <v>2</v>
      </c>
      <c r="M3">
        <v>24794</v>
      </c>
      <c r="N3">
        <v>9298</v>
      </c>
      <c r="O3">
        <v>15496</v>
      </c>
      <c r="P3">
        <v>0.62499000000000005</v>
      </c>
      <c r="Q3" s="47">
        <f t="shared" si="2"/>
        <v>-4.181299323314619E-2</v>
      </c>
      <c r="R3" s="47">
        <f t="shared" si="3"/>
        <v>3.768140835076724E-4</v>
      </c>
      <c r="S3" s="48" t="str">
        <f t="shared" si="4"/>
        <v/>
      </c>
      <c r="T3" s="177" t="s">
        <v>434</v>
      </c>
      <c r="U3" s="173">
        <v>2</v>
      </c>
      <c r="V3" s="173">
        <v>24794</v>
      </c>
      <c r="W3" s="173">
        <f t="shared" ref="W3:W66" si="8">O3</f>
        <v>15496</v>
      </c>
      <c r="X3" s="173">
        <f t="shared" ref="X3:X66" si="9">N3</f>
        <v>9298</v>
      </c>
      <c r="Y3" s="173">
        <f t="shared" ref="Y3:Y66" si="10">1-P3</f>
        <v>0.37500999999999995</v>
      </c>
      <c r="Z3" s="178" t="e">
        <f t="shared" si="5"/>
        <v>#VALUE!</v>
      </c>
      <c r="AA3" s="178" t="e">
        <f t="shared" si="6"/>
        <v>#VALUE!</v>
      </c>
      <c r="AB3" s="179" t="str">
        <f t="shared" si="7"/>
        <v/>
      </c>
    </row>
    <row r="4" spans="1:40" x14ac:dyDescent="0.15">
      <c r="A4" s="15">
        <v>6528</v>
      </c>
      <c r="B4" s="16">
        <v>5</v>
      </c>
      <c r="C4" s="16">
        <v>1</v>
      </c>
      <c r="D4" s="16">
        <v>6528</v>
      </c>
      <c r="E4" s="14" t="str">
        <f t="shared" si="0"/>
        <v>'6528',</v>
      </c>
      <c r="F4" t="s">
        <v>283</v>
      </c>
      <c r="G4">
        <v>266</v>
      </c>
      <c r="H4">
        <v>1</v>
      </c>
      <c r="I4" t="s">
        <v>283</v>
      </c>
      <c r="J4" t="str">
        <f t="shared" si="1"/>
        <v>'昭通市',</v>
      </c>
      <c r="K4" s="15" t="s">
        <v>434</v>
      </c>
      <c r="L4">
        <v>3</v>
      </c>
      <c r="M4">
        <v>62208</v>
      </c>
      <c r="N4">
        <v>22574</v>
      </c>
      <c r="O4">
        <v>39634</v>
      </c>
      <c r="P4">
        <v>0.63712100000000005</v>
      </c>
      <c r="Q4" s="47">
        <f t="shared" si="2"/>
        <v>1.0292938142138889E-2</v>
      </c>
      <c r="R4" s="47">
        <f t="shared" si="3"/>
        <v>5.6896723070447124E-5</v>
      </c>
      <c r="S4" s="48" t="str">
        <f t="shared" si="4"/>
        <v/>
      </c>
      <c r="T4" s="177" t="s">
        <v>434</v>
      </c>
      <c r="U4" s="173">
        <v>3</v>
      </c>
      <c r="V4" s="173">
        <v>62208</v>
      </c>
      <c r="W4" s="173">
        <f t="shared" si="8"/>
        <v>39634</v>
      </c>
      <c r="X4" s="173">
        <f t="shared" si="9"/>
        <v>22574</v>
      </c>
      <c r="Y4" s="173">
        <f t="shared" si="10"/>
        <v>0.36287899999999995</v>
      </c>
      <c r="Z4" s="178" t="e">
        <f t="shared" si="5"/>
        <v>#VALUE!</v>
      </c>
      <c r="AA4" s="178" t="e">
        <f t="shared" si="6"/>
        <v>#VALUE!</v>
      </c>
      <c r="AB4" s="179" t="str">
        <f t="shared" si="7"/>
        <v/>
      </c>
    </row>
    <row r="5" spans="1:40" x14ac:dyDescent="0.15">
      <c r="A5" s="15">
        <v>1322</v>
      </c>
      <c r="B5" s="16">
        <v>16</v>
      </c>
      <c r="C5" s="16">
        <v>1</v>
      </c>
      <c r="D5" s="16">
        <v>1322</v>
      </c>
      <c r="E5" s="14" t="str">
        <f t="shared" si="0"/>
        <v>'1322',</v>
      </c>
      <c r="F5" t="s">
        <v>318</v>
      </c>
      <c r="G5">
        <v>41</v>
      </c>
      <c r="H5">
        <v>1</v>
      </c>
      <c r="I5" t="s">
        <v>318</v>
      </c>
      <c r="J5" t="str">
        <f t="shared" si="1"/>
        <v>'十堰市',</v>
      </c>
      <c r="K5" s="15" t="s">
        <v>434</v>
      </c>
      <c r="L5">
        <v>4</v>
      </c>
      <c r="M5">
        <v>13758</v>
      </c>
      <c r="N5">
        <v>4811</v>
      </c>
      <c r="O5">
        <v>8947</v>
      </c>
      <c r="P5">
        <v>0.65031300000000003</v>
      </c>
      <c r="Q5" s="47">
        <f t="shared" si="2"/>
        <v>6.7817721778694551E-2</v>
      </c>
      <c r="R5" s="47">
        <f t="shared" si="3"/>
        <v>5.4186913132135196E-4</v>
      </c>
      <c r="S5" s="48" t="str">
        <f t="shared" si="4"/>
        <v/>
      </c>
      <c r="T5" s="177" t="s">
        <v>434</v>
      </c>
      <c r="U5" s="173">
        <v>4</v>
      </c>
      <c r="V5" s="173">
        <v>13758</v>
      </c>
      <c r="W5" s="173">
        <f t="shared" si="8"/>
        <v>8947</v>
      </c>
      <c r="X5" s="173">
        <f t="shared" si="9"/>
        <v>4811</v>
      </c>
      <c r="Y5" s="173">
        <f t="shared" si="10"/>
        <v>0.34968699999999997</v>
      </c>
      <c r="Z5" s="178" t="e">
        <f t="shared" si="5"/>
        <v>#VALUE!</v>
      </c>
      <c r="AA5" s="178" t="e">
        <f t="shared" si="6"/>
        <v>#VALUE!</v>
      </c>
      <c r="AB5" s="179" t="str">
        <f t="shared" si="7"/>
        <v/>
      </c>
    </row>
    <row r="6" spans="1:40" x14ac:dyDescent="0.15">
      <c r="A6" s="15">
        <v>5308</v>
      </c>
      <c r="B6" s="16">
        <v>16</v>
      </c>
      <c r="C6" s="16">
        <v>1</v>
      </c>
      <c r="D6" s="16">
        <v>5308</v>
      </c>
      <c r="E6" s="14" t="str">
        <f t="shared" si="0"/>
        <v>'5308',</v>
      </c>
      <c r="F6" t="s">
        <v>278</v>
      </c>
      <c r="G6">
        <v>284</v>
      </c>
      <c r="H6">
        <v>1</v>
      </c>
      <c r="I6" t="s">
        <v>278</v>
      </c>
      <c r="J6" t="str">
        <f t="shared" si="1"/>
        <v>'北海市',</v>
      </c>
      <c r="K6" s="15" t="s">
        <v>434</v>
      </c>
      <c r="L6">
        <v>5</v>
      </c>
      <c r="M6">
        <v>4535</v>
      </c>
      <c r="N6">
        <v>1473</v>
      </c>
      <c r="O6">
        <v>3062</v>
      </c>
      <c r="P6">
        <v>0.67519300000000004</v>
      </c>
      <c r="Q6" s="47">
        <f t="shared" si="2"/>
        <v>0.17917156368555115</v>
      </c>
      <c r="R6" s="47">
        <f t="shared" si="3"/>
        <v>1.225720052038739E-3</v>
      </c>
      <c r="S6" s="48" t="str">
        <f t="shared" si="4"/>
        <v/>
      </c>
      <c r="T6" s="177" t="s">
        <v>434</v>
      </c>
      <c r="U6" s="173">
        <v>5</v>
      </c>
      <c r="V6" s="173">
        <v>4535</v>
      </c>
      <c r="W6" s="173">
        <f t="shared" si="8"/>
        <v>3062</v>
      </c>
      <c r="X6" s="173">
        <f t="shared" si="9"/>
        <v>1473</v>
      </c>
      <c r="Y6" s="173">
        <f t="shared" si="10"/>
        <v>0.32480699999999996</v>
      </c>
      <c r="Z6" s="178" t="e">
        <f t="shared" si="5"/>
        <v>#VALUE!</v>
      </c>
      <c r="AA6" s="178" t="e">
        <f t="shared" si="6"/>
        <v>#VALUE!</v>
      </c>
      <c r="AB6" s="179" t="str">
        <f t="shared" si="7"/>
        <v/>
      </c>
    </row>
    <row r="7" spans="1:40" x14ac:dyDescent="0.15">
      <c r="A7" s="15">
        <v>6230</v>
      </c>
      <c r="B7" s="16">
        <v>11</v>
      </c>
      <c r="C7" s="16">
        <v>1</v>
      </c>
      <c r="D7" s="16">
        <v>6230</v>
      </c>
      <c r="E7" s="14" t="str">
        <f t="shared" si="0"/>
        <v>'6230',</v>
      </c>
      <c r="F7" t="s">
        <v>325</v>
      </c>
      <c r="G7">
        <v>556</v>
      </c>
      <c r="H7">
        <v>1</v>
      </c>
      <c r="I7" t="s">
        <v>325</v>
      </c>
      <c r="J7" t="str">
        <f t="shared" si="1"/>
        <v>'盐城市',</v>
      </c>
      <c r="K7" s="15" t="s">
        <v>20</v>
      </c>
      <c r="L7">
        <v>1</v>
      </c>
      <c r="M7">
        <v>9153</v>
      </c>
      <c r="N7">
        <v>2461</v>
      </c>
      <c r="O7">
        <v>6692</v>
      </c>
      <c r="P7">
        <v>0.73112600000000005</v>
      </c>
      <c r="Q7" s="47">
        <f t="shared" si="2"/>
        <v>0.4477494156462109</v>
      </c>
      <c r="R7" s="47">
        <f t="shared" si="3"/>
        <v>1.472970278282737E-2</v>
      </c>
      <c r="S7" s="48">
        <f t="shared" si="4"/>
        <v>3.6637158693019548E-2</v>
      </c>
      <c r="T7" s="177" t="s">
        <v>20</v>
      </c>
      <c r="U7" s="173">
        <v>1</v>
      </c>
      <c r="V7" s="173">
        <v>9153</v>
      </c>
      <c r="W7" s="173">
        <f t="shared" si="8"/>
        <v>6692</v>
      </c>
      <c r="X7" s="173">
        <f t="shared" si="9"/>
        <v>2461</v>
      </c>
      <c r="Y7" s="173">
        <f t="shared" si="10"/>
        <v>0.26887399999999995</v>
      </c>
      <c r="Z7" s="178" t="e">
        <f t="shared" si="5"/>
        <v>#VALUE!</v>
      </c>
      <c r="AA7" s="178" t="e">
        <f t="shared" si="6"/>
        <v>#VALUE!</v>
      </c>
      <c r="AB7" s="179" t="e">
        <f t="shared" si="7"/>
        <v>#VALUE!</v>
      </c>
      <c r="AC7" s="173" t="str">
        <f>CONCATENATE(T7,"_woe_new=-",T7,"_woe;")</f>
        <v>city_woe_new=-city_woe;</v>
      </c>
    </row>
    <row r="8" spans="1:40" x14ac:dyDescent="0.15">
      <c r="A8" s="15">
        <v>3705</v>
      </c>
      <c r="B8" s="16">
        <v>40</v>
      </c>
      <c r="C8" s="16">
        <v>1</v>
      </c>
      <c r="D8" s="16">
        <v>3705</v>
      </c>
      <c r="E8" s="14" t="str">
        <f t="shared" si="0"/>
        <v>'3705',</v>
      </c>
      <c r="F8" t="s">
        <v>272</v>
      </c>
      <c r="G8">
        <v>182</v>
      </c>
      <c r="H8">
        <v>1</v>
      </c>
      <c r="I8" t="s">
        <v>272</v>
      </c>
      <c r="J8" t="str">
        <f t="shared" si="1"/>
        <v>'南平市',</v>
      </c>
      <c r="K8" s="15" t="s">
        <v>20</v>
      </c>
      <c r="L8">
        <v>2</v>
      </c>
      <c r="M8">
        <v>33917</v>
      </c>
      <c r="N8">
        <v>11241</v>
      </c>
      <c r="O8">
        <v>22676</v>
      </c>
      <c r="P8">
        <v>0.66857299999999997</v>
      </c>
      <c r="Q8" s="47">
        <f t="shared" si="2"/>
        <v>0.14914369191294946</v>
      </c>
      <c r="R8" s="47">
        <f t="shared" si="3"/>
        <v>6.3821398526891547E-3</v>
      </c>
      <c r="S8" s="48" t="str">
        <f t="shared" si="4"/>
        <v/>
      </c>
      <c r="T8" s="177" t="s">
        <v>20</v>
      </c>
      <c r="U8" s="173">
        <v>2</v>
      </c>
      <c r="V8" s="173">
        <v>33917</v>
      </c>
      <c r="W8" s="173">
        <f t="shared" si="8"/>
        <v>22676</v>
      </c>
      <c r="X8" s="173">
        <f t="shared" si="9"/>
        <v>11241</v>
      </c>
      <c r="Y8" s="173">
        <f t="shared" si="10"/>
        <v>0.33142700000000003</v>
      </c>
      <c r="Z8" s="178" t="e">
        <f t="shared" si="5"/>
        <v>#VALUE!</v>
      </c>
      <c r="AA8" s="178" t="e">
        <f t="shared" si="6"/>
        <v>#VALUE!</v>
      </c>
      <c r="AB8" s="179" t="str">
        <f t="shared" si="7"/>
        <v/>
      </c>
    </row>
    <row r="9" spans="1:40" x14ac:dyDescent="0.15">
      <c r="A9" s="15">
        <v>6422</v>
      </c>
      <c r="B9" s="16">
        <v>71</v>
      </c>
      <c r="C9" s="16">
        <v>1</v>
      </c>
      <c r="D9" s="16">
        <v>6422</v>
      </c>
      <c r="E9" s="14" t="str">
        <f t="shared" si="0"/>
        <v>'6422',</v>
      </c>
      <c r="F9" t="s">
        <v>492</v>
      </c>
      <c r="G9">
        <v>62</v>
      </c>
      <c r="H9">
        <v>1</v>
      </c>
      <c r="I9" t="s">
        <v>492</v>
      </c>
      <c r="J9" t="str">
        <f t="shared" si="1"/>
        <v>'丽水市',</v>
      </c>
      <c r="K9" s="15" t="s">
        <v>20</v>
      </c>
      <c r="L9">
        <v>3</v>
      </c>
      <c r="M9">
        <v>49572</v>
      </c>
      <c r="N9">
        <v>18741</v>
      </c>
      <c r="O9">
        <v>30831</v>
      </c>
      <c r="P9">
        <v>0.62194400000000005</v>
      </c>
      <c r="Q9" s="47">
        <f t="shared" si="2"/>
        <v>-5.4788555937944718E-2</v>
      </c>
      <c r="R9" s="47">
        <f t="shared" si="3"/>
        <v>1.2956646505316398E-3</v>
      </c>
      <c r="S9" s="48" t="str">
        <f t="shared" si="4"/>
        <v/>
      </c>
      <c r="T9" s="177" t="s">
        <v>20</v>
      </c>
      <c r="U9" s="173">
        <v>3</v>
      </c>
      <c r="V9" s="173">
        <v>49572</v>
      </c>
      <c r="W9" s="173">
        <f t="shared" si="8"/>
        <v>30831</v>
      </c>
      <c r="X9" s="173">
        <f t="shared" si="9"/>
        <v>18741</v>
      </c>
      <c r="Y9" s="173">
        <f t="shared" si="10"/>
        <v>0.37805599999999995</v>
      </c>
      <c r="Z9" s="178" t="e">
        <f t="shared" si="5"/>
        <v>#VALUE!</v>
      </c>
      <c r="AA9" s="178" t="e">
        <f t="shared" si="6"/>
        <v>#VALUE!</v>
      </c>
      <c r="AB9" s="179" t="str">
        <f t="shared" si="7"/>
        <v/>
      </c>
    </row>
    <row r="10" spans="1:40" x14ac:dyDescent="0.15">
      <c r="A10" s="15">
        <v>1330</v>
      </c>
      <c r="B10" s="16">
        <v>12</v>
      </c>
      <c r="C10" s="16">
        <v>1</v>
      </c>
      <c r="D10" s="16">
        <v>1330</v>
      </c>
      <c r="E10" s="14" t="str">
        <f t="shared" si="0"/>
        <v>'1330',</v>
      </c>
      <c r="F10" t="s">
        <v>327</v>
      </c>
      <c r="G10">
        <v>281</v>
      </c>
      <c r="H10">
        <v>1</v>
      </c>
      <c r="I10" t="s">
        <v>327</v>
      </c>
      <c r="J10" t="str">
        <f t="shared" si="1"/>
        <v>'商丘市',</v>
      </c>
      <c r="K10" s="15" t="s">
        <v>20</v>
      </c>
      <c r="L10">
        <v>4</v>
      </c>
      <c r="M10">
        <v>15160</v>
      </c>
      <c r="N10">
        <v>6268</v>
      </c>
      <c r="O10">
        <v>8892</v>
      </c>
      <c r="P10">
        <v>0.58654399999999995</v>
      </c>
      <c r="Q10" s="47">
        <f t="shared" si="2"/>
        <v>-0.20290092446127209</v>
      </c>
      <c r="R10" s="47">
        <f t="shared" si="3"/>
        <v>5.5277117704850805E-3</v>
      </c>
      <c r="S10" s="48" t="str">
        <f t="shared" si="4"/>
        <v/>
      </c>
      <c r="T10" s="177" t="s">
        <v>20</v>
      </c>
      <c r="U10" s="173">
        <v>4</v>
      </c>
      <c r="V10" s="173">
        <v>15160</v>
      </c>
      <c r="W10" s="173">
        <f t="shared" si="8"/>
        <v>8892</v>
      </c>
      <c r="X10" s="173">
        <f t="shared" si="9"/>
        <v>6268</v>
      </c>
      <c r="Y10" s="173">
        <f t="shared" si="10"/>
        <v>0.41345600000000005</v>
      </c>
      <c r="Z10" s="178" t="e">
        <f t="shared" si="5"/>
        <v>#VALUE!</v>
      </c>
      <c r="AA10" s="178" t="e">
        <f t="shared" si="6"/>
        <v>#VALUE!</v>
      </c>
      <c r="AB10" s="179" t="str">
        <f t="shared" si="7"/>
        <v/>
      </c>
    </row>
    <row r="11" spans="1:40" x14ac:dyDescent="0.15">
      <c r="A11" s="15">
        <v>3610</v>
      </c>
      <c r="B11" s="16">
        <v>6</v>
      </c>
      <c r="C11" s="16">
        <v>1</v>
      </c>
      <c r="D11" s="16">
        <v>3610</v>
      </c>
      <c r="E11" s="14" t="str">
        <f t="shared" si="0"/>
        <v>'3610',</v>
      </c>
      <c r="F11" t="s">
        <v>245</v>
      </c>
      <c r="G11">
        <v>233</v>
      </c>
      <c r="H11">
        <v>1</v>
      </c>
      <c r="I11" t="s">
        <v>245</v>
      </c>
      <c r="J11" t="str">
        <f t="shared" si="1"/>
        <v>'白城市',</v>
      </c>
      <c r="K11" s="15" t="s">
        <v>20</v>
      </c>
      <c r="L11">
        <v>5</v>
      </c>
      <c r="M11">
        <v>7871</v>
      </c>
      <c r="N11">
        <v>3540</v>
      </c>
      <c r="O11">
        <v>4331</v>
      </c>
      <c r="P11">
        <v>0.55024799999999996</v>
      </c>
      <c r="Q11" s="47">
        <f t="shared" si="2"/>
        <v>-0.35092386098264117</v>
      </c>
      <c r="R11" s="47">
        <f t="shared" si="3"/>
        <v>8.7019396364863052E-3</v>
      </c>
      <c r="S11" s="48" t="str">
        <f t="shared" si="4"/>
        <v/>
      </c>
      <c r="T11" s="177" t="s">
        <v>20</v>
      </c>
      <c r="U11" s="173">
        <v>5</v>
      </c>
      <c r="V11" s="173">
        <v>7871</v>
      </c>
      <c r="W11" s="173">
        <f t="shared" si="8"/>
        <v>4331</v>
      </c>
      <c r="X11" s="173">
        <f t="shared" si="9"/>
        <v>3540</v>
      </c>
      <c r="Y11" s="173">
        <f t="shared" si="10"/>
        <v>0.44975200000000004</v>
      </c>
      <c r="Z11" s="178" t="e">
        <f t="shared" si="5"/>
        <v>#VALUE!</v>
      </c>
      <c r="AA11" s="178" t="e">
        <f t="shared" si="6"/>
        <v>#VALUE!</v>
      </c>
      <c r="AB11" s="179" t="str">
        <f t="shared" si="7"/>
        <v/>
      </c>
    </row>
    <row r="12" spans="1:40" x14ac:dyDescent="0.15">
      <c r="A12" s="15">
        <v>4513</v>
      </c>
      <c r="B12" s="16">
        <v>6</v>
      </c>
      <c r="C12" s="16">
        <v>1</v>
      </c>
      <c r="D12" s="16">
        <v>4513</v>
      </c>
      <c r="E12" s="14" t="str">
        <f t="shared" si="0"/>
        <v>'4513',</v>
      </c>
      <c r="F12" t="s">
        <v>465</v>
      </c>
      <c r="G12">
        <v>210</v>
      </c>
      <c r="H12">
        <v>1</v>
      </c>
      <c r="I12" t="s">
        <v>465</v>
      </c>
      <c r="J12" t="str">
        <f t="shared" si="1"/>
        <v>'秦皇岛市',</v>
      </c>
      <c r="K12" s="15" t="s">
        <v>517</v>
      </c>
      <c r="L12">
        <v>1</v>
      </c>
      <c r="M12">
        <v>26739</v>
      </c>
      <c r="N12">
        <v>10844</v>
      </c>
      <c r="O12">
        <v>15895</v>
      </c>
      <c r="P12">
        <v>0.59445000000000003</v>
      </c>
      <c r="Q12" s="47">
        <f t="shared" si="2"/>
        <v>-0.17020293334310085</v>
      </c>
      <c r="R12" s="47">
        <f t="shared" si="3"/>
        <v>6.8367797034575893E-3</v>
      </c>
      <c r="S12" s="48">
        <f t="shared" si="4"/>
        <v>2.6847868994853565E-2</v>
      </c>
      <c r="T12" s="177" t="s">
        <v>517</v>
      </c>
      <c r="U12" s="173">
        <v>1</v>
      </c>
      <c r="V12" s="173">
        <v>26739</v>
      </c>
      <c r="W12" s="173">
        <f t="shared" si="8"/>
        <v>15895</v>
      </c>
      <c r="X12" s="173">
        <f t="shared" si="9"/>
        <v>10844</v>
      </c>
      <c r="Y12" s="173">
        <f t="shared" si="10"/>
        <v>0.40554999999999997</v>
      </c>
      <c r="Z12" s="178" t="e">
        <f t="shared" si="5"/>
        <v>#VALUE!</v>
      </c>
      <c r="AA12" s="178" t="e">
        <f t="shared" si="6"/>
        <v>#VALUE!</v>
      </c>
      <c r="AB12" s="179" t="e">
        <f t="shared" si="7"/>
        <v>#VALUE!</v>
      </c>
      <c r="AC12" s="173" t="str">
        <f>CONCATENATE(T12,"_woe_new=-",T12,"_woe;")</f>
        <v>person_app_age_woe_new=-person_app_age_woe;</v>
      </c>
    </row>
    <row r="13" spans="1:40" x14ac:dyDescent="0.15">
      <c r="A13" s="15">
        <v>4117</v>
      </c>
      <c r="B13" s="16">
        <v>14</v>
      </c>
      <c r="C13" s="16">
        <v>1</v>
      </c>
      <c r="D13" s="16">
        <v>4117</v>
      </c>
      <c r="E13" s="14" t="str">
        <f t="shared" si="0"/>
        <v>'4117',</v>
      </c>
      <c r="F13" t="s">
        <v>440</v>
      </c>
      <c r="G13">
        <v>7</v>
      </c>
      <c r="H13">
        <v>1</v>
      </c>
      <c r="I13" t="s">
        <v>440</v>
      </c>
      <c r="J13" t="str">
        <f t="shared" si="1"/>
        <v>'省直辖县级行政区划',</v>
      </c>
      <c r="K13" s="15" t="s">
        <v>517</v>
      </c>
      <c r="L13">
        <v>2</v>
      </c>
      <c r="M13">
        <v>31040</v>
      </c>
      <c r="N13">
        <v>12142</v>
      </c>
      <c r="O13">
        <v>18898</v>
      </c>
      <c r="P13">
        <v>0.60882700000000001</v>
      </c>
      <c r="Q13" s="47">
        <f t="shared" si="2"/>
        <v>-0.11021001641725588</v>
      </c>
      <c r="R13" s="47">
        <f t="shared" si="3"/>
        <v>3.3050903857943159E-3</v>
      </c>
      <c r="S13" s="48" t="str">
        <f t="shared" si="4"/>
        <v/>
      </c>
      <c r="T13" s="177" t="s">
        <v>517</v>
      </c>
      <c r="U13" s="173">
        <v>2</v>
      </c>
      <c r="V13" s="173">
        <v>31040</v>
      </c>
      <c r="W13" s="173">
        <f t="shared" si="8"/>
        <v>18898</v>
      </c>
      <c r="X13" s="173">
        <f t="shared" si="9"/>
        <v>12142</v>
      </c>
      <c r="Y13" s="173">
        <f t="shared" si="10"/>
        <v>0.39117299999999999</v>
      </c>
      <c r="Z13" s="178" t="e">
        <f t="shared" si="5"/>
        <v>#VALUE!</v>
      </c>
      <c r="AA13" s="178" t="e">
        <f t="shared" si="6"/>
        <v>#VALUE!</v>
      </c>
      <c r="AB13" s="179" t="str">
        <f t="shared" si="7"/>
        <v/>
      </c>
    </row>
    <row r="14" spans="1:40" x14ac:dyDescent="0.15">
      <c r="A14" s="15">
        <v>3526</v>
      </c>
      <c r="B14" s="16">
        <v>123</v>
      </c>
      <c r="C14" s="16">
        <v>1</v>
      </c>
      <c r="D14" s="16">
        <v>3526</v>
      </c>
      <c r="E14" s="14" t="str">
        <f t="shared" si="0"/>
        <v>'3526',</v>
      </c>
      <c r="F14" t="s">
        <v>241</v>
      </c>
      <c r="G14">
        <v>179</v>
      </c>
      <c r="H14">
        <v>1</v>
      </c>
      <c r="I14" t="s">
        <v>241</v>
      </c>
      <c r="J14" t="str">
        <f t="shared" si="1"/>
        <v>'宣城市',</v>
      </c>
      <c r="K14" s="15" t="s">
        <v>517</v>
      </c>
      <c r="L14">
        <v>3</v>
      </c>
      <c r="M14">
        <v>14605</v>
      </c>
      <c r="N14">
        <v>5286</v>
      </c>
      <c r="O14">
        <v>9319</v>
      </c>
      <c r="P14">
        <v>0.638069</v>
      </c>
      <c r="Q14" s="47">
        <f t="shared" si="2"/>
        <v>1.4397914551973272E-2</v>
      </c>
      <c r="R14" s="47">
        <f t="shared" si="3"/>
        <v>2.6122790574762022E-5</v>
      </c>
      <c r="S14" s="48" t="str">
        <f t="shared" si="4"/>
        <v/>
      </c>
      <c r="T14" s="177" t="s">
        <v>517</v>
      </c>
      <c r="U14" s="173">
        <v>3</v>
      </c>
      <c r="V14" s="173">
        <v>14605</v>
      </c>
      <c r="W14" s="173">
        <f t="shared" si="8"/>
        <v>9319</v>
      </c>
      <c r="X14" s="173">
        <f t="shared" si="9"/>
        <v>5286</v>
      </c>
      <c r="Y14" s="173">
        <f t="shared" si="10"/>
        <v>0.361931</v>
      </c>
      <c r="Z14" s="178" t="e">
        <f t="shared" si="5"/>
        <v>#VALUE!</v>
      </c>
      <c r="AA14" s="178" t="e">
        <f t="shared" si="6"/>
        <v>#VALUE!</v>
      </c>
      <c r="AB14" s="179" t="str">
        <f t="shared" si="7"/>
        <v/>
      </c>
      <c r="AJ14" t="s">
        <v>1353</v>
      </c>
      <c r="AK14" t="s">
        <v>24</v>
      </c>
      <c r="AL14" t="s">
        <v>23</v>
      </c>
      <c r="AM14" t="s">
        <v>22</v>
      </c>
      <c r="AN14" t="s">
        <v>966</v>
      </c>
    </row>
    <row r="15" spans="1:40" x14ac:dyDescent="0.15">
      <c r="A15" s="15">
        <v>2223</v>
      </c>
      <c r="B15" s="16">
        <v>44</v>
      </c>
      <c r="C15" s="16">
        <v>1</v>
      </c>
      <c r="D15" s="16">
        <v>2223</v>
      </c>
      <c r="E15" s="14" t="str">
        <f t="shared" si="0"/>
        <v>'2223',</v>
      </c>
      <c r="F15" t="s">
        <v>371</v>
      </c>
      <c r="G15">
        <v>701</v>
      </c>
      <c r="H15">
        <v>1</v>
      </c>
      <c r="I15" t="s">
        <v>371</v>
      </c>
      <c r="J15" t="str">
        <f t="shared" si="1"/>
        <v>'洛阳市',</v>
      </c>
      <c r="K15" s="15" t="s">
        <v>517</v>
      </c>
      <c r="L15">
        <v>4</v>
      </c>
      <c r="M15">
        <v>27737</v>
      </c>
      <c r="N15">
        <v>9420</v>
      </c>
      <c r="O15">
        <v>18317</v>
      </c>
      <c r="P15">
        <v>0.660381</v>
      </c>
      <c r="Q15" s="47">
        <f t="shared" si="2"/>
        <v>0.11239890572036051</v>
      </c>
      <c r="R15" s="47">
        <f t="shared" si="3"/>
        <v>2.9810809956874701E-3</v>
      </c>
      <c r="S15" s="48" t="str">
        <f t="shared" si="4"/>
        <v/>
      </c>
      <c r="T15" s="177" t="s">
        <v>517</v>
      </c>
      <c r="U15" s="173">
        <v>4</v>
      </c>
      <c r="V15" s="173">
        <v>27737</v>
      </c>
      <c r="W15" s="173">
        <f t="shared" si="8"/>
        <v>18317</v>
      </c>
      <c r="X15" s="173">
        <f t="shared" si="9"/>
        <v>9420</v>
      </c>
      <c r="Y15" s="173">
        <f t="shared" si="10"/>
        <v>0.339619</v>
      </c>
      <c r="Z15" s="178" t="e">
        <f t="shared" si="5"/>
        <v>#VALUE!</v>
      </c>
      <c r="AA15" s="178" t="e">
        <f t="shared" si="6"/>
        <v>#VALUE!</v>
      </c>
      <c r="AB15" s="179" t="str">
        <f t="shared" si="7"/>
        <v/>
      </c>
      <c r="AJ15">
        <v>1</v>
      </c>
      <c r="AK15">
        <v>20766</v>
      </c>
      <c r="AL15">
        <v>5077</v>
      </c>
      <c r="AM15">
        <v>15689</v>
      </c>
      <c r="AN15">
        <v>0.75551400000000002</v>
      </c>
    </row>
    <row r="16" spans="1:40" x14ac:dyDescent="0.15">
      <c r="A16" s="15">
        <v>1321</v>
      </c>
      <c r="B16" s="16">
        <v>15</v>
      </c>
      <c r="C16" s="16">
        <v>1</v>
      </c>
      <c r="D16" s="16">
        <v>1321</v>
      </c>
      <c r="E16" s="14" t="str">
        <f t="shared" si="0"/>
        <v>'1321',</v>
      </c>
      <c r="F16" t="s">
        <v>370</v>
      </c>
      <c r="G16">
        <v>134</v>
      </c>
      <c r="H16">
        <v>1</v>
      </c>
      <c r="I16" t="s">
        <v>370</v>
      </c>
      <c r="J16" t="str">
        <f t="shared" si="1"/>
        <v>'铜川市',</v>
      </c>
      <c r="K16" s="15" t="s">
        <v>517</v>
      </c>
      <c r="L16">
        <v>5</v>
      </c>
      <c r="M16">
        <v>15552</v>
      </c>
      <c r="N16">
        <v>4559</v>
      </c>
      <c r="O16">
        <v>10993</v>
      </c>
      <c r="P16">
        <v>0.70685399999999998</v>
      </c>
      <c r="Q16" s="47">
        <f t="shared" si="2"/>
        <v>0.32755980929597445</v>
      </c>
      <c r="R16" s="47">
        <f t="shared" si="3"/>
        <v>1.3698795119339429E-2</v>
      </c>
      <c r="S16" s="48" t="str">
        <f t="shared" si="4"/>
        <v/>
      </c>
      <c r="T16" s="177" t="s">
        <v>517</v>
      </c>
      <c r="U16" s="173">
        <v>5</v>
      </c>
      <c r="V16" s="173">
        <v>15552</v>
      </c>
      <c r="W16" s="173">
        <f t="shared" si="8"/>
        <v>10993</v>
      </c>
      <c r="X16" s="173">
        <f t="shared" si="9"/>
        <v>4559</v>
      </c>
      <c r="Y16" s="173">
        <f t="shared" si="10"/>
        <v>0.29314600000000002</v>
      </c>
      <c r="Z16" s="178" t="e">
        <f t="shared" si="5"/>
        <v>#VALUE!</v>
      </c>
      <c r="AA16" s="178" t="e">
        <f t="shared" si="6"/>
        <v>#VALUE!</v>
      </c>
      <c r="AB16" s="179" t="str">
        <f t="shared" si="7"/>
        <v/>
      </c>
      <c r="AJ16">
        <v>2</v>
      </c>
      <c r="AK16">
        <v>19639</v>
      </c>
      <c r="AL16">
        <v>5967</v>
      </c>
      <c r="AM16">
        <v>13672</v>
      </c>
      <c r="AN16">
        <v>0.69616599999999995</v>
      </c>
    </row>
    <row r="17" spans="1:40" x14ac:dyDescent="0.15">
      <c r="A17" s="15">
        <v>1323</v>
      </c>
      <c r="B17" s="16">
        <v>16</v>
      </c>
      <c r="C17" s="16">
        <v>1</v>
      </c>
      <c r="D17" s="16">
        <v>1323</v>
      </c>
      <c r="E17" s="14" t="str">
        <f t="shared" si="0"/>
        <v>'1323',</v>
      </c>
      <c r="F17" t="s">
        <v>340</v>
      </c>
      <c r="G17">
        <v>933</v>
      </c>
      <c r="H17">
        <v>1</v>
      </c>
      <c r="I17" t="s">
        <v>340</v>
      </c>
      <c r="J17" t="str">
        <f t="shared" si="1"/>
        <v>'宁德市',</v>
      </c>
      <c r="K17" s="15" t="s">
        <v>542</v>
      </c>
      <c r="L17">
        <v>1</v>
      </c>
      <c r="M17">
        <v>9945</v>
      </c>
      <c r="N17">
        <v>1989</v>
      </c>
      <c r="O17">
        <v>7956</v>
      </c>
      <c r="P17">
        <v>0.8</v>
      </c>
      <c r="Q17" s="47">
        <f t="shared" si="2"/>
        <v>0.83369876505044294</v>
      </c>
      <c r="R17" s="47">
        <f t="shared" si="3"/>
        <v>5.1092464542639757E-2</v>
      </c>
      <c r="S17" s="48">
        <f t="shared" si="4"/>
        <v>0.16735036561070427</v>
      </c>
      <c r="T17" s="177" t="s">
        <v>542</v>
      </c>
      <c r="U17" s="173">
        <v>1</v>
      </c>
      <c r="V17" s="173">
        <v>9945</v>
      </c>
      <c r="W17" s="173">
        <f t="shared" si="8"/>
        <v>7956</v>
      </c>
      <c r="X17" s="173">
        <f t="shared" si="9"/>
        <v>1989</v>
      </c>
      <c r="Y17" s="173">
        <f t="shared" si="10"/>
        <v>0.19999999999999996</v>
      </c>
      <c r="Z17" s="178" t="e">
        <f t="shared" si="5"/>
        <v>#VALUE!</v>
      </c>
      <c r="AA17" s="178" t="e">
        <f t="shared" si="6"/>
        <v>#VALUE!</v>
      </c>
      <c r="AB17" s="179" t="e">
        <f t="shared" si="7"/>
        <v>#VALUE!</v>
      </c>
      <c r="AC17" s="173" t="str">
        <f>CONCATENATE(T17,"_woe_new=-",T17,"_woe;")</f>
        <v>ptp_ratio_woe_new=-ptp_ratio_woe;</v>
      </c>
      <c r="AJ17">
        <v>3</v>
      </c>
      <c r="AK17">
        <v>23907</v>
      </c>
      <c r="AL17">
        <v>8458</v>
      </c>
      <c r="AM17">
        <v>15449</v>
      </c>
      <c r="AN17">
        <v>0.64621200000000001</v>
      </c>
    </row>
    <row r="18" spans="1:40" x14ac:dyDescent="0.15">
      <c r="A18" s="15">
        <v>4116</v>
      </c>
      <c r="B18" s="16">
        <v>9</v>
      </c>
      <c r="C18" s="16">
        <v>1</v>
      </c>
      <c r="D18" s="16">
        <v>4116</v>
      </c>
      <c r="E18" s="14" t="str">
        <f t="shared" si="0"/>
        <v>'4116',</v>
      </c>
      <c r="F18" t="s">
        <v>312</v>
      </c>
      <c r="G18">
        <v>127</v>
      </c>
      <c r="H18">
        <v>1</v>
      </c>
      <c r="I18" t="s">
        <v>312</v>
      </c>
      <c r="J18" t="str">
        <f t="shared" si="1"/>
        <v>'咸宁市',</v>
      </c>
      <c r="K18" s="15" t="s">
        <v>542</v>
      </c>
      <c r="L18">
        <v>2</v>
      </c>
      <c r="M18">
        <v>28120</v>
      </c>
      <c r="N18">
        <v>8124</v>
      </c>
      <c r="O18">
        <v>19996</v>
      </c>
      <c r="P18">
        <v>0.71109500000000003</v>
      </c>
      <c r="Q18" s="47">
        <f t="shared" si="2"/>
        <v>0.34811401376373774</v>
      </c>
      <c r="R18" s="47">
        <f t="shared" si="3"/>
        <v>2.7871388778254663E-2</v>
      </c>
      <c r="S18" s="48" t="str">
        <f t="shared" si="4"/>
        <v/>
      </c>
      <c r="T18" s="177" t="s">
        <v>542</v>
      </c>
      <c r="U18" s="173">
        <v>2</v>
      </c>
      <c r="V18" s="173">
        <v>28120</v>
      </c>
      <c r="W18" s="173">
        <f t="shared" si="8"/>
        <v>19996</v>
      </c>
      <c r="X18" s="173">
        <f t="shared" si="9"/>
        <v>8124</v>
      </c>
      <c r="Y18" s="173">
        <f t="shared" si="10"/>
        <v>0.28890499999999997</v>
      </c>
      <c r="Z18" s="178" t="e">
        <f t="shared" si="5"/>
        <v>#VALUE!</v>
      </c>
      <c r="AA18" s="178" t="e">
        <f t="shared" si="6"/>
        <v>#VALUE!</v>
      </c>
      <c r="AB18" s="179" t="str">
        <f t="shared" si="7"/>
        <v/>
      </c>
      <c r="AJ18">
        <v>4</v>
      </c>
      <c r="AK18">
        <v>29738</v>
      </c>
      <c r="AL18">
        <v>12160</v>
      </c>
      <c r="AM18">
        <v>17578</v>
      </c>
      <c r="AN18">
        <v>0.59109599999999995</v>
      </c>
    </row>
    <row r="19" spans="1:40" x14ac:dyDescent="0.15">
      <c r="A19" s="15">
        <v>6402</v>
      </c>
      <c r="B19" s="16">
        <v>9</v>
      </c>
      <c r="C19" s="16">
        <v>1</v>
      </c>
      <c r="D19" s="16">
        <v>6402</v>
      </c>
      <c r="E19" s="14" t="str">
        <f t="shared" si="0"/>
        <v>'6402',</v>
      </c>
      <c r="F19" t="s">
        <v>300</v>
      </c>
      <c r="G19">
        <v>236</v>
      </c>
      <c r="H19">
        <v>1</v>
      </c>
      <c r="I19" t="s">
        <v>300</v>
      </c>
      <c r="J19" t="str">
        <f t="shared" si="1"/>
        <v>'常德市',</v>
      </c>
      <c r="K19" s="15" t="s">
        <v>542</v>
      </c>
      <c r="L19">
        <v>3</v>
      </c>
      <c r="M19">
        <v>31299</v>
      </c>
      <c r="N19">
        <v>10664</v>
      </c>
      <c r="O19">
        <v>20635</v>
      </c>
      <c r="P19">
        <v>0.65928600000000004</v>
      </c>
      <c r="Q19" s="47">
        <f t="shared" si="2"/>
        <v>0.10751948425868976</v>
      </c>
      <c r="R19" s="47">
        <f t="shared" si="3"/>
        <v>3.0804504077276062E-3</v>
      </c>
      <c r="S19" s="48" t="str">
        <f t="shared" si="4"/>
        <v/>
      </c>
      <c r="T19" s="177" t="s">
        <v>542</v>
      </c>
      <c r="U19" s="173">
        <v>3</v>
      </c>
      <c r="V19" s="173">
        <v>31299</v>
      </c>
      <c r="W19" s="173">
        <f t="shared" si="8"/>
        <v>20635</v>
      </c>
      <c r="X19" s="173">
        <f t="shared" si="9"/>
        <v>10664</v>
      </c>
      <c r="Y19" s="173">
        <f t="shared" si="10"/>
        <v>0.34071399999999996</v>
      </c>
      <c r="Z19" s="178" t="e">
        <f t="shared" si="5"/>
        <v>#VALUE!</v>
      </c>
      <c r="AA19" s="178" t="e">
        <f t="shared" si="6"/>
        <v>#VALUE!</v>
      </c>
      <c r="AB19" s="179" t="str">
        <f t="shared" si="7"/>
        <v/>
      </c>
      <c r="AJ19">
        <v>5</v>
      </c>
      <c r="AK19">
        <v>21623</v>
      </c>
      <c r="AL19">
        <v>10589</v>
      </c>
      <c r="AM19">
        <v>11034</v>
      </c>
      <c r="AN19">
        <v>0.51029000000000002</v>
      </c>
    </row>
    <row r="20" spans="1:40" x14ac:dyDescent="0.15">
      <c r="A20" s="15">
        <v>1490</v>
      </c>
      <c r="B20" s="16">
        <v>2</v>
      </c>
      <c r="C20" s="16">
        <v>1</v>
      </c>
      <c r="D20" s="16">
        <v>1490</v>
      </c>
      <c r="E20" s="14" t="str">
        <f t="shared" si="0"/>
        <v>'1490',</v>
      </c>
      <c r="F20" t="s">
        <v>379</v>
      </c>
      <c r="G20">
        <v>405</v>
      </c>
      <c r="H20">
        <v>1</v>
      </c>
      <c r="I20" t="s">
        <v>379</v>
      </c>
      <c r="J20" t="str">
        <f t="shared" si="1"/>
        <v>'嘉兴市',</v>
      </c>
      <c r="K20" s="15" t="s">
        <v>542</v>
      </c>
      <c r="L20">
        <v>4</v>
      </c>
      <c r="M20">
        <v>29981</v>
      </c>
      <c r="N20">
        <v>12832</v>
      </c>
      <c r="O20">
        <v>17149</v>
      </c>
      <c r="P20">
        <v>0.57199599999999995</v>
      </c>
      <c r="Q20" s="47">
        <f t="shared" si="2"/>
        <v>-0.26259778431959652</v>
      </c>
      <c r="R20" s="47">
        <f t="shared" si="3"/>
        <v>1.8418921717480153E-2</v>
      </c>
      <c r="S20" s="48" t="str">
        <f t="shared" si="4"/>
        <v/>
      </c>
      <c r="T20" s="177" t="s">
        <v>542</v>
      </c>
      <c r="U20" s="173">
        <v>4</v>
      </c>
      <c r="V20" s="173">
        <v>29981</v>
      </c>
      <c r="W20" s="173">
        <f t="shared" si="8"/>
        <v>17149</v>
      </c>
      <c r="X20" s="173">
        <f t="shared" si="9"/>
        <v>12832</v>
      </c>
      <c r="Y20" s="173">
        <f t="shared" si="10"/>
        <v>0.42800400000000005</v>
      </c>
      <c r="Z20" s="178" t="e">
        <f t="shared" si="5"/>
        <v>#VALUE!</v>
      </c>
      <c r="AA20" s="178" t="e">
        <f t="shared" si="6"/>
        <v>#VALUE!</v>
      </c>
      <c r="AB20" s="179" t="str">
        <f t="shared" si="7"/>
        <v/>
      </c>
    </row>
    <row r="21" spans="1:40" x14ac:dyDescent="0.15">
      <c r="A21" s="15">
        <v>1506</v>
      </c>
      <c r="B21" s="16">
        <v>1</v>
      </c>
      <c r="C21" s="16">
        <v>1</v>
      </c>
      <c r="D21" s="16">
        <v>1506</v>
      </c>
      <c r="E21" s="14" t="str">
        <f t="shared" si="0"/>
        <v>'1506',</v>
      </c>
      <c r="F21" t="s">
        <v>382</v>
      </c>
      <c r="G21">
        <v>212</v>
      </c>
      <c r="H21">
        <v>1</v>
      </c>
      <c r="I21" t="s">
        <v>382</v>
      </c>
      <c r="J21" t="str">
        <f t="shared" si="1"/>
        <v>'娄底市',</v>
      </c>
      <c r="K21" s="15" t="s">
        <v>542</v>
      </c>
      <c r="L21">
        <v>5</v>
      </c>
      <c r="M21">
        <v>16328</v>
      </c>
      <c r="N21">
        <v>8642</v>
      </c>
      <c r="O21">
        <v>7686</v>
      </c>
      <c r="P21">
        <v>0.470725</v>
      </c>
      <c r="Q21" s="47">
        <f t="shared" si="2"/>
        <v>-0.66982914143653705</v>
      </c>
      <c r="R21" s="47">
        <f t="shared" si="3"/>
        <v>6.688714016460208E-2</v>
      </c>
      <c r="S21" s="48" t="str">
        <f t="shared" si="4"/>
        <v/>
      </c>
      <c r="T21" s="177" t="s">
        <v>542</v>
      </c>
      <c r="U21" s="173">
        <v>5</v>
      </c>
      <c r="V21" s="173">
        <v>16328</v>
      </c>
      <c r="W21" s="173">
        <f t="shared" si="8"/>
        <v>7686</v>
      </c>
      <c r="X21" s="173">
        <f t="shared" si="9"/>
        <v>8642</v>
      </c>
      <c r="Y21" s="173">
        <f t="shared" si="10"/>
        <v>0.52927499999999994</v>
      </c>
      <c r="Z21" s="178" t="e">
        <f t="shared" si="5"/>
        <v>#VALUE!</v>
      </c>
      <c r="AA21" s="178" t="e">
        <f t="shared" si="6"/>
        <v>#VALUE!</v>
      </c>
      <c r="AB21" s="179" t="str">
        <f t="shared" si="7"/>
        <v/>
      </c>
    </row>
    <row r="22" spans="1:40" x14ac:dyDescent="0.15">
      <c r="A22" s="15">
        <v>2190</v>
      </c>
      <c r="B22" s="16">
        <v>1</v>
      </c>
      <c r="C22" s="16">
        <v>1</v>
      </c>
      <c r="D22" s="16">
        <v>2190</v>
      </c>
      <c r="E22" s="14" t="str">
        <f t="shared" si="0"/>
        <v>'2190',</v>
      </c>
      <c r="F22" t="s">
        <v>491</v>
      </c>
      <c r="G22">
        <v>118</v>
      </c>
      <c r="H22">
        <v>1</v>
      </c>
      <c r="I22" t="s">
        <v>491</v>
      </c>
      <c r="J22" t="str">
        <f t="shared" si="1"/>
        <v>'随州市',</v>
      </c>
      <c r="K22" s="15" t="s">
        <v>518</v>
      </c>
      <c r="L22">
        <v>1</v>
      </c>
      <c r="M22">
        <v>17464</v>
      </c>
      <c r="N22">
        <v>5460</v>
      </c>
      <c r="O22">
        <v>12004</v>
      </c>
      <c r="P22">
        <v>0.687357</v>
      </c>
      <c r="Q22" s="47">
        <f t="shared" si="2"/>
        <v>0.23519554175185911</v>
      </c>
      <c r="R22" s="47">
        <f t="shared" si="3"/>
        <v>8.0590976162439858E-3</v>
      </c>
      <c r="S22" s="48">
        <f t="shared" si="4"/>
        <v>9.814805298791909E-3</v>
      </c>
      <c r="T22" s="177" t="s">
        <v>518</v>
      </c>
      <c r="U22" s="173">
        <v>1</v>
      </c>
      <c r="V22" s="173">
        <v>17464</v>
      </c>
      <c r="W22" s="173">
        <f t="shared" si="8"/>
        <v>12004</v>
      </c>
      <c r="X22" s="173">
        <f t="shared" si="9"/>
        <v>5460</v>
      </c>
      <c r="Y22" s="173">
        <f t="shared" si="10"/>
        <v>0.312643</v>
      </c>
      <c r="Z22" s="178" t="e">
        <f t="shared" si="5"/>
        <v>#VALUE!</v>
      </c>
      <c r="AA22" s="178" t="e">
        <f t="shared" si="6"/>
        <v>#VALUE!</v>
      </c>
      <c r="AB22" s="179" t="e">
        <f t="shared" si="7"/>
        <v>#VALUE!</v>
      </c>
      <c r="AC22" s="173" t="str">
        <f>CONCATENATE(T22,"_woe_new=-",T22,"_woe;")</f>
        <v>dk_ratio_woe_new=-dk_ratio_woe;</v>
      </c>
    </row>
    <row r="23" spans="1:40" x14ac:dyDescent="0.15">
      <c r="A23" s="15">
        <v>2290</v>
      </c>
      <c r="B23" s="16">
        <v>3</v>
      </c>
      <c r="C23" s="16">
        <v>1</v>
      </c>
      <c r="D23" s="16">
        <v>2290</v>
      </c>
      <c r="E23" s="14" t="str">
        <f t="shared" si="0"/>
        <v>'2290',</v>
      </c>
      <c r="F23" t="s">
        <v>354</v>
      </c>
      <c r="G23">
        <v>96</v>
      </c>
      <c r="H23">
        <v>1</v>
      </c>
      <c r="I23" t="s">
        <v>354</v>
      </c>
      <c r="J23" t="str">
        <f t="shared" si="1"/>
        <v>'亳州市',</v>
      </c>
      <c r="K23" s="15" t="s">
        <v>518</v>
      </c>
      <c r="L23">
        <v>2</v>
      </c>
      <c r="M23">
        <v>26529</v>
      </c>
      <c r="N23">
        <v>9723</v>
      </c>
      <c r="O23">
        <v>16806</v>
      </c>
      <c r="P23">
        <v>0.63349500000000003</v>
      </c>
      <c r="Q23" s="47">
        <f t="shared" si="2"/>
        <v>-5.3538433909414308E-3</v>
      </c>
      <c r="R23" s="47">
        <f t="shared" si="3"/>
        <v>6.5785861466924506E-6</v>
      </c>
      <c r="S23" s="48" t="str">
        <f t="shared" si="4"/>
        <v/>
      </c>
      <c r="T23" s="177" t="s">
        <v>518</v>
      </c>
      <c r="U23" s="173">
        <v>2</v>
      </c>
      <c r="V23" s="173">
        <v>26529</v>
      </c>
      <c r="W23" s="173">
        <f t="shared" si="8"/>
        <v>16806</v>
      </c>
      <c r="X23" s="173">
        <f t="shared" si="9"/>
        <v>9723</v>
      </c>
      <c r="Y23" s="173">
        <f t="shared" si="10"/>
        <v>0.36650499999999997</v>
      </c>
      <c r="Z23" s="178" t="e">
        <f t="shared" si="5"/>
        <v>#VALUE!</v>
      </c>
      <c r="AA23" s="178" t="e">
        <f t="shared" si="6"/>
        <v>#VALUE!</v>
      </c>
      <c r="AB23" s="179" t="str">
        <f t="shared" si="7"/>
        <v/>
      </c>
    </row>
    <row r="24" spans="1:40" x14ac:dyDescent="0.15">
      <c r="A24" s="15">
        <v>3417</v>
      </c>
      <c r="B24" s="16">
        <v>2</v>
      </c>
      <c r="C24" s="16">
        <v>1</v>
      </c>
      <c r="D24" s="16">
        <v>3417</v>
      </c>
      <c r="E24" s="14" t="str">
        <f t="shared" si="0"/>
        <v>'3417',</v>
      </c>
      <c r="F24" t="s">
        <v>307</v>
      </c>
      <c r="G24">
        <v>640</v>
      </c>
      <c r="H24">
        <v>1</v>
      </c>
      <c r="I24" t="s">
        <v>307</v>
      </c>
      <c r="J24" t="str">
        <f t="shared" si="1"/>
        <v>'曲靖市',</v>
      </c>
      <c r="K24" s="15" t="s">
        <v>518</v>
      </c>
      <c r="L24">
        <v>3</v>
      </c>
      <c r="M24">
        <v>71680</v>
      </c>
      <c r="N24">
        <v>27068</v>
      </c>
      <c r="O24">
        <v>44612</v>
      </c>
      <c r="P24">
        <v>0.62237699999999996</v>
      </c>
      <c r="Q24" s="47">
        <f t="shared" si="2"/>
        <v>-5.2944933307136517E-2</v>
      </c>
      <c r="R24" s="47">
        <f t="shared" si="3"/>
        <v>1.7491290964012308E-3</v>
      </c>
      <c r="S24" s="48" t="str">
        <f t="shared" si="4"/>
        <v/>
      </c>
      <c r="T24" s="177" t="s">
        <v>518</v>
      </c>
      <c r="U24" s="173">
        <v>3</v>
      </c>
      <c r="V24" s="173">
        <v>71680</v>
      </c>
      <c r="W24" s="173">
        <f t="shared" si="8"/>
        <v>44612</v>
      </c>
      <c r="X24" s="173">
        <f t="shared" si="9"/>
        <v>27068</v>
      </c>
      <c r="Y24" s="173">
        <f t="shared" si="10"/>
        <v>0.37762300000000004</v>
      </c>
      <c r="Z24" s="178" t="e">
        <f t="shared" si="5"/>
        <v>#VALUE!</v>
      </c>
      <c r="AA24" s="178" t="e">
        <f t="shared" si="6"/>
        <v>#VALUE!</v>
      </c>
      <c r="AB24" s="179" t="str">
        <f t="shared" si="7"/>
        <v/>
      </c>
    </row>
    <row r="25" spans="1:40" x14ac:dyDescent="0.15">
      <c r="A25" s="15">
        <v>4204</v>
      </c>
      <c r="B25" s="16">
        <v>5</v>
      </c>
      <c r="C25" s="16">
        <v>1</v>
      </c>
      <c r="D25" s="16">
        <v>4204</v>
      </c>
      <c r="E25" s="14" t="str">
        <f t="shared" si="0"/>
        <v>'4204',</v>
      </c>
      <c r="F25" t="s">
        <v>235</v>
      </c>
      <c r="G25">
        <v>105</v>
      </c>
      <c r="H25">
        <v>1</v>
      </c>
      <c r="I25" t="s">
        <v>235</v>
      </c>
      <c r="J25" t="str">
        <f t="shared" si="1"/>
        <v>'滨州市',</v>
      </c>
      <c r="K25" s="15" t="s">
        <v>519</v>
      </c>
      <c r="L25">
        <v>1</v>
      </c>
      <c r="M25">
        <v>18620</v>
      </c>
      <c r="N25">
        <v>5003</v>
      </c>
      <c r="O25">
        <v>13617</v>
      </c>
      <c r="P25">
        <v>0.73131000000000002</v>
      </c>
      <c r="Q25" s="47">
        <f t="shared" si="2"/>
        <v>0.44868568356692246</v>
      </c>
      <c r="R25" s="47">
        <f t="shared" si="3"/>
        <v>3.0084700166080103E-2</v>
      </c>
      <c r="S25" s="48">
        <f t="shared" si="4"/>
        <v>6.7947511415483317E-2</v>
      </c>
      <c r="T25" s="177" t="s">
        <v>519</v>
      </c>
      <c r="U25" s="173">
        <v>1</v>
      </c>
      <c r="V25" s="173">
        <v>18620</v>
      </c>
      <c r="W25" s="173">
        <f t="shared" si="8"/>
        <v>13617</v>
      </c>
      <c r="X25" s="173">
        <f t="shared" si="9"/>
        <v>5003</v>
      </c>
      <c r="Y25" s="173">
        <f t="shared" si="10"/>
        <v>0.26868999999999998</v>
      </c>
      <c r="Z25" s="178" t="e">
        <f t="shared" si="5"/>
        <v>#VALUE!</v>
      </c>
      <c r="AA25" s="178" t="e">
        <f t="shared" si="6"/>
        <v>#VALUE!</v>
      </c>
      <c r="AB25" s="179" t="e">
        <f t="shared" si="7"/>
        <v>#VALUE!</v>
      </c>
      <c r="AC25" s="173" t="str">
        <f>CONCATENATE(T25,"_woe_new=-",T25,"_woe;")</f>
        <v>finish_periods_ratio_woe_new=-finish_periods_ratio_woe;</v>
      </c>
    </row>
    <row r="26" spans="1:40" x14ac:dyDescent="0.15">
      <c r="A26" s="15">
        <v>5302</v>
      </c>
      <c r="B26" s="16">
        <v>1</v>
      </c>
      <c r="C26" s="16">
        <v>1</v>
      </c>
      <c r="D26" s="16">
        <v>5302</v>
      </c>
      <c r="E26" s="14" t="str">
        <f t="shared" si="0"/>
        <v>'5302',</v>
      </c>
      <c r="F26" t="s">
        <v>501</v>
      </c>
      <c r="G26">
        <v>187</v>
      </c>
      <c r="H26">
        <v>1</v>
      </c>
      <c r="I26" t="s">
        <v>501</v>
      </c>
      <c r="J26" t="str">
        <f t="shared" si="1"/>
        <v>'驻马店市',</v>
      </c>
      <c r="K26" s="15" t="s">
        <v>519</v>
      </c>
      <c r="L26">
        <v>2</v>
      </c>
      <c r="M26">
        <v>37625</v>
      </c>
      <c r="N26">
        <v>12500</v>
      </c>
      <c r="O26">
        <v>25125</v>
      </c>
      <c r="P26">
        <v>0.66777399999999998</v>
      </c>
      <c r="Q26" s="47">
        <f t="shared" si="2"/>
        <v>0.14553912600153673</v>
      </c>
      <c r="R26" s="47">
        <f t="shared" si="3"/>
        <v>6.7455783705556516E-3</v>
      </c>
      <c r="S26" s="48" t="str">
        <f t="shared" si="4"/>
        <v/>
      </c>
      <c r="T26" s="177" t="s">
        <v>519</v>
      </c>
      <c r="U26" s="173">
        <v>2</v>
      </c>
      <c r="V26" s="173">
        <v>37625</v>
      </c>
      <c r="W26" s="173">
        <f t="shared" si="8"/>
        <v>25125</v>
      </c>
      <c r="X26" s="173">
        <f t="shared" si="9"/>
        <v>12500</v>
      </c>
      <c r="Y26" s="173">
        <f t="shared" si="10"/>
        <v>0.33222600000000002</v>
      </c>
      <c r="Z26" s="178" t="e">
        <f t="shared" si="5"/>
        <v>#VALUE!</v>
      </c>
      <c r="AA26" s="178" t="e">
        <f t="shared" si="6"/>
        <v>#VALUE!</v>
      </c>
      <c r="AB26" s="179" t="str">
        <f t="shared" si="7"/>
        <v/>
      </c>
    </row>
    <row r="27" spans="1:40" x14ac:dyDescent="0.15">
      <c r="A27" s="15">
        <v>6202</v>
      </c>
      <c r="B27" s="16">
        <v>2</v>
      </c>
      <c r="C27" s="16">
        <v>1</v>
      </c>
      <c r="D27" s="16">
        <v>6202</v>
      </c>
      <c r="E27" s="14" t="str">
        <f t="shared" si="0"/>
        <v>'6202',</v>
      </c>
      <c r="F27" t="s">
        <v>471</v>
      </c>
      <c r="G27">
        <v>65</v>
      </c>
      <c r="H27">
        <v>1</v>
      </c>
      <c r="I27" t="s">
        <v>471</v>
      </c>
      <c r="J27" t="str">
        <f t="shared" si="1"/>
        <v>'东营市',</v>
      </c>
      <c r="K27" s="15" t="s">
        <v>519</v>
      </c>
      <c r="L27">
        <v>3</v>
      </c>
      <c r="M27">
        <v>11954</v>
      </c>
      <c r="N27">
        <v>4500</v>
      </c>
      <c r="O27">
        <v>7454</v>
      </c>
      <c r="P27">
        <v>0.62355700000000003</v>
      </c>
      <c r="Q27" s="47">
        <f t="shared" si="2"/>
        <v>-4.7922191788655172E-2</v>
      </c>
      <c r="R27" s="47">
        <f t="shared" si="3"/>
        <v>2.3882745567416319E-4</v>
      </c>
      <c r="S27" s="48" t="str">
        <f t="shared" si="4"/>
        <v/>
      </c>
      <c r="T27" s="177" t="s">
        <v>519</v>
      </c>
      <c r="U27" s="173">
        <v>3</v>
      </c>
      <c r="V27" s="173">
        <v>11954</v>
      </c>
      <c r="W27" s="173">
        <f t="shared" si="8"/>
        <v>7454</v>
      </c>
      <c r="X27" s="173">
        <f t="shared" si="9"/>
        <v>4500</v>
      </c>
      <c r="Y27" s="173">
        <f t="shared" si="10"/>
        <v>0.37644299999999997</v>
      </c>
      <c r="Z27" s="178" t="e">
        <f t="shared" si="5"/>
        <v>#VALUE!</v>
      </c>
      <c r="AA27" s="178" t="e">
        <f t="shared" si="6"/>
        <v>#VALUE!</v>
      </c>
      <c r="AB27" s="179" t="str">
        <f t="shared" si="7"/>
        <v/>
      </c>
    </row>
    <row r="28" spans="1:40" x14ac:dyDescent="0.15">
      <c r="A28" s="15">
        <v>6211</v>
      </c>
      <c r="B28" s="16">
        <v>1</v>
      </c>
      <c r="C28" s="16">
        <v>1</v>
      </c>
      <c r="D28" s="16">
        <v>6211</v>
      </c>
      <c r="E28" s="14" t="str">
        <f t="shared" si="0"/>
        <v>'6211',</v>
      </c>
      <c r="F28" t="s">
        <v>447</v>
      </c>
      <c r="G28">
        <v>23</v>
      </c>
      <c r="H28">
        <v>1</v>
      </c>
      <c r="I28" t="s">
        <v>447</v>
      </c>
      <c r="J28" t="str">
        <f t="shared" si="1"/>
        <v>'张家界市',</v>
      </c>
      <c r="K28" s="15" t="s">
        <v>519</v>
      </c>
      <c r="L28">
        <v>4</v>
      </c>
      <c r="M28">
        <v>31117</v>
      </c>
      <c r="N28">
        <v>12802</v>
      </c>
      <c r="O28">
        <v>18315</v>
      </c>
      <c r="P28">
        <v>0.58858500000000002</v>
      </c>
      <c r="Q28" s="47">
        <f t="shared" si="2"/>
        <v>-0.19447660855848187</v>
      </c>
      <c r="R28" s="47">
        <f t="shared" si="3"/>
        <v>1.0414290723021365E-2</v>
      </c>
      <c r="S28" s="48" t="str">
        <f t="shared" si="4"/>
        <v/>
      </c>
      <c r="T28" s="177" t="s">
        <v>519</v>
      </c>
      <c r="U28" s="173">
        <v>4</v>
      </c>
      <c r="V28" s="173">
        <v>31117</v>
      </c>
      <c r="W28" s="173">
        <f t="shared" si="8"/>
        <v>18315</v>
      </c>
      <c r="X28" s="173">
        <f t="shared" si="9"/>
        <v>12802</v>
      </c>
      <c r="Y28" s="173">
        <f t="shared" si="10"/>
        <v>0.41141499999999998</v>
      </c>
      <c r="Z28" s="178" t="e">
        <f t="shared" si="5"/>
        <v>#VALUE!</v>
      </c>
      <c r="AA28" s="178" t="e">
        <f t="shared" si="6"/>
        <v>#VALUE!</v>
      </c>
      <c r="AB28" s="179" t="str">
        <f t="shared" si="7"/>
        <v/>
      </c>
    </row>
    <row r="29" spans="1:40" x14ac:dyDescent="0.15">
      <c r="A29" s="15">
        <v>6212</v>
      </c>
      <c r="B29" s="16">
        <v>1</v>
      </c>
      <c r="C29" s="16">
        <v>1</v>
      </c>
      <c r="D29" s="16">
        <v>6212</v>
      </c>
      <c r="E29" s="14" t="str">
        <f t="shared" si="0"/>
        <v>'6212',</v>
      </c>
      <c r="F29" t="s">
        <v>189</v>
      </c>
      <c r="G29">
        <v>73</v>
      </c>
      <c r="H29">
        <v>1</v>
      </c>
      <c r="I29" t="s">
        <v>189</v>
      </c>
      <c r="J29" t="str">
        <f t="shared" si="1"/>
        <v>'滁州市',</v>
      </c>
      <c r="K29" s="15" t="s">
        <v>519</v>
      </c>
      <c r="L29">
        <v>5</v>
      </c>
      <c r="M29">
        <v>16357</v>
      </c>
      <c r="N29">
        <v>7446</v>
      </c>
      <c r="O29">
        <v>8911</v>
      </c>
      <c r="P29">
        <v>0.54478199999999999</v>
      </c>
      <c r="Q29" s="47">
        <f t="shared" si="2"/>
        <v>-0.3729861028893901</v>
      </c>
      <c r="R29" s="47">
        <f t="shared" si="3"/>
        <v>2.0464114700152029E-2</v>
      </c>
      <c r="S29" s="48" t="str">
        <f t="shared" si="4"/>
        <v/>
      </c>
      <c r="T29" s="177" t="s">
        <v>519</v>
      </c>
      <c r="U29" s="173">
        <v>5</v>
      </c>
      <c r="V29" s="173">
        <v>16357</v>
      </c>
      <c r="W29" s="173">
        <f t="shared" si="8"/>
        <v>8911</v>
      </c>
      <c r="X29" s="173">
        <f t="shared" si="9"/>
        <v>7446</v>
      </c>
      <c r="Y29" s="173">
        <f t="shared" si="10"/>
        <v>0.45521800000000001</v>
      </c>
      <c r="Z29" s="178" t="e">
        <f t="shared" si="5"/>
        <v>#VALUE!</v>
      </c>
      <c r="AA29" s="178" t="e">
        <f t="shared" si="6"/>
        <v>#VALUE!</v>
      </c>
      <c r="AB29" s="179" t="str">
        <f t="shared" si="7"/>
        <v/>
      </c>
    </row>
    <row r="30" spans="1:40" x14ac:dyDescent="0.15">
      <c r="A30" s="15">
        <v>6323</v>
      </c>
      <c r="B30" s="16">
        <v>1</v>
      </c>
      <c r="C30" s="16">
        <v>1</v>
      </c>
      <c r="D30" s="16">
        <v>6323</v>
      </c>
      <c r="E30" s="14" t="str">
        <f t="shared" si="0"/>
        <v>'6323',</v>
      </c>
      <c r="F30" t="s">
        <v>281</v>
      </c>
      <c r="G30">
        <v>135</v>
      </c>
      <c r="H30">
        <v>1</v>
      </c>
      <c r="I30" t="s">
        <v>281</v>
      </c>
      <c r="J30" t="str">
        <f t="shared" si="1"/>
        <v>'本溪市',</v>
      </c>
      <c r="K30" s="15" t="s">
        <v>520</v>
      </c>
      <c r="L30">
        <v>1</v>
      </c>
      <c r="M30">
        <v>7382</v>
      </c>
      <c r="N30">
        <v>1350</v>
      </c>
      <c r="O30">
        <v>6032</v>
      </c>
      <c r="P30">
        <v>0.81712300000000004</v>
      </c>
      <c r="Q30" s="47">
        <f t="shared" si="2"/>
        <v>0.94437844218586897</v>
      </c>
      <c r="R30" s="47">
        <f t="shared" si="3"/>
        <v>4.7410919790493049E-2</v>
      </c>
      <c r="S30" s="48">
        <f t="shared" si="4"/>
        <v>0.24105948542021621</v>
      </c>
      <c r="T30" s="177" t="s">
        <v>520</v>
      </c>
      <c r="U30" s="173">
        <v>1</v>
      </c>
      <c r="V30" s="173">
        <v>7382</v>
      </c>
      <c r="W30" s="173">
        <f t="shared" si="8"/>
        <v>6032</v>
      </c>
      <c r="X30" s="173">
        <f t="shared" si="9"/>
        <v>1350</v>
      </c>
      <c r="Y30" s="173">
        <f t="shared" si="10"/>
        <v>0.18287699999999996</v>
      </c>
      <c r="Z30" s="178" t="e">
        <f t="shared" si="5"/>
        <v>#VALUE!</v>
      </c>
      <c r="AA30" s="178" t="e">
        <f t="shared" si="6"/>
        <v>#VALUE!</v>
      </c>
      <c r="AB30" s="179" t="e">
        <f t="shared" si="7"/>
        <v>#VALUE!</v>
      </c>
      <c r="AC30" s="173" t="str">
        <f>CONCATENATE(T30,"_woe_new=-",T30,"_woe;")</f>
        <v>BPTP_woe_new=-BPTP_woe;</v>
      </c>
    </row>
    <row r="31" spans="1:40" x14ac:dyDescent="0.15">
      <c r="A31" s="15">
        <v>6503</v>
      </c>
      <c r="B31" s="16">
        <v>1</v>
      </c>
      <c r="C31" s="16">
        <v>1</v>
      </c>
      <c r="D31" s="16">
        <v>6503</v>
      </c>
      <c r="E31" s="14" t="str">
        <f t="shared" si="0"/>
        <v>'6503',</v>
      </c>
      <c r="F31" t="s">
        <v>203</v>
      </c>
      <c r="G31">
        <v>318</v>
      </c>
      <c r="H31">
        <v>1</v>
      </c>
      <c r="I31" t="s">
        <v>203</v>
      </c>
      <c r="J31" t="str">
        <f t="shared" si="1"/>
        <v>'三明市',</v>
      </c>
      <c r="K31" s="15" t="s">
        <v>520</v>
      </c>
      <c r="L31">
        <v>2</v>
      </c>
      <c r="M31">
        <v>64187</v>
      </c>
      <c r="N31">
        <v>19249</v>
      </c>
      <c r="O31">
        <v>44938</v>
      </c>
      <c r="P31">
        <v>0.70011100000000004</v>
      </c>
      <c r="Q31" s="47">
        <f t="shared" si="2"/>
        <v>0.2952290545820927</v>
      </c>
      <c r="R31" s="47">
        <f t="shared" si="3"/>
        <v>4.6192728809080576E-2</v>
      </c>
      <c r="S31" s="48" t="str">
        <f t="shared" si="4"/>
        <v/>
      </c>
      <c r="T31" s="177" t="s">
        <v>520</v>
      </c>
      <c r="U31" s="173">
        <v>2</v>
      </c>
      <c r="V31" s="173">
        <v>64187</v>
      </c>
      <c r="W31" s="173">
        <f t="shared" si="8"/>
        <v>44938</v>
      </c>
      <c r="X31" s="173">
        <f t="shared" si="9"/>
        <v>19249</v>
      </c>
      <c r="Y31" s="173">
        <f t="shared" si="10"/>
        <v>0.29988899999999996</v>
      </c>
      <c r="Z31" s="178" t="e">
        <f t="shared" si="5"/>
        <v>#VALUE!</v>
      </c>
      <c r="AA31" s="178" t="e">
        <f t="shared" si="6"/>
        <v>#VALUE!</v>
      </c>
      <c r="AB31" s="179" t="str">
        <f t="shared" si="7"/>
        <v/>
      </c>
    </row>
    <row r="32" spans="1:40" x14ac:dyDescent="0.15">
      <c r="A32" s="15">
        <v>6523</v>
      </c>
      <c r="B32" s="16">
        <v>3</v>
      </c>
      <c r="C32" s="16">
        <v>1</v>
      </c>
      <c r="D32" s="16">
        <v>6523</v>
      </c>
      <c r="E32" s="14" t="str">
        <f t="shared" si="0"/>
        <v>'6523',</v>
      </c>
      <c r="F32" t="s">
        <v>484</v>
      </c>
      <c r="G32">
        <v>67</v>
      </c>
      <c r="H32">
        <v>1</v>
      </c>
      <c r="I32" t="s">
        <v>484</v>
      </c>
      <c r="J32" t="str">
        <f t="shared" si="1"/>
        <v>'衡水市',</v>
      </c>
      <c r="K32" s="15" t="s">
        <v>520</v>
      </c>
      <c r="L32">
        <v>3</v>
      </c>
      <c r="M32">
        <v>19657</v>
      </c>
      <c r="N32">
        <v>8161</v>
      </c>
      <c r="O32">
        <v>11496</v>
      </c>
      <c r="P32">
        <v>0.58482999999999996</v>
      </c>
      <c r="Q32" s="47">
        <f t="shared" si="2"/>
        <v>-0.2099631577798298</v>
      </c>
      <c r="R32" s="47">
        <f t="shared" si="3"/>
        <v>7.6806345220094456E-3</v>
      </c>
      <c r="S32" s="48" t="str">
        <f t="shared" si="4"/>
        <v/>
      </c>
      <c r="T32" s="177" t="s">
        <v>520</v>
      </c>
      <c r="U32" s="173">
        <v>3</v>
      </c>
      <c r="V32" s="173">
        <v>19657</v>
      </c>
      <c r="W32" s="173">
        <f t="shared" si="8"/>
        <v>11496</v>
      </c>
      <c r="X32" s="173">
        <f t="shared" si="9"/>
        <v>8161</v>
      </c>
      <c r="Y32" s="173">
        <f t="shared" si="10"/>
        <v>0.41517000000000004</v>
      </c>
      <c r="Z32" s="178" t="e">
        <f t="shared" si="5"/>
        <v>#VALUE!</v>
      </c>
      <c r="AA32" s="178" t="e">
        <f t="shared" si="6"/>
        <v>#VALUE!</v>
      </c>
      <c r="AB32" s="179" t="str">
        <f t="shared" si="7"/>
        <v/>
      </c>
    </row>
    <row r="33" spans="1:29" x14ac:dyDescent="0.15">
      <c r="A33" s="15">
        <v>6540</v>
      </c>
      <c r="B33" s="16">
        <v>1</v>
      </c>
      <c r="C33" s="16">
        <v>1</v>
      </c>
      <c r="D33" s="16">
        <v>6540</v>
      </c>
      <c r="E33" s="14" t="str">
        <f t="shared" si="0"/>
        <v>'6540',</v>
      </c>
      <c r="F33" t="s">
        <v>505</v>
      </c>
      <c r="G33">
        <v>79</v>
      </c>
      <c r="H33">
        <v>1</v>
      </c>
      <c r="I33" t="s">
        <v>505</v>
      </c>
      <c r="J33" t="str">
        <f t="shared" si="1"/>
        <v>'张家口市',</v>
      </c>
      <c r="K33" s="15" t="s">
        <v>520</v>
      </c>
      <c r="L33">
        <v>4</v>
      </c>
      <c r="M33">
        <v>10620</v>
      </c>
      <c r="N33">
        <v>5229</v>
      </c>
      <c r="O33">
        <v>5391</v>
      </c>
      <c r="P33">
        <v>0.50762700000000005</v>
      </c>
      <c r="Q33" s="47">
        <f t="shared" si="2"/>
        <v>-0.52208475480590977</v>
      </c>
      <c r="R33" s="47">
        <f t="shared" si="3"/>
        <v>2.6279410402823569E-2</v>
      </c>
      <c r="S33" s="48" t="str">
        <f t="shared" si="4"/>
        <v/>
      </c>
      <c r="T33" s="177" t="s">
        <v>520</v>
      </c>
      <c r="U33" s="173">
        <v>4</v>
      </c>
      <c r="V33" s="173">
        <v>10620</v>
      </c>
      <c r="W33" s="173">
        <f t="shared" si="8"/>
        <v>5391</v>
      </c>
      <c r="X33" s="173">
        <f t="shared" si="9"/>
        <v>5229</v>
      </c>
      <c r="Y33" s="173">
        <f t="shared" si="10"/>
        <v>0.49237299999999995</v>
      </c>
      <c r="Z33" s="178" t="e">
        <f t="shared" si="5"/>
        <v>#VALUE!</v>
      </c>
      <c r="AA33" s="178" t="e">
        <f t="shared" si="6"/>
        <v>#VALUE!</v>
      </c>
      <c r="AB33" s="179" t="str">
        <f t="shared" si="7"/>
        <v/>
      </c>
    </row>
    <row r="34" spans="1:29" x14ac:dyDescent="0.15">
      <c r="A34" s="15">
        <v>6590</v>
      </c>
      <c r="B34" s="16">
        <v>1</v>
      </c>
      <c r="C34" s="16">
        <v>1</v>
      </c>
      <c r="D34" s="16">
        <v>6590</v>
      </c>
      <c r="E34" s="14" t="str">
        <f t="shared" si="0"/>
        <v>'6590',</v>
      </c>
      <c r="F34" t="s">
        <v>508</v>
      </c>
      <c r="G34">
        <v>8</v>
      </c>
      <c r="H34">
        <v>1</v>
      </c>
      <c r="I34" t="s">
        <v>508</v>
      </c>
      <c r="J34" t="str">
        <f t="shared" si="1"/>
        <v>'陇南市',</v>
      </c>
      <c r="K34" s="15" t="s">
        <v>520</v>
      </c>
      <c r="L34">
        <v>5</v>
      </c>
      <c r="M34">
        <v>13827</v>
      </c>
      <c r="N34">
        <v>8262</v>
      </c>
      <c r="O34">
        <v>5565</v>
      </c>
      <c r="P34">
        <v>0.40247300000000003</v>
      </c>
      <c r="Q34" s="47">
        <f t="shared" ref="Q34:Q65" si="11">LN((O34/SUMIFS($O$2:$O$170,$K$2:$K$170,K34))/(N34/SUMIFS($N$2:$N$170,$K$2:$K$170,K34)))</f>
        <v>-0.94776530031651252</v>
      </c>
      <c r="R34" s="47">
        <f t="shared" ref="R34:R65" si="12">((O34/SUMIFS($O$2:$O$170,$K$2:$K$170,K34))-(N34/SUMIFS($N$2:$N$170,$K$2:$K$170,K34)))*Q34</f>
        <v>0.11349579189580958</v>
      </c>
      <c r="S34" s="48" t="str">
        <f t="shared" ref="S34:S65" si="13">IF(K33=K34,"",SUMIFS($R$2:$R$170,$K$2:$K$170,K34))</f>
        <v/>
      </c>
      <c r="T34" s="177" t="s">
        <v>520</v>
      </c>
      <c r="U34" s="173">
        <v>5</v>
      </c>
      <c r="V34" s="173">
        <v>13827</v>
      </c>
      <c r="W34" s="173">
        <f t="shared" si="8"/>
        <v>5565</v>
      </c>
      <c r="X34" s="173">
        <f t="shared" si="9"/>
        <v>8262</v>
      </c>
      <c r="Y34" s="173">
        <f t="shared" si="10"/>
        <v>0.59752699999999992</v>
      </c>
      <c r="Z34" s="178" t="e">
        <f t="shared" ref="Z34:Z65" si="14">LN((X34/SUMIFS($X$2:$X$181,$K$2:$K$169,T34))/(W34/SUMIFS($W$2:$W$181,$K$2:$K$169,T34)))</f>
        <v>#VALUE!</v>
      </c>
      <c r="AA34" s="178" t="e">
        <f t="shared" ref="AA34:AA65" si="15">((X34/SUMIFS($X$2:$X$181,$K$2:$K$169,T34))-(W34/SUMIFS($W$2:$W$181,$K$2:$K$169,T34)))*Z34</f>
        <v>#VALUE!</v>
      </c>
      <c r="AB34" s="179" t="str">
        <f t="shared" ref="AB34:AB65" si="16">IF(T33=T34,"",SUMIFS($AA$2:$AA$181,$K$2:$K$169,T34))</f>
        <v/>
      </c>
    </row>
    <row r="35" spans="1:29" x14ac:dyDescent="0.15">
      <c r="A35" s="15">
        <v>3401</v>
      </c>
      <c r="B35" s="16">
        <v>180</v>
      </c>
      <c r="C35" s="16">
        <v>2</v>
      </c>
      <c r="D35" s="16">
        <v>3401</v>
      </c>
      <c r="E35" s="14" t="str">
        <f t="shared" si="0"/>
        <v>'3401',</v>
      </c>
      <c r="F35" t="s">
        <v>276</v>
      </c>
      <c r="G35">
        <v>200</v>
      </c>
      <c r="H35">
        <v>1</v>
      </c>
      <c r="I35" t="s">
        <v>276</v>
      </c>
      <c r="J35" t="str">
        <f t="shared" si="1"/>
        <v>'忻州市',</v>
      </c>
      <c r="K35" s="15" t="s">
        <v>521</v>
      </c>
      <c r="L35">
        <v>1</v>
      </c>
      <c r="M35">
        <v>49195</v>
      </c>
      <c r="N35">
        <v>12600</v>
      </c>
      <c r="O35">
        <v>36595</v>
      </c>
      <c r="P35">
        <v>0.74387599999999998</v>
      </c>
      <c r="Q35" s="47">
        <f t="shared" si="11"/>
        <v>0.5136192090263102</v>
      </c>
      <c r="R35" s="47">
        <f t="shared" si="12"/>
        <v>0.10282774615398134</v>
      </c>
      <c r="S35" s="48">
        <f t="shared" si="13"/>
        <v>0.26279588569553569</v>
      </c>
      <c r="T35" s="177" t="s">
        <v>521</v>
      </c>
      <c r="U35" s="173">
        <v>1</v>
      </c>
      <c r="V35" s="173">
        <v>49195</v>
      </c>
      <c r="W35" s="173">
        <f t="shared" si="8"/>
        <v>36595</v>
      </c>
      <c r="X35" s="173">
        <f t="shared" si="9"/>
        <v>12600</v>
      </c>
      <c r="Y35" s="173">
        <f t="shared" si="10"/>
        <v>0.25612400000000002</v>
      </c>
      <c r="Z35" s="178" t="e">
        <f t="shared" si="14"/>
        <v>#VALUE!</v>
      </c>
      <c r="AA35" s="178" t="e">
        <f t="shared" si="15"/>
        <v>#VALUE!</v>
      </c>
      <c r="AB35" s="179" t="e">
        <f t="shared" si="16"/>
        <v>#VALUE!</v>
      </c>
      <c r="AC35" s="173" t="str">
        <f>CONCATENATE(T35,"_woe_new=-",T35,"_woe;")</f>
        <v>ptp_woe_new=-ptp_woe;</v>
      </c>
    </row>
    <row r="36" spans="1:29" x14ac:dyDescent="0.15">
      <c r="A36" s="15">
        <v>4512</v>
      </c>
      <c r="B36" s="16">
        <v>24</v>
      </c>
      <c r="C36" s="16">
        <v>2</v>
      </c>
      <c r="D36" s="16">
        <v>4512</v>
      </c>
      <c r="E36" s="14" t="str">
        <f t="shared" si="0"/>
        <v>'4512',</v>
      </c>
      <c r="F36" t="s">
        <v>516</v>
      </c>
      <c r="G36">
        <v>8</v>
      </c>
      <c r="H36">
        <v>1</v>
      </c>
      <c r="I36" t="s">
        <v>516</v>
      </c>
      <c r="J36" t="str">
        <f t="shared" si="1"/>
        <v>'宜昌市',</v>
      </c>
      <c r="K36" s="15" t="s">
        <v>521</v>
      </c>
      <c r="L36">
        <v>2</v>
      </c>
      <c r="M36">
        <v>30210</v>
      </c>
      <c r="N36">
        <v>10852</v>
      </c>
      <c r="O36">
        <v>19358</v>
      </c>
      <c r="P36">
        <v>0.64078100000000004</v>
      </c>
      <c r="Q36" s="47">
        <f t="shared" si="11"/>
        <v>2.6160779860763751E-2</v>
      </c>
      <c r="R36" s="47">
        <f t="shared" si="12"/>
        <v>1.7810138257405521E-4</v>
      </c>
      <c r="S36" s="48" t="str">
        <f t="shared" si="13"/>
        <v/>
      </c>
      <c r="T36" s="177" t="s">
        <v>521</v>
      </c>
      <c r="U36" s="173">
        <v>2</v>
      </c>
      <c r="V36" s="173">
        <v>30210</v>
      </c>
      <c r="W36" s="173">
        <f t="shared" si="8"/>
        <v>19358</v>
      </c>
      <c r="X36" s="173">
        <f t="shared" si="9"/>
        <v>10852</v>
      </c>
      <c r="Y36" s="173">
        <f t="shared" si="10"/>
        <v>0.35921899999999996</v>
      </c>
      <c r="Z36" s="178" t="e">
        <f t="shared" si="14"/>
        <v>#VALUE!</v>
      </c>
      <c r="AA36" s="178" t="e">
        <f t="shared" si="15"/>
        <v>#VALUE!</v>
      </c>
      <c r="AB36" s="179" t="str">
        <f t="shared" si="16"/>
        <v/>
      </c>
    </row>
    <row r="37" spans="1:29" x14ac:dyDescent="0.15">
      <c r="A37" s="15">
        <v>3422</v>
      </c>
      <c r="B37" s="16">
        <v>378</v>
      </c>
      <c r="C37" s="16">
        <v>2</v>
      </c>
      <c r="D37" s="16">
        <v>3422</v>
      </c>
      <c r="E37" s="14" t="str">
        <f t="shared" si="0"/>
        <v>'3422',</v>
      </c>
      <c r="F37" t="s">
        <v>453</v>
      </c>
      <c r="G37">
        <v>106</v>
      </c>
      <c r="H37">
        <v>1</v>
      </c>
      <c r="I37" t="s">
        <v>453</v>
      </c>
      <c r="J37" t="str">
        <f t="shared" si="1"/>
        <v>'呼伦贝尔市',</v>
      </c>
      <c r="K37" s="15" t="s">
        <v>521</v>
      </c>
      <c r="L37">
        <v>3</v>
      </c>
      <c r="M37">
        <v>23701</v>
      </c>
      <c r="N37">
        <v>11151</v>
      </c>
      <c r="O37">
        <v>12550</v>
      </c>
      <c r="P37">
        <v>0.52951400000000004</v>
      </c>
      <c r="Q37" s="47">
        <f t="shared" si="11"/>
        <v>-0.43440411047487965</v>
      </c>
      <c r="R37" s="47">
        <f t="shared" si="12"/>
        <v>4.0396564596287349E-2</v>
      </c>
      <c r="S37" s="48" t="str">
        <f t="shared" si="13"/>
        <v/>
      </c>
      <c r="T37" s="177" t="s">
        <v>521</v>
      </c>
      <c r="U37" s="173">
        <v>3</v>
      </c>
      <c r="V37" s="173">
        <v>23701</v>
      </c>
      <c r="W37" s="173">
        <f t="shared" si="8"/>
        <v>12550</v>
      </c>
      <c r="X37" s="173">
        <f t="shared" si="9"/>
        <v>11151</v>
      </c>
      <c r="Y37" s="173">
        <f t="shared" si="10"/>
        <v>0.47048599999999996</v>
      </c>
      <c r="Z37" s="178" t="e">
        <f t="shared" si="14"/>
        <v>#VALUE!</v>
      </c>
      <c r="AA37" s="178" t="e">
        <f t="shared" si="15"/>
        <v>#VALUE!</v>
      </c>
      <c r="AB37" s="179" t="str">
        <f t="shared" si="16"/>
        <v/>
      </c>
    </row>
    <row r="38" spans="1:29" x14ac:dyDescent="0.15">
      <c r="A38" s="15">
        <v>1501</v>
      </c>
      <c r="B38" s="16">
        <v>118</v>
      </c>
      <c r="C38" s="16">
        <v>2</v>
      </c>
      <c r="D38" s="16">
        <v>1501</v>
      </c>
      <c r="E38" s="14" t="str">
        <f t="shared" si="0"/>
        <v>'1501',</v>
      </c>
      <c r="F38" t="s">
        <v>237</v>
      </c>
      <c r="G38">
        <v>212</v>
      </c>
      <c r="H38">
        <v>1</v>
      </c>
      <c r="I38" t="s">
        <v>237</v>
      </c>
      <c r="J38" t="str">
        <f t="shared" si="1"/>
        <v>'南充市',</v>
      </c>
      <c r="K38" s="15" t="s">
        <v>521</v>
      </c>
      <c r="L38">
        <v>4</v>
      </c>
      <c r="M38">
        <v>8446</v>
      </c>
      <c r="N38">
        <v>4835</v>
      </c>
      <c r="O38">
        <v>3611</v>
      </c>
      <c r="P38">
        <v>0.42753999999999998</v>
      </c>
      <c r="Q38" s="47">
        <f t="shared" si="11"/>
        <v>-0.84449198267938475</v>
      </c>
      <c r="R38" s="47">
        <f t="shared" si="12"/>
        <v>5.5106240883848877E-2</v>
      </c>
      <c r="S38" s="48" t="str">
        <f t="shared" si="13"/>
        <v/>
      </c>
      <c r="T38" s="177" t="s">
        <v>521</v>
      </c>
      <c r="U38" s="173">
        <v>4</v>
      </c>
      <c r="V38" s="173">
        <v>8446</v>
      </c>
      <c r="W38" s="173">
        <f t="shared" si="8"/>
        <v>3611</v>
      </c>
      <c r="X38" s="173">
        <f t="shared" si="9"/>
        <v>4835</v>
      </c>
      <c r="Y38" s="173">
        <f t="shared" si="10"/>
        <v>0.57245999999999997</v>
      </c>
      <c r="Z38" s="178" t="e">
        <f t="shared" si="14"/>
        <v>#VALUE!</v>
      </c>
      <c r="AA38" s="178" t="e">
        <f t="shared" si="15"/>
        <v>#VALUE!</v>
      </c>
      <c r="AB38" s="179" t="str">
        <f t="shared" si="16"/>
        <v/>
      </c>
    </row>
    <row r="39" spans="1:29" x14ac:dyDescent="0.15">
      <c r="A39" s="15">
        <v>5003</v>
      </c>
      <c r="B39" s="16">
        <v>287</v>
      </c>
      <c r="C39" s="16">
        <v>2</v>
      </c>
      <c r="D39" s="16">
        <v>5003</v>
      </c>
      <c r="E39" s="14" t="str">
        <f t="shared" si="0"/>
        <v>'5003',</v>
      </c>
      <c r="F39" t="s">
        <v>322</v>
      </c>
      <c r="G39">
        <v>49</v>
      </c>
      <c r="H39">
        <v>1</v>
      </c>
      <c r="I39" t="s">
        <v>322</v>
      </c>
      <c r="J39" t="str">
        <f t="shared" si="1"/>
        <v>'武威市',</v>
      </c>
      <c r="K39" s="15" t="s">
        <v>521</v>
      </c>
      <c r="L39">
        <v>5</v>
      </c>
      <c r="M39">
        <v>4121</v>
      </c>
      <c r="N39">
        <v>2813</v>
      </c>
      <c r="O39">
        <v>1308</v>
      </c>
      <c r="P39">
        <v>0.31739899999999999</v>
      </c>
      <c r="Q39" s="47">
        <f t="shared" si="11"/>
        <v>-1.3183478725421605</v>
      </c>
      <c r="R39" s="47">
        <f t="shared" si="12"/>
        <v>6.4287232678844064E-2</v>
      </c>
      <c r="S39" s="48" t="str">
        <f t="shared" si="13"/>
        <v/>
      </c>
      <c r="T39" s="177" t="s">
        <v>521</v>
      </c>
      <c r="U39" s="173">
        <v>5</v>
      </c>
      <c r="V39" s="173">
        <v>4121</v>
      </c>
      <c r="W39" s="173">
        <f t="shared" si="8"/>
        <v>1308</v>
      </c>
      <c r="X39" s="173">
        <f t="shared" si="9"/>
        <v>2813</v>
      </c>
      <c r="Y39" s="173">
        <f t="shared" si="10"/>
        <v>0.68260100000000001</v>
      </c>
      <c r="Z39" s="178" t="e">
        <f t="shared" si="14"/>
        <v>#VALUE!</v>
      </c>
      <c r="AA39" s="178" t="e">
        <f t="shared" si="15"/>
        <v>#VALUE!</v>
      </c>
      <c r="AB39" s="179" t="str">
        <f t="shared" si="16"/>
        <v/>
      </c>
    </row>
    <row r="40" spans="1:29" x14ac:dyDescent="0.15">
      <c r="A40" s="15">
        <v>1405</v>
      </c>
      <c r="B40" s="16">
        <v>408</v>
      </c>
      <c r="C40" s="16">
        <v>2</v>
      </c>
      <c r="D40" s="16">
        <v>1405</v>
      </c>
      <c r="E40" s="14" t="str">
        <f t="shared" si="0"/>
        <v>'1405',</v>
      </c>
      <c r="F40" t="s">
        <v>171</v>
      </c>
      <c r="G40">
        <v>304</v>
      </c>
      <c r="H40">
        <v>1</v>
      </c>
      <c r="I40" t="s">
        <v>171</v>
      </c>
      <c r="J40" t="str">
        <f t="shared" si="1"/>
        <v>'桂林市',</v>
      </c>
      <c r="K40" s="15" t="s">
        <v>546</v>
      </c>
      <c r="L40">
        <v>1</v>
      </c>
      <c r="M40">
        <v>15308</v>
      </c>
      <c r="N40">
        <v>4325</v>
      </c>
      <c r="O40">
        <v>10983</v>
      </c>
      <c r="P40">
        <v>0.71746799999999999</v>
      </c>
      <c r="Q40" s="47">
        <f t="shared" si="11"/>
        <v>0.37934088635291829</v>
      </c>
      <c r="R40" s="47">
        <f t="shared" si="12"/>
        <v>1.791356766626492E-2</v>
      </c>
      <c r="S40" s="48">
        <f t="shared" si="13"/>
        <v>4.8478160715237043E-2</v>
      </c>
      <c r="T40" s="177" t="s">
        <v>546</v>
      </c>
      <c r="U40" s="173">
        <v>1</v>
      </c>
      <c r="V40" s="173">
        <v>15308</v>
      </c>
      <c r="W40" s="173">
        <f t="shared" si="8"/>
        <v>10983</v>
      </c>
      <c r="X40" s="173">
        <f t="shared" si="9"/>
        <v>4325</v>
      </c>
      <c r="Y40" s="173">
        <f t="shared" si="10"/>
        <v>0.28253200000000001</v>
      </c>
      <c r="Z40" s="178" t="e">
        <f t="shared" si="14"/>
        <v>#VALUE!</v>
      </c>
      <c r="AA40" s="178" t="e">
        <f t="shared" si="15"/>
        <v>#VALUE!</v>
      </c>
      <c r="AB40" s="179" t="e">
        <f t="shared" si="16"/>
        <v>#VALUE!</v>
      </c>
      <c r="AC40" s="173" t="str">
        <f>CONCATENATE(T40,"_woe_new=-",T40,"_woe;")</f>
        <v>ACTUALPAYFEE_woe_new=-ACTUALPAYFEE_woe;</v>
      </c>
    </row>
    <row r="41" spans="1:29" x14ac:dyDescent="0.15">
      <c r="A41" s="15">
        <v>4303</v>
      </c>
      <c r="B41" s="16">
        <v>191</v>
      </c>
      <c r="C41" s="16">
        <v>2</v>
      </c>
      <c r="D41" s="16">
        <v>4303</v>
      </c>
      <c r="E41" s="14" t="str">
        <f t="shared" si="0"/>
        <v>'4303',</v>
      </c>
      <c r="F41" t="s">
        <v>342</v>
      </c>
      <c r="G41">
        <v>179</v>
      </c>
      <c r="H41">
        <v>1</v>
      </c>
      <c r="I41" t="s">
        <v>342</v>
      </c>
      <c r="J41" t="str">
        <f t="shared" si="1"/>
        <v>'开封市',</v>
      </c>
      <c r="K41" s="15" t="s">
        <v>61</v>
      </c>
      <c r="L41">
        <v>2</v>
      </c>
      <c r="M41">
        <v>30984</v>
      </c>
      <c r="N41">
        <v>10153</v>
      </c>
      <c r="O41">
        <v>20831</v>
      </c>
      <c r="P41">
        <v>0.672315</v>
      </c>
      <c r="Q41" s="47">
        <f t="shared" si="11"/>
        <v>0.16607743741324441</v>
      </c>
      <c r="R41" s="47">
        <f t="shared" si="12"/>
        <v>7.2100937935854238E-3</v>
      </c>
      <c r="S41" s="48" t="str">
        <f t="shared" si="13"/>
        <v/>
      </c>
      <c r="T41" s="177" t="s">
        <v>61</v>
      </c>
      <c r="U41" s="173">
        <v>2</v>
      </c>
      <c r="V41" s="173">
        <v>30984</v>
      </c>
      <c r="W41" s="173">
        <f t="shared" si="8"/>
        <v>20831</v>
      </c>
      <c r="X41" s="173">
        <f t="shared" si="9"/>
        <v>10153</v>
      </c>
      <c r="Y41" s="173">
        <f t="shared" si="10"/>
        <v>0.327685</v>
      </c>
      <c r="Z41" s="178" t="e">
        <f t="shared" si="14"/>
        <v>#VALUE!</v>
      </c>
      <c r="AA41" s="178" t="e">
        <f t="shared" si="15"/>
        <v>#VALUE!</v>
      </c>
      <c r="AB41" s="179" t="str">
        <f t="shared" si="16"/>
        <v/>
      </c>
    </row>
    <row r="42" spans="1:29" x14ac:dyDescent="0.15">
      <c r="A42" s="15">
        <v>6205</v>
      </c>
      <c r="B42" s="16">
        <v>223</v>
      </c>
      <c r="C42" s="16">
        <v>2</v>
      </c>
      <c r="D42" s="16">
        <v>6205</v>
      </c>
      <c r="E42" s="14" t="str">
        <f t="shared" si="0"/>
        <v>'6205',</v>
      </c>
      <c r="F42" t="s">
        <v>383</v>
      </c>
      <c r="G42">
        <v>112</v>
      </c>
      <c r="H42">
        <v>1</v>
      </c>
      <c r="I42" t="s">
        <v>383</v>
      </c>
      <c r="J42" t="str">
        <f t="shared" si="1"/>
        <v>'银川市',</v>
      </c>
      <c r="K42" s="15" t="s">
        <v>61</v>
      </c>
      <c r="L42">
        <v>3</v>
      </c>
      <c r="M42">
        <v>26274</v>
      </c>
      <c r="N42">
        <v>9607</v>
      </c>
      <c r="O42">
        <v>16667</v>
      </c>
      <c r="P42">
        <v>0.63435299999999994</v>
      </c>
      <c r="Q42" s="47">
        <f t="shared" si="11"/>
        <v>-1.6568789370102327E-3</v>
      </c>
      <c r="R42" s="47">
        <f t="shared" si="12"/>
        <v>6.2369550693206358E-7</v>
      </c>
      <c r="S42" s="48" t="str">
        <f t="shared" si="13"/>
        <v/>
      </c>
      <c r="T42" s="177" t="s">
        <v>61</v>
      </c>
      <c r="U42" s="173">
        <v>3</v>
      </c>
      <c r="V42" s="173">
        <v>26274</v>
      </c>
      <c r="W42" s="173">
        <f t="shared" si="8"/>
        <v>16667</v>
      </c>
      <c r="X42" s="173">
        <f t="shared" si="9"/>
        <v>9607</v>
      </c>
      <c r="Y42" s="173">
        <f t="shared" si="10"/>
        <v>0.36564700000000006</v>
      </c>
      <c r="Z42" s="178" t="e">
        <f t="shared" si="14"/>
        <v>#VALUE!</v>
      </c>
      <c r="AA42" s="178" t="e">
        <f t="shared" si="15"/>
        <v>#VALUE!</v>
      </c>
      <c r="AB42" s="179" t="str">
        <f t="shared" si="16"/>
        <v/>
      </c>
    </row>
    <row r="43" spans="1:29" x14ac:dyDescent="0.15">
      <c r="A43" s="15">
        <v>3404</v>
      </c>
      <c r="B43" s="16">
        <v>95</v>
      </c>
      <c r="C43" s="16">
        <v>2</v>
      </c>
      <c r="D43" s="16">
        <v>3404</v>
      </c>
      <c r="E43" s="14" t="str">
        <f t="shared" si="0"/>
        <v>'3404',</v>
      </c>
      <c r="F43" t="s">
        <v>319</v>
      </c>
      <c r="G43">
        <v>442</v>
      </c>
      <c r="H43">
        <v>1</v>
      </c>
      <c r="I43" t="s">
        <v>319</v>
      </c>
      <c r="J43" t="str">
        <f t="shared" si="1"/>
        <v>'龙岩市',</v>
      </c>
      <c r="K43" s="15" t="s">
        <v>61</v>
      </c>
      <c r="L43">
        <v>4</v>
      </c>
      <c r="M43">
        <v>17753</v>
      </c>
      <c r="N43">
        <v>7101</v>
      </c>
      <c r="O43">
        <v>10652</v>
      </c>
      <c r="P43">
        <v>0.60001099999999996</v>
      </c>
      <c r="Q43" s="47">
        <f t="shared" si="11"/>
        <v>-0.14708354731771855</v>
      </c>
      <c r="R43" s="47">
        <f t="shared" si="12"/>
        <v>3.3811413484582304E-3</v>
      </c>
      <c r="S43" s="48" t="str">
        <f t="shared" si="13"/>
        <v/>
      </c>
      <c r="T43" s="177" t="s">
        <v>61</v>
      </c>
      <c r="U43" s="173">
        <v>4</v>
      </c>
      <c r="V43" s="173">
        <v>17753</v>
      </c>
      <c r="W43" s="173">
        <f t="shared" si="8"/>
        <v>10652</v>
      </c>
      <c r="X43" s="173">
        <f t="shared" si="9"/>
        <v>7101</v>
      </c>
      <c r="Y43" s="173">
        <f t="shared" si="10"/>
        <v>0.39998900000000004</v>
      </c>
      <c r="Z43" s="178" t="e">
        <f t="shared" si="14"/>
        <v>#VALUE!</v>
      </c>
      <c r="AA43" s="178" t="e">
        <f t="shared" si="15"/>
        <v>#VALUE!</v>
      </c>
      <c r="AB43" s="179" t="str">
        <f t="shared" si="16"/>
        <v/>
      </c>
    </row>
    <row r="44" spans="1:29" x14ac:dyDescent="0.15">
      <c r="A44" s="15">
        <v>1329</v>
      </c>
      <c r="B44" s="16">
        <v>110</v>
      </c>
      <c r="C44" s="16">
        <v>2</v>
      </c>
      <c r="D44" s="16">
        <v>1329</v>
      </c>
      <c r="E44" s="14" t="str">
        <f t="shared" si="0"/>
        <v>'1329',</v>
      </c>
      <c r="F44" t="s">
        <v>437</v>
      </c>
      <c r="G44">
        <v>18</v>
      </c>
      <c r="H44">
        <v>1</v>
      </c>
      <c r="I44" t="s">
        <v>437</v>
      </c>
      <c r="J44" t="str">
        <f t="shared" si="1"/>
        <v>'迪庆藏族自治州',</v>
      </c>
      <c r="K44" s="15" t="s">
        <v>61</v>
      </c>
      <c r="L44">
        <v>5</v>
      </c>
      <c r="M44">
        <v>25354</v>
      </c>
      <c r="N44">
        <v>11065</v>
      </c>
      <c r="O44">
        <v>14289</v>
      </c>
      <c r="P44">
        <v>0.56357999999999997</v>
      </c>
      <c r="Q44" s="47">
        <f t="shared" si="11"/>
        <v>-0.29689255908562767</v>
      </c>
      <c r="R44" s="47">
        <f t="shared" si="12"/>
        <v>1.9972734211421532E-2</v>
      </c>
      <c r="S44" s="48" t="str">
        <f t="shared" si="13"/>
        <v/>
      </c>
      <c r="T44" s="177" t="s">
        <v>61</v>
      </c>
      <c r="U44" s="173">
        <v>5</v>
      </c>
      <c r="V44" s="173">
        <v>25354</v>
      </c>
      <c r="W44" s="173">
        <f t="shared" si="8"/>
        <v>14289</v>
      </c>
      <c r="X44" s="173">
        <f t="shared" si="9"/>
        <v>11065</v>
      </c>
      <c r="Y44" s="173">
        <f t="shared" si="10"/>
        <v>0.43642000000000003</v>
      </c>
      <c r="Z44" s="178" t="e">
        <f t="shared" si="14"/>
        <v>#VALUE!</v>
      </c>
      <c r="AA44" s="178" t="e">
        <f t="shared" si="15"/>
        <v>#VALUE!</v>
      </c>
      <c r="AB44" s="179" t="str">
        <f t="shared" si="16"/>
        <v/>
      </c>
    </row>
    <row r="45" spans="1:29" x14ac:dyDescent="0.15">
      <c r="A45" s="15">
        <v>4201</v>
      </c>
      <c r="B45" s="16">
        <v>220</v>
      </c>
      <c r="C45" s="16">
        <v>2</v>
      </c>
      <c r="D45" s="16">
        <v>4201</v>
      </c>
      <c r="E45" s="14" t="str">
        <f t="shared" si="0"/>
        <v>'4201',</v>
      </c>
      <c r="F45" t="s">
        <v>444</v>
      </c>
      <c r="G45">
        <v>138</v>
      </c>
      <c r="H45">
        <v>1</v>
      </c>
      <c r="I45" t="s">
        <v>444</v>
      </c>
      <c r="J45" t="str">
        <f t="shared" si="1"/>
        <v>'三门峡市',</v>
      </c>
      <c r="K45" s="15" t="s">
        <v>123</v>
      </c>
      <c r="L45">
        <v>1</v>
      </c>
      <c r="M45">
        <v>26250</v>
      </c>
      <c r="N45">
        <v>7180</v>
      </c>
      <c r="O45">
        <v>19070</v>
      </c>
      <c r="P45">
        <v>0.72647600000000001</v>
      </c>
      <c r="Q45" s="47">
        <f t="shared" si="11"/>
        <v>0.42422144048274713</v>
      </c>
      <c r="R45" s="47">
        <f t="shared" si="12"/>
        <v>3.8092798556818158E-2</v>
      </c>
      <c r="S45" s="48">
        <f t="shared" si="13"/>
        <v>0.13754514519689115</v>
      </c>
      <c r="T45" s="177" t="s">
        <v>123</v>
      </c>
      <c r="U45" s="173">
        <v>1</v>
      </c>
      <c r="V45" s="173">
        <v>26250</v>
      </c>
      <c r="W45" s="173">
        <f t="shared" si="8"/>
        <v>19070</v>
      </c>
      <c r="X45" s="173">
        <f t="shared" si="9"/>
        <v>7180</v>
      </c>
      <c r="Y45" s="173">
        <f t="shared" si="10"/>
        <v>0.27352399999999999</v>
      </c>
      <c r="Z45" s="178" t="e">
        <f t="shared" si="14"/>
        <v>#VALUE!</v>
      </c>
      <c r="AA45" s="178" t="e">
        <f t="shared" si="15"/>
        <v>#VALUE!</v>
      </c>
      <c r="AB45" s="179" t="e">
        <f t="shared" si="16"/>
        <v>#VALUE!</v>
      </c>
      <c r="AC45" s="173" t="str">
        <f>CONCATENATE(T45,"_woe_new=-",T45,"_woe;")</f>
        <v>MOST_CONTACT_3M_woe_new=-MOST_CONTACT_3M_woe;</v>
      </c>
    </row>
    <row r="46" spans="1:29" x14ac:dyDescent="0.15">
      <c r="A46" s="15">
        <v>2203</v>
      </c>
      <c r="B46" s="16">
        <v>536</v>
      </c>
      <c r="C46" s="16">
        <v>2</v>
      </c>
      <c r="D46" s="16">
        <v>2203</v>
      </c>
      <c r="E46" s="14" t="str">
        <f t="shared" si="0"/>
        <v>'2203',</v>
      </c>
      <c r="F46" t="s">
        <v>510</v>
      </c>
      <c r="G46">
        <v>6</v>
      </c>
      <c r="H46">
        <v>1</v>
      </c>
      <c r="I46" t="s">
        <v>510</v>
      </c>
      <c r="J46" t="str">
        <f t="shared" si="1"/>
        <v>'巴彦淖尔市',</v>
      </c>
      <c r="K46" s="15" t="s">
        <v>123</v>
      </c>
      <c r="L46">
        <v>2</v>
      </c>
      <c r="M46">
        <v>37088</v>
      </c>
      <c r="N46">
        <v>11348</v>
      </c>
      <c r="O46">
        <v>25740</v>
      </c>
      <c r="P46">
        <v>0.694025</v>
      </c>
      <c r="Q46" s="47">
        <f t="shared" si="11"/>
        <v>0.26640908915192796</v>
      </c>
      <c r="R46" s="47">
        <f t="shared" si="12"/>
        <v>2.1843084402323423E-2</v>
      </c>
      <c r="S46" s="48" t="str">
        <f t="shared" si="13"/>
        <v/>
      </c>
      <c r="T46" s="177" t="s">
        <v>123</v>
      </c>
      <c r="U46" s="173">
        <v>2</v>
      </c>
      <c r="V46" s="173">
        <v>37088</v>
      </c>
      <c r="W46" s="173">
        <f t="shared" si="8"/>
        <v>25740</v>
      </c>
      <c r="X46" s="173">
        <f t="shared" si="9"/>
        <v>11348</v>
      </c>
      <c r="Y46" s="173">
        <f t="shared" si="10"/>
        <v>0.305975</v>
      </c>
      <c r="Z46" s="178" t="e">
        <f t="shared" si="14"/>
        <v>#VALUE!</v>
      </c>
      <c r="AA46" s="178" t="e">
        <f t="shared" si="15"/>
        <v>#VALUE!</v>
      </c>
      <c r="AB46" s="179" t="str">
        <f t="shared" si="16"/>
        <v/>
      </c>
    </row>
    <row r="47" spans="1:29" x14ac:dyDescent="0.15">
      <c r="A47" s="15">
        <v>4418</v>
      </c>
      <c r="B47" s="16">
        <v>581</v>
      </c>
      <c r="C47" s="16">
        <v>2</v>
      </c>
      <c r="D47" s="16">
        <v>4418</v>
      </c>
      <c r="E47" s="14" t="str">
        <f t="shared" si="0"/>
        <v>'4418',</v>
      </c>
      <c r="F47" t="s">
        <v>443</v>
      </c>
      <c r="G47">
        <v>18</v>
      </c>
      <c r="H47">
        <v>1</v>
      </c>
      <c r="I47" t="s">
        <v>443</v>
      </c>
      <c r="J47" t="str">
        <f t="shared" si="1"/>
        <v>'永州市',</v>
      </c>
      <c r="K47" s="15" t="s">
        <v>123</v>
      </c>
      <c r="L47">
        <v>3</v>
      </c>
      <c r="M47">
        <v>7058</v>
      </c>
      <c r="N47">
        <v>2428</v>
      </c>
      <c r="O47">
        <v>4630</v>
      </c>
      <c r="P47">
        <v>0.65599300000000005</v>
      </c>
      <c r="Q47" s="47">
        <f t="shared" si="11"/>
        <v>9.2893398831442972E-2</v>
      </c>
      <c r="R47" s="47">
        <f t="shared" si="12"/>
        <v>5.1964778579958993E-4</v>
      </c>
      <c r="S47" s="48" t="str">
        <f t="shared" si="13"/>
        <v/>
      </c>
      <c r="T47" s="177" t="s">
        <v>123</v>
      </c>
      <c r="U47" s="173">
        <v>3</v>
      </c>
      <c r="V47" s="173">
        <v>7058</v>
      </c>
      <c r="W47" s="173">
        <f t="shared" si="8"/>
        <v>4630</v>
      </c>
      <c r="X47" s="173">
        <f t="shared" si="9"/>
        <v>2428</v>
      </c>
      <c r="Y47" s="173">
        <f t="shared" si="10"/>
        <v>0.34400699999999995</v>
      </c>
      <c r="Z47" s="178" t="e">
        <f t="shared" si="14"/>
        <v>#VALUE!</v>
      </c>
      <c r="AA47" s="178" t="e">
        <f t="shared" si="15"/>
        <v>#VALUE!</v>
      </c>
      <c r="AB47" s="179" t="str">
        <f t="shared" si="16"/>
        <v/>
      </c>
    </row>
    <row r="48" spans="1:29" x14ac:dyDescent="0.15">
      <c r="A48" s="15">
        <v>3406</v>
      </c>
      <c r="B48" s="16">
        <v>74</v>
      </c>
      <c r="C48" s="16">
        <v>2</v>
      </c>
      <c r="D48" s="16">
        <v>3406</v>
      </c>
      <c r="E48" s="14" t="str">
        <f t="shared" si="0"/>
        <v>'3406',</v>
      </c>
      <c r="F48" t="s">
        <v>469</v>
      </c>
      <c r="G48">
        <v>37</v>
      </c>
      <c r="H48">
        <v>1</v>
      </c>
      <c r="I48" t="s">
        <v>469</v>
      </c>
      <c r="J48" t="str">
        <f t="shared" si="1"/>
        <v>'白银市',</v>
      </c>
      <c r="K48" s="15" t="s">
        <v>541</v>
      </c>
      <c r="L48">
        <v>4</v>
      </c>
      <c r="M48">
        <v>1055</v>
      </c>
      <c r="N48">
        <v>464</v>
      </c>
      <c r="O48">
        <v>591</v>
      </c>
      <c r="P48">
        <v>0.56018999999999997</v>
      </c>
      <c r="Q48" s="47">
        <f t="shared" si="11"/>
        <v>-0.31066413088960482</v>
      </c>
      <c r="R48" s="47">
        <f t="shared" si="12"/>
        <v>9.1106297784628032E-4</v>
      </c>
      <c r="S48" s="48" t="str">
        <f t="shared" si="13"/>
        <v/>
      </c>
      <c r="T48" s="177" t="s">
        <v>541</v>
      </c>
      <c r="U48" s="173">
        <v>4</v>
      </c>
      <c r="V48" s="173">
        <v>1055</v>
      </c>
      <c r="W48" s="173">
        <f t="shared" si="8"/>
        <v>591</v>
      </c>
      <c r="X48" s="173">
        <f t="shared" si="9"/>
        <v>464</v>
      </c>
      <c r="Y48" s="173">
        <f t="shared" si="10"/>
        <v>0.43981000000000003</v>
      </c>
      <c r="Z48" s="178" t="e">
        <f t="shared" si="14"/>
        <v>#VALUE!</v>
      </c>
      <c r="AA48" s="178" t="e">
        <f t="shared" si="15"/>
        <v>#VALUE!</v>
      </c>
      <c r="AB48" s="179" t="str">
        <f t="shared" si="16"/>
        <v/>
      </c>
    </row>
    <row r="49" spans="1:29" x14ac:dyDescent="0.15">
      <c r="A49" s="15">
        <v>5132</v>
      </c>
      <c r="B49" s="16">
        <v>37</v>
      </c>
      <c r="C49" s="16">
        <v>2</v>
      </c>
      <c r="D49" s="16">
        <v>5132</v>
      </c>
      <c r="E49" s="14" t="str">
        <f t="shared" si="0"/>
        <v>'5132',</v>
      </c>
      <c r="F49" t="s">
        <v>441</v>
      </c>
      <c r="G49">
        <v>8</v>
      </c>
      <c r="H49">
        <v>1</v>
      </c>
      <c r="I49" t="s">
        <v>441</v>
      </c>
      <c r="J49" t="str">
        <f t="shared" si="1"/>
        <v>'省直辖行政单位',</v>
      </c>
      <c r="K49" s="15" t="s">
        <v>123</v>
      </c>
      <c r="L49">
        <v>5</v>
      </c>
      <c r="M49">
        <v>44222</v>
      </c>
      <c r="N49">
        <v>20831</v>
      </c>
      <c r="O49">
        <v>23391</v>
      </c>
      <c r="P49">
        <v>0.528945</v>
      </c>
      <c r="Q49" s="47">
        <f t="shared" si="11"/>
        <v>-0.43668652487565279</v>
      </c>
      <c r="R49" s="47">
        <f t="shared" si="12"/>
        <v>7.6178551474103684E-2</v>
      </c>
      <c r="S49" s="48" t="str">
        <f t="shared" si="13"/>
        <v/>
      </c>
      <c r="T49" s="177" t="s">
        <v>123</v>
      </c>
      <c r="U49" s="173">
        <v>5</v>
      </c>
      <c r="V49" s="173">
        <v>44222</v>
      </c>
      <c r="W49" s="173">
        <f t="shared" si="8"/>
        <v>23391</v>
      </c>
      <c r="X49" s="173">
        <f t="shared" si="9"/>
        <v>20831</v>
      </c>
      <c r="Y49" s="173">
        <f t="shared" si="10"/>
        <v>0.471055</v>
      </c>
      <c r="Z49" s="178" t="e">
        <f t="shared" si="14"/>
        <v>#VALUE!</v>
      </c>
      <c r="AA49" s="178" t="e">
        <f t="shared" si="15"/>
        <v>#VALUE!</v>
      </c>
      <c r="AB49" s="179" t="str">
        <f t="shared" si="16"/>
        <v/>
      </c>
    </row>
    <row r="50" spans="1:29" x14ac:dyDescent="0.15">
      <c r="A50" s="15">
        <v>4208</v>
      </c>
      <c r="B50" s="16">
        <v>84</v>
      </c>
      <c r="C50" s="16">
        <v>2</v>
      </c>
      <c r="D50" s="16">
        <v>4208</v>
      </c>
      <c r="E50" s="14" t="str">
        <f t="shared" si="0"/>
        <v>'4208',</v>
      </c>
      <c r="F50" t="s">
        <v>330</v>
      </c>
      <c r="G50">
        <v>64</v>
      </c>
      <c r="H50">
        <v>1</v>
      </c>
      <c r="I50" t="s">
        <v>330</v>
      </c>
      <c r="J50" t="str">
        <f t="shared" si="1"/>
        <v>'漯河市',</v>
      </c>
      <c r="K50" s="15" t="s">
        <v>65</v>
      </c>
      <c r="L50">
        <v>1</v>
      </c>
      <c r="M50">
        <v>45891</v>
      </c>
      <c r="N50">
        <v>12852</v>
      </c>
      <c r="O50">
        <v>33039</v>
      </c>
      <c r="P50">
        <v>0.71994499999999995</v>
      </c>
      <c r="Q50" s="47">
        <f t="shared" si="11"/>
        <v>0.39159364452785678</v>
      </c>
      <c r="R50" s="47">
        <f t="shared" si="12"/>
        <v>5.7096543382616112E-2</v>
      </c>
      <c r="S50" s="48">
        <f t="shared" si="13"/>
        <v>0.11196937632309109</v>
      </c>
      <c r="T50" s="177" t="s">
        <v>65</v>
      </c>
      <c r="U50" s="173">
        <v>1</v>
      </c>
      <c r="V50" s="173">
        <v>45891</v>
      </c>
      <c r="W50" s="173">
        <f t="shared" si="8"/>
        <v>33039</v>
      </c>
      <c r="X50" s="173">
        <f t="shared" si="9"/>
        <v>12852</v>
      </c>
      <c r="Y50" s="173">
        <f t="shared" si="10"/>
        <v>0.28005500000000005</v>
      </c>
      <c r="Z50" s="178" t="e">
        <f t="shared" si="14"/>
        <v>#VALUE!</v>
      </c>
      <c r="AA50" s="178" t="e">
        <f t="shared" si="15"/>
        <v>#VALUE!</v>
      </c>
      <c r="AB50" s="179" t="e">
        <f t="shared" si="16"/>
        <v>#VALUE!</v>
      </c>
      <c r="AC50" s="173" t="str">
        <f>CONCATENATE(T50,"_woe_new=-",T50,"_woe;")</f>
        <v>ACTUALPAYFINECNT_woe_new=-ACTUALPAYFINECNT_woe;</v>
      </c>
    </row>
    <row r="51" spans="1:29" x14ac:dyDescent="0.15">
      <c r="A51" s="15">
        <v>3309</v>
      </c>
      <c r="B51" s="16">
        <v>94</v>
      </c>
      <c r="C51" s="16">
        <v>2</v>
      </c>
      <c r="D51" s="16">
        <v>3309</v>
      </c>
      <c r="E51" s="14" t="str">
        <f t="shared" si="0"/>
        <v>'3309',</v>
      </c>
      <c r="F51" t="s">
        <v>377</v>
      </c>
      <c r="G51">
        <v>187</v>
      </c>
      <c r="H51">
        <v>2</v>
      </c>
      <c r="I51" t="s">
        <v>377</v>
      </c>
      <c r="J51" t="str">
        <f t="shared" si="1"/>
        <v>'梧州市',</v>
      </c>
      <c r="K51" s="15" t="s">
        <v>65</v>
      </c>
      <c r="L51">
        <v>2</v>
      </c>
      <c r="M51">
        <v>22962</v>
      </c>
      <c r="N51">
        <v>8537</v>
      </c>
      <c r="O51">
        <v>14425</v>
      </c>
      <c r="P51">
        <v>0.62821199999999999</v>
      </c>
      <c r="Q51" s="47">
        <f t="shared" si="11"/>
        <v>-2.8042441703453887E-2</v>
      </c>
      <c r="R51" s="47">
        <f t="shared" si="12"/>
        <v>1.5668406544692645E-4</v>
      </c>
      <c r="S51" s="48" t="str">
        <f t="shared" si="13"/>
        <v/>
      </c>
      <c r="T51" s="177" t="s">
        <v>65</v>
      </c>
      <c r="U51" s="173">
        <v>2</v>
      </c>
      <c r="V51" s="173">
        <v>22962</v>
      </c>
      <c r="W51" s="173">
        <f t="shared" si="8"/>
        <v>14425</v>
      </c>
      <c r="X51" s="173">
        <f t="shared" si="9"/>
        <v>8537</v>
      </c>
      <c r="Y51" s="173">
        <f t="shared" si="10"/>
        <v>0.37178800000000001</v>
      </c>
      <c r="Z51" s="178" t="e">
        <f t="shared" si="14"/>
        <v>#VALUE!</v>
      </c>
      <c r="AA51" s="178" t="e">
        <f t="shared" si="15"/>
        <v>#VALUE!</v>
      </c>
      <c r="AB51" s="179" t="str">
        <f t="shared" si="16"/>
        <v/>
      </c>
    </row>
    <row r="52" spans="1:29" x14ac:dyDescent="0.15">
      <c r="A52" s="15">
        <v>2206</v>
      </c>
      <c r="B52" s="16">
        <v>245</v>
      </c>
      <c r="C52" s="16">
        <v>2</v>
      </c>
      <c r="D52" s="16">
        <v>2206</v>
      </c>
      <c r="E52" s="14" t="str">
        <f t="shared" si="0"/>
        <v>'2206',</v>
      </c>
      <c r="F52" t="s">
        <v>291</v>
      </c>
      <c r="G52">
        <v>277</v>
      </c>
      <c r="H52">
        <v>2</v>
      </c>
      <c r="I52" t="s">
        <v>291</v>
      </c>
      <c r="J52" t="str">
        <f t="shared" si="1"/>
        <v>'贺州市',</v>
      </c>
      <c r="K52" s="15" t="s">
        <v>65</v>
      </c>
      <c r="L52">
        <v>3</v>
      </c>
      <c r="M52">
        <v>15369</v>
      </c>
      <c r="N52">
        <v>6330</v>
      </c>
      <c r="O52">
        <v>9039</v>
      </c>
      <c r="P52">
        <v>0.58813199999999999</v>
      </c>
      <c r="Q52" s="47">
        <f t="shared" si="11"/>
        <v>-0.19634728340925883</v>
      </c>
      <c r="R52" s="47">
        <f t="shared" si="12"/>
        <v>5.2441806410603595E-3</v>
      </c>
      <c r="S52" s="48" t="str">
        <f t="shared" si="13"/>
        <v/>
      </c>
      <c r="T52" s="177" t="s">
        <v>65</v>
      </c>
      <c r="U52" s="173">
        <v>3</v>
      </c>
      <c r="V52" s="173">
        <v>15369</v>
      </c>
      <c r="W52" s="173">
        <f t="shared" si="8"/>
        <v>9039</v>
      </c>
      <c r="X52" s="173">
        <f t="shared" si="9"/>
        <v>6330</v>
      </c>
      <c r="Y52" s="173">
        <f t="shared" si="10"/>
        <v>0.41186800000000001</v>
      </c>
      <c r="Z52" s="178" t="e">
        <f t="shared" si="14"/>
        <v>#VALUE!</v>
      </c>
      <c r="AA52" s="178" t="e">
        <f t="shared" si="15"/>
        <v>#VALUE!</v>
      </c>
      <c r="AB52" s="179" t="str">
        <f t="shared" si="16"/>
        <v/>
      </c>
    </row>
    <row r="53" spans="1:29" x14ac:dyDescent="0.15">
      <c r="A53" s="15">
        <v>4524</v>
      </c>
      <c r="B53" s="16">
        <v>490</v>
      </c>
      <c r="C53" s="16">
        <v>2</v>
      </c>
      <c r="D53" s="16">
        <v>4524</v>
      </c>
      <c r="E53" s="14" t="str">
        <f t="shared" si="0"/>
        <v>'4524',</v>
      </c>
      <c r="F53" t="s">
        <v>479</v>
      </c>
      <c r="G53">
        <v>100</v>
      </c>
      <c r="H53">
        <v>2</v>
      </c>
      <c r="I53" t="s">
        <v>479</v>
      </c>
      <c r="J53" t="str">
        <f t="shared" si="1"/>
        <v>'德宏傣族景颇族自治州',</v>
      </c>
      <c r="K53" s="15" t="s">
        <v>65</v>
      </c>
      <c r="L53">
        <v>4</v>
      </c>
      <c r="M53">
        <v>22893</v>
      </c>
      <c r="N53">
        <v>10167</v>
      </c>
      <c r="O53">
        <v>12726</v>
      </c>
      <c r="P53">
        <v>0.55589</v>
      </c>
      <c r="Q53" s="47">
        <f t="shared" si="11"/>
        <v>-0.32809563255187135</v>
      </c>
      <c r="R53" s="47">
        <f t="shared" si="12"/>
        <v>2.2082989036600709E-2</v>
      </c>
      <c r="S53" s="48" t="str">
        <f t="shared" si="13"/>
        <v/>
      </c>
      <c r="T53" s="177" t="s">
        <v>65</v>
      </c>
      <c r="U53" s="173">
        <v>4</v>
      </c>
      <c r="V53" s="173">
        <v>22893</v>
      </c>
      <c r="W53" s="173">
        <f t="shared" si="8"/>
        <v>12726</v>
      </c>
      <c r="X53" s="173">
        <f t="shared" si="9"/>
        <v>10167</v>
      </c>
      <c r="Y53" s="173">
        <f t="shared" si="10"/>
        <v>0.44411</v>
      </c>
      <c r="Z53" s="178" t="e">
        <f t="shared" si="14"/>
        <v>#VALUE!</v>
      </c>
      <c r="AA53" s="178" t="e">
        <f t="shared" si="15"/>
        <v>#VALUE!</v>
      </c>
      <c r="AB53" s="179" t="str">
        <f t="shared" si="16"/>
        <v/>
      </c>
    </row>
    <row r="54" spans="1:29" x14ac:dyDescent="0.15">
      <c r="A54" s="15">
        <v>6104</v>
      </c>
      <c r="B54" s="16">
        <v>733</v>
      </c>
      <c r="C54" s="16">
        <v>2</v>
      </c>
      <c r="D54" s="16">
        <v>6104</v>
      </c>
      <c r="E54" s="14" t="str">
        <f t="shared" si="0"/>
        <v>'6104',</v>
      </c>
      <c r="F54" t="s">
        <v>485</v>
      </c>
      <c r="G54">
        <v>10</v>
      </c>
      <c r="H54">
        <v>2</v>
      </c>
      <c r="I54" t="s">
        <v>485</v>
      </c>
      <c r="J54" t="str">
        <f t="shared" si="1"/>
        <v>'平凉市',</v>
      </c>
      <c r="K54" s="15" t="s">
        <v>65</v>
      </c>
      <c r="L54">
        <v>5</v>
      </c>
      <c r="M54">
        <v>8558</v>
      </c>
      <c r="N54">
        <v>4365</v>
      </c>
      <c r="O54">
        <v>4193</v>
      </c>
      <c r="P54">
        <v>0.48995100000000003</v>
      </c>
      <c r="Q54" s="47">
        <f t="shared" si="11"/>
        <v>-0.59279731717238771</v>
      </c>
      <c r="R54" s="47">
        <f t="shared" si="12"/>
        <v>2.7388979197366971E-2</v>
      </c>
      <c r="S54" s="48" t="str">
        <f t="shared" si="13"/>
        <v/>
      </c>
      <c r="T54" s="177" t="s">
        <v>65</v>
      </c>
      <c r="U54" s="173">
        <v>5</v>
      </c>
      <c r="V54" s="173">
        <v>8558</v>
      </c>
      <c r="W54" s="173">
        <f t="shared" si="8"/>
        <v>4193</v>
      </c>
      <c r="X54" s="173">
        <f t="shared" si="9"/>
        <v>4365</v>
      </c>
      <c r="Y54" s="173">
        <f t="shared" si="10"/>
        <v>0.51004899999999997</v>
      </c>
      <c r="Z54" s="178" t="e">
        <f t="shared" si="14"/>
        <v>#VALUE!</v>
      </c>
      <c r="AA54" s="178" t="e">
        <f t="shared" si="15"/>
        <v>#VALUE!</v>
      </c>
      <c r="AB54" s="179" t="str">
        <f t="shared" si="16"/>
        <v/>
      </c>
    </row>
    <row r="55" spans="1:29" x14ac:dyDescent="0.15">
      <c r="A55" s="15">
        <v>3204</v>
      </c>
      <c r="B55" s="16">
        <v>161</v>
      </c>
      <c r="C55" s="16">
        <v>2</v>
      </c>
      <c r="D55" s="16">
        <v>3204</v>
      </c>
      <c r="E55" s="14" t="str">
        <f t="shared" si="0"/>
        <v>'3204',</v>
      </c>
      <c r="F55" t="s">
        <v>256</v>
      </c>
      <c r="G55">
        <v>459</v>
      </c>
      <c r="H55">
        <v>2</v>
      </c>
      <c r="I55" t="s">
        <v>256</v>
      </c>
      <c r="J55" t="str">
        <f t="shared" si="1"/>
        <v>'铜仁市',</v>
      </c>
      <c r="K55" s="15" t="s">
        <v>522</v>
      </c>
      <c r="L55">
        <v>1</v>
      </c>
      <c r="M55">
        <v>5993</v>
      </c>
      <c r="N55">
        <v>1426</v>
      </c>
      <c r="O55">
        <v>4567</v>
      </c>
      <c r="P55">
        <v>0.76205599999999996</v>
      </c>
      <c r="Q55" s="47">
        <f t="shared" si="11"/>
        <v>0.61138761614130988</v>
      </c>
      <c r="R55" s="47">
        <f t="shared" si="12"/>
        <v>1.7394824034687867E-2</v>
      </c>
      <c r="S55" s="48">
        <f t="shared" si="13"/>
        <v>6.1951190268568782E-2</v>
      </c>
      <c r="T55" s="177" t="s">
        <v>522</v>
      </c>
      <c r="U55" s="173">
        <v>1</v>
      </c>
      <c r="V55" s="173">
        <v>5993</v>
      </c>
      <c r="W55" s="173">
        <f t="shared" si="8"/>
        <v>4567</v>
      </c>
      <c r="X55" s="173">
        <f t="shared" si="9"/>
        <v>1426</v>
      </c>
      <c r="Y55" s="173">
        <f t="shared" si="10"/>
        <v>0.23794400000000004</v>
      </c>
      <c r="Z55" s="178" t="e">
        <f t="shared" si="14"/>
        <v>#VALUE!</v>
      </c>
      <c r="AA55" s="178" t="e">
        <f t="shared" si="15"/>
        <v>#VALUE!</v>
      </c>
      <c r="AB55" s="179" t="e">
        <f t="shared" si="16"/>
        <v>#VALUE!</v>
      </c>
      <c r="AC55" s="173" t="str">
        <f>CONCATENATE(T55,"_woe_new=-",T55,"_woe;")</f>
        <v>PAY_PERIODS_woe_new=-PAY_PERIODS_woe;</v>
      </c>
    </row>
    <row r="56" spans="1:29" x14ac:dyDescent="0.15">
      <c r="A56" s="15">
        <v>6223</v>
      </c>
      <c r="B56" s="16">
        <v>92</v>
      </c>
      <c r="C56" s="16">
        <v>2</v>
      </c>
      <c r="D56" s="16">
        <v>6223</v>
      </c>
      <c r="E56" s="14" t="str">
        <f t="shared" si="0"/>
        <v>'6223',</v>
      </c>
      <c r="F56" t="s">
        <v>243</v>
      </c>
      <c r="G56">
        <v>449</v>
      </c>
      <c r="H56">
        <v>2</v>
      </c>
      <c r="I56" t="s">
        <v>243</v>
      </c>
      <c r="J56" t="str">
        <f t="shared" si="1"/>
        <v>'铁岭市',</v>
      </c>
      <c r="K56" s="15" t="s">
        <v>522</v>
      </c>
      <c r="L56">
        <v>2</v>
      </c>
      <c r="M56">
        <v>22484</v>
      </c>
      <c r="N56">
        <v>6635</v>
      </c>
      <c r="O56">
        <v>15849</v>
      </c>
      <c r="P56">
        <v>0.704901</v>
      </c>
      <c r="Q56" s="47">
        <f t="shared" si="11"/>
        <v>0.31815214299666977</v>
      </c>
      <c r="R56" s="47">
        <f t="shared" si="12"/>
        <v>1.8714990430056474E-2</v>
      </c>
      <c r="S56" s="48" t="str">
        <f t="shared" si="13"/>
        <v/>
      </c>
      <c r="T56" s="177" t="s">
        <v>522</v>
      </c>
      <c r="U56" s="173">
        <v>2</v>
      </c>
      <c r="V56" s="173">
        <v>22484</v>
      </c>
      <c r="W56" s="173">
        <f t="shared" si="8"/>
        <v>15849</v>
      </c>
      <c r="X56" s="173">
        <f t="shared" si="9"/>
        <v>6635</v>
      </c>
      <c r="Y56" s="173">
        <f t="shared" si="10"/>
        <v>0.295099</v>
      </c>
      <c r="Z56" s="178" t="e">
        <f t="shared" si="14"/>
        <v>#VALUE!</v>
      </c>
      <c r="AA56" s="178" t="e">
        <f t="shared" si="15"/>
        <v>#VALUE!</v>
      </c>
      <c r="AB56" s="179" t="str">
        <f t="shared" si="16"/>
        <v/>
      </c>
    </row>
    <row r="57" spans="1:29" x14ac:dyDescent="0.15">
      <c r="A57" s="15">
        <v>3711</v>
      </c>
      <c r="B57" s="16">
        <v>97</v>
      </c>
      <c r="C57" s="16">
        <v>2</v>
      </c>
      <c r="D57" s="16">
        <v>3711</v>
      </c>
      <c r="E57" s="14" t="str">
        <f t="shared" si="0"/>
        <v>'3711',</v>
      </c>
      <c r="F57" t="s">
        <v>266</v>
      </c>
      <c r="G57">
        <v>151</v>
      </c>
      <c r="H57">
        <v>2</v>
      </c>
      <c r="I57" t="s">
        <v>266</v>
      </c>
      <c r="J57" t="str">
        <f t="shared" si="1"/>
        <v>'达州市',</v>
      </c>
      <c r="K57" s="15" t="s">
        <v>522</v>
      </c>
      <c r="L57">
        <v>3</v>
      </c>
      <c r="M57">
        <v>32116</v>
      </c>
      <c r="N57">
        <v>11274</v>
      </c>
      <c r="O57">
        <v>20842</v>
      </c>
      <c r="P57">
        <v>0.64895999999999998</v>
      </c>
      <c r="Q57" s="47">
        <f t="shared" si="11"/>
        <v>6.1875395841404612E-2</v>
      </c>
      <c r="R57" s="47">
        <f t="shared" si="12"/>
        <v>1.05385865897466E-3</v>
      </c>
      <c r="S57" s="48" t="str">
        <f t="shared" si="13"/>
        <v/>
      </c>
      <c r="T57" s="177" t="s">
        <v>522</v>
      </c>
      <c r="U57" s="173">
        <v>3</v>
      </c>
      <c r="V57" s="173">
        <v>32116</v>
      </c>
      <c r="W57" s="173">
        <f t="shared" si="8"/>
        <v>20842</v>
      </c>
      <c r="X57" s="173">
        <f t="shared" si="9"/>
        <v>11274</v>
      </c>
      <c r="Y57" s="173">
        <f t="shared" si="10"/>
        <v>0.35104000000000002</v>
      </c>
      <c r="Z57" s="178" t="e">
        <f t="shared" si="14"/>
        <v>#VALUE!</v>
      </c>
      <c r="AA57" s="178" t="e">
        <f t="shared" si="15"/>
        <v>#VALUE!</v>
      </c>
      <c r="AB57" s="179" t="str">
        <f t="shared" si="16"/>
        <v/>
      </c>
    </row>
    <row r="58" spans="1:29" x14ac:dyDescent="0.15">
      <c r="A58" s="15">
        <v>2301</v>
      </c>
      <c r="B58" s="16">
        <v>592</v>
      </c>
      <c r="C58" s="16">
        <v>2</v>
      </c>
      <c r="D58" s="16">
        <v>2301</v>
      </c>
      <c r="E58" s="14" t="str">
        <f t="shared" si="0"/>
        <v>'2301',</v>
      </c>
      <c r="F58" t="s">
        <v>254</v>
      </c>
      <c r="G58">
        <v>277</v>
      </c>
      <c r="H58">
        <v>2</v>
      </c>
      <c r="I58" t="s">
        <v>254</v>
      </c>
      <c r="J58" t="str">
        <f t="shared" si="1"/>
        <v>'普洱市',</v>
      </c>
      <c r="K58" s="15" t="s">
        <v>522</v>
      </c>
      <c r="L58">
        <v>4</v>
      </c>
      <c r="M58">
        <v>37266</v>
      </c>
      <c r="N58">
        <v>15056</v>
      </c>
      <c r="O58">
        <v>22210</v>
      </c>
      <c r="P58">
        <v>0.59598600000000002</v>
      </c>
      <c r="Q58" s="47">
        <f t="shared" si="11"/>
        <v>-0.16382954100613561</v>
      </c>
      <c r="R58" s="47">
        <f t="shared" si="12"/>
        <v>8.8220088583201538E-3</v>
      </c>
      <c r="S58" s="48" t="str">
        <f t="shared" si="13"/>
        <v/>
      </c>
      <c r="T58" s="177" t="s">
        <v>522</v>
      </c>
      <c r="U58" s="173">
        <v>4</v>
      </c>
      <c r="V58" s="173">
        <v>37266</v>
      </c>
      <c r="W58" s="173">
        <f t="shared" si="8"/>
        <v>22210</v>
      </c>
      <c r="X58" s="173">
        <f t="shared" si="9"/>
        <v>15056</v>
      </c>
      <c r="Y58" s="173">
        <f t="shared" si="10"/>
        <v>0.40401399999999998</v>
      </c>
      <c r="Z58" s="178" t="e">
        <f t="shared" si="14"/>
        <v>#VALUE!</v>
      </c>
      <c r="AA58" s="178" t="e">
        <f t="shared" si="15"/>
        <v>#VALUE!</v>
      </c>
      <c r="AB58" s="179" t="str">
        <f t="shared" si="16"/>
        <v/>
      </c>
    </row>
    <row r="59" spans="1:29" x14ac:dyDescent="0.15">
      <c r="A59" s="15">
        <v>5109</v>
      </c>
      <c r="B59" s="16">
        <v>729</v>
      </c>
      <c r="C59" s="16">
        <v>2</v>
      </c>
      <c r="D59" s="16">
        <v>5109</v>
      </c>
      <c r="E59" s="14" t="str">
        <f t="shared" si="0"/>
        <v>'5109',</v>
      </c>
      <c r="F59" t="s">
        <v>275</v>
      </c>
      <c r="G59">
        <v>136</v>
      </c>
      <c r="H59">
        <v>2</v>
      </c>
      <c r="I59" t="s">
        <v>275</v>
      </c>
      <c r="J59" t="str">
        <f t="shared" si="1"/>
        <v>'扬州市',</v>
      </c>
      <c r="K59" s="18" t="s">
        <v>522</v>
      </c>
      <c r="L59">
        <v>5</v>
      </c>
      <c r="M59">
        <v>17814</v>
      </c>
      <c r="N59">
        <v>7860</v>
      </c>
      <c r="O59">
        <v>9954</v>
      </c>
      <c r="P59">
        <v>0.55877399999999999</v>
      </c>
      <c r="Q59" s="47">
        <f t="shared" si="11"/>
        <v>-0.31640772207420048</v>
      </c>
      <c r="R59" s="47">
        <f t="shared" si="12"/>
        <v>1.5965508286529619E-2</v>
      </c>
      <c r="S59" s="48" t="str">
        <f t="shared" si="13"/>
        <v/>
      </c>
      <c r="T59" s="180" t="s">
        <v>522</v>
      </c>
      <c r="U59" s="173">
        <v>5</v>
      </c>
      <c r="V59" s="173">
        <v>17814</v>
      </c>
      <c r="W59" s="173">
        <f t="shared" si="8"/>
        <v>9954</v>
      </c>
      <c r="X59" s="173">
        <f t="shared" si="9"/>
        <v>7860</v>
      </c>
      <c r="Y59" s="173">
        <f t="shared" si="10"/>
        <v>0.44122600000000001</v>
      </c>
      <c r="Z59" s="178" t="e">
        <f t="shared" si="14"/>
        <v>#VALUE!</v>
      </c>
      <c r="AA59" s="178" t="e">
        <f t="shared" si="15"/>
        <v>#VALUE!</v>
      </c>
      <c r="AB59" s="179" t="str">
        <f t="shared" si="16"/>
        <v/>
      </c>
    </row>
    <row r="60" spans="1:29" x14ac:dyDescent="0.15">
      <c r="A60" s="15">
        <v>4304</v>
      </c>
      <c r="B60" s="16">
        <v>379</v>
      </c>
      <c r="C60" s="16">
        <v>2</v>
      </c>
      <c r="D60" s="16">
        <v>4304</v>
      </c>
      <c r="E60" s="14" t="str">
        <f t="shared" si="0"/>
        <v>'4304',</v>
      </c>
      <c r="F60" t="s">
        <v>252</v>
      </c>
      <c r="G60">
        <v>1902</v>
      </c>
      <c r="H60">
        <v>2</v>
      </c>
      <c r="I60" t="s">
        <v>252</v>
      </c>
      <c r="J60" t="str">
        <f t="shared" si="1"/>
        <v>'广州市',</v>
      </c>
      <c r="K60" s="20" t="s">
        <v>525</v>
      </c>
      <c r="L60">
        <v>1</v>
      </c>
      <c r="M60">
        <v>89250</v>
      </c>
      <c r="N60">
        <v>32416</v>
      </c>
      <c r="O60">
        <v>56834</v>
      </c>
      <c r="P60">
        <v>0.63679600000000003</v>
      </c>
      <c r="Q60" s="47">
        <f t="shared" si="11"/>
        <v>8.8870140562214359E-3</v>
      </c>
      <c r="R60" s="47">
        <f t="shared" si="12"/>
        <v>6.0864685918735817E-5</v>
      </c>
      <c r="S60" s="48">
        <f t="shared" si="13"/>
        <v>2.6539152393137069E-4</v>
      </c>
      <c r="T60" s="20" t="s">
        <v>525</v>
      </c>
      <c r="U60" s="173">
        <v>1</v>
      </c>
      <c r="V60" s="173">
        <v>89250</v>
      </c>
      <c r="W60" s="173">
        <f t="shared" si="8"/>
        <v>56834</v>
      </c>
      <c r="X60" s="173">
        <f t="shared" si="9"/>
        <v>32416</v>
      </c>
      <c r="Y60" s="173">
        <f t="shared" si="10"/>
        <v>0.36320399999999997</v>
      </c>
      <c r="Z60" s="178" t="e">
        <f t="shared" si="14"/>
        <v>#VALUE!</v>
      </c>
      <c r="AA60" s="178" t="e">
        <f t="shared" si="15"/>
        <v>#VALUE!</v>
      </c>
      <c r="AB60" s="179" t="e">
        <f t="shared" si="16"/>
        <v>#VALUE!</v>
      </c>
      <c r="AC60" s="173" t="str">
        <f>CONCATENATE(T60,"_woe_new=-",T60,"_woe;")</f>
        <v>person_sex_woe_new=-person_sex_woe;</v>
      </c>
    </row>
    <row r="61" spans="1:29" x14ac:dyDescent="0.15">
      <c r="A61" s="15">
        <v>2207</v>
      </c>
      <c r="B61" s="16">
        <v>297</v>
      </c>
      <c r="C61" s="16">
        <v>2</v>
      </c>
      <c r="D61" s="16">
        <v>2207</v>
      </c>
      <c r="E61" s="14" t="str">
        <f t="shared" si="0"/>
        <v>'2207',</v>
      </c>
      <c r="F61" t="s">
        <v>267</v>
      </c>
      <c r="G61">
        <v>556</v>
      </c>
      <c r="H61">
        <v>2</v>
      </c>
      <c r="I61" t="s">
        <v>267</v>
      </c>
      <c r="J61" t="str">
        <f t="shared" si="1"/>
        <v>'大庆市',</v>
      </c>
      <c r="K61" s="20" t="s">
        <v>525</v>
      </c>
      <c r="L61">
        <v>2</v>
      </c>
      <c r="M61">
        <v>26423</v>
      </c>
      <c r="N61">
        <v>9835</v>
      </c>
      <c r="O61">
        <v>16588</v>
      </c>
      <c r="P61">
        <v>0.62778599999999996</v>
      </c>
      <c r="Q61" s="47">
        <f t="shared" si="11"/>
        <v>-2.9863505526335359E-2</v>
      </c>
      <c r="R61" s="47">
        <f t="shared" si="12"/>
        <v>2.0452683801263488E-4</v>
      </c>
      <c r="S61" s="48" t="str">
        <f t="shared" si="13"/>
        <v/>
      </c>
      <c r="T61" s="20" t="s">
        <v>525</v>
      </c>
      <c r="U61" s="173">
        <v>2</v>
      </c>
      <c r="V61" s="173">
        <v>26423</v>
      </c>
      <c r="W61" s="173">
        <f t="shared" si="8"/>
        <v>16588</v>
      </c>
      <c r="X61" s="173">
        <f t="shared" si="9"/>
        <v>9835</v>
      </c>
      <c r="Y61" s="173">
        <f t="shared" si="10"/>
        <v>0.37221400000000004</v>
      </c>
      <c r="Z61" s="178" t="e">
        <f t="shared" si="14"/>
        <v>#VALUE!</v>
      </c>
      <c r="AA61" s="178" t="e">
        <f t="shared" si="15"/>
        <v>#VALUE!</v>
      </c>
      <c r="AB61" s="179" t="str">
        <f t="shared" si="16"/>
        <v/>
      </c>
    </row>
    <row r="62" spans="1:29" x14ac:dyDescent="0.15">
      <c r="A62" s="15">
        <v>4412</v>
      </c>
      <c r="B62" s="16">
        <v>512</v>
      </c>
      <c r="C62" s="16">
        <v>2</v>
      </c>
      <c r="D62" s="16">
        <v>4412</v>
      </c>
      <c r="E62" s="14" t="str">
        <f t="shared" si="0"/>
        <v>'4412',</v>
      </c>
      <c r="F62" t="s">
        <v>285</v>
      </c>
      <c r="G62">
        <v>499</v>
      </c>
      <c r="H62">
        <v>2</v>
      </c>
      <c r="I62" t="s">
        <v>285</v>
      </c>
      <c r="J62" t="str">
        <f t="shared" si="1"/>
        <v>'烟台市',</v>
      </c>
      <c r="K62" s="20" t="s">
        <v>526</v>
      </c>
      <c r="L62">
        <v>1</v>
      </c>
      <c r="M62">
        <v>35065</v>
      </c>
      <c r="N62">
        <v>12021</v>
      </c>
      <c r="O62">
        <v>23044</v>
      </c>
      <c r="P62">
        <v>0.65717999999999999</v>
      </c>
      <c r="Q62" s="47">
        <f t="shared" si="11"/>
        <v>9.8154715478571603E-2</v>
      </c>
      <c r="R62" s="47">
        <f t="shared" si="12"/>
        <v>2.8801446027845665E-3</v>
      </c>
      <c r="S62" s="48">
        <f t="shared" si="13"/>
        <v>1.1206549367752507E-2</v>
      </c>
      <c r="T62" s="20" t="s">
        <v>526</v>
      </c>
      <c r="U62" s="173">
        <v>1</v>
      </c>
      <c r="V62" s="173">
        <v>35065</v>
      </c>
      <c r="W62" s="173">
        <f t="shared" si="8"/>
        <v>23044</v>
      </c>
      <c r="X62" s="173">
        <f t="shared" si="9"/>
        <v>12021</v>
      </c>
      <c r="Y62" s="173">
        <f t="shared" si="10"/>
        <v>0.34282000000000001</v>
      </c>
      <c r="Z62" s="178" t="e">
        <f t="shared" si="14"/>
        <v>#VALUE!</v>
      </c>
      <c r="AA62" s="178" t="e">
        <f t="shared" si="15"/>
        <v>#VALUE!</v>
      </c>
      <c r="AB62" s="179" t="e">
        <f t="shared" si="16"/>
        <v>#VALUE!</v>
      </c>
      <c r="AC62" s="173" t="str">
        <f>CONCATENATE(T62,"_woe_new=-",T62,"_woe;")</f>
        <v>education_woe_new=-education_woe;</v>
      </c>
    </row>
    <row r="63" spans="1:29" x14ac:dyDescent="0.15">
      <c r="A63" s="15">
        <v>1503</v>
      </c>
      <c r="B63" s="16">
        <v>10</v>
      </c>
      <c r="C63" s="16">
        <v>2</v>
      </c>
      <c r="D63" s="16">
        <v>1503</v>
      </c>
      <c r="E63" s="14" t="str">
        <f t="shared" si="0"/>
        <v>'1503',</v>
      </c>
      <c r="F63" t="s">
        <v>177</v>
      </c>
      <c r="G63">
        <v>180</v>
      </c>
      <c r="H63">
        <v>2</v>
      </c>
      <c r="I63" t="s">
        <v>177</v>
      </c>
      <c r="J63" t="str">
        <f t="shared" si="1"/>
        <v>'朔州市',</v>
      </c>
      <c r="K63" s="20" t="s">
        <v>526</v>
      </c>
      <c r="L63">
        <v>2</v>
      </c>
      <c r="M63">
        <v>36923</v>
      </c>
      <c r="N63">
        <v>13099</v>
      </c>
      <c r="O63">
        <v>23824</v>
      </c>
      <c r="P63">
        <v>0.645235</v>
      </c>
      <c r="Q63" s="47">
        <f t="shared" si="11"/>
        <v>4.5561988456693313E-2</v>
      </c>
      <c r="R63" s="47">
        <f t="shared" si="12"/>
        <v>6.5847260779570169E-4</v>
      </c>
      <c r="S63" s="48" t="str">
        <f t="shared" si="13"/>
        <v/>
      </c>
      <c r="T63" s="20" t="s">
        <v>526</v>
      </c>
      <c r="U63" s="173">
        <v>2</v>
      </c>
      <c r="V63" s="173">
        <v>36923</v>
      </c>
      <c r="W63" s="173">
        <f t="shared" si="8"/>
        <v>23824</v>
      </c>
      <c r="X63" s="173">
        <f t="shared" si="9"/>
        <v>13099</v>
      </c>
      <c r="Y63" s="173">
        <f t="shared" si="10"/>
        <v>0.354765</v>
      </c>
      <c r="Z63" s="178" t="e">
        <f t="shared" si="14"/>
        <v>#VALUE!</v>
      </c>
      <c r="AA63" s="178" t="e">
        <f t="shared" si="15"/>
        <v>#VALUE!</v>
      </c>
      <c r="AB63" s="179" t="str">
        <f t="shared" si="16"/>
        <v/>
      </c>
    </row>
    <row r="64" spans="1:29" x14ac:dyDescent="0.15">
      <c r="A64" s="15">
        <v>1508</v>
      </c>
      <c r="B64" s="16">
        <v>5</v>
      </c>
      <c r="C64" s="16">
        <v>2</v>
      </c>
      <c r="D64" s="16">
        <v>1508</v>
      </c>
      <c r="E64" s="14" t="str">
        <f t="shared" si="0"/>
        <v>'1508',</v>
      </c>
      <c r="F64" t="s">
        <v>486</v>
      </c>
      <c r="G64">
        <v>99</v>
      </c>
      <c r="H64">
        <v>2</v>
      </c>
      <c r="I64" t="s">
        <v>486</v>
      </c>
      <c r="J64" t="str">
        <f t="shared" si="1"/>
        <v>'防城港市',</v>
      </c>
      <c r="K64" s="20" t="s">
        <v>526</v>
      </c>
      <c r="L64">
        <v>3</v>
      </c>
      <c r="M64">
        <v>26954</v>
      </c>
      <c r="N64">
        <v>10210</v>
      </c>
      <c r="O64">
        <v>16744</v>
      </c>
      <c r="P64">
        <v>0.62120600000000004</v>
      </c>
      <c r="Q64" s="47">
        <f t="shared" si="11"/>
        <v>-5.7923243102323357E-2</v>
      </c>
      <c r="R64" s="47">
        <f t="shared" si="12"/>
        <v>7.8772989564396159E-4</v>
      </c>
      <c r="S64" s="48" t="str">
        <f t="shared" si="13"/>
        <v/>
      </c>
      <c r="T64" s="20" t="s">
        <v>526</v>
      </c>
      <c r="U64" s="173">
        <v>3</v>
      </c>
      <c r="V64" s="173">
        <v>26954</v>
      </c>
      <c r="W64" s="173">
        <f t="shared" si="8"/>
        <v>16744</v>
      </c>
      <c r="X64" s="173">
        <f t="shared" si="9"/>
        <v>10210</v>
      </c>
      <c r="Y64" s="173">
        <f t="shared" si="10"/>
        <v>0.37879399999999996</v>
      </c>
      <c r="Z64" s="178" t="e">
        <f t="shared" si="14"/>
        <v>#VALUE!</v>
      </c>
      <c r="AA64" s="178" t="e">
        <f t="shared" si="15"/>
        <v>#VALUE!</v>
      </c>
      <c r="AB64" s="179" t="str">
        <f t="shared" si="16"/>
        <v/>
      </c>
    </row>
    <row r="65" spans="1:29" x14ac:dyDescent="0.15">
      <c r="A65" s="15">
        <v>1526</v>
      </c>
      <c r="B65" s="16">
        <v>185</v>
      </c>
      <c r="C65" s="16">
        <v>2</v>
      </c>
      <c r="D65" s="16">
        <v>1526</v>
      </c>
      <c r="E65" s="14" t="str">
        <f t="shared" si="0"/>
        <v>'1526',</v>
      </c>
      <c r="F65" t="s">
        <v>213</v>
      </c>
      <c r="G65">
        <v>249</v>
      </c>
      <c r="H65">
        <v>2</v>
      </c>
      <c r="I65" t="s">
        <v>213</v>
      </c>
      <c r="J65" t="str">
        <f t="shared" si="1"/>
        <v>'辽阳市',</v>
      </c>
      <c r="K65" s="20" t="s">
        <v>526</v>
      </c>
      <c r="L65">
        <v>4</v>
      </c>
      <c r="M65">
        <v>13790</v>
      </c>
      <c r="N65">
        <v>5596</v>
      </c>
      <c r="O65">
        <v>8194</v>
      </c>
      <c r="P65">
        <v>0.59419900000000003</v>
      </c>
      <c r="Q65" s="47">
        <f t="shared" si="11"/>
        <v>-0.17124547374800317</v>
      </c>
      <c r="R65" s="47">
        <f t="shared" si="12"/>
        <v>3.5696362080368123E-3</v>
      </c>
      <c r="S65" s="48" t="str">
        <f t="shared" si="13"/>
        <v/>
      </c>
      <c r="T65" s="20" t="s">
        <v>526</v>
      </c>
      <c r="U65" s="173">
        <v>4</v>
      </c>
      <c r="V65" s="173">
        <v>13790</v>
      </c>
      <c r="W65" s="173">
        <f t="shared" si="8"/>
        <v>8194</v>
      </c>
      <c r="X65" s="173">
        <f t="shared" si="9"/>
        <v>5596</v>
      </c>
      <c r="Y65" s="173">
        <f t="shared" si="10"/>
        <v>0.40580099999999997</v>
      </c>
      <c r="Z65" s="178" t="e">
        <f t="shared" si="14"/>
        <v>#VALUE!</v>
      </c>
      <c r="AA65" s="178" t="e">
        <f t="shared" si="15"/>
        <v>#VALUE!</v>
      </c>
      <c r="AB65" s="179" t="str">
        <f t="shared" si="16"/>
        <v/>
      </c>
    </row>
    <row r="66" spans="1:29" x14ac:dyDescent="0.15">
      <c r="A66" s="15">
        <v>3101</v>
      </c>
      <c r="B66" s="16">
        <v>15</v>
      </c>
      <c r="C66" s="16">
        <v>2</v>
      </c>
      <c r="D66" s="16">
        <v>3101</v>
      </c>
      <c r="E66" s="14" t="str">
        <f t="shared" ref="E66:E130" si="17">CONCATENATE("'",A66,"',")</f>
        <v>'3101',</v>
      </c>
      <c r="F66" t="s">
        <v>380</v>
      </c>
      <c r="G66">
        <v>371</v>
      </c>
      <c r="H66">
        <v>2</v>
      </c>
      <c r="I66" t="s">
        <v>380</v>
      </c>
      <c r="J66" t="str">
        <f t="shared" ref="J66:J130" si="18">CONCATENATE("'",F66,"',")</f>
        <v>'揭阳市',</v>
      </c>
      <c r="K66" s="20" t="s">
        <v>526</v>
      </c>
      <c r="L66">
        <v>5</v>
      </c>
      <c r="M66">
        <v>2941</v>
      </c>
      <c r="N66">
        <v>1325</v>
      </c>
      <c r="O66">
        <v>1616</v>
      </c>
      <c r="P66">
        <v>0.54947299999999999</v>
      </c>
      <c r="Q66" s="47">
        <f t="shared" ref="Q66:Q97" si="19">LN((O66/SUMIFS($O$2:$O$170,$K$2:$K$170,K66))/(N66/SUMIFS($N$2:$N$170,$K$2:$K$170,K66)))</f>
        <v>-0.35405409540872962</v>
      </c>
      <c r="R66" s="47">
        <f t="shared" ref="R66:R97" si="20">((O66/SUMIFS($O$2:$O$170,$K$2:$K$170,K66))-(N66/SUMIFS($N$2:$N$170,$K$2:$K$170,K66)))*Q66</f>
        <v>3.3105660534914652E-3</v>
      </c>
      <c r="S66" s="48" t="str">
        <f t="shared" ref="S66:S97" si="21">IF(K65=K66,"",SUMIFS($R$2:$R$170,$K$2:$K$170,K66))</f>
        <v/>
      </c>
      <c r="T66" s="20" t="s">
        <v>526</v>
      </c>
      <c r="U66" s="173">
        <v>5</v>
      </c>
      <c r="V66" s="173">
        <v>2941</v>
      </c>
      <c r="W66" s="173">
        <f t="shared" si="8"/>
        <v>1616</v>
      </c>
      <c r="X66" s="173">
        <f t="shared" si="9"/>
        <v>1325</v>
      </c>
      <c r="Y66" s="173">
        <f t="shared" si="10"/>
        <v>0.45052700000000001</v>
      </c>
      <c r="Z66" s="178" t="e">
        <f t="shared" ref="Z66:Z97" si="22">LN((X66/SUMIFS($X$2:$X$181,$K$2:$K$169,T66))/(W66/SUMIFS($W$2:$W$181,$K$2:$K$169,T66)))</f>
        <v>#VALUE!</v>
      </c>
      <c r="AA66" s="178" t="e">
        <f t="shared" ref="AA66:AA97" si="23">((X66/SUMIFS($X$2:$X$181,$K$2:$K$169,T66))-(W66/SUMIFS($W$2:$W$181,$K$2:$K$169,T66)))*Z66</f>
        <v>#VALUE!</v>
      </c>
      <c r="AB66" s="179" t="str">
        <f t="shared" ref="AB66:AB97" si="24">IF(T65=T66,"",SUMIFS($AA$2:$AA$181,$K$2:$K$169,T66))</f>
        <v/>
      </c>
    </row>
    <row r="67" spans="1:29" x14ac:dyDescent="0.15">
      <c r="A67" s="15">
        <v>3202</v>
      </c>
      <c r="B67" s="16">
        <v>215</v>
      </c>
      <c r="C67" s="16">
        <v>2</v>
      </c>
      <c r="D67" s="16">
        <v>3202</v>
      </c>
      <c r="E67" s="14" t="str">
        <f t="shared" si="17"/>
        <v>'3202',</v>
      </c>
      <c r="F67" t="s">
        <v>287</v>
      </c>
      <c r="G67">
        <v>84</v>
      </c>
      <c r="H67">
        <v>2</v>
      </c>
      <c r="I67" t="s">
        <v>287</v>
      </c>
      <c r="J67" t="str">
        <f t="shared" si="18"/>
        <v>'淄博市',</v>
      </c>
      <c r="K67" s="20" t="s">
        <v>527</v>
      </c>
      <c r="L67">
        <v>1</v>
      </c>
      <c r="M67">
        <v>5091</v>
      </c>
      <c r="N67">
        <v>1465</v>
      </c>
      <c r="O67">
        <v>3626</v>
      </c>
      <c r="P67">
        <v>0.71223700000000001</v>
      </c>
      <c r="Q67" s="47">
        <f t="shared" si="19"/>
        <v>0.35367927379418096</v>
      </c>
      <c r="R67" s="47">
        <f t="shared" si="20"/>
        <v>5.203332008417395E-3</v>
      </c>
      <c r="S67" s="48">
        <f t="shared" si="21"/>
        <v>5.6071175922458496E-3</v>
      </c>
      <c r="T67" s="20" t="s">
        <v>527</v>
      </c>
      <c r="U67" s="173">
        <v>1</v>
      </c>
      <c r="V67" s="173">
        <v>5091</v>
      </c>
      <c r="W67" s="173">
        <f t="shared" ref="W67:W76" si="25">O67</f>
        <v>3626</v>
      </c>
      <c r="X67" s="173">
        <f t="shared" ref="X67:X76" si="26">N67</f>
        <v>1465</v>
      </c>
      <c r="Y67" s="173">
        <f t="shared" ref="Y67:Y76" si="27">1-P67</f>
        <v>0.28776299999999999</v>
      </c>
      <c r="Z67" s="178" t="e">
        <f t="shared" si="22"/>
        <v>#VALUE!</v>
      </c>
      <c r="AA67" s="178" t="e">
        <f t="shared" si="23"/>
        <v>#VALUE!</v>
      </c>
      <c r="AB67" s="179" t="e">
        <f t="shared" si="24"/>
        <v>#VALUE!</v>
      </c>
      <c r="AC67" s="173" t="str">
        <f>CONCATENATE(T67,"_woe_new=-",T67,"_woe;")</f>
        <v>flag_applyloan_woe_new=-flag_applyloan_woe;</v>
      </c>
    </row>
    <row r="68" spans="1:29" x14ac:dyDescent="0.15">
      <c r="A68" s="15">
        <v>3423</v>
      </c>
      <c r="B68" s="16">
        <v>5</v>
      </c>
      <c r="C68" s="16">
        <v>2</v>
      </c>
      <c r="D68" s="16">
        <v>3423</v>
      </c>
      <c r="E68" s="14" t="str">
        <f t="shared" si="17"/>
        <v>'3423',</v>
      </c>
      <c r="F68" t="s">
        <v>251</v>
      </c>
      <c r="G68">
        <v>1450</v>
      </c>
      <c r="H68">
        <v>2</v>
      </c>
      <c r="I68" t="s">
        <v>251</v>
      </c>
      <c r="J68" t="str">
        <f t="shared" si="18"/>
        <v>'长春市',</v>
      </c>
      <c r="K68" s="20" t="s">
        <v>527</v>
      </c>
      <c r="L68">
        <v>2</v>
      </c>
      <c r="M68">
        <v>1750</v>
      </c>
      <c r="N68">
        <v>602</v>
      </c>
      <c r="O68">
        <v>1148</v>
      </c>
      <c r="P68">
        <v>0.65600000000000003</v>
      </c>
      <c r="Q68" s="47">
        <f t="shared" si="19"/>
        <v>9.2923535501242882E-2</v>
      </c>
      <c r="R68" s="47">
        <f t="shared" si="20"/>
        <v>1.2892741618526879E-4</v>
      </c>
      <c r="S68" s="48" t="str">
        <f t="shared" si="21"/>
        <v/>
      </c>
      <c r="T68" s="20" t="s">
        <v>527</v>
      </c>
      <c r="U68" s="173">
        <v>2</v>
      </c>
      <c r="V68" s="173">
        <v>1750</v>
      </c>
      <c r="W68" s="173">
        <f t="shared" si="25"/>
        <v>1148</v>
      </c>
      <c r="X68" s="173">
        <f t="shared" si="26"/>
        <v>602</v>
      </c>
      <c r="Y68" s="173">
        <f t="shared" si="27"/>
        <v>0.34399999999999997</v>
      </c>
      <c r="Z68" s="178" t="e">
        <f t="shared" si="22"/>
        <v>#VALUE!</v>
      </c>
      <c r="AA68" s="178" t="e">
        <f t="shared" si="23"/>
        <v>#VALUE!</v>
      </c>
      <c r="AB68" s="179" t="str">
        <f t="shared" si="24"/>
        <v/>
      </c>
    </row>
    <row r="69" spans="1:29" x14ac:dyDescent="0.15">
      <c r="A69" s="15">
        <v>3703</v>
      </c>
      <c r="B69" s="16">
        <v>100</v>
      </c>
      <c r="C69" s="16">
        <v>2</v>
      </c>
      <c r="D69" s="16">
        <v>3703</v>
      </c>
      <c r="E69" s="14" t="str">
        <f t="shared" si="17"/>
        <v>'3703',</v>
      </c>
      <c r="F69" t="s">
        <v>223</v>
      </c>
      <c r="G69">
        <v>181</v>
      </c>
      <c r="H69">
        <v>2</v>
      </c>
      <c r="I69" t="s">
        <v>223</v>
      </c>
      <c r="J69" t="str">
        <f t="shared" si="18"/>
        <v>'商洛市',</v>
      </c>
      <c r="K69" s="20" t="s">
        <v>527</v>
      </c>
      <c r="L69">
        <v>3</v>
      </c>
      <c r="M69">
        <v>108832</v>
      </c>
      <c r="N69">
        <v>40184</v>
      </c>
      <c r="O69">
        <v>68648</v>
      </c>
      <c r="P69">
        <v>0.63077000000000005</v>
      </c>
      <c r="Q69" s="47">
        <f t="shared" si="19"/>
        <v>-1.7072504012371606E-2</v>
      </c>
      <c r="R69" s="47">
        <f t="shared" si="20"/>
        <v>2.7485816764318585E-4</v>
      </c>
      <c r="S69" s="48" t="str">
        <f t="shared" si="21"/>
        <v/>
      </c>
      <c r="T69" s="20" t="s">
        <v>527</v>
      </c>
      <c r="U69" s="173">
        <v>3</v>
      </c>
      <c r="V69" s="173">
        <v>108832</v>
      </c>
      <c r="W69" s="173">
        <f t="shared" si="25"/>
        <v>68648</v>
      </c>
      <c r="X69" s="173">
        <f t="shared" si="26"/>
        <v>40184</v>
      </c>
      <c r="Y69" s="173">
        <f t="shared" si="27"/>
        <v>0.36922999999999995</v>
      </c>
      <c r="Z69" s="178" t="e">
        <f t="shared" si="22"/>
        <v>#VALUE!</v>
      </c>
      <c r="AA69" s="178" t="e">
        <f t="shared" si="23"/>
        <v>#VALUE!</v>
      </c>
      <c r="AB69" s="179" t="str">
        <f t="shared" si="24"/>
        <v/>
      </c>
    </row>
    <row r="70" spans="1:29" x14ac:dyDescent="0.15">
      <c r="A70" s="15">
        <v>4326</v>
      </c>
      <c r="B70" s="16">
        <v>5</v>
      </c>
      <c r="C70" s="16">
        <v>2</v>
      </c>
      <c r="D70" s="16">
        <v>4326</v>
      </c>
      <c r="E70" s="14" t="str">
        <f t="shared" si="17"/>
        <v>'4326',</v>
      </c>
      <c r="F70" t="s">
        <v>373</v>
      </c>
      <c r="G70">
        <v>495</v>
      </c>
      <c r="H70">
        <v>2</v>
      </c>
      <c r="I70" t="s">
        <v>373</v>
      </c>
      <c r="J70" t="str">
        <f t="shared" si="18"/>
        <v>'常州市',</v>
      </c>
      <c r="K70" s="20" t="s">
        <v>539</v>
      </c>
      <c r="L70">
        <v>1</v>
      </c>
      <c r="M70">
        <v>66090</v>
      </c>
      <c r="N70">
        <v>22339</v>
      </c>
      <c r="O70">
        <v>43751</v>
      </c>
      <c r="P70">
        <v>0.661991</v>
      </c>
      <c r="Q70" s="47">
        <f t="shared" si="19"/>
        <v>0.11958484373402561</v>
      </c>
      <c r="R70" s="47">
        <f t="shared" si="20"/>
        <v>8.0316593700232395E-3</v>
      </c>
      <c r="S70" s="48">
        <f t="shared" si="21"/>
        <v>1.835781537421935E-2</v>
      </c>
      <c r="T70" s="20" t="s">
        <v>539</v>
      </c>
      <c r="U70" s="173">
        <v>1</v>
      </c>
      <c r="V70" s="173">
        <v>66090</v>
      </c>
      <c r="W70" s="173">
        <f t="shared" si="25"/>
        <v>43751</v>
      </c>
      <c r="X70" s="173">
        <f t="shared" si="26"/>
        <v>22339</v>
      </c>
      <c r="Y70" s="173">
        <f t="shared" si="27"/>
        <v>0.338009</v>
      </c>
      <c r="Z70" s="178" t="e">
        <f t="shared" si="22"/>
        <v>#VALUE!</v>
      </c>
      <c r="AA70" s="178" t="e">
        <f t="shared" si="23"/>
        <v>#VALUE!</v>
      </c>
      <c r="AB70" s="179" t="e">
        <f t="shared" si="24"/>
        <v>#VALUE!</v>
      </c>
      <c r="AC70" s="173" t="str">
        <f>CONCATENATE(T70,"_woe_new=-",T70,"_woe;")</f>
        <v>flag_tqww_woe_new=-flag_tqww_woe;</v>
      </c>
    </row>
    <row r="71" spans="1:29" x14ac:dyDescent="0.15">
      <c r="A71" s="15">
        <v>4419</v>
      </c>
      <c r="B71" s="16">
        <v>20</v>
      </c>
      <c r="C71" s="16">
        <v>2</v>
      </c>
      <c r="D71" s="16">
        <v>4419</v>
      </c>
      <c r="E71" s="14" t="str">
        <f t="shared" si="17"/>
        <v>'4419',</v>
      </c>
      <c r="F71" t="s">
        <v>289</v>
      </c>
      <c r="G71">
        <v>115</v>
      </c>
      <c r="H71">
        <v>2</v>
      </c>
      <c r="I71" t="s">
        <v>289</v>
      </c>
      <c r="J71" t="str">
        <f t="shared" si="18"/>
        <v>'德州市',</v>
      </c>
      <c r="K71" s="20" t="s">
        <v>539</v>
      </c>
      <c r="L71">
        <v>2</v>
      </c>
      <c r="M71">
        <v>49583</v>
      </c>
      <c r="N71">
        <v>19912</v>
      </c>
      <c r="O71">
        <v>29671</v>
      </c>
      <c r="P71">
        <v>0.59841100000000003</v>
      </c>
      <c r="Q71" s="47">
        <f t="shared" si="19"/>
        <v>-0.1537480233217845</v>
      </c>
      <c r="R71" s="47">
        <f t="shared" si="20"/>
        <v>1.032615600419611E-2</v>
      </c>
      <c r="S71" s="48" t="str">
        <f t="shared" si="21"/>
        <v/>
      </c>
      <c r="T71" s="20" t="s">
        <v>539</v>
      </c>
      <c r="U71" s="173">
        <v>2</v>
      </c>
      <c r="V71" s="173">
        <v>49583</v>
      </c>
      <c r="W71" s="173">
        <f t="shared" si="25"/>
        <v>29671</v>
      </c>
      <c r="X71" s="173">
        <f t="shared" si="26"/>
        <v>19912</v>
      </c>
      <c r="Y71" s="173">
        <f t="shared" si="27"/>
        <v>0.40158899999999997</v>
      </c>
      <c r="Z71" s="178" t="e">
        <f t="shared" si="22"/>
        <v>#VALUE!</v>
      </c>
      <c r="AA71" s="178" t="e">
        <f t="shared" si="23"/>
        <v>#VALUE!</v>
      </c>
      <c r="AB71" s="179" t="str">
        <f t="shared" si="24"/>
        <v/>
      </c>
    </row>
    <row r="72" spans="1:29" x14ac:dyDescent="0.15">
      <c r="A72" s="15">
        <v>4428</v>
      </c>
      <c r="B72" s="16">
        <v>10</v>
      </c>
      <c r="C72" s="16">
        <v>2</v>
      </c>
      <c r="D72" s="16">
        <v>4428</v>
      </c>
      <c r="E72" s="14" t="str">
        <f t="shared" si="17"/>
        <v>'4428',</v>
      </c>
      <c r="F72" t="s">
        <v>220</v>
      </c>
      <c r="G72">
        <v>269</v>
      </c>
      <c r="H72">
        <v>2</v>
      </c>
      <c r="I72" t="s">
        <v>220</v>
      </c>
      <c r="J72" t="str">
        <f t="shared" si="18"/>
        <v>'内江市',</v>
      </c>
      <c r="K72" t="s">
        <v>414</v>
      </c>
      <c r="L72">
        <v>1</v>
      </c>
      <c r="M72">
        <v>8270</v>
      </c>
      <c r="N72">
        <v>3480</v>
      </c>
      <c r="O72">
        <v>4790</v>
      </c>
      <c r="P72">
        <v>0.57920199999999999</v>
      </c>
      <c r="Q72" s="47">
        <f t="shared" si="19"/>
        <v>-0.2330974784330069</v>
      </c>
      <c r="R72" s="47">
        <f t="shared" si="20"/>
        <v>3.9919371761876991E-3</v>
      </c>
      <c r="S72" s="48">
        <f t="shared" si="21"/>
        <v>8.5309171522856206E-3</v>
      </c>
      <c r="T72" s="173" t="s">
        <v>414</v>
      </c>
      <c r="U72" s="173">
        <v>1</v>
      </c>
      <c r="V72" s="173">
        <v>8270</v>
      </c>
      <c r="W72" s="173">
        <f t="shared" si="25"/>
        <v>4790</v>
      </c>
      <c r="X72" s="173">
        <f t="shared" si="26"/>
        <v>3480</v>
      </c>
      <c r="Y72" s="173">
        <f t="shared" si="27"/>
        <v>0.42079800000000001</v>
      </c>
      <c r="Z72" s="178" t="e">
        <f t="shared" si="22"/>
        <v>#VALUE!</v>
      </c>
      <c r="AA72" s="178" t="e">
        <f t="shared" si="23"/>
        <v>#VALUE!</v>
      </c>
      <c r="AB72" s="179" t="e">
        <f t="shared" si="24"/>
        <v>#VALUE!</v>
      </c>
      <c r="AC72" s="173" t="str">
        <f>CONCATENATE(T72,"_woe_new=-",T72,"_woe;")</f>
        <v>value_balance_ratio_woe_new=-value_balance_ratio_woe;</v>
      </c>
    </row>
    <row r="73" spans="1:29" x14ac:dyDescent="0.15">
      <c r="A73" s="15">
        <v>2103</v>
      </c>
      <c r="B73" s="16">
        <v>466</v>
      </c>
      <c r="C73" s="16">
        <v>2</v>
      </c>
      <c r="D73" s="16">
        <v>2103</v>
      </c>
      <c r="E73" s="14" t="str">
        <f t="shared" si="17"/>
        <v>'2103',</v>
      </c>
      <c r="F73" t="s">
        <v>374</v>
      </c>
      <c r="G73">
        <v>739</v>
      </c>
      <c r="H73">
        <v>2</v>
      </c>
      <c r="I73" t="s">
        <v>374</v>
      </c>
      <c r="J73" t="str">
        <f t="shared" si="18"/>
        <v>'柳州市',</v>
      </c>
      <c r="K73" t="s">
        <v>414</v>
      </c>
      <c r="L73">
        <v>2</v>
      </c>
      <c r="M73">
        <v>50512</v>
      </c>
      <c r="N73">
        <v>18968</v>
      </c>
      <c r="O73">
        <v>31544</v>
      </c>
      <c r="P73">
        <v>0.62448499999999996</v>
      </c>
      <c r="Q73" s="47">
        <f t="shared" si="19"/>
        <v>-4.3965548257226053E-2</v>
      </c>
      <c r="R73" s="47">
        <f t="shared" si="20"/>
        <v>8.4898010933914065E-4</v>
      </c>
      <c r="S73" s="179" t="str">
        <f t="shared" si="21"/>
        <v/>
      </c>
      <c r="T73" s="173" t="s">
        <v>414</v>
      </c>
      <c r="U73" s="173">
        <v>2</v>
      </c>
      <c r="V73" s="173">
        <v>50512</v>
      </c>
      <c r="W73" s="173">
        <f t="shared" si="25"/>
        <v>31544</v>
      </c>
      <c r="X73" s="173">
        <f t="shared" si="26"/>
        <v>18968</v>
      </c>
      <c r="Y73" s="173">
        <f t="shared" si="27"/>
        <v>0.37551500000000004</v>
      </c>
      <c r="Z73" s="178" t="e">
        <f t="shared" si="22"/>
        <v>#VALUE!</v>
      </c>
      <c r="AA73" s="178" t="e">
        <f t="shared" si="23"/>
        <v>#VALUE!</v>
      </c>
      <c r="AB73" s="179" t="str">
        <f t="shared" si="24"/>
        <v/>
      </c>
    </row>
    <row r="74" spans="1:29" x14ac:dyDescent="0.15">
      <c r="A74" s="15">
        <v>2106</v>
      </c>
      <c r="B74" s="16">
        <v>443</v>
      </c>
      <c r="C74" s="16">
        <v>2</v>
      </c>
      <c r="D74" s="16">
        <v>2106</v>
      </c>
      <c r="E74" s="14" t="str">
        <f t="shared" si="17"/>
        <v>'2106',</v>
      </c>
      <c r="F74" t="s">
        <v>364</v>
      </c>
      <c r="G74">
        <v>152</v>
      </c>
      <c r="H74">
        <v>2</v>
      </c>
      <c r="I74" t="s">
        <v>364</v>
      </c>
      <c r="J74" t="str">
        <f t="shared" si="18"/>
        <v>'松原市',</v>
      </c>
      <c r="K74" t="s">
        <v>414</v>
      </c>
      <c r="L74">
        <v>3</v>
      </c>
      <c r="M74">
        <v>48791</v>
      </c>
      <c r="N74">
        <v>17154</v>
      </c>
      <c r="O74">
        <v>31637</v>
      </c>
      <c r="P74">
        <v>0.64841899999999997</v>
      </c>
      <c r="Q74" s="47">
        <f t="shared" si="19"/>
        <v>5.9500343078652061E-2</v>
      </c>
      <c r="R74" s="47">
        <f t="shared" si="20"/>
        <v>1.4809887186278368E-3</v>
      </c>
      <c r="S74" s="179" t="str">
        <f t="shared" si="21"/>
        <v/>
      </c>
      <c r="T74" s="173" t="s">
        <v>414</v>
      </c>
      <c r="U74" s="173">
        <v>3</v>
      </c>
      <c r="V74" s="173">
        <v>48791</v>
      </c>
      <c r="W74" s="173">
        <f t="shared" si="25"/>
        <v>31637</v>
      </c>
      <c r="X74" s="173">
        <f t="shared" si="26"/>
        <v>17154</v>
      </c>
      <c r="Y74" s="173">
        <f t="shared" si="27"/>
        <v>0.35158100000000003</v>
      </c>
      <c r="Z74" s="178" t="e">
        <f t="shared" si="22"/>
        <v>#VALUE!</v>
      </c>
      <c r="AA74" s="178" t="e">
        <f t="shared" si="23"/>
        <v>#VALUE!</v>
      </c>
      <c r="AB74" s="179" t="str">
        <f t="shared" si="24"/>
        <v/>
      </c>
    </row>
    <row r="75" spans="1:29" x14ac:dyDescent="0.15">
      <c r="A75" s="15">
        <v>3702</v>
      </c>
      <c r="B75" s="16">
        <v>272</v>
      </c>
      <c r="C75" s="16">
        <v>2</v>
      </c>
      <c r="D75" s="16">
        <v>3702</v>
      </c>
      <c r="E75" s="14" t="str">
        <f t="shared" si="17"/>
        <v>'3702',</v>
      </c>
      <c r="F75" t="s">
        <v>187</v>
      </c>
      <c r="G75">
        <v>371</v>
      </c>
      <c r="H75">
        <v>2</v>
      </c>
      <c r="I75" t="s">
        <v>187</v>
      </c>
      <c r="J75" t="str">
        <f t="shared" si="18"/>
        <v>'晋城市',</v>
      </c>
      <c r="K75" t="s">
        <v>414</v>
      </c>
      <c r="L75">
        <v>4</v>
      </c>
      <c r="M75">
        <v>8075</v>
      </c>
      <c r="N75">
        <v>2646</v>
      </c>
      <c r="O75">
        <v>5429</v>
      </c>
      <c r="P75">
        <v>0.67232199999999998</v>
      </c>
      <c r="Q75" s="47">
        <f t="shared" si="19"/>
        <v>0.16611029316110221</v>
      </c>
      <c r="R75" s="47">
        <f t="shared" si="20"/>
        <v>1.8798167684601641E-3</v>
      </c>
      <c r="S75" s="179" t="str">
        <f t="shared" si="21"/>
        <v/>
      </c>
      <c r="T75" s="173" t="s">
        <v>414</v>
      </c>
      <c r="U75" s="173">
        <v>4</v>
      </c>
      <c r="V75" s="173">
        <v>8075</v>
      </c>
      <c r="W75" s="173">
        <f t="shared" si="25"/>
        <v>5429</v>
      </c>
      <c r="X75" s="173">
        <f t="shared" si="26"/>
        <v>2646</v>
      </c>
      <c r="Y75" s="173">
        <f t="shared" si="27"/>
        <v>0.32767800000000002</v>
      </c>
      <c r="Z75" s="178" t="e">
        <f t="shared" si="22"/>
        <v>#VALUE!</v>
      </c>
      <c r="AA75" s="178" t="e">
        <f t="shared" si="23"/>
        <v>#VALUE!</v>
      </c>
      <c r="AB75" s="179" t="str">
        <f t="shared" si="24"/>
        <v/>
      </c>
    </row>
    <row r="76" spans="1:29" x14ac:dyDescent="0.15">
      <c r="A76" s="15">
        <v>4507</v>
      </c>
      <c r="B76" s="16">
        <v>363</v>
      </c>
      <c r="C76" s="16">
        <v>2</v>
      </c>
      <c r="D76" s="16">
        <v>4507</v>
      </c>
      <c r="E76" s="14" t="str">
        <f t="shared" si="17"/>
        <v>'4507',</v>
      </c>
      <c r="F76" t="s">
        <v>303</v>
      </c>
      <c r="G76">
        <v>165</v>
      </c>
      <c r="H76">
        <v>2</v>
      </c>
      <c r="I76" t="s">
        <v>303</v>
      </c>
      <c r="J76" t="str">
        <f t="shared" si="18"/>
        <v>'梅州市',</v>
      </c>
      <c r="K76" t="s">
        <v>414</v>
      </c>
      <c r="L76">
        <v>5</v>
      </c>
      <c r="M76">
        <v>25</v>
      </c>
      <c r="N76">
        <v>3</v>
      </c>
      <c r="O76">
        <v>22</v>
      </c>
      <c r="P76">
        <v>0.88</v>
      </c>
      <c r="Q76" s="47">
        <f t="shared" si="19"/>
        <v>1.4398345686207585</v>
      </c>
      <c r="R76" s="47">
        <f t="shared" si="20"/>
        <v>3.2919437967077908E-4</v>
      </c>
      <c r="S76" s="179" t="str">
        <f t="shared" si="21"/>
        <v/>
      </c>
      <c r="T76" s="173" t="s">
        <v>414</v>
      </c>
      <c r="U76" s="173">
        <v>5</v>
      </c>
      <c r="V76" s="173">
        <v>25</v>
      </c>
      <c r="W76" s="173">
        <f t="shared" si="25"/>
        <v>22</v>
      </c>
      <c r="X76" s="173">
        <f t="shared" si="26"/>
        <v>3</v>
      </c>
      <c r="Y76" s="173">
        <f t="shared" si="27"/>
        <v>0.12</v>
      </c>
      <c r="Z76" s="178" t="e">
        <f t="shared" si="22"/>
        <v>#VALUE!</v>
      </c>
      <c r="AA76" s="178" t="e">
        <f t="shared" si="23"/>
        <v>#VALUE!</v>
      </c>
      <c r="AB76" s="179" t="str">
        <f t="shared" si="24"/>
        <v/>
      </c>
    </row>
    <row r="77" spans="1:29" x14ac:dyDescent="0.15">
      <c r="A77" s="15">
        <v>2110</v>
      </c>
      <c r="B77" s="16">
        <v>275</v>
      </c>
      <c r="C77" s="16">
        <v>2</v>
      </c>
      <c r="D77" s="16">
        <v>2110</v>
      </c>
      <c r="E77" s="14" t="str">
        <f t="shared" si="17"/>
        <v>'2110',</v>
      </c>
      <c r="F77" t="s">
        <v>351</v>
      </c>
      <c r="G77">
        <v>356</v>
      </c>
      <c r="H77">
        <v>2</v>
      </c>
      <c r="I77" t="s">
        <v>351</v>
      </c>
      <c r="J77" t="str">
        <f t="shared" si="18"/>
        <v>'吕梁市',</v>
      </c>
      <c r="K77" t="s">
        <v>545</v>
      </c>
      <c r="L77" s="230">
        <v>1</v>
      </c>
      <c r="M77" s="230">
        <v>20766</v>
      </c>
      <c r="N77" s="230">
        <v>5077</v>
      </c>
      <c r="O77" s="230">
        <v>15689</v>
      </c>
      <c r="P77" s="230">
        <v>0.75551400000000002</v>
      </c>
      <c r="Q77" s="47">
        <f t="shared" si="19"/>
        <v>0.57564369781611335</v>
      </c>
      <c r="R77" s="47">
        <f t="shared" si="20"/>
        <v>5.3834032306378281E-2</v>
      </c>
      <c r="S77" s="179">
        <f t="shared" si="21"/>
        <v>0.12700800678946231</v>
      </c>
      <c r="T77" s="173" t="s">
        <v>545</v>
      </c>
      <c r="U77" s="173">
        <v>1</v>
      </c>
      <c r="V77" s="173">
        <v>18233</v>
      </c>
      <c r="W77" s="173">
        <f t="shared" ref="W77:W123" si="28">O77</f>
        <v>15689</v>
      </c>
      <c r="X77" s="173">
        <f t="shared" ref="X77:X123" si="29">N77</f>
        <v>5077</v>
      </c>
      <c r="Y77" s="173">
        <f t="shared" ref="Y77:Y123" si="30">1-P77</f>
        <v>0.24448599999999998</v>
      </c>
      <c r="Z77" s="178" t="e">
        <f t="shared" si="22"/>
        <v>#VALUE!</v>
      </c>
      <c r="AA77" s="178" t="e">
        <f t="shared" si="23"/>
        <v>#VALUE!</v>
      </c>
      <c r="AB77" s="179" t="e">
        <f t="shared" si="24"/>
        <v>#VALUE!</v>
      </c>
      <c r="AC77" s="173" t="e">
        <f>CONCATENATE(#REF!,"_woe_new=-",#REF!,"_woe;")</f>
        <v>#REF!</v>
      </c>
    </row>
    <row r="78" spans="1:29" x14ac:dyDescent="0.15">
      <c r="A78" s="15">
        <v>4301</v>
      </c>
      <c r="B78" s="16">
        <v>357</v>
      </c>
      <c r="C78" s="16">
        <v>2</v>
      </c>
      <c r="D78" s="16">
        <v>4301</v>
      </c>
      <c r="E78" s="14" t="str">
        <f t="shared" si="17"/>
        <v>'4301',</v>
      </c>
      <c r="F78" t="s">
        <v>297</v>
      </c>
      <c r="G78">
        <v>457</v>
      </c>
      <c r="H78">
        <v>2</v>
      </c>
      <c r="I78" t="s">
        <v>297</v>
      </c>
      <c r="J78" t="str">
        <f t="shared" si="18"/>
        <v>'兰州市',</v>
      </c>
      <c r="K78" t="s">
        <v>545</v>
      </c>
      <c r="L78" s="230">
        <v>2</v>
      </c>
      <c r="M78" s="230">
        <v>19639</v>
      </c>
      <c r="N78" s="230">
        <v>5967</v>
      </c>
      <c r="O78" s="230">
        <v>13672</v>
      </c>
      <c r="P78" s="230">
        <v>0.69616599999999995</v>
      </c>
      <c r="Q78" s="47">
        <f t="shared" si="19"/>
        <v>0.27651006120389721</v>
      </c>
      <c r="R78" s="47">
        <f t="shared" si="20"/>
        <v>1.2438470740797236E-2</v>
      </c>
      <c r="S78" s="179" t="str">
        <f t="shared" si="21"/>
        <v/>
      </c>
      <c r="T78" s="173" t="s">
        <v>545</v>
      </c>
      <c r="U78" s="173">
        <v>2</v>
      </c>
      <c r="V78" s="173">
        <v>33619</v>
      </c>
      <c r="W78" s="173">
        <f t="shared" si="28"/>
        <v>13672</v>
      </c>
      <c r="X78" s="173">
        <f t="shared" si="29"/>
        <v>5967</v>
      </c>
      <c r="Y78" s="173">
        <f t="shared" si="30"/>
        <v>0.30383400000000005</v>
      </c>
      <c r="Z78" s="178" t="e">
        <f t="shared" si="22"/>
        <v>#VALUE!</v>
      </c>
      <c r="AA78" s="178" t="e">
        <f t="shared" si="23"/>
        <v>#VALUE!</v>
      </c>
      <c r="AB78" s="179" t="str">
        <f t="shared" si="24"/>
        <v/>
      </c>
    </row>
    <row r="79" spans="1:29" x14ac:dyDescent="0.15">
      <c r="A79" s="15">
        <v>2309</v>
      </c>
      <c r="B79" s="16">
        <v>71</v>
      </c>
      <c r="C79" s="16">
        <v>2</v>
      </c>
      <c r="D79" s="16">
        <v>2309</v>
      </c>
      <c r="E79" s="14" t="str">
        <f t="shared" si="17"/>
        <v>'2309',</v>
      </c>
      <c r="F79" t="s">
        <v>339</v>
      </c>
      <c r="G79">
        <v>119</v>
      </c>
      <c r="H79">
        <v>2</v>
      </c>
      <c r="I79" t="s">
        <v>339</v>
      </c>
      <c r="J79" t="str">
        <f t="shared" si="18"/>
        <v>'萍乡市',</v>
      </c>
      <c r="K79" t="s">
        <v>545</v>
      </c>
      <c r="L79" s="230">
        <v>3</v>
      </c>
      <c r="M79" s="230">
        <v>23907</v>
      </c>
      <c r="N79" s="230">
        <v>8458</v>
      </c>
      <c r="O79" s="230">
        <v>15449</v>
      </c>
      <c r="P79" s="230">
        <v>0.64621200000000001</v>
      </c>
      <c r="Q79" s="47">
        <f t="shared" si="19"/>
        <v>4.983594121016803E-2</v>
      </c>
      <c r="R79" s="47">
        <f t="shared" si="20"/>
        <v>5.09779887338572E-4</v>
      </c>
      <c r="S79" s="179" t="str">
        <f t="shared" si="21"/>
        <v/>
      </c>
      <c r="T79" s="173" t="s">
        <v>545</v>
      </c>
      <c r="U79" s="173">
        <v>3</v>
      </c>
      <c r="V79" s="173">
        <v>42198</v>
      </c>
      <c r="W79" s="173">
        <f t="shared" si="28"/>
        <v>15449</v>
      </c>
      <c r="X79" s="173">
        <f t="shared" si="29"/>
        <v>8458</v>
      </c>
      <c r="Y79" s="173">
        <f t="shared" si="30"/>
        <v>0.35378799999999999</v>
      </c>
      <c r="Z79" s="178" t="e">
        <f t="shared" si="22"/>
        <v>#VALUE!</v>
      </c>
      <c r="AA79" s="178" t="e">
        <f t="shared" si="23"/>
        <v>#VALUE!</v>
      </c>
      <c r="AB79" s="179" t="str">
        <f t="shared" si="24"/>
        <v/>
      </c>
    </row>
    <row r="80" spans="1:29" x14ac:dyDescent="0.15">
      <c r="A80" s="15">
        <v>4408</v>
      </c>
      <c r="B80" s="16">
        <v>581</v>
      </c>
      <c r="C80" s="16">
        <v>2</v>
      </c>
      <c r="D80" s="16">
        <v>4408</v>
      </c>
      <c r="E80" s="14" t="str">
        <f t="shared" si="17"/>
        <v>'4408',</v>
      </c>
      <c r="F80" t="s">
        <v>172</v>
      </c>
      <c r="G80">
        <v>329</v>
      </c>
      <c r="H80">
        <v>2</v>
      </c>
      <c r="I80" t="s">
        <v>172</v>
      </c>
      <c r="J80" t="str">
        <f t="shared" si="18"/>
        <v>'四平市',</v>
      </c>
      <c r="K80" t="s">
        <v>545</v>
      </c>
      <c r="L80" s="230">
        <v>4</v>
      </c>
      <c r="M80" s="230">
        <v>29738</v>
      </c>
      <c r="N80" s="230">
        <v>12160</v>
      </c>
      <c r="O80" s="230">
        <v>17578</v>
      </c>
      <c r="P80" s="230">
        <v>0.59109599999999995</v>
      </c>
      <c r="Q80" s="47">
        <f t="shared" si="19"/>
        <v>-0.1840993524650153</v>
      </c>
      <c r="R80" s="47">
        <f t="shared" si="20"/>
        <v>8.9091766772738373E-3</v>
      </c>
      <c r="S80" s="179" t="str">
        <f t="shared" si="21"/>
        <v/>
      </c>
      <c r="T80" s="173" t="s">
        <v>545</v>
      </c>
      <c r="U80" s="173">
        <v>4</v>
      </c>
      <c r="V80" s="173">
        <v>14822</v>
      </c>
      <c r="W80" s="173">
        <f t="shared" si="28"/>
        <v>17578</v>
      </c>
      <c r="X80" s="173">
        <f t="shared" si="29"/>
        <v>12160</v>
      </c>
      <c r="Y80" s="173">
        <f t="shared" si="30"/>
        <v>0.40890400000000005</v>
      </c>
      <c r="Z80" s="178" t="e">
        <f t="shared" si="22"/>
        <v>#VALUE!</v>
      </c>
      <c r="AA80" s="178" t="e">
        <f t="shared" si="23"/>
        <v>#VALUE!</v>
      </c>
      <c r="AB80" s="179" t="str">
        <f t="shared" si="24"/>
        <v/>
      </c>
    </row>
    <row r="81" spans="1:38" x14ac:dyDescent="0.15">
      <c r="A81" s="15">
        <v>4209</v>
      </c>
      <c r="B81" s="16">
        <v>181</v>
      </c>
      <c r="C81" s="16">
        <v>2</v>
      </c>
      <c r="D81" s="16">
        <v>4209</v>
      </c>
      <c r="E81" s="14" t="str">
        <f t="shared" si="17"/>
        <v>'4209',</v>
      </c>
      <c r="F81" t="s">
        <v>282</v>
      </c>
      <c r="G81">
        <v>197</v>
      </c>
      <c r="H81">
        <v>2</v>
      </c>
      <c r="I81" t="s">
        <v>282</v>
      </c>
      <c r="J81" t="str">
        <f t="shared" si="18"/>
        <v>'岳阳市',</v>
      </c>
      <c r="K81" t="s">
        <v>545</v>
      </c>
      <c r="L81" s="230">
        <v>5</v>
      </c>
      <c r="M81" s="230">
        <v>21623</v>
      </c>
      <c r="N81" s="230">
        <v>10589</v>
      </c>
      <c r="O81" s="230">
        <v>11034</v>
      </c>
      <c r="P81" s="230">
        <v>0.51029000000000002</v>
      </c>
      <c r="Q81" s="47">
        <f t="shared" si="19"/>
        <v>-0.51142990766752638</v>
      </c>
      <c r="R81" s="47">
        <f t="shared" si="20"/>
        <v>5.1316547177674379E-2</v>
      </c>
      <c r="S81" s="179" t="str">
        <f t="shared" si="21"/>
        <v/>
      </c>
      <c r="T81" s="173" t="s">
        <v>545</v>
      </c>
      <c r="U81" s="173">
        <v>5</v>
      </c>
      <c r="V81" s="173">
        <v>6801</v>
      </c>
      <c r="W81" s="173">
        <f t="shared" si="28"/>
        <v>11034</v>
      </c>
      <c r="X81" s="173">
        <f t="shared" si="29"/>
        <v>10589</v>
      </c>
      <c r="Y81" s="173">
        <f t="shared" si="30"/>
        <v>0.48970999999999998</v>
      </c>
      <c r="Z81" s="178" t="e">
        <f t="shared" si="22"/>
        <v>#VALUE!</v>
      </c>
      <c r="AA81" s="178" t="e">
        <f t="shared" si="23"/>
        <v>#VALUE!</v>
      </c>
      <c r="AB81" s="179" t="str">
        <f t="shared" si="24"/>
        <v/>
      </c>
      <c r="AC81" s="173" t="str">
        <f>CONCATENATE(T77,"_woe_new=-",T77,"_woe;")</f>
        <v>contact_woe_new=-contact_woe;</v>
      </c>
    </row>
    <row r="82" spans="1:38" x14ac:dyDescent="0.15">
      <c r="A82" s="15">
        <v>1401</v>
      </c>
      <c r="B82" s="16">
        <v>245</v>
      </c>
      <c r="C82" s="16">
        <v>2</v>
      </c>
      <c r="D82" s="16">
        <v>1401</v>
      </c>
      <c r="E82" s="14" t="str">
        <f t="shared" si="17"/>
        <v>'1401',</v>
      </c>
      <c r="F82" t="s">
        <v>228</v>
      </c>
      <c r="G82">
        <v>257</v>
      </c>
      <c r="H82">
        <v>2</v>
      </c>
      <c r="I82" t="s">
        <v>228</v>
      </c>
      <c r="J82" t="str">
        <f t="shared" si="18"/>
        <v>'锦州市',</v>
      </c>
      <c r="K82" t="s">
        <v>121</v>
      </c>
      <c r="L82">
        <v>1</v>
      </c>
      <c r="M82">
        <v>737</v>
      </c>
      <c r="N82">
        <v>131</v>
      </c>
      <c r="O82">
        <v>606</v>
      </c>
      <c r="P82">
        <v>0.82225199999999998</v>
      </c>
      <c r="Q82" s="47">
        <f t="shared" si="19"/>
        <v>0.97908706679871504</v>
      </c>
      <c r="R82" s="47">
        <f t="shared" si="20"/>
        <v>5.0453713675822779E-3</v>
      </c>
      <c r="S82" s="179">
        <f t="shared" si="21"/>
        <v>3.820259520809581E-2</v>
      </c>
      <c r="T82" s="173" t="s">
        <v>121</v>
      </c>
      <c r="U82" s="173">
        <v>1</v>
      </c>
      <c r="V82" s="173">
        <v>737</v>
      </c>
      <c r="W82" s="173">
        <f t="shared" si="28"/>
        <v>606</v>
      </c>
      <c r="X82" s="173">
        <f t="shared" si="29"/>
        <v>131</v>
      </c>
      <c r="Y82" s="173">
        <f t="shared" si="30"/>
        <v>0.17774800000000002</v>
      </c>
      <c r="Z82" s="178" t="e">
        <f t="shared" si="22"/>
        <v>#VALUE!</v>
      </c>
      <c r="AA82" s="178" t="e">
        <f t="shared" si="23"/>
        <v>#VALUE!</v>
      </c>
      <c r="AB82" s="179" t="e">
        <f t="shared" si="24"/>
        <v>#VALUE!</v>
      </c>
    </row>
    <row r="83" spans="1:38" x14ac:dyDescent="0.15">
      <c r="A83" s="15">
        <v>3306</v>
      </c>
      <c r="B83" s="16">
        <v>115</v>
      </c>
      <c r="C83" s="16">
        <v>2</v>
      </c>
      <c r="D83" s="16">
        <v>3306</v>
      </c>
      <c r="E83" s="14" t="str">
        <f t="shared" si="17"/>
        <v>'3306',</v>
      </c>
      <c r="F83" t="s">
        <v>229</v>
      </c>
      <c r="G83">
        <v>343</v>
      </c>
      <c r="H83">
        <v>2</v>
      </c>
      <c r="I83" t="s">
        <v>229</v>
      </c>
      <c r="J83" t="str">
        <f t="shared" si="18"/>
        <v>'珠海市',</v>
      </c>
      <c r="K83" t="s">
        <v>121</v>
      </c>
      <c r="L83">
        <v>2</v>
      </c>
      <c r="M83">
        <v>8303</v>
      </c>
      <c r="N83">
        <v>2339</v>
      </c>
      <c r="O83">
        <v>5964</v>
      </c>
      <c r="P83">
        <v>0.71829500000000002</v>
      </c>
      <c r="Q83" s="47">
        <f t="shared" si="19"/>
        <v>0.38342231323100218</v>
      </c>
      <c r="R83" s="47">
        <f t="shared" si="20"/>
        <v>9.9189139900833397E-3</v>
      </c>
      <c r="S83" s="179" t="str">
        <f t="shared" si="21"/>
        <v/>
      </c>
      <c r="T83" s="173" t="s">
        <v>121</v>
      </c>
      <c r="U83" s="173">
        <v>2</v>
      </c>
      <c r="V83" s="173">
        <v>8303</v>
      </c>
      <c r="W83" s="173">
        <f t="shared" si="28"/>
        <v>5964</v>
      </c>
      <c r="X83" s="173">
        <f t="shared" si="29"/>
        <v>2339</v>
      </c>
      <c r="Y83" s="173">
        <f t="shared" si="30"/>
        <v>0.28170499999999998</v>
      </c>
      <c r="Z83" s="178" t="e">
        <f t="shared" si="22"/>
        <v>#VALUE!</v>
      </c>
      <c r="AA83" s="178" t="e">
        <f t="shared" si="23"/>
        <v>#VALUE!</v>
      </c>
      <c r="AB83" s="179" t="str">
        <f t="shared" si="24"/>
        <v/>
      </c>
    </row>
    <row r="84" spans="1:38" x14ac:dyDescent="0.15">
      <c r="A84" s="15">
        <v>6201</v>
      </c>
      <c r="B84" s="16">
        <v>221</v>
      </c>
      <c r="C84" s="16">
        <v>2</v>
      </c>
      <c r="D84" s="16">
        <v>6201</v>
      </c>
      <c r="E84" s="14" t="str">
        <f t="shared" si="17"/>
        <v>'6201',</v>
      </c>
      <c r="F84" t="s">
        <v>305</v>
      </c>
      <c r="G84">
        <v>377</v>
      </c>
      <c r="H84">
        <v>2</v>
      </c>
      <c r="I84" t="s">
        <v>305</v>
      </c>
      <c r="J84" t="str">
        <f t="shared" si="18"/>
        <v>'南昌市',</v>
      </c>
      <c r="K84" t="s">
        <v>121</v>
      </c>
      <c r="L84">
        <v>3</v>
      </c>
      <c r="M84">
        <v>62814</v>
      </c>
      <c r="N84">
        <v>21721</v>
      </c>
      <c r="O84">
        <v>41093</v>
      </c>
      <c r="P84">
        <v>0.65420100000000003</v>
      </c>
      <c r="Q84" s="47">
        <f t="shared" si="19"/>
        <v>8.4962660104013113E-2</v>
      </c>
      <c r="R84" s="47">
        <f t="shared" si="20"/>
        <v>3.8732814076742981E-3</v>
      </c>
      <c r="S84" s="179" t="str">
        <f t="shared" si="21"/>
        <v/>
      </c>
      <c r="T84" s="173" t="s">
        <v>121</v>
      </c>
      <c r="U84" s="173">
        <v>3</v>
      </c>
      <c r="V84" s="173">
        <v>62814</v>
      </c>
      <c r="W84" s="173">
        <f t="shared" si="28"/>
        <v>41093</v>
      </c>
      <c r="X84" s="173">
        <f t="shared" si="29"/>
        <v>21721</v>
      </c>
      <c r="Y84" s="173">
        <f t="shared" si="30"/>
        <v>0.34579899999999997</v>
      </c>
      <c r="Z84" s="178" t="e">
        <f t="shared" si="22"/>
        <v>#VALUE!</v>
      </c>
      <c r="AA84" s="178" t="e">
        <f t="shared" si="23"/>
        <v>#VALUE!</v>
      </c>
      <c r="AB84" s="179" t="str">
        <f t="shared" si="24"/>
        <v/>
      </c>
    </row>
    <row r="85" spans="1:38" x14ac:dyDescent="0.15">
      <c r="A85" s="15">
        <v>3412</v>
      </c>
      <c r="B85" s="16">
        <v>697</v>
      </c>
      <c r="C85" s="16">
        <v>2</v>
      </c>
      <c r="D85" s="16">
        <v>3412</v>
      </c>
      <c r="E85" s="14" t="str">
        <f t="shared" si="17"/>
        <v>'3412',</v>
      </c>
      <c r="F85" t="s">
        <v>513</v>
      </c>
      <c r="G85">
        <v>260</v>
      </c>
      <c r="H85">
        <v>2</v>
      </c>
      <c r="I85" t="s">
        <v>513</v>
      </c>
      <c r="J85" t="str">
        <f t="shared" si="18"/>
        <v>'齐齐哈尔市',</v>
      </c>
      <c r="K85" t="s">
        <v>121</v>
      </c>
      <c r="L85">
        <v>4</v>
      </c>
      <c r="M85">
        <v>26325</v>
      </c>
      <c r="N85">
        <v>10307</v>
      </c>
      <c r="O85">
        <v>16018</v>
      </c>
      <c r="P85">
        <v>0.60847099999999998</v>
      </c>
      <c r="Q85" s="47">
        <f t="shared" si="19"/>
        <v>-0.11170578222261295</v>
      </c>
      <c r="R85" s="47">
        <f t="shared" si="20"/>
        <v>2.8801543738666887E-3</v>
      </c>
      <c r="S85" s="179" t="str">
        <f t="shared" si="21"/>
        <v/>
      </c>
      <c r="T85" s="173" t="s">
        <v>121</v>
      </c>
      <c r="U85" s="173">
        <v>4</v>
      </c>
      <c r="V85" s="173">
        <v>26325</v>
      </c>
      <c r="W85" s="173">
        <f t="shared" si="28"/>
        <v>16018</v>
      </c>
      <c r="X85" s="173">
        <f t="shared" si="29"/>
        <v>10307</v>
      </c>
      <c r="Y85" s="173">
        <f t="shared" si="30"/>
        <v>0.39152900000000002</v>
      </c>
      <c r="Z85" s="178" t="e">
        <f t="shared" si="22"/>
        <v>#VALUE!</v>
      </c>
      <c r="AA85" s="178" t="e">
        <f t="shared" si="23"/>
        <v>#VALUE!</v>
      </c>
      <c r="AB85" s="179" t="str">
        <f t="shared" si="24"/>
        <v/>
      </c>
    </row>
    <row r="86" spans="1:38" x14ac:dyDescent="0.15">
      <c r="A86" s="15">
        <v>4506</v>
      </c>
      <c r="B86" s="16">
        <v>157</v>
      </c>
      <c r="C86" s="16">
        <v>2</v>
      </c>
      <c r="D86" s="16">
        <v>4506</v>
      </c>
      <c r="E86" s="14" t="str">
        <f t="shared" si="17"/>
        <v>'4506',</v>
      </c>
      <c r="F86" t="s">
        <v>349</v>
      </c>
      <c r="G86">
        <v>560</v>
      </c>
      <c r="H86">
        <v>2</v>
      </c>
      <c r="I86" t="s">
        <v>349</v>
      </c>
      <c r="J86" t="str">
        <f t="shared" si="18"/>
        <v>'廊坊市',</v>
      </c>
      <c r="K86" t="s">
        <v>121</v>
      </c>
      <c r="L86">
        <v>5</v>
      </c>
      <c r="M86">
        <v>17494</v>
      </c>
      <c r="N86">
        <v>7753</v>
      </c>
      <c r="O86">
        <v>9741</v>
      </c>
      <c r="P86">
        <v>0.55681899999999995</v>
      </c>
      <c r="Q86" s="47">
        <f t="shared" si="19"/>
        <v>-0.32433167951745107</v>
      </c>
      <c r="R86" s="47">
        <f t="shared" si="20"/>
        <v>1.6484874068889207E-2</v>
      </c>
      <c r="S86" s="179" t="str">
        <f t="shared" si="21"/>
        <v/>
      </c>
      <c r="T86" s="173" t="s">
        <v>121</v>
      </c>
      <c r="U86" s="173">
        <v>5</v>
      </c>
      <c r="V86" s="173">
        <v>17494</v>
      </c>
      <c r="W86" s="173">
        <f t="shared" si="28"/>
        <v>9741</v>
      </c>
      <c r="X86" s="173">
        <f t="shared" si="29"/>
        <v>7753</v>
      </c>
      <c r="Y86" s="173">
        <f t="shared" si="30"/>
        <v>0.44318100000000005</v>
      </c>
      <c r="Z86" s="178" t="e">
        <f t="shared" si="22"/>
        <v>#VALUE!</v>
      </c>
      <c r="AA86" s="178" t="e">
        <f t="shared" si="23"/>
        <v>#VALUE!</v>
      </c>
      <c r="AB86" s="179" t="str">
        <f t="shared" si="24"/>
        <v/>
      </c>
      <c r="AC86" s="173" t="str">
        <f>CONCATENATE(T82,"_woe_new=-",T82,"_woe;")</f>
        <v>CERT_4_INITAL_woe_new=-CERT_4_INITAL_woe;</v>
      </c>
    </row>
    <row r="87" spans="1:38" x14ac:dyDescent="0.15">
      <c r="A87" s="15">
        <v>2304</v>
      </c>
      <c r="B87" s="16">
        <v>224</v>
      </c>
      <c r="C87" s="16">
        <v>2</v>
      </c>
      <c r="D87" s="16">
        <v>2304</v>
      </c>
      <c r="E87" s="14" t="str">
        <f t="shared" si="17"/>
        <v>'2304',</v>
      </c>
      <c r="F87" t="s">
        <v>186</v>
      </c>
      <c r="G87">
        <v>422</v>
      </c>
      <c r="H87">
        <v>2</v>
      </c>
      <c r="I87" t="s">
        <v>186</v>
      </c>
      <c r="J87" t="str">
        <f t="shared" si="18"/>
        <v>'通辽市',</v>
      </c>
      <c r="K87" t="s">
        <v>547</v>
      </c>
      <c r="L87">
        <v>1</v>
      </c>
      <c r="M87">
        <v>101939</v>
      </c>
      <c r="N87">
        <v>37748</v>
      </c>
      <c r="O87">
        <v>64191</v>
      </c>
      <c r="P87">
        <v>0.62970000000000004</v>
      </c>
      <c r="Q87" s="47">
        <f t="shared" si="19"/>
        <v>-2.1665076275610796E-2</v>
      </c>
      <c r="R87" s="47">
        <f t="shared" si="20"/>
        <v>4.1484072145445887E-4</v>
      </c>
      <c r="S87" s="179">
        <f t="shared" si="21"/>
        <v>3.5844926133445755E-3</v>
      </c>
      <c r="T87" s="173" t="s">
        <v>547</v>
      </c>
      <c r="U87" s="173">
        <v>1</v>
      </c>
      <c r="V87" s="173">
        <v>101939</v>
      </c>
      <c r="W87" s="173">
        <f t="shared" si="28"/>
        <v>64191</v>
      </c>
      <c r="X87" s="173">
        <f t="shared" si="29"/>
        <v>37748</v>
      </c>
      <c r="Y87" s="173">
        <f t="shared" si="30"/>
        <v>0.37029999999999996</v>
      </c>
      <c r="Z87" s="178" t="e">
        <f t="shared" si="22"/>
        <v>#VALUE!</v>
      </c>
      <c r="AA87" s="178" t="e">
        <f t="shared" si="23"/>
        <v>#VALUE!</v>
      </c>
      <c r="AB87" s="179" t="e">
        <f t="shared" si="24"/>
        <v>#VALUE!</v>
      </c>
    </row>
    <row r="88" spans="1:38" x14ac:dyDescent="0.15">
      <c r="A88" s="15">
        <v>5138</v>
      </c>
      <c r="B88" s="16">
        <v>268</v>
      </c>
      <c r="C88" s="16">
        <v>2</v>
      </c>
      <c r="D88" s="16">
        <v>5138</v>
      </c>
      <c r="E88" s="14" t="str">
        <f t="shared" si="17"/>
        <v>'5138',</v>
      </c>
      <c r="F88" t="s">
        <v>226</v>
      </c>
      <c r="G88">
        <v>524</v>
      </c>
      <c r="H88">
        <v>2</v>
      </c>
      <c r="I88" t="s">
        <v>226</v>
      </c>
      <c r="J88" t="str">
        <f t="shared" si="18"/>
        <v>'汉中市',</v>
      </c>
      <c r="K88" t="s">
        <v>547</v>
      </c>
      <c r="L88">
        <v>2</v>
      </c>
      <c r="M88">
        <v>13444</v>
      </c>
      <c r="N88">
        <v>4411</v>
      </c>
      <c r="O88">
        <v>9033</v>
      </c>
      <c r="P88">
        <v>0.671898</v>
      </c>
      <c r="Q88" s="47">
        <f t="shared" si="19"/>
        <v>0.16418752097545608</v>
      </c>
      <c r="R88" s="47">
        <f t="shared" si="20"/>
        <v>3.0585876268529088E-3</v>
      </c>
      <c r="S88" s="179" t="str">
        <f t="shared" si="21"/>
        <v/>
      </c>
      <c r="T88" s="173" t="s">
        <v>547</v>
      </c>
      <c r="U88" s="173">
        <v>2</v>
      </c>
      <c r="V88" s="173">
        <v>13444</v>
      </c>
      <c r="W88" s="173">
        <f t="shared" si="28"/>
        <v>9033</v>
      </c>
      <c r="X88" s="173">
        <f t="shared" si="29"/>
        <v>4411</v>
      </c>
      <c r="Y88" s="173">
        <f t="shared" si="30"/>
        <v>0.328102</v>
      </c>
      <c r="Z88" s="178" t="e">
        <f t="shared" si="22"/>
        <v>#VALUE!</v>
      </c>
      <c r="AA88" s="178" t="e">
        <f t="shared" si="23"/>
        <v>#VALUE!</v>
      </c>
      <c r="AB88" s="179" t="str">
        <f t="shared" si="24"/>
        <v/>
      </c>
    </row>
    <row r="89" spans="1:38" x14ac:dyDescent="0.15">
      <c r="A89" s="15">
        <v>1305</v>
      </c>
      <c r="B89" s="16">
        <v>183</v>
      </c>
      <c r="C89" s="16">
        <v>2</v>
      </c>
      <c r="D89" s="16">
        <v>1305</v>
      </c>
      <c r="E89" s="14" t="str">
        <f t="shared" si="17"/>
        <v>'1305',</v>
      </c>
      <c r="F89" t="s">
        <v>242</v>
      </c>
      <c r="G89">
        <v>1200</v>
      </c>
      <c r="H89">
        <v>2</v>
      </c>
      <c r="I89" t="s">
        <v>242</v>
      </c>
      <c r="J89" t="str">
        <f t="shared" si="18"/>
        <v>'贵阳市',</v>
      </c>
      <c r="K89" t="s">
        <v>547</v>
      </c>
      <c r="L89">
        <v>3</v>
      </c>
      <c r="M89">
        <v>290</v>
      </c>
      <c r="N89">
        <v>92</v>
      </c>
      <c r="O89">
        <v>198</v>
      </c>
      <c r="P89">
        <v>0.682759</v>
      </c>
      <c r="Q89" s="47">
        <f t="shared" si="19"/>
        <v>0.21388285757604711</v>
      </c>
      <c r="R89" s="47">
        <f t="shared" si="20"/>
        <v>1.1106426503720798E-4</v>
      </c>
      <c r="S89" s="179" t="str">
        <f t="shared" si="21"/>
        <v/>
      </c>
      <c r="T89" s="173" t="s">
        <v>547</v>
      </c>
      <c r="U89" s="173">
        <v>3</v>
      </c>
      <c r="V89" s="173">
        <v>290</v>
      </c>
      <c r="W89" s="173">
        <f t="shared" si="28"/>
        <v>198</v>
      </c>
      <c r="X89" s="173">
        <f t="shared" si="29"/>
        <v>92</v>
      </c>
      <c r="Y89" s="173">
        <f t="shared" si="30"/>
        <v>0.317241</v>
      </c>
      <c r="Z89" s="178" t="e">
        <f t="shared" si="22"/>
        <v>#VALUE!</v>
      </c>
      <c r="AA89" s="178" t="e">
        <f t="shared" si="23"/>
        <v>#VALUE!</v>
      </c>
      <c r="AB89" s="179" t="str">
        <f t="shared" si="24"/>
        <v/>
      </c>
    </row>
    <row r="90" spans="1:38" x14ac:dyDescent="0.15">
      <c r="A90" s="15">
        <v>1304</v>
      </c>
      <c r="B90" s="16">
        <v>364</v>
      </c>
      <c r="C90" s="16">
        <v>2</v>
      </c>
      <c r="D90" s="16">
        <v>1304</v>
      </c>
      <c r="E90" s="14" t="str">
        <f t="shared" si="17"/>
        <v>'1304',</v>
      </c>
      <c r="F90" t="s">
        <v>356</v>
      </c>
      <c r="G90">
        <v>282</v>
      </c>
      <c r="H90">
        <v>2</v>
      </c>
      <c r="I90" t="s">
        <v>356</v>
      </c>
      <c r="J90" t="str">
        <f t="shared" si="18"/>
        <v>'通化市',</v>
      </c>
      <c r="K90" t="s">
        <v>548</v>
      </c>
      <c r="L90">
        <v>1</v>
      </c>
      <c r="M90">
        <v>39412</v>
      </c>
      <c r="N90">
        <v>14946</v>
      </c>
      <c r="O90">
        <v>24466</v>
      </c>
      <c r="P90">
        <v>0.62077499999999997</v>
      </c>
      <c r="Q90" s="47">
        <f t="shared" si="19"/>
        <v>-5.9754902952821431E-2</v>
      </c>
      <c r="R90" s="47">
        <f t="shared" si="20"/>
        <v>1.2260948696258727E-3</v>
      </c>
      <c r="S90" s="179">
        <f t="shared" si="21"/>
        <v>3.6219940818497604E-3</v>
      </c>
      <c r="T90" s="173" t="s">
        <v>548</v>
      </c>
      <c r="U90" s="173">
        <v>1</v>
      </c>
      <c r="V90" s="173">
        <v>39412</v>
      </c>
      <c r="W90" s="173">
        <f t="shared" si="28"/>
        <v>24466</v>
      </c>
      <c r="X90" s="173">
        <f t="shared" si="29"/>
        <v>14946</v>
      </c>
      <c r="Y90" s="173">
        <f t="shared" si="30"/>
        <v>0.37922500000000003</v>
      </c>
      <c r="Z90" s="178" t="e">
        <f t="shared" si="22"/>
        <v>#VALUE!</v>
      </c>
      <c r="AA90" s="178" t="e">
        <f t="shared" si="23"/>
        <v>#VALUE!</v>
      </c>
      <c r="AB90" s="179" t="e">
        <f t="shared" si="24"/>
        <v>#VALUE!</v>
      </c>
      <c r="AH90" t="s">
        <v>1352</v>
      </c>
      <c r="AI90" t="s">
        <v>24</v>
      </c>
      <c r="AJ90" t="s">
        <v>23</v>
      </c>
      <c r="AK90" t="s">
        <v>22</v>
      </c>
      <c r="AL90" t="s">
        <v>966</v>
      </c>
    </row>
    <row r="91" spans="1:38" x14ac:dyDescent="0.15">
      <c r="A91" s="15">
        <v>3301</v>
      </c>
      <c r="B91" s="16">
        <v>403</v>
      </c>
      <c r="C91" s="16">
        <v>2</v>
      </c>
      <c r="D91" s="16">
        <v>3301</v>
      </c>
      <c r="E91" s="14" t="str">
        <f t="shared" si="17"/>
        <v>'3301',</v>
      </c>
      <c r="F91" t="s">
        <v>258</v>
      </c>
      <c r="G91">
        <v>2209</v>
      </c>
      <c r="H91">
        <v>2</v>
      </c>
      <c r="I91" t="s">
        <v>258</v>
      </c>
      <c r="J91" t="str">
        <f t="shared" si="18"/>
        <v>'深圳市',</v>
      </c>
      <c r="K91" t="s">
        <v>548</v>
      </c>
      <c r="L91">
        <v>2</v>
      </c>
      <c r="M91">
        <v>41316</v>
      </c>
      <c r="N91">
        <v>15056</v>
      </c>
      <c r="O91">
        <v>26260</v>
      </c>
      <c r="P91">
        <v>0.63558899999999996</v>
      </c>
      <c r="Q91" s="47">
        <f t="shared" si="19"/>
        <v>3.6746899621786125E-3</v>
      </c>
      <c r="R91" s="47">
        <f t="shared" si="20"/>
        <v>4.8207233935327167E-6</v>
      </c>
      <c r="S91" s="179" t="str">
        <f t="shared" si="21"/>
        <v/>
      </c>
      <c r="T91" s="173" t="s">
        <v>548</v>
      </c>
      <c r="U91" s="173">
        <v>2</v>
      </c>
      <c r="V91" s="173">
        <v>41316</v>
      </c>
      <c r="W91" s="173">
        <f t="shared" si="28"/>
        <v>26260</v>
      </c>
      <c r="X91" s="173">
        <f t="shared" si="29"/>
        <v>15056</v>
      </c>
      <c r="Y91" s="173">
        <f t="shared" si="30"/>
        <v>0.36441100000000004</v>
      </c>
      <c r="Z91" s="178" t="e">
        <f t="shared" si="22"/>
        <v>#VALUE!</v>
      </c>
      <c r="AA91" s="178" t="e">
        <f t="shared" si="23"/>
        <v>#VALUE!</v>
      </c>
      <c r="AB91" s="179" t="str">
        <f t="shared" si="24"/>
        <v/>
      </c>
      <c r="AC91" s="173" t="str">
        <f>CONCATENATE(T87,"_woe_new=-",T87,"_woe;")</f>
        <v>rej_count_woe_new=-rej_count_woe;</v>
      </c>
      <c r="AH91">
        <v>1</v>
      </c>
      <c r="AI91">
        <v>15380</v>
      </c>
      <c r="AJ91">
        <v>6932</v>
      </c>
      <c r="AK91">
        <v>8448</v>
      </c>
      <c r="AL91">
        <v>0.54928500000000002</v>
      </c>
    </row>
    <row r="92" spans="1:38" x14ac:dyDescent="0.15">
      <c r="A92" s="15">
        <v>2112</v>
      </c>
      <c r="B92" s="16">
        <v>734</v>
      </c>
      <c r="C92" s="16">
        <v>2</v>
      </c>
      <c r="D92" s="16">
        <v>2112</v>
      </c>
      <c r="E92" s="14" t="str">
        <f t="shared" si="17"/>
        <v>'2112',</v>
      </c>
      <c r="F92" t="s">
        <v>323</v>
      </c>
      <c r="G92">
        <v>246</v>
      </c>
      <c r="H92">
        <v>2</v>
      </c>
      <c r="I92" t="s">
        <v>323</v>
      </c>
      <c r="J92" t="str">
        <f t="shared" si="18"/>
        <v>'来宾市',</v>
      </c>
      <c r="K92" t="s">
        <v>548</v>
      </c>
      <c r="L92">
        <v>3</v>
      </c>
      <c r="M92">
        <v>23181</v>
      </c>
      <c r="N92">
        <v>8328</v>
      </c>
      <c r="O92">
        <v>14853</v>
      </c>
      <c r="P92">
        <v>0.64073999999999998</v>
      </c>
      <c r="Q92" s="47">
        <f t="shared" si="19"/>
        <v>2.5982937665280138E-2</v>
      </c>
      <c r="R92" s="47">
        <f t="shared" si="20"/>
        <v>1.3481386718074262E-4</v>
      </c>
      <c r="S92" s="179" t="str">
        <f t="shared" si="21"/>
        <v/>
      </c>
      <c r="T92" s="173" t="s">
        <v>548</v>
      </c>
      <c r="U92" s="173">
        <v>3</v>
      </c>
      <c r="V92" s="173">
        <v>23181</v>
      </c>
      <c r="W92" s="173">
        <f t="shared" si="28"/>
        <v>14853</v>
      </c>
      <c r="X92" s="173">
        <f t="shared" si="29"/>
        <v>8328</v>
      </c>
      <c r="Y92" s="173">
        <f t="shared" si="30"/>
        <v>0.35926000000000002</v>
      </c>
      <c r="Z92" s="178" t="e">
        <f t="shared" si="22"/>
        <v>#VALUE!</v>
      </c>
      <c r="AA92" s="178" t="e">
        <f t="shared" si="23"/>
        <v>#VALUE!</v>
      </c>
      <c r="AB92" s="179" t="str">
        <f t="shared" si="24"/>
        <v/>
      </c>
      <c r="AH92">
        <v>2</v>
      </c>
      <c r="AI92">
        <v>24913</v>
      </c>
      <c r="AJ92">
        <v>10013</v>
      </c>
      <c r="AK92">
        <v>14900</v>
      </c>
      <c r="AL92">
        <v>0.59808099999999997</v>
      </c>
    </row>
    <row r="93" spans="1:38" x14ac:dyDescent="0.15">
      <c r="A93" s="15">
        <v>5327</v>
      </c>
      <c r="B93" s="16">
        <v>362</v>
      </c>
      <c r="C93" s="16">
        <v>2</v>
      </c>
      <c r="D93" s="16">
        <v>5327</v>
      </c>
      <c r="E93" s="14" t="str">
        <f t="shared" si="17"/>
        <v>'5327',</v>
      </c>
      <c r="F93" t="s">
        <v>311</v>
      </c>
      <c r="G93">
        <v>1403</v>
      </c>
      <c r="H93">
        <v>2</v>
      </c>
      <c r="I93" t="s">
        <v>311</v>
      </c>
      <c r="J93" t="str">
        <f t="shared" si="18"/>
        <v>'东莞市',</v>
      </c>
      <c r="K93" t="s">
        <v>548</v>
      </c>
      <c r="L93">
        <v>4</v>
      </c>
      <c r="M93">
        <v>9386</v>
      </c>
      <c r="N93">
        <v>3184</v>
      </c>
      <c r="O93">
        <v>6202</v>
      </c>
      <c r="P93">
        <v>0.660771</v>
      </c>
      <c r="Q93" s="47">
        <f t="shared" si="19"/>
        <v>0.11413795662667287</v>
      </c>
      <c r="R93" s="47">
        <f t="shared" si="20"/>
        <v>1.039960178824018E-3</v>
      </c>
      <c r="S93" s="179" t="str">
        <f t="shared" si="21"/>
        <v/>
      </c>
      <c r="T93" s="173" t="s">
        <v>548</v>
      </c>
      <c r="U93" s="173">
        <v>4</v>
      </c>
      <c r="V93" s="173">
        <v>9386</v>
      </c>
      <c r="W93" s="173">
        <f t="shared" si="28"/>
        <v>6202</v>
      </c>
      <c r="X93" s="173">
        <f t="shared" si="29"/>
        <v>3184</v>
      </c>
      <c r="Y93" s="173">
        <f t="shared" si="30"/>
        <v>0.339229</v>
      </c>
      <c r="Z93" s="178" t="e">
        <f t="shared" si="22"/>
        <v>#VALUE!</v>
      </c>
      <c r="AA93" s="178" t="e">
        <f t="shared" si="23"/>
        <v>#VALUE!</v>
      </c>
      <c r="AB93" s="179" t="str">
        <f t="shared" si="24"/>
        <v/>
      </c>
      <c r="AH93">
        <v>3</v>
      </c>
      <c r="AI93">
        <v>22496</v>
      </c>
      <c r="AJ93">
        <v>7823</v>
      </c>
      <c r="AK93">
        <v>14673</v>
      </c>
      <c r="AL93">
        <v>0.65224899999999997</v>
      </c>
    </row>
    <row r="94" spans="1:38" x14ac:dyDescent="0.15">
      <c r="A94" s="15">
        <v>5301</v>
      </c>
      <c r="B94" s="16">
        <v>792</v>
      </c>
      <c r="C94" s="16">
        <v>2</v>
      </c>
      <c r="D94" s="16">
        <v>5301</v>
      </c>
      <c r="E94" s="14" t="str">
        <f t="shared" si="17"/>
        <v>'5301',</v>
      </c>
      <c r="F94" t="s">
        <v>470</v>
      </c>
      <c r="G94">
        <v>165</v>
      </c>
      <c r="H94">
        <v>2</v>
      </c>
      <c r="I94" t="s">
        <v>470</v>
      </c>
      <c r="J94" t="str">
        <f t="shared" si="18"/>
        <v>'楚雄彝族自治州',</v>
      </c>
      <c r="K94" t="s">
        <v>548</v>
      </c>
      <c r="L94">
        <v>5</v>
      </c>
      <c r="M94">
        <v>2378</v>
      </c>
      <c r="N94">
        <v>737</v>
      </c>
      <c r="O94">
        <v>1641</v>
      </c>
      <c r="P94">
        <v>0.69007600000000002</v>
      </c>
      <c r="Q94" s="47">
        <f t="shared" si="19"/>
        <v>0.24787760283130647</v>
      </c>
      <c r="R94" s="47">
        <f t="shared" si="20"/>
        <v>1.2163044428255942E-3</v>
      </c>
      <c r="S94" s="179" t="str">
        <f t="shared" si="21"/>
        <v/>
      </c>
      <c r="T94" s="173" t="s">
        <v>548</v>
      </c>
      <c r="U94" s="173">
        <v>5</v>
      </c>
      <c r="V94" s="173">
        <v>2378</v>
      </c>
      <c r="W94" s="173">
        <f t="shared" si="28"/>
        <v>1641</v>
      </c>
      <c r="X94" s="173">
        <f t="shared" si="29"/>
        <v>737</v>
      </c>
      <c r="Y94" s="173">
        <f t="shared" si="30"/>
        <v>0.30992399999999998</v>
      </c>
      <c r="Z94" s="178" t="e">
        <f t="shared" si="22"/>
        <v>#VALUE!</v>
      </c>
      <c r="AA94" s="178" t="e">
        <f t="shared" si="23"/>
        <v>#VALUE!</v>
      </c>
      <c r="AB94" s="179" t="str">
        <f t="shared" si="24"/>
        <v/>
      </c>
      <c r="AC94" s="173" t="str">
        <f>CONCATENATE(T90,"_woe_new=-",T90,"_woe;")</f>
        <v>ontime_pay_woe_new=-ontime_pay_woe;</v>
      </c>
      <c r="AH94">
        <v>4</v>
      </c>
      <c r="AI94">
        <v>34411</v>
      </c>
      <c r="AJ94">
        <v>11928</v>
      </c>
      <c r="AK94">
        <v>22483</v>
      </c>
      <c r="AL94">
        <v>0.65336700000000003</v>
      </c>
    </row>
    <row r="95" spans="1:38" x14ac:dyDescent="0.15">
      <c r="A95" s="15">
        <v>4409</v>
      </c>
      <c r="B95" s="16">
        <v>653</v>
      </c>
      <c r="C95" s="16">
        <v>2</v>
      </c>
      <c r="D95" s="16">
        <v>4409</v>
      </c>
      <c r="E95" s="14" t="str">
        <f t="shared" si="17"/>
        <v>'4409',</v>
      </c>
      <c r="F95" t="s">
        <v>207</v>
      </c>
      <c r="G95">
        <v>750</v>
      </c>
      <c r="H95">
        <v>2</v>
      </c>
      <c r="I95" t="s">
        <v>207</v>
      </c>
      <c r="J95" t="str">
        <f t="shared" si="18"/>
        <v>'太原市',</v>
      </c>
      <c r="K95" t="s">
        <v>68</v>
      </c>
      <c r="L95">
        <v>1</v>
      </c>
      <c r="M95">
        <v>106087</v>
      </c>
      <c r="N95">
        <v>38595</v>
      </c>
      <c r="O95">
        <v>67492</v>
      </c>
      <c r="P95">
        <v>0.63619499999999995</v>
      </c>
      <c r="Q95" s="47">
        <f t="shared" si="19"/>
        <v>6.2907418648260188E-3</v>
      </c>
      <c r="R95" s="47">
        <f t="shared" si="20"/>
        <v>3.6263065597850138E-5</v>
      </c>
      <c r="S95" s="179">
        <f t="shared" si="21"/>
        <v>1.1767865964788043E-3</v>
      </c>
      <c r="T95" s="173" t="s">
        <v>68</v>
      </c>
      <c r="U95" s="173">
        <v>1</v>
      </c>
      <c r="V95" s="173">
        <v>106087</v>
      </c>
      <c r="W95" s="173">
        <f t="shared" si="28"/>
        <v>67492</v>
      </c>
      <c r="X95" s="173">
        <f t="shared" si="29"/>
        <v>38595</v>
      </c>
      <c r="Y95" s="173">
        <f t="shared" si="30"/>
        <v>0.36380500000000005</v>
      </c>
      <c r="Z95" s="178" t="e">
        <f t="shared" si="22"/>
        <v>#VALUE!</v>
      </c>
      <c r="AA95" s="178" t="e">
        <f t="shared" si="23"/>
        <v>#VALUE!</v>
      </c>
      <c r="AB95" s="179" t="e">
        <f t="shared" si="24"/>
        <v>#VALUE!</v>
      </c>
      <c r="AH95">
        <v>5</v>
      </c>
      <c r="AI95">
        <v>18473</v>
      </c>
      <c r="AJ95">
        <v>5555</v>
      </c>
      <c r="AK95">
        <v>12918</v>
      </c>
      <c r="AL95">
        <v>0.699291</v>
      </c>
    </row>
    <row r="96" spans="1:38" x14ac:dyDescent="0.15">
      <c r="A96" s="15">
        <v>1411</v>
      </c>
      <c r="B96" s="16">
        <v>174</v>
      </c>
      <c r="C96" s="16">
        <v>2</v>
      </c>
      <c r="D96" s="16">
        <v>1411</v>
      </c>
      <c r="E96" s="14" t="str">
        <f t="shared" si="17"/>
        <v>'1411',</v>
      </c>
      <c r="F96" t="s">
        <v>262</v>
      </c>
      <c r="G96">
        <v>672</v>
      </c>
      <c r="H96">
        <v>2</v>
      </c>
      <c r="I96" t="s">
        <v>262</v>
      </c>
      <c r="J96" t="str">
        <f t="shared" si="18"/>
        <v>'青岛市',</v>
      </c>
      <c r="K96" t="s">
        <v>68</v>
      </c>
      <c r="L96">
        <v>2</v>
      </c>
      <c r="M96">
        <v>5767</v>
      </c>
      <c r="N96">
        <v>2105</v>
      </c>
      <c r="O96">
        <v>3662</v>
      </c>
      <c r="P96">
        <v>0.634992</v>
      </c>
      <c r="Q96" s="47">
        <f t="shared" si="19"/>
        <v>1.0983830485264505E-3</v>
      </c>
      <c r="R96" s="47">
        <f t="shared" si="20"/>
        <v>6.0139703699083028E-8</v>
      </c>
      <c r="S96" s="179" t="str">
        <f t="shared" si="21"/>
        <v/>
      </c>
      <c r="T96" s="173" t="s">
        <v>68</v>
      </c>
      <c r="U96" s="173">
        <v>2</v>
      </c>
      <c r="V96" s="173">
        <v>5767</v>
      </c>
      <c r="W96" s="173">
        <f t="shared" si="28"/>
        <v>3662</v>
      </c>
      <c r="X96" s="173">
        <f t="shared" si="29"/>
        <v>2105</v>
      </c>
      <c r="Y96" s="173">
        <f t="shared" si="30"/>
        <v>0.365008</v>
      </c>
      <c r="Z96" s="178" t="e">
        <f t="shared" si="22"/>
        <v>#VALUE!</v>
      </c>
      <c r="AA96" s="178" t="e">
        <f t="shared" si="23"/>
        <v>#VALUE!</v>
      </c>
      <c r="AB96" s="179" t="str">
        <f t="shared" si="24"/>
        <v/>
      </c>
    </row>
    <row r="97" spans="1:29" x14ac:dyDescent="0.15">
      <c r="A97" s="15">
        <v>1402</v>
      </c>
      <c r="B97" s="16">
        <v>468</v>
      </c>
      <c r="C97" s="16">
        <v>2</v>
      </c>
      <c r="D97" s="16">
        <v>1402</v>
      </c>
      <c r="E97" s="14" t="str">
        <f t="shared" si="17"/>
        <v>'1402',</v>
      </c>
      <c r="F97" t="s">
        <v>260</v>
      </c>
      <c r="G97">
        <v>1687</v>
      </c>
      <c r="H97">
        <v>2</v>
      </c>
      <c r="I97" t="s">
        <v>260</v>
      </c>
      <c r="J97" t="str">
        <f t="shared" si="18"/>
        <v>'沈阳市',</v>
      </c>
      <c r="K97" t="s">
        <v>68</v>
      </c>
      <c r="L97">
        <v>3</v>
      </c>
      <c r="M97">
        <v>2956</v>
      </c>
      <c r="N97">
        <v>1176</v>
      </c>
      <c r="O97">
        <v>1780</v>
      </c>
      <c r="P97">
        <v>0.60216499999999995</v>
      </c>
      <c r="Q97" s="47">
        <f t="shared" si="19"/>
        <v>-0.13810108124188925</v>
      </c>
      <c r="R97" s="47">
        <f t="shared" si="20"/>
        <v>4.9581684920008997E-4</v>
      </c>
      <c r="S97" s="179" t="str">
        <f t="shared" si="21"/>
        <v/>
      </c>
      <c r="T97" s="173" t="s">
        <v>68</v>
      </c>
      <c r="U97" s="173">
        <v>3</v>
      </c>
      <c r="V97" s="173">
        <v>2956</v>
      </c>
      <c r="W97" s="173">
        <f t="shared" si="28"/>
        <v>1780</v>
      </c>
      <c r="X97" s="173">
        <f t="shared" si="29"/>
        <v>1176</v>
      </c>
      <c r="Y97" s="173">
        <f t="shared" si="30"/>
        <v>0.39783500000000005</v>
      </c>
      <c r="Z97" s="178" t="e">
        <f t="shared" si="22"/>
        <v>#VALUE!</v>
      </c>
      <c r="AA97" s="178" t="e">
        <f t="shared" si="23"/>
        <v>#VALUE!</v>
      </c>
      <c r="AB97" s="179" t="str">
        <f t="shared" si="24"/>
        <v/>
      </c>
    </row>
    <row r="98" spans="1:29" x14ac:dyDescent="0.15">
      <c r="A98" s="15">
        <v>3606</v>
      </c>
      <c r="B98" s="16">
        <v>52</v>
      </c>
      <c r="C98" s="16">
        <v>2</v>
      </c>
      <c r="D98" s="16">
        <v>3606</v>
      </c>
      <c r="E98" s="14" t="str">
        <f t="shared" si="17"/>
        <v>'3606',</v>
      </c>
      <c r="F98" t="s">
        <v>345</v>
      </c>
      <c r="G98">
        <v>261</v>
      </c>
      <c r="H98">
        <v>2</v>
      </c>
      <c r="I98" t="s">
        <v>345</v>
      </c>
      <c r="J98" t="str">
        <f t="shared" si="18"/>
        <v>'宜春市',</v>
      </c>
      <c r="K98" t="s">
        <v>68</v>
      </c>
      <c r="L98">
        <v>4</v>
      </c>
      <c r="M98">
        <v>863</v>
      </c>
      <c r="N98">
        <v>375</v>
      </c>
      <c r="O98">
        <v>488</v>
      </c>
      <c r="P98">
        <v>0.565469</v>
      </c>
      <c r="Q98" s="47">
        <f t="shared" ref="Q98:Q129" si="31">LN((O98/SUMIFS($O$2:$O$170,$K$2:$K$170,K98))/(N98/SUMIFS($N$2:$N$170,$K$2:$K$170,K98)))</f>
        <v>-0.28920621618671155</v>
      </c>
      <c r="R98" s="47">
        <f t="shared" ref="R98:R129" si="32">((O98/SUMIFS($O$2:$O$170,$K$2:$K$170,K98))-(N98/SUMIFS($N$2:$N$170,$K$2:$K$170,K98)))*Q98</f>
        <v>6.446465419771651E-4</v>
      </c>
      <c r="S98" s="179" t="str">
        <f t="shared" ref="S98:S110" si="33">IF(K97=K98,"",SUMIFS($R$2:$R$170,$K$2:$K$170,K98))</f>
        <v/>
      </c>
      <c r="T98" s="173" t="s">
        <v>68</v>
      </c>
      <c r="U98" s="173">
        <v>4</v>
      </c>
      <c r="V98" s="173">
        <v>863</v>
      </c>
      <c r="W98" s="173">
        <f t="shared" si="28"/>
        <v>488</v>
      </c>
      <c r="X98" s="173">
        <f t="shared" si="29"/>
        <v>375</v>
      </c>
      <c r="Y98" s="173">
        <f t="shared" si="30"/>
        <v>0.434531</v>
      </c>
      <c r="Z98" s="178" t="e">
        <f t="shared" ref="Z98:Z110" si="34">LN((X98/SUMIFS($X$2:$X$181,$K$2:$K$169,T98))/(W98/SUMIFS($W$2:$W$181,$K$2:$K$169,T98)))</f>
        <v>#VALUE!</v>
      </c>
      <c r="AA98" s="178" t="e">
        <f t="shared" ref="AA98:AA110" si="35">((X98/SUMIFS($X$2:$X$181,$K$2:$K$169,T98))-(W98/SUMIFS($W$2:$W$181,$K$2:$K$169,T98)))*Z98</f>
        <v>#VALUE!</v>
      </c>
      <c r="AB98" s="179" t="str">
        <f t="shared" ref="AB98:AB110" si="36">IF(T97=T98,"",SUMIFS($AA$2:$AA$181,$K$2:$K$169,T98))</f>
        <v/>
      </c>
    </row>
    <row r="99" spans="1:29" x14ac:dyDescent="0.15">
      <c r="A99" s="15">
        <v>4403</v>
      </c>
      <c r="B99" s="16">
        <v>13</v>
      </c>
      <c r="C99" s="16">
        <v>2</v>
      </c>
      <c r="D99" s="16">
        <v>4403</v>
      </c>
      <c r="E99" s="14" t="str">
        <f t="shared" si="17"/>
        <v>'4403',</v>
      </c>
      <c r="F99" t="s">
        <v>292</v>
      </c>
      <c r="G99">
        <v>2184</v>
      </c>
      <c r="H99">
        <v>2</v>
      </c>
      <c r="I99" t="s">
        <v>292</v>
      </c>
      <c r="J99" t="str">
        <f t="shared" si="18"/>
        <v>'昆明市',</v>
      </c>
      <c r="K99" s="64" t="s">
        <v>1096</v>
      </c>
      <c r="L99" s="230">
        <v>1</v>
      </c>
      <c r="M99" s="230">
        <v>15380</v>
      </c>
      <c r="N99" s="230">
        <v>6932</v>
      </c>
      <c r="O99" s="230">
        <v>8448</v>
      </c>
      <c r="P99" s="230">
        <v>0.54928500000000002</v>
      </c>
      <c r="Q99" s="47">
        <f t="shared" si="31"/>
        <v>-0.35481424095890174</v>
      </c>
      <c r="R99" s="47">
        <f t="shared" si="32"/>
        <v>1.7388112464085139E-2</v>
      </c>
      <c r="S99" s="179">
        <f t="shared" si="33"/>
        <v>3.8688496107343789E-2</v>
      </c>
      <c r="T99" s="173" t="s">
        <v>1096</v>
      </c>
      <c r="U99" s="173">
        <v>1</v>
      </c>
      <c r="V99" s="173">
        <v>71919</v>
      </c>
      <c r="W99" s="173">
        <f t="shared" si="28"/>
        <v>8448</v>
      </c>
      <c r="X99" s="173">
        <f t="shared" si="29"/>
        <v>6932</v>
      </c>
      <c r="Y99" s="173">
        <f t="shared" si="30"/>
        <v>0.45071499999999998</v>
      </c>
      <c r="Z99" s="178" t="e">
        <f t="shared" si="34"/>
        <v>#VALUE!</v>
      </c>
      <c r="AA99" s="178" t="e">
        <f t="shared" si="35"/>
        <v>#VALUE!</v>
      </c>
      <c r="AB99" s="179" t="e">
        <f t="shared" si="36"/>
        <v>#VALUE!</v>
      </c>
      <c r="AC99" s="173" t="str">
        <f>CONCATENATE(T95,"_woe_new=-",T95,"_woe;")</f>
        <v>SEQ_DELAY_DAYS_woe_new=-SEQ_DELAY_DAYS_woe;</v>
      </c>
    </row>
    <row r="100" spans="1:29" x14ac:dyDescent="0.15">
      <c r="A100" s="15">
        <v>2108</v>
      </c>
      <c r="B100" s="16">
        <v>531</v>
      </c>
      <c r="C100" s="16">
        <v>2</v>
      </c>
      <c r="D100" s="16">
        <v>2108</v>
      </c>
      <c r="E100" s="14" t="str">
        <f t="shared" si="17"/>
        <v>'2108',</v>
      </c>
      <c r="F100" t="s">
        <v>225</v>
      </c>
      <c r="G100">
        <v>776</v>
      </c>
      <c r="H100">
        <v>2</v>
      </c>
      <c r="I100" t="s">
        <v>225</v>
      </c>
      <c r="J100" t="str">
        <f t="shared" si="18"/>
        <v>'惠州市',</v>
      </c>
      <c r="K100" s="64" t="s">
        <v>1096</v>
      </c>
      <c r="L100" s="230">
        <v>2</v>
      </c>
      <c r="M100" s="230">
        <v>24913</v>
      </c>
      <c r="N100" s="230">
        <v>10013</v>
      </c>
      <c r="O100" s="230">
        <v>14900</v>
      </c>
      <c r="P100" s="230">
        <v>0.59808099999999997</v>
      </c>
      <c r="Q100" s="47">
        <f t="shared" si="31"/>
        <v>-0.15511863184370017</v>
      </c>
      <c r="R100" s="47">
        <f t="shared" si="32"/>
        <v>5.2821033868090178E-3</v>
      </c>
      <c r="S100" s="179" t="str">
        <f t="shared" si="33"/>
        <v/>
      </c>
      <c r="T100" s="173" t="s">
        <v>1096</v>
      </c>
      <c r="U100" s="173">
        <v>2</v>
      </c>
      <c r="V100" s="173">
        <v>41400</v>
      </c>
      <c r="W100" s="173">
        <f t="shared" si="28"/>
        <v>14900</v>
      </c>
      <c r="X100" s="173">
        <f t="shared" si="29"/>
        <v>10013</v>
      </c>
      <c r="Y100" s="173">
        <f t="shared" si="30"/>
        <v>0.40191900000000003</v>
      </c>
      <c r="Z100" s="178" t="e">
        <f t="shared" si="34"/>
        <v>#VALUE!</v>
      </c>
      <c r="AA100" s="178" t="e">
        <f t="shared" si="35"/>
        <v>#VALUE!</v>
      </c>
      <c r="AB100" s="179" t="str">
        <f t="shared" si="36"/>
        <v/>
      </c>
    </row>
    <row r="101" spans="1:29" x14ac:dyDescent="0.15">
      <c r="A101" s="15">
        <v>4505</v>
      </c>
      <c r="B101" s="16">
        <v>224</v>
      </c>
      <c r="C101" s="16">
        <v>2</v>
      </c>
      <c r="D101" s="16">
        <v>4505</v>
      </c>
      <c r="E101" s="14" t="str">
        <f t="shared" si="17"/>
        <v>'4505',</v>
      </c>
      <c r="F101" t="s">
        <v>500</v>
      </c>
      <c r="G101">
        <v>362</v>
      </c>
      <c r="H101">
        <v>2</v>
      </c>
      <c r="I101" t="s">
        <v>500</v>
      </c>
      <c r="J101" t="str">
        <f t="shared" si="18"/>
        <v>'西双版纳傣族自治州',</v>
      </c>
      <c r="K101" s="64" t="s">
        <v>1096</v>
      </c>
      <c r="L101" s="230">
        <v>3</v>
      </c>
      <c r="M101" s="230">
        <v>22496</v>
      </c>
      <c r="N101" s="230">
        <v>7823</v>
      </c>
      <c r="O101" s="230">
        <v>14673</v>
      </c>
      <c r="P101" s="230">
        <v>0.65224899999999997</v>
      </c>
      <c r="Q101" s="47">
        <f t="shared" si="31"/>
        <v>7.6345361452938382E-2</v>
      </c>
      <c r="R101" s="47">
        <f t="shared" si="32"/>
        <v>1.121463906921966E-3</v>
      </c>
      <c r="S101" s="179" t="str">
        <f t="shared" si="33"/>
        <v/>
      </c>
      <c r="T101" s="173" t="s">
        <v>1096</v>
      </c>
      <c r="U101" s="173">
        <v>3</v>
      </c>
      <c r="V101" s="173">
        <v>1652</v>
      </c>
      <c r="W101" s="173">
        <f t="shared" si="28"/>
        <v>14673</v>
      </c>
      <c r="X101" s="173">
        <f t="shared" si="29"/>
        <v>7823</v>
      </c>
      <c r="Y101" s="173">
        <f t="shared" si="30"/>
        <v>0.34775100000000003</v>
      </c>
      <c r="Z101" s="178" t="e">
        <f t="shared" si="34"/>
        <v>#VALUE!</v>
      </c>
      <c r="AA101" s="178" t="e">
        <f t="shared" si="35"/>
        <v>#VALUE!</v>
      </c>
      <c r="AB101" s="179" t="str">
        <f t="shared" si="36"/>
        <v/>
      </c>
    </row>
    <row r="102" spans="1:29" x14ac:dyDescent="0.15">
      <c r="A102" s="15">
        <v>6224</v>
      </c>
      <c r="B102" s="16">
        <v>112</v>
      </c>
      <c r="C102" s="16">
        <v>2</v>
      </c>
      <c r="D102" s="16">
        <v>6224</v>
      </c>
      <c r="E102" s="14" t="str">
        <f t="shared" si="17"/>
        <v>'6224',</v>
      </c>
      <c r="F102" t="s">
        <v>477</v>
      </c>
      <c r="G102">
        <v>37</v>
      </c>
      <c r="H102">
        <v>2</v>
      </c>
      <c r="I102" t="s">
        <v>477</v>
      </c>
      <c r="J102" t="str">
        <f t="shared" si="18"/>
        <v>'淮北市',</v>
      </c>
      <c r="K102" s="64" t="s">
        <v>1096</v>
      </c>
      <c r="L102" s="230">
        <v>4</v>
      </c>
      <c r="M102" s="230">
        <v>34411</v>
      </c>
      <c r="N102" s="230">
        <v>11928</v>
      </c>
      <c r="O102" s="230">
        <v>22483</v>
      </c>
      <c r="P102" s="230">
        <v>0.65336700000000003</v>
      </c>
      <c r="Q102" s="47">
        <f t="shared" si="31"/>
        <v>8.1275294546980265E-2</v>
      </c>
      <c r="R102" s="47">
        <f t="shared" si="32"/>
        <v>1.9427457847321016E-3</v>
      </c>
      <c r="S102" s="179" t="str">
        <f t="shared" si="33"/>
        <v/>
      </c>
      <c r="T102" s="173" t="s">
        <v>1096</v>
      </c>
      <c r="U102" s="173">
        <v>4</v>
      </c>
      <c r="V102" s="173">
        <v>163</v>
      </c>
      <c r="W102" s="173">
        <f t="shared" si="28"/>
        <v>22483</v>
      </c>
      <c r="X102" s="173">
        <f t="shared" si="29"/>
        <v>11928</v>
      </c>
      <c r="Y102" s="173">
        <f t="shared" si="30"/>
        <v>0.34663299999999997</v>
      </c>
      <c r="Z102" s="178" t="e">
        <f t="shared" si="34"/>
        <v>#VALUE!</v>
      </c>
      <c r="AA102" s="178" t="e">
        <f t="shared" si="35"/>
        <v>#VALUE!</v>
      </c>
      <c r="AB102" s="179" t="str">
        <f t="shared" si="36"/>
        <v/>
      </c>
    </row>
    <row r="103" spans="1:29" x14ac:dyDescent="0.15">
      <c r="A103" s="15">
        <v>3701</v>
      </c>
      <c r="B103" s="16">
        <v>185</v>
      </c>
      <c r="C103" s="16">
        <v>2</v>
      </c>
      <c r="D103" s="16">
        <v>3701</v>
      </c>
      <c r="E103" s="14" t="str">
        <f t="shared" si="17"/>
        <v>'3701',</v>
      </c>
      <c r="F103" t="s">
        <v>265</v>
      </c>
      <c r="G103">
        <v>259</v>
      </c>
      <c r="H103">
        <v>2</v>
      </c>
      <c r="I103" t="s">
        <v>265</v>
      </c>
      <c r="J103" t="str">
        <f t="shared" si="18"/>
        <v>'江门市',</v>
      </c>
      <c r="K103" s="64" t="s">
        <v>1096</v>
      </c>
      <c r="L103" s="230">
        <v>5</v>
      </c>
      <c r="M103" s="230">
        <v>18473</v>
      </c>
      <c r="N103" s="230">
        <v>5555</v>
      </c>
      <c r="O103" s="230">
        <v>12918</v>
      </c>
      <c r="P103" s="230">
        <v>0.699291</v>
      </c>
      <c r="Q103" s="47">
        <f t="shared" si="31"/>
        <v>0.29132766844923996</v>
      </c>
      <c r="R103" s="47">
        <f t="shared" si="32"/>
        <v>1.2954070564795564E-2</v>
      </c>
      <c r="S103" s="179" t="str">
        <f t="shared" si="33"/>
        <v/>
      </c>
      <c r="T103" s="173" t="s">
        <v>1096</v>
      </c>
      <c r="U103" s="173">
        <v>5</v>
      </c>
      <c r="V103" s="173">
        <v>539</v>
      </c>
      <c r="W103" s="173">
        <f t="shared" si="28"/>
        <v>12918</v>
      </c>
      <c r="X103" s="173">
        <f t="shared" si="29"/>
        <v>5555</v>
      </c>
      <c r="Y103" s="173">
        <f t="shared" si="30"/>
        <v>0.300709</v>
      </c>
      <c r="Z103" s="178" t="e">
        <f t="shared" si="34"/>
        <v>#VALUE!</v>
      </c>
      <c r="AA103" s="178" t="e">
        <f t="shared" si="35"/>
        <v>#VALUE!</v>
      </c>
      <c r="AB103" s="179" t="str">
        <f t="shared" si="36"/>
        <v/>
      </c>
      <c r="AC103" s="173" t="str">
        <f>CONCATENATE(T99,"_woe_new=-",T99,"_woe;")</f>
        <v>over_due_value_woe_new=-over_due_value_woe;</v>
      </c>
    </row>
    <row r="104" spans="1:29" x14ac:dyDescent="0.15">
      <c r="A104" s="15">
        <v>5001</v>
      </c>
      <c r="B104" s="16">
        <v>266</v>
      </c>
      <c r="C104" s="16">
        <v>2</v>
      </c>
      <c r="D104" s="16">
        <v>5001</v>
      </c>
      <c r="E104" s="14" t="str">
        <f t="shared" si="17"/>
        <v>'5001',</v>
      </c>
      <c r="F104" t="s">
        <v>493</v>
      </c>
      <c r="G104">
        <v>546</v>
      </c>
      <c r="H104">
        <v>2</v>
      </c>
      <c r="I104" t="s">
        <v>493</v>
      </c>
      <c r="J104" t="str">
        <f t="shared" si="18"/>
        <v>'石家庄市',</v>
      </c>
      <c r="K104" s="64" t="s">
        <v>88</v>
      </c>
      <c r="L104" s="64">
        <v>1</v>
      </c>
      <c r="M104" s="64">
        <v>108682</v>
      </c>
      <c r="N104" s="64">
        <v>39977</v>
      </c>
      <c r="O104" s="64">
        <v>68705</v>
      </c>
      <c r="P104" s="64">
        <v>0.63216499999999998</v>
      </c>
      <c r="Q104" s="47">
        <f t="shared" si="31"/>
        <v>-1.1077908023749361E-2</v>
      </c>
      <c r="R104" s="47">
        <f t="shared" si="32"/>
        <v>1.1547431679668194E-4</v>
      </c>
      <c r="S104" s="179">
        <f t="shared" si="33"/>
        <v>1.9608794302012995E-3</v>
      </c>
      <c r="T104" s="173" t="s">
        <v>88</v>
      </c>
      <c r="U104" s="173">
        <v>1</v>
      </c>
      <c r="V104" s="173">
        <v>108682</v>
      </c>
      <c r="W104" s="173">
        <f t="shared" si="28"/>
        <v>68705</v>
      </c>
      <c r="X104" s="173">
        <f t="shared" si="29"/>
        <v>39977</v>
      </c>
      <c r="Y104" s="173">
        <f t="shared" si="30"/>
        <v>0.36783500000000002</v>
      </c>
      <c r="Z104" s="178" t="e">
        <f t="shared" si="34"/>
        <v>#VALUE!</v>
      </c>
      <c r="AA104" s="178" t="e">
        <f t="shared" si="35"/>
        <v>#VALUE!</v>
      </c>
      <c r="AB104" s="179" t="e">
        <f t="shared" si="36"/>
        <v>#VALUE!</v>
      </c>
    </row>
    <row r="105" spans="1:29" x14ac:dyDescent="0.15">
      <c r="A105" s="15">
        <v>2308</v>
      </c>
      <c r="B105" s="16">
        <v>366</v>
      </c>
      <c r="C105" s="16">
        <v>2</v>
      </c>
      <c r="D105" s="16">
        <v>2308</v>
      </c>
      <c r="E105" s="14" t="str">
        <f t="shared" si="17"/>
        <v>'2308',</v>
      </c>
      <c r="F105" t="s">
        <v>230</v>
      </c>
      <c r="G105">
        <v>1164</v>
      </c>
      <c r="H105">
        <v>2</v>
      </c>
      <c r="I105" t="s">
        <v>230</v>
      </c>
      <c r="J105" t="str">
        <f t="shared" si="18"/>
        <v>'北京市',</v>
      </c>
      <c r="K105" s="64" t="s">
        <v>88</v>
      </c>
      <c r="L105" s="64">
        <v>2</v>
      </c>
      <c r="M105" s="64">
        <v>6991</v>
      </c>
      <c r="N105" s="64">
        <v>2274</v>
      </c>
      <c r="O105" s="64">
        <v>4717</v>
      </c>
      <c r="P105" s="64">
        <v>0.67472500000000002</v>
      </c>
      <c r="Q105" s="47">
        <f t="shared" si="31"/>
        <v>0.17703701290433255</v>
      </c>
      <c r="R105" s="47">
        <f t="shared" si="32"/>
        <v>1.8454051134046176E-3</v>
      </c>
      <c r="S105" s="179" t="str">
        <f t="shared" si="33"/>
        <v/>
      </c>
      <c r="T105" s="173" t="s">
        <v>88</v>
      </c>
      <c r="U105" s="173">
        <v>2</v>
      </c>
      <c r="V105" s="173">
        <v>6991</v>
      </c>
      <c r="W105" s="173">
        <f t="shared" si="28"/>
        <v>4717</v>
      </c>
      <c r="X105" s="173">
        <f t="shared" si="29"/>
        <v>2274</v>
      </c>
      <c r="Y105" s="173">
        <f t="shared" si="30"/>
        <v>0.32527499999999998</v>
      </c>
      <c r="Z105" s="178" t="e">
        <f t="shared" si="34"/>
        <v>#VALUE!</v>
      </c>
      <c r="AA105" s="178" t="e">
        <f t="shared" si="35"/>
        <v>#VALUE!</v>
      </c>
      <c r="AB105" s="179" t="str">
        <f t="shared" si="36"/>
        <v/>
      </c>
    </row>
    <row r="106" spans="1:29" x14ac:dyDescent="0.15">
      <c r="A106" s="15">
        <v>2101</v>
      </c>
      <c r="B106" s="16">
        <v>795</v>
      </c>
      <c r="C106" s="16">
        <v>2</v>
      </c>
      <c r="D106" s="16">
        <v>2101</v>
      </c>
      <c r="E106" s="14" t="str">
        <f t="shared" si="17"/>
        <v>'2101',</v>
      </c>
      <c r="F106" t="s">
        <v>180</v>
      </c>
      <c r="G106">
        <v>374</v>
      </c>
      <c r="H106">
        <v>2</v>
      </c>
      <c r="I106" t="s">
        <v>180</v>
      </c>
      <c r="J106" t="str">
        <f t="shared" si="18"/>
        <v>'济南市',</v>
      </c>
      <c r="K106" t="s">
        <v>1121</v>
      </c>
      <c r="L106" s="64">
        <v>1</v>
      </c>
      <c r="M106" s="64">
        <v>8207</v>
      </c>
      <c r="N106" s="64">
        <v>1818</v>
      </c>
      <c r="O106" s="64">
        <v>6389</v>
      </c>
      <c r="P106" s="64">
        <v>0.77848200000000001</v>
      </c>
      <c r="Q106" s="47">
        <f t="shared" si="31"/>
        <v>0.70424516979547136</v>
      </c>
      <c r="R106" s="47">
        <f t="shared" si="32"/>
        <v>3.0979004023097039E-2</v>
      </c>
      <c r="S106" s="179">
        <f t="shared" si="33"/>
        <v>4.7497220047619887E-2</v>
      </c>
      <c r="T106" s="173" t="s">
        <v>1121</v>
      </c>
      <c r="U106" s="173">
        <v>1</v>
      </c>
      <c r="V106" s="173">
        <v>8207</v>
      </c>
      <c r="W106" s="173">
        <f t="shared" si="28"/>
        <v>6389</v>
      </c>
      <c r="X106" s="173">
        <f t="shared" si="29"/>
        <v>1818</v>
      </c>
      <c r="Y106" s="173">
        <f t="shared" si="30"/>
        <v>0.22151799999999999</v>
      </c>
      <c r="Z106" s="178" t="e">
        <f t="shared" si="34"/>
        <v>#VALUE!</v>
      </c>
      <c r="AA106" s="178" t="e">
        <f t="shared" si="35"/>
        <v>#VALUE!</v>
      </c>
      <c r="AB106" s="179" t="e">
        <f t="shared" si="36"/>
        <v>#VALUE!</v>
      </c>
    </row>
    <row r="107" spans="1:29" x14ac:dyDescent="0.15">
      <c r="A107" s="15">
        <v>4417</v>
      </c>
      <c r="B107" s="16">
        <v>565</v>
      </c>
      <c r="C107" s="16">
        <v>2</v>
      </c>
      <c r="D107" s="16">
        <v>4417</v>
      </c>
      <c r="E107" s="14" t="str">
        <f t="shared" si="17"/>
        <v>'4417',</v>
      </c>
      <c r="F107" t="s">
        <v>435</v>
      </c>
      <c r="G107">
        <v>69</v>
      </c>
      <c r="H107">
        <v>2</v>
      </c>
      <c r="I107" t="s">
        <v>435</v>
      </c>
      <c r="J107" t="str">
        <f t="shared" si="18"/>
        <v>'抚州市',</v>
      </c>
      <c r="K107" s="64" t="s">
        <v>1121</v>
      </c>
      <c r="L107" s="64">
        <v>2</v>
      </c>
      <c r="M107" s="64">
        <v>78848</v>
      </c>
      <c r="N107" s="64">
        <v>28271</v>
      </c>
      <c r="O107" s="64">
        <v>50577</v>
      </c>
      <c r="P107" s="64">
        <v>0.64144900000000005</v>
      </c>
      <c r="Q107" s="47">
        <f t="shared" si="31"/>
        <v>2.9064787165319378E-2</v>
      </c>
      <c r="R107" s="47">
        <f t="shared" si="32"/>
        <v>5.7354182923515407E-4</v>
      </c>
      <c r="S107" s="179" t="str">
        <f t="shared" si="33"/>
        <v/>
      </c>
      <c r="T107" s="173" t="s">
        <v>1121</v>
      </c>
      <c r="U107" s="173">
        <v>2</v>
      </c>
      <c r="V107" s="173">
        <v>78848</v>
      </c>
      <c r="W107" s="173">
        <f t="shared" si="28"/>
        <v>50577</v>
      </c>
      <c r="X107" s="173">
        <f t="shared" si="29"/>
        <v>28271</v>
      </c>
      <c r="Y107" s="173">
        <f t="shared" si="30"/>
        <v>0.35855099999999995</v>
      </c>
      <c r="Z107" s="178" t="e">
        <f t="shared" si="34"/>
        <v>#VALUE!</v>
      </c>
      <c r="AA107" s="178" t="e">
        <f t="shared" si="35"/>
        <v>#VALUE!</v>
      </c>
      <c r="AB107" s="179" t="str">
        <f t="shared" si="36"/>
        <v/>
      </c>
    </row>
    <row r="108" spans="1:29" x14ac:dyDescent="0.15">
      <c r="A108" s="15">
        <v>5326</v>
      </c>
      <c r="B108" s="16">
        <v>432</v>
      </c>
      <c r="C108" s="16">
        <v>2</v>
      </c>
      <c r="D108" s="16">
        <v>5326</v>
      </c>
      <c r="E108" s="14" t="str">
        <f t="shared" si="17"/>
        <v>'5326',</v>
      </c>
      <c r="F108" t="s">
        <v>366</v>
      </c>
      <c r="G108">
        <v>771</v>
      </c>
      <c r="H108">
        <v>2</v>
      </c>
      <c r="I108" t="s">
        <v>366</v>
      </c>
      <c r="J108" t="str">
        <f t="shared" si="18"/>
        <v>'沧州市',</v>
      </c>
      <c r="K108" s="64" t="s">
        <v>1121</v>
      </c>
      <c r="L108" s="64">
        <v>3</v>
      </c>
      <c r="M108" s="64">
        <v>28618</v>
      </c>
      <c r="N108" s="64">
        <v>12162</v>
      </c>
      <c r="O108" s="64">
        <v>16456</v>
      </c>
      <c r="P108" s="64">
        <v>0.57502299999999995</v>
      </c>
      <c r="Q108" s="47">
        <f t="shared" si="31"/>
        <v>-0.25022178041670978</v>
      </c>
      <c r="R108" s="47">
        <f t="shared" si="32"/>
        <v>1.5944674195287695E-2</v>
      </c>
      <c r="S108" s="179" t="str">
        <f t="shared" si="33"/>
        <v/>
      </c>
      <c r="T108" s="173" t="s">
        <v>1121</v>
      </c>
      <c r="U108" s="173">
        <v>3</v>
      </c>
      <c r="V108" s="173">
        <v>28618</v>
      </c>
      <c r="W108" s="173">
        <f t="shared" si="28"/>
        <v>16456</v>
      </c>
      <c r="X108" s="173">
        <f t="shared" si="29"/>
        <v>12162</v>
      </c>
      <c r="Y108" s="173">
        <f t="shared" si="30"/>
        <v>0.42497700000000005</v>
      </c>
      <c r="Z108" s="178" t="e">
        <f t="shared" si="34"/>
        <v>#VALUE!</v>
      </c>
      <c r="AA108" s="178" t="e">
        <f t="shared" si="35"/>
        <v>#VALUE!</v>
      </c>
      <c r="AB108" s="179" t="str">
        <f t="shared" si="36"/>
        <v/>
      </c>
      <c r="AC108" s="173" t="str">
        <f>CONCATENATE(T104,"_woe_new=-",T104,"_woe;")</f>
        <v>MAX_SEQ_DUEDAYS_woe_new=-MAX_SEQ_DUEDAYS_woe;</v>
      </c>
    </row>
    <row r="109" spans="1:29" x14ac:dyDescent="0.15">
      <c r="A109" s="15">
        <v>3625</v>
      </c>
      <c r="B109" s="16">
        <v>220</v>
      </c>
      <c r="C109" s="16">
        <v>2</v>
      </c>
      <c r="D109" s="16">
        <v>3625</v>
      </c>
      <c r="E109" s="14" t="str">
        <f t="shared" si="17"/>
        <v>'3625',</v>
      </c>
      <c r="F109" t="s">
        <v>362</v>
      </c>
      <c r="G109">
        <v>149</v>
      </c>
      <c r="H109">
        <v>2</v>
      </c>
      <c r="I109" t="s">
        <v>362</v>
      </c>
      <c r="J109" t="str">
        <f t="shared" si="18"/>
        <v>'芜湖市',</v>
      </c>
      <c r="K109" t="s">
        <v>1122</v>
      </c>
      <c r="L109" s="230">
        <v>1</v>
      </c>
      <c r="M109" s="230">
        <v>38727</v>
      </c>
      <c r="N109" s="230">
        <v>17950</v>
      </c>
      <c r="O109" s="230">
        <v>20777</v>
      </c>
      <c r="P109" s="230">
        <v>0.53649899999999995</v>
      </c>
      <c r="Q109" s="178">
        <f t="shared" si="31"/>
        <v>-0.40633910534108664</v>
      </c>
      <c r="R109" s="47">
        <f t="shared" si="32"/>
        <v>5.7643849614521889E-2</v>
      </c>
      <c r="S109" s="179">
        <f t="shared" si="33"/>
        <v>0.12259177735598553</v>
      </c>
      <c r="T109" s="173" t="s">
        <v>1122</v>
      </c>
      <c r="U109" s="173">
        <v>1</v>
      </c>
      <c r="V109" s="173">
        <v>99660</v>
      </c>
      <c r="W109" s="173">
        <f t="shared" si="28"/>
        <v>20777</v>
      </c>
      <c r="X109" s="173">
        <f t="shared" si="29"/>
        <v>17950</v>
      </c>
      <c r="Y109" s="173">
        <f t="shared" si="30"/>
        <v>0.46350100000000005</v>
      </c>
      <c r="Z109" s="178" t="e">
        <f t="shared" si="34"/>
        <v>#VALUE!</v>
      </c>
      <c r="AA109" s="178" t="e">
        <f t="shared" si="35"/>
        <v>#VALUE!</v>
      </c>
      <c r="AB109" s="179" t="e">
        <f t="shared" si="36"/>
        <v>#VALUE!</v>
      </c>
    </row>
    <row r="110" spans="1:29" x14ac:dyDescent="0.15">
      <c r="A110" s="15">
        <v>4313</v>
      </c>
      <c r="B110" s="16">
        <v>29</v>
      </c>
      <c r="C110" s="16">
        <v>2</v>
      </c>
      <c r="D110" s="16">
        <v>4313</v>
      </c>
      <c r="E110" s="14" t="str">
        <f t="shared" si="17"/>
        <v>'4313',</v>
      </c>
      <c r="F110" t="s">
        <v>204</v>
      </c>
      <c r="G110">
        <v>1155</v>
      </c>
      <c r="H110">
        <v>2</v>
      </c>
      <c r="I110" t="s">
        <v>204</v>
      </c>
      <c r="J110" t="str">
        <f t="shared" si="18"/>
        <v>'长沙市',</v>
      </c>
      <c r="K110" s="64" t="s">
        <v>1122</v>
      </c>
      <c r="L110" s="230">
        <v>2</v>
      </c>
      <c r="M110" s="230">
        <v>35741</v>
      </c>
      <c r="N110" s="230">
        <v>12950</v>
      </c>
      <c r="O110" s="230">
        <v>22791</v>
      </c>
      <c r="P110" s="230">
        <v>0.63767099999999999</v>
      </c>
      <c r="Q110" s="178">
        <f t="shared" si="31"/>
        <v>1.2674336974199691E-2</v>
      </c>
      <c r="R110" s="178">
        <f t="shared" si="32"/>
        <v>4.9549397660584274E-5</v>
      </c>
      <c r="S110" s="179" t="str">
        <f t="shared" si="33"/>
        <v/>
      </c>
      <c r="T110" s="173" t="s">
        <v>1122</v>
      </c>
      <c r="U110" s="173">
        <v>2</v>
      </c>
      <c r="V110" s="173">
        <v>12120</v>
      </c>
      <c r="W110" s="173">
        <f t="shared" si="28"/>
        <v>22791</v>
      </c>
      <c r="X110" s="173">
        <f t="shared" si="29"/>
        <v>12950</v>
      </c>
      <c r="Y110" s="173">
        <f t="shared" si="30"/>
        <v>0.36232900000000001</v>
      </c>
      <c r="Z110" s="178" t="e">
        <f t="shared" si="34"/>
        <v>#VALUE!</v>
      </c>
      <c r="AA110" s="178" t="e">
        <f t="shared" si="35"/>
        <v>#VALUE!</v>
      </c>
      <c r="AB110" s="179" t="str">
        <f t="shared" si="36"/>
        <v/>
      </c>
      <c r="AC110" s="173" t="e">
        <f>CONCATENATE(#REF!,"_woe_new=-",#REF!,"_woe;")</f>
        <v>#REF!</v>
      </c>
    </row>
    <row r="111" spans="1:29" s="230" customFormat="1" x14ac:dyDescent="0.15">
      <c r="A111" s="177"/>
      <c r="B111" s="178"/>
      <c r="C111" s="178"/>
      <c r="D111" s="178"/>
      <c r="E111" s="176"/>
      <c r="K111" s="230" t="s">
        <v>1122</v>
      </c>
      <c r="L111" s="230">
        <v>3</v>
      </c>
      <c r="M111" s="230">
        <v>25193</v>
      </c>
      <c r="N111" s="230">
        <v>7540</v>
      </c>
      <c r="O111" s="230">
        <v>17653</v>
      </c>
      <c r="P111" s="230">
        <v>0.70071099999999997</v>
      </c>
      <c r="Q111" s="178">
        <f t="shared" si="31"/>
        <v>0.29808796251783337</v>
      </c>
      <c r="R111" s="178">
        <f t="shared" si="32"/>
        <v>1.8473914578312073E-2</v>
      </c>
      <c r="S111" s="179"/>
      <c r="Z111" s="178"/>
      <c r="AA111" s="178"/>
      <c r="AB111" s="179"/>
    </row>
    <row r="112" spans="1:29" x14ac:dyDescent="0.15">
      <c r="A112" s="15">
        <v>6229</v>
      </c>
      <c r="B112" s="16">
        <v>37</v>
      </c>
      <c r="C112" s="16">
        <v>2</v>
      </c>
      <c r="D112" s="16">
        <v>6229</v>
      </c>
      <c r="E112" s="14" t="str">
        <f t="shared" si="17"/>
        <v>'6229',</v>
      </c>
      <c r="F112" t="s">
        <v>211</v>
      </c>
      <c r="G112">
        <v>692</v>
      </c>
      <c r="H112">
        <v>2</v>
      </c>
      <c r="I112" t="s">
        <v>211</v>
      </c>
      <c r="J112" t="str">
        <f t="shared" si="18"/>
        <v>'无锡市',</v>
      </c>
      <c r="K112" s="64" t="s">
        <v>1122</v>
      </c>
      <c r="L112" s="230">
        <v>4</v>
      </c>
      <c r="M112" s="230">
        <v>16012</v>
      </c>
      <c r="N112" s="230">
        <v>3811</v>
      </c>
      <c r="O112" s="230">
        <v>12201</v>
      </c>
      <c r="P112" s="230">
        <v>0.76199099999999997</v>
      </c>
      <c r="Q112" s="47">
        <f t="shared" si="31"/>
        <v>0.61103069763202633</v>
      </c>
      <c r="R112" s="178">
        <f t="shared" si="32"/>
        <v>4.6424463765490996E-2</v>
      </c>
      <c r="S112" s="179" t="str">
        <f>IF(K110=K112,"",SUMIFS($R$2:$R$170,$K$2:$K$170,K112))</f>
        <v/>
      </c>
      <c r="T112" s="173" t="s">
        <v>1122</v>
      </c>
      <c r="U112" s="173">
        <v>3</v>
      </c>
      <c r="V112" s="173">
        <v>3893</v>
      </c>
      <c r="W112" s="173">
        <f t="shared" si="28"/>
        <v>12201</v>
      </c>
      <c r="X112" s="173">
        <f t="shared" si="29"/>
        <v>3811</v>
      </c>
      <c r="Y112" s="173">
        <f t="shared" si="30"/>
        <v>0.23800900000000003</v>
      </c>
      <c r="Z112" s="178" t="e">
        <f t="shared" ref="Z112:Z143" si="37">LN((X112/SUMIFS($X$2:$X$181,$K$2:$K$169,T112))/(W112/SUMIFS($W$2:$W$181,$K$2:$K$169,T112)))</f>
        <v>#VALUE!</v>
      </c>
      <c r="AA112" s="178" t="e">
        <f t="shared" ref="AA112:AA143" si="38">((X112/SUMIFS($X$2:$X$181,$K$2:$K$169,T112))-(W112/SUMIFS($W$2:$W$181,$K$2:$K$169,T112)))*Z112</f>
        <v>#VALUE!</v>
      </c>
      <c r="AB112" s="179" t="str">
        <f>IF(T110=T112,"",SUMIFS($AA$2:$AA$181,$K$2:$K$169,T112))</f>
        <v/>
      </c>
    </row>
    <row r="113" spans="1:29" x14ac:dyDescent="0.15">
      <c r="A113" s="15">
        <v>1301</v>
      </c>
      <c r="B113" s="16">
        <v>434</v>
      </c>
      <c r="C113" s="16">
        <v>2</v>
      </c>
      <c r="D113" s="16">
        <v>1301</v>
      </c>
      <c r="E113" s="14" t="str">
        <f t="shared" si="17"/>
        <v>'1301',</v>
      </c>
      <c r="F113" t="s">
        <v>255</v>
      </c>
      <c r="G113">
        <v>370</v>
      </c>
      <c r="H113">
        <v>2</v>
      </c>
      <c r="I113" t="s">
        <v>255</v>
      </c>
      <c r="J113" t="str">
        <f t="shared" si="18"/>
        <v>'保山市',</v>
      </c>
      <c r="K113" t="s">
        <v>1124</v>
      </c>
      <c r="L113" s="64">
        <v>1</v>
      </c>
      <c r="M113" s="64">
        <v>6176</v>
      </c>
      <c r="N113" s="64">
        <v>1471</v>
      </c>
      <c r="O113" s="64">
        <v>4705</v>
      </c>
      <c r="P113" s="64">
        <v>0.76182000000000005</v>
      </c>
      <c r="Q113" s="47">
        <f t="shared" si="31"/>
        <v>0.61008773534859451</v>
      </c>
      <c r="R113" s="47">
        <f t="shared" si="32"/>
        <v>1.7854746161358247E-2</v>
      </c>
      <c r="S113" s="179">
        <f t="shared" ref="S113:S144" si="39">IF(K112=K113,"",SUMIFS($R$2:$R$170,$K$2:$K$170,K113))</f>
        <v>3.0899940348672467E-2</v>
      </c>
      <c r="T113" s="173" t="s">
        <v>1124</v>
      </c>
      <c r="U113" s="173">
        <v>1</v>
      </c>
      <c r="V113" s="173">
        <v>6176</v>
      </c>
      <c r="W113" s="173">
        <f t="shared" si="28"/>
        <v>4705</v>
      </c>
      <c r="X113" s="173">
        <f t="shared" si="29"/>
        <v>1471</v>
      </c>
      <c r="Y113" s="173">
        <f t="shared" si="30"/>
        <v>0.23817999999999995</v>
      </c>
      <c r="Z113" s="178" t="e">
        <f t="shared" si="37"/>
        <v>#VALUE!</v>
      </c>
      <c r="AA113" s="178" t="e">
        <f t="shared" si="38"/>
        <v>#VALUE!</v>
      </c>
      <c r="AB113" s="179" t="e">
        <f t="shared" ref="AB113:AB144" si="40">IF(T112=T113,"",SUMIFS($AA$2:$AA$181,$K$2:$K$169,T113))</f>
        <v>#VALUE!</v>
      </c>
    </row>
    <row r="114" spans="1:29" x14ac:dyDescent="0.15">
      <c r="A114" s="15">
        <v>1406</v>
      </c>
      <c r="B114" s="16">
        <v>217</v>
      </c>
      <c r="C114" s="16">
        <v>2</v>
      </c>
      <c r="D114" s="16">
        <v>1406</v>
      </c>
      <c r="E114" s="14" t="str">
        <f t="shared" si="17"/>
        <v>'1406',</v>
      </c>
      <c r="F114" t="s">
        <v>232</v>
      </c>
      <c r="G114">
        <v>184</v>
      </c>
      <c r="H114">
        <v>2</v>
      </c>
      <c r="I114" t="s">
        <v>232</v>
      </c>
      <c r="J114" t="str">
        <f t="shared" si="18"/>
        <v>'白山市',</v>
      </c>
      <c r="K114" s="64" t="s">
        <v>1124</v>
      </c>
      <c r="L114" s="64">
        <v>2</v>
      </c>
      <c r="M114" s="64">
        <v>60852</v>
      </c>
      <c r="N114" s="64">
        <v>21312</v>
      </c>
      <c r="O114" s="64">
        <v>39540</v>
      </c>
      <c r="P114" s="64">
        <v>0.64977300000000004</v>
      </c>
      <c r="Q114" s="47">
        <f t="shared" si="31"/>
        <v>6.5446927315044284E-2</v>
      </c>
      <c r="R114" s="47">
        <f t="shared" si="32"/>
        <v>2.2328259151399503E-3</v>
      </c>
      <c r="S114" s="179" t="str">
        <f t="shared" si="39"/>
        <v/>
      </c>
      <c r="T114" s="173" t="s">
        <v>1124</v>
      </c>
      <c r="U114" s="173">
        <v>2</v>
      </c>
      <c r="V114" s="173">
        <v>60852</v>
      </c>
      <c r="W114" s="173">
        <f t="shared" si="28"/>
        <v>39540</v>
      </c>
      <c r="X114" s="173">
        <f t="shared" si="29"/>
        <v>21312</v>
      </c>
      <c r="Y114" s="173">
        <f t="shared" si="30"/>
        <v>0.35022699999999996</v>
      </c>
      <c r="Z114" s="178" t="e">
        <f t="shared" si="37"/>
        <v>#VALUE!</v>
      </c>
      <c r="AA114" s="178" t="e">
        <f t="shared" si="38"/>
        <v>#VALUE!</v>
      </c>
      <c r="AB114" s="179" t="str">
        <f t="shared" si="40"/>
        <v/>
      </c>
    </row>
    <row r="115" spans="1:29" x14ac:dyDescent="0.15">
      <c r="A115" s="15">
        <v>2302</v>
      </c>
      <c r="B115" s="16">
        <v>616</v>
      </c>
      <c r="C115" s="16">
        <v>2</v>
      </c>
      <c r="D115" s="16">
        <v>2302</v>
      </c>
      <c r="E115" s="14" t="str">
        <f t="shared" si="17"/>
        <v>'2302',</v>
      </c>
      <c r="F115" t="s">
        <v>512</v>
      </c>
      <c r="G115">
        <v>32</v>
      </c>
      <c r="H115">
        <v>2</v>
      </c>
      <c r="I115" t="s">
        <v>512</v>
      </c>
      <c r="J115" t="str">
        <f t="shared" si="18"/>
        <v>'金昌市',</v>
      </c>
      <c r="K115" s="64" t="s">
        <v>1124</v>
      </c>
      <c r="L115" s="64">
        <v>3</v>
      </c>
      <c r="M115" s="64">
        <v>39531</v>
      </c>
      <c r="N115" s="64">
        <v>15580</v>
      </c>
      <c r="O115" s="64">
        <v>23951</v>
      </c>
      <c r="P115" s="64">
        <v>0.60587899999999995</v>
      </c>
      <c r="Q115" s="47">
        <f t="shared" si="31"/>
        <v>-0.12257355987334065</v>
      </c>
      <c r="R115" s="47">
        <f t="shared" si="32"/>
        <v>5.2141003918845302E-3</v>
      </c>
      <c r="S115" s="179" t="str">
        <f t="shared" si="39"/>
        <v/>
      </c>
      <c r="T115" s="173" t="s">
        <v>1124</v>
      </c>
      <c r="U115" s="173">
        <v>3</v>
      </c>
      <c r="V115" s="173">
        <v>39531</v>
      </c>
      <c r="W115" s="173">
        <f t="shared" si="28"/>
        <v>23951</v>
      </c>
      <c r="X115" s="173">
        <f t="shared" si="29"/>
        <v>15580</v>
      </c>
      <c r="Y115" s="173">
        <f t="shared" si="30"/>
        <v>0.39412100000000005</v>
      </c>
      <c r="Z115" s="178" t="e">
        <f t="shared" si="37"/>
        <v>#VALUE!</v>
      </c>
      <c r="AA115" s="178" t="e">
        <f t="shared" si="38"/>
        <v>#VALUE!</v>
      </c>
      <c r="AB115" s="179" t="str">
        <f t="shared" si="40"/>
        <v/>
      </c>
      <c r="AC115" s="173" t="str">
        <f>CONCATENATE(T106,"_woe_new=-",T106,"_woe;")</f>
        <v>max_roll_seq_woe_new=-max_roll_seq_woe;</v>
      </c>
    </row>
    <row r="116" spans="1:29" x14ac:dyDescent="0.15">
      <c r="A116" s="15">
        <v>6125</v>
      </c>
      <c r="B116" s="16">
        <v>311</v>
      </c>
      <c r="C116" s="16">
        <v>2</v>
      </c>
      <c r="D116" s="16">
        <v>6125</v>
      </c>
      <c r="E116" s="14" t="str">
        <f t="shared" si="17"/>
        <v>'6125',</v>
      </c>
      <c r="F116" t="s">
        <v>448</v>
      </c>
      <c r="G116">
        <v>8</v>
      </c>
      <c r="H116">
        <v>2</v>
      </c>
      <c r="I116" t="s">
        <v>448</v>
      </c>
      <c r="J116" t="str">
        <f t="shared" si="18"/>
        <v>'荆门市',</v>
      </c>
      <c r="K116" s="64" t="s">
        <v>1124</v>
      </c>
      <c r="L116" s="64">
        <v>4</v>
      </c>
      <c r="M116" s="64">
        <v>8161</v>
      </c>
      <c r="N116" s="64">
        <v>3444</v>
      </c>
      <c r="O116" s="64">
        <v>4717</v>
      </c>
      <c r="P116" s="64">
        <v>0.57799299999999998</v>
      </c>
      <c r="Q116" s="47">
        <f t="shared" si="31"/>
        <v>-0.23805617833280748</v>
      </c>
      <c r="R116" s="47">
        <f t="shared" si="32"/>
        <v>4.1107099120889197E-3</v>
      </c>
      <c r="S116" s="179" t="str">
        <f t="shared" si="39"/>
        <v/>
      </c>
      <c r="T116" s="173" t="s">
        <v>1124</v>
      </c>
      <c r="U116" s="173">
        <v>4</v>
      </c>
      <c r="V116" s="173">
        <v>8161</v>
      </c>
      <c r="W116" s="173">
        <f t="shared" si="28"/>
        <v>4717</v>
      </c>
      <c r="X116" s="173">
        <f t="shared" si="29"/>
        <v>3444</v>
      </c>
      <c r="Y116" s="173">
        <f t="shared" si="30"/>
        <v>0.42200700000000002</v>
      </c>
      <c r="Z116" s="178" t="e">
        <f t="shared" si="37"/>
        <v>#VALUE!</v>
      </c>
      <c r="AA116" s="178" t="e">
        <f t="shared" si="38"/>
        <v>#VALUE!</v>
      </c>
      <c r="AB116" s="179" t="str">
        <f t="shared" si="40"/>
        <v/>
      </c>
    </row>
    <row r="117" spans="1:29" x14ac:dyDescent="0.15">
      <c r="A117" s="15">
        <v>4130</v>
      </c>
      <c r="B117" s="16">
        <v>189</v>
      </c>
      <c r="C117" s="16">
        <v>2</v>
      </c>
      <c r="D117" s="16">
        <v>4130</v>
      </c>
      <c r="E117" s="14" t="str">
        <f t="shared" si="17"/>
        <v>'4130',</v>
      </c>
      <c r="F117" t="s">
        <v>458</v>
      </c>
      <c r="G117">
        <v>8</v>
      </c>
      <c r="H117">
        <v>2</v>
      </c>
      <c r="I117" t="s">
        <v>458</v>
      </c>
      <c r="J117" t="str">
        <f t="shared" si="18"/>
        <v>'乐山市',</v>
      </c>
      <c r="K117" s="64" t="s">
        <v>1124</v>
      </c>
      <c r="L117" s="64">
        <v>5</v>
      </c>
      <c r="M117" s="64">
        <v>953</v>
      </c>
      <c r="N117" s="64">
        <v>444</v>
      </c>
      <c r="O117" s="64">
        <v>509</v>
      </c>
      <c r="P117" s="64">
        <v>0.53410299999999999</v>
      </c>
      <c r="Q117" s="47">
        <f t="shared" si="31"/>
        <v>-0.41597214195114995</v>
      </c>
      <c r="R117" s="47">
        <f t="shared" si="32"/>
        <v>1.4875579682008195E-3</v>
      </c>
      <c r="S117" s="179" t="str">
        <f t="shared" si="39"/>
        <v/>
      </c>
      <c r="T117" s="173" t="s">
        <v>1124</v>
      </c>
      <c r="U117" s="173">
        <v>5</v>
      </c>
      <c r="V117" s="173">
        <v>953</v>
      </c>
      <c r="W117" s="173">
        <f t="shared" si="28"/>
        <v>509</v>
      </c>
      <c r="X117" s="173">
        <f t="shared" si="29"/>
        <v>444</v>
      </c>
      <c r="Y117" s="173">
        <f t="shared" si="30"/>
        <v>0.46589700000000001</v>
      </c>
      <c r="Z117" s="178" t="e">
        <f t="shared" si="37"/>
        <v>#VALUE!</v>
      </c>
      <c r="AA117" s="178" t="e">
        <f t="shared" si="38"/>
        <v>#VALUE!</v>
      </c>
      <c r="AB117" s="179" t="str">
        <f t="shared" si="40"/>
        <v/>
      </c>
    </row>
    <row r="118" spans="1:29" x14ac:dyDescent="0.15">
      <c r="A118" s="15">
        <v>2306</v>
      </c>
      <c r="B118" s="16">
        <v>426</v>
      </c>
      <c r="C118" s="16">
        <v>2</v>
      </c>
      <c r="D118" s="16">
        <v>2306</v>
      </c>
      <c r="E118" s="14" t="str">
        <f t="shared" si="17"/>
        <v>'2306',</v>
      </c>
      <c r="F118" t="s">
        <v>190</v>
      </c>
      <c r="G118">
        <v>606</v>
      </c>
      <c r="H118">
        <v>2</v>
      </c>
      <c r="I118" t="s">
        <v>190</v>
      </c>
      <c r="J118" t="str">
        <f t="shared" si="18"/>
        <v>'赣州市',</v>
      </c>
      <c r="K118" t="s">
        <v>1125</v>
      </c>
      <c r="L118" s="64">
        <v>1</v>
      </c>
      <c r="M118" s="64">
        <v>60037</v>
      </c>
      <c r="N118" s="64">
        <v>23337</v>
      </c>
      <c r="O118" s="64">
        <v>36700</v>
      </c>
      <c r="P118" s="64">
        <v>0.61129</v>
      </c>
      <c r="Q118" s="47">
        <f t="shared" si="31"/>
        <v>-9.9858924901670046E-2</v>
      </c>
      <c r="R118" s="47">
        <f t="shared" si="32"/>
        <v>5.2417722435221265E-3</v>
      </c>
      <c r="S118" s="179">
        <f t="shared" si="39"/>
        <v>2.6255965739560023E-2</v>
      </c>
      <c r="T118" s="173" t="s">
        <v>1125</v>
      </c>
      <c r="U118" s="173">
        <v>1</v>
      </c>
      <c r="V118" s="173">
        <v>60037</v>
      </c>
      <c r="W118" s="173">
        <f t="shared" si="28"/>
        <v>36700</v>
      </c>
      <c r="X118" s="173">
        <f t="shared" si="29"/>
        <v>23337</v>
      </c>
      <c r="Y118" s="173">
        <f t="shared" si="30"/>
        <v>0.38871</v>
      </c>
      <c r="Z118" s="178" t="e">
        <f t="shared" si="37"/>
        <v>#VALUE!</v>
      </c>
      <c r="AA118" s="178" t="e">
        <f t="shared" si="38"/>
        <v>#VALUE!</v>
      </c>
      <c r="AB118" s="179" t="e">
        <f t="shared" si="40"/>
        <v>#VALUE!</v>
      </c>
      <c r="AC118" s="173" t="str">
        <f>CONCATENATE(T109,"_woe_new=-",T109,"_woe;")</f>
        <v>due_cstime_ratio_woe_new=-due_cstime_ratio_woe;</v>
      </c>
    </row>
    <row r="119" spans="1:29" x14ac:dyDescent="0.15">
      <c r="A119" s="15">
        <v>4452</v>
      </c>
      <c r="B119" s="16">
        <v>586</v>
      </c>
      <c r="C119" s="16">
        <v>2</v>
      </c>
      <c r="D119" s="16">
        <v>4452</v>
      </c>
      <c r="E119" s="14" t="str">
        <f t="shared" si="17"/>
        <v>'4452',</v>
      </c>
      <c r="F119" t="s">
        <v>358</v>
      </c>
      <c r="G119">
        <v>481</v>
      </c>
      <c r="H119">
        <v>2</v>
      </c>
      <c r="I119" t="s">
        <v>358</v>
      </c>
      <c r="J119" t="str">
        <f t="shared" si="18"/>
        <v>'清远市',</v>
      </c>
      <c r="K119" s="64" t="s">
        <v>1125</v>
      </c>
      <c r="L119" s="64">
        <v>2</v>
      </c>
      <c r="M119" s="64">
        <v>28555</v>
      </c>
      <c r="N119" s="64">
        <v>10662</v>
      </c>
      <c r="O119" s="64">
        <v>17893</v>
      </c>
      <c r="P119" s="64">
        <v>0.62661500000000003</v>
      </c>
      <c r="Q119" s="47">
        <f t="shared" si="31"/>
        <v>-3.4872039560292258E-2</v>
      </c>
      <c r="R119" s="47">
        <f t="shared" si="32"/>
        <v>3.015824195543194E-4</v>
      </c>
      <c r="S119" s="179" t="str">
        <f t="shared" si="39"/>
        <v/>
      </c>
      <c r="T119" s="173" t="s">
        <v>1125</v>
      </c>
      <c r="U119" s="173">
        <v>2</v>
      </c>
      <c r="V119" s="173">
        <v>28555</v>
      </c>
      <c r="W119" s="173">
        <f t="shared" si="28"/>
        <v>17893</v>
      </c>
      <c r="X119" s="173">
        <f t="shared" si="29"/>
        <v>10662</v>
      </c>
      <c r="Y119" s="173">
        <f t="shared" si="30"/>
        <v>0.37338499999999997</v>
      </c>
      <c r="Z119" s="178" t="e">
        <f t="shared" si="37"/>
        <v>#VALUE!</v>
      </c>
      <c r="AA119" s="178" t="e">
        <f t="shared" si="38"/>
        <v>#VALUE!</v>
      </c>
      <c r="AB119" s="179" t="str">
        <f t="shared" si="40"/>
        <v/>
      </c>
    </row>
    <row r="120" spans="1:29" x14ac:dyDescent="0.15">
      <c r="A120" s="15">
        <v>2201</v>
      </c>
      <c r="B120" s="16">
        <v>1024</v>
      </c>
      <c r="C120" s="16">
        <v>2</v>
      </c>
      <c r="D120" s="16">
        <v>2201</v>
      </c>
      <c r="E120" s="14" t="str">
        <f t="shared" si="17"/>
        <v>'2201',</v>
      </c>
      <c r="F120" t="s">
        <v>231</v>
      </c>
      <c r="G120">
        <v>91</v>
      </c>
      <c r="H120">
        <v>2</v>
      </c>
      <c r="I120" t="s">
        <v>231</v>
      </c>
      <c r="J120" t="str">
        <f t="shared" si="18"/>
        <v>'衡阳市',</v>
      </c>
      <c r="K120" s="64" t="s">
        <v>1125</v>
      </c>
      <c r="L120" s="64">
        <v>3</v>
      </c>
      <c r="M120" s="64">
        <v>13152</v>
      </c>
      <c r="N120" s="64">
        <v>4392</v>
      </c>
      <c r="O120" s="64">
        <v>8760</v>
      </c>
      <c r="P120" s="64">
        <v>0.66605800000000004</v>
      </c>
      <c r="Q120" s="47">
        <f t="shared" si="31"/>
        <v>0.13781560467162277</v>
      </c>
      <c r="R120" s="47">
        <f t="shared" si="32"/>
        <v>2.1168595546887498E-3</v>
      </c>
      <c r="S120" s="179" t="str">
        <f t="shared" si="39"/>
        <v/>
      </c>
      <c r="T120" s="173" t="s">
        <v>1125</v>
      </c>
      <c r="U120" s="173">
        <v>3</v>
      </c>
      <c r="V120" s="173">
        <v>13152</v>
      </c>
      <c r="W120" s="173">
        <f t="shared" si="28"/>
        <v>8760</v>
      </c>
      <c r="X120" s="173">
        <f t="shared" si="29"/>
        <v>4392</v>
      </c>
      <c r="Y120" s="173">
        <f t="shared" si="30"/>
        <v>0.33394199999999996</v>
      </c>
      <c r="Z120" s="178" t="e">
        <f t="shared" si="37"/>
        <v>#VALUE!</v>
      </c>
      <c r="AA120" s="178" t="e">
        <f t="shared" si="38"/>
        <v>#VALUE!</v>
      </c>
      <c r="AB120" s="179" t="str">
        <f t="shared" si="40"/>
        <v/>
      </c>
    </row>
    <row r="121" spans="1:29" x14ac:dyDescent="0.15">
      <c r="A121" s="15">
        <v>3704</v>
      </c>
      <c r="B121" s="16">
        <v>144</v>
      </c>
      <c r="C121" s="16">
        <v>2</v>
      </c>
      <c r="D121" s="16">
        <v>3704</v>
      </c>
      <c r="E121" s="14" t="str">
        <f t="shared" si="17"/>
        <v>'3704',</v>
      </c>
      <c r="F121" t="s">
        <v>197</v>
      </c>
      <c r="G121">
        <v>223</v>
      </c>
      <c r="H121">
        <v>2</v>
      </c>
      <c r="I121" t="s">
        <v>197</v>
      </c>
      <c r="J121" t="str">
        <f t="shared" si="18"/>
        <v>'鹤岗市',</v>
      </c>
      <c r="K121" s="64" t="s">
        <v>1125</v>
      </c>
      <c r="L121" s="64">
        <v>4</v>
      </c>
      <c r="M121" s="64">
        <v>13929</v>
      </c>
      <c r="N121" s="64">
        <v>3860</v>
      </c>
      <c r="O121" s="64">
        <v>10069</v>
      </c>
      <c r="P121" s="64">
        <v>0.72287999999999997</v>
      </c>
      <c r="Q121" s="47">
        <f t="shared" si="31"/>
        <v>0.40619861738729046</v>
      </c>
      <c r="R121" s="47">
        <f t="shared" si="32"/>
        <v>1.8595751521794827E-2</v>
      </c>
      <c r="S121" s="179" t="str">
        <f t="shared" si="39"/>
        <v/>
      </c>
      <c r="T121" s="173" t="s">
        <v>1125</v>
      </c>
      <c r="U121" s="173">
        <v>4</v>
      </c>
      <c r="V121" s="173">
        <v>13929</v>
      </c>
      <c r="W121" s="173">
        <f t="shared" si="28"/>
        <v>10069</v>
      </c>
      <c r="X121" s="173">
        <f t="shared" si="29"/>
        <v>3860</v>
      </c>
      <c r="Y121" s="173">
        <f t="shared" si="30"/>
        <v>0.27712000000000003</v>
      </c>
      <c r="Z121" s="178" t="e">
        <f t="shared" si="37"/>
        <v>#VALUE!</v>
      </c>
      <c r="AA121" s="178" t="e">
        <f t="shared" si="38"/>
        <v>#VALUE!</v>
      </c>
      <c r="AB121" s="179" t="str">
        <f t="shared" si="40"/>
        <v/>
      </c>
      <c r="AC121" s="173" t="str">
        <f>CONCATENATE(T113,"_woe_new=-",T113,"_woe;")</f>
        <v>con1_due_times_woe_new=-con1_due_times_woe;</v>
      </c>
    </row>
    <row r="122" spans="1:29" x14ac:dyDescent="0.15">
      <c r="A122" s="15">
        <v>5131</v>
      </c>
      <c r="B122" s="16">
        <v>144</v>
      </c>
      <c r="C122" s="16">
        <v>2</v>
      </c>
      <c r="D122" s="16">
        <v>5131</v>
      </c>
      <c r="E122" s="14" t="str">
        <f t="shared" si="17"/>
        <v>'5131',</v>
      </c>
      <c r="F122" t="s">
        <v>247</v>
      </c>
      <c r="G122">
        <v>739</v>
      </c>
      <c r="H122">
        <v>2</v>
      </c>
      <c r="I122" t="s">
        <v>247</v>
      </c>
      <c r="J122" t="str">
        <f t="shared" si="18"/>
        <v>'遵义市',</v>
      </c>
      <c r="K122" t="s">
        <v>1128</v>
      </c>
      <c r="L122" s="64">
        <v>1</v>
      </c>
      <c r="M122" s="64">
        <v>61271</v>
      </c>
      <c r="N122" s="64">
        <v>20253</v>
      </c>
      <c r="O122" s="64">
        <v>41018</v>
      </c>
      <c r="P122" s="64">
        <v>0.66945200000000005</v>
      </c>
      <c r="Q122" s="47">
        <f t="shared" si="31"/>
        <v>0.15311246795425007</v>
      </c>
      <c r="R122" s="47">
        <f t="shared" si="32"/>
        <v>1.2143547446208004E-2</v>
      </c>
      <c r="S122" s="179">
        <f t="shared" si="39"/>
        <v>2.6871109052641083E-2</v>
      </c>
      <c r="T122" s="173" t="s">
        <v>1128</v>
      </c>
      <c r="U122" s="173">
        <v>1</v>
      </c>
      <c r="V122" s="173">
        <v>61271</v>
      </c>
      <c r="W122" s="173">
        <f t="shared" si="28"/>
        <v>41018</v>
      </c>
      <c r="X122" s="173">
        <f t="shared" si="29"/>
        <v>20253</v>
      </c>
      <c r="Y122" s="173">
        <f t="shared" si="30"/>
        <v>0.33054799999999995</v>
      </c>
      <c r="Z122" s="178" t="e">
        <f t="shared" si="37"/>
        <v>#VALUE!</v>
      </c>
      <c r="AA122" s="178" t="e">
        <f t="shared" si="38"/>
        <v>#VALUE!</v>
      </c>
      <c r="AB122" s="179" t="e">
        <f t="shared" si="40"/>
        <v>#VALUE!</v>
      </c>
    </row>
    <row r="123" spans="1:29" x14ac:dyDescent="0.15">
      <c r="A123" s="15">
        <v>5305</v>
      </c>
      <c r="B123" s="16">
        <v>8</v>
      </c>
      <c r="C123" s="16">
        <v>2</v>
      </c>
      <c r="D123" s="16">
        <v>5305</v>
      </c>
      <c r="E123" s="14" t="str">
        <f t="shared" si="17"/>
        <v>'5305',</v>
      </c>
      <c r="F123" t="s">
        <v>355</v>
      </c>
      <c r="G123">
        <v>337</v>
      </c>
      <c r="H123">
        <v>2</v>
      </c>
      <c r="I123" t="s">
        <v>355</v>
      </c>
      <c r="J123" t="str">
        <f t="shared" si="18"/>
        <v>'丹东市',</v>
      </c>
      <c r="K123" s="64" t="s">
        <v>1128</v>
      </c>
      <c r="L123" s="64">
        <v>2</v>
      </c>
      <c r="M123" s="64">
        <v>8738</v>
      </c>
      <c r="N123" s="64">
        <v>3268</v>
      </c>
      <c r="O123" s="64">
        <v>5470</v>
      </c>
      <c r="P123" s="64">
        <v>0.62600100000000003</v>
      </c>
      <c r="Q123" s="47">
        <f t="shared" si="31"/>
        <v>-3.7495156633314389E-2</v>
      </c>
      <c r="R123" s="47">
        <f t="shared" si="32"/>
        <v>1.0672812262538161E-4</v>
      </c>
      <c r="S123" s="179" t="str">
        <f t="shared" si="39"/>
        <v/>
      </c>
      <c r="T123" s="173" t="s">
        <v>1128</v>
      </c>
      <c r="U123" s="173">
        <v>2</v>
      </c>
      <c r="V123" s="173">
        <v>8738</v>
      </c>
      <c r="W123" s="173">
        <f t="shared" si="28"/>
        <v>5470</v>
      </c>
      <c r="X123" s="173">
        <f t="shared" si="29"/>
        <v>3268</v>
      </c>
      <c r="Y123" s="173">
        <f t="shared" si="30"/>
        <v>0.37399899999999997</v>
      </c>
      <c r="Z123" s="178" t="e">
        <f t="shared" si="37"/>
        <v>#VALUE!</v>
      </c>
      <c r="AA123" s="178" t="e">
        <f t="shared" si="38"/>
        <v>#VALUE!</v>
      </c>
      <c r="AB123" s="179" t="str">
        <f t="shared" si="40"/>
        <v/>
      </c>
    </row>
    <row r="124" spans="1:29" x14ac:dyDescent="0.15">
      <c r="A124" s="15">
        <v>3607</v>
      </c>
      <c r="B124" s="16">
        <v>793</v>
      </c>
      <c r="C124" s="16">
        <v>2</v>
      </c>
      <c r="D124" s="16">
        <v>3607</v>
      </c>
      <c r="E124" s="14" t="str">
        <f t="shared" si="17"/>
        <v>'3607',</v>
      </c>
      <c r="F124" t="s">
        <v>497</v>
      </c>
      <c r="G124">
        <v>839</v>
      </c>
      <c r="H124">
        <v>2</v>
      </c>
      <c r="I124" t="s">
        <v>497</v>
      </c>
      <c r="J124" t="str">
        <f t="shared" si="18"/>
        <v>'哈尔滨市',</v>
      </c>
      <c r="K124" s="64" t="s">
        <v>1128</v>
      </c>
      <c r="L124" s="64">
        <v>3</v>
      </c>
      <c r="M124" s="64">
        <v>10423</v>
      </c>
      <c r="N124" s="64">
        <v>4188</v>
      </c>
      <c r="O124" s="64">
        <v>6235</v>
      </c>
      <c r="P124" s="64">
        <v>0.59819599999999995</v>
      </c>
      <c r="Q124" s="47">
        <f t="shared" si="31"/>
        <v>-0.15464030994573844</v>
      </c>
      <c r="R124" s="47">
        <f t="shared" si="32"/>
        <v>2.196180505932596E-3</v>
      </c>
      <c r="S124" s="179" t="str">
        <f t="shared" si="39"/>
        <v/>
      </c>
      <c r="T124" s="173" t="s">
        <v>1128</v>
      </c>
      <c r="U124" s="173">
        <v>3</v>
      </c>
      <c r="V124" s="173">
        <v>10423</v>
      </c>
      <c r="W124" s="173">
        <f t="shared" ref="W124:W139" si="41">O124</f>
        <v>6235</v>
      </c>
      <c r="X124" s="173">
        <f t="shared" ref="X124:X139" si="42">N124</f>
        <v>4188</v>
      </c>
      <c r="Y124" s="173">
        <f t="shared" ref="Y124:Y139" si="43">1-P124</f>
        <v>0.40180400000000005</v>
      </c>
      <c r="Z124" s="178" t="e">
        <f t="shared" si="37"/>
        <v>#VALUE!</v>
      </c>
      <c r="AA124" s="178" t="e">
        <f t="shared" si="38"/>
        <v>#VALUE!</v>
      </c>
      <c r="AB124" s="179" t="str">
        <f t="shared" si="40"/>
        <v/>
      </c>
    </row>
    <row r="125" spans="1:29" x14ac:dyDescent="0.15">
      <c r="A125" s="15">
        <v>4104</v>
      </c>
      <c r="B125" s="16">
        <v>504</v>
      </c>
      <c r="C125" s="16">
        <v>3</v>
      </c>
      <c r="D125" s="16">
        <v>4104</v>
      </c>
      <c r="E125" s="14" t="str">
        <f t="shared" si="17"/>
        <v>'4104',</v>
      </c>
      <c r="F125" t="s">
        <v>306</v>
      </c>
      <c r="G125">
        <v>529</v>
      </c>
      <c r="H125">
        <v>2</v>
      </c>
      <c r="I125" t="s">
        <v>306</v>
      </c>
      <c r="J125" t="str">
        <f t="shared" si="18"/>
        <v>'阳江市',</v>
      </c>
      <c r="K125" s="64" t="s">
        <v>1128</v>
      </c>
      <c r="L125" s="64">
        <v>4</v>
      </c>
      <c r="M125" s="64">
        <v>35241</v>
      </c>
      <c r="N125" s="64">
        <v>14542</v>
      </c>
      <c r="O125" s="64">
        <v>20699</v>
      </c>
      <c r="P125" s="64">
        <v>0.58735599999999999</v>
      </c>
      <c r="Q125" s="47">
        <f t="shared" si="31"/>
        <v>-0.1995512203716594</v>
      </c>
      <c r="R125" s="47">
        <f t="shared" si="32"/>
        <v>1.2424652977875102E-2</v>
      </c>
      <c r="S125" s="179" t="str">
        <f t="shared" si="39"/>
        <v/>
      </c>
      <c r="T125" s="173" t="s">
        <v>1128</v>
      </c>
      <c r="U125" s="173">
        <v>4</v>
      </c>
      <c r="V125" s="173">
        <v>35241</v>
      </c>
      <c r="W125" s="173">
        <f t="shared" si="41"/>
        <v>20699</v>
      </c>
      <c r="X125" s="173">
        <f t="shared" si="42"/>
        <v>14542</v>
      </c>
      <c r="Y125" s="173">
        <f t="shared" si="43"/>
        <v>0.41264400000000001</v>
      </c>
      <c r="Z125" s="178" t="e">
        <f t="shared" si="37"/>
        <v>#VALUE!</v>
      </c>
      <c r="AA125" s="178" t="e">
        <f t="shared" si="38"/>
        <v>#VALUE!</v>
      </c>
      <c r="AB125" s="179" t="str">
        <f t="shared" si="40"/>
        <v/>
      </c>
    </row>
    <row r="126" spans="1:29" x14ac:dyDescent="0.15">
      <c r="A126" s="15">
        <v>3305</v>
      </c>
      <c r="B126" s="16">
        <v>263</v>
      </c>
      <c r="C126" s="16">
        <v>3</v>
      </c>
      <c r="D126" s="16">
        <v>3305</v>
      </c>
      <c r="E126" s="14" t="str">
        <f t="shared" si="17"/>
        <v>'3305',</v>
      </c>
      <c r="F126" t="s">
        <v>304</v>
      </c>
      <c r="G126">
        <v>1717</v>
      </c>
      <c r="H126">
        <v>2</v>
      </c>
      <c r="I126" t="s">
        <v>304</v>
      </c>
      <c r="J126" t="str">
        <f t="shared" si="18"/>
        <v>'重庆市',</v>
      </c>
      <c r="K126" t="s">
        <v>1130</v>
      </c>
      <c r="L126" s="64">
        <v>1</v>
      </c>
      <c r="M126" s="64">
        <v>110169</v>
      </c>
      <c r="N126" s="64">
        <v>40879</v>
      </c>
      <c r="O126" s="64">
        <v>69290</v>
      </c>
      <c r="P126" s="64">
        <v>0.62894300000000003</v>
      </c>
      <c r="Q126" s="47">
        <f t="shared" si="31"/>
        <v>-2.4911484186880842E-2</v>
      </c>
      <c r="R126" s="47">
        <f t="shared" si="32"/>
        <v>5.9301304430151459E-4</v>
      </c>
      <c r="S126" s="179">
        <f t="shared" si="39"/>
        <v>1.3765070092668204E-2</v>
      </c>
      <c r="T126" s="173" t="s">
        <v>1130</v>
      </c>
      <c r="U126" s="173">
        <v>1</v>
      </c>
      <c r="V126" s="173">
        <v>110169</v>
      </c>
      <c r="W126" s="173">
        <f t="shared" si="41"/>
        <v>69290</v>
      </c>
      <c r="X126" s="173">
        <f t="shared" si="42"/>
        <v>40879</v>
      </c>
      <c r="Y126" s="173">
        <f t="shared" si="43"/>
        <v>0.37105699999999997</v>
      </c>
      <c r="Z126" s="178" t="e">
        <f t="shared" si="37"/>
        <v>#VALUE!</v>
      </c>
      <c r="AA126" s="178" t="e">
        <f t="shared" si="38"/>
        <v>#VALUE!</v>
      </c>
      <c r="AB126" s="179" t="e">
        <f t="shared" si="40"/>
        <v>#VALUE!</v>
      </c>
      <c r="AC126" s="173" t="str">
        <f>CONCATENATE(T118,"_woe_new=-",T118,"_woe;")</f>
        <v>avg_days_woe_new=-avg_days_woe;</v>
      </c>
    </row>
    <row r="127" spans="1:29" x14ac:dyDescent="0.15">
      <c r="A127" s="15">
        <v>4311</v>
      </c>
      <c r="B127" s="16">
        <v>255</v>
      </c>
      <c r="C127" s="16">
        <v>3</v>
      </c>
      <c r="D127" s="16">
        <v>4311</v>
      </c>
      <c r="E127" s="14" t="str">
        <f t="shared" si="17"/>
        <v>'4311',</v>
      </c>
      <c r="F127" t="s">
        <v>461</v>
      </c>
      <c r="G127">
        <v>341</v>
      </c>
      <c r="H127">
        <v>2</v>
      </c>
      <c r="I127" t="s">
        <v>461</v>
      </c>
      <c r="J127" t="str">
        <f t="shared" si="18"/>
        <v>'平顶山市',</v>
      </c>
      <c r="K127" s="64" t="s">
        <v>1130</v>
      </c>
      <c r="L127" s="64">
        <v>2</v>
      </c>
      <c r="M127" s="64">
        <v>5433</v>
      </c>
      <c r="N127" s="64">
        <v>1359</v>
      </c>
      <c r="O127" s="64">
        <v>4074</v>
      </c>
      <c r="P127" s="64">
        <v>0.74986200000000003</v>
      </c>
      <c r="Q127" s="47">
        <f t="shared" si="31"/>
        <v>0.54528058656615963</v>
      </c>
      <c r="R127" s="47">
        <f t="shared" si="32"/>
        <v>1.2717326602310621E-2</v>
      </c>
      <c r="S127" s="179" t="str">
        <f t="shared" si="39"/>
        <v/>
      </c>
      <c r="T127" s="173" t="s">
        <v>1130</v>
      </c>
      <c r="U127" s="173">
        <v>2</v>
      </c>
      <c r="V127" s="173">
        <v>5433</v>
      </c>
      <c r="W127" s="173">
        <f t="shared" si="41"/>
        <v>4074</v>
      </c>
      <c r="X127" s="173">
        <f t="shared" si="42"/>
        <v>1359</v>
      </c>
      <c r="Y127" s="173">
        <f t="shared" si="43"/>
        <v>0.25013799999999997</v>
      </c>
      <c r="Z127" s="178" t="e">
        <f t="shared" si="37"/>
        <v>#VALUE!</v>
      </c>
      <c r="AA127" s="178" t="e">
        <f t="shared" si="38"/>
        <v>#VALUE!</v>
      </c>
      <c r="AB127" s="179" t="str">
        <f t="shared" si="40"/>
        <v/>
      </c>
    </row>
    <row r="128" spans="1:29" x14ac:dyDescent="0.15">
      <c r="A128" s="15">
        <v>1309</v>
      </c>
      <c r="B128" s="16">
        <v>701</v>
      </c>
      <c r="C128" s="16">
        <v>3</v>
      </c>
      <c r="D128" s="16">
        <v>1309</v>
      </c>
      <c r="E128" s="14" t="str">
        <f t="shared" si="17"/>
        <v>'1309',</v>
      </c>
      <c r="F128" t="s">
        <v>264</v>
      </c>
      <c r="G128">
        <v>412</v>
      </c>
      <c r="H128">
        <v>2</v>
      </c>
      <c r="I128" t="s">
        <v>264</v>
      </c>
      <c r="J128" t="str">
        <f t="shared" si="18"/>
        <v>'湖州市',</v>
      </c>
      <c r="K128" s="64" t="s">
        <v>1130</v>
      </c>
      <c r="L128" s="64">
        <v>3</v>
      </c>
      <c r="M128" s="64">
        <v>71</v>
      </c>
      <c r="N128" s="64">
        <v>13</v>
      </c>
      <c r="O128" s="64">
        <v>58</v>
      </c>
      <c r="P128" s="64">
        <v>0.81690099999999999</v>
      </c>
      <c r="Q128" s="47">
        <f t="shared" si="31"/>
        <v>0.94289805701543483</v>
      </c>
      <c r="R128" s="47">
        <f t="shared" si="32"/>
        <v>4.5473044605606836E-4</v>
      </c>
      <c r="S128" s="179" t="str">
        <f t="shared" si="39"/>
        <v/>
      </c>
      <c r="T128" s="173" t="s">
        <v>1130</v>
      </c>
      <c r="U128" s="173">
        <v>3</v>
      </c>
      <c r="V128" s="173">
        <v>71</v>
      </c>
      <c r="W128" s="173">
        <f t="shared" si="41"/>
        <v>58</v>
      </c>
      <c r="X128" s="173">
        <f t="shared" si="42"/>
        <v>13</v>
      </c>
      <c r="Y128" s="173">
        <f t="shared" si="43"/>
        <v>0.18309900000000001</v>
      </c>
      <c r="Z128" s="178" t="e">
        <f t="shared" si="37"/>
        <v>#VALUE!</v>
      </c>
      <c r="AA128" s="178" t="e">
        <f t="shared" si="38"/>
        <v>#VALUE!</v>
      </c>
      <c r="AB128" s="179" t="str">
        <f t="shared" si="40"/>
        <v/>
      </c>
    </row>
    <row r="129" spans="1:29" x14ac:dyDescent="0.15">
      <c r="A129" s="15">
        <v>4405</v>
      </c>
      <c r="B129" s="16">
        <v>549</v>
      </c>
      <c r="C129" s="16">
        <v>3</v>
      </c>
      <c r="D129" s="16">
        <v>4405</v>
      </c>
      <c r="E129" s="14" t="str">
        <f t="shared" si="17"/>
        <v>'4405',</v>
      </c>
      <c r="F129" t="s">
        <v>460</v>
      </c>
      <c r="G129">
        <v>171</v>
      </c>
      <c r="H129">
        <v>2</v>
      </c>
      <c r="I129" t="s">
        <v>460</v>
      </c>
      <c r="J129" t="str">
        <f t="shared" si="18"/>
        <v>'攀枝花市',</v>
      </c>
      <c r="K129" t="s">
        <v>1131</v>
      </c>
      <c r="L129" s="64">
        <v>1</v>
      </c>
      <c r="M129" s="64">
        <v>6452</v>
      </c>
      <c r="N129" s="64">
        <v>1860</v>
      </c>
      <c r="O129" s="64">
        <v>4592</v>
      </c>
      <c r="P129" s="64">
        <v>0.71171700000000004</v>
      </c>
      <c r="Q129" s="47">
        <f t="shared" si="31"/>
        <v>0.35114357522270762</v>
      </c>
      <c r="R129" s="47">
        <f t="shared" si="32"/>
        <v>6.5031563613556524E-3</v>
      </c>
      <c r="S129" s="179">
        <f t="shared" si="39"/>
        <v>1.2345474549827184E-2</v>
      </c>
      <c r="T129" s="173" t="s">
        <v>1131</v>
      </c>
      <c r="U129" s="173">
        <v>1</v>
      </c>
      <c r="V129" s="173">
        <v>6452</v>
      </c>
      <c r="W129" s="173">
        <f t="shared" si="41"/>
        <v>4592</v>
      </c>
      <c r="X129" s="173">
        <f t="shared" si="42"/>
        <v>1860</v>
      </c>
      <c r="Y129" s="173">
        <f t="shared" si="43"/>
        <v>0.28828299999999996</v>
      </c>
      <c r="Z129" s="178" t="e">
        <f t="shared" si="37"/>
        <v>#VALUE!</v>
      </c>
      <c r="AA129" s="178" t="e">
        <f t="shared" si="38"/>
        <v>#VALUE!</v>
      </c>
      <c r="AB129" s="179" t="e">
        <f t="shared" si="40"/>
        <v>#VALUE!</v>
      </c>
    </row>
    <row r="130" spans="1:29" x14ac:dyDescent="0.15">
      <c r="A130" s="15">
        <v>3725</v>
      </c>
      <c r="B130" s="16">
        <v>35</v>
      </c>
      <c r="C130" s="16">
        <v>3</v>
      </c>
      <c r="D130" s="16">
        <v>3725</v>
      </c>
      <c r="E130" s="14" t="str">
        <f t="shared" si="17"/>
        <v>'3725',</v>
      </c>
      <c r="F130" t="s">
        <v>257</v>
      </c>
      <c r="G130">
        <v>182</v>
      </c>
      <c r="H130">
        <v>2</v>
      </c>
      <c r="I130" t="s">
        <v>257</v>
      </c>
      <c r="J130" t="str">
        <f t="shared" si="18"/>
        <v>'菏泽市',</v>
      </c>
      <c r="K130" s="64" t="s">
        <v>1131</v>
      </c>
      <c r="L130" s="64">
        <v>2</v>
      </c>
      <c r="M130" s="64">
        <v>43112</v>
      </c>
      <c r="N130" s="64">
        <v>14999</v>
      </c>
      <c r="O130" s="64">
        <v>28113</v>
      </c>
      <c r="P130" s="64">
        <v>0.652092</v>
      </c>
      <c r="Q130" s="47">
        <f t="shared" ref="Q130:Q161" si="44">LN((O130/SUMIFS($O$2:$O$170,$K$2:$K$170,K130))/(N130/SUMIFS($N$2:$N$170,$K$2:$K$170,K130)))</f>
        <v>7.5652974527126021E-2</v>
      </c>
      <c r="R130" s="47">
        <f t="shared" ref="R130:R161" si="45">((O130/SUMIFS($O$2:$O$170,$K$2:$K$170,K130))-(N130/SUMIFS($N$2:$N$170,$K$2:$K$170,K130)))*Q130</f>
        <v>2.1106135747214886E-3</v>
      </c>
      <c r="S130" s="179" t="str">
        <f t="shared" si="39"/>
        <v/>
      </c>
      <c r="T130" s="173" t="s">
        <v>1131</v>
      </c>
      <c r="U130" s="173">
        <v>2</v>
      </c>
      <c r="V130" s="173">
        <v>43112</v>
      </c>
      <c r="W130" s="173">
        <f t="shared" si="41"/>
        <v>28113</v>
      </c>
      <c r="X130" s="173">
        <f t="shared" si="42"/>
        <v>14999</v>
      </c>
      <c r="Y130" s="173">
        <f t="shared" si="43"/>
        <v>0.347908</v>
      </c>
      <c r="Z130" s="178" t="e">
        <f t="shared" si="37"/>
        <v>#VALUE!</v>
      </c>
      <c r="AA130" s="178" t="e">
        <f t="shared" si="38"/>
        <v>#VALUE!</v>
      </c>
      <c r="AB130" s="179" t="str">
        <f t="shared" si="40"/>
        <v/>
      </c>
      <c r="AC130" s="173" t="str">
        <f>CONCATENATE(T122,"_woe_new=-",T122,"_woe;")</f>
        <v>insure_type_woe_new=-insure_type_woe;</v>
      </c>
    </row>
    <row r="131" spans="1:29" x14ac:dyDescent="0.15">
      <c r="A131" s="15">
        <v>2113</v>
      </c>
      <c r="B131" s="16">
        <v>579</v>
      </c>
      <c r="C131" s="16">
        <v>3</v>
      </c>
      <c r="D131" s="16">
        <v>2113</v>
      </c>
      <c r="E131" s="14" t="str">
        <f t="shared" ref="E131:E194" si="46">CONCATENATE("'",A131,"',")</f>
        <v>'2113',</v>
      </c>
      <c r="F131" t="s">
        <v>455</v>
      </c>
      <c r="G131">
        <v>449</v>
      </c>
      <c r="H131">
        <v>2</v>
      </c>
      <c r="I131" t="s">
        <v>455</v>
      </c>
      <c r="J131" t="str">
        <f t="shared" ref="J131:J194" si="47">CONCATENATE("'",F131,"',")</f>
        <v>'黔南布依族苗族自治州',</v>
      </c>
      <c r="K131" s="64" t="s">
        <v>1131</v>
      </c>
      <c r="L131" s="64">
        <v>3</v>
      </c>
      <c r="M131" s="64">
        <v>66099</v>
      </c>
      <c r="N131" s="64">
        <v>25388</v>
      </c>
      <c r="O131" s="64">
        <v>40711</v>
      </c>
      <c r="P131" s="64">
        <v>0.61590900000000004</v>
      </c>
      <c r="Q131" s="47">
        <f t="shared" si="44"/>
        <v>-8.0373891311281961E-2</v>
      </c>
      <c r="R131" s="47">
        <f t="shared" si="45"/>
        <v>3.7297988413990627E-3</v>
      </c>
      <c r="S131" s="179" t="str">
        <f t="shared" si="39"/>
        <v/>
      </c>
      <c r="T131" s="173" t="s">
        <v>1131</v>
      </c>
      <c r="U131" s="173">
        <v>3</v>
      </c>
      <c r="V131" s="173">
        <v>66099</v>
      </c>
      <c r="W131" s="173">
        <f t="shared" si="41"/>
        <v>40711</v>
      </c>
      <c r="X131" s="173">
        <f t="shared" si="42"/>
        <v>25388</v>
      </c>
      <c r="Y131" s="173">
        <f t="shared" si="43"/>
        <v>0.38409099999999996</v>
      </c>
      <c r="Z131" s="178" t="e">
        <f t="shared" si="37"/>
        <v>#VALUE!</v>
      </c>
      <c r="AA131" s="178" t="e">
        <f t="shared" si="38"/>
        <v>#VALUE!</v>
      </c>
      <c r="AB131" s="179" t="str">
        <f t="shared" si="40"/>
        <v/>
      </c>
    </row>
    <row r="132" spans="1:29" x14ac:dyDescent="0.15">
      <c r="A132" s="15">
        <v>3622</v>
      </c>
      <c r="B132" s="16">
        <v>378</v>
      </c>
      <c r="C132" s="16">
        <v>3</v>
      </c>
      <c r="D132" s="16">
        <v>3622</v>
      </c>
      <c r="E132" s="14" t="str">
        <f t="shared" si="46"/>
        <v>'3622',</v>
      </c>
      <c r="F132" t="s">
        <v>263</v>
      </c>
      <c r="G132">
        <v>1595</v>
      </c>
      <c r="H132">
        <v>2</v>
      </c>
      <c r="I132" t="s">
        <v>263</v>
      </c>
      <c r="J132" t="str">
        <f t="shared" si="47"/>
        <v>'杭州市',</v>
      </c>
      <c r="K132" s="64" t="s">
        <v>1131</v>
      </c>
      <c r="L132" s="64">
        <v>4</v>
      </c>
      <c r="M132" s="64">
        <v>10</v>
      </c>
      <c r="N132" s="64">
        <v>4</v>
      </c>
      <c r="O132" s="64">
        <v>6</v>
      </c>
      <c r="P132" s="64">
        <v>0.6</v>
      </c>
      <c r="Q132" s="47">
        <f t="shared" si="44"/>
        <v>-0.14713048796128336</v>
      </c>
      <c r="R132" s="47">
        <f t="shared" si="45"/>
        <v>1.9057723509802809E-6</v>
      </c>
      <c r="S132" s="179" t="str">
        <f t="shared" si="39"/>
        <v/>
      </c>
      <c r="T132" s="173" t="s">
        <v>1131</v>
      </c>
      <c r="U132" s="173">
        <v>4</v>
      </c>
      <c r="V132" s="173">
        <v>10</v>
      </c>
      <c r="W132" s="173">
        <f t="shared" si="41"/>
        <v>6</v>
      </c>
      <c r="X132" s="173">
        <f t="shared" si="42"/>
        <v>4</v>
      </c>
      <c r="Y132" s="173">
        <f t="shared" si="43"/>
        <v>0.4</v>
      </c>
      <c r="Z132" s="178" t="e">
        <f t="shared" si="37"/>
        <v>#VALUE!</v>
      </c>
      <c r="AA132" s="178" t="e">
        <f t="shared" si="38"/>
        <v>#VALUE!</v>
      </c>
      <c r="AB132" s="179" t="str">
        <f t="shared" si="40"/>
        <v/>
      </c>
    </row>
    <row r="133" spans="1:29" x14ac:dyDescent="0.15">
      <c r="A133" s="15">
        <v>5129</v>
      </c>
      <c r="B133" s="16">
        <v>100</v>
      </c>
      <c r="C133" s="16">
        <v>3</v>
      </c>
      <c r="D133" s="16">
        <v>5129</v>
      </c>
      <c r="E133" s="14" t="str">
        <f t="shared" si="46"/>
        <v>'5129',</v>
      </c>
      <c r="F133" t="s">
        <v>183</v>
      </c>
      <c r="G133">
        <v>158</v>
      </c>
      <c r="H133">
        <v>2</v>
      </c>
      <c r="I133" t="s">
        <v>183</v>
      </c>
      <c r="J133" t="str">
        <f t="shared" si="47"/>
        <v>'广安市',</v>
      </c>
      <c r="K133" t="s">
        <v>413</v>
      </c>
      <c r="L133" s="64">
        <v>1</v>
      </c>
      <c r="M133" s="64">
        <v>89873</v>
      </c>
      <c r="N133" s="64">
        <v>33719</v>
      </c>
      <c r="O133" s="64">
        <v>56154</v>
      </c>
      <c r="P133" s="64">
        <v>0.62481500000000001</v>
      </c>
      <c r="Q133" s="47">
        <f t="shared" si="44"/>
        <v>-4.2559156369670365E-2</v>
      </c>
      <c r="R133" s="47">
        <f t="shared" si="45"/>
        <v>1.4151904443723195E-3</v>
      </c>
      <c r="S133" s="179">
        <f t="shared" si="39"/>
        <v>1.0609564994532554E-2</v>
      </c>
      <c r="T133" s="173" t="s">
        <v>413</v>
      </c>
      <c r="U133" s="173">
        <v>1</v>
      </c>
      <c r="V133" s="173">
        <v>89873</v>
      </c>
      <c r="W133" s="173">
        <f t="shared" si="41"/>
        <v>56154</v>
      </c>
      <c r="X133" s="173">
        <f t="shared" si="42"/>
        <v>33719</v>
      </c>
      <c r="Y133" s="173">
        <f t="shared" si="43"/>
        <v>0.37518499999999999</v>
      </c>
      <c r="Z133" s="178" t="e">
        <f t="shared" si="37"/>
        <v>#VALUE!</v>
      </c>
      <c r="AA133" s="178" t="e">
        <f t="shared" si="38"/>
        <v>#VALUE!</v>
      </c>
      <c r="AB133" s="179" t="e">
        <f t="shared" si="40"/>
        <v>#VALUE!</v>
      </c>
    </row>
    <row r="134" spans="1:29" x14ac:dyDescent="0.15">
      <c r="A134" s="15">
        <v>4407</v>
      </c>
      <c r="B134" s="16">
        <v>146</v>
      </c>
      <c r="C134" s="16">
        <v>3</v>
      </c>
      <c r="D134" s="16">
        <v>4407</v>
      </c>
      <c r="E134" s="14" t="str">
        <f t="shared" si="46"/>
        <v>'4407',</v>
      </c>
      <c r="F134" t="s">
        <v>192</v>
      </c>
      <c r="G134">
        <v>782</v>
      </c>
      <c r="H134">
        <v>2</v>
      </c>
      <c r="I134" t="s">
        <v>192</v>
      </c>
      <c r="J134" t="str">
        <f t="shared" si="47"/>
        <v>'保定市',</v>
      </c>
      <c r="K134" s="64" t="s">
        <v>413</v>
      </c>
      <c r="L134" s="64">
        <v>2</v>
      </c>
      <c r="M134" s="64">
        <v>24027</v>
      </c>
      <c r="N134" s="64">
        <v>8104</v>
      </c>
      <c r="O134" s="64">
        <v>15923</v>
      </c>
      <c r="P134" s="64">
        <v>0.662713</v>
      </c>
      <c r="Q134" s="47">
        <f t="shared" si="44"/>
        <v>0.12281124185845892</v>
      </c>
      <c r="R134" s="47">
        <f t="shared" si="45"/>
        <v>3.0780785800733138E-3</v>
      </c>
      <c r="S134" s="179" t="str">
        <f t="shared" si="39"/>
        <v/>
      </c>
      <c r="T134" s="173" t="s">
        <v>413</v>
      </c>
      <c r="U134" s="173">
        <v>2</v>
      </c>
      <c r="V134" s="173">
        <v>24027</v>
      </c>
      <c r="W134" s="173">
        <f t="shared" si="41"/>
        <v>15923</v>
      </c>
      <c r="X134" s="173">
        <f t="shared" si="42"/>
        <v>8104</v>
      </c>
      <c r="Y134" s="173">
        <f t="shared" si="43"/>
        <v>0.337287</v>
      </c>
      <c r="Z134" s="178" t="e">
        <f t="shared" si="37"/>
        <v>#VALUE!</v>
      </c>
      <c r="AA134" s="178" t="e">
        <f t="shared" si="38"/>
        <v>#VALUE!</v>
      </c>
      <c r="AB134" s="179" t="str">
        <f t="shared" si="40"/>
        <v/>
      </c>
      <c r="AC134" s="173" t="str">
        <f>CONCATENATE(T126,"_woe_new=-",T126,"_woe;")</f>
        <v>due_delay_ratio_woe_new=-due_delay_ratio_woe;</v>
      </c>
    </row>
    <row r="135" spans="1:29" x14ac:dyDescent="0.15">
      <c r="A135" s="15">
        <v>5222</v>
      </c>
      <c r="B135" s="16">
        <v>706</v>
      </c>
      <c r="C135" s="16">
        <v>3</v>
      </c>
      <c r="D135" s="16">
        <v>5222</v>
      </c>
      <c r="E135" s="14" t="str">
        <f t="shared" si="46"/>
        <v>'5222',</v>
      </c>
      <c r="F135" t="s">
        <v>261</v>
      </c>
      <c r="G135">
        <v>496</v>
      </c>
      <c r="H135">
        <v>2</v>
      </c>
      <c r="I135" t="s">
        <v>261</v>
      </c>
      <c r="J135" t="str">
        <f t="shared" si="47"/>
        <v>'大同市',</v>
      </c>
      <c r="K135" s="64" t="s">
        <v>413</v>
      </c>
      <c r="L135" s="64">
        <v>3</v>
      </c>
      <c r="M135" s="64">
        <v>1200</v>
      </c>
      <c r="N135" s="64">
        <v>332</v>
      </c>
      <c r="O135" s="64">
        <v>868</v>
      </c>
      <c r="P135" s="64">
        <v>0.723333</v>
      </c>
      <c r="Q135" s="47">
        <f t="shared" si="44"/>
        <v>0.40846114967441383</v>
      </c>
      <c r="R135" s="47">
        <f t="shared" si="45"/>
        <v>1.6192492595194566E-3</v>
      </c>
      <c r="S135" s="179" t="str">
        <f t="shared" si="39"/>
        <v/>
      </c>
      <c r="T135" s="173" t="s">
        <v>413</v>
      </c>
      <c r="U135" s="173">
        <v>3</v>
      </c>
      <c r="V135" s="173">
        <v>1200</v>
      </c>
      <c r="W135" s="173">
        <f t="shared" si="41"/>
        <v>868</v>
      </c>
      <c r="X135" s="173">
        <f t="shared" si="42"/>
        <v>332</v>
      </c>
      <c r="Y135" s="173">
        <f t="shared" si="43"/>
        <v>0.276667</v>
      </c>
      <c r="Z135" s="178" t="e">
        <f t="shared" si="37"/>
        <v>#VALUE!</v>
      </c>
      <c r="AA135" s="178" t="e">
        <f t="shared" si="38"/>
        <v>#VALUE!</v>
      </c>
      <c r="AB135" s="179" t="str">
        <f t="shared" si="40"/>
        <v/>
      </c>
    </row>
    <row r="136" spans="1:29" x14ac:dyDescent="0.15">
      <c r="A136" s="15">
        <v>3405</v>
      </c>
      <c r="B136" s="16">
        <v>46</v>
      </c>
      <c r="C136" s="16">
        <v>3</v>
      </c>
      <c r="D136" s="16">
        <v>3405</v>
      </c>
      <c r="E136" s="14" t="str">
        <f t="shared" si="46"/>
        <v>'3405',</v>
      </c>
      <c r="F136" t="s">
        <v>233</v>
      </c>
      <c r="G136">
        <v>368</v>
      </c>
      <c r="H136">
        <v>2</v>
      </c>
      <c r="I136" t="s">
        <v>233</v>
      </c>
      <c r="J136" t="str">
        <f t="shared" si="47"/>
        <v>'绥化市',</v>
      </c>
      <c r="K136" s="64" t="s">
        <v>413</v>
      </c>
      <c r="L136" s="64">
        <v>4</v>
      </c>
      <c r="M136" s="64">
        <v>325</v>
      </c>
      <c r="N136" s="64">
        <v>59</v>
      </c>
      <c r="O136" s="64">
        <v>266</v>
      </c>
      <c r="P136" s="64">
        <v>0.81846200000000002</v>
      </c>
      <c r="Q136" s="47">
        <f t="shared" si="44"/>
        <v>0.95336326880653188</v>
      </c>
      <c r="R136" s="47">
        <f t="shared" si="45"/>
        <v>2.1226401209937626E-3</v>
      </c>
      <c r="S136" s="179" t="str">
        <f t="shared" si="39"/>
        <v/>
      </c>
      <c r="T136" s="173" t="s">
        <v>413</v>
      </c>
      <c r="U136" s="173">
        <v>4</v>
      </c>
      <c r="V136" s="173">
        <v>325</v>
      </c>
      <c r="W136" s="173">
        <f t="shared" si="41"/>
        <v>266</v>
      </c>
      <c r="X136" s="173">
        <f t="shared" si="42"/>
        <v>59</v>
      </c>
      <c r="Y136" s="173">
        <f t="shared" si="43"/>
        <v>0.18153799999999998</v>
      </c>
      <c r="Z136" s="178" t="e">
        <f t="shared" si="37"/>
        <v>#VALUE!</v>
      </c>
      <c r="AA136" s="178" t="e">
        <f t="shared" si="38"/>
        <v>#VALUE!</v>
      </c>
      <c r="AB136" s="179" t="str">
        <f t="shared" si="40"/>
        <v/>
      </c>
    </row>
    <row r="137" spans="1:29" x14ac:dyDescent="0.15">
      <c r="A137" s="15">
        <v>4502</v>
      </c>
      <c r="B137" s="16">
        <v>425</v>
      </c>
      <c r="C137" s="16">
        <v>3</v>
      </c>
      <c r="D137" s="16">
        <v>4502</v>
      </c>
      <c r="E137" s="14" t="str">
        <f t="shared" si="46"/>
        <v>'4502',</v>
      </c>
      <c r="F137" t="s">
        <v>359</v>
      </c>
      <c r="G137">
        <v>107</v>
      </c>
      <c r="H137">
        <v>2</v>
      </c>
      <c r="I137" t="s">
        <v>359</v>
      </c>
      <c r="J137" t="str">
        <f t="shared" si="47"/>
        <v>'雅安市',</v>
      </c>
      <c r="K137" s="64" t="s">
        <v>413</v>
      </c>
      <c r="L137" s="64">
        <v>5</v>
      </c>
      <c r="M137" s="64">
        <v>248</v>
      </c>
      <c r="N137" s="64">
        <v>37</v>
      </c>
      <c r="O137" s="64">
        <v>211</v>
      </c>
      <c r="P137" s="64">
        <v>0.85080599999999995</v>
      </c>
      <c r="Q137" s="47">
        <f t="shared" si="44"/>
        <v>1.1883446247623943</v>
      </c>
      <c r="R137" s="47">
        <f t="shared" si="45"/>
        <v>2.3744065895737014E-3</v>
      </c>
      <c r="S137" s="179" t="str">
        <f t="shared" si="39"/>
        <v/>
      </c>
      <c r="T137" s="173" t="s">
        <v>413</v>
      </c>
      <c r="U137" s="173">
        <v>5</v>
      </c>
      <c r="V137" s="173">
        <v>248</v>
      </c>
      <c r="W137" s="173">
        <f t="shared" si="41"/>
        <v>211</v>
      </c>
      <c r="X137" s="173">
        <f t="shared" si="42"/>
        <v>37</v>
      </c>
      <c r="Y137" s="173">
        <f t="shared" si="43"/>
        <v>0.14919400000000005</v>
      </c>
      <c r="Z137" s="178" t="e">
        <f t="shared" si="37"/>
        <v>#VALUE!</v>
      </c>
      <c r="AA137" s="178" t="e">
        <f t="shared" si="38"/>
        <v>#VALUE!</v>
      </c>
      <c r="AB137" s="179" t="str">
        <f t="shared" si="40"/>
        <v/>
      </c>
      <c r="AC137" s="173" t="str">
        <f>CONCATENATE(T129,"_woe_new=-",T129,"_woe;")</f>
        <v>family_state_woe_new=-family_state_woe;</v>
      </c>
    </row>
    <row r="138" spans="1:29" x14ac:dyDescent="0.15">
      <c r="A138" s="15">
        <v>4310</v>
      </c>
      <c r="B138" s="16">
        <v>195</v>
      </c>
      <c r="C138" s="16">
        <v>3</v>
      </c>
      <c r="D138" s="16">
        <v>4310</v>
      </c>
      <c r="E138" s="14" t="str">
        <f t="shared" si="46"/>
        <v>'4310',</v>
      </c>
      <c r="F138" t="s">
        <v>482</v>
      </c>
      <c r="G138">
        <v>217</v>
      </c>
      <c r="H138">
        <v>2</v>
      </c>
      <c r="I138" t="s">
        <v>482</v>
      </c>
      <c r="J138" t="str">
        <f t="shared" si="47"/>
        <v>'凉山彝族自治州',</v>
      </c>
      <c r="K138" t="s">
        <v>1133</v>
      </c>
      <c r="L138" s="64">
        <v>1</v>
      </c>
      <c r="M138" s="64">
        <v>46754</v>
      </c>
      <c r="N138" s="64">
        <v>15840</v>
      </c>
      <c r="O138" s="64">
        <v>30914</v>
      </c>
      <c r="P138" s="64">
        <v>0.66120500000000004</v>
      </c>
      <c r="Q138" s="47">
        <f t="shared" si="44"/>
        <v>0.11607517327439928</v>
      </c>
      <c r="R138" s="47">
        <f t="shared" si="45"/>
        <v>5.3560676358739151E-3</v>
      </c>
      <c r="S138" s="179">
        <f t="shared" si="39"/>
        <v>8.8944997031509092E-3</v>
      </c>
      <c r="T138" s="173" t="s">
        <v>1133</v>
      </c>
      <c r="U138" s="173">
        <v>1</v>
      </c>
      <c r="V138" s="173">
        <v>46754</v>
      </c>
      <c r="W138" s="173">
        <f t="shared" si="41"/>
        <v>30914</v>
      </c>
      <c r="X138" s="173">
        <f t="shared" si="42"/>
        <v>15840</v>
      </c>
      <c r="Y138" s="173">
        <f t="shared" si="43"/>
        <v>0.33879499999999996</v>
      </c>
      <c r="Z138" s="178" t="e">
        <f t="shared" si="37"/>
        <v>#VALUE!</v>
      </c>
      <c r="AA138" s="178" t="e">
        <f t="shared" si="38"/>
        <v>#VALUE!</v>
      </c>
      <c r="AB138" s="179" t="e">
        <f t="shared" si="40"/>
        <v>#VALUE!</v>
      </c>
    </row>
    <row r="139" spans="1:29" x14ac:dyDescent="0.15">
      <c r="A139" s="15">
        <v>2107</v>
      </c>
      <c r="B139" s="16">
        <v>355</v>
      </c>
      <c r="C139" s="16">
        <v>3</v>
      </c>
      <c r="D139" s="16">
        <v>2107</v>
      </c>
      <c r="E139" s="14" t="str">
        <f t="shared" si="46"/>
        <v>'2107',</v>
      </c>
      <c r="F139" t="s">
        <v>454</v>
      </c>
      <c r="G139">
        <v>278</v>
      </c>
      <c r="H139">
        <v>2</v>
      </c>
      <c r="I139" t="s">
        <v>454</v>
      </c>
      <c r="J139" t="str">
        <f t="shared" si="47"/>
        <v>'葫芦岛市',</v>
      </c>
      <c r="K139" s="64" t="s">
        <v>1133</v>
      </c>
      <c r="L139" s="64">
        <v>2</v>
      </c>
      <c r="M139" s="64">
        <v>68919</v>
      </c>
      <c r="N139" s="64">
        <v>26411</v>
      </c>
      <c r="O139" s="64">
        <v>42508</v>
      </c>
      <c r="P139" s="64">
        <v>0.61678200000000005</v>
      </c>
      <c r="Q139" s="47">
        <f t="shared" si="44"/>
        <v>-7.6683892596485725E-2</v>
      </c>
      <c r="R139" s="47">
        <f t="shared" si="45"/>
        <v>3.5384320672769949E-3</v>
      </c>
      <c r="S139" s="179" t="str">
        <f t="shared" si="39"/>
        <v/>
      </c>
      <c r="T139" s="173" t="s">
        <v>1133</v>
      </c>
      <c r="U139" s="173">
        <v>2</v>
      </c>
      <c r="V139" s="173">
        <v>68919</v>
      </c>
      <c r="W139" s="173">
        <f t="shared" si="41"/>
        <v>42508</v>
      </c>
      <c r="X139" s="173">
        <f t="shared" si="42"/>
        <v>26411</v>
      </c>
      <c r="Y139" s="173">
        <f t="shared" si="43"/>
        <v>0.38321799999999995</v>
      </c>
      <c r="Z139" s="178" t="e">
        <f t="shared" si="37"/>
        <v>#VALUE!</v>
      </c>
      <c r="AA139" s="178" t="e">
        <f t="shared" si="38"/>
        <v>#VALUE!</v>
      </c>
      <c r="AB139" s="179" t="str">
        <f t="shared" si="40"/>
        <v/>
      </c>
    </row>
    <row r="140" spans="1:29" x14ac:dyDescent="0.15">
      <c r="A140" s="15">
        <v>1307</v>
      </c>
      <c r="B140" s="16">
        <v>141</v>
      </c>
      <c r="C140" s="16">
        <v>3</v>
      </c>
      <c r="D140" s="16">
        <v>1307</v>
      </c>
      <c r="E140" s="14" t="str">
        <f t="shared" si="46"/>
        <v>'1307',</v>
      </c>
      <c r="F140" t="s">
        <v>463</v>
      </c>
      <c r="G140">
        <v>273</v>
      </c>
      <c r="H140">
        <v>2</v>
      </c>
      <c r="I140" t="s">
        <v>463</v>
      </c>
      <c r="J140" t="str">
        <f t="shared" si="47"/>
        <v>'锡林郭勒盟',</v>
      </c>
      <c r="K140" t="s">
        <v>31</v>
      </c>
      <c r="L140" s="64">
        <v>1</v>
      </c>
      <c r="M140" s="64">
        <v>21934</v>
      </c>
      <c r="N140" s="64">
        <v>8593</v>
      </c>
      <c r="O140" s="64">
        <v>13341</v>
      </c>
      <c r="P140" s="64">
        <v>0.60823400000000005</v>
      </c>
      <c r="Q140" s="47">
        <f t="shared" si="44"/>
        <v>-0.11270151420386468</v>
      </c>
      <c r="R140" s="47">
        <f t="shared" si="45"/>
        <v>2.4430047876977234E-3</v>
      </c>
      <c r="S140" s="179">
        <f t="shared" si="39"/>
        <v>5.8593689866046437E-3</v>
      </c>
      <c r="T140" s="173" t="s">
        <v>1134</v>
      </c>
      <c r="U140" s="173">
        <v>1</v>
      </c>
      <c r="V140" s="173">
        <v>109518</v>
      </c>
      <c r="W140" s="173" t="e">
        <f>#REF!</f>
        <v>#REF!</v>
      </c>
      <c r="X140" s="173" t="e">
        <f>#REF!</f>
        <v>#REF!</v>
      </c>
      <c r="Y140" s="173" t="e">
        <f>1-#REF!</f>
        <v>#REF!</v>
      </c>
      <c r="Z140" s="178" t="e">
        <f t="shared" si="37"/>
        <v>#REF!</v>
      </c>
      <c r="AA140" s="178" t="e">
        <f t="shared" si="38"/>
        <v>#REF!</v>
      </c>
      <c r="AB140" s="179" t="e">
        <f t="shared" si="40"/>
        <v>#VALUE!</v>
      </c>
    </row>
    <row r="141" spans="1:29" x14ac:dyDescent="0.15">
      <c r="A141" s="15">
        <v>5110</v>
      </c>
      <c r="B141" s="16">
        <v>681</v>
      </c>
      <c r="C141" s="16">
        <v>3</v>
      </c>
      <c r="D141" s="16">
        <v>5110</v>
      </c>
      <c r="E141" s="14" t="str">
        <f t="shared" si="46"/>
        <v>'5110',</v>
      </c>
      <c r="F141" t="s">
        <v>365</v>
      </c>
      <c r="G141">
        <v>221</v>
      </c>
      <c r="H141">
        <v>2</v>
      </c>
      <c r="I141" t="s">
        <v>365</v>
      </c>
      <c r="J141" t="str">
        <f t="shared" si="47"/>
        <v>'邯郸市',</v>
      </c>
      <c r="K141" s="64" t="s">
        <v>31</v>
      </c>
      <c r="L141" s="64">
        <v>2</v>
      </c>
      <c r="M141" s="64">
        <v>19931</v>
      </c>
      <c r="N141" s="64">
        <v>7462</v>
      </c>
      <c r="O141" s="64">
        <v>12469</v>
      </c>
      <c r="P141" s="64">
        <v>0.62560800000000005</v>
      </c>
      <c r="Q141" s="47">
        <f t="shared" si="44"/>
        <v>-3.9173506853964812E-2</v>
      </c>
      <c r="R141" s="47">
        <f t="shared" si="45"/>
        <v>2.6578135153086321E-4</v>
      </c>
      <c r="S141" s="179" t="str">
        <f t="shared" si="39"/>
        <v/>
      </c>
      <c r="T141" s="173" t="s">
        <v>1134</v>
      </c>
      <c r="U141" s="173">
        <v>2</v>
      </c>
      <c r="V141" s="173">
        <v>3040</v>
      </c>
      <c r="W141" s="173" t="e">
        <f>#REF!</f>
        <v>#REF!</v>
      </c>
      <c r="X141" s="173" t="e">
        <f>#REF!</f>
        <v>#REF!</v>
      </c>
      <c r="Y141" s="173" t="e">
        <f>1-#REF!</f>
        <v>#REF!</v>
      </c>
      <c r="Z141" s="178" t="e">
        <f t="shared" si="37"/>
        <v>#REF!</v>
      </c>
      <c r="AA141" s="178" t="e">
        <f t="shared" si="38"/>
        <v>#REF!</v>
      </c>
      <c r="AB141" s="179" t="str">
        <f t="shared" si="40"/>
        <v/>
      </c>
      <c r="AC141" s="173" t="str">
        <f>CONCATENATE(T133,"_woe_new=-",T133,"_woe;")</f>
        <v>value_income_ratio_woe_new=-value_income_ratio_woe;</v>
      </c>
    </row>
    <row r="142" spans="1:29" x14ac:dyDescent="0.15">
      <c r="A142" s="15">
        <v>1423</v>
      </c>
      <c r="B142" s="16">
        <v>340</v>
      </c>
      <c r="C142" s="16">
        <v>3</v>
      </c>
      <c r="D142" s="16">
        <v>1423</v>
      </c>
      <c r="E142" s="14" t="str">
        <f t="shared" si="46"/>
        <v>'1423',</v>
      </c>
      <c r="F142" t="s">
        <v>184</v>
      </c>
      <c r="G142">
        <v>590</v>
      </c>
      <c r="H142">
        <v>2</v>
      </c>
      <c r="I142" t="s">
        <v>184</v>
      </c>
      <c r="J142" t="str">
        <f t="shared" si="47"/>
        <v>'营口市',</v>
      </c>
      <c r="K142" s="64" t="s">
        <v>31</v>
      </c>
      <c r="L142" s="64">
        <v>3</v>
      </c>
      <c r="M142" s="64">
        <v>38812</v>
      </c>
      <c r="N142" s="64">
        <v>14185</v>
      </c>
      <c r="O142" s="64">
        <v>24627</v>
      </c>
      <c r="P142" s="64">
        <v>0.63451999999999997</v>
      </c>
      <c r="Q142" s="47">
        <f t="shared" si="44"/>
        <v>-9.3726229602369515E-4</v>
      </c>
      <c r="R142" s="47">
        <f t="shared" si="45"/>
        <v>2.9478890447629256E-7</v>
      </c>
      <c r="S142" s="179" t="str">
        <f t="shared" si="39"/>
        <v/>
      </c>
      <c r="T142" s="173" t="s">
        <v>1134</v>
      </c>
      <c r="U142" s="173">
        <v>3</v>
      </c>
      <c r="V142" s="173">
        <v>2732</v>
      </c>
      <c r="W142" s="173" t="e">
        <f>#REF!</f>
        <v>#REF!</v>
      </c>
      <c r="X142" s="173" t="e">
        <f>#REF!</f>
        <v>#REF!</v>
      </c>
      <c r="Y142" s="173" t="e">
        <f>1-#REF!</f>
        <v>#REF!</v>
      </c>
      <c r="Z142" s="178" t="e">
        <f t="shared" si="37"/>
        <v>#REF!</v>
      </c>
      <c r="AA142" s="178" t="e">
        <f t="shared" si="38"/>
        <v>#REF!</v>
      </c>
      <c r="AB142" s="179" t="str">
        <f t="shared" si="40"/>
        <v/>
      </c>
    </row>
    <row r="143" spans="1:29" x14ac:dyDescent="0.15">
      <c r="A143" s="15">
        <v>4222</v>
      </c>
      <c r="B143" s="16">
        <v>68</v>
      </c>
      <c r="C143" s="16">
        <v>3</v>
      </c>
      <c r="D143" s="16">
        <v>4222</v>
      </c>
      <c r="E143" s="14" t="str">
        <f t="shared" si="46"/>
        <v>'4222',</v>
      </c>
      <c r="F143" t="s">
        <v>205</v>
      </c>
      <c r="G143">
        <v>1419</v>
      </c>
      <c r="H143">
        <v>2</v>
      </c>
      <c r="I143" t="s">
        <v>205</v>
      </c>
      <c r="J143" t="str">
        <f t="shared" si="47"/>
        <v>'福州市',</v>
      </c>
      <c r="K143" s="64" t="s">
        <v>31</v>
      </c>
      <c r="L143" s="64">
        <v>4</v>
      </c>
      <c r="M143" s="64">
        <v>32265</v>
      </c>
      <c r="N143" s="64">
        <v>11148</v>
      </c>
      <c r="O143" s="64">
        <v>21117</v>
      </c>
      <c r="P143" s="64">
        <v>0.65448600000000001</v>
      </c>
      <c r="Q143" s="47">
        <f t="shared" si="44"/>
        <v>8.6222697604954768E-2</v>
      </c>
      <c r="R143" s="47">
        <f t="shared" si="45"/>
        <v>2.0486167625010207E-3</v>
      </c>
      <c r="S143" s="179" t="str">
        <f t="shared" si="39"/>
        <v/>
      </c>
      <c r="T143" s="173" t="s">
        <v>1134</v>
      </c>
      <c r="U143" s="173">
        <v>4</v>
      </c>
      <c r="V143" s="173">
        <v>383</v>
      </c>
      <c r="W143" s="173" t="e">
        <f>#REF!</f>
        <v>#REF!</v>
      </c>
      <c r="X143" s="173" t="e">
        <f>#REF!</f>
        <v>#REF!</v>
      </c>
      <c r="Y143" s="173" t="e">
        <f>1-#REF!</f>
        <v>#REF!</v>
      </c>
      <c r="Z143" s="178" t="e">
        <f t="shared" si="37"/>
        <v>#REF!</v>
      </c>
      <c r="AA143" s="178" t="e">
        <f t="shared" si="38"/>
        <v>#REF!</v>
      </c>
      <c r="AB143" s="179" t="str">
        <f t="shared" si="40"/>
        <v/>
      </c>
    </row>
    <row r="144" spans="1:29" x14ac:dyDescent="0.15">
      <c r="A144" s="15">
        <v>1504</v>
      </c>
      <c r="B144" s="16">
        <v>811</v>
      </c>
      <c r="C144" s="16">
        <v>3</v>
      </c>
      <c r="D144" s="16">
        <v>1504</v>
      </c>
      <c r="E144" s="14" t="str">
        <f t="shared" si="46"/>
        <v>'1504',</v>
      </c>
      <c r="F144" t="s">
        <v>324</v>
      </c>
      <c r="G144">
        <v>192</v>
      </c>
      <c r="H144">
        <v>2</v>
      </c>
      <c r="I144" t="s">
        <v>324</v>
      </c>
      <c r="J144" t="str">
        <f t="shared" si="47"/>
        <v>'绍兴市',</v>
      </c>
      <c r="K144" s="64" t="s">
        <v>31</v>
      </c>
      <c r="L144" s="64">
        <v>5</v>
      </c>
      <c r="M144" s="64">
        <v>2731</v>
      </c>
      <c r="N144" s="64">
        <v>863</v>
      </c>
      <c r="O144" s="64">
        <v>1868</v>
      </c>
      <c r="P144" s="64">
        <v>0.68399900000000002</v>
      </c>
      <c r="Q144" s="47">
        <f t="shared" si="44"/>
        <v>0.2196133316359121</v>
      </c>
      <c r="R144" s="47">
        <f t="shared" si="45"/>
        <v>1.1016712959705612E-3</v>
      </c>
      <c r="S144" s="179" t="str">
        <f t="shared" si="39"/>
        <v/>
      </c>
      <c r="T144" s="173" t="s">
        <v>31</v>
      </c>
      <c r="U144" s="173">
        <v>1</v>
      </c>
      <c r="V144" s="173">
        <v>21934</v>
      </c>
      <c r="W144" s="173">
        <f t="shared" ref="W144:W160" si="48">O140</f>
        <v>13341</v>
      </c>
      <c r="X144" s="173">
        <f t="shared" ref="X144:X160" si="49">N140</f>
        <v>8593</v>
      </c>
      <c r="Y144" s="173">
        <f t="shared" ref="Y144:Y160" si="50">1-P140</f>
        <v>0.39176599999999995</v>
      </c>
      <c r="Z144" s="178" t="e">
        <f t="shared" ref="Z144:Z168" si="51">LN((X144/SUMIFS($X$2:$X$181,$K$2:$K$169,T144))/(W144/SUMIFS($W$2:$W$181,$K$2:$K$169,T144)))</f>
        <v>#VALUE!</v>
      </c>
      <c r="AA144" s="178" t="e">
        <f t="shared" ref="AA144:AA168" si="52">((X144/SUMIFS($X$2:$X$181,$K$2:$K$169,T144))-(W144/SUMIFS($W$2:$W$181,$K$2:$K$169,T144)))*Z144</f>
        <v>#VALUE!</v>
      </c>
      <c r="AB144" s="179" t="e">
        <f t="shared" si="40"/>
        <v>#VALUE!</v>
      </c>
    </row>
    <row r="145" spans="1:29" x14ac:dyDescent="0.15">
      <c r="A145" s="15">
        <v>3421</v>
      </c>
      <c r="B145" s="16">
        <v>49</v>
      </c>
      <c r="C145" s="16">
        <v>3</v>
      </c>
      <c r="D145" s="16">
        <v>3421</v>
      </c>
      <c r="E145" s="14" t="str">
        <f t="shared" si="46"/>
        <v>'3421',</v>
      </c>
      <c r="F145" t="s">
        <v>221</v>
      </c>
      <c r="G145">
        <v>691</v>
      </c>
      <c r="H145">
        <v>2</v>
      </c>
      <c r="I145" t="s">
        <v>221</v>
      </c>
      <c r="J145" t="str">
        <f t="shared" si="47"/>
        <v>'赤峰市',</v>
      </c>
      <c r="K145" t="s">
        <v>1240</v>
      </c>
      <c r="L145" s="64">
        <v>1</v>
      </c>
      <c r="M145" s="64">
        <v>7382</v>
      </c>
      <c r="N145" s="64">
        <v>1350</v>
      </c>
      <c r="O145" s="64">
        <v>6032</v>
      </c>
      <c r="P145" s="64">
        <v>0.81712300000000004</v>
      </c>
      <c r="Q145" s="47">
        <f t="shared" si="44"/>
        <v>0.94437844218586897</v>
      </c>
      <c r="R145" s="47">
        <f t="shared" si="45"/>
        <v>4.7410919790493049E-2</v>
      </c>
      <c r="S145" s="179">
        <f t="shared" ref="S145:S170" si="53">IF(K144=K145,"",SUMIFS($R$2:$R$170,$K$2:$K$170,K145))</f>
        <v>0.17338990051355685</v>
      </c>
      <c r="T145" s="173" t="s">
        <v>31</v>
      </c>
      <c r="U145" s="173">
        <v>2</v>
      </c>
      <c r="V145" s="173">
        <v>19931</v>
      </c>
      <c r="W145" s="173">
        <f t="shared" si="48"/>
        <v>12469</v>
      </c>
      <c r="X145" s="173">
        <f t="shared" si="49"/>
        <v>7462</v>
      </c>
      <c r="Y145" s="173">
        <f t="shared" si="50"/>
        <v>0.37439199999999995</v>
      </c>
      <c r="Z145" s="178" t="e">
        <f t="shared" si="51"/>
        <v>#VALUE!</v>
      </c>
      <c r="AA145" s="178" t="e">
        <f t="shared" si="52"/>
        <v>#VALUE!</v>
      </c>
      <c r="AB145" s="179" t="str">
        <f t="shared" ref="AB145:AB168" si="54">IF(T144=T145,"",SUMIFS($AA$2:$AA$181,$K$2:$K$169,T145))</f>
        <v/>
      </c>
    </row>
    <row r="146" spans="1:29" x14ac:dyDescent="0.15">
      <c r="A146" s="15">
        <v>4416</v>
      </c>
      <c r="B146" s="16">
        <v>452</v>
      </c>
      <c r="C146" s="16">
        <v>3</v>
      </c>
      <c r="D146" s="16">
        <v>4416</v>
      </c>
      <c r="E146" s="14" t="str">
        <f t="shared" si="46"/>
        <v>'4416',</v>
      </c>
      <c r="F146" t="s">
        <v>185</v>
      </c>
      <c r="G146">
        <v>1332</v>
      </c>
      <c r="H146">
        <v>2</v>
      </c>
      <c r="I146" t="s">
        <v>185</v>
      </c>
      <c r="J146" t="str">
        <f t="shared" si="47"/>
        <v>'郑州市',</v>
      </c>
      <c r="K146" s="64" t="s">
        <v>1240</v>
      </c>
      <c r="L146" s="64">
        <v>2</v>
      </c>
      <c r="M146" s="64">
        <v>26203</v>
      </c>
      <c r="N146" s="64">
        <v>7257</v>
      </c>
      <c r="O146" s="64">
        <v>18946</v>
      </c>
      <c r="P146" s="64">
        <v>0.723047</v>
      </c>
      <c r="Q146" s="47">
        <f t="shared" si="44"/>
        <v>0.40703071108789485</v>
      </c>
      <c r="R146" s="47">
        <f t="shared" si="45"/>
        <v>3.5119953057035198E-2</v>
      </c>
      <c r="S146" s="179" t="str">
        <f t="shared" si="53"/>
        <v/>
      </c>
      <c r="T146" s="173" t="s">
        <v>31</v>
      </c>
      <c r="U146" s="173">
        <v>3</v>
      </c>
      <c r="V146" s="173">
        <v>38812</v>
      </c>
      <c r="W146" s="173">
        <f t="shared" si="48"/>
        <v>24627</v>
      </c>
      <c r="X146" s="173">
        <f t="shared" si="49"/>
        <v>14185</v>
      </c>
      <c r="Y146" s="173">
        <f t="shared" si="50"/>
        <v>0.36548000000000003</v>
      </c>
      <c r="Z146" s="178" t="e">
        <f t="shared" si="51"/>
        <v>#VALUE!</v>
      </c>
      <c r="AA146" s="178" t="e">
        <f t="shared" si="52"/>
        <v>#VALUE!</v>
      </c>
      <c r="AB146" s="179" t="str">
        <f t="shared" si="54"/>
        <v/>
      </c>
      <c r="AC146" s="173" t="str">
        <f>CONCATENATE(T138,"_woe_new=-",T138,"_woe;")</f>
        <v>is_suixinhuan_woe_new=-is_suixinhuan_woe;</v>
      </c>
    </row>
    <row r="147" spans="1:29" x14ac:dyDescent="0.15">
      <c r="A147" s="15">
        <v>3310</v>
      </c>
      <c r="B147" s="16">
        <v>308</v>
      </c>
      <c r="C147" s="16">
        <v>3</v>
      </c>
      <c r="D147" s="16">
        <v>3310</v>
      </c>
      <c r="E147" s="14" t="str">
        <f t="shared" si="46"/>
        <v>'3310',</v>
      </c>
      <c r="F147" t="s">
        <v>341</v>
      </c>
      <c r="G147">
        <v>394</v>
      </c>
      <c r="H147">
        <v>2</v>
      </c>
      <c r="I147" t="s">
        <v>341</v>
      </c>
      <c r="J147" t="str">
        <f t="shared" si="47"/>
        <v>'朝阳市',</v>
      </c>
      <c r="K147" s="64" t="s">
        <v>1240</v>
      </c>
      <c r="L147" s="64">
        <v>3</v>
      </c>
      <c r="M147" s="64">
        <v>33643</v>
      </c>
      <c r="N147" s="64">
        <v>11439</v>
      </c>
      <c r="O147" s="64">
        <v>22204</v>
      </c>
      <c r="P147" s="64">
        <v>0.65998900000000005</v>
      </c>
      <c r="Q147" s="47">
        <f t="shared" si="44"/>
        <v>0.11064828721493064</v>
      </c>
      <c r="R147" s="47">
        <f t="shared" si="45"/>
        <v>3.5050075022517112E-3</v>
      </c>
      <c r="S147" s="179" t="str">
        <f t="shared" si="53"/>
        <v/>
      </c>
      <c r="T147" s="173" t="s">
        <v>31</v>
      </c>
      <c r="U147" s="173">
        <v>4</v>
      </c>
      <c r="V147" s="173">
        <v>32265</v>
      </c>
      <c r="W147" s="173">
        <f t="shared" si="48"/>
        <v>21117</v>
      </c>
      <c r="X147" s="173">
        <f t="shared" si="49"/>
        <v>11148</v>
      </c>
      <c r="Y147" s="173">
        <f t="shared" si="50"/>
        <v>0.34551399999999999</v>
      </c>
      <c r="Z147" s="178" t="e">
        <f t="shared" si="51"/>
        <v>#VALUE!</v>
      </c>
      <c r="AA147" s="178" t="e">
        <f t="shared" si="52"/>
        <v>#VALUE!</v>
      </c>
      <c r="AB147" s="179" t="str">
        <f t="shared" si="54"/>
        <v/>
      </c>
    </row>
    <row r="148" spans="1:29" x14ac:dyDescent="0.15">
      <c r="A148" s="15">
        <v>1403</v>
      </c>
      <c r="B148" s="16">
        <v>259</v>
      </c>
      <c r="C148" s="16">
        <v>3</v>
      </c>
      <c r="D148" s="16">
        <v>1403</v>
      </c>
      <c r="E148" s="14" t="str">
        <f t="shared" si="46"/>
        <v>'1403',</v>
      </c>
      <c r="F148" t="s">
        <v>195</v>
      </c>
      <c r="G148">
        <v>445</v>
      </c>
      <c r="H148">
        <v>2</v>
      </c>
      <c r="I148" t="s">
        <v>195</v>
      </c>
      <c r="J148" t="str">
        <f t="shared" si="47"/>
        <v>'宜宾市',</v>
      </c>
      <c r="K148" s="64" t="s">
        <v>1240</v>
      </c>
      <c r="L148" s="64">
        <v>4</v>
      </c>
      <c r="M148" s="64">
        <v>35983</v>
      </c>
      <c r="N148" s="64">
        <v>15310</v>
      </c>
      <c r="O148" s="64">
        <v>20673</v>
      </c>
      <c r="P148" s="64">
        <v>0.57452099999999995</v>
      </c>
      <c r="Q148" s="47">
        <f t="shared" si="44"/>
        <v>-0.25227330469585957</v>
      </c>
      <c r="R148" s="47">
        <f t="shared" si="45"/>
        <v>2.0382214417346216E-2</v>
      </c>
      <c r="S148" s="179" t="str">
        <f t="shared" si="53"/>
        <v/>
      </c>
      <c r="T148" s="173" t="s">
        <v>31</v>
      </c>
      <c r="U148" s="173">
        <v>5</v>
      </c>
      <c r="V148" s="173">
        <v>2731</v>
      </c>
      <c r="W148" s="173">
        <f t="shared" si="48"/>
        <v>1868</v>
      </c>
      <c r="X148" s="173">
        <f t="shared" si="49"/>
        <v>863</v>
      </c>
      <c r="Y148" s="173">
        <f t="shared" si="50"/>
        <v>0.31600099999999998</v>
      </c>
      <c r="Z148" s="178" t="e">
        <f t="shared" si="51"/>
        <v>#VALUE!</v>
      </c>
      <c r="AA148" s="178" t="e">
        <f t="shared" si="52"/>
        <v>#VALUE!</v>
      </c>
      <c r="AB148" s="179" t="str">
        <f t="shared" si="54"/>
        <v/>
      </c>
      <c r="AC148" s="173" t="str">
        <f>CONCATENATE(T140,"_woe_new=-",T140,"_woe;")</f>
        <v>recent_contact_day_woe_new=-recent_contact_day_woe;</v>
      </c>
    </row>
    <row r="149" spans="1:29" x14ac:dyDescent="0.15">
      <c r="A149" s="15">
        <v>3624</v>
      </c>
      <c r="B149" s="16">
        <v>311</v>
      </c>
      <c r="C149" s="16">
        <v>3</v>
      </c>
      <c r="D149" s="16">
        <v>3624</v>
      </c>
      <c r="E149" s="14" t="str">
        <f t="shared" si="46"/>
        <v>'3624',</v>
      </c>
      <c r="F149" t="s">
        <v>476</v>
      </c>
      <c r="G149">
        <v>42</v>
      </c>
      <c r="H149">
        <v>2</v>
      </c>
      <c r="I149" t="s">
        <v>476</v>
      </c>
      <c r="J149" t="str">
        <f t="shared" si="47"/>
        <v>'鄂尔多斯市',</v>
      </c>
      <c r="K149" s="64" t="s">
        <v>1240</v>
      </c>
      <c r="L149" s="64">
        <v>5</v>
      </c>
      <c r="M149" s="64">
        <v>12462</v>
      </c>
      <c r="N149" s="64">
        <v>6895</v>
      </c>
      <c r="O149" s="64">
        <v>5567</v>
      </c>
      <c r="P149" s="64">
        <v>0.446718</v>
      </c>
      <c r="Q149" s="47">
        <f t="shared" si="44"/>
        <v>-0.76653579811334227</v>
      </c>
      <c r="R149" s="47">
        <f t="shared" si="45"/>
        <v>6.6971805746430649E-2</v>
      </c>
      <c r="S149" s="179" t="str">
        <f t="shared" si="53"/>
        <v/>
      </c>
      <c r="T149" s="173" t="s">
        <v>1240</v>
      </c>
      <c r="U149" s="173">
        <v>1</v>
      </c>
      <c r="V149" s="173">
        <v>7382</v>
      </c>
      <c r="W149" s="173">
        <f t="shared" si="48"/>
        <v>6032</v>
      </c>
      <c r="X149" s="173">
        <f t="shared" si="49"/>
        <v>1350</v>
      </c>
      <c r="Y149" s="173">
        <f t="shared" si="50"/>
        <v>0.18287699999999996</v>
      </c>
      <c r="Z149" s="178" t="e">
        <f t="shared" si="51"/>
        <v>#VALUE!</v>
      </c>
      <c r="AA149" s="178" t="e">
        <f t="shared" si="52"/>
        <v>#VALUE!</v>
      </c>
      <c r="AB149" s="179" t="e">
        <f t="shared" si="54"/>
        <v>#VALUE!</v>
      </c>
    </row>
    <row r="150" spans="1:29" x14ac:dyDescent="0.15">
      <c r="A150" s="15">
        <v>2202</v>
      </c>
      <c r="B150" s="16">
        <v>560</v>
      </c>
      <c r="C150" s="16">
        <v>3</v>
      </c>
      <c r="D150" s="16">
        <v>2202</v>
      </c>
      <c r="E150" s="14" t="str">
        <f t="shared" si="46"/>
        <v>'2202',</v>
      </c>
      <c r="F150" t="s">
        <v>502</v>
      </c>
      <c r="G150">
        <v>294</v>
      </c>
      <c r="H150">
        <v>2</v>
      </c>
      <c r="I150" t="s">
        <v>502</v>
      </c>
      <c r="J150" t="str">
        <f t="shared" si="47"/>
        <v>'佳木斯市',</v>
      </c>
      <c r="K150" t="s">
        <v>1242</v>
      </c>
      <c r="L150" s="64">
        <v>1</v>
      </c>
      <c r="M150" s="64">
        <v>26</v>
      </c>
      <c r="N150" s="64">
        <v>12</v>
      </c>
      <c r="O150" s="64">
        <v>14</v>
      </c>
      <c r="P150" s="64">
        <v>0.538462</v>
      </c>
      <c r="Q150" s="47">
        <f t="shared" si="44"/>
        <v>-0.39844491624218942</v>
      </c>
      <c r="R150" s="47">
        <f t="shared" si="45"/>
        <v>3.7190212216728987E-5</v>
      </c>
      <c r="S150" s="179">
        <f t="shared" si="53"/>
        <v>5.4315847201302858E-3</v>
      </c>
      <c r="T150" s="173" t="s">
        <v>1240</v>
      </c>
      <c r="U150" s="173">
        <v>2</v>
      </c>
      <c r="V150" s="173">
        <v>26203</v>
      </c>
      <c r="W150" s="173">
        <f t="shared" si="48"/>
        <v>18946</v>
      </c>
      <c r="X150" s="173">
        <f t="shared" si="49"/>
        <v>7257</v>
      </c>
      <c r="Y150" s="173">
        <f t="shared" si="50"/>
        <v>0.276953</v>
      </c>
      <c r="Z150" s="178" t="e">
        <f t="shared" si="51"/>
        <v>#VALUE!</v>
      </c>
      <c r="AA150" s="178" t="e">
        <f t="shared" si="52"/>
        <v>#VALUE!</v>
      </c>
      <c r="AB150" s="179" t="str">
        <f t="shared" si="54"/>
        <v/>
      </c>
    </row>
    <row r="151" spans="1:29" x14ac:dyDescent="0.15">
      <c r="A151" s="15">
        <v>1306</v>
      </c>
      <c r="B151" s="16">
        <v>765</v>
      </c>
      <c r="C151" s="16">
        <v>3</v>
      </c>
      <c r="D151" s="16">
        <v>1306</v>
      </c>
      <c r="E151" s="14" t="str">
        <f t="shared" si="46"/>
        <v>'1306',</v>
      </c>
      <c r="F151" t="s">
        <v>473</v>
      </c>
      <c r="G151">
        <v>28</v>
      </c>
      <c r="H151">
        <v>2</v>
      </c>
      <c r="I151" t="s">
        <v>473</v>
      </c>
      <c r="J151" t="str">
        <f t="shared" si="47"/>
        <v>'新余市',</v>
      </c>
      <c r="K151" s="64" t="s">
        <v>1242</v>
      </c>
      <c r="L151" s="64">
        <v>2</v>
      </c>
      <c r="M151" s="64">
        <v>96087</v>
      </c>
      <c r="N151" s="64">
        <v>35793</v>
      </c>
      <c r="O151" s="64">
        <v>60294</v>
      </c>
      <c r="P151" s="64">
        <v>0.627494</v>
      </c>
      <c r="Q151" s="47">
        <f t="shared" si="44"/>
        <v>-3.1115343336344161E-2</v>
      </c>
      <c r="R151" s="47">
        <f t="shared" si="45"/>
        <v>8.0755332848318176E-4</v>
      </c>
      <c r="S151" s="179" t="str">
        <f t="shared" si="53"/>
        <v/>
      </c>
      <c r="T151" s="173" t="s">
        <v>1240</v>
      </c>
      <c r="U151" s="173">
        <v>3</v>
      </c>
      <c r="V151" s="173">
        <v>33643</v>
      </c>
      <c r="W151" s="173">
        <f t="shared" si="48"/>
        <v>22204</v>
      </c>
      <c r="X151" s="173">
        <f t="shared" si="49"/>
        <v>11439</v>
      </c>
      <c r="Y151" s="173">
        <f t="shared" si="50"/>
        <v>0.34001099999999995</v>
      </c>
      <c r="Z151" s="178" t="e">
        <f t="shared" si="51"/>
        <v>#VALUE!</v>
      </c>
      <c r="AA151" s="178" t="e">
        <f t="shared" si="52"/>
        <v>#VALUE!</v>
      </c>
      <c r="AB151" s="179" t="str">
        <f t="shared" si="54"/>
        <v/>
      </c>
    </row>
    <row r="152" spans="1:29" x14ac:dyDescent="0.15">
      <c r="A152" s="15">
        <v>3205</v>
      </c>
      <c r="B152" s="16">
        <v>41</v>
      </c>
      <c r="C152" s="16">
        <v>3</v>
      </c>
      <c r="D152" s="16">
        <v>3205</v>
      </c>
      <c r="E152" s="14" t="str">
        <f t="shared" si="46"/>
        <v>'3205',</v>
      </c>
      <c r="F152" t="s">
        <v>347</v>
      </c>
      <c r="G152">
        <v>149</v>
      </c>
      <c r="H152">
        <v>2</v>
      </c>
      <c r="I152" t="s">
        <v>347</v>
      </c>
      <c r="J152" t="str">
        <f t="shared" si="47"/>
        <v>'辽源市',</v>
      </c>
      <c r="K152" s="64" t="s">
        <v>1242</v>
      </c>
      <c r="L152" s="64">
        <v>3</v>
      </c>
      <c r="M152" s="64">
        <v>16469</v>
      </c>
      <c r="N152" s="64">
        <v>5496</v>
      </c>
      <c r="O152" s="64">
        <v>10973</v>
      </c>
      <c r="P152" s="64">
        <v>0.66628200000000004</v>
      </c>
      <c r="Q152" s="47">
        <f t="shared" si="44"/>
        <v>0.13882155901916604</v>
      </c>
      <c r="R152" s="47">
        <f t="shared" si="45"/>
        <v>2.6891619468074647E-3</v>
      </c>
      <c r="S152" s="179" t="str">
        <f t="shared" si="53"/>
        <v/>
      </c>
      <c r="T152" s="173" t="s">
        <v>1240</v>
      </c>
      <c r="U152" s="173">
        <v>4</v>
      </c>
      <c r="V152" s="173">
        <v>35983</v>
      </c>
      <c r="W152" s="173">
        <f t="shared" si="48"/>
        <v>20673</v>
      </c>
      <c r="X152" s="173">
        <f t="shared" si="49"/>
        <v>15310</v>
      </c>
      <c r="Y152" s="173">
        <f t="shared" si="50"/>
        <v>0.42547900000000005</v>
      </c>
      <c r="Z152" s="178" t="e">
        <f t="shared" si="51"/>
        <v>#VALUE!</v>
      </c>
      <c r="AA152" s="178" t="e">
        <f t="shared" si="52"/>
        <v>#VALUE!</v>
      </c>
      <c r="AB152" s="179" t="str">
        <f t="shared" si="54"/>
        <v/>
      </c>
      <c r="AC152" s="173" t="str">
        <f>CONCATENATE(T144,"_woe_new=-",T144,"_woe;")</f>
        <v>APR_PAYMENT_NUM_woe_new=-APR_PAYMENT_NUM_woe;</v>
      </c>
    </row>
    <row r="153" spans="1:29" x14ac:dyDescent="0.15">
      <c r="A153" s="15">
        <v>3426</v>
      </c>
      <c r="B153" s="16">
        <v>123</v>
      </c>
      <c r="C153" s="16">
        <v>3</v>
      </c>
      <c r="D153" s="16">
        <v>3426</v>
      </c>
      <c r="E153" s="14" t="str">
        <f t="shared" si="46"/>
        <v>'3426',</v>
      </c>
      <c r="F153" t="s">
        <v>489</v>
      </c>
      <c r="G153">
        <v>121</v>
      </c>
      <c r="H153">
        <v>2</v>
      </c>
      <c r="I153" t="s">
        <v>489</v>
      </c>
      <c r="J153" t="str">
        <f t="shared" si="47"/>
        <v>'景德镇市',</v>
      </c>
      <c r="K153" s="64" t="s">
        <v>1242</v>
      </c>
      <c r="L153" s="64">
        <v>4</v>
      </c>
      <c r="M153" s="64">
        <v>3064</v>
      </c>
      <c r="N153" s="64">
        <v>946</v>
      </c>
      <c r="O153" s="64">
        <v>2118</v>
      </c>
      <c r="P153" s="64">
        <v>0.69125300000000001</v>
      </c>
      <c r="Q153" s="47">
        <f t="shared" si="44"/>
        <v>0.25338936104002563</v>
      </c>
      <c r="R153" s="47">
        <f t="shared" si="45"/>
        <v>1.6361191421988498E-3</v>
      </c>
      <c r="S153" s="179" t="str">
        <f t="shared" si="53"/>
        <v/>
      </c>
      <c r="T153" s="173" t="s">
        <v>1240</v>
      </c>
      <c r="U153" s="173">
        <v>5</v>
      </c>
      <c r="V153" s="173">
        <v>12462</v>
      </c>
      <c r="W153" s="173">
        <f t="shared" si="48"/>
        <v>5567</v>
      </c>
      <c r="X153" s="173">
        <f t="shared" si="49"/>
        <v>6895</v>
      </c>
      <c r="Y153" s="173">
        <f t="shared" si="50"/>
        <v>0.55328200000000005</v>
      </c>
      <c r="Z153" s="178" t="e">
        <f t="shared" si="51"/>
        <v>#VALUE!</v>
      </c>
      <c r="AA153" s="178" t="e">
        <f t="shared" si="52"/>
        <v>#VALUE!</v>
      </c>
      <c r="AB153" s="179" t="str">
        <f t="shared" si="54"/>
        <v/>
      </c>
    </row>
    <row r="154" spans="1:29" x14ac:dyDescent="0.15">
      <c r="A154" s="15">
        <v>3210</v>
      </c>
      <c r="B154" s="16">
        <v>184</v>
      </c>
      <c r="C154" s="16">
        <v>3</v>
      </c>
      <c r="D154" s="16">
        <v>3210</v>
      </c>
      <c r="E154" s="14" t="str">
        <f t="shared" si="46"/>
        <v>'3210',</v>
      </c>
      <c r="F154" t="s">
        <v>472</v>
      </c>
      <c r="G154">
        <v>124</v>
      </c>
      <c r="H154">
        <v>2</v>
      </c>
      <c r="I154" t="s">
        <v>472</v>
      </c>
      <c r="J154" t="str">
        <f t="shared" si="47"/>
        <v>'湘潭市',</v>
      </c>
      <c r="K154" s="64" t="s">
        <v>1242</v>
      </c>
      <c r="L154" s="64">
        <v>5</v>
      </c>
      <c r="M154" s="64">
        <v>27</v>
      </c>
      <c r="N154" s="64">
        <v>4</v>
      </c>
      <c r="O154" s="64">
        <v>23</v>
      </c>
      <c r="P154" s="64">
        <v>0.85185200000000005</v>
      </c>
      <c r="Q154" s="47">
        <f t="shared" si="44"/>
        <v>1.1966042587398114</v>
      </c>
      <c r="R154" s="47">
        <f t="shared" si="45"/>
        <v>2.6156009042406096E-4</v>
      </c>
      <c r="S154" s="179" t="str">
        <f t="shared" si="53"/>
        <v/>
      </c>
      <c r="T154" s="173" t="s">
        <v>1242</v>
      </c>
      <c r="U154" s="173">
        <v>1</v>
      </c>
      <c r="V154" s="173">
        <v>26</v>
      </c>
      <c r="W154" s="173">
        <f t="shared" si="48"/>
        <v>14</v>
      </c>
      <c r="X154" s="173">
        <f t="shared" si="49"/>
        <v>12</v>
      </c>
      <c r="Y154" s="173">
        <f t="shared" si="50"/>
        <v>0.461538</v>
      </c>
      <c r="Z154" s="178" t="e">
        <f t="shared" si="51"/>
        <v>#VALUE!</v>
      </c>
      <c r="AA154" s="178" t="e">
        <f t="shared" si="52"/>
        <v>#VALUE!</v>
      </c>
      <c r="AB154" s="179" t="e">
        <f t="shared" si="54"/>
        <v>#VALUE!</v>
      </c>
    </row>
    <row r="155" spans="1:29" x14ac:dyDescent="0.15">
      <c r="A155" s="15">
        <v>5137</v>
      </c>
      <c r="B155" s="16">
        <v>445</v>
      </c>
      <c r="C155" s="16">
        <v>3</v>
      </c>
      <c r="D155" s="16">
        <v>5137</v>
      </c>
      <c r="E155" s="14" t="str">
        <f t="shared" si="46"/>
        <v>'5137',</v>
      </c>
      <c r="F155" t="s">
        <v>511</v>
      </c>
      <c r="G155">
        <v>7</v>
      </c>
      <c r="H155">
        <v>3</v>
      </c>
      <c r="I155" t="s">
        <v>511</v>
      </c>
      <c r="J155" t="str">
        <f t="shared" si="47"/>
        <v>'衢州市',</v>
      </c>
      <c r="K155" t="s">
        <v>1244</v>
      </c>
      <c r="L155" s="64">
        <v>1</v>
      </c>
      <c r="M155" s="64">
        <v>98156</v>
      </c>
      <c r="N155" s="64">
        <v>35315</v>
      </c>
      <c r="O155" s="64">
        <v>62841</v>
      </c>
      <c r="P155" s="64">
        <v>0.64021600000000001</v>
      </c>
      <c r="Q155" s="47">
        <f t="shared" si="44"/>
        <v>2.3704327761405422E-2</v>
      </c>
      <c r="R155" s="47">
        <f t="shared" si="45"/>
        <v>4.7526409150145321E-4</v>
      </c>
      <c r="S155" s="179">
        <f t="shared" si="53"/>
        <v>3.0869528447464833E-3</v>
      </c>
      <c r="T155" s="173" t="s">
        <v>1242</v>
      </c>
      <c r="U155" s="173">
        <v>2</v>
      </c>
      <c r="V155" s="173">
        <v>96087</v>
      </c>
      <c r="W155" s="173">
        <f t="shared" si="48"/>
        <v>60294</v>
      </c>
      <c r="X155" s="173">
        <f t="shared" si="49"/>
        <v>35793</v>
      </c>
      <c r="Y155" s="173">
        <f t="shared" si="50"/>
        <v>0.372506</v>
      </c>
      <c r="Z155" s="178" t="e">
        <f t="shared" si="51"/>
        <v>#VALUE!</v>
      </c>
      <c r="AA155" s="178" t="e">
        <f t="shared" si="52"/>
        <v>#VALUE!</v>
      </c>
      <c r="AB155" s="179" t="str">
        <f t="shared" si="54"/>
        <v/>
      </c>
    </row>
    <row r="156" spans="1:29" x14ac:dyDescent="0.15">
      <c r="A156" s="15">
        <v>4210</v>
      </c>
      <c r="B156" s="16">
        <v>327</v>
      </c>
      <c r="C156" s="16">
        <v>3</v>
      </c>
      <c r="D156" s="16">
        <v>4210</v>
      </c>
      <c r="E156" s="14" t="str">
        <f t="shared" si="46"/>
        <v>'4210',</v>
      </c>
      <c r="F156" t="s">
        <v>343</v>
      </c>
      <c r="G156">
        <v>505</v>
      </c>
      <c r="H156">
        <v>3</v>
      </c>
      <c r="I156" t="s">
        <v>343</v>
      </c>
      <c r="J156" t="str">
        <f t="shared" si="47"/>
        <v>'三亚市',</v>
      </c>
      <c r="K156" s="64" t="s">
        <v>1244</v>
      </c>
      <c r="L156" s="64">
        <v>2</v>
      </c>
      <c r="M156" s="64">
        <v>17517</v>
      </c>
      <c r="N156" s="64">
        <v>6936</v>
      </c>
      <c r="O156" s="64">
        <v>10581</v>
      </c>
      <c r="P156" s="64">
        <v>0.60404199999999997</v>
      </c>
      <c r="Q156" s="47">
        <f t="shared" si="44"/>
        <v>-0.13026089562566384</v>
      </c>
      <c r="R156" s="47">
        <f t="shared" si="45"/>
        <v>2.6116887532450302E-3</v>
      </c>
      <c r="S156" s="179" t="str">
        <f t="shared" si="53"/>
        <v/>
      </c>
      <c r="T156" s="173" t="s">
        <v>1242</v>
      </c>
      <c r="U156" s="173">
        <v>3</v>
      </c>
      <c r="V156" s="173">
        <v>16469</v>
      </c>
      <c r="W156" s="173">
        <f t="shared" si="48"/>
        <v>10973</v>
      </c>
      <c r="X156" s="173">
        <f t="shared" si="49"/>
        <v>5496</v>
      </c>
      <c r="Y156" s="173">
        <f t="shared" si="50"/>
        <v>0.33371799999999996</v>
      </c>
      <c r="Z156" s="178" t="e">
        <f t="shared" si="51"/>
        <v>#VALUE!</v>
      </c>
      <c r="AA156" s="178" t="e">
        <f t="shared" si="52"/>
        <v>#VALUE!</v>
      </c>
      <c r="AB156" s="179" t="str">
        <f t="shared" si="54"/>
        <v/>
      </c>
    </row>
    <row r="157" spans="1:29" x14ac:dyDescent="0.15">
      <c r="A157" s="15">
        <v>4306</v>
      </c>
      <c r="B157" s="16">
        <v>415</v>
      </c>
      <c r="C157" s="16">
        <v>3</v>
      </c>
      <c r="D157" s="16">
        <v>4306</v>
      </c>
      <c r="E157" s="14" t="str">
        <f t="shared" si="46"/>
        <v>'4306',</v>
      </c>
      <c r="F157" t="s">
        <v>219</v>
      </c>
      <c r="G157">
        <v>1210</v>
      </c>
      <c r="H157">
        <v>3</v>
      </c>
      <c r="I157" t="s">
        <v>219</v>
      </c>
      <c r="J157" t="str">
        <f t="shared" si="47"/>
        <v>'天津市',</v>
      </c>
      <c r="K157" s="173" t="s">
        <v>1304</v>
      </c>
      <c r="L157" s="173">
        <v>1</v>
      </c>
      <c r="M157" s="173">
        <v>47082</v>
      </c>
      <c r="N157" s="173">
        <v>13975</v>
      </c>
      <c r="O157" s="173">
        <v>33107</v>
      </c>
      <c r="P157" s="173">
        <v>0.70317700000000005</v>
      </c>
      <c r="Q157" s="178">
        <f t="shared" si="44"/>
        <v>0.30987912527612466</v>
      </c>
      <c r="R157" s="178">
        <f t="shared" si="45"/>
        <v>3.7232749406058849E-2</v>
      </c>
      <c r="S157" s="179">
        <f t="shared" si="53"/>
        <v>9.3388305390463763E-2</v>
      </c>
      <c r="T157" s="173" t="s">
        <v>1242</v>
      </c>
      <c r="U157" s="173">
        <v>4</v>
      </c>
      <c r="V157" s="173">
        <v>3064</v>
      </c>
      <c r="W157" s="173">
        <f t="shared" si="48"/>
        <v>2118</v>
      </c>
      <c r="X157" s="173">
        <f t="shared" si="49"/>
        <v>946</v>
      </c>
      <c r="Y157" s="173">
        <f t="shared" si="50"/>
        <v>0.30874699999999999</v>
      </c>
      <c r="Z157" s="178" t="e">
        <f t="shared" si="51"/>
        <v>#VALUE!</v>
      </c>
      <c r="AA157" s="178" t="e">
        <f t="shared" si="52"/>
        <v>#VALUE!</v>
      </c>
      <c r="AB157" s="179" t="str">
        <f t="shared" si="54"/>
        <v/>
      </c>
      <c r="AC157" s="173" t="str">
        <f>CONCATENATE(T149,"_woe_new=-",T149,"_woe;")</f>
        <v>kptp_woe_new=-kptp_woe;</v>
      </c>
    </row>
    <row r="158" spans="1:29" x14ac:dyDescent="0.15">
      <c r="A158" s="15">
        <v>1527</v>
      </c>
      <c r="B158" s="16">
        <v>44</v>
      </c>
      <c r="C158" s="16">
        <v>3</v>
      </c>
      <c r="D158" s="16">
        <v>1527</v>
      </c>
      <c r="E158" s="14" t="str">
        <f t="shared" si="46"/>
        <v>'1527',</v>
      </c>
      <c r="F158" t="s">
        <v>248</v>
      </c>
      <c r="G158">
        <v>190</v>
      </c>
      <c r="H158">
        <v>3</v>
      </c>
      <c r="I158" t="s">
        <v>248</v>
      </c>
      <c r="J158" t="str">
        <f t="shared" si="47"/>
        <v>'临沂市',</v>
      </c>
      <c r="K158" s="173" t="s">
        <v>1304</v>
      </c>
      <c r="L158" s="173">
        <v>2</v>
      </c>
      <c r="M158" s="173">
        <v>38180</v>
      </c>
      <c r="N158" s="173">
        <v>14103</v>
      </c>
      <c r="O158" s="173">
        <v>24077</v>
      </c>
      <c r="P158" s="173">
        <v>0.63061800000000001</v>
      </c>
      <c r="Q158" s="178">
        <f t="shared" si="44"/>
        <v>-1.7726108817859174E-2</v>
      </c>
      <c r="R158" s="178">
        <f t="shared" si="45"/>
        <v>1.0395798329778072E-4</v>
      </c>
      <c r="S158" s="179" t="str">
        <f t="shared" si="53"/>
        <v/>
      </c>
      <c r="T158" s="173" t="s">
        <v>1242</v>
      </c>
      <c r="U158" s="173">
        <v>5</v>
      </c>
      <c r="V158" s="173">
        <v>27</v>
      </c>
      <c r="W158" s="173">
        <f t="shared" si="48"/>
        <v>23</v>
      </c>
      <c r="X158" s="173">
        <f t="shared" si="49"/>
        <v>4</v>
      </c>
      <c r="Y158" s="173">
        <f t="shared" si="50"/>
        <v>0.14814799999999995</v>
      </c>
      <c r="Z158" s="178" t="e">
        <f t="shared" si="51"/>
        <v>#VALUE!</v>
      </c>
      <c r="AA158" s="178" t="e">
        <f t="shared" si="52"/>
        <v>#VALUE!</v>
      </c>
      <c r="AB158" s="179" t="str">
        <f t="shared" si="54"/>
        <v/>
      </c>
    </row>
    <row r="159" spans="1:29" x14ac:dyDescent="0.15">
      <c r="A159" s="15">
        <v>4331</v>
      </c>
      <c r="B159" s="16">
        <v>176</v>
      </c>
      <c r="C159" s="16">
        <v>3</v>
      </c>
      <c r="D159" s="16">
        <v>4331</v>
      </c>
      <c r="E159" s="14" t="str">
        <f t="shared" si="46"/>
        <v>'4331',</v>
      </c>
      <c r="F159" t="s">
        <v>268</v>
      </c>
      <c r="G159">
        <v>1283</v>
      </c>
      <c r="H159">
        <v>3</v>
      </c>
      <c r="I159" t="s">
        <v>268</v>
      </c>
      <c r="J159" t="str">
        <f t="shared" si="47"/>
        <v>'西安市',</v>
      </c>
      <c r="K159" s="173" t="s">
        <v>1304</v>
      </c>
      <c r="L159" s="173">
        <v>3</v>
      </c>
      <c r="M159" s="173">
        <v>8960</v>
      </c>
      <c r="N159" s="173">
        <v>3733</v>
      </c>
      <c r="O159" s="173">
        <v>5227</v>
      </c>
      <c r="P159" s="173">
        <v>0.58337099999999997</v>
      </c>
      <c r="Q159" s="178">
        <f t="shared" si="44"/>
        <v>-0.21597029627110975</v>
      </c>
      <c r="R159" s="178">
        <f t="shared" si="45"/>
        <v>3.7064265674890988E-3</v>
      </c>
      <c r="S159" s="179" t="str">
        <f t="shared" si="53"/>
        <v/>
      </c>
      <c r="T159" s="173" t="s">
        <v>1244</v>
      </c>
      <c r="U159" s="173">
        <v>1</v>
      </c>
      <c r="V159" s="173">
        <v>98156</v>
      </c>
      <c r="W159" s="173">
        <f t="shared" si="48"/>
        <v>62841</v>
      </c>
      <c r="X159" s="173">
        <f t="shared" si="49"/>
        <v>35315</v>
      </c>
      <c r="Y159" s="173">
        <f t="shared" si="50"/>
        <v>0.35978399999999999</v>
      </c>
      <c r="Z159" s="178" t="e">
        <f t="shared" si="51"/>
        <v>#VALUE!</v>
      </c>
      <c r="AA159" s="178" t="e">
        <f t="shared" si="52"/>
        <v>#VALUE!</v>
      </c>
      <c r="AB159" s="179" t="e">
        <f t="shared" si="54"/>
        <v>#VALUE!</v>
      </c>
    </row>
    <row r="160" spans="1:29" x14ac:dyDescent="0.15">
      <c r="A160" s="15">
        <v>3501</v>
      </c>
      <c r="B160" s="16">
        <v>758</v>
      </c>
      <c r="C160" s="16">
        <v>3</v>
      </c>
      <c r="D160" s="16">
        <v>3501</v>
      </c>
      <c r="E160" s="14" t="str">
        <f t="shared" si="46"/>
        <v>'3501',</v>
      </c>
      <c r="F160" t="s">
        <v>188</v>
      </c>
      <c r="G160">
        <v>125</v>
      </c>
      <c r="H160">
        <v>3</v>
      </c>
      <c r="I160" t="s">
        <v>188</v>
      </c>
      <c r="J160" t="str">
        <f t="shared" si="47"/>
        <v>'聊城市',</v>
      </c>
      <c r="K160" s="173" t="s">
        <v>1304</v>
      </c>
      <c r="L160" s="173">
        <v>4</v>
      </c>
      <c r="M160" s="173">
        <v>12702</v>
      </c>
      <c r="N160" s="173">
        <v>5816</v>
      </c>
      <c r="O160" s="173">
        <v>6886</v>
      </c>
      <c r="P160" s="173">
        <v>0.54211900000000002</v>
      </c>
      <c r="Q160" s="178">
        <f t="shared" si="44"/>
        <v>-0.383717971384334</v>
      </c>
      <c r="R160" s="178">
        <f t="shared" si="45"/>
        <v>1.6832534452185171E-2</v>
      </c>
      <c r="S160" s="179" t="str">
        <f t="shared" si="53"/>
        <v/>
      </c>
      <c r="T160" s="173" t="s">
        <v>1244</v>
      </c>
      <c r="U160" s="173">
        <v>2</v>
      </c>
      <c r="V160" s="173">
        <v>17517</v>
      </c>
      <c r="W160" s="173">
        <f t="shared" si="48"/>
        <v>10581</v>
      </c>
      <c r="X160" s="173">
        <f t="shared" si="49"/>
        <v>6936</v>
      </c>
      <c r="Y160" s="173">
        <f t="shared" si="50"/>
        <v>0.39595800000000003</v>
      </c>
      <c r="Z160" s="178" t="e">
        <f t="shared" si="51"/>
        <v>#VALUE!</v>
      </c>
      <c r="AA160" s="178" t="e">
        <f t="shared" si="52"/>
        <v>#VALUE!</v>
      </c>
      <c r="AB160" s="179" t="str">
        <f t="shared" si="54"/>
        <v/>
      </c>
    </row>
    <row r="161" spans="1:35" x14ac:dyDescent="0.15">
      <c r="A161" s="15">
        <v>3707</v>
      </c>
      <c r="B161" s="16">
        <v>265</v>
      </c>
      <c r="C161" s="16">
        <v>3</v>
      </c>
      <c r="D161" s="16">
        <v>3707</v>
      </c>
      <c r="E161" s="14" t="str">
        <f t="shared" si="46"/>
        <v>'3707',</v>
      </c>
      <c r="F161" t="s">
        <v>238</v>
      </c>
      <c r="G161">
        <v>168</v>
      </c>
      <c r="H161">
        <v>3</v>
      </c>
      <c r="I161" t="s">
        <v>238</v>
      </c>
      <c r="J161" t="str">
        <f t="shared" si="47"/>
        <v>'宿州市',</v>
      </c>
      <c r="K161" s="173" t="s">
        <v>1304</v>
      </c>
      <c r="L161" s="173">
        <v>5</v>
      </c>
      <c r="M161" s="173">
        <v>8749</v>
      </c>
      <c r="N161" s="173">
        <v>4624</v>
      </c>
      <c r="O161" s="173">
        <v>4125</v>
      </c>
      <c r="P161" s="173">
        <v>0.47148200000000001</v>
      </c>
      <c r="Q161" s="178">
        <f t="shared" si="44"/>
        <v>-0.66678970765287982</v>
      </c>
      <c r="R161" s="178">
        <f t="shared" si="45"/>
        <v>3.5512636981432866E-2</v>
      </c>
      <c r="S161" s="179" t="str">
        <f t="shared" si="53"/>
        <v/>
      </c>
      <c r="T161" t="s">
        <v>1304</v>
      </c>
      <c r="U161" s="173">
        <v>1</v>
      </c>
      <c r="V161" s="173">
        <v>47082</v>
      </c>
      <c r="W161" s="173">
        <v>13975</v>
      </c>
      <c r="X161" s="173">
        <v>33107</v>
      </c>
      <c r="Y161" s="173">
        <v>0.70317700000000005</v>
      </c>
      <c r="Z161" s="178" t="e">
        <f t="shared" si="51"/>
        <v>#VALUE!</v>
      </c>
      <c r="AA161" s="178" t="e">
        <f t="shared" si="52"/>
        <v>#VALUE!</v>
      </c>
      <c r="AB161" s="179" t="e">
        <f t="shared" si="54"/>
        <v>#VALUE!</v>
      </c>
    </row>
    <row r="162" spans="1:35" x14ac:dyDescent="0.15">
      <c r="A162" s="15">
        <v>5330</v>
      </c>
      <c r="B162" s="16">
        <v>417</v>
      </c>
      <c r="C162" s="16">
        <v>3</v>
      </c>
      <c r="D162" s="16">
        <v>5330</v>
      </c>
      <c r="E162" s="14" t="str">
        <f t="shared" si="46"/>
        <v>'5330',</v>
      </c>
      <c r="F162" t="s">
        <v>279</v>
      </c>
      <c r="G162">
        <v>393</v>
      </c>
      <c r="H162">
        <v>3</v>
      </c>
      <c r="I162" t="s">
        <v>279</v>
      </c>
      <c r="J162" t="str">
        <f t="shared" si="47"/>
        <v>'阜新市',</v>
      </c>
      <c r="K162" s="173" t="s">
        <v>1306</v>
      </c>
      <c r="L162" s="173">
        <v>1</v>
      </c>
      <c r="M162" s="173">
        <v>22243</v>
      </c>
      <c r="N162" s="173">
        <v>8597</v>
      </c>
      <c r="O162" s="173">
        <v>13646</v>
      </c>
      <c r="P162" s="173">
        <v>0.61349600000000004</v>
      </c>
      <c r="Q162" s="178">
        <f t="shared" ref="Q162:Q170" si="55">LN((O162/SUMIFS($O$2:$O$170,$K$2:$K$170,K162))/(N162/SUMIFS($N$2:$N$170,$K$2:$K$170,K162)))</f>
        <v>-9.0562462868523014E-2</v>
      </c>
      <c r="R162" s="178">
        <f t="shared" ref="R162:R193" si="56">((O162/SUMIFS($O$2:$O$170,$K$2:$K$170,K162))-(N162/SUMIFS($N$2:$N$170,$K$2:$K$170,K162)))*Q162</f>
        <v>1.5954727719410583E-3</v>
      </c>
      <c r="S162" s="179">
        <f t="shared" si="53"/>
        <v>2.1086685344961346E-3</v>
      </c>
      <c r="T162" s="173" t="s">
        <v>1304</v>
      </c>
      <c r="U162" s="173">
        <v>2</v>
      </c>
      <c r="V162" s="173">
        <v>38180</v>
      </c>
      <c r="W162" s="173">
        <v>14103</v>
      </c>
      <c r="X162" s="173">
        <v>24077</v>
      </c>
      <c r="Y162" s="173">
        <v>0.63061800000000001</v>
      </c>
      <c r="Z162" s="178" t="e">
        <f t="shared" si="51"/>
        <v>#VALUE!</v>
      </c>
      <c r="AA162" s="178" t="e">
        <f t="shared" si="52"/>
        <v>#VALUE!</v>
      </c>
      <c r="AB162" s="179" t="str">
        <f t="shared" si="54"/>
        <v/>
      </c>
      <c r="AC162" s="173" t="str">
        <f>CONCATENATE(T154,"_woe_new=-",T154,"_woe;")</f>
        <v>app_count_woe_new=-app_count_woe;</v>
      </c>
    </row>
    <row r="163" spans="1:35" x14ac:dyDescent="0.15">
      <c r="A163" s="15">
        <v>5227</v>
      </c>
      <c r="B163" s="16">
        <v>735</v>
      </c>
      <c r="C163" s="16">
        <v>3</v>
      </c>
      <c r="D163" s="16">
        <v>5227</v>
      </c>
      <c r="E163" s="14" t="str">
        <f t="shared" si="46"/>
        <v>'5227',</v>
      </c>
      <c r="F163" t="s">
        <v>346</v>
      </c>
      <c r="G163">
        <v>408</v>
      </c>
      <c r="H163">
        <v>3</v>
      </c>
      <c r="I163" t="s">
        <v>346</v>
      </c>
      <c r="J163" t="str">
        <f t="shared" si="47"/>
        <v>'鞍山市',</v>
      </c>
      <c r="K163" s="173" t="s">
        <v>1306</v>
      </c>
      <c r="L163" s="173">
        <v>2</v>
      </c>
      <c r="M163" s="173">
        <v>19637</v>
      </c>
      <c r="N163" s="173">
        <v>7184</v>
      </c>
      <c r="O163" s="173">
        <v>12453</v>
      </c>
      <c r="P163" s="173">
        <v>0.63415999999999995</v>
      </c>
      <c r="Q163" s="178">
        <f t="shared" si="55"/>
        <v>-2.490369330334872E-3</v>
      </c>
      <c r="R163" s="178">
        <f t="shared" si="56"/>
        <v>1.0532129373492662E-6</v>
      </c>
      <c r="S163" s="179" t="str">
        <f t="shared" si="53"/>
        <v/>
      </c>
      <c r="T163" s="173" t="s">
        <v>1304</v>
      </c>
      <c r="U163" s="173">
        <v>3</v>
      </c>
      <c r="V163" s="173">
        <v>8960</v>
      </c>
      <c r="W163" s="173">
        <v>3733</v>
      </c>
      <c r="X163" s="173">
        <v>5227</v>
      </c>
      <c r="Y163" s="173">
        <v>0.58337099999999997</v>
      </c>
      <c r="Z163" s="178" t="e">
        <f t="shared" si="51"/>
        <v>#VALUE!</v>
      </c>
      <c r="AA163" s="178" t="e">
        <f t="shared" si="52"/>
        <v>#VALUE!</v>
      </c>
      <c r="AB163" s="179" t="str">
        <f t="shared" si="54"/>
        <v/>
      </c>
    </row>
    <row r="164" spans="1:35" x14ac:dyDescent="0.15">
      <c r="A164" s="15">
        <v>4309</v>
      </c>
      <c r="B164" s="16">
        <v>285</v>
      </c>
      <c r="C164" s="16">
        <v>3</v>
      </c>
      <c r="D164" s="16">
        <v>4309</v>
      </c>
      <c r="E164" s="14" t="str">
        <f t="shared" si="46"/>
        <v>'4309',</v>
      </c>
      <c r="F164" t="s">
        <v>174</v>
      </c>
      <c r="G164">
        <v>571</v>
      </c>
      <c r="H164">
        <v>3</v>
      </c>
      <c r="I164" t="s">
        <v>174</v>
      </c>
      <c r="J164" t="str">
        <f t="shared" si="47"/>
        <v>'咸阳市',</v>
      </c>
      <c r="K164" s="173" t="s">
        <v>1306</v>
      </c>
      <c r="L164" s="173">
        <v>3</v>
      </c>
      <c r="M164" s="173">
        <v>73793</v>
      </c>
      <c r="N164" s="173">
        <v>26470</v>
      </c>
      <c r="O164" s="173">
        <v>47323</v>
      </c>
      <c r="P164" s="173">
        <v>0.64129400000000003</v>
      </c>
      <c r="Q164" s="178">
        <f t="shared" si="55"/>
        <v>2.838882293247234E-2</v>
      </c>
      <c r="R164" s="178">
        <f t="shared" si="56"/>
        <v>5.1214254961772724E-4</v>
      </c>
      <c r="S164" s="179" t="str">
        <f t="shared" si="53"/>
        <v/>
      </c>
      <c r="T164" s="173" t="s">
        <v>1304</v>
      </c>
      <c r="U164" s="173">
        <v>4</v>
      </c>
      <c r="V164" s="173">
        <v>12702</v>
      </c>
      <c r="W164" s="173">
        <v>5816</v>
      </c>
      <c r="X164" s="173">
        <v>6886</v>
      </c>
      <c r="Y164" s="173">
        <v>0.54211900000000002</v>
      </c>
      <c r="Z164" s="178" t="e">
        <f t="shared" si="51"/>
        <v>#VALUE!</v>
      </c>
      <c r="AA164" s="178" t="e">
        <f t="shared" si="52"/>
        <v>#VALUE!</v>
      </c>
      <c r="AB164" s="179" t="str">
        <f t="shared" si="54"/>
        <v/>
      </c>
    </row>
    <row r="165" spans="1:35" x14ac:dyDescent="0.15">
      <c r="A165" s="15">
        <v>5139</v>
      </c>
      <c r="B165" s="16">
        <v>219</v>
      </c>
      <c r="C165" s="16">
        <v>3</v>
      </c>
      <c r="D165" s="16">
        <v>5139</v>
      </c>
      <c r="E165" s="14" t="str">
        <f t="shared" si="46"/>
        <v>'5139',</v>
      </c>
      <c r="F165" t="s">
        <v>290</v>
      </c>
      <c r="G165">
        <v>340</v>
      </c>
      <c r="H165">
        <v>3</v>
      </c>
      <c r="I165" t="s">
        <v>290</v>
      </c>
      <c r="J165" t="str">
        <f t="shared" si="47"/>
        <v>'威海市',</v>
      </c>
      <c r="K165" t="s">
        <v>1361</v>
      </c>
      <c r="L165" s="173">
        <v>1</v>
      </c>
      <c r="M165" s="173">
        <v>52216</v>
      </c>
      <c r="N165" s="173">
        <v>22801</v>
      </c>
      <c r="O165" s="173">
        <v>29415</v>
      </c>
      <c r="P165" s="173">
        <v>0.56333299999999997</v>
      </c>
      <c r="Q165" s="178">
        <f t="shared" si="55"/>
        <v>-0.29789524240074006</v>
      </c>
      <c r="R165" s="178">
        <f t="shared" si="56"/>
        <v>4.1415370732667024E-2</v>
      </c>
      <c r="S165" s="179">
        <f t="shared" si="53"/>
        <v>8.5654564636983663E-2</v>
      </c>
      <c r="T165" s="173" t="s">
        <v>1304</v>
      </c>
      <c r="U165" s="173">
        <v>5</v>
      </c>
      <c r="V165" s="173">
        <v>8749</v>
      </c>
      <c r="W165" s="173">
        <v>4624</v>
      </c>
      <c r="X165" s="173">
        <v>4125</v>
      </c>
      <c r="Y165" s="173">
        <v>0.47148200000000001</v>
      </c>
      <c r="Z165" s="178" t="e">
        <f t="shared" si="51"/>
        <v>#VALUE!</v>
      </c>
      <c r="AA165" s="178" t="e">
        <f t="shared" si="52"/>
        <v>#VALUE!</v>
      </c>
      <c r="AB165" s="179" t="str">
        <f t="shared" si="54"/>
        <v/>
      </c>
    </row>
    <row r="166" spans="1:35" x14ac:dyDescent="0.15">
      <c r="A166" s="15">
        <v>4127</v>
      </c>
      <c r="B166" s="16">
        <v>372</v>
      </c>
      <c r="C166" s="16">
        <v>3</v>
      </c>
      <c r="D166" s="16">
        <v>4127</v>
      </c>
      <c r="E166" s="14" t="str">
        <f t="shared" si="46"/>
        <v>'4127',</v>
      </c>
      <c r="F166" t="s">
        <v>495</v>
      </c>
      <c r="G166">
        <v>246</v>
      </c>
      <c r="H166">
        <v>3</v>
      </c>
      <c r="I166" t="s">
        <v>495</v>
      </c>
      <c r="J166" t="str">
        <f t="shared" si="47"/>
        <v>'呼和浩特市',</v>
      </c>
      <c r="K166" s="230" t="s">
        <v>1361</v>
      </c>
      <c r="L166" s="173">
        <v>2</v>
      </c>
      <c r="M166" s="173">
        <v>26620</v>
      </c>
      <c r="N166" s="173">
        <v>8943</v>
      </c>
      <c r="O166" s="173">
        <v>17677</v>
      </c>
      <c r="P166" s="173">
        <v>0.66405000000000003</v>
      </c>
      <c r="Q166" s="178">
        <f t="shared" si="55"/>
        <v>0.1287976601202542</v>
      </c>
      <c r="R166" s="178">
        <f t="shared" si="56"/>
        <v>3.7474028689996226E-3</v>
      </c>
      <c r="S166" s="179" t="str">
        <f t="shared" si="53"/>
        <v/>
      </c>
      <c r="T166" t="s">
        <v>1306</v>
      </c>
      <c r="U166" s="173">
        <v>1</v>
      </c>
      <c r="V166" s="173">
        <v>22243</v>
      </c>
      <c r="W166" s="173">
        <v>8597</v>
      </c>
      <c r="X166" s="173">
        <v>13646</v>
      </c>
      <c r="Y166" s="173">
        <v>0.61349600000000004</v>
      </c>
      <c r="Z166" s="178" t="e">
        <f t="shared" si="51"/>
        <v>#VALUE!</v>
      </c>
      <c r="AA166" s="178" t="e">
        <f t="shared" si="52"/>
        <v>#VALUE!</v>
      </c>
      <c r="AB166" s="179" t="e">
        <f t="shared" si="54"/>
        <v>#VALUE!</v>
      </c>
    </row>
    <row r="167" spans="1:35" x14ac:dyDescent="0.15">
      <c r="A167" s="15">
        <v>6221</v>
      </c>
      <c r="B167" s="16">
        <v>25</v>
      </c>
      <c r="C167" s="16">
        <v>3</v>
      </c>
      <c r="D167" s="16">
        <v>6221</v>
      </c>
      <c r="E167" s="14" t="str">
        <f t="shared" si="46"/>
        <v>'6221',</v>
      </c>
      <c r="F167" t="s">
        <v>464</v>
      </c>
      <c r="G167">
        <v>99</v>
      </c>
      <c r="H167">
        <v>3</v>
      </c>
      <c r="I167" t="s">
        <v>464</v>
      </c>
      <c r="J167" t="str">
        <f t="shared" si="47"/>
        <v>'莱芜市',</v>
      </c>
      <c r="K167" s="230" t="s">
        <v>1361</v>
      </c>
      <c r="L167" s="173">
        <v>3</v>
      </c>
      <c r="M167" s="173">
        <v>13251</v>
      </c>
      <c r="N167" s="173">
        <v>3883</v>
      </c>
      <c r="O167" s="173">
        <v>9368</v>
      </c>
      <c r="P167" s="173">
        <v>0.70696599999999998</v>
      </c>
      <c r="Q167" s="178">
        <f t="shared" si="55"/>
        <v>0.32809597947643826</v>
      </c>
      <c r="R167" s="178">
        <f t="shared" si="56"/>
        <v>1.1709100793024601E-2</v>
      </c>
      <c r="S167" s="179" t="str">
        <f t="shared" si="53"/>
        <v/>
      </c>
      <c r="T167" s="173" t="s">
        <v>1306</v>
      </c>
      <c r="U167" s="173">
        <v>2</v>
      </c>
      <c r="V167" s="173">
        <v>19637</v>
      </c>
      <c r="W167" s="173">
        <v>7184</v>
      </c>
      <c r="X167" s="173">
        <v>12453</v>
      </c>
      <c r="Y167" s="173">
        <v>0.63415999999999995</v>
      </c>
      <c r="Z167" s="178" t="e">
        <f t="shared" si="51"/>
        <v>#VALUE!</v>
      </c>
      <c r="AA167" s="178" t="e">
        <f t="shared" si="52"/>
        <v>#VALUE!</v>
      </c>
      <c r="AB167" s="179" t="str">
        <f t="shared" si="54"/>
        <v/>
      </c>
      <c r="AC167" s="173" t="str">
        <f>CONCATENATE(T159,"_woe_new=-",T159,"_woe;")</f>
        <v>is_ssi_woe_new=-is_ssi_woe;</v>
      </c>
    </row>
    <row r="168" spans="1:35" x14ac:dyDescent="0.15">
      <c r="A168" s="15">
        <v>6105</v>
      </c>
      <c r="B168" s="16">
        <v>670</v>
      </c>
      <c r="C168" s="16">
        <v>3</v>
      </c>
      <c r="D168" s="16">
        <v>6105</v>
      </c>
      <c r="E168" s="14" t="str">
        <f t="shared" si="46"/>
        <v>'6105',</v>
      </c>
      <c r="F168" t="s">
        <v>451</v>
      </c>
      <c r="G168">
        <v>297</v>
      </c>
      <c r="H168">
        <v>3</v>
      </c>
      <c r="I168" t="s">
        <v>451</v>
      </c>
      <c r="J168" t="str">
        <f t="shared" si="47"/>
        <v>'省直辖县级行政单位',</v>
      </c>
      <c r="K168" s="230" t="s">
        <v>1361</v>
      </c>
      <c r="L168" s="173">
        <v>4</v>
      </c>
      <c r="M168" s="173">
        <v>23586</v>
      </c>
      <c r="N168" s="173">
        <v>6624</v>
      </c>
      <c r="O168" s="173">
        <v>16962</v>
      </c>
      <c r="P168" s="173">
        <v>0.71915499999999999</v>
      </c>
      <c r="Q168" s="178">
        <f t="shared" si="55"/>
        <v>0.38768053478710196</v>
      </c>
      <c r="R168" s="178">
        <f t="shared" si="56"/>
        <v>2.8782690242292405E-2</v>
      </c>
      <c r="S168" s="179" t="str">
        <f t="shared" si="53"/>
        <v/>
      </c>
      <c r="T168" s="173" t="s">
        <v>1306</v>
      </c>
      <c r="U168" s="173">
        <v>3</v>
      </c>
      <c r="V168" s="173">
        <v>73793</v>
      </c>
      <c r="W168" s="173">
        <v>26470</v>
      </c>
      <c r="X168" s="173">
        <v>47323</v>
      </c>
      <c r="Y168" s="173">
        <v>0.64129400000000003</v>
      </c>
      <c r="Z168" s="178" t="e">
        <f t="shared" si="51"/>
        <v>#VALUE!</v>
      </c>
      <c r="AA168" s="178" t="e">
        <f t="shared" si="52"/>
        <v>#VALUE!</v>
      </c>
      <c r="AB168" s="179" t="str">
        <f t="shared" si="54"/>
        <v/>
      </c>
    </row>
    <row r="169" spans="1:35" x14ac:dyDescent="0.15">
      <c r="A169" s="15">
        <v>4415</v>
      </c>
      <c r="B169" s="16">
        <v>253</v>
      </c>
      <c r="C169" s="16">
        <v>3</v>
      </c>
      <c r="D169" s="16">
        <v>4415</v>
      </c>
      <c r="E169" s="14" t="str">
        <f t="shared" si="46"/>
        <v>'4415',</v>
      </c>
      <c r="F169" t="s">
        <v>284</v>
      </c>
      <c r="G169">
        <v>1110</v>
      </c>
      <c r="H169">
        <v>3</v>
      </c>
      <c r="I169" t="s">
        <v>284</v>
      </c>
      <c r="J169" t="str">
        <f t="shared" si="47"/>
        <v>'中山市',</v>
      </c>
      <c r="K169" t="s">
        <v>1354</v>
      </c>
      <c r="L169" s="230">
        <v>1</v>
      </c>
      <c r="M169" s="230">
        <v>52216</v>
      </c>
      <c r="N169" s="230">
        <v>22801</v>
      </c>
      <c r="O169" s="230">
        <v>29415</v>
      </c>
      <c r="P169" s="230">
        <v>0.56333299999999997</v>
      </c>
      <c r="Q169" s="178">
        <f t="shared" si="55"/>
        <v>-0.29789524240074006</v>
      </c>
      <c r="R169" s="178">
        <f t="shared" si="56"/>
        <v>4.1415370732667024E-2</v>
      </c>
      <c r="S169" s="179">
        <f t="shared" si="53"/>
        <v>7.8105338142850755E-2</v>
      </c>
      <c r="U169" s="173"/>
      <c r="V169" s="173"/>
      <c r="W169" s="173"/>
      <c r="X169" s="173"/>
      <c r="Y169" s="173"/>
      <c r="AE169" t="s">
        <v>1351</v>
      </c>
      <c r="AF169" t="s">
        <v>24</v>
      </c>
      <c r="AG169" t="s">
        <v>23</v>
      </c>
      <c r="AH169" t="s">
        <v>22</v>
      </c>
      <c r="AI169" t="s">
        <v>966</v>
      </c>
    </row>
    <row r="170" spans="1:35" x14ac:dyDescent="0.15">
      <c r="A170" s="15">
        <v>6321</v>
      </c>
      <c r="B170" s="16">
        <v>39</v>
      </c>
      <c r="C170" s="16">
        <v>3</v>
      </c>
      <c r="D170" s="16">
        <v>6321</v>
      </c>
      <c r="E170" s="14" t="str">
        <f t="shared" si="46"/>
        <v>'6321',</v>
      </c>
      <c r="F170" t="s">
        <v>338</v>
      </c>
      <c r="G170">
        <v>279</v>
      </c>
      <c r="H170">
        <v>3</v>
      </c>
      <c r="I170" t="s">
        <v>338</v>
      </c>
      <c r="J170" t="str">
        <f t="shared" si="47"/>
        <v>'阜阳市',</v>
      </c>
      <c r="K170" s="230" t="s">
        <v>1354</v>
      </c>
      <c r="L170" s="230">
        <v>2</v>
      </c>
      <c r="M170" s="230">
        <v>63457</v>
      </c>
      <c r="N170" s="230">
        <v>19450</v>
      </c>
      <c r="O170" s="230">
        <v>44007</v>
      </c>
      <c r="P170" s="230">
        <v>0.69349300000000003</v>
      </c>
      <c r="Q170" s="178">
        <f t="shared" si="55"/>
        <v>0.26390604603983214</v>
      </c>
      <c r="R170" s="178">
        <f t="shared" si="56"/>
        <v>3.6689967410183731E-2</v>
      </c>
      <c r="S170" s="179" t="str">
        <f t="shared" si="53"/>
        <v/>
      </c>
      <c r="V170" t="s">
        <v>1307</v>
      </c>
      <c r="W170" t="s">
        <v>24</v>
      </c>
      <c r="X170" t="s">
        <v>23</v>
      </c>
      <c r="Y170" t="s">
        <v>22</v>
      </c>
      <c r="Z170" t="s">
        <v>966</v>
      </c>
      <c r="AE170">
        <v>1</v>
      </c>
      <c r="AF170">
        <v>38727</v>
      </c>
      <c r="AG170">
        <v>17950</v>
      </c>
      <c r="AH170">
        <v>20777</v>
      </c>
      <c r="AI170">
        <v>0.53649899999999995</v>
      </c>
    </row>
    <row r="171" spans="1:35" x14ac:dyDescent="0.15">
      <c r="A171" s="15">
        <v>1525</v>
      </c>
      <c r="B171" s="16">
        <v>237</v>
      </c>
      <c r="C171" s="16">
        <v>3</v>
      </c>
      <c r="D171" s="16">
        <v>1525</v>
      </c>
      <c r="E171" s="14" t="str">
        <f t="shared" si="46"/>
        <v>'1525',</v>
      </c>
      <c r="F171" t="s">
        <v>249</v>
      </c>
      <c r="G171">
        <v>1920</v>
      </c>
      <c r="H171">
        <v>3</v>
      </c>
      <c r="I171" t="s">
        <v>249</v>
      </c>
      <c r="J171" t="str">
        <f t="shared" si="47"/>
        <v>'成都市',</v>
      </c>
      <c r="K171" t="s">
        <v>1314</v>
      </c>
      <c r="L171" s="173">
        <v>1</v>
      </c>
      <c r="M171" s="173">
        <v>101939</v>
      </c>
      <c r="N171" s="173">
        <v>37748</v>
      </c>
      <c r="O171" s="173">
        <v>64191</v>
      </c>
      <c r="P171" s="173">
        <v>0.62970000000000004</v>
      </c>
      <c r="Q171" s="178">
        <f t="shared" ref="Q171:Q234" si="57">LN((O171/SUMIFS($O$2:$O$180,$K$2:$K$180,K171))/(N171/SUMIFS($N$2:$N$180,$K$2:$K$180,K171)))</f>
        <v>-2.1665076275610796E-2</v>
      </c>
      <c r="R171" s="178">
        <f t="shared" ref="R171:R234" si="58">((O171/SUMIFS($O$2:$O$180,$K$2:$K$180,K171))-(N171/SUMIFS($N$2:$N$180,$K$2:$K$180,K171)))*Q171</f>
        <v>4.1484072145445887E-4</v>
      </c>
      <c r="S171" s="179" t="e">
        <f>IF(#REF!=K171,"",SUMIFS($R$2:$R$180,$K$2:$K$180,K171))</f>
        <v>#REF!</v>
      </c>
      <c r="V171">
        <v>1</v>
      </c>
      <c r="W171">
        <v>52216</v>
      </c>
      <c r="X171">
        <v>22801</v>
      </c>
      <c r="Y171">
        <v>29415</v>
      </c>
      <c r="Z171">
        <v>0.56333299999999997</v>
      </c>
      <c r="AE171">
        <v>2</v>
      </c>
      <c r="AF171">
        <v>35741</v>
      </c>
      <c r="AG171">
        <v>12950</v>
      </c>
      <c r="AH171">
        <v>22791</v>
      </c>
      <c r="AI171">
        <v>0.63767099999999999</v>
      </c>
    </row>
    <row r="172" spans="1:35" x14ac:dyDescent="0.15">
      <c r="A172" s="15">
        <v>2390</v>
      </c>
      <c r="B172" s="16">
        <v>53</v>
      </c>
      <c r="C172" s="16">
        <v>3</v>
      </c>
      <c r="D172" s="16">
        <v>2390</v>
      </c>
      <c r="E172" s="14" t="str">
        <f t="shared" si="46"/>
        <v>'2390',</v>
      </c>
      <c r="F172" t="s">
        <v>246</v>
      </c>
      <c r="G172">
        <v>569</v>
      </c>
      <c r="H172">
        <v>3</v>
      </c>
      <c r="I172" t="s">
        <v>246</v>
      </c>
      <c r="J172" t="str">
        <f t="shared" si="47"/>
        <v>'南京市',</v>
      </c>
      <c r="K172" s="173" t="s">
        <v>1314</v>
      </c>
      <c r="L172" s="173">
        <v>2</v>
      </c>
      <c r="M172" s="173">
        <v>13734</v>
      </c>
      <c r="N172" s="173">
        <v>4503</v>
      </c>
      <c r="O172" s="173">
        <v>9231</v>
      </c>
      <c r="P172" s="173">
        <v>0.67212799999999995</v>
      </c>
      <c r="Q172" s="178">
        <f t="shared" si="57"/>
        <v>0.16522794761913207</v>
      </c>
      <c r="R172" s="178">
        <f t="shared" si="58"/>
        <v>3.1637682749320563E-3</v>
      </c>
      <c r="S172" s="179" t="str">
        <f>IF(K171=K172,"",SUMIFS($R$2:$R$180,$K$2:$K$180,K172))</f>
        <v/>
      </c>
      <c r="V172">
        <v>2</v>
      </c>
      <c r="W172">
        <v>63457</v>
      </c>
      <c r="X172">
        <v>19450</v>
      </c>
      <c r="Y172">
        <v>44007</v>
      </c>
      <c r="Z172">
        <v>0.69349300000000003</v>
      </c>
      <c r="AE172">
        <v>3</v>
      </c>
      <c r="AF172">
        <v>25193</v>
      </c>
      <c r="AG172">
        <v>7540</v>
      </c>
      <c r="AH172">
        <v>17653</v>
      </c>
      <c r="AI172">
        <v>0.70071099999999997</v>
      </c>
    </row>
    <row r="173" spans="1:35" x14ac:dyDescent="0.15">
      <c r="A173" s="15">
        <v>4109</v>
      </c>
      <c r="B173" s="16">
        <v>137</v>
      </c>
      <c r="C173" s="16">
        <v>3</v>
      </c>
      <c r="D173" s="16">
        <v>4109</v>
      </c>
      <c r="E173" s="14" t="str">
        <f t="shared" si="46"/>
        <v>'4109',</v>
      </c>
      <c r="F173" t="s">
        <v>176</v>
      </c>
      <c r="G173">
        <v>254</v>
      </c>
      <c r="H173">
        <v>3</v>
      </c>
      <c r="I173" t="s">
        <v>176</v>
      </c>
      <c r="J173" t="str">
        <f t="shared" si="47"/>
        <v>'阳泉市',</v>
      </c>
      <c r="K173" t="s">
        <v>1318</v>
      </c>
      <c r="L173" s="230">
        <v>1</v>
      </c>
      <c r="M173" s="230">
        <v>88552</v>
      </c>
      <c r="N173" s="230">
        <v>31382</v>
      </c>
      <c r="O173" s="230">
        <v>57170</v>
      </c>
      <c r="P173" s="230">
        <v>0.64560899999999999</v>
      </c>
      <c r="Q173" s="178">
        <f t="shared" si="57"/>
        <v>4.719920906955568E-2</v>
      </c>
      <c r="R173" s="178">
        <f t="shared" si="58"/>
        <v>1.6943477800663881E-3</v>
      </c>
      <c r="S173" s="179">
        <f>IF(K172=K173,"",SUMIFS($R$2:$R$180,$K$2:$K$180,K173))</f>
        <v>8.0653402244042979E-3</v>
      </c>
      <c r="V173">
        <v>3</v>
      </c>
      <c r="W173">
        <v>15423</v>
      </c>
      <c r="X173">
        <v>4784</v>
      </c>
      <c r="Y173">
        <v>10639</v>
      </c>
      <c r="Z173">
        <v>0.68981400000000004</v>
      </c>
      <c r="AE173">
        <v>4</v>
      </c>
      <c r="AF173">
        <v>16012</v>
      </c>
      <c r="AG173">
        <v>3811</v>
      </c>
      <c r="AH173">
        <v>12201</v>
      </c>
      <c r="AI173">
        <v>0.76199099999999997</v>
      </c>
    </row>
    <row r="174" spans="1:35" x14ac:dyDescent="0.15">
      <c r="A174" s="15">
        <v>5221</v>
      </c>
      <c r="B174" s="16">
        <v>1152</v>
      </c>
      <c r="C174" s="16">
        <v>3</v>
      </c>
      <c r="D174" s="16">
        <v>5221</v>
      </c>
      <c r="E174" s="14" t="str">
        <f t="shared" si="46"/>
        <v>'5221',</v>
      </c>
      <c r="F174" t="s">
        <v>436</v>
      </c>
      <c r="G174">
        <v>22</v>
      </c>
      <c r="H174">
        <v>3</v>
      </c>
      <c r="I174" t="s">
        <v>436</v>
      </c>
      <c r="J174" t="str">
        <f t="shared" si="47"/>
        <v>'鹰潭市',</v>
      </c>
      <c r="K174" s="173" t="s">
        <v>1318</v>
      </c>
      <c r="L174" s="230">
        <v>2</v>
      </c>
      <c r="M174" s="230">
        <v>11100</v>
      </c>
      <c r="N174" s="230">
        <v>4338</v>
      </c>
      <c r="O174" s="230">
        <v>6762</v>
      </c>
      <c r="P174" s="230">
        <v>0.60918899999999998</v>
      </c>
      <c r="Q174" s="178">
        <f t="shared" si="57"/>
        <v>-0.1086903041884362</v>
      </c>
      <c r="R174" s="178">
        <f t="shared" si="58"/>
        <v>1.1493336363857826E-3</v>
      </c>
      <c r="S174" s="179" t="str">
        <f>IF(K173=K174,"",SUMIFS($R$2:$R$180,$K$2:$K$180,K174))</f>
        <v/>
      </c>
      <c r="V174">
        <v>4</v>
      </c>
      <c r="W174">
        <v>13251</v>
      </c>
      <c r="X174">
        <v>3883</v>
      </c>
      <c r="Y174">
        <v>9368</v>
      </c>
      <c r="Z174">
        <v>0.70696599999999998</v>
      </c>
      <c r="AE174">
        <v>5</v>
      </c>
      <c r="AF174">
        <v>8749</v>
      </c>
      <c r="AG174">
        <v>4624</v>
      </c>
      <c r="AH174">
        <v>4125</v>
      </c>
      <c r="AI174">
        <v>0.47148200000000001</v>
      </c>
    </row>
    <row r="175" spans="1:35" x14ac:dyDescent="0.15">
      <c r="A175" s="15">
        <v>3602</v>
      </c>
      <c r="B175" s="16">
        <v>151</v>
      </c>
      <c r="C175" s="16">
        <v>3</v>
      </c>
      <c r="D175" s="16">
        <v>3602</v>
      </c>
      <c r="E175" s="14" t="str">
        <f t="shared" si="46"/>
        <v>'3602',</v>
      </c>
      <c r="F175" t="s">
        <v>214</v>
      </c>
      <c r="G175">
        <v>1413</v>
      </c>
      <c r="H175">
        <v>3</v>
      </c>
      <c r="I175" t="s">
        <v>214</v>
      </c>
      <c r="J175" t="str">
        <f t="shared" si="47"/>
        <v>'大连市',</v>
      </c>
      <c r="K175" s="173" t="s">
        <v>1318</v>
      </c>
      <c r="L175" s="230">
        <v>3</v>
      </c>
      <c r="M175" s="230">
        <v>10013</v>
      </c>
      <c r="N175" s="230">
        <v>3951</v>
      </c>
      <c r="O175" s="230">
        <v>6062</v>
      </c>
      <c r="P175" s="230">
        <v>0.60541299999999998</v>
      </c>
      <c r="Q175" s="178">
        <f t="shared" si="57"/>
        <v>-0.12452452886309011</v>
      </c>
      <c r="R175" s="178">
        <f t="shared" si="58"/>
        <v>1.3633904721309317E-3</v>
      </c>
      <c r="S175" s="179" t="str">
        <f>IF(K174=K175,"",SUMIFS($R$2:$R$180,$K$2:$K$180,K175))</f>
        <v/>
      </c>
      <c r="V175">
        <v>5</v>
      </c>
      <c r="W175">
        <v>23586</v>
      </c>
      <c r="X175">
        <v>6624</v>
      </c>
      <c r="Y175">
        <v>16962</v>
      </c>
      <c r="Z175">
        <v>0.71915499999999999</v>
      </c>
      <c r="AE175" t="s">
        <v>1305</v>
      </c>
      <c r="AF175" t="s">
        <v>24</v>
      </c>
      <c r="AG175" t="s">
        <v>23</v>
      </c>
      <c r="AH175" t="s">
        <v>22</v>
      </c>
      <c r="AI175" t="s">
        <v>966</v>
      </c>
    </row>
    <row r="176" spans="1:35" x14ac:dyDescent="0.15">
      <c r="A176" s="15">
        <v>5335</v>
      </c>
      <c r="B176" s="16">
        <v>344</v>
      </c>
      <c r="C176" s="16">
        <v>3</v>
      </c>
      <c r="D176" s="16">
        <v>5335</v>
      </c>
      <c r="E176" s="14" t="str">
        <f t="shared" si="46"/>
        <v>'5335',</v>
      </c>
      <c r="F176" t="s">
        <v>216</v>
      </c>
      <c r="G176">
        <v>1348</v>
      </c>
      <c r="H176">
        <v>3</v>
      </c>
      <c r="I176" t="s">
        <v>216</v>
      </c>
      <c r="J176" t="str">
        <f t="shared" si="47"/>
        <v>'佛山市',</v>
      </c>
      <c r="K176" s="230" t="s">
        <v>1318</v>
      </c>
      <c r="L176" s="230">
        <v>4</v>
      </c>
      <c r="M176" s="230">
        <v>6008</v>
      </c>
      <c r="N176" s="230">
        <v>2580</v>
      </c>
      <c r="O176" s="230">
        <v>3428</v>
      </c>
      <c r="P176" s="230">
        <v>0.570573</v>
      </c>
      <c r="Q176" s="178">
        <f t="shared" si="57"/>
        <v>-0.26840799426744044</v>
      </c>
      <c r="R176" s="178">
        <f t="shared" si="58"/>
        <v>3.8582683358211961E-3</v>
      </c>
      <c r="S176" s="179" t="str">
        <f t="shared" ref="S176:S207" si="59">IF(K175=K176,"",SUMIFS($R$2:$R$170,$K$2:$K$170,K176))</f>
        <v/>
      </c>
      <c r="U176" t="s">
        <v>1313</v>
      </c>
      <c r="V176" t="s">
        <v>24</v>
      </c>
      <c r="W176" t="s">
        <v>23</v>
      </c>
      <c r="X176" t="s">
        <v>22</v>
      </c>
      <c r="Y176" t="s">
        <v>966</v>
      </c>
      <c r="AE176">
        <v>1</v>
      </c>
      <c r="AF176">
        <v>22243</v>
      </c>
      <c r="AG176">
        <v>8597</v>
      </c>
      <c r="AH176">
        <v>13646</v>
      </c>
      <c r="AI176">
        <v>0.61349600000000004</v>
      </c>
    </row>
    <row r="177" spans="1:35" x14ac:dyDescent="0.15">
      <c r="A177" s="15">
        <v>6401</v>
      </c>
      <c r="B177" s="16">
        <v>28</v>
      </c>
      <c r="C177" s="16">
        <v>3</v>
      </c>
      <c r="D177" s="16">
        <v>6401</v>
      </c>
      <c r="E177" s="14" t="str">
        <f t="shared" si="46"/>
        <v>'6401',</v>
      </c>
      <c r="F177" t="s">
        <v>196</v>
      </c>
      <c r="G177">
        <v>143</v>
      </c>
      <c r="H177">
        <v>3</v>
      </c>
      <c r="I177" t="s">
        <v>196</v>
      </c>
      <c r="J177" t="str">
        <f t="shared" si="47"/>
        <v>'吉安市',</v>
      </c>
      <c r="Q177" s="178" t="e">
        <f t="shared" si="57"/>
        <v>#DIV/0!</v>
      </c>
      <c r="R177" s="178" t="e">
        <f t="shared" si="58"/>
        <v>#DIV/0!</v>
      </c>
      <c r="S177" s="179">
        <f t="shared" si="59"/>
        <v>0</v>
      </c>
      <c r="U177">
        <v>1</v>
      </c>
      <c r="V177">
        <v>101939</v>
      </c>
      <c r="W177">
        <v>37748</v>
      </c>
      <c r="X177">
        <v>64191</v>
      </c>
      <c r="Y177">
        <v>0.62970000000000004</v>
      </c>
      <c r="AE177">
        <v>2</v>
      </c>
      <c r="AF177">
        <v>19637</v>
      </c>
      <c r="AG177">
        <v>7184</v>
      </c>
      <c r="AH177">
        <v>12453</v>
      </c>
      <c r="AI177">
        <v>0.63415999999999995</v>
      </c>
    </row>
    <row r="178" spans="1:35" x14ac:dyDescent="0.15">
      <c r="A178" s="15">
        <v>1523</v>
      </c>
      <c r="B178" s="16">
        <v>559</v>
      </c>
      <c r="C178" s="16">
        <v>3</v>
      </c>
      <c r="D178" s="16">
        <v>1523</v>
      </c>
      <c r="E178" s="14" t="str">
        <f t="shared" si="46"/>
        <v>'1523',</v>
      </c>
      <c r="F178" t="s">
        <v>191</v>
      </c>
      <c r="G178">
        <v>395</v>
      </c>
      <c r="H178">
        <v>3</v>
      </c>
      <c r="I178" t="s">
        <v>191</v>
      </c>
      <c r="J178" t="str">
        <f t="shared" si="47"/>
        <v>'肇庆市',</v>
      </c>
      <c r="Q178" s="178" t="e">
        <f t="shared" si="57"/>
        <v>#DIV/0!</v>
      </c>
      <c r="R178" s="178" t="e">
        <f t="shared" si="58"/>
        <v>#DIV/0!</v>
      </c>
      <c r="S178" s="179" t="str">
        <f t="shared" si="59"/>
        <v/>
      </c>
      <c r="U178">
        <v>3</v>
      </c>
      <c r="V178">
        <v>13734</v>
      </c>
      <c r="W178">
        <v>4503</v>
      </c>
      <c r="X178">
        <v>9231</v>
      </c>
      <c r="Y178">
        <v>0.67212799999999995</v>
      </c>
      <c r="AE178">
        <v>3</v>
      </c>
      <c r="AF178">
        <v>73793</v>
      </c>
      <c r="AG178">
        <v>26470</v>
      </c>
      <c r="AH178">
        <v>47323</v>
      </c>
      <c r="AI178">
        <v>0.64129400000000003</v>
      </c>
    </row>
    <row r="179" spans="1:35" x14ac:dyDescent="0.15">
      <c r="A179" s="15">
        <v>2303</v>
      </c>
      <c r="B179" s="16">
        <v>163</v>
      </c>
      <c r="C179" s="16">
        <v>3</v>
      </c>
      <c r="D179" s="16">
        <v>2303</v>
      </c>
      <c r="E179" s="14" t="str">
        <f t="shared" si="46"/>
        <v>'2303',</v>
      </c>
      <c r="F179" t="s">
        <v>208</v>
      </c>
      <c r="G179">
        <v>487</v>
      </c>
      <c r="H179">
        <v>3</v>
      </c>
      <c r="I179" t="s">
        <v>208</v>
      </c>
      <c r="J179" t="str">
        <f t="shared" si="47"/>
        <v>'百色市',</v>
      </c>
      <c r="Q179" s="178" t="e">
        <f t="shared" si="57"/>
        <v>#DIV/0!</v>
      </c>
      <c r="R179" s="178" t="e">
        <f t="shared" si="58"/>
        <v>#DIV/0!</v>
      </c>
      <c r="S179" s="179" t="str">
        <f t="shared" si="59"/>
        <v/>
      </c>
      <c r="U179" s="230">
        <v>1</v>
      </c>
      <c r="V179" s="230">
        <v>88552</v>
      </c>
      <c r="W179" s="230">
        <v>31382</v>
      </c>
      <c r="X179" s="230">
        <v>57170</v>
      </c>
      <c r="Y179" s="230">
        <v>0.64560899999999999</v>
      </c>
    </row>
    <row r="180" spans="1:35" x14ac:dyDescent="0.15">
      <c r="A180" s="15">
        <v>1426</v>
      </c>
      <c r="B180" s="16">
        <v>881</v>
      </c>
      <c r="C180" s="16">
        <v>3</v>
      </c>
      <c r="D180" s="16">
        <v>1426</v>
      </c>
      <c r="E180" s="14" t="str">
        <f t="shared" si="46"/>
        <v>'1426',</v>
      </c>
      <c r="F180" t="s">
        <v>352</v>
      </c>
      <c r="G180">
        <v>553</v>
      </c>
      <c r="H180">
        <v>3</v>
      </c>
      <c r="I180" t="s">
        <v>352</v>
      </c>
      <c r="J180" t="str">
        <f t="shared" si="47"/>
        <v>'遂宁市',</v>
      </c>
      <c r="Q180" s="178" t="e">
        <f t="shared" si="57"/>
        <v>#DIV/0!</v>
      </c>
      <c r="R180" s="178" t="e">
        <f t="shared" si="58"/>
        <v>#DIV/0!</v>
      </c>
      <c r="S180" s="179" t="str">
        <f t="shared" si="59"/>
        <v/>
      </c>
      <c r="U180" s="230">
        <v>2</v>
      </c>
      <c r="V180" s="230">
        <v>11100</v>
      </c>
      <c r="W180" s="230">
        <v>4338</v>
      </c>
      <c r="X180" s="230">
        <v>6762</v>
      </c>
      <c r="Y180" s="230">
        <v>0.60918899999999998</v>
      </c>
    </row>
    <row r="181" spans="1:35" x14ac:dyDescent="0.15">
      <c r="A181" s="15">
        <v>5323</v>
      </c>
      <c r="B181" s="16">
        <v>307</v>
      </c>
      <c r="C181" s="16">
        <v>3</v>
      </c>
      <c r="D181" s="16">
        <v>5323</v>
      </c>
      <c r="E181" s="14" t="str">
        <f t="shared" si="46"/>
        <v>'5323',</v>
      </c>
      <c r="F181" t="s">
        <v>308</v>
      </c>
      <c r="G181">
        <v>405</v>
      </c>
      <c r="H181">
        <v>3</v>
      </c>
      <c r="I181" t="s">
        <v>308</v>
      </c>
      <c r="J181" t="str">
        <f t="shared" si="47"/>
        <v>'宝鸡市',</v>
      </c>
      <c r="Q181" s="178" t="e">
        <f t="shared" si="57"/>
        <v>#DIV/0!</v>
      </c>
      <c r="R181" s="178" t="e">
        <f t="shared" si="58"/>
        <v>#DIV/0!</v>
      </c>
      <c r="S181" s="179" t="str">
        <f t="shared" si="59"/>
        <v/>
      </c>
      <c r="U181" s="230">
        <v>3</v>
      </c>
      <c r="V181" s="230">
        <v>10013</v>
      </c>
      <c r="W181" s="230">
        <v>3951</v>
      </c>
      <c r="X181" s="230">
        <v>6062</v>
      </c>
      <c r="Y181" s="230">
        <v>0.60541299999999998</v>
      </c>
    </row>
    <row r="182" spans="1:35" x14ac:dyDescent="0.15">
      <c r="A182" s="15">
        <v>2205</v>
      </c>
      <c r="B182" s="16">
        <v>369</v>
      </c>
      <c r="C182" s="16">
        <v>3</v>
      </c>
      <c r="D182" s="16">
        <v>2205</v>
      </c>
      <c r="E182" s="14" t="str">
        <f t="shared" si="46"/>
        <v>'2205',</v>
      </c>
      <c r="F182" t="s">
        <v>253</v>
      </c>
      <c r="G182">
        <v>420</v>
      </c>
      <c r="H182">
        <v>3</v>
      </c>
      <c r="I182" t="s">
        <v>253</v>
      </c>
      <c r="J182" t="str">
        <f t="shared" si="47"/>
        <v>'合肥市',</v>
      </c>
      <c r="Q182" s="178" t="e">
        <f t="shared" si="57"/>
        <v>#DIV/0!</v>
      </c>
      <c r="R182" s="178" t="e">
        <f t="shared" si="58"/>
        <v>#DIV/0!</v>
      </c>
      <c r="S182" s="179" t="str">
        <f t="shared" si="59"/>
        <v/>
      </c>
      <c r="U182" s="230">
        <v>4</v>
      </c>
      <c r="V182" s="230">
        <v>6008</v>
      </c>
      <c r="W182" s="230">
        <v>2580</v>
      </c>
      <c r="X182" s="230">
        <v>3428</v>
      </c>
      <c r="Y182" s="230">
        <v>0.570573</v>
      </c>
    </row>
    <row r="183" spans="1:35" x14ac:dyDescent="0.15">
      <c r="A183" s="15">
        <v>5201</v>
      </c>
      <c r="B183" s="16">
        <v>555</v>
      </c>
      <c r="C183" s="16">
        <v>3</v>
      </c>
      <c r="D183" s="16">
        <v>5201</v>
      </c>
      <c r="E183" s="14" t="str">
        <f t="shared" si="46"/>
        <v>'5201',</v>
      </c>
      <c r="F183" t="s">
        <v>445</v>
      </c>
      <c r="G183">
        <v>65</v>
      </c>
      <c r="H183">
        <v>4</v>
      </c>
      <c r="I183" t="s">
        <v>445</v>
      </c>
      <c r="J183" t="str">
        <f t="shared" si="47"/>
        <v>'淮南市',</v>
      </c>
      <c r="Q183" s="178" t="e">
        <f t="shared" si="57"/>
        <v>#DIV/0!</v>
      </c>
      <c r="R183" s="178" t="e">
        <f t="shared" si="58"/>
        <v>#DIV/0!</v>
      </c>
      <c r="S183" s="179" t="str">
        <f t="shared" si="59"/>
        <v/>
      </c>
    </row>
    <row r="184" spans="1:35" x14ac:dyDescent="0.15">
      <c r="A184" s="15">
        <v>5122</v>
      </c>
      <c r="B184" s="16">
        <v>31</v>
      </c>
      <c r="C184" s="16">
        <v>3</v>
      </c>
      <c r="D184" s="16">
        <v>5122</v>
      </c>
      <c r="E184" s="14" t="str">
        <f t="shared" si="46"/>
        <v>'5122',</v>
      </c>
      <c r="F184" t="s">
        <v>295</v>
      </c>
      <c r="G184">
        <v>283</v>
      </c>
      <c r="H184">
        <v>4</v>
      </c>
      <c r="I184" t="s">
        <v>295</v>
      </c>
      <c r="J184" t="str">
        <f t="shared" si="47"/>
        <v>'抚顺市',</v>
      </c>
      <c r="Q184" s="178" t="e">
        <f t="shared" si="57"/>
        <v>#DIV/0!</v>
      </c>
      <c r="R184" s="178" t="e">
        <f t="shared" si="58"/>
        <v>#DIV/0!</v>
      </c>
      <c r="S184" s="179" t="str">
        <f t="shared" si="59"/>
        <v/>
      </c>
    </row>
    <row r="185" spans="1:35" x14ac:dyDescent="0.15">
      <c r="A185" s="15">
        <v>6403</v>
      </c>
      <c r="B185" s="16">
        <v>31</v>
      </c>
      <c r="C185" s="16">
        <v>3</v>
      </c>
      <c r="D185" s="16">
        <v>6403</v>
      </c>
      <c r="E185" s="14" t="str">
        <f t="shared" si="46"/>
        <v>'6403',</v>
      </c>
      <c r="F185" t="s">
        <v>376</v>
      </c>
      <c r="G185">
        <v>685</v>
      </c>
      <c r="H185">
        <v>4</v>
      </c>
      <c r="I185" t="s">
        <v>376</v>
      </c>
      <c r="J185" t="str">
        <f t="shared" si="47"/>
        <v>'武汉市',</v>
      </c>
      <c r="Q185" s="178" t="e">
        <f t="shared" si="57"/>
        <v>#DIV/0!</v>
      </c>
      <c r="R185" s="178" t="e">
        <f t="shared" si="58"/>
        <v>#DIV/0!</v>
      </c>
      <c r="S185" s="179" t="str">
        <f t="shared" si="59"/>
        <v/>
      </c>
    </row>
    <row r="186" spans="1:35" x14ac:dyDescent="0.15">
      <c r="A186" s="15">
        <v>6124</v>
      </c>
      <c r="B186" s="16">
        <v>482</v>
      </c>
      <c r="C186" s="16">
        <v>3</v>
      </c>
      <c r="D186" s="16">
        <v>6124</v>
      </c>
      <c r="E186" s="14" t="str">
        <f t="shared" si="46"/>
        <v>'6124',</v>
      </c>
      <c r="F186" t="s">
        <v>198</v>
      </c>
      <c r="G186">
        <v>295</v>
      </c>
      <c r="H186">
        <v>4</v>
      </c>
      <c r="I186" t="s">
        <v>198</v>
      </c>
      <c r="J186" t="str">
        <f t="shared" si="47"/>
        <v>'巴中市',</v>
      </c>
      <c r="Q186" s="178" t="e">
        <f t="shared" si="57"/>
        <v>#DIV/0!</v>
      </c>
      <c r="R186" s="178" t="e">
        <f t="shared" si="58"/>
        <v>#DIV/0!</v>
      </c>
      <c r="S186" s="179" t="str">
        <f t="shared" si="59"/>
        <v/>
      </c>
    </row>
    <row r="187" spans="1:35" x14ac:dyDescent="0.15">
      <c r="A187" s="15">
        <v>5107</v>
      </c>
      <c r="B187" s="16">
        <v>375</v>
      </c>
      <c r="C187" s="16">
        <v>3</v>
      </c>
      <c r="D187" s="16">
        <v>5107</v>
      </c>
      <c r="E187" s="14" t="str">
        <f t="shared" si="46"/>
        <v>'5107',</v>
      </c>
      <c r="F187" t="s">
        <v>503</v>
      </c>
      <c r="G187">
        <v>114</v>
      </c>
      <c r="H187">
        <v>4</v>
      </c>
      <c r="I187" t="s">
        <v>503</v>
      </c>
      <c r="J187" t="str">
        <f t="shared" si="47"/>
        <v>'益阳市',</v>
      </c>
      <c r="Q187" s="178" t="e">
        <f t="shared" si="57"/>
        <v>#DIV/0!</v>
      </c>
      <c r="R187" s="178" t="e">
        <f t="shared" si="58"/>
        <v>#DIV/0!</v>
      </c>
      <c r="S187" s="179" t="str">
        <f t="shared" si="59"/>
        <v/>
      </c>
    </row>
    <row r="188" spans="1:35" x14ac:dyDescent="0.15">
      <c r="A188" s="15">
        <v>3424</v>
      </c>
      <c r="B188" s="16">
        <v>344</v>
      </c>
      <c r="C188" s="16">
        <v>3</v>
      </c>
      <c r="D188" s="16">
        <v>3424</v>
      </c>
      <c r="E188" s="14" t="str">
        <f t="shared" si="46"/>
        <v>'3424',</v>
      </c>
      <c r="F188" t="s">
        <v>384</v>
      </c>
      <c r="G188">
        <v>117</v>
      </c>
      <c r="H188">
        <v>4</v>
      </c>
      <c r="I188" t="s">
        <v>384</v>
      </c>
      <c r="J188" t="str">
        <f t="shared" si="47"/>
        <v>'汕尾市',</v>
      </c>
      <c r="Q188" s="178" t="e">
        <f t="shared" si="57"/>
        <v>#DIV/0!</v>
      </c>
      <c r="R188" s="178" t="e">
        <f t="shared" si="58"/>
        <v>#DIV/0!</v>
      </c>
      <c r="S188" s="179" t="str">
        <f t="shared" si="59"/>
        <v/>
      </c>
    </row>
    <row r="189" spans="1:35" x14ac:dyDescent="0.15">
      <c r="A189" s="15">
        <v>4108</v>
      </c>
      <c r="B189" s="16">
        <v>189</v>
      </c>
      <c r="C189" s="16">
        <v>3</v>
      </c>
      <c r="D189" s="16">
        <v>4108</v>
      </c>
      <c r="E189" s="14" t="str">
        <f t="shared" si="46"/>
        <v>'4108',</v>
      </c>
      <c r="F189" t="s">
        <v>288</v>
      </c>
      <c r="G189">
        <v>80</v>
      </c>
      <c r="H189">
        <v>4</v>
      </c>
      <c r="I189" t="s">
        <v>288</v>
      </c>
      <c r="J189" t="str">
        <f t="shared" si="47"/>
        <v>'孝感市',</v>
      </c>
      <c r="Q189" s="178" t="e">
        <f t="shared" si="57"/>
        <v>#DIV/0!</v>
      </c>
      <c r="R189" s="178" t="e">
        <f t="shared" si="58"/>
        <v>#DIV/0!</v>
      </c>
      <c r="S189" s="179" t="str">
        <f t="shared" si="59"/>
        <v/>
      </c>
    </row>
    <row r="190" spans="1:35" x14ac:dyDescent="0.15">
      <c r="A190" s="15">
        <v>3605</v>
      </c>
      <c r="B190" s="16">
        <v>48</v>
      </c>
      <c r="C190" s="16">
        <v>3</v>
      </c>
      <c r="D190" s="16">
        <v>3605</v>
      </c>
      <c r="E190" s="14" t="str">
        <f t="shared" si="46"/>
        <v>'3605',</v>
      </c>
      <c r="F190" t="s">
        <v>350</v>
      </c>
      <c r="G190">
        <v>280</v>
      </c>
      <c r="H190">
        <v>4</v>
      </c>
      <c r="I190" t="s">
        <v>350</v>
      </c>
      <c r="J190" t="str">
        <f t="shared" si="47"/>
        <v>'湛江市',</v>
      </c>
      <c r="Q190" s="178" t="e">
        <f t="shared" si="57"/>
        <v>#DIV/0!</v>
      </c>
      <c r="R190" s="178" t="e">
        <f t="shared" si="58"/>
        <v>#DIV/0!</v>
      </c>
      <c r="S190" s="179" t="str">
        <f t="shared" si="59"/>
        <v/>
      </c>
    </row>
    <row r="191" spans="1:35" x14ac:dyDescent="0.15">
      <c r="A191" s="15">
        <v>1521</v>
      </c>
      <c r="B191" s="16">
        <v>266</v>
      </c>
      <c r="C191" s="16">
        <v>3</v>
      </c>
      <c r="D191" s="16">
        <v>1521</v>
      </c>
      <c r="E191" s="14" t="str">
        <f t="shared" si="46"/>
        <v>'1521',</v>
      </c>
      <c r="F191" t="s">
        <v>227</v>
      </c>
      <c r="G191">
        <v>415</v>
      </c>
      <c r="H191">
        <v>4</v>
      </c>
      <c r="I191" t="s">
        <v>227</v>
      </c>
      <c r="J191" t="str">
        <f t="shared" si="47"/>
        <v>'吉林市',</v>
      </c>
      <c r="Q191" s="178" t="e">
        <f t="shared" si="57"/>
        <v>#DIV/0!</v>
      </c>
      <c r="R191" s="178" t="e">
        <f t="shared" si="58"/>
        <v>#DIV/0!</v>
      </c>
      <c r="S191" s="179" t="str">
        <f t="shared" si="59"/>
        <v/>
      </c>
    </row>
    <row r="192" spans="1:35" x14ac:dyDescent="0.15">
      <c r="A192" s="15">
        <v>3201</v>
      </c>
      <c r="B192" s="16">
        <v>167</v>
      </c>
      <c r="C192" s="16">
        <v>3</v>
      </c>
      <c r="D192" s="16">
        <v>3201</v>
      </c>
      <c r="E192" s="14" t="str">
        <f t="shared" si="46"/>
        <v>'3201',</v>
      </c>
      <c r="F192" t="s">
        <v>210</v>
      </c>
      <c r="G192">
        <v>602</v>
      </c>
      <c r="H192">
        <v>4</v>
      </c>
      <c r="I192" t="s">
        <v>210</v>
      </c>
      <c r="J192" t="str">
        <f t="shared" si="47"/>
        <v>'毕节市',</v>
      </c>
      <c r="Q192" s="178" t="e">
        <f t="shared" si="57"/>
        <v>#DIV/0!</v>
      </c>
      <c r="R192" s="178" t="e">
        <f t="shared" si="58"/>
        <v>#DIV/0!</v>
      </c>
      <c r="S192" s="179" t="str">
        <f t="shared" si="59"/>
        <v/>
      </c>
    </row>
    <row r="193" spans="1:19" x14ac:dyDescent="0.15">
      <c r="A193" s="15">
        <v>3604</v>
      </c>
      <c r="B193" s="16">
        <v>535</v>
      </c>
      <c r="C193" s="16">
        <v>3</v>
      </c>
      <c r="D193" s="16">
        <v>3604</v>
      </c>
      <c r="E193" s="14" t="str">
        <f t="shared" si="46"/>
        <v>'3604',</v>
      </c>
      <c r="F193" t="s">
        <v>175</v>
      </c>
      <c r="G193">
        <v>837</v>
      </c>
      <c r="H193">
        <v>4</v>
      </c>
      <c r="I193" t="s">
        <v>175</v>
      </c>
      <c r="J193" t="str">
        <f t="shared" si="47"/>
        <v>'临汾市',</v>
      </c>
      <c r="Q193" s="178" t="e">
        <f t="shared" si="57"/>
        <v>#DIV/0!</v>
      </c>
      <c r="R193" s="178" t="e">
        <f t="shared" si="58"/>
        <v>#DIV/0!</v>
      </c>
      <c r="S193" s="179" t="str">
        <f t="shared" si="59"/>
        <v/>
      </c>
    </row>
    <row r="194" spans="1:19" x14ac:dyDescent="0.15">
      <c r="A194" s="15">
        <v>3724</v>
      </c>
      <c r="B194" s="16">
        <v>17</v>
      </c>
      <c r="C194" s="16">
        <v>3</v>
      </c>
      <c r="D194" s="16">
        <v>3724</v>
      </c>
      <c r="E194" s="14" t="str">
        <f t="shared" si="46"/>
        <v>'3724',</v>
      </c>
      <c r="F194" t="s">
        <v>173</v>
      </c>
      <c r="G194">
        <v>222</v>
      </c>
      <c r="H194">
        <v>4</v>
      </c>
      <c r="I194" t="s">
        <v>173</v>
      </c>
      <c r="J194" t="str">
        <f t="shared" si="47"/>
        <v>'眉山市',</v>
      </c>
      <c r="Q194" s="178" t="e">
        <f t="shared" si="57"/>
        <v>#DIV/0!</v>
      </c>
      <c r="R194" s="178" t="e">
        <f t="shared" si="58"/>
        <v>#DIV/0!</v>
      </c>
      <c r="S194" s="179" t="str">
        <f t="shared" si="59"/>
        <v/>
      </c>
    </row>
    <row r="195" spans="1:19" x14ac:dyDescent="0.15">
      <c r="A195" s="15">
        <v>4228</v>
      </c>
      <c r="B195" s="16">
        <v>255</v>
      </c>
      <c r="C195" s="16">
        <v>3</v>
      </c>
      <c r="D195" s="16">
        <v>4228</v>
      </c>
      <c r="E195" s="14" t="str">
        <f t="shared" ref="E195:E258" si="60">CONCATENATE("'",A195,"',")</f>
        <v>'4228',</v>
      </c>
      <c r="F195" t="s">
        <v>337</v>
      </c>
      <c r="G195">
        <v>661</v>
      </c>
      <c r="H195">
        <v>4</v>
      </c>
      <c r="I195" t="s">
        <v>337</v>
      </c>
      <c r="J195" t="str">
        <f t="shared" ref="J195:J258" si="61">CONCATENATE("'",F195,"',")</f>
        <v>'晋中市',</v>
      </c>
      <c r="Q195" s="178" t="e">
        <f t="shared" si="57"/>
        <v>#DIV/0!</v>
      </c>
      <c r="R195" s="178" t="e">
        <f t="shared" si="58"/>
        <v>#DIV/0!</v>
      </c>
      <c r="S195" s="179" t="str">
        <f t="shared" si="59"/>
        <v/>
      </c>
    </row>
    <row r="196" spans="1:19" x14ac:dyDescent="0.15">
      <c r="A196" s="15">
        <v>4425</v>
      </c>
      <c r="B196" s="16">
        <v>17</v>
      </c>
      <c r="C196" s="16">
        <v>3</v>
      </c>
      <c r="D196" s="16">
        <v>4425</v>
      </c>
      <c r="E196" s="14" t="str">
        <f t="shared" si="60"/>
        <v>'4425',</v>
      </c>
      <c r="F196" t="s">
        <v>215</v>
      </c>
      <c r="G196">
        <v>547</v>
      </c>
      <c r="H196">
        <v>4</v>
      </c>
      <c r="I196" t="s">
        <v>215</v>
      </c>
      <c r="J196" t="str">
        <f t="shared" si="61"/>
        <v>'泸州市',</v>
      </c>
      <c r="Q196" s="178" t="e">
        <f t="shared" si="57"/>
        <v>#DIV/0!</v>
      </c>
      <c r="R196" s="178" t="e">
        <f t="shared" si="58"/>
        <v>#DIV/0!</v>
      </c>
      <c r="S196" s="179" t="str">
        <f t="shared" si="59"/>
        <v/>
      </c>
    </row>
    <row r="197" spans="1:19" x14ac:dyDescent="0.15">
      <c r="A197" s="15">
        <v>5333</v>
      </c>
      <c r="B197" s="16">
        <v>17</v>
      </c>
      <c r="C197" s="16">
        <v>3</v>
      </c>
      <c r="D197" s="16">
        <v>5333</v>
      </c>
      <c r="E197" s="14" t="str">
        <f t="shared" si="60"/>
        <v>'5333',</v>
      </c>
      <c r="F197" t="s">
        <v>368</v>
      </c>
      <c r="G197">
        <v>165</v>
      </c>
      <c r="H197">
        <v>4</v>
      </c>
      <c r="I197" t="s">
        <v>368</v>
      </c>
      <c r="J197" t="str">
        <f t="shared" si="61"/>
        <v>'上饶市',</v>
      </c>
      <c r="Q197" s="178" t="e">
        <f t="shared" si="57"/>
        <v>#DIV/0!</v>
      </c>
      <c r="R197" s="178" t="e">
        <f t="shared" si="58"/>
        <v>#DIV/0!</v>
      </c>
      <c r="S197" s="179" t="str">
        <f t="shared" si="59"/>
        <v/>
      </c>
    </row>
    <row r="198" spans="1:19" x14ac:dyDescent="0.15">
      <c r="A198" s="15">
        <v>6126</v>
      </c>
      <c r="B198" s="16">
        <v>17</v>
      </c>
      <c r="C198" s="16">
        <v>3</v>
      </c>
      <c r="D198" s="16">
        <v>6126</v>
      </c>
      <c r="E198" s="14" t="str">
        <f t="shared" si="60"/>
        <v>'6126',</v>
      </c>
      <c r="F198" t="s">
        <v>442</v>
      </c>
      <c r="G198">
        <v>142</v>
      </c>
      <c r="H198">
        <v>4</v>
      </c>
      <c r="I198" t="s">
        <v>442</v>
      </c>
      <c r="J198" t="str">
        <f t="shared" si="61"/>
        <v>'舟山市',</v>
      </c>
      <c r="Q198" s="178" t="e">
        <f t="shared" si="57"/>
        <v>#DIV/0!</v>
      </c>
      <c r="R198" s="178" t="e">
        <f t="shared" si="58"/>
        <v>#DIV/0!</v>
      </c>
      <c r="S198" s="179" t="str">
        <f t="shared" si="59"/>
        <v/>
      </c>
    </row>
    <row r="199" spans="1:19" x14ac:dyDescent="0.15">
      <c r="A199" s="15">
        <v>3303</v>
      </c>
      <c r="B199" s="16">
        <v>587</v>
      </c>
      <c r="C199" s="16">
        <v>3</v>
      </c>
      <c r="D199" s="16">
        <v>3303</v>
      </c>
      <c r="E199" s="14" t="str">
        <f t="shared" si="60"/>
        <v>'3303',</v>
      </c>
      <c r="F199" t="s">
        <v>181</v>
      </c>
      <c r="G199">
        <v>884</v>
      </c>
      <c r="H199">
        <v>4</v>
      </c>
      <c r="I199" t="s">
        <v>181</v>
      </c>
      <c r="J199" t="str">
        <f t="shared" si="61"/>
        <v>'唐山市',</v>
      </c>
      <c r="Q199" s="178" t="e">
        <f t="shared" si="57"/>
        <v>#DIV/0!</v>
      </c>
      <c r="R199" s="178" t="e">
        <f t="shared" si="58"/>
        <v>#DIV/0!</v>
      </c>
      <c r="S199" s="179" t="str">
        <f t="shared" si="59"/>
        <v/>
      </c>
    </row>
    <row r="200" spans="1:19" x14ac:dyDescent="0.15">
      <c r="A200" s="15">
        <v>5332</v>
      </c>
      <c r="B200" s="16">
        <v>156</v>
      </c>
      <c r="C200" s="16">
        <v>3</v>
      </c>
      <c r="D200" s="16">
        <v>5332</v>
      </c>
      <c r="E200" s="14" t="str">
        <f t="shared" si="60"/>
        <v>'5332',</v>
      </c>
      <c r="F200" t="s">
        <v>280</v>
      </c>
      <c r="G200">
        <v>577</v>
      </c>
      <c r="H200">
        <v>4</v>
      </c>
      <c r="I200" t="s">
        <v>280</v>
      </c>
      <c r="J200" t="str">
        <f t="shared" si="61"/>
        <v>'徐州市',</v>
      </c>
      <c r="Q200" s="178" t="e">
        <f t="shared" si="57"/>
        <v>#DIV/0!</v>
      </c>
      <c r="R200" s="178" t="e">
        <f t="shared" si="58"/>
        <v>#DIV/0!</v>
      </c>
      <c r="S200" s="179" t="str">
        <f t="shared" si="59"/>
        <v/>
      </c>
    </row>
    <row r="201" spans="1:19" x14ac:dyDescent="0.15">
      <c r="A201" s="15">
        <v>3304</v>
      </c>
      <c r="B201" s="16">
        <v>122</v>
      </c>
      <c r="C201" s="16">
        <v>3</v>
      </c>
      <c r="D201" s="16">
        <v>3304</v>
      </c>
      <c r="E201" s="14" t="str">
        <f t="shared" si="60"/>
        <v>'3304',</v>
      </c>
      <c r="F201" t="s">
        <v>320</v>
      </c>
      <c r="G201">
        <v>586</v>
      </c>
      <c r="H201">
        <v>4</v>
      </c>
      <c r="I201" t="s">
        <v>320</v>
      </c>
      <c r="J201" t="str">
        <f t="shared" si="61"/>
        <v>'金华市',</v>
      </c>
      <c r="Q201" s="178" t="e">
        <f t="shared" si="57"/>
        <v>#DIV/0!</v>
      </c>
      <c r="R201" s="178" t="e">
        <f t="shared" si="58"/>
        <v>#DIV/0!</v>
      </c>
      <c r="S201" s="179" t="str">
        <f t="shared" si="59"/>
        <v/>
      </c>
    </row>
    <row r="202" spans="1:19" x14ac:dyDescent="0.15">
      <c r="A202" s="15">
        <v>5130</v>
      </c>
      <c r="B202" s="16">
        <v>599</v>
      </c>
      <c r="C202" s="16">
        <v>3</v>
      </c>
      <c r="D202" s="16">
        <v>5130</v>
      </c>
      <c r="E202" s="14" t="str">
        <f t="shared" si="60"/>
        <v>'5130',</v>
      </c>
      <c r="F202" t="s">
        <v>286</v>
      </c>
      <c r="G202">
        <v>183</v>
      </c>
      <c r="H202">
        <v>4</v>
      </c>
      <c r="I202" t="s">
        <v>286</v>
      </c>
      <c r="J202" t="str">
        <f t="shared" si="61"/>
        <v>'丽江市',</v>
      </c>
      <c r="Q202" s="178" t="e">
        <f t="shared" si="57"/>
        <v>#DIV/0!</v>
      </c>
      <c r="R202" s="178" t="e">
        <f t="shared" si="58"/>
        <v>#DIV/0!</v>
      </c>
      <c r="S202" s="179" t="str">
        <f t="shared" si="59"/>
        <v/>
      </c>
    </row>
    <row r="203" spans="1:19" x14ac:dyDescent="0.15">
      <c r="A203" s="15">
        <v>4211</v>
      </c>
      <c r="B203" s="16">
        <v>250</v>
      </c>
      <c r="C203" s="16">
        <v>3</v>
      </c>
      <c r="D203" s="16">
        <v>4211</v>
      </c>
      <c r="E203" s="14" t="str">
        <f t="shared" si="60"/>
        <v>'4211',</v>
      </c>
      <c r="F203" t="s">
        <v>507</v>
      </c>
      <c r="G203">
        <v>32</v>
      </c>
      <c r="H203">
        <v>4</v>
      </c>
      <c r="I203" t="s">
        <v>507</v>
      </c>
      <c r="J203" t="str">
        <f t="shared" si="61"/>
        <v>'郴州市',</v>
      </c>
      <c r="Q203" s="178" t="e">
        <f t="shared" si="57"/>
        <v>#DIV/0!</v>
      </c>
      <c r="R203" s="178" t="e">
        <f t="shared" si="58"/>
        <v>#DIV/0!</v>
      </c>
      <c r="S203" s="179" t="str">
        <f t="shared" si="59"/>
        <v/>
      </c>
    </row>
    <row r="204" spans="1:19" x14ac:dyDescent="0.15">
      <c r="A204" s="15">
        <v>3503</v>
      </c>
      <c r="B204" s="16">
        <v>441</v>
      </c>
      <c r="C204" s="16">
        <v>3</v>
      </c>
      <c r="D204" s="16">
        <v>3503</v>
      </c>
      <c r="E204" s="14" t="str">
        <f t="shared" si="60"/>
        <v>'3503',</v>
      </c>
      <c r="F204" t="s">
        <v>462</v>
      </c>
      <c r="G204">
        <v>32</v>
      </c>
      <c r="H204">
        <v>4</v>
      </c>
      <c r="I204" t="s">
        <v>462</v>
      </c>
      <c r="J204" t="str">
        <f t="shared" si="61"/>
        <v>'伊春市',</v>
      </c>
      <c r="Q204" s="178" t="e">
        <f t="shared" si="57"/>
        <v>#DIV/0!</v>
      </c>
      <c r="R204" s="178" t="e">
        <f t="shared" si="58"/>
        <v>#DIV/0!</v>
      </c>
      <c r="S204" s="179" t="str">
        <f t="shared" si="59"/>
        <v/>
      </c>
    </row>
    <row r="205" spans="1:19" x14ac:dyDescent="0.15">
      <c r="A205" s="15">
        <v>4101</v>
      </c>
      <c r="B205" s="16">
        <v>626</v>
      </c>
      <c r="C205" s="16">
        <v>3</v>
      </c>
      <c r="D205" s="16">
        <v>4101</v>
      </c>
      <c r="E205" s="14" t="str">
        <f t="shared" si="60"/>
        <v>'4101',</v>
      </c>
      <c r="F205" t="s">
        <v>212</v>
      </c>
      <c r="G205">
        <v>294</v>
      </c>
      <c r="H205">
        <v>4</v>
      </c>
      <c r="I205" t="s">
        <v>212</v>
      </c>
      <c r="J205" t="str">
        <f t="shared" si="61"/>
        <v>'安康市',</v>
      </c>
      <c r="Q205" s="178" t="e">
        <f t="shared" si="57"/>
        <v>#DIV/0!</v>
      </c>
      <c r="R205" s="178" t="e">
        <f t="shared" si="58"/>
        <v>#DIV/0!</v>
      </c>
      <c r="S205" s="179" t="str">
        <f t="shared" si="59"/>
        <v/>
      </c>
    </row>
    <row r="206" spans="1:19" x14ac:dyDescent="0.15">
      <c r="A206" s="15">
        <v>1528</v>
      </c>
      <c r="B206" s="16">
        <v>37</v>
      </c>
      <c r="C206" s="16">
        <v>3</v>
      </c>
      <c r="D206" s="16">
        <v>1528</v>
      </c>
      <c r="E206" s="14" t="str">
        <f t="shared" si="60"/>
        <v>'1528',</v>
      </c>
      <c r="F206" t="s">
        <v>315</v>
      </c>
      <c r="G206">
        <v>262</v>
      </c>
      <c r="H206">
        <v>4</v>
      </c>
      <c r="I206" t="s">
        <v>315</v>
      </c>
      <c r="J206" t="str">
        <f t="shared" si="61"/>
        <v>'潍坊市',</v>
      </c>
      <c r="Q206" s="178" t="e">
        <f t="shared" si="57"/>
        <v>#DIV/0!</v>
      </c>
      <c r="R206" s="178" t="e">
        <f t="shared" si="58"/>
        <v>#DIV/0!</v>
      </c>
      <c r="S206" s="179" t="str">
        <f t="shared" si="59"/>
        <v/>
      </c>
    </row>
    <row r="207" spans="1:19" x14ac:dyDescent="0.15">
      <c r="A207" s="15">
        <v>3411</v>
      </c>
      <c r="B207" s="16">
        <v>191</v>
      </c>
      <c r="C207" s="16">
        <v>3</v>
      </c>
      <c r="D207" s="16">
        <v>3411</v>
      </c>
      <c r="E207" s="14" t="str">
        <f t="shared" si="60"/>
        <v>'3411',</v>
      </c>
      <c r="F207" t="s">
        <v>194</v>
      </c>
      <c r="G207">
        <v>306</v>
      </c>
      <c r="H207">
        <v>4</v>
      </c>
      <c r="I207" t="s">
        <v>194</v>
      </c>
      <c r="J207" t="str">
        <f t="shared" si="61"/>
        <v>'茂名市',</v>
      </c>
      <c r="Q207" s="178" t="e">
        <f t="shared" si="57"/>
        <v>#DIV/0!</v>
      </c>
      <c r="R207" s="178" t="e">
        <f t="shared" si="58"/>
        <v>#DIV/0!</v>
      </c>
      <c r="S207" s="179" t="str">
        <f t="shared" si="59"/>
        <v/>
      </c>
    </row>
    <row r="208" spans="1:19" x14ac:dyDescent="0.15">
      <c r="A208" s="15">
        <v>3325</v>
      </c>
      <c r="B208" s="16">
        <v>97</v>
      </c>
      <c r="C208" s="16">
        <v>3</v>
      </c>
      <c r="D208" s="16">
        <v>3325</v>
      </c>
      <c r="E208" s="14" t="str">
        <f t="shared" si="60"/>
        <v>'3325',</v>
      </c>
      <c r="F208" t="s">
        <v>475</v>
      </c>
      <c r="G208">
        <v>682</v>
      </c>
      <c r="H208">
        <v>4</v>
      </c>
      <c r="I208" t="s">
        <v>475</v>
      </c>
      <c r="J208" t="str">
        <f t="shared" si="61"/>
        <v>'连云港市',</v>
      </c>
      <c r="Q208" s="178" t="e">
        <f t="shared" si="57"/>
        <v>#DIV/0!</v>
      </c>
      <c r="R208" s="178" t="e">
        <f t="shared" si="58"/>
        <v>#DIV/0!</v>
      </c>
      <c r="S208" s="179" t="str">
        <f t="shared" ref="S208:S239" si="62">IF(K207=K208,"",SUMIFS($R$2:$R$170,$K$2:$K$170,K208))</f>
        <v/>
      </c>
    </row>
    <row r="209" spans="1:19" x14ac:dyDescent="0.15">
      <c r="A209" s="15">
        <v>3207</v>
      </c>
      <c r="B209" s="16">
        <v>768</v>
      </c>
      <c r="C209" s="16">
        <v>3</v>
      </c>
      <c r="D209" s="16">
        <v>3207</v>
      </c>
      <c r="E209" s="14" t="str">
        <f t="shared" si="60"/>
        <v>'3207',</v>
      </c>
      <c r="F209" t="s">
        <v>277</v>
      </c>
      <c r="G209">
        <v>682</v>
      </c>
      <c r="H209">
        <v>4</v>
      </c>
      <c r="I209" t="s">
        <v>277</v>
      </c>
      <c r="J209" t="str">
        <f t="shared" si="61"/>
        <v>'上海市',</v>
      </c>
      <c r="Q209" s="178" t="e">
        <f t="shared" si="57"/>
        <v>#DIV/0!</v>
      </c>
      <c r="R209" s="178" t="e">
        <f t="shared" si="58"/>
        <v>#DIV/0!</v>
      </c>
      <c r="S209" s="179" t="str">
        <f t="shared" si="62"/>
        <v/>
      </c>
    </row>
    <row r="210" spans="1:19" x14ac:dyDescent="0.15">
      <c r="A210" s="15">
        <v>3102</v>
      </c>
      <c r="B210" s="16">
        <v>20</v>
      </c>
      <c r="C210" s="16">
        <v>3</v>
      </c>
      <c r="D210" s="16">
        <v>3102</v>
      </c>
      <c r="E210" s="14" t="str">
        <f t="shared" si="60"/>
        <v>'3102',</v>
      </c>
      <c r="F210" t="s">
        <v>386</v>
      </c>
      <c r="G210">
        <v>38</v>
      </c>
      <c r="H210">
        <v>4</v>
      </c>
      <c r="I210" t="s">
        <v>386</v>
      </c>
      <c r="J210" t="str">
        <f t="shared" si="61"/>
        <v>'庆阳市',</v>
      </c>
      <c r="Q210" s="178" t="e">
        <f t="shared" si="57"/>
        <v>#DIV/0!</v>
      </c>
      <c r="R210" s="178" t="e">
        <f t="shared" si="58"/>
        <v>#DIV/0!</v>
      </c>
      <c r="S210" s="179" t="str">
        <f t="shared" si="62"/>
        <v/>
      </c>
    </row>
    <row r="211" spans="1:19" x14ac:dyDescent="0.15">
      <c r="A211" s="15">
        <v>5104</v>
      </c>
      <c r="B211" s="16">
        <v>143</v>
      </c>
      <c r="C211" s="16">
        <v>3</v>
      </c>
      <c r="D211" s="16">
        <v>5104</v>
      </c>
      <c r="E211" s="14" t="str">
        <f t="shared" si="60"/>
        <v>'5104',</v>
      </c>
      <c r="F211" t="s">
        <v>474</v>
      </c>
      <c r="G211">
        <v>117</v>
      </c>
      <c r="H211">
        <v>4</v>
      </c>
      <c r="I211" t="s">
        <v>474</v>
      </c>
      <c r="J211" t="str">
        <f t="shared" si="61"/>
        <v>'乌兰察布市',</v>
      </c>
      <c r="Q211" s="178" t="e">
        <f t="shared" si="57"/>
        <v>#DIV/0!</v>
      </c>
      <c r="R211" s="178" t="e">
        <f t="shared" si="58"/>
        <v>#DIV/0!</v>
      </c>
      <c r="S211" s="179" t="str">
        <f t="shared" si="62"/>
        <v/>
      </c>
    </row>
    <row r="212" spans="1:19" x14ac:dyDescent="0.15">
      <c r="A212" s="15">
        <v>5226</v>
      </c>
      <c r="B212" s="16">
        <v>574</v>
      </c>
      <c r="C212" s="16">
        <v>3</v>
      </c>
      <c r="D212" s="16">
        <v>5226</v>
      </c>
      <c r="E212" s="14" t="str">
        <f t="shared" si="60"/>
        <v>'5226',</v>
      </c>
      <c r="F212" t="s">
        <v>357</v>
      </c>
      <c r="G212">
        <v>240</v>
      </c>
      <c r="H212">
        <v>4</v>
      </c>
      <c r="I212" t="s">
        <v>357</v>
      </c>
      <c r="J212" t="str">
        <f t="shared" si="61"/>
        <v>'许昌市',</v>
      </c>
      <c r="Q212" s="178" t="e">
        <f t="shared" si="57"/>
        <v>#DIV/0!</v>
      </c>
      <c r="R212" s="178" t="e">
        <f t="shared" si="58"/>
        <v>#DIV/0!</v>
      </c>
      <c r="S212" s="179" t="str">
        <f t="shared" si="62"/>
        <v/>
      </c>
    </row>
    <row r="213" spans="1:19" x14ac:dyDescent="0.15">
      <c r="A213" s="15">
        <v>1407</v>
      </c>
      <c r="B213" s="16">
        <v>178</v>
      </c>
      <c r="C213" s="16">
        <v>3</v>
      </c>
      <c r="D213" s="16">
        <v>1407</v>
      </c>
      <c r="E213" s="14" t="str">
        <f t="shared" si="60"/>
        <v>'1407',</v>
      </c>
      <c r="F213" t="s">
        <v>199</v>
      </c>
      <c r="G213">
        <v>331</v>
      </c>
      <c r="H213">
        <v>4</v>
      </c>
      <c r="I213" t="s">
        <v>199</v>
      </c>
      <c r="J213" t="str">
        <f t="shared" si="61"/>
        <v>'九江市',</v>
      </c>
      <c r="Q213" s="178" t="e">
        <f t="shared" si="57"/>
        <v>#DIV/0!</v>
      </c>
      <c r="R213" s="178" t="e">
        <f t="shared" si="58"/>
        <v>#DIV/0!</v>
      </c>
      <c r="S213" s="179" t="str">
        <f t="shared" si="62"/>
        <v/>
      </c>
    </row>
    <row r="214" spans="1:19" x14ac:dyDescent="0.15">
      <c r="A214" s="15">
        <v>2323</v>
      </c>
      <c r="B214" s="16">
        <v>816</v>
      </c>
      <c r="C214" s="16">
        <v>3</v>
      </c>
      <c r="D214" s="16">
        <v>2323</v>
      </c>
      <c r="E214" s="14" t="str">
        <f t="shared" si="60"/>
        <v>'2323',</v>
      </c>
      <c r="F214" t="s">
        <v>494</v>
      </c>
      <c r="G214">
        <v>517</v>
      </c>
      <c r="H214">
        <v>4</v>
      </c>
      <c r="I214" t="s">
        <v>494</v>
      </c>
      <c r="J214" t="str">
        <f t="shared" si="61"/>
        <v>'黔西南布依族苗族自治州',</v>
      </c>
      <c r="Q214" s="178" t="e">
        <f t="shared" si="57"/>
        <v>#DIV/0!</v>
      </c>
      <c r="R214" s="178" t="e">
        <f t="shared" si="58"/>
        <v>#DIV/0!</v>
      </c>
      <c r="S214" s="179" t="str">
        <f t="shared" si="62"/>
        <v/>
      </c>
    </row>
    <row r="215" spans="1:19" x14ac:dyDescent="0.15">
      <c r="A215" s="15">
        <v>4402</v>
      </c>
      <c r="B215" s="16">
        <v>319</v>
      </c>
      <c r="C215" s="16">
        <v>3</v>
      </c>
      <c r="D215" s="16">
        <v>4402</v>
      </c>
      <c r="E215" s="14" t="str">
        <f t="shared" si="60"/>
        <v>'4402',</v>
      </c>
      <c r="F215" t="s">
        <v>504</v>
      </c>
      <c r="G215">
        <v>180</v>
      </c>
      <c r="H215">
        <v>4</v>
      </c>
      <c r="I215" t="s">
        <v>504</v>
      </c>
      <c r="J215" t="str">
        <f t="shared" si="61"/>
        <v>'牡丹江市',</v>
      </c>
      <c r="Q215" s="178" t="e">
        <f t="shared" si="57"/>
        <v>#DIV/0!</v>
      </c>
      <c r="R215" s="178" t="e">
        <f t="shared" si="58"/>
        <v>#DIV/0!</v>
      </c>
      <c r="S215" s="179" t="str">
        <f t="shared" si="62"/>
        <v/>
      </c>
    </row>
    <row r="216" spans="1:19" x14ac:dyDescent="0.15">
      <c r="A216" s="15">
        <v>5304</v>
      </c>
      <c r="B216" s="16">
        <v>319</v>
      </c>
      <c r="C216" s="16">
        <v>3</v>
      </c>
      <c r="D216" s="16">
        <v>5304</v>
      </c>
      <c r="E216" s="14" t="str">
        <f t="shared" si="60"/>
        <v>'5304',</v>
      </c>
      <c r="F216" t="s">
        <v>301</v>
      </c>
      <c r="G216">
        <v>1131</v>
      </c>
      <c r="H216">
        <v>4</v>
      </c>
      <c r="I216" t="s">
        <v>301</v>
      </c>
      <c r="J216" t="str">
        <f t="shared" si="61"/>
        <v>'温州市',</v>
      </c>
      <c r="Q216" s="178" t="e">
        <f t="shared" si="57"/>
        <v>#DIV/0!</v>
      </c>
      <c r="R216" s="178" t="e">
        <f t="shared" si="58"/>
        <v>#DIV/0!</v>
      </c>
      <c r="S216" s="179" t="str">
        <f t="shared" si="62"/>
        <v/>
      </c>
    </row>
    <row r="217" spans="1:19" x14ac:dyDescent="0.15">
      <c r="A217" s="15">
        <v>1311</v>
      </c>
      <c r="B217" s="16">
        <v>115</v>
      </c>
      <c r="C217" s="16">
        <v>3</v>
      </c>
      <c r="D217" s="16">
        <v>1311</v>
      </c>
      <c r="E217" s="14" t="str">
        <f t="shared" si="60"/>
        <v>'1311',</v>
      </c>
      <c r="F217" t="s">
        <v>466</v>
      </c>
      <c r="G217">
        <v>393</v>
      </c>
      <c r="H217">
        <v>4</v>
      </c>
      <c r="I217" t="s">
        <v>466</v>
      </c>
      <c r="J217" t="str">
        <f t="shared" si="61"/>
        <v>'黔东南苗族侗族自治州',</v>
      </c>
      <c r="Q217" s="178" t="e">
        <f t="shared" si="57"/>
        <v>#DIV/0!</v>
      </c>
      <c r="R217" s="178" t="e">
        <f t="shared" si="58"/>
        <v>#DIV/0!</v>
      </c>
      <c r="S217" s="179" t="str">
        <f t="shared" si="62"/>
        <v/>
      </c>
    </row>
    <row r="218" spans="1:19" x14ac:dyDescent="0.15">
      <c r="A218" s="15">
        <v>2204</v>
      </c>
      <c r="B218" s="16">
        <v>216</v>
      </c>
      <c r="C218" s="16">
        <v>3</v>
      </c>
      <c r="D218" s="16">
        <v>2204</v>
      </c>
      <c r="E218" s="14" t="str">
        <f t="shared" si="60"/>
        <v>'2204',</v>
      </c>
      <c r="F218" t="s">
        <v>239</v>
      </c>
      <c r="G218">
        <v>71</v>
      </c>
      <c r="H218">
        <v>4</v>
      </c>
      <c r="I218" t="s">
        <v>239</v>
      </c>
      <c r="J218" t="str">
        <f t="shared" si="61"/>
        <v>'怀化市',</v>
      </c>
      <c r="Q218" s="178" t="e">
        <f t="shared" si="57"/>
        <v>#DIV/0!</v>
      </c>
      <c r="R218" s="178" t="e">
        <f t="shared" si="58"/>
        <v>#DIV/0!</v>
      </c>
      <c r="S218" s="179" t="str">
        <f t="shared" si="62"/>
        <v/>
      </c>
    </row>
    <row r="219" spans="1:19" x14ac:dyDescent="0.15">
      <c r="A219" s="15">
        <v>3302</v>
      </c>
      <c r="B219" s="16">
        <v>424</v>
      </c>
      <c r="C219" s="16">
        <v>3</v>
      </c>
      <c r="D219" s="16">
        <v>3302</v>
      </c>
      <c r="E219" s="14" t="str">
        <f t="shared" si="60"/>
        <v>'3302',</v>
      </c>
      <c r="F219" t="s">
        <v>270</v>
      </c>
      <c r="G219">
        <v>474</v>
      </c>
      <c r="H219">
        <v>4</v>
      </c>
      <c r="I219" t="s">
        <v>270</v>
      </c>
      <c r="J219" t="str">
        <f t="shared" si="61"/>
        <v>'渭南市',</v>
      </c>
      <c r="Q219" s="178" t="e">
        <f t="shared" si="57"/>
        <v>#DIV/0!</v>
      </c>
      <c r="R219" s="178" t="e">
        <f t="shared" si="58"/>
        <v>#DIV/0!</v>
      </c>
      <c r="S219" s="179" t="str">
        <f t="shared" si="62"/>
        <v/>
      </c>
    </row>
    <row r="220" spans="1:19" x14ac:dyDescent="0.15">
      <c r="A220" s="15">
        <v>4528</v>
      </c>
      <c r="B220" s="16">
        <v>26</v>
      </c>
      <c r="C220" s="16">
        <v>3</v>
      </c>
      <c r="D220" s="16">
        <v>4528</v>
      </c>
      <c r="E220" s="14" t="str">
        <f t="shared" si="60"/>
        <v>'4528',</v>
      </c>
      <c r="F220" t="s">
        <v>296</v>
      </c>
      <c r="G220">
        <v>716</v>
      </c>
      <c r="H220">
        <v>4</v>
      </c>
      <c r="I220" t="s">
        <v>296</v>
      </c>
      <c r="J220" t="str">
        <f t="shared" si="61"/>
        <v>'苏州市',</v>
      </c>
      <c r="Q220" s="178" t="e">
        <f t="shared" si="57"/>
        <v>#DIV/0!</v>
      </c>
      <c r="R220" s="178" t="e">
        <f t="shared" si="58"/>
        <v>#DIV/0!</v>
      </c>
      <c r="S220" s="179" t="str">
        <f t="shared" si="62"/>
        <v/>
      </c>
    </row>
    <row r="221" spans="1:19" x14ac:dyDescent="0.15">
      <c r="A221" s="15">
        <v>5134</v>
      </c>
      <c r="B221" s="16">
        <v>373</v>
      </c>
      <c r="C221" s="16">
        <v>3</v>
      </c>
      <c r="D221" s="16">
        <v>5134</v>
      </c>
      <c r="E221" s="14" t="str">
        <f t="shared" si="60"/>
        <v>'5134',</v>
      </c>
      <c r="F221" t="s">
        <v>182</v>
      </c>
      <c r="G221">
        <v>110</v>
      </c>
      <c r="H221">
        <v>4</v>
      </c>
      <c r="I221" t="s">
        <v>182</v>
      </c>
      <c r="J221" t="str">
        <f t="shared" si="61"/>
        <v>'蚌埠市',</v>
      </c>
      <c r="Q221" s="178" t="e">
        <f t="shared" si="57"/>
        <v>#DIV/0!</v>
      </c>
      <c r="R221" s="178" t="e">
        <f t="shared" si="58"/>
        <v>#DIV/0!</v>
      </c>
      <c r="S221" s="179" t="str">
        <f t="shared" si="62"/>
        <v/>
      </c>
    </row>
    <row r="222" spans="1:19" x14ac:dyDescent="0.15">
      <c r="A222" s="15">
        <v>2311</v>
      </c>
      <c r="B222" s="16">
        <v>223</v>
      </c>
      <c r="C222" s="16">
        <v>3</v>
      </c>
      <c r="D222" s="16">
        <v>2311</v>
      </c>
      <c r="E222" s="14" t="str">
        <f t="shared" si="60"/>
        <v>'2311',</v>
      </c>
      <c r="F222" t="s">
        <v>372</v>
      </c>
      <c r="G222">
        <v>223</v>
      </c>
      <c r="H222">
        <v>4</v>
      </c>
      <c r="I222" t="s">
        <v>372</v>
      </c>
      <c r="J222" t="str">
        <f t="shared" si="61"/>
        <v>'韶关市',</v>
      </c>
      <c r="Q222" s="178" t="e">
        <f t="shared" si="57"/>
        <v>#DIV/0!</v>
      </c>
      <c r="R222" s="178" t="e">
        <f t="shared" si="58"/>
        <v>#DIV/0!</v>
      </c>
      <c r="S222" s="179" t="str">
        <f t="shared" si="62"/>
        <v/>
      </c>
    </row>
    <row r="223" spans="1:19" x14ac:dyDescent="0.15">
      <c r="A223" s="15">
        <v>1424</v>
      </c>
      <c r="B223" s="16">
        <v>542</v>
      </c>
      <c r="C223" s="16">
        <v>3</v>
      </c>
      <c r="D223" s="16">
        <v>1424</v>
      </c>
      <c r="E223" s="14" t="str">
        <f t="shared" si="60"/>
        <v>'1424',</v>
      </c>
      <c r="F223" t="s">
        <v>496</v>
      </c>
      <c r="G223">
        <v>364</v>
      </c>
      <c r="H223">
        <v>4</v>
      </c>
      <c r="I223" t="s">
        <v>496</v>
      </c>
      <c r="J223" t="str">
        <f t="shared" si="61"/>
        <v>'六盘水市',</v>
      </c>
      <c r="Q223" s="178" t="e">
        <f t="shared" si="57"/>
        <v>#DIV/0!</v>
      </c>
      <c r="R223" s="178" t="e">
        <f t="shared" si="58"/>
        <v>#DIV/0!</v>
      </c>
      <c r="S223" s="179" t="str">
        <f t="shared" si="62"/>
        <v/>
      </c>
    </row>
    <row r="224" spans="1:19" x14ac:dyDescent="0.15">
      <c r="A224" s="15">
        <v>3601</v>
      </c>
      <c r="B224" s="16">
        <v>229</v>
      </c>
      <c r="C224" s="16">
        <v>3</v>
      </c>
      <c r="D224" s="16">
        <v>3601</v>
      </c>
      <c r="E224" s="14" t="str">
        <f t="shared" si="60"/>
        <v>'3601',</v>
      </c>
      <c r="F224" t="s">
        <v>218</v>
      </c>
      <c r="G224">
        <v>227</v>
      </c>
      <c r="H224">
        <v>4</v>
      </c>
      <c r="I224" t="s">
        <v>218</v>
      </c>
      <c r="J224" t="str">
        <f t="shared" si="61"/>
        <v>'绵阳市',</v>
      </c>
      <c r="Q224" s="178" t="e">
        <f t="shared" si="57"/>
        <v>#DIV/0!</v>
      </c>
      <c r="R224" s="178" t="e">
        <f t="shared" si="58"/>
        <v>#DIV/0!</v>
      </c>
      <c r="S224" s="179" t="str">
        <f t="shared" si="62"/>
        <v/>
      </c>
    </row>
    <row r="225" spans="1:19" x14ac:dyDescent="0.15">
      <c r="A225" s="15">
        <v>4114</v>
      </c>
      <c r="B225" s="16">
        <v>345</v>
      </c>
      <c r="C225" s="16">
        <v>3</v>
      </c>
      <c r="D225" s="16">
        <v>4114</v>
      </c>
      <c r="E225" s="14" t="str">
        <f t="shared" si="60"/>
        <v>'4114',</v>
      </c>
      <c r="F225" t="s">
        <v>514</v>
      </c>
      <c r="G225">
        <v>9</v>
      </c>
      <c r="H225">
        <v>4</v>
      </c>
      <c r="I225" t="s">
        <v>514</v>
      </c>
      <c r="J225" t="str">
        <f t="shared" si="61"/>
        <v>'定西市',</v>
      </c>
      <c r="Q225" s="178" t="e">
        <f t="shared" si="57"/>
        <v>#DIV/0!</v>
      </c>
      <c r="R225" s="178" t="e">
        <f t="shared" si="58"/>
        <v>#DIV/0!</v>
      </c>
      <c r="S225" s="179" t="str">
        <f t="shared" si="62"/>
        <v/>
      </c>
    </row>
    <row r="226" spans="1:19" x14ac:dyDescent="0.15">
      <c r="A226" s="15">
        <v>3416</v>
      </c>
      <c r="B226" s="16">
        <v>29</v>
      </c>
      <c r="C226" s="16">
        <v>3</v>
      </c>
      <c r="D226" s="16">
        <v>3416</v>
      </c>
      <c r="E226" s="14" t="str">
        <f t="shared" si="60"/>
        <v>'3416',</v>
      </c>
      <c r="F226" t="s">
        <v>446</v>
      </c>
      <c r="G226">
        <v>3</v>
      </c>
      <c r="H226">
        <v>4</v>
      </c>
      <c r="I226" t="s">
        <v>446</v>
      </c>
      <c r="J226" t="str">
        <f t="shared" si="61"/>
        <v>'恩施土家族苗族自治州',</v>
      </c>
      <c r="Q226" s="178" t="e">
        <f t="shared" si="57"/>
        <v>#DIV/0!</v>
      </c>
      <c r="R226" s="178" t="e">
        <f t="shared" si="58"/>
        <v>#DIV/0!</v>
      </c>
      <c r="S226" s="179" t="str">
        <f t="shared" si="62"/>
        <v/>
      </c>
    </row>
    <row r="227" spans="1:19" x14ac:dyDescent="0.15">
      <c r="A227" s="15">
        <v>4312</v>
      </c>
      <c r="B227" s="16">
        <v>290</v>
      </c>
      <c r="C227" s="16">
        <v>3</v>
      </c>
      <c r="D227" s="16">
        <v>4312</v>
      </c>
      <c r="E227" s="14" t="str">
        <f t="shared" si="60"/>
        <v>'4312',</v>
      </c>
      <c r="F227" t="s">
        <v>498</v>
      </c>
      <c r="G227">
        <v>3</v>
      </c>
      <c r="H227">
        <v>4</v>
      </c>
      <c r="I227" t="s">
        <v>498</v>
      </c>
      <c r="J227" t="str">
        <f t="shared" si="61"/>
        <v>'海东市',</v>
      </c>
      <c r="Q227" s="178" t="e">
        <f t="shared" si="57"/>
        <v>#DIV/0!</v>
      </c>
      <c r="R227" s="178" t="e">
        <f t="shared" si="58"/>
        <v>#DIV/0!</v>
      </c>
      <c r="S227" s="179" t="str">
        <f t="shared" si="62"/>
        <v/>
      </c>
    </row>
    <row r="228" spans="1:19" x14ac:dyDescent="0.15">
      <c r="A228" s="15">
        <v>3623</v>
      </c>
      <c r="B228" s="16">
        <v>569</v>
      </c>
      <c r="C228" s="16">
        <v>3</v>
      </c>
      <c r="D228" s="16">
        <v>3623</v>
      </c>
      <c r="E228" s="14" t="str">
        <f t="shared" si="60"/>
        <v>'3623',</v>
      </c>
      <c r="F228" t="s">
        <v>200</v>
      </c>
      <c r="G228">
        <v>288</v>
      </c>
      <c r="H228">
        <v>4</v>
      </c>
      <c r="I228" t="s">
        <v>200</v>
      </c>
      <c r="J228" t="str">
        <f t="shared" si="61"/>
        <v>'临沧市',</v>
      </c>
      <c r="Q228" s="178" t="e">
        <f t="shared" si="57"/>
        <v>#DIV/0!</v>
      </c>
      <c r="R228" s="178" t="e">
        <f t="shared" si="58"/>
        <v>#DIV/0!</v>
      </c>
      <c r="S228" s="179" t="str">
        <f t="shared" si="62"/>
        <v/>
      </c>
    </row>
    <row r="229" spans="1:19" x14ac:dyDescent="0.15">
      <c r="A229" s="15">
        <v>5111</v>
      </c>
      <c r="B229" s="16">
        <v>180</v>
      </c>
      <c r="C229" s="16">
        <v>3</v>
      </c>
      <c r="D229" s="16">
        <v>5111</v>
      </c>
      <c r="E229" s="14" t="str">
        <f t="shared" si="60"/>
        <v>'5111',</v>
      </c>
      <c r="F229" t="s">
        <v>326</v>
      </c>
      <c r="G229">
        <v>168</v>
      </c>
      <c r="H229">
        <v>4</v>
      </c>
      <c r="I229" t="s">
        <v>326</v>
      </c>
      <c r="J229" t="str">
        <f t="shared" si="61"/>
        <v>'邵阳市',</v>
      </c>
      <c r="Q229" s="178" t="e">
        <f t="shared" si="57"/>
        <v>#DIV/0!</v>
      </c>
      <c r="R229" s="178" t="e">
        <f t="shared" si="58"/>
        <v>#DIV/0!</v>
      </c>
      <c r="S229" s="179" t="str">
        <f t="shared" si="62"/>
        <v/>
      </c>
    </row>
    <row r="230" spans="1:19" x14ac:dyDescent="0.15">
      <c r="A230" s="15">
        <v>1408</v>
      </c>
      <c r="B230" s="16">
        <v>32</v>
      </c>
      <c r="C230" s="16">
        <v>3</v>
      </c>
      <c r="D230" s="16">
        <v>1408</v>
      </c>
      <c r="E230" s="14" t="str">
        <f t="shared" si="60"/>
        <v>'1408',</v>
      </c>
      <c r="F230" t="s">
        <v>217</v>
      </c>
      <c r="G230">
        <v>153</v>
      </c>
      <c r="H230">
        <v>4</v>
      </c>
      <c r="I230" t="s">
        <v>217</v>
      </c>
      <c r="J230" t="str">
        <f t="shared" si="61"/>
        <v>'泰安市',</v>
      </c>
      <c r="Q230" s="178" t="e">
        <f t="shared" si="57"/>
        <v>#DIV/0!</v>
      </c>
      <c r="R230" s="178" t="e">
        <f t="shared" si="58"/>
        <v>#DIV/0!</v>
      </c>
      <c r="S230" s="179" t="str">
        <f t="shared" si="62"/>
        <v/>
      </c>
    </row>
    <row r="231" spans="1:19" x14ac:dyDescent="0.15">
      <c r="A231" s="15">
        <v>3505</v>
      </c>
      <c r="B231" s="16">
        <v>1356</v>
      </c>
      <c r="C231" s="16">
        <v>3</v>
      </c>
      <c r="D231" s="16">
        <v>3505</v>
      </c>
      <c r="E231" s="14" t="str">
        <f t="shared" si="60"/>
        <v>'3505',</v>
      </c>
      <c r="F231" t="s">
        <v>178</v>
      </c>
      <c r="G231">
        <v>877</v>
      </c>
      <c r="H231">
        <v>4</v>
      </c>
      <c r="I231" t="s">
        <v>178</v>
      </c>
      <c r="J231" t="str">
        <f t="shared" si="61"/>
        <v>'运城市',</v>
      </c>
      <c r="Q231" s="178" t="e">
        <f t="shared" si="57"/>
        <v>#DIV/0!</v>
      </c>
      <c r="R231" s="178" t="e">
        <f t="shared" si="58"/>
        <v>#DIV/0!</v>
      </c>
      <c r="S231" s="179" t="str">
        <f t="shared" si="62"/>
        <v/>
      </c>
    </row>
    <row r="232" spans="1:19" x14ac:dyDescent="0.15">
      <c r="A232" s="15">
        <v>5002</v>
      </c>
      <c r="B232" s="16">
        <v>1266</v>
      </c>
      <c r="C232" s="16">
        <v>3</v>
      </c>
      <c r="D232" s="16">
        <v>5002</v>
      </c>
      <c r="E232" s="14" t="str">
        <f t="shared" si="60"/>
        <v>'5002',</v>
      </c>
      <c r="F232" t="s">
        <v>336</v>
      </c>
      <c r="G232">
        <v>263</v>
      </c>
      <c r="H232">
        <v>4</v>
      </c>
      <c r="I232" t="s">
        <v>336</v>
      </c>
      <c r="J232" t="str">
        <f t="shared" si="61"/>
        <v>'济宁市',</v>
      </c>
      <c r="Q232" s="178" t="e">
        <f t="shared" si="57"/>
        <v>#DIV/0!</v>
      </c>
      <c r="R232" s="178" t="e">
        <f t="shared" si="58"/>
        <v>#DIV/0!</v>
      </c>
      <c r="S232" s="179" t="str">
        <f t="shared" si="62"/>
        <v/>
      </c>
    </row>
    <row r="233" spans="1:19" x14ac:dyDescent="0.15">
      <c r="A233" s="15">
        <v>5115</v>
      </c>
      <c r="B233" s="16">
        <v>682</v>
      </c>
      <c r="C233" s="16">
        <v>3</v>
      </c>
      <c r="D233" s="16">
        <v>5115</v>
      </c>
      <c r="E233" s="14" t="str">
        <f t="shared" si="60"/>
        <v>'5115',</v>
      </c>
      <c r="F233" t="s">
        <v>310</v>
      </c>
      <c r="G233">
        <v>2204</v>
      </c>
      <c r="H233">
        <v>4</v>
      </c>
      <c r="I233" t="s">
        <v>310</v>
      </c>
      <c r="J233" t="str">
        <f t="shared" si="61"/>
        <v>'泉州市',</v>
      </c>
      <c r="Q233" s="178" t="e">
        <f t="shared" si="57"/>
        <v>#DIV/0!</v>
      </c>
      <c r="R233" s="178" t="e">
        <f t="shared" si="58"/>
        <v>#DIV/0!</v>
      </c>
      <c r="S233" s="179" t="str">
        <f t="shared" si="62"/>
        <v/>
      </c>
    </row>
    <row r="234" spans="1:19" x14ac:dyDescent="0.15">
      <c r="A234" s="15">
        <v>5202</v>
      </c>
      <c r="B234" s="16">
        <v>496</v>
      </c>
      <c r="C234" s="16">
        <v>3</v>
      </c>
      <c r="D234" s="16">
        <v>5202</v>
      </c>
      <c r="E234" s="14" t="str">
        <f t="shared" si="60"/>
        <v>'5202',</v>
      </c>
      <c r="F234" t="s">
        <v>381</v>
      </c>
      <c r="G234">
        <v>464</v>
      </c>
      <c r="H234">
        <v>4</v>
      </c>
      <c r="I234" t="s">
        <v>381</v>
      </c>
      <c r="J234" t="str">
        <f t="shared" si="61"/>
        <v>'莆田市',</v>
      </c>
      <c r="Q234" s="178" t="e">
        <f t="shared" si="57"/>
        <v>#DIV/0!</v>
      </c>
      <c r="R234" s="178" t="e">
        <f t="shared" si="58"/>
        <v>#DIV/0!</v>
      </c>
      <c r="S234" s="179" t="str">
        <f t="shared" si="62"/>
        <v/>
      </c>
    </row>
    <row r="235" spans="1:19" x14ac:dyDescent="0.15">
      <c r="A235" s="15">
        <v>5105</v>
      </c>
      <c r="B235" s="16">
        <v>780</v>
      </c>
      <c r="C235" s="16">
        <v>3</v>
      </c>
      <c r="D235" s="16">
        <v>5105</v>
      </c>
      <c r="E235" s="14" t="str">
        <f t="shared" si="60"/>
        <v>'5105',</v>
      </c>
      <c r="F235" t="s">
        <v>244</v>
      </c>
      <c r="G235">
        <v>537</v>
      </c>
      <c r="H235">
        <v>4</v>
      </c>
      <c r="I235" t="s">
        <v>244</v>
      </c>
      <c r="J235" t="str">
        <f t="shared" si="61"/>
        <v>'安顺市',</v>
      </c>
      <c r="Q235" s="178" t="e">
        <f t="shared" ref="Q235:Q298" si="63">LN((O235/SUMIFS($O$2:$O$180,$K$2:$K$180,K235))/(N235/SUMIFS($N$2:$N$180,$K$2:$K$180,K235)))</f>
        <v>#DIV/0!</v>
      </c>
      <c r="R235" s="178" t="e">
        <f t="shared" ref="R235:R298" si="64">((O235/SUMIFS($O$2:$O$180,$K$2:$K$180,K235))-(N235/SUMIFS($N$2:$N$180,$K$2:$K$180,K235)))*Q235</f>
        <v>#DIV/0!</v>
      </c>
      <c r="S235" s="179" t="str">
        <f t="shared" si="62"/>
        <v/>
      </c>
    </row>
    <row r="236" spans="1:19" x14ac:dyDescent="0.15">
      <c r="A236" s="15">
        <v>3408</v>
      </c>
      <c r="B236" s="16">
        <v>339</v>
      </c>
      <c r="C236" s="16">
        <v>3</v>
      </c>
      <c r="D236" s="16">
        <v>3408</v>
      </c>
      <c r="E236" s="14" t="str">
        <f t="shared" si="60"/>
        <v>'3408',</v>
      </c>
      <c r="F236" t="s">
        <v>450</v>
      </c>
      <c r="G236">
        <v>686</v>
      </c>
      <c r="H236">
        <v>4</v>
      </c>
      <c r="I236" t="s">
        <v>450</v>
      </c>
      <c r="J236" t="str">
        <f t="shared" si="61"/>
        <v>'红河哈尼族彝族自治州',</v>
      </c>
      <c r="Q236" s="178" t="e">
        <f t="shared" si="63"/>
        <v>#DIV/0!</v>
      </c>
      <c r="R236" s="178" t="e">
        <f t="shared" si="64"/>
        <v>#DIV/0!</v>
      </c>
      <c r="S236" s="179" t="str">
        <f t="shared" si="62"/>
        <v/>
      </c>
    </row>
    <row r="237" spans="1:19" x14ac:dyDescent="0.15">
      <c r="A237" s="15">
        <v>2114</v>
      </c>
      <c r="B237" s="16">
        <v>354</v>
      </c>
      <c r="C237" s="16">
        <v>3</v>
      </c>
      <c r="D237" s="16">
        <v>2114</v>
      </c>
      <c r="E237" s="14" t="str">
        <f t="shared" si="60"/>
        <v>'2114',</v>
      </c>
      <c r="F237" t="s">
        <v>344</v>
      </c>
      <c r="G237">
        <v>392</v>
      </c>
      <c r="H237">
        <v>4</v>
      </c>
      <c r="I237" t="s">
        <v>344</v>
      </c>
      <c r="J237" t="str">
        <f t="shared" si="61"/>
        <v>'河源市',</v>
      </c>
      <c r="Q237" s="178" t="e">
        <f t="shared" si="63"/>
        <v>#DIV/0!</v>
      </c>
      <c r="R237" s="178" t="e">
        <f t="shared" si="64"/>
        <v>#DIV/0!</v>
      </c>
      <c r="S237" s="179" t="str">
        <f t="shared" si="62"/>
        <v/>
      </c>
    </row>
    <row r="238" spans="1:19" x14ac:dyDescent="0.15">
      <c r="A238" s="15">
        <v>4110</v>
      </c>
      <c r="B238" s="16">
        <v>305</v>
      </c>
      <c r="C238" s="16">
        <v>3</v>
      </c>
      <c r="D238" s="16">
        <v>4110</v>
      </c>
      <c r="E238" s="14" t="str">
        <f t="shared" si="60"/>
        <v>'4110',</v>
      </c>
      <c r="F238" t="s">
        <v>309</v>
      </c>
      <c r="G238">
        <v>1032</v>
      </c>
      <c r="H238">
        <v>4</v>
      </c>
      <c r="I238" t="s">
        <v>309</v>
      </c>
      <c r="J238" t="str">
        <f t="shared" si="61"/>
        <v>'厦门市',</v>
      </c>
      <c r="Q238" s="178" t="e">
        <f t="shared" si="63"/>
        <v>#DIV/0!</v>
      </c>
      <c r="R238" s="178" t="e">
        <f t="shared" si="64"/>
        <v>#DIV/0!</v>
      </c>
      <c r="S238" s="179" t="str">
        <f t="shared" si="62"/>
        <v/>
      </c>
    </row>
    <row r="239" spans="1:19" x14ac:dyDescent="0.15">
      <c r="A239" s="15">
        <v>1302</v>
      </c>
      <c r="B239" s="16">
        <v>836</v>
      </c>
      <c r="C239" s="16">
        <v>3</v>
      </c>
      <c r="D239" s="16">
        <v>1302</v>
      </c>
      <c r="E239" s="14" t="str">
        <f t="shared" si="60"/>
        <v>'1302',</v>
      </c>
      <c r="F239" t="s">
        <v>378</v>
      </c>
      <c r="G239">
        <v>119</v>
      </c>
      <c r="H239">
        <v>4</v>
      </c>
      <c r="I239" t="s">
        <v>378</v>
      </c>
      <c r="J239" t="str">
        <f t="shared" si="61"/>
        <v>'镇江市',</v>
      </c>
      <c r="Q239" s="178" t="e">
        <f t="shared" si="63"/>
        <v>#DIV/0!</v>
      </c>
      <c r="R239" s="178" t="e">
        <f t="shared" si="64"/>
        <v>#DIV/0!</v>
      </c>
      <c r="S239" s="179" t="str">
        <f t="shared" si="62"/>
        <v/>
      </c>
    </row>
    <row r="240" spans="1:19" x14ac:dyDescent="0.15">
      <c r="A240" s="15">
        <v>6123</v>
      </c>
      <c r="B240" s="16">
        <v>622</v>
      </c>
      <c r="C240" s="16">
        <v>3</v>
      </c>
      <c r="D240" s="16">
        <v>6123</v>
      </c>
      <c r="E240" s="14" t="str">
        <f t="shared" si="60"/>
        <v>'6123',</v>
      </c>
      <c r="F240" t="s">
        <v>259</v>
      </c>
      <c r="G240">
        <v>315</v>
      </c>
      <c r="H240">
        <v>4</v>
      </c>
      <c r="I240" t="s">
        <v>259</v>
      </c>
      <c r="J240" t="str">
        <f t="shared" si="61"/>
        <v>'承德市',</v>
      </c>
      <c r="Q240" s="178" t="e">
        <f t="shared" si="63"/>
        <v>#DIV/0!</v>
      </c>
      <c r="R240" s="178" t="e">
        <f t="shared" si="64"/>
        <v>#DIV/0!</v>
      </c>
      <c r="S240" s="179" t="str">
        <f t="shared" ref="S240:S271" si="65">IF(K239=K240,"",SUMIFS($R$2:$R$170,$K$2:$K$170,K240))</f>
        <v/>
      </c>
    </row>
    <row r="241" spans="1:19" x14ac:dyDescent="0.15">
      <c r="A241" s="15">
        <v>2104</v>
      </c>
      <c r="B241" s="16">
        <v>361</v>
      </c>
      <c r="C241" s="16">
        <v>3</v>
      </c>
      <c r="D241" s="16">
        <v>2104</v>
      </c>
      <c r="E241" s="14" t="str">
        <f t="shared" si="60"/>
        <v>'2104',</v>
      </c>
      <c r="F241" t="s">
        <v>331</v>
      </c>
      <c r="G241">
        <v>86</v>
      </c>
      <c r="H241">
        <v>4</v>
      </c>
      <c r="I241" t="s">
        <v>331</v>
      </c>
      <c r="J241" t="str">
        <f t="shared" si="61"/>
        <v>'周口市',</v>
      </c>
      <c r="Q241" s="178" t="e">
        <f t="shared" si="63"/>
        <v>#DIV/0!</v>
      </c>
      <c r="R241" s="178" t="e">
        <f t="shared" si="64"/>
        <v>#DIV/0!</v>
      </c>
      <c r="S241" s="179" t="str">
        <f t="shared" si="65"/>
        <v/>
      </c>
    </row>
    <row r="242" spans="1:19" x14ac:dyDescent="0.15">
      <c r="A242" s="15">
        <v>3203</v>
      </c>
      <c r="B242" s="16">
        <v>720</v>
      </c>
      <c r="C242" s="16">
        <v>3</v>
      </c>
      <c r="D242" s="16">
        <v>3203</v>
      </c>
      <c r="E242" s="14" t="str">
        <f t="shared" si="60"/>
        <v>'3203',</v>
      </c>
      <c r="F242" t="s">
        <v>375</v>
      </c>
      <c r="G242">
        <v>286</v>
      </c>
      <c r="H242">
        <v>4</v>
      </c>
      <c r="I242" t="s">
        <v>375</v>
      </c>
      <c r="J242" t="str">
        <f t="shared" si="61"/>
        <v>'潮州市',</v>
      </c>
      <c r="Q242" s="178" t="e">
        <f t="shared" si="63"/>
        <v>#DIV/0!</v>
      </c>
      <c r="R242" s="178" t="e">
        <f t="shared" si="64"/>
        <v>#DIV/0!</v>
      </c>
      <c r="S242" s="179" t="str">
        <f t="shared" si="65"/>
        <v/>
      </c>
    </row>
    <row r="243" spans="1:19" x14ac:dyDescent="0.15">
      <c r="A243" s="15">
        <v>3506</v>
      </c>
      <c r="B243" s="16">
        <v>1170</v>
      </c>
      <c r="C243" s="16">
        <v>3</v>
      </c>
      <c r="D243" s="16">
        <v>3506</v>
      </c>
      <c r="E243" s="14" t="str">
        <f t="shared" si="60"/>
        <v>'3506',</v>
      </c>
      <c r="F243" t="s">
        <v>488</v>
      </c>
      <c r="G243">
        <v>163</v>
      </c>
      <c r="H243">
        <v>4</v>
      </c>
      <c r="I243" t="s">
        <v>488</v>
      </c>
      <c r="J243" t="str">
        <f t="shared" si="61"/>
        <v>'黑河市',</v>
      </c>
      <c r="Q243" s="178" t="e">
        <f t="shared" si="63"/>
        <v>#DIV/0!</v>
      </c>
      <c r="R243" s="178" t="e">
        <f t="shared" si="64"/>
        <v>#DIV/0!</v>
      </c>
      <c r="S243" s="179" t="str">
        <f t="shared" si="65"/>
        <v/>
      </c>
    </row>
    <row r="244" spans="1:19" x14ac:dyDescent="0.15">
      <c r="A244" s="15">
        <v>4305</v>
      </c>
      <c r="B244" s="16">
        <v>418</v>
      </c>
      <c r="C244" s="16">
        <v>3</v>
      </c>
      <c r="D244" s="16">
        <v>4305</v>
      </c>
      <c r="E244" s="14" t="str">
        <f t="shared" si="60"/>
        <v>'4305',</v>
      </c>
      <c r="F244" t="s">
        <v>438</v>
      </c>
      <c r="G244">
        <v>34</v>
      </c>
      <c r="H244">
        <v>4</v>
      </c>
      <c r="I244" t="s">
        <v>438</v>
      </c>
      <c r="J244" t="str">
        <f t="shared" si="61"/>
        <v>'鹤壁市',</v>
      </c>
      <c r="Q244" s="178" t="e">
        <f t="shared" si="63"/>
        <v>#DIV/0!</v>
      </c>
      <c r="R244" s="178" t="e">
        <f t="shared" si="64"/>
        <v>#DIV/0!</v>
      </c>
      <c r="S244" s="179" t="str">
        <f t="shared" si="65"/>
        <v/>
      </c>
    </row>
    <row r="245" spans="1:19" x14ac:dyDescent="0.15">
      <c r="A245" s="15">
        <v>5224</v>
      </c>
      <c r="B245" s="16">
        <v>1135</v>
      </c>
      <c r="C245" s="16">
        <v>3</v>
      </c>
      <c r="D245" s="16">
        <v>5224</v>
      </c>
      <c r="E245" s="14" t="str">
        <f t="shared" si="60"/>
        <v>'5224',</v>
      </c>
      <c r="F245" t="s">
        <v>459</v>
      </c>
      <c r="G245">
        <v>34</v>
      </c>
      <c r="H245">
        <v>4</v>
      </c>
      <c r="I245" t="s">
        <v>459</v>
      </c>
      <c r="J245" t="str">
        <f t="shared" si="61"/>
        <v>'马鞍山市',</v>
      </c>
      <c r="Q245" s="178" t="e">
        <f t="shared" si="63"/>
        <v>#DIV/0!</v>
      </c>
      <c r="R245" s="178" t="e">
        <f t="shared" si="64"/>
        <v>#DIV/0!</v>
      </c>
      <c r="S245" s="179" t="str">
        <f t="shared" si="65"/>
        <v/>
      </c>
    </row>
    <row r="246" spans="1:19" x14ac:dyDescent="0.15">
      <c r="A246" s="15">
        <v>5135</v>
      </c>
      <c r="B246" s="16">
        <v>59</v>
      </c>
      <c r="C246" s="16">
        <v>3</v>
      </c>
      <c r="D246" s="16">
        <v>5135</v>
      </c>
      <c r="E246" s="14" t="str">
        <f t="shared" si="60"/>
        <v>'5135',</v>
      </c>
      <c r="F246" t="s">
        <v>452</v>
      </c>
      <c r="G246">
        <v>368</v>
      </c>
      <c r="H246">
        <v>4</v>
      </c>
      <c r="I246" t="s">
        <v>452</v>
      </c>
      <c r="J246" t="str">
        <f t="shared" si="61"/>
        <v>'延边朝鲜族自治州',</v>
      </c>
      <c r="Q246" s="178" t="e">
        <f t="shared" si="63"/>
        <v>#DIV/0!</v>
      </c>
      <c r="R246" s="178" t="e">
        <f t="shared" si="64"/>
        <v>#DIV/0!</v>
      </c>
      <c r="S246" s="179" t="str">
        <f t="shared" si="65"/>
        <v/>
      </c>
    </row>
    <row r="247" spans="1:19" x14ac:dyDescent="0.15">
      <c r="A247" s="15">
        <v>4113</v>
      </c>
      <c r="B247" s="16">
        <v>640</v>
      </c>
      <c r="C247" s="16">
        <v>3</v>
      </c>
      <c r="D247" s="16">
        <v>4113</v>
      </c>
      <c r="E247" s="14" t="str">
        <f t="shared" si="60"/>
        <v>'4113',</v>
      </c>
      <c r="F247" t="s">
        <v>348</v>
      </c>
      <c r="G247">
        <v>381</v>
      </c>
      <c r="H247">
        <v>4</v>
      </c>
      <c r="I247" t="s">
        <v>348</v>
      </c>
      <c r="J247" t="str">
        <f t="shared" si="61"/>
        <v>'安阳市',</v>
      </c>
      <c r="Q247" s="178" t="e">
        <f t="shared" si="63"/>
        <v>#DIV/0!</v>
      </c>
      <c r="R247" s="178" t="e">
        <f t="shared" si="64"/>
        <v>#DIV/0!</v>
      </c>
      <c r="S247" s="179" t="str">
        <f t="shared" si="65"/>
        <v/>
      </c>
    </row>
    <row r="248" spans="1:19" x14ac:dyDescent="0.15">
      <c r="A248" s="15">
        <v>3213</v>
      </c>
      <c r="B248" s="16">
        <v>489</v>
      </c>
      <c r="C248" s="16">
        <v>3</v>
      </c>
      <c r="D248" s="16">
        <v>3213</v>
      </c>
      <c r="E248" s="14" t="str">
        <f t="shared" si="60"/>
        <v>'3213',</v>
      </c>
      <c r="F248" t="s">
        <v>367</v>
      </c>
      <c r="G248">
        <v>360</v>
      </c>
      <c r="H248">
        <v>4</v>
      </c>
      <c r="I248" t="s">
        <v>367</v>
      </c>
      <c r="J248" t="str">
        <f t="shared" si="61"/>
        <v>'自贡市',</v>
      </c>
      <c r="Q248" s="178" t="e">
        <f t="shared" si="63"/>
        <v>#DIV/0!</v>
      </c>
      <c r="R248" s="178" t="e">
        <f t="shared" si="64"/>
        <v>#DIV/0!</v>
      </c>
      <c r="S248" s="179" t="str">
        <f t="shared" si="65"/>
        <v/>
      </c>
    </row>
    <row r="249" spans="1:19" x14ac:dyDescent="0.15">
      <c r="A249" s="15">
        <v>3211</v>
      </c>
      <c r="B249" s="16">
        <v>92</v>
      </c>
      <c r="C249" s="16">
        <v>3</v>
      </c>
      <c r="D249" s="16">
        <v>3211</v>
      </c>
      <c r="E249" s="14" t="str">
        <f t="shared" si="60"/>
        <v>'3211',</v>
      </c>
      <c r="F249" t="s">
        <v>363</v>
      </c>
      <c r="G249">
        <v>118</v>
      </c>
      <c r="H249">
        <v>4</v>
      </c>
      <c r="I249" t="s">
        <v>363</v>
      </c>
      <c r="J249" t="str">
        <f t="shared" si="61"/>
        <v>'鸡西市',</v>
      </c>
      <c r="Q249" s="178" t="e">
        <f t="shared" si="63"/>
        <v>#DIV/0!</v>
      </c>
      <c r="R249" s="178" t="e">
        <f t="shared" si="64"/>
        <v>#DIV/0!</v>
      </c>
      <c r="S249" s="179" t="str">
        <f t="shared" si="65"/>
        <v/>
      </c>
    </row>
    <row r="250" spans="1:19" x14ac:dyDescent="0.15">
      <c r="A250" s="15">
        <v>1308</v>
      </c>
      <c r="B250" s="16">
        <v>366</v>
      </c>
      <c r="C250" s="16">
        <v>3</v>
      </c>
      <c r="D250" s="16">
        <v>1308</v>
      </c>
      <c r="E250" s="14" t="str">
        <f t="shared" si="60"/>
        <v>'1308',</v>
      </c>
      <c r="F250" t="s">
        <v>250</v>
      </c>
      <c r="G250">
        <v>348</v>
      </c>
      <c r="H250">
        <v>4</v>
      </c>
      <c r="I250" t="s">
        <v>250</v>
      </c>
      <c r="J250" t="str">
        <f t="shared" si="61"/>
        <v>'淮安市',</v>
      </c>
      <c r="Q250" s="178" t="e">
        <f t="shared" si="63"/>
        <v>#DIV/0!</v>
      </c>
      <c r="R250" s="178" t="e">
        <f t="shared" si="64"/>
        <v>#DIV/0!</v>
      </c>
      <c r="S250" s="179" t="str">
        <f t="shared" si="65"/>
        <v/>
      </c>
    </row>
    <row r="251" spans="1:19" x14ac:dyDescent="0.15">
      <c r="A251" s="15">
        <v>5116</v>
      </c>
      <c r="B251" s="16">
        <v>366</v>
      </c>
      <c r="C251" s="16">
        <v>3</v>
      </c>
      <c r="D251" s="16">
        <v>5116</v>
      </c>
      <c r="E251" s="14" t="str">
        <f t="shared" si="60"/>
        <v>'5116',</v>
      </c>
      <c r="F251" t="s">
        <v>321</v>
      </c>
      <c r="G251">
        <v>347</v>
      </c>
      <c r="H251">
        <v>4</v>
      </c>
      <c r="I251" t="s">
        <v>321</v>
      </c>
      <c r="J251" t="str">
        <f t="shared" si="61"/>
        <v>'玉溪市',</v>
      </c>
      <c r="Q251" s="178" t="e">
        <f t="shared" si="63"/>
        <v>#DIV/0!</v>
      </c>
      <c r="R251" s="178" t="e">
        <f t="shared" si="64"/>
        <v>#DIV/0!</v>
      </c>
      <c r="S251" s="179" t="str">
        <f t="shared" si="65"/>
        <v/>
      </c>
    </row>
    <row r="252" spans="1:19" x14ac:dyDescent="0.15">
      <c r="A252" s="15">
        <v>4451</v>
      </c>
      <c r="B252" s="16">
        <v>349</v>
      </c>
      <c r="C252" s="16">
        <v>3</v>
      </c>
      <c r="D252" s="16">
        <v>4451</v>
      </c>
      <c r="E252" s="14" t="str">
        <f t="shared" si="60"/>
        <v>'4451',</v>
      </c>
      <c r="F252" t="s">
        <v>302</v>
      </c>
      <c r="G252">
        <v>683</v>
      </c>
      <c r="H252">
        <v>4</v>
      </c>
      <c r="I252" t="s">
        <v>302</v>
      </c>
      <c r="J252" t="str">
        <f t="shared" si="61"/>
        <v>'台州市',</v>
      </c>
      <c r="Q252" s="178" t="e">
        <f t="shared" si="63"/>
        <v>#DIV/0!</v>
      </c>
      <c r="R252" s="178" t="e">
        <f t="shared" si="64"/>
        <v>#DIV/0!</v>
      </c>
      <c r="S252" s="179" t="str">
        <f t="shared" si="65"/>
        <v/>
      </c>
    </row>
    <row r="253" spans="1:19" x14ac:dyDescent="0.15">
      <c r="A253" s="15">
        <v>3208</v>
      </c>
      <c r="B253" s="16">
        <v>547</v>
      </c>
      <c r="C253" s="16">
        <v>3</v>
      </c>
      <c r="D253" s="16">
        <v>3208</v>
      </c>
      <c r="E253" s="14" t="str">
        <f t="shared" si="60"/>
        <v>'3208',</v>
      </c>
      <c r="F253" t="s">
        <v>457</v>
      </c>
      <c r="G253">
        <v>599</v>
      </c>
      <c r="H253">
        <v>4</v>
      </c>
      <c r="I253" t="s">
        <v>457</v>
      </c>
      <c r="J253" t="str">
        <f t="shared" si="61"/>
        <v>'大理白族自治州',</v>
      </c>
      <c r="Q253" s="178" t="e">
        <f t="shared" si="63"/>
        <v>#DIV/0!</v>
      </c>
      <c r="R253" s="178" t="e">
        <f t="shared" si="64"/>
        <v>#DIV/0!</v>
      </c>
      <c r="S253" s="179" t="str">
        <f t="shared" si="65"/>
        <v/>
      </c>
    </row>
    <row r="254" spans="1:19" x14ac:dyDescent="0.15">
      <c r="A254" s="15">
        <v>5225</v>
      </c>
      <c r="B254" s="16">
        <v>700</v>
      </c>
      <c r="C254" s="16">
        <v>3</v>
      </c>
      <c r="D254" s="16">
        <v>5225</v>
      </c>
      <c r="E254" s="14" t="str">
        <f t="shared" si="60"/>
        <v>'5225',</v>
      </c>
      <c r="F254" t="s">
        <v>483</v>
      </c>
      <c r="G254">
        <v>22</v>
      </c>
      <c r="H254">
        <v>4</v>
      </c>
      <c r="I254" t="s">
        <v>483</v>
      </c>
      <c r="J254" t="str">
        <f t="shared" si="61"/>
        <v>'鄂州市',</v>
      </c>
      <c r="Q254" s="178" t="e">
        <f t="shared" si="63"/>
        <v>#DIV/0!</v>
      </c>
      <c r="R254" s="178" t="e">
        <f t="shared" si="64"/>
        <v>#DIV/0!</v>
      </c>
      <c r="S254" s="179" t="str">
        <f t="shared" si="65"/>
        <v/>
      </c>
    </row>
    <row r="255" spans="1:19" x14ac:dyDescent="0.15">
      <c r="A255" s="15">
        <v>1325</v>
      </c>
      <c r="B255" s="16">
        <v>18</v>
      </c>
      <c r="C255" s="16">
        <v>3</v>
      </c>
      <c r="D255" s="16">
        <v>1325</v>
      </c>
      <c r="E255" s="14" t="str">
        <f t="shared" si="60"/>
        <v>'1325',</v>
      </c>
      <c r="F255" t="s">
        <v>333</v>
      </c>
      <c r="G255">
        <v>44</v>
      </c>
      <c r="H255">
        <v>4</v>
      </c>
      <c r="I255" t="s">
        <v>333</v>
      </c>
      <c r="J255" t="str">
        <f t="shared" si="61"/>
        <v>'濮阳市',</v>
      </c>
      <c r="Q255" s="178" t="e">
        <f t="shared" si="63"/>
        <v>#DIV/0!</v>
      </c>
      <c r="R255" s="178" t="e">
        <f t="shared" si="64"/>
        <v>#DIV/0!</v>
      </c>
      <c r="S255" s="179" t="str">
        <f t="shared" si="65"/>
        <v/>
      </c>
    </row>
    <row r="256" spans="1:19" x14ac:dyDescent="0.15">
      <c r="A256" s="15">
        <v>1505</v>
      </c>
      <c r="B256" s="16">
        <v>6</v>
      </c>
      <c r="C256" s="16">
        <v>3</v>
      </c>
      <c r="D256" s="16">
        <v>1505</v>
      </c>
      <c r="E256" s="14" t="str">
        <f t="shared" si="60"/>
        <v>'1505',</v>
      </c>
      <c r="F256" t="s">
        <v>299</v>
      </c>
      <c r="G256">
        <v>642</v>
      </c>
      <c r="H256">
        <v>4</v>
      </c>
      <c r="I256" t="s">
        <v>299</v>
      </c>
      <c r="J256" t="str">
        <f t="shared" si="61"/>
        <v>'榆林市',</v>
      </c>
      <c r="Q256" s="178" t="e">
        <f t="shared" si="63"/>
        <v>#DIV/0!</v>
      </c>
      <c r="R256" s="178" t="e">
        <f t="shared" si="64"/>
        <v>#DIV/0!</v>
      </c>
      <c r="S256" s="179" t="str">
        <f t="shared" si="65"/>
        <v/>
      </c>
    </row>
    <row r="257" spans="1:19" x14ac:dyDescent="0.15">
      <c r="A257" s="15">
        <v>1509</v>
      </c>
      <c r="B257" s="16">
        <v>15</v>
      </c>
      <c r="C257" s="16">
        <v>3</v>
      </c>
      <c r="D257" s="16">
        <v>1509</v>
      </c>
      <c r="E257" s="14" t="str">
        <f t="shared" si="60"/>
        <v>'1509',</v>
      </c>
      <c r="F257" t="s">
        <v>240</v>
      </c>
      <c r="G257">
        <v>1046</v>
      </c>
      <c r="H257">
        <v>4</v>
      </c>
      <c r="I257" t="s">
        <v>240</v>
      </c>
      <c r="J257" t="str">
        <f t="shared" si="61"/>
        <v>'漳州市',</v>
      </c>
      <c r="Q257" s="178" t="e">
        <f t="shared" si="63"/>
        <v>#DIV/0!</v>
      </c>
      <c r="R257" s="178" t="e">
        <f t="shared" si="64"/>
        <v>#DIV/0!</v>
      </c>
      <c r="S257" s="179" t="str">
        <f t="shared" si="65"/>
        <v/>
      </c>
    </row>
    <row r="258" spans="1:19" x14ac:dyDescent="0.15">
      <c r="A258" s="15">
        <v>3425</v>
      </c>
      <c r="B258" s="16">
        <v>237</v>
      </c>
      <c r="C258" s="16">
        <v>3</v>
      </c>
      <c r="D258" s="16">
        <v>3425</v>
      </c>
      <c r="E258" s="14" t="str">
        <f t="shared" si="60"/>
        <v>'3425',</v>
      </c>
      <c r="F258" t="s">
        <v>314</v>
      </c>
      <c r="G258">
        <v>271</v>
      </c>
      <c r="H258">
        <v>4</v>
      </c>
      <c r="I258" t="s">
        <v>314</v>
      </c>
      <c r="J258" t="str">
        <f t="shared" si="61"/>
        <v>'兴安盟',</v>
      </c>
      <c r="Q258" s="178" t="e">
        <f t="shared" si="63"/>
        <v>#DIV/0!</v>
      </c>
      <c r="R258" s="178" t="e">
        <f t="shared" si="64"/>
        <v>#DIV/0!</v>
      </c>
      <c r="S258" s="179" t="str">
        <f t="shared" si="65"/>
        <v/>
      </c>
    </row>
    <row r="259" spans="1:19" x14ac:dyDescent="0.15">
      <c r="A259" s="15">
        <v>4514</v>
      </c>
      <c r="B259" s="16">
        <v>12</v>
      </c>
      <c r="C259" s="16">
        <v>3</v>
      </c>
      <c r="D259" s="16">
        <v>4514</v>
      </c>
      <c r="E259" s="14" t="str">
        <f t="shared" ref="E259:E322" si="66">CONCATENATE("'",A259,"',")</f>
        <v>'4514',</v>
      </c>
      <c r="F259" t="s">
        <v>468</v>
      </c>
      <c r="G259">
        <v>104</v>
      </c>
      <c r="H259">
        <v>4</v>
      </c>
      <c r="I259" t="s">
        <v>468</v>
      </c>
      <c r="J259" t="str">
        <f t="shared" ref="J259:J300" si="67">CONCATENATE("'",F259,"',")</f>
        <v>'资阳市',</v>
      </c>
      <c r="Q259" s="178" t="e">
        <f t="shared" si="63"/>
        <v>#DIV/0!</v>
      </c>
      <c r="R259" s="178" t="e">
        <f t="shared" si="64"/>
        <v>#DIV/0!</v>
      </c>
      <c r="S259" s="179" t="str">
        <f t="shared" si="65"/>
        <v/>
      </c>
    </row>
    <row r="260" spans="1:19" x14ac:dyDescent="0.15">
      <c r="A260" s="15">
        <v>6228</v>
      </c>
      <c r="B260" s="16">
        <v>156</v>
      </c>
      <c r="C260" s="16">
        <v>3</v>
      </c>
      <c r="D260" s="16">
        <v>6228</v>
      </c>
      <c r="E260" s="14" t="str">
        <f t="shared" si="66"/>
        <v>'6228',</v>
      </c>
      <c r="F260" t="s">
        <v>509</v>
      </c>
      <c r="G260">
        <v>155</v>
      </c>
      <c r="H260">
        <v>4</v>
      </c>
      <c r="I260" t="s">
        <v>509</v>
      </c>
      <c r="J260" t="str">
        <f t="shared" si="67"/>
        <v>'株洲市',</v>
      </c>
      <c r="Q260" s="178" t="e">
        <f t="shared" si="63"/>
        <v>#DIV/0!</v>
      </c>
      <c r="R260" s="178" t="e">
        <f t="shared" si="64"/>
        <v>#DIV/0!</v>
      </c>
      <c r="S260" s="179" t="str">
        <f t="shared" si="65"/>
        <v/>
      </c>
    </row>
    <row r="261" spans="1:19" x14ac:dyDescent="0.15">
      <c r="A261" s="15">
        <v>6328</v>
      </c>
      <c r="B261" s="16">
        <v>6</v>
      </c>
      <c r="C261" s="16">
        <v>3</v>
      </c>
      <c r="D261" s="16">
        <v>6328</v>
      </c>
      <c r="E261" s="14" t="str">
        <f t="shared" si="66"/>
        <v>'6328',</v>
      </c>
      <c r="F261" t="s">
        <v>202</v>
      </c>
      <c r="G261">
        <v>397</v>
      </c>
      <c r="H261">
        <v>4</v>
      </c>
      <c r="I261" t="s">
        <v>202</v>
      </c>
      <c r="J261" t="str">
        <f t="shared" si="67"/>
        <v>'信阳市',</v>
      </c>
      <c r="Q261" s="178" t="e">
        <f t="shared" si="63"/>
        <v>#DIV/0!</v>
      </c>
      <c r="R261" s="178" t="e">
        <f t="shared" si="64"/>
        <v>#DIV/0!</v>
      </c>
      <c r="S261" s="179" t="str">
        <f t="shared" si="65"/>
        <v/>
      </c>
    </row>
    <row r="262" spans="1:19" x14ac:dyDescent="0.15">
      <c r="A262" s="15">
        <v>6501</v>
      </c>
      <c r="B262" s="16">
        <v>3</v>
      </c>
      <c r="C262" s="16">
        <v>3</v>
      </c>
      <c r="D262" s="16">
        <v>6501</v>
      </c>
      <c r="E262" s="14" t="str">
        <f t="shared" si="66"/>
        <v>'6501',</v>
      </c>
      <c r="F262" t="s">
        <v>269</v>
      </c>
      <c r="G262">
        <v>1097</v>
      </c>
      <c r="H262">
        <v>4</v>
      </c>
      <c r="I262" t="s">
        <v>269</v>
      </c>
      <c r="J262" t="str">
        <f t="shared" si="67"/>
        <v>'宁波市',</v>
      </c>
      <c r="Q262" s="178" t="e">
        <f t="shared" si="63"/>
        <v>#DIV/0!</v>
      </c>
      <c r="R262" s="178" t="e">
        <f t="shared" si="64"/>
        <v>#DIV/0!</v>
      </c>
      <c r="S262" s="179" t="str">
        <f t="shared" si="65"/>
        <v/>
      </c>
    </row>
    <row r="263" spans="1:19" x14ac:dyDescent="0.15">
      <c r="A263" s="15">
        <v>6541</v>
      </c>
      <c r="B263" s="16">
        <v>6</v>
      </c>
      <c r="C263" s="16">
        <v>3</v>
      </c>
      <c r="D263" s="16">
        <v>6541</v>
      </c>
      <c r="E263" s="14" t="str">
        <f t="shared" si="66"/>
        <v>'6541',</v>
      </c>
      <c r="F263" t="s">
        <v>480</v>
      </c>
      <c r="G263">
        <v>67</v>
      </c>
      <c r="H263">
        <v>4</v>
      </c>
      <c r="I263" t="s">
        <v>480</v>
      </c>
      <c r="J263" t="str">
        <f t="shared" si="67"/>
        <v>'黄石市',</v>
      </c>
      <c r="Q263" s="178" t="e">
        <f t="shared" si="63"/>
        <v>#DIV/0!</v>
      </c>
      <c r="R263" s="178" t="e">
        <f t="shared" si="64"/>
        <v>#DIV/0!</v>
      </c>
      <c r="S263" s="179" t="str">
        <f t="shared" si="65"/>
        <v/>
      </c>
    </row>
    <row r="264" spans="1:19" x14ac:dyDescent="0.15">
      <c r="A264" s="15">
        <v>5303</v>
      </c>
      <c r="B264" s="16">
        <v>985</v>
      </c>
      <c r="C264" s="16">
        <v>3</v>
      </c>
      <c r="D264" s="16">
        <v>5303</v>
      </c>
      <c r="E264" s="14" t="str">
        <f t="shared" si="66"/>
        <v>'5303',</v>
      </c>
      <c r="F264" t="s">
        <v>317</v>
      </c>
      <c r="G264">
        <v>160</v>
      </c>
      <c r="H264">
        <v>4</v>
      </c>
      <c r="I264" t="s">
        <v>317</v>
      </c>
      <c r="J264" t="str">
        <f t="shared" si="67"/>
        <v>'荆州市',</v>
      </c>
      <c r="Q264" s="178" t="e">
        <f t="shared" si="63"/>
        <v>#DIV/0!</v>
      </c>
      <c r="R264" s="178" t="e">
        <f t="shared" si="64"/>
        <v>#DIV/0!</v>
      </c>
      <c r="S264" s="179" t="str">
        <f t="shared" si="65"/>
        <v/>
      </c>
    </row>
    <row r="265" spans="1:19" x14ac:dyDescent="0.15">
      <c r="A265" s="15">
        <v>6106</v>
      </c>
      <c r="B265" s="16">
        <v>226</v>
      </c>
      <c r="C265" s="16">
        <v>3</v>
      </c>
      <c r="D265" s="16">
        <v>6106</v>
      </c>
      <c r="E265" s="14" t="str">
        <f t="shared" si="66"/>
        <v>'6106',</v>
      </c>
      <c r="F265" t="s">
        <v>478</v>
      </c>
      <c r="G265">
        <v>16</v>
      </c>
      <c r="H265">
        <v>4</v>
      </c>
      <c r="I265" t="s">
        <v>478</v>
      </c>
      <c r="J265" t="str">
        <f t="shared" si="67"/>
        <v>'西宁市',</v>
      </c>
      <c r="Q265" s="178" t="e">
        <f t="shared" si="63"/>
        <v>#DIV/0!</v>
      </c>
      <c r="R265" s="178" t="e">
        <f t="shared" si="64"/>
        <v>#DIV/0!</v>
      </c>
      <c r="S265" s="179" t="str">
        <f t="shared" si="65"/>
        <v/>
      </c>
    </row>
    <row r="266" spans="1:19" x14ac:dyDescent="0.15">
      <c r="A266" s="15">
        <v>2208</v>
      </c>
      <c r="B266" s="16">
        <v>296</v>
      </c>
      <c r="C266" s="16">
        <v>3</v>
      </c>
      <c r="D266" s="16">
        <v>2208</v>
      </c>
      <c r="E266" s="14" t="str">
        <f t="shared" si="66"/>
        <v>'2208',</v>
      </c>
      <c r="F266" t="s">
        <v>335</v>
      </c>
      <c r="G266">
        <v>525</v>
      </c>
      <c r="H266">
        <v>4</v>
      </c>
      <c r="I266" t="s">
        <v>335</v>
      </c>
      <c r="J266" t="str">
        <f t="shared" si="67"/>
        <v>'南阳市',</v>
      </c>
      <c r="Q266" s="178" t="e">
        <f t="shared" si="63"/>
        <v>#DIV/0!</v>
      </c>
      <c r="R266" s="178" t="e">
        <f t="shared" si="64"/>
        <v>#DIV/0!</v>
      </c>
      <c r="S266" s="179" t="str">
        <f t="shared" si="65"/>
        <v/>
      </c>
    </row>
    <row r="267" spans="1:19" x14ac:dyDescent="0.15">
      <c r="A267" s="15">
        <v>5331</v>
      </c>
      <c r="B267" s="16">
        <v>100</v>
      </c>
      <c r="C267" s="16">
        <v>3</v>
      </c>
      <c r="D267" s="16">
        <v>5331</v>
      </c>
      <c r="E267" s="14" t="str">
        <f t="shared" si="66"/>
        <v>'5331',</v>
      </c>
      <c r="F267" t="s">
        <v>234</v>
      </c>
      <c r="G267">
        <v>241</v>
      </c>
      <c r="H267">
        <v>4</v>
      </c>
      <c r="I267" t="s">
        <v>234</v>
      </c>
      <c r="J267" t="str">
        <f t="shared" si="67"/>
        <v>'广元市',</v>
      </c>
      <c r="Q267" s="178" t="e">
        <f t="shared" si="63"/>
        <v>#DIV/0!</v>
      </c>
      <c r="R267" s="178" t="e">
        <f t="shared" si="64"/>
        <v>#DIV/0!</v>
      </c>
      <c r="S267" s="179" t="str">
        <f t="shared" si="65"/>
        <v/>
      </c>
    </row>
    <row r="268" spans="1:19" x14ac:dyDescent="0.15">
      <c r="A268" s="15">
        <v>2321</v>
      </c>
      <c r="B268" s="16">
        <v>194</v>
      </c>
      <c r="C268" s="16">
        <v>3</v>
      </c>
      <c r="D268" s="16">
        <v>2321</v>
      </c>
      <c r="E268" s="14" t="str">
        <f t="shared" si="66"/>
        <v>'2321',</v>
      </c>
      <c r="F268" t="s">
        <v>439</v>
      </c>
      <c r="G268">
        <v>29</v>
      </c>
      <c r="H268">
        <v>4</v>
      </c>
      <c r="I268" t="s">
        <v>439</v>
      </c>
      <c r="J268" t="str">
        <f t="shared" si="67"/>
        <v>'七台河市',</v>
      </c>
      <c r="Q268" s="178" t="e">
        <f t="shared" si="63"/>
        <v>#DIV/0!</v>
      </c>
      <c r="R268" s="178" t="e">
        <f t="shared" si="64"/>
        <v>#DIV/0!</v>
      </c>
      <c r="S268" s="179" t="str">
        <f t="shared" si="65"/>
        <v/>
      </c>
    </row>
    <row r="269" spans="1:19" x14ac:dyDescent="0.15">
      <c r="A269" s="15">
        <v>5223</v>
      </c>
      <c r="B269" s="16">
        <v>633</v>
      </c>
      <c r="C269" s="16">
        <v>3</v>
      </c>
      <c r="D269" s="16">
        <v>5223</v>
      </c>
      <c r="E269" s="14" t="str">
        <f t="shared" si="66"/>
        <v>'5223',</v>
      </c>
      <c r="F269" t="s">
        <v>385</v>
      </c>
      <c r="G269">
        <v>826</v>
      </c>
      <c r="H269">
        <v>4</v>
      </c>
      <c r="I269" t="s">
        <v>385</v>
      </c>
      <c r="J269" t="str">
        <f t="shared" si="67"/>
        <v>'汕头市',</v>
      </c>
      <c r="Q269" s="178" t="e">
        <f t="shared" si="63"/>
        <v>#DIV/0!</v>
      </c>
      <c r="R269" s="178" t="e">
        <f t="shared" si="64"/>
        <v>#DIV/0!</v>
      </c>
      <c r="S269" s="179" t="str">
        <f t="shared" si="65"/>
        <v/>
      </c>
    </row>
    <row r="270" spans="1:19" x14ac:dyDescent="0.15">
      <c r="A270" s="15">
        <v>3708</v>
      </c>
      <c r="B270" s="16">
        <v>366</v>
      </c>
      <c r="C270" s="16">
        <v>3</v>
      </c>
      <c r="D270" s="16">
        <v>3708</v>
      </c>
      <c r="E270" s="14" t="str">
        <f t="shared" si="66"/>
        <v>'3708',</v>
      </c>
      <c r="F270" t="s">
        <v>298</v>
      </c>
      <c r="G270">
        <v>182</v>
      </c>
      <c r="H270">
        <v>4</v>
      </c>
      <c r="I270" t="s">
        <v>298</v>
      </c>
      <c r="J270" t="str">
        <f t="shared" si="67"/>
        <v>'延安市',</v>
      </c>
      <c r="Q270" s="178" t="e">
        <f t="shared" si="63"/>
        <v>#DIV/0!</v>
      </c>
      <c r="R270" s="178" t="e">
        <f t="shared" si="64"/>
        <v>#DIV/0!</v>
      </c>
      <c r="S270" s="179" t="str">
        <f t="shared" si="65"/>
        <v/>
      </c>
    </row>
    <row r="271" spans="1:19" x14ac:dyDescent="0.15">
      <c r="A271" s="15">
        <v>5108</v>
      </c>
      <c r="B271" s="16">
        <v>403</v>
      </c>
      <c r="C271" s="16">
        <v>3</v>
      </c>
      <c r="D271" s="16">
        <v>5108</v>
      </c>
      <c r="E271" s="14" t="str">
        <f t="shared" si="66"/>
        <v>'5108',</v>
      </c>
      <c r="F271" t="s">
        <v>222</v>
      </c>
      <c r="G271">
        <v>433</v>
      </c>
      <c r="H271">
        <v>4</v>
      </c>
      <c r="I271" t="s">
        <v>222</v>
      </c>
      <c r="J271" t="str">
        <f t="shared" si="67"/>
        <v>'宿迁市',</v>
      </c>
      <c r="Q271" s="178" t="e">
        <f t="shared" si="63"/>
        <v>#DIV/0!</v>
      </c>
      <c r="R271" s="178" t="e">
        <f t="shared" si="64"/>
        <v>#DIV/0!</v>
      </c>
      <c r="S271" s="179" t="str">
        <f t="shared" si="65"/>
        <v/>
      </c>
    </row>
    <row r="272" spans="1:19" x14ac:dyDescent="0.15">
      <c r="A272" s="15">
        <v>3403</v>
      </c>
      <c r="B272" s="16">
        <v>208</v>
      </c>
      <c r="C272" s="16">
        <v>3</v>
      </c>
      <c r="D272" s="16">
        <v>3403</v>
      </c>
      <c r="E272" s="14" t="str">
        <f t="shared" si="66"/>
        <v>'3403',</v>
      </c>
      <c r="F272" t="s">
        <v>332</v>
      </c>
      <c r="G272">
        <v>433</v>
      </c>
      <c r="H272">
        <v>4</v>
      </c>
      <c r="I272" t="s">
        <v>332</v>
      </c>
      <c r="J272" t="str">
        <f t="shared" si="67"/>
        <v>'新乡市',</v>
      </c>
      <c r="Q272" s="178" t="e">
        <f t="shared" si="63"/>
        <v>#DIV/0!</v>
      </c>
      <c r="R272" s="178" t="e">
        <f t="shared" si="64"/>
        <v>#DIV/0!</v>
      </c>
      <c r="S272" s="179" t="str">
        <f t="shared" ref="S272:S280" si="68">IF(K271=K272,"",SUMIFS($R$2:$R$170,$K$2:$K$170,K272))</f>
        <v/>
      </c>
    </row>
    <row r="273" spans="1:19" x14ac:dyDescent="0.15">
      <c r="A273" s="15">
        <v>1522</v>
      </c>
      <c r="B273" s="16">
        <v>343</v>
      </c>
      <c r="C273" s="16">
        <v>3</v>
      </c>
      <c r="D273" s="16">
        <v>1522</v>
      </c>
      <c r="E273" s="14" t="str">
        <f t="shared" si="66"/>
        <v>'1522',</v>
      </c>
      <c r="F273" t="s">
        <v>487</v>
      </c>
      <c r="G273">
        <v>95</v>
      </c>
      <c r="H273">
        <v>4</v>
      </c>
      <c r="I273" t="s">
        <v>487</v>
      </c>
      <c r="J273" t="str">
        <f t="shared" si="67"/>
        <v>'云浮市',</v>
      </c>
      <c r="Q273" s="178" t="e">
        <f t="shared" si="63"/>
        <v>#DIV/0!</v>
      </c>
      <c r="R273" s="178" t="e">
        <f t="shared" si="64"/>
        <v>#DIV/0!</v>
      </c>
      <c r="S273" s="179" t="str">
        <f t="shared" si="68"/>
        <v/>
      </c>
    </row>
    <row r="274" spans="1:19" x14ac:dyDescent="0.15">
      <c r="A274" s="15">
        <v>5321</v>
      </c>
      <c r="B274" s="16">
        <v>735</v>
      </c>
      <c r="C274" s="16">
        <v>3</v>
      </c>
      <c r="D274" s="16">
        <v>5321</v>
      </c>
      <c r="E274" s="14" t="str">
        <f t="shared" si="66"/>
        <v>'5321',</v>
      </c>
      <c r="F274" t="s">
        <v>236</v>
      </c>
      <c r="G274">
        <v>141</v>
      </c>
      <c r="H274">
        <v>4</v>
      </c>
      <c r="I274" t="s">
        <v>236</v>
      </c>
      <c r="J274" t="str">
        <f t="shared" si="67"/>
        <v>'襄阳市',</v>
      </c>
      <c r="Q274" s="178" t="e">
        <f t="shared" si="63"/>
        <v>#DIV/0!</v>
      </c>
      <c r="R274" s="178" t="e">
        <f t="shared" si="64"/>
        <v>#DIV/0!</v>
      </c>
      <c r="S274" s="179" t="str">
        <f t="shared" si="68"/>
        <v/>
      </c>
    </row>
    <row r="275" spans="1:19" x14ac:dyDescent="0.15">
      <c r="A275" s="15">
        <v>3729</v>
      </c>
      <c r="B275" s="16">
        <v>340</v>
      </c>
      <c r="C275" s="16">
        <v>3</v>
      </c>
      <c r="D275" s="16">
        <v>3729</v>
      </c>
      <c r="E275" s="14" t="str">
        <f t="shared" si="66"/>
        <v>'3729',</v>
      </c>
      <c r="F275" t="s">
        <v>334</v>
      </c>
      <c r="G275">
        <v>102</v>
      </c>
      <c r="H275">
        <v>4</v>
      </c>
      <c r="I275" t="s">
        <v>334</v>
      </c>
      <c r="J275" t="str">
        <f t="shared" si="67"/>
        <v>'焦作市',</v>
      </c>
      <c r="Q275" s="178" t="e">
        <f t="shared" si="63"/>
        <v>#DIV/0!</v>
      </c>
      <c r="R275" s="178" t="e">
        <f t="shared" si="64"/>
        <v>#DIV/0!</v>
      </c>
      <c r="S275" s="179" t="str">
        <f t="shared" si="68"/>
        <v/>
      </c>
    </row>
    <row r="276" spans="1:19" x14ac:dyDescent="0.15">
      <c r="A276" s="15">
        <v>5103</v>
      </c>
      <c r="B276" s="16">
        <v>478</v>
      </c>
      <c r="C276" s="16">
        <v>3</v>
      </c>
      <c r="D276" s="16">
        <v>5103</v>
      </c>
      <c r="E276" s="14" t="str">
        <f t="shared" si="66"/>
        <v>'5103',</v>
      </c>
      <c r="F276" t="s">
        <v>201</v>
      </c>
      <c r="G276">
        <v>99</v>
      </c>
      <c r="H276">
        <v>4</v>
      </c>
      <c r="I276" t="s">
        <v>201</v>
      </c>
      <c r="J276" t="str">
        <f t="shared" si="67"/>
        <v>'安庆市',</v>
      </c>
      <c r="Q276" s="178" t="e">
        <f t="shared" si="63"/>
        <v>#DIV/0!</v>
      </c>
      <c r="R276" s="178" t="e">
        <f t="shared" si="64"/>
        <v>#DIV/0!</v>
      </c>
      <c r="S276" s="179" t="str">
        <f t="shared" si="68"/>
        <v/>
      </c>
    </row>
    <row r="277" spans="1:19" x14ac:dyDescent="0.15">
      <c r="A277" s="15">
        <v>1410</v>
      </c>
      <c r="B277" s="16">
        <v>135</v>
      </c>
      <c r="C277" s="16">
        <v>3</v>
      </c>
      <c r="D277" s="16">
        <v>1410</v>
      </c>
      <c r="E277" s="14" t="str">
        <f t="shared" si="66"/>
        <v>'1410',</v>
      </c>
      <c r="F277" t="s">
        <v>490</v>
      </c>
      <c r="G277">
        <v>33</v>
      </c>
      <c r="H277">
        <v>4</v>
      </c>
      <c r="I277" t="s">
        <v>490</v>
      </c>
      <c r="J277" t="str">
        <f t="shared" si="67"/>
        <v>'黄冈市',</v>
      </c>
      <c r="Q277" s="178" t="e">
        <f t="shared" si="63"/>
        <v>#DIV/0!</v>
      </c>
      <c r="R277" s="178" t="e">
        <f t="shared" si="64"/>
        <v>#DIV/0!</v>
      </c>
      <c r="S277" s="179" t="str">
        <f t="shared" si="68"/>
        <v/>
      </c>
    </row>
    <row r="278" spans="1:19" x14ac:dyDescent="0.15">
      <c r="A278" s="15">
        <v>4203</v>
      </c>
      <c r="B278" s="16">
        <v>132</v>
      </c>
      <c r="C278" s="16">
        <v>3</v>
      </c>
      <c r="D278" s="16">
        <v>4203</v>
      </c>
      <c r="E278" s="14" t="str">
        <f t="shared" si="66"/>
        <v>'4203',</v>
      </c>
      <c r="F278" t="s">
        <v>467</v>
      </c>
      <c r="G278">
        <v>43</v>
      </c>
      <c r="H278">
        <v>4</v>
      </c>
      <c r="I278" t="s">
        <v>467</v>
      </c>
      <c r="J278" t="str">
        <f t="shared" si="67"/>
        <v>'湘西土家族苗族自治州',</v>
      </c>
      <c r="Q278" s="178" t="e">
        <f t="shared" si="63"/>
        <v>#DIV/0!</v>
      </c>
      <c r="R278" s="178" t="e">
        <f t="shared" si="64"/>
        <v>#DIV/0!</v>
      </c>
      <c r="S278" s="179" t="str">
        <f t="shared" si="68"/>
        <v/>
      </c>
    </row>
    <row r="279" spans="1:19" x14ac:dyDescent="0.15">
      <c r="A279" s="15">
        <v>5329</v>
      </c>
      <c r="B279" s="16">
        <v>711</v>
      </c>
      <c r="C279" s="16">
        <v>3</v>
      </c>
      <c r="D279" s="16">
        <v>5329</v>
      </c>
      <c r="E279" s="14" t="str">
        <f t="shared" si="66"/>
        <v>'5329',</v>
      </c>
      <c r="F279" t="s">
        <v>316</v>
      </c>
      <c r="G279">
        <v>232</v>
      </c>
      <c r="H279">
        <v>4</v>
      </c>
      <c r="I279" t="s">
        <v>316</v>
      </c>
      <c r="J279" t="str">
        <f t="shared" si="67"/>
        <v>'泰州市',</v>
      </c>
      <c r="Q279" s="178" t="e">
        <f t="shared" si="63"/>
        <v>#DIV/0!</v>
      </c>
      <c r="R279" s="178" t="e">
        <f t="shared" si="64"/>
        <v>#DIV/0!</v>
      </c>
      <c r="S279" s="179" t="str">
        <f t="shared" si="68"/>
        <v/>
      </c>
    </row>
    <row r="280" spans="1:19" x14ac:dyDescent="0.15">
      <c r="A280" s="15">
        <v>2224</v>
      </c>
      <c r="B280" s="16">
        <v>308</v>
      </c>
      <c r="C280" s="16">
        <v>3</v>
      </c>
      <c r="D280" s="16">
        <v>2224</v>
      </c>
      <c r="E280" s="14" t="str">
        <f t="shared" si="66"/>
        <v>'2224',</v>
      </c>
      <c r="F280" t="s">
        <v>449</v>
      </c>
      <c r="G280">
        <v>4</v>
      </c>
      <c r="H280">
        <v>5</v>
      </c>
      <c r="I280" t="s">
        <v>449</v>
      </c>
      <c r="J280" t="str">
        <f t="shared" si="67"/>
        <v>'铜陵市',</v>
      </c>
      <c r="Q280" s="178" t="e">
        <f t="shared" si="63"/>
        <v>#DIV/0!</v>
      </c>
      <c r="R280" s="178" t="e">
        <f t="shared" si="64"/>
        <v>#DIV/0!</v>
      </c>
      <c r="S280" s="179" t="str">
        <f t="shared" si="68"/>
        <v/>
      </c>
    </row>
    <row r="281" spans="1:19" x14ac:dyDescent="0.15">
      <c r="A281" s="15">
        <v>3307</v>
      </c>
      <c r="B281" s="16">
        <v>231</v>
      </c>
      <c r="C281" s="16">
        <v>3</v>
      </c>
      <c r="D281" s="16">
        <v>3307</v>
      </c>
      <c r="E281" s="14" t="str">
        <f t="shared" si="66"/>
        <v>'3307',</v>
      </c>
      <c r="F281" t="s">
        <v>515</v>
      </c>
      <c r="G281">
        <v>5</v>
      </c>
      <c r="H281">
        <v>5</v>
      </c>
      <c r="I281" t="s">
        <v>515</v>
      </c>
      <c r="J281" t="str">
        <f t="shared" si="67"/>
        <v>'黄山市',</v>
      </c>
      <c r="Q281" s="178" t="e">
        <f t="shared" si="63"/>
        <v>#DIV/0!</v>
      </c>
      <c r="R281" s="178" t="e">
        <f t="shared" si="64"/>
        <v>#DIV/0!</v>
      </c>
    </row>
    <row r="282" spans="1:19" x14ac:dyDescent="0.15">
      <c r="A282" s="15">
        <v>2305</v>
      </c>
      <c r="B282" s="16">
        <v>191</v>
      </c>
      <c r="C282" s="16">
        <v>3</v>
      </c>
      <c r="D282" s="16">
        <v>2305</v>
      </c>
      <c r="E282" s="14" t="str">
        <f t="shared" si="66"/>
        <v>'2305',</v>
      </c>
      <c r="F282" t="s">
        <v>537</v>
      </c>
      <c r="G282">
        <v>2</v>
      </c>
      <c r="H282">
        <v>5</v>
      </c>
      <c r="I282" t="s">
        <v>537</v>
      </c>
      <c r="J282" t="str">
        <f t="shared" si="67"/>
        <v>'酒泉市',</v>
      </c>
      <c r="Q282" s="178" t="e">
        <f t="shared" si="63"/>
        <v>#DIV/0!</v>
      </c>
      <c r="R282" s="178" t="e">
        <f t="shared" si="64"/>
        <v>#DIV/0!</v>
      </c>
    </row>
    <row r="283" spans="1:19" x14ac:dyDescent="0.15">
      <c r="A283" s="15">
        <v>3709</v>
      </c>
      <c r="B283" s="16">
        <v>222</v>
      </c>
      <c r="C283" s="16">
        <v>3</v>
      </c>
      <c r="D283" s="16">
        <v>3709</v>
      </c>
      <c r="E283" s="14" t="str">
        <f t="shared" si="66"/>
        <v>'3709',</v>
      </c>
      <c r="F283" t="s">
        <v>361</v>
      </c>
      <c r="G283">
        <v>216</v>
      </c>
      <c r="H283">
        <v>5</v>
      </c>
      <c r="I283" t="s">
        <v>361</v>
      </c>
      <c r="J283" t="str">
        <f t="shared" si="67"/>
        <v>'南通市',</v>
      </c>
      <c r="Q283" s="178" t="e">
        <f t="shared" si="63"/>
        <v>#DIV/0!</v>
      </c>
      <c r="R283" s="178" t="e">
        <f t="shared" si="64"/>
        <v>#DIV/0!</v>
      </c>
    </row>
    <row r="284" spans="1:19" x14ac:dyDescent="0.15">
      <c r="A284" s="15">
        <v>4302</v>
      </c>
      <c r="B284" s="16">
        <v>222</v>
      </c>
      <c r="C284" s="16">
        <v>3</v>
      </c>
      <c r="D284" s="16">
        <v>4302</v>
      </c>
      <c r="E284" s="14" t="str">
        <f t="shared" si="66"/>
        <v>'4302',</v>
      </c>
      <c r="F284" t="s">
        <v>179</v>
      </c>
      <c r="G284">
        <v>147</v>
      </c>
      <c r="H284">
        <v>5</v>
      </c>
      <c r="I284" t="s">
        <v>179</v>
      </c>
      <c r="J284" t="str">
        <f t="shared" si="67"/>
        <v>'儋州市',</v>
      </c>
      <c r="Q284" s="178" t="e">
        <f t="shared" si="63"/>
        <v>#DIV/0!</v>
      </c>
      <c r="R284" s="178" t="e">
        <f t="shared" si="64"/>
        <v>#DIV/0!</v>
      </c>
    </row>
    <row r="285" spans="1:19" x14ac:dyDescent="0.15">
      <c r="A285" s="15">
        <v>1427</v>
      </c>
      <c r="B285" s="16">
        <v>956</v>
      </c>
      <c r="C285" s="16">
        <v>3</v>
      </c>
      <c r="D285" s="16">
        <v>1427</v>
      </c>
      <c r="E285" s="14" t="str">
        <f t="shared" si="66"/>
        <v>'1427',</v>
      </c>
      <c r="F285" t="s">
        <v>294</v>
      </c>
      <c r="G285">
        <v>508</v>
      </c>
      <c r="H285">
        <v>5</v>
      </c>
      <c r="I285" t="s">
        <v>294</v>
      </c>
      <c r="J285" t="str">
        <f t="shared" si="67"/>
        <v>'玉林市',</v>
      </c>
      <c r="Q285" s="178" t="e">
        <f t="shared" si="63"/>
        <v>#DIV/0!</v>
      </c>
      <c r="R285" s="178" t="e">
        <f t="shared" si="64"/>
        <v>#DIV/0!</v>
      </c>
    </row>
    <row r="286" spans="1:19" x14ac:dyDescent="0.15">
      <c r="A286" s="15">
        <v>3429</v>
      </c>
      <c r="B286" s="16">
        <v>59</v>
      </c>
      <c r="C286" s="16">
        <v>3</v>
      </c>
      <c r="D286" s="16">
        <v>3429</v>
      </c>
      <c r="E286" s="14" t="str">
        <f t="shared" si="66"/>
        <v>'3429',</v>
      </c>
      <c r="F286" t="s">
        <v>481</v>
      </c>
      <c r="G286">
        <v>77</v>
      </c>
      <c r="H286">
        <v>5</v>
      </c>
      <c r="I286" t="s">
        <v>481</v>
      </c>
      <c r="J286" t="str">
        <f t="shared" si="67"/>
        <v>'日照市',</v>
      </c>
      <c r="Q286" s="178" t="e">
        <f t="shared" si="63"/>
        <v>#DIV/0!</v>
      </c>
      <c r="R286" s="178" t="e">
        <f t="shared" si="64"/>
        <v>#DIV/0!</v>
      </c>
    </row>
    <row r="287" spans="1:19" x14ac:dyDescent="0.15">
      <c r="A287" s="15">
        <v>4223</v>
      </c>
      <c r="B287" s="16">
        <v>87</v>
      </c>
      <c r="C287" s="16">
        <v>3</v>
      </c>
      <c r="D287" s="16">
        <v>4223</v>
      </c>
      <c r="E287" s="14" t="str">
        <f t="shared" si="66"/>
        <v>'4223',</v>
      </c>
      <c r="F287" t="s">
        <v>506</v>
      </c>
      <c r="G287">
        <v>260</v>
      </c>
      <c r="H287">
        <v>5</v>
      </c>
      <c r="I287" t="s">
        <v>506</v>
      </c>
      <c r="J287" t="str">
        <f t="shared" si="67"/>
        <v>'文山壮族苗族自治州',</v>
      </c>
      <c r="Q287" s="178" t="e">
        <f t="shared" si="63"/>
        <v>#DIV/0!</v>
      </c>
      <c r="R287" s="178" t="e">
        <f t="shared" si="64"/>
        <v>#DIV/0!</v>
      </c>
    </row>
    <row r="288" spans="1:19" x14ac:dyDescent="0.15">
      <c r="A288" s="15">
        <v>4307</v>
      </c>
      <c r="B288" s="16">
        <v>457</v>
      </c>
      <c r="C288" s="16">
        <v>3</v>
      </c>
      <c r="D288" s="16">
        <v>4307</v>
      </c>
      <c r="E288" s="14" t="str">
        <f t="shared" si="66"/>
        <v>'4307',</v>
      </c>
      <c r="F288" t="s">
        <v>293</v>
      </c>
      <c r="G288">
        <v>375</v>
      </c>
      <c r="H288">
        <v>5</v>
      </c>
      <c r="I288" t="s">
        <v>293</v>
      </c>
      <c r="J288" t="str">
        <f t="shared" si="67"/>
        <v>'贵港市',</v>
      </c>
      <c r="Q288" s="178" t="e">
        <f t="shared" si="63"/>
        <v>#DIV/0!</v>
      </c>
      <c r="R288" s="178" t="e">
        <f t="shared" si="64"/>
        <v>#DIV/0!</v>
      </c>
    </row>
    <row r="289" spans="1:18" x14ac:dyDescent="0.15">
      <c r="A289" s="15">
        <v>6203</v>
      </c>
      <c r="B289" s="16">
        <v>28</v>
      </c>
      <c r="C289" s="16">
        <v>3</v>
      </c>
      <c r="D289" s="16">
        <v>6203</v>
      </c>
      <c r="E289" s="14" t="str">
        <f t="shared" si="66"/>
        <v>'6203',</v>
      </c>
      <c r="F289" t="s">
        <v>274</v>
      </c>
      <c r="G289">
        <v>459</v>
      </c>
      <c r="H289">
        <v>5</v>
      </c>
      <c r="I289" t="s">
        <v>274</v>
      </c>
      <c r="J289" t="str">
        <f t="shared" si="67"/>
        <v>'河池市',</v>
      </c>
      <c r="Q289" s="178" t="e">
        <f t="shared" si="63"/>
        <v>#DIV/0!</v>
      </c>
      <c r="R289" s="178" t="e">
        <f t="shared" si="64"/>
        <v>#DIV/0!</v>
      </c>
    </row>
    <row r="290" spans="1:18" x14ac:dyDescent="0.15">
      <c r="A290" s="15">
        <v>4107</v>
      </c>
      <c r="B290" s="16">
        <v>565</v>
      </c>
      <c r="C290" s="16">
        <v>3</v>
      </c>
      <c r="D290" s="16">
        <v>4107</v>
      </c>
      <c r="E290" s="14" t="str">
        <f t="shared" si="66"/>
        <v>'4107',</v>
      </c>
      <c r="F290" t="s">
        <v>193</v>
      </c>
      <c r="G290">
        <v>278</v>
      </c>
      <c r="H290">
        <v>5</v>
      </c>
      <c r="I290" t="s">
        <v>193</v>
      </c>
      <c r="J290" t="str">
        <f t="shared" si="67"/>
        <v>'崇左市',</v>
      </c>
      <c r="Q290" s="178" t="e">
        <f t="shared" si="63"/>
        <v>#DIV/0!</v>
      </c>
      <c r="R290" s="178" t="e">
        <f t="shared" si="64"/>
        <v>#DIV/0!</v>
      </c>
    </row>
    <row r="291" spans="1:18" x14ac:dyDescent="0.15">
      <c r="A291" s="15">
        <v>4128</v>
      </c>
      <c r="B291" s="16">
        <v>403</v>
      </c>
      <c r="C291" s="16">
        <v>3</v>
      </c>
      <c r="D291" s="16">
        <v>4128</v>
      </c>
      <c r="E291" s="14" t="str">
        <f t="shared" si="66"/>
        <v>'4128',</v>
      </c>
      <c r="F291" t="s">
        <v>313</v>
      </c>
      <c r="G291">
        <v>2485</v>
      </c>
      <c r="H291">
        <v>5</v>
      </c>
      <c r="I291" t="s">
        <v>313</v>
      </c>
      <c r="J291" t="str">
        <f t="shared" si="67"/>
        <v>'南宁市',</v>
      </c>
      <c r="Q291" s="178" t="e">
        <f t="shared" si="63"/>
        <v>#DIV/0!</v>
      </c>
      <c r="R291" s="178" t="e">
        <f t="shared" si="64"/>
        <v>#DIV/0!</v>
      </c>
    </row>
    <row r="292" spans="1:18" x14ac:dyDescent="0.15">
      <c r="A292" s="15">
        <v>3603</v>
      </c>
      <c r="B292" s="16">
        <v>172</v>
      </c>
      <c r="C292" s="16">
        <v>3</v>
      </c>
      <c r="D292" s="16">
        <v>3603</v>
      </c>
      <c r="E292" s="14" t="str">
        <f t="shared" si="66"/>
        <v>'3603',</v>
      </c>
      <c r="F292" t="s">
        <v>206</v>
      </c>
      <c r="G292">
        <v>178</v>
      </c>
      <c r="H292">
        <v>5</v>
      </c>
      <c r="I292" t="s">
        <v>206</v>
      </c>
      <c r="J292" t="str">
        <f t="shared" si="67"/>
        <v>'钦州市',</v>
      </c>
      <c r="Q292" s="178" t="e">
        <f t="shared" si="63"/>
        <v>#DIV/0!</v>
      </c>
      <c r="R292" s="178" t="e">
        <f t="shared" si="64"/>
        <v>#DIV/0!</v>
      </c>
    </row>
    <row r="293" spans="1:18" x14ac:dyDescent="0.15">
      <c r="A293" s="15">
        <v>3508</v>
      </c>
      <c r="B293" s="16">
        <v>526</v>
      </c>
      <c r="C293" s="16">
        <v>3</v>
      </c>
      <c r="D293" s="16">
        <v>3508</v>
      </c>
      <c r="E293" s="14" t="str">
        <f t="shared" si="66"/>
        <v>'3508',</v>
      </c>
      <c r="F293" t="s">
        <v>329</v>
      </c>
      <c r="G293">
        <v>196</v>
      </c>
      <c r="H293">
        <v>5</v>
      </c>
      <c r="I293" t="s">
        <v>329</v>
      </c>
      <c r="J293" t="str">
        <f t="shared" si="67"/>
        <v>'包头市',</v>
      </c>
      <c r="Q293" s="178" t="e">
        <f t="shared" si="63"/>
        <v>#DIV/0!</v>
      </c>
      <c r="R293" s="178" t="e">
        <f t="shared" si="64"/>
        <v>#DIV/0!</v>
      </c>
    </row>
    <row r="294" spans="1:18" x14ac:dyDescent="0.15">
      <c r="A294" s="15">
        <v>5325</v>
      </c>
      <c r="B294" s="16">
        <v>762</v>
      </c>
      <c r="C294" s="16">
        <v>3</v>
      </c>
      <c r="D294" s="16">
        <v>5325</v>
      </c>
      <c r="E294" s="14" t="str">
        <f t="shared" si="66"/>
        <v>'5325',</v>
      </c>
      <c r="F294" t="s">
        <v>360</v>
      </c>
      <c r="G294">
        <v>476</v>
      </c>
      <c r="H294">
        <v>5</v>
      </c>
      <c r="I294" t="s">
        <v>360</v>
      </c>
      <c r="J294" t="str">
        <f t="shared" si="67"/>
        <v>'长治市',</v>
      </c>
      <c r="Q294" s="178" t="e">
        <f t="shared" si="63"/>
        <v>#DIV/0!</v>
      </c>
      <c r="R294" s="178" t="e">
        <f t="shared" si="64"/>
        <v>#DIV/0!</v>
      </c>
    </row>
    <row r="295" spans="1:18" x14ac:dyDescent="0.15">
      <c r="A295" s="15">
        <v>2312</v>
      </c>
      <c r="B295" s="16">
        <v>63</v>
      </c>
      <c r="C295" s="16">
        <v>3</v>
      </c>
      <c r="D295" s="16">
        <v>2312</v>
      </c>
      <c r="E295" s="14" t="str">
        <f t="shared" si="66"/>
        <v>'2312',</v>
      </c>
      <c r="F295" t="s">
        <v>273</v>
      </c>
      <c r="G295">
        <v>143</v>
      </c>
      <c r="H295">
        <v>5</v>
      </c>
      <c r="I295" t="s">
        <v>273</v>
      </c>
      <c r="J295" t="str">
        <f t="shared" si="67"/>
        <v>'天水市',</v>
      </c>
      <c r="Q295" s="178" t="e">
        <f t="shared" si="63"/>
        <v>#DIV/0!</v>
      </c>
      <c r="R295" s="178" t="e">
        <f t="shared" si="64"/>
        <v>#DIV/0!</v>
      </c>
    </row>
    <row r="296" spans="1:18" x14ac:dyDescent="0.15">
      <c r="A296" s="15">
        <v>3410</v>
      </c>
      <c r="B296" s="16">
        <v>63</v>
      </c>
      <c r="C296" s="16">
        <v>3</v>
      </c>
      <c r="D296" s="16">
        <v>3410</v>
      </c>
      <c r="E296" s="14" t="str">
        <f t="shared" si="66"/>
        <v>'3410',</v>
      </c>
      <c r="F296" t="s">
        <v>224</v>
      </c>
      <c r="G296">
        <v>310</v>
      </c>
      <c r="H296">
        <v>5</v>
      </c>
      <c r="I296" t="s">
        <v>224</v>
      </c>
      <c r="J296" t="str">
        <f t="shared" si="67"/>
        <v>'盘锦市',</v>
      </c>
      <c r="Q296" s="178" t="e">
        <f t="shared" si="63"/>
        <v>#DIV/0!</v>
      </c>
      <c r="R296" s="178" t="e">
        <f t="shared" si="64"/>
        <v>#DIV/0!</v>
      </c>
    </row>
    <row r="297" spans="1:18" x14ac:dyDescent="0.15">
      <c r="A297" s="15">
        <v>3502</v>
      </c>
      <c r="B297" s="16">
        <v>104</v>
      </c>
      <c r="C297" s="16">
        <v>3</v>
      </c>
      <c r="D297" s="16">
        <v>3502</v>
      </c>
      <c r="E297" s="14" t="str">
        <f t="shared" si="66"/>
        <v>'3502',</v>
      </c>
      <c r="F297" t="s">
        <v>209</v>
      </c>
      <c r="G297">
        <v>498</v>
      </c>
      <c r="H297">
        <v>5</v>
      </c>
      <c r="I297" t="s">
        <v>209</v>
      </c>
      <c r="J297" t="str">
        <f t="shared" si="67"/>
        <v>'德阳市',</v>
      </c>
      <c r="Q297" s="178" t="e">
        <f t="shared" si="63"/>
        <v>#DIV/0!</v>
      </c>
      <c r="R297" s="178" t="e">
        <f t="shared" si="64"/>
        <v>#DIV/0!</v>
      </c>
    </row>
    <row r="298" spans="1:18" x14ac:dyDescent="0.15">
      <c r="A298" s="15">
        <v>3590</v>
      </c>
      <c r="B298" s="16">
        <v>19</v>
      </c>
      <c r="C298" s="16">
        <v>3</v>
      </c>
      <c r="D298" s="16">
        <v>3590</v>
      </c>
      <c r="E298" s="14" t="str">
        <f t="shared" si="66"/>
        <v>'3590',</v>
      </c>
      <c r="F298" t="s">
        <v>328</v>
      </c>
      <c r="G298">
        <v>92</v>
      </c>
      <c r="H298">
        <v>5</v>
      </c>
      <c r="I298" t="s">
        <v>328</v>
      </c>
      <c r="J298" t="str">
        <f t="shared" si="67"/>
        <v>'枣庄市',</v>
      </c>
      <c r="Q298" s="178" t="e">
        <f t="shared" si="63"/>
        <v>#DIV/0!</v>
      </c>
      <c r="R298" s="178" t="e">
        <f t="shared" si="64"/>
        <v>#DIV/0!</v>
      </c>
    </row>
    <row r="299" spans="1:18" x14ac:dyDescent="0.15">
      <c r="A299" s="15">
        <v>4115</v>
      </c>
      <c r="B299" s="16">
        <v>418</v>
      </c>
      <c r="C299" s="16">
        <v>3</v>
      </c>
      <c r="D299" s="16">
        <v>4115</v>
      </c>
      <c r="E299" s="14" t="str">
        <f t="shared" si="66"/>
        <v>'4115',</v>
      </c>
      <c r="F299" t="s">
        <v>353</v>
      </c>
      <c r="G299">
        <v>1074</v>
      </c>
      <c r="H299">
        <v>5</v>
      </c>
      <c r="I299" t="s">
        <v>353</v>
      </c>
      <c r="J299" t="str">
        <f t="shared" si="67"/>
        <v>'海口市',</v>
      </c>
      <c r="Q299" s="178" t="e">
        <f t="shared" ref="Q299:Q362" si="69">LN((O299/SUMIFS($O$2:$O$180,$K$2:$K$180,K299))/(N299/SUMIFS($N$2:$N$180,$K$2:$K$180,K299)))</f>
        <v>#DIV/0!</v>
      </c>
      <c r="R299" s="178" t="e">
        <f t="shared" ref="R299:R362" si="70">((O299/SUMIFS($O$2:$O$180,$K$2:$K$180,K299))-(N299/SUMIFS($N$2:$N$180,$K$2:$K$180,K299)))*Q299</f>
        <v>#DIV/0!</v>
      </c>
    </row>
    <row r="300" spans="1:18" x14ac:dyDescent="0.15">
      <c r="A300" s="15">
        <v>5113</v>
      </c>
      <c r="B300" s="16">
        <v>547</v>
      </c>
      <c r="C300" s="16">
        <v>3</v>
      </c>
      <c r="D300" s="16">
        <v>5113</v>
      </c>
      <c r="E300" s="14" t="str">
        <f t="shared" si="66"/>
        <v>'5113',</v>
      </c>
      <c r="F300" t="s">
        <v>456</v>
      </c>
      <c r="G300">
        <v>88</v>
      </c>
      <c r="H300">
        <v>5</v>
      </c>
      <c r="I300" t="s">
        <v>456</v>
      </c>
      <c r="J300" t="str">
        <f t="shared" si="67"/>
        <v>'邢台市',</v>
      </c>
      <c r="Q300" s="178" t="e">
        <f t="shared" si="69"/>
        <v>#DIV/0!</v>
      </c>
      <c r="R300" s="178" t="e">
        <f t="shared" si="70"/>
        <v>#DIV/0!</v>
      </c>
    </row>
    <row r="301" spans="1:18" x14ac:dyDescent="0.15">
      <c r="A301" s="15">
        <v>4503</v>
      </c>
      <c r="B301" s="16">
        <v>356</v>
      </c>
      <c r="C301" s="16">
        <v>3</v>
      </c>
      <c r="D301" s="16">
        <v>4503</v>
      </c>
      <c r="E301" s="14" t="str">
        <f t="shared" si="66"/>
        <v>'4503',</v>
      </c>
      <c r="Q301" s="178" t="e">
        <f t="shared" si="69"/>
        <v>#DIV/0!</v>
      </c>
      <c r="R301" s="178" t="e">
        <f t="shared" si="70"/>
        <v>#DIV/0!</v>
      </c>
    </row>
    <row r="302" spans="1:18" x14ac:dyDescent="0.15">
      <c r="A302" s="15">
        <v>6102</v>
      </c>
      <c r="B302" s="16">
        <v>180</v>
      </c>
      <c r="C302" s="16">
        <v>3</v>
      </c>
      <c r="D302" s="16">
        <v>6102</v>
      </c>
      <c r="E302" s="14" t="str">
        <f t="shared" si="66"/>
        <v>'6102',</v>
      </c>
      <c r="Q302" s="178" t="e">
        <f t="shared" si="69"/>
        <v>#DIV/0!</v>
      </c>
      <c r="R302" s="178" t="e">
        <f t="shared" si="70"/>
        <v>#DIV/0!</v>
      </c>
    </row>
    <row r="303" spans="1:18" x14ac:dyDescent="0.15">
      <c r="A303" s="15">
        <v>6127</v>
      </c>
      <c r="B303" s="16">
        <v>624</v>
      </c>
      <c r="C303" s="16">
        <v>3</v>
      </c>
      <c r="D303" s="16">
        <v>6127</v>
      </c>
      <c r="E303" s="14" t="str">
        <f t="shared" si="66"/>
        <v>'6127',</v>
      </c>
      <c r="Q303" s="178" t="e">
        <f t="shared" si="69"/>
        <v>#DIV/0!</v>
      </c>
      <c r="R303" s="178" t="e">
        <f t="shared" si="70"/>
        <v>#DIV/0!</v>
      </c>
    </row>
    <row r="304" spans="1:18" x14ac:dyDescent="0.15">
      <c r="A304" s="15">
        <v>4207</v>
      </c>
      <c r="B304" s="16">
        <v>58</v>
      </c>
      <c r="C304" s="16">
        <v>3</v>
      </c>
      <c r="D304" s="16">
        <v>4207</v>
      </c>
      <c r="E304" s="14" t="str">
        <f t="shared" si="66"/>
        <v>'4207',</v>
      </c>
      <c r="Q304" s="178" t="e">
        <f t="shared" si="69"/>
        <v>#DIV/0!</v>
      </c>
      <c r="R304" s="178" t="e">
        <f t="shared" si="70"/>
        <v>#DIV/0!</v>
      </c>
    </row>
    <row r="305" spans="1:18" x14ac:dyDescent="0.15">
      <c r="A305" s="15">
        <v>2105</v>
      </c>
      <c r="B305" s="16">
        <v>197</v>
      </c>
      <c r="C305" s="16">
        <v>3</v>
      </c>
      <c r="D305" s="16">
        <v>2105</v>
      </c>
      <c r="E305" s="14" t="str">
        <f t="shared" si="66"/>
        <v>'2105',</v>
      </c>
      <c r="Q305" s="178" t="e">
        <f t="shared" si="69"/>
        <v>#DIV/0!</v>
      </c>
      <c r="R305" s="178" t="e">
        <f t="shared" si="70"/>
        <v>#DIV/0!</v>
      </c>
    </row>
    <row r="306" spans="1:18" x14ac:dyDescent="0.15">
      <c r="A306" s="15">
        <v>4105</v>
      </c>
      <c r="B306" s="16">
        <v>466</v>
      </c>
      <c r="C306" s="16">
        <v>3</v>
      </c>
      <c r="D306" s="16">
        <v>4105</v>
      </c>
      <c r="E306" s="14" t="str">
        <f t="shared" si="66"/>
        <v>'4105',</v>
      </c>
      <c r="Q306" s="178" t="e">
        <f t="shared" si="69"/>
        <v>#DIV/0!</v>
      </c>
      <c r="R306" s="178" t="e">
        <f t="shared" si="70"/>
        <v>#DIV/0!</v>
      </c>
    </row>
    <row r="307" spans="1:18" x14ac:dyDescent="0.15">
      <c r="A307" s="15">
        <v>6322</v>
      </c>
      <c r="B307" s="16">
        <v>6</v>
      </c>
      <c r="C307" s="16">
        <v>4</v>
      </c>
      <c r="D307" s="16">
        <v>6322</v>
      </c>
      <c r="E307" s="14" t="str">
        <f t="shared" si="66"/>
        <v>'6322',</v>
      </c>
      <c r="Q307" s="178" t="e">
        <f t="shared" si="69"/>
        <v>#DIV/0!</v>
      </c>
      <c r="R307" s="178" t="e">
        <f t="shared" si="70"/>
        <v>#DIV/0!</v>
      </c>
    </row>
    <row r="308" spans="1:18" x14ac:dyDescent="0.15">
      <c r="A308" s="15">
        <v>3418</v>
      </c>
      <c r="B308" s="16">
        <v>4</v>
      </c>
      <c r="C308" s="16">
        <v>4</v>
      </c>
      <c r="D308" s="16">
        <v>3418</v>
      </c>
      <c r="E308" s="14" t="str">
        <f t="shared" si="66"/>
        <v>'3418',</v>
      </c>
      <c r="Q308" s="178" t="e">
        <f t="shared" si="69"/>
        <v>#DIV/0!</v>
      </c>
      <c r="R308" s="178" t="e">
        <f t="shared" si="70"/>
        <v>#DIV/0!</v>
      </c>
    </row>
    <row r="309" spans="1:18" x14ac:dyDescent="0.15">
      <c r="A309" s="15">
        <v>5120</v>
      </c>
      <c r="B309" s="16">
        <v>4</v>
      </c>
      <c r="C309" s="16">
        <v>4</v>
      </c>
      <c r="D309" s="16">
        <v>5120</v>
      </c>
      <c r="E309" s="14" t="str">
        <f t="shared" si="66"/>
        <v>'5120',</v>
      </c>
      <c r="Q309" s="178" t="e">
        <f t="shared" si="69"/>
        <v>#DIV/0!</v>
      </c>
      <c r="R309" s="178" t="e">
        <f t="shared" si="70"/>
        <v>#DIV/0!</v>
      </c>
    </row>
    <row r="310" spans="1:18" x14ac:dyDescent="0.15">
      <c r="A310" s="15">
        <v>6109</v>
      </c>
      <c r="B310" s="16">
        <v>4</v>
      </c>
      <c r="C310" s="16">
        <v>4</v>
      </c>
      <c r="D310" s="16">
        <v>6109</v>
      </c>
      <c r="E310" s="14" t="str">
        <f t="shared" si="66"/>
        <v>'6109',</v>
      </c>
      <c r="Q310" s="178" t="e">
        <f t="shared" si="69"/>
        <v>#DIV/0!</v>
      </c>
      <c r="R310" s="178" t="e">
        <f t="shared" si="70"/>
        <v>#DIV/0!</v>
      </c>
    </row>
    <row r="311" spans="1:18" x14ac:dyDescent="0.15">
      <c r="A311" s="15">
        <v>6325</v>
      </c>
      <c r="B311" s="16">
        <v>4</v>
      </c>
      <c r="C311" s="16">
        <v>4</v>
      </c>
      <c r="D311" s="16">
        <v>6325</v>
      </c>
      <c r="E311" s="14" t="str">
        <f t="shared" si="66"/>
        <v>'6325',</v>
      </c>
      <c r="Q311" s="178" t="e">
        <f t="shared" si="69"/>
        <v>#DIV/0!</v>
      </c>
      <c r="R311" s="178" t="e">
        <f t="shared" si="70"/>
        <v>#DIV/0!</v>
      </c>
    </row>
    <row r="312" spans="1:18" x14ac:dyDescent="0.15">
      <c r="A312" s="15">
        <v>3608</v>
      </c>
      <c r="B312" s="16">
        <v>3</v>
      </c>
      <c r="C312" s="16">
        <v>4</v>
      </c>
      <c r="D312" s="16">
        <v>3608</v>
      </c>
      <c r="E312" s="14" t="str">
        <f t="shared" si="66"/>
        <v>'3608',</v>
      </c>
      <c r="Q312" s="178" t="e">
        <f t="shared" si="69"/>
        <v>#DIV/0!</v>
      </c>
      <c r="R312" s="178" t="e">
        <f t="shared" si="70"/>
        <v>#DIV/0!</v>
      </c>
    </row>
    <row r="313" spans="1:18" x14ac:dyDescent="0.15">
      <c r="A313" s="15">
        <v>4390</v>
      </c>
      <c r="B313" s="16">
        <v>3</v>
      </c>
      <c r="C313" s="16">
        <v>4</v>
      </c>
      <c r="D313" s="16">
        <v>4390</v>
      </c>
      <c r="E313" s="14" t="str">
        <f t="shared" si="66"/>
        <v>'4390',</v>
      </c>
      <c r="Q313" s="178" t="e">
        <f t="shared" si="69"/>
        <v>#DIV/0!</v>
      </c>
      <c r="R313" s="178" t="e">
        <f t="shared" si="70"/>
        <v>#DIV/0!</v>
      </c>
    </row>
    <row r="314" spans="1:18" x14ac:dyDescent="0.15">
      <c r="A314" s="15">
        <v>5190</v>
      </c>
      <c r="B314" s="16">
        <v>3</v>
      </c>
      <c r="C314" s="16">
        <v>4</v>
      </c>
      <c r="D314" s="16">
        <v>5190</v>
      </c>
      <c r="E314" s="14" t="str">
        <f t="shared" si="66"/>
        <v>'5190',</v>
      </c>
      <c r="Q314" s="178" t="e">
        <f t="shared" si="69"/>
        <v>#DIV/0!</v>
      </c>
      <c r="R314" s="178" t="e">
        <f t="shared" si="70"/>
        <v>#DIV/0!</v>
      </c>
    </row>
    <row r="315" spans="1:18" x14ac:dyDescent="0.15">
      <c r="A315" s="15">
        <v>5401</v>
      </c>
      <c r="B315" s="16">
        <v>3</v>
      </c>
      <c r="C315" s="16">
        <v>4</v>
      </c>
      <c r="D315" s="16">
        <v>5401</v>
      </c>
      <c r="E315" s="14" t="str">
        <f t="shared" si="66"/>
        <v>'5401',</v>
      </c>
      <c r="Q315" s="178" t="e">
        <f t="shared" si="69"/>
        <v>#DIV/0!</v>
      </c>
      <c r="R315" s="178" t="e">
        <f t="shared" si="70"/>
        <v>#DIV/0!</v>
      </c>
    </row>
    <row r="316" spans="1:18" x14ac:dyDescent="0.15">
      <c r="A316" s="15">
        <v>6529</v>
      </c>
      <c r="B316" s="16">
        <v>8</v>
      </c>
      <c r="C316" s="16">
        <v>4</v>
      </c>
      <c r="D316" s="16">
        <v>6529</v>
      </c>
      <c r="E316" s="14" t="str">
        <f t="shared" si="66"/>
        <v>'6529',</v>
      </c>
      <c r="Q316" s="178" t="e">
        <f t="shared" si="69"/>
        <v>#DIV/0!</v>
      </c>
      <c r="R316" s="178" t="e">
        <f t="shared" si="70"/>
        <v>#DIV/0!</v>
      </c>
    </row>
    <row r="317" spans="1:18" x14ac:dyDescent="0.15">
      <c r="A317" s="15">
        <v>6531</v>
      </c>
      <c r="B317" s="16">
        <v>5</v>
      </c>
      <c r="C317" s="16">
        <v>4</v>
      </c>
      <c r="D317" s="16">
        <v>6531</v>
      </c>
      <c r="E317" s="14" t="str">
        <f t="shared" si="66"/>
        <v>'6531',</v>
      </c>
      <c r="Q317" s="178" t="e">
        <f t="shared" si="69"/>
        <v>#DIV/0!</v>
      </c>
      <c r="R317" s="178" t="e">
        <f t="shared" si="70"/>
        <v>#DIV/0!</v>
      </c>
    </row>
    <row r="318" spans="1:18" x14ac:dyDescent="0.15">
      <c r="A318" s="15">
        <v>3728</v>
      </c>
      <c r="B318" s="16">
        <v>12</v>
      </c>
      <c r="C318" s="16">
        <v>4</v>
      </c>
      <c r="D318" s="16">
        <v>3728</v>
      </c>
      <c r="E318" s="14" t="str">
        <f t="shared" si="66"/>
        <v>'3728',</v>
      </c>
      <c r="Q318" s="178" t="e">
        <f t="shared" si="69"/>
        <v>#DIV/0!</v>
      </c>
      <c r="R318" s="178" t="e">
        <f t="shared" si="70"/>
        <v>#DIV/0!</v>
      </c>
    </row>
    <row r="319" spans="1:18" x14ac:dyDescent="0.15">
      <c r="A319" s="15">
        <v>3407</v>
      </c>
      <c r="B319" s="16">
        <v>11</v>
      </c>
      <c r="C319" s="16">
        <v>4</v>
      </c>
      <c r="D319" s="16">
        <v>3407</v>
      </c>
      <c r="E319" s="14" t="str">
        <f t="shared" si="66"/>
        <v>'3407',</v>
      </c>
      <c r="Q319" s="178" t="e">
        <f t="shared" si="69"/>
        <v>#DIV/0!</v>
      </c>
      <c r="R319" s="178" t="e">
        <f t="shared" si="70"/>
        <v>#DIV/0!</v>
      </c>
    </row>
    <row r="320" spans="1:18" x14ac:dyDescent="0.15">
      <c r="A320" s="15">
        <v>4406</v>
      </c>
      <c r="B320" s="16">
        <v>184</v>
      </c>
      <c r="C320" s="16">
        <v>4</v>
      </c>
      <c r="D320" s="16">
        <v>4406</v>
      </c>
      <c r="E320" s="14" t="str">
        <f t="shared" si="66"/>
        <v>'4406',</v>
      </c>
      <c r="Q320" s="178" t="e">
        <f t="shared" si="69"/>
        <v>#DIV/0!</v>
      </c>
      <c r="R320" s="178" t="e">
        <f t="shared" si="70"/>
        <v>#DIV/0!</v>
      </c>
    </row>
    <row r="321" spans="1:18" x14ac:dyDescent="0.15">
      <c r="A321" s="15">
        <v>5136</v>
      </c>
      <c r="B321" s="16">
        <v>42</v>
      </c>
      <c r="C321" s="16">
        <v>4</v>
      </c>
      <c r="D321" s="16">
        <v>5136</v>
      </c>
      <c r="E321" s="14" t="str">
        <f t="shared" si="66"/>
        <v>'5136',</v>
      </c>
      <c r="Q321" s="178" t="e">
        <f t="shared" si="69"/>
        <v>#DIV/0!</v>
      </c>
      <c r="R321" s="178" t="e">
        <f t="shared" si="70"/>
        <v>#DIV/0!</v>
      </c>
    </row>
    <row r="322" spans="1:18" x14ac:dyDescent="0.15">
      <c r="A322" s="15">
        <v>1201</v>
      </c>
      <c r="B322" s="16">
        <v>181</v>
      </c>
      <c r="C322" s="16">
        <v>4</v>
      </c>
      <c r="D322" s="16">
        <v>1201</v>
      </c>
      <c r="E322" s="14" t="str">
        <f t="shared" si="66"/>
        <v>'1201',</v>
      </c>
      <c r="Q322" s="178" t="e">
        <f t="shared" si="69"/>
        <v>#DIV/0!</v>
      </c>
      <c r="R322" s="178" t="e">
        <f t="shared" si="70"/>
        <v>#DIV/0!</v>
      </c>
    </row>
    <row r="323" spans="1:18" x14ac:dyDescent="0.15">
      <c r="A323" s="15">
        <v>3206</v>
      </c>
      <c r="B323" s="16">
        <v>213</v>
      </c>
      <c r="C323" s="16">
        <v>4</v>
      </c>
      <c r="D323" s="16">
        <v>3206</v>
      </c>
      <c r="E323" s="14" t="str">
        <f t="shared" ref="E323:E386" si="71">CONCATENATE("'",A323,"',")</f>
        <v>'3206',</v>
      </c>
      <c r="Q323" s="178" t="e">
        <f t="shared" si="69"/>
        <v>#DIV/0!</v>
      </c>
      <c r="R323" s="178" t="e">
        <f t="shared" si="70"/>
        <v>#DIV/0!</v>
      </c>
    </row>
    <row r="324" spans="1:18" x14ac:dyDescent="0.15">
      <c r="A324" s="15">
        <v>4404</v>
      </c>
      <c r="B324" s="16">
        <v>33</v>
      </c>
      <c r="C324" s="16">
        <v>4</v>
      </c>
      <c r="D324" s="16">
        <v>4404</v>
      </c>
      <c r="E324" s="14" t="str">
        <f t="shared" si="71"/>
        <v>'4404',</v>
      </c>
      <c r="Q324" s="178" t="e">
        <f t="shared" si="69"/>
        <v>#DIV/0!</v>
      </c>
      <c r="R324" s="178" t="e">
        <f t="shared" si="70"/>
        <v>#DIV/0!</v>
      </c>
    </row>
    <row r="325" spans="1:18" x14ac:dyDescent="0.15">
      <c r="A325" s="15">
        <v>1101</v>
      </c>
      <c r="B325" s="16">
        <v>39</v>
      </c>
      <c r="C325" s="16">
        <v>4</v>
      </c>
      <c r="D325" s="16">
        <v>1101</v>
      </c>
      <c r="E325" s="14" t="str">
        <f t="shared" si="71"/>
        <v>'1101',</v>
      </c>
      <c r="Q325" s="178" t="e">
        <f t="shared" si="69"/>
        <v>#DIV/0!</v>
      </c>
      <c r="R325" s="178" t="e">
        <f t="shared" si="70"/>
        <v>#DIV/0!</v>
      </c>
    </row>
    <row r="326" spans="1:18" x14ac:dyDescent="0.15">
      <c r="A326" s="15">
        <v>6121</v>
      </c>
      <c r="B326" s="16">
        <v>43</v>
      </c>
      <c r="C326" s="16">
        <v>4</v>
      </c>
      <c r="D326" s="16">
        <v>6121</v>
      </c>
      <c r="E326" s="14" t="str">
        <f t="shared" si="71"/>
        <v>'6121',</v>
      </c>
      <c r="Q326" s="178" t="e">
        <f t="shared" si="69"/>
        <v>#DIV/0!</v>
      </c>
      <c r="R326" s="178" t="e">
        <f t="shared" si="70"/>
        <v>#DIV/0!</v>
      </c>
    </row>
    <row r="327" spans="1:18" x14ac:dyDescent="0.15">
      <c r="A327" s="15">
        <v>5119</v>
      </c>
      <c r="B327" s="16">
        <v>45</v>
      </c>
      <c r="C327" s="16">
        <v>4</v>
      </c>
      <c r="D327" s="16">
        <v>5119</v>
      </c>
      <c r="E327" s="14" t="str">
        <f t="shared" si="71"/>
        <v>'5119',</v>
      </c>
      <c r="Q327" s="178" t="e">
        <f t="shared" si="69"/>
        <v>#DIV/0!</v>
      </c>
      <c r="R327" s="178" t="e">
        <f t="shared" si="70"/>
        <v>#DIV/0!</v>
      </c>
    </row>
    <row r="328" spans="1:18" x14ac:dyDescent="0.15">
      <c r="A328" s="15">
        <v>3390</v>
      </c>
      <c r="B328" s="16">
        <v>44</v>
      </c>
      <c r="C328" s="16">
        <v>4</v>
      </c>
      <c r="D328" s="16">
        <v>3390</v>
      </c>
      <c r="E328" s="14" t="str">
        <f t="shared" si="71"/>
        <v>'3390',</v>
      </c>
      <c r="Q328" s="178" t="e">
        <f t="shared" si="69"/>
        <v>#DIV/0!</v>
      </c>
      <c r="R328" s="178" t="e">
        <f t="shared" si="70"/>
        <v>#DIV/0!</v>
      </c>
    </row>
    <row r="329" spans="1:18" x14ac:dyDescent="0.15">
      <c r="A329" s="15">
        <v>3428</v>
      </c>
      <c r="B329" s="16">
        <v>4</v>
      </c>
      <c r="C329" s="16">
        <v>4</v>
      </c>
      <c r="D329" s="16">
        <v>3428</v>
      </c>
      <c r="E329" s="14" t="str">
        <f t="shared" si="71"/>
        <v>'3428',</v>
      </c>
      <c r="Q329" s="178" t="e">
        <f t="shared" si="69"/>
        <v>#DIV/0!</v>
      </c>
      <c r="R329" s="178" t="e">
        <f t="shared" si="70"/>
        <v>#DIV/0!</v>
      </c>
    </row>
    <row r="330" spans="1:18" x14ac:dyDescent="0.15">
      <c r="A330" s="15">
        <v>3611</v>
      </c>
      <c r="B330" s="16">
        <v>2</v>
      </c>
      <c r="C330" s="16">
        <v>4</v>
      </c>
      <c r="D330" s="16">
        <v>3611</v>
      </c>
      <c r="E330" s="14" t="str">
        <f t="shared" si="71"/>
        <v>'3611',</v>
      </c>
      <c r="Q330" s="178" t="e">
        <f t="shared" si="69"/>
        <v>#DIV/0!</v>
      </c>
      <c r="R330" s="178" t="e">
        <f t="shared" si="70"/>
        <v>#DIV/0!</v>
      </c>
    </row>
    <row r="331" spans="1:18" x14ac:dyDescent="0.15">
      <c r="A331" s="15">
        <v>3717</v>
      </c>
      <c r="B331" s="16">
        <v>2</v>
      </c>
      <c r="C331" s="16">
        <v>4</v>
      </c>
      <c r="D331" s="16">
        <v>3717</v>
      </c>
      <c r="E331" s="14" t="str">
        <f t="shared" si="71"/>
        <v>'3717',</v>
      </c>
      <c r="Q331" s="178" t="e">
        <f t="shared" si="69"/>
        <v>#DIV/0!</v>
      </c>
      <c r="R331" s="178" t="e">
        <f t="shared" si="70"/>
        <v>#DIV/0!</v>
      </c>
    </row>
    <row r="332" spans="1:18" x14ac:dyDescent="0.15">
      <c r="A332" s="15">
        <v>4226</v>
      </c>
      <c r="B332" s="16">
        <v>6</v>
      </c>
      <c r="C332" s="16">
        <v>4</v>
      </c>
      <c r="D332" s="16">
        <v>4226</v>
      </c>
      <c r="E332" s="14" t="str">
        <f t="shared" si="71"/>
        <v>'4226',</v>
      </c>
      <c r="Q332" s="178" t="e">
        <f t="shared" si="69"/>
        <v>#DIV/0!</v>
      </c>
      <c r="R332" s="178" t="e">
        <f t="shared" si="70"/>
        <v>#DIV/0!</v>
      </c>
    </row>
    <row r="333" spans="1:18" x14ac:dyDescent="0.15">
      <c r="A333" s="15">
        <v>5112</v>
      </c>
      <c r="B333" s="16">
        <v>52</v>
      </c>
      <c r="C333" s="16">
        <v>4</v>
      </c>
      <c r="D333" s="16">
        <v>5112</v>
      </c>
      <c r="E333" s="14" t="str">
        <f t="shared" si="71"/>
        <v>'5112',</v>
      </c>
      <c r="Q333" s="178" t="e">
        <f t="shared" si="69"/>
        <v>#DIV/0!</v>
      </c>
      <c r="R333" s="178" t="e">
        <f t="shared" si="70"/>
        <v>#DIV/0!</v>
      </c>
    </row>
    <row r="334" spans="1:18" x14ac:dyDescent="0.15">
      <c r="A334" s="15">
        <v>5114</v>
      </c>
      <c r="B334" s="16">
        <v>2</v>
      </c>
      <c r="C334" s="16">
        <v>4</v>
      </c>
      <c r="D334" s="16">
        <v>5114</v>
      </c>
      <c r="E334" s="14" t="str">
        <f t="shared" si="71"/>
        <v>'5114',</v>
      </c>
      <c r="Q334" s="178" t="e">
        <f t="shared" si="69"/>
        <v>#DIV/0!</v>
      </c>
      <c r="R334" s="178" t="e">
        <f t="shared" si="70"/>
        <v>#DIV/0!</v>
      </c>
    </row>
    <row r="335" spans="1:18" x14ac:dyDescent="0.15">
      <c r="A335" s="15">
        <v>6107</v>
      </c>
      <c r="B335" s="16">
        <v>2</v>
      </c>
      <c r="C335" s="16">
        <v>4</v>
      </c>
      <c r="D335" s="16">
        <v>6107</v>
      </c>
      <c r="E335" s="14" t="str">
        <f t="shared" si="71"/>
        <v>'6107',</v>
      </c>
      <c r="Q335" s="178" t="e">
        <f t="shared" si="69"/>
        <v>#DIV/0!</v>
      </c>
      <c r="R335" s="178" t="e">
        <f t="shared" si="70"/>
        <v>#DIV/0!</v>
      </c>
    </row>
    <row r="336" spans="1:18" x14ac:dyDescent="0.15">
      <c r="A336" s="15">
        <v>6542</v>
      </c>
      <c r="B336" s="16">
        <v>4</v>
      </c>
      <c r="C336" s="16">
        <v>4</v>
      </c>
      <c r="D336" s="16">
        <v>6542</v>
      </c>
      <c r="E336" s="14" t="str">
        <f t="shared" si="71"/>
        <v>'6542',</v>
      </c>
      <c r="Q336" s="178" t="e">
        <f t="shared" si="69"/>
        <v>#DIV/0!</v>
      </c>
      <c r="R336" s="178" t="e">
        <f t="shared" si="70"/>
        <v>#DIV/0!</v>
      </c>
    </row>
    <row r="337" spans="1:18" x14ac:dyDescent="0.15">
      <c r="A337" s="15">
        <v>6543</v>
      </c>
      <c r="B337" s="16">
        <v>2</v>
      </c>
      <c r="C337" s="16">
        <v>4</v>
      </c>
      <c r="D337" s="16">
        <v>6543</v>
      </c>
      <c r="E337" s="14" t="str">
        <f t="shared" si="71"/>
        <v>'6543',</v>
      </c>
      <c r="Q337" s="178" t="e">
        <f t="shared" si="69"/>
        <v>#DIV/0!</v>
      </c>
      <c r="R337" s="178" t="e">
        <f t="shared" si="70"/>
        <v>#DIV/0!</v>
      </c>
    </row>
    <row r="338" spans="1:18" x14ac:dyDescent="0.15">
      <c r="A338" s="15">
        <v>4401</v>
      </c>
      <c r="B338" s="16">
        <v>244</v>
      </c>
      <c r="C338" s="16">
        <v>4</v>
      </c>
      <c r="D338" s="16">
        <v>4401</v>
      </c>
      <c r="E338" s="14" t="str">
        <f t="shared" si="71"/>
        <v>'4401',</v>
      </c>
      <c r="Q338" s="178" t="e">
        <f t="shared" si="69"/>
        <v>#DIV/0!</v>
      </c>
      <c r="R338" s="178" t="e">
        <f t="shared" si="70"/>
        <v>#DIV/0!</v>
      </c>
    </row>
    <row r="339" spans="1:18" x14ac:dyDescent="0.15">
      <c r="A339" s="15">
        <v>4690</v>
      </c>
      <c r="B339" s="16">
        <v>65</v>
      </c>
      <c r="C339" s="16">
        <v>4</v>
      </c>
      <c r="D339" s="16">
        <v>4690</v>
      </c>
      <c r="E339" s="14" t="str">
        <f t="shared" si="71"/>
        <v>'4690',</v>
      </c>
      <c r="Q339" s="178" t="e">
        <f t="shared" si="69"/>
        <v>#DIV/0!</v>
      </c>
      <c r="R339" s="178" t="e">
        <f t="shared" si="70"/>
        <v>#DIV/0!</v>
      </c>
    </row>
    <row r="340" spans="1:18" x14ac:dyDescent="0.15">
      <c r="A340" s="15">
        <v>4601</v>
      </c>
      <c r="B340" s="16">
        <v>128</v>
      </c>
      <c r="C340" s="16">
        <v>4</v>
      </c>
      <c r="D340" s="16">
        <v>4601</v>
      </c>
      <c r="E340" s="14" t="str">
        <f t="shared" si="71"/>
        <v>'4601',</v>
      </c>
      <c r="Q340" s="178" t="e">
        <f t="shared" si="69"/>
        <v>#DIV/0!</v>
      </c>
      <c r="R340" s="178" t="e">
        <f t="shared" si="70"/>
        <v>#DIV/0!</v>
      </c>
    </row>
    <row r="341" spans="1:18" x14ac:dyDescent="0.15">
      <c r="A341" s="15">
        <v>4602</v>
      </c>
      <c r="B341" s="16">
        <v>157</v>
      </c>
      <c r="C341" s="16">
        <v>4</v>
      </c>
      <c r="D341" s="16">
        <v>4602</v>
      </c>
      <c r="E341" s="14" t="str">
        <f t="shared" si="71"/>
        <v>'4602',</v>
      </c>
      <c r="Q341" s="178" t="e">
        <f t="shared" si="69"/>
        <v>#DIV/0!</v>
      </c>
      <c r="R341" s="178" t="e">
        <f t="shared" si="70"/>
        <v>#DIV/0!</v>
      </c>
    </row>
    <row r="342" spans="1:18" x14ac:dyDescent="0.15">
      <c r="A342" s="15">
        <v>4527</v>
      </c>
      <c r="B342" s="16">
        <v>762</v>
      </c>
      <c r="C342" s="16">
        <v>4</v>
      </c>
      <c r="D342" s="16">
        <v>4527</v>
      </c>
      <c r="E342" s="14" t="str">
        <f t="shared" si="71"/>
        <v>'4527',</v>
      </c>
      <c r="Q342" s="178" t="e">
        <f t="shared" si="69"/>
        <v>#DIV/0!</v>
      </c>
      <c r="R342" s="178" t="e">
        <f t="shared" si="70"/>
        <v>#DIV/0!</v>
      </c>
    </row>
    <row r="343" spans="1:18" x14ac:dyDescent="0.15">
      <c r="A343" s="15">
        <v>1328</v>
      </c>
      <c r="B343" s="16">
        <v>49</v>
      </c>
      <c r="C343" s="16">
        <v>4</v>
      </c>
      <c r="D343" s="16">
        <v>1328</v>
      </c>
      <c r="E343" s="14" t="str">
        <f t="shared" si="71"/>
        <v>'1328',</v>
      </c>
      <c r="Q343" s="178" t="e">
        <f t="shared" si="69"/>
        <v>#DIV/0!</v>
      </c>
      <c r="R343" s="178" t="e">
        <f t="shared" si="70"/>
        <v>#DIV/0!</v>
      </c>
    </row>
    <row r="344" spans="1:18" x14ac:dyDescent="0.15">
      <c r="A344" s="15">
        <v>6226</v>
      </c>
      <c r="B344" s="16">
        <v>75</v>
      </c>
      <c r="C344" s="16">
        <v>4</v>
      </c>
      <c r="D344" s="16">
        <v>6226</v>
      </c>
      <c r="E344" s="14" t="str">
        <f t="shared" si="71"/>
        <v>'6226',</v>
      </c>
      <c r="Q344" s="178" t="e">
        <f t="shared" si="69"/>
        <v>#DIV/0!</v>
      </c>
      <c r="R344" s="178" t="e">
        <f t="shared" si="70"/>
        <v>#DIV/0!</v>
      </c>
    </row>
    <row r="345" spans="1:18" x14ac:dyDescent="0.15">
      <c r="A345" s="15">
        <v>5306</v>
      </c>
      <c r="B345" s="16">
        <v>37</v>
      </c>
      <c r="C345" s="16">
        <v>4</v>
      </c>
      <c r="D345" s="16">
        <v>5306</v>
      </c>
      <c r="E345" s="14" t="str">
        <f t="shared" si="71"/>
        <v>'5306',</v>
      </c>
      <c r="Q345" s="178" t="e">
        <f t="shared" si="69"/>
        <v>#DIV/0!</v>
      </c>
      <c r="R345" s="178" t="e">
        <f t="shared" si="70"/>
        <v>#DIV/0!</v>
      </c>
    </row>
    <row r="346" spans="1:18" x14ac:dyDescent="0.15">
      <c r="A346" s="15">
        <v>3715</v>
      </c>
      <c r="B346" s="16">
        <v>170</v>
      </c>
      <c r="C346" s="16">
        <v>4</v>
      </c>
      <c r="D346" s="16">
        <v>3715</v>
      </c>
      <c r="E346" s="14" t="str">
        <f t="shared" si="71"/>
        <v>'3715',</v>
      </c>
      <c r="Q346" s="178" t="e">
        <f t="shared" si="69"/>
        <v>#DIV/0!</v>
      </c>
      <c r="R346" s="178" t="e">
        <f t="shared" si="70"/>
        <v>#DIV/0!</v>
      </c>
    </row>
    <row r="347" spans="1:18" x14ac:dyDescent="0.15">
      <c r="A347" s="15">
        <v>5328</v>
      </c>
      <c r="B347" s="16">
        <v>222</v>
      </c>
      <c r="C347" s="16">
        <v>4</v>
      </c>
      <c r="D347" s="16">
        <v>5328</v>
      </c>
      <c r="E347" s="14" t="str">
        <f t="shared" si="71"/>
        <v>'5328',</v>
      </c>
      <c r="Q347" s="178" t="e">
        <f t="shared" si="69"/>
        <v>#DIV/0!</v>
      </c>
      <c r="R347" s="178" t="e">
        <f t="shared" si="70"/>
        <v>#DIV/0!</v>
      </c>
    </row>
    <row r="348" spans="1:18" x14ac:dyDescent="0.15">
      <c r="A348" s="15">
        <v>1502</v>
      </c>
      <c r="B348" s="16">
        <v>119</v>
      </c>
      <c r="C348" s="16">
        <v>4</v>
      </c>
      <c r="D348" s="16">
        <v>1502</v>
      </c>
      <c r="E348" s="14" t="str">
        <f t="shared" si="71"/>
        <v>'1502',</v>
      </c>
      <c r="Q348" s="178" t="e">
        <f t="shared" si="69"/>
        <v>#DIV/0!</v>
      </c>
      <c r="R348" s="178" t="e">
        <f t="shared" si="70"/>
        <v>#DIV/0!</v>
      </c>
    </row>
    <row r="349" spans="1:18" x14ac:dyDescent="0.15">
      <c r="A349" s="15">
        <v>6227</v>
      </c>
      <c r="B349" s="16">
        <v>97</v>
      </c>
      <c r="C349" s="16">
        <v>4</v>
      </c>
      <c r="D349" s="16">
        <v>6227</v>
      </c>
      <c r="E349" s="14" t="str">
        <f t="shared" si="71"/>
        <v>'6227',</v>
      </c>
      <c r="Q349" s="178" t="e">
        <f t="shared" si="69"/>
        <v>#DIV/0!</v>
      </c>
      <c r="R349" s="178" t="e">
        <f t="shared" si="70"/>
        <v>#DIV/0!</v>
      </c>
    </row>
    <row r="350" spans="1:18" x14ac:dyDescent="0.15">
      <c r="A350" s="15">
        <v>2102</v>
      </c>
      <c r="B350" s="16">
        <v>713</v>
      </c>
      <c r="C350" s="16">
        <v>4</v>
      </c>
      <c r="D350" s="16">
        <v>2102</v>
      </c>
      <c r="E350" s="14" t="str">
        <f t="shared" si="71"/>
        <v>'2102',</v>
      </c>
      <c r="Q350" s="178" t="e">
        <f t="shared" si="69"/>
        <v>#DIV/0!</v>
      </c>
      <c r="R350" s="178" t="e">
        <f t="shared" si="70"/>
        <v>#DIV/0!</v>
      </c>
    </row>
    <row r="351" spans="1:18" x14ac:dyDescent="0.15">
      <c r="A351" s="15">
        <v>1202</v>
      </c>
      <c r="B351" s="16">
        <v>315</v>
      </c>
      <c r="C351" s="16">
        <v>4</v>
      </c>
      <c r="D351" s="16">
        <v>1202</v>
      </c>
      <c r="E351" s="14" t="str">
        <f t="shared" si="71"/>
        <v>'1202',</v>
      </c>
      <c r="Q351" s="178" t="e">
        <f t="shared" si="69"/>
        <v>#DIV/0!</v>
      </c>
      <c r="R351" s="178" t="e">
        <f t="shared" si="70"/>
        <v>#DIV/0!</v>
      </c>
    </row>
    <row r="352" spans="1:18" x14ac:dyDescent="0.15">
      <c r="A352" s="15">
        <v>4509</v>
      </c>
      <c r="B352" s="16">
        <v>759</v>
      </c>
      <c r="C352" s="16">
        <v>4</v>
      </c>
      <c r="D352" s="16">
        <v>4509</v>
      </c>
      <c r="E352" s="14" t="str">
        <f t="shared" si="71"/>
        <v>'4509',</v>
      </c>
      <c r="Q352" s="178" t="e">
        <f t="shared" si="69"/>
        <v>#DIV/0!</v>
      </c>
      <c r="R352" s="178" t="e">
        <f t="shared" si="70"/>
        <v>#DIV/0!</v>
      </c>
    </row>
    <row r="353" spans="1:18" x14ac:dyDescent="0.15">
      <c r="A353" s="15">
        <v>4413</v>
      </c>
      <c r="B353" s="16">
        <v>273</v>
      </c>
      <c r="C353" s="16">
        <v>4</v>
      </c>
      <c r="D353" s="16">
        <v>4413</v>
      </c>
      <c r="E353" s="14" t="str">
        <f t="shared" si="71"/>
        <v>'4413',</v>
      </c>
      <c r="Q353" s="178" t="e">
        <f t="shared" si="69"/>
        <v>#DIV/0!</v>
      </c>
      <c r="R353" s="178" t="e">
        <f t="shared" si="70"/>
        <v>#DIV/0!</v>
      </c>
    </row>
    <row r="354" spans="1:18" x14ac:dyDescent="0.15">
      <c r="A354" s="15">
        <v>4510</v>
      </c>
      <c r="B354" s="16">
        <v>9</v>
      </c>
      <c r="C354" s="16">
        <v>4</v>
      </c>
      <c r="D354" s="16">
        <v>4510</v>
      </c>
      <c r="E354" s="14" t="str">
        <f t="shared" si="71"/>
        <v>'4510',</v>
      </c>
      <c r="Q354" s="178" t="e">
        <f t="shared" si="69"/>
        <v>#DIV/0!</v>
      </c>
      <c r="R354" s="178" t="e">
        <f t="shared" si="70"/>
        <v>#DIV/0!</v>
      </c>
    </row>
    <row r="355" spans="1:18" x14ac:dyDescent="0.15">
      <c r="A355" s="15">
        <v>4501</v>
      </c>
      <c r="B355" s="16">
        <v>783</v>
      </c>
      <c r="C355" s="16">
        <v>4</v>
      </c>
      <c r="D355" s="16">
        <v>4501</v>
      </c>
      <c r="E355" s="14" t="str">
        <f t="shared" si="71"/>
        <v>'4501',</v>
      </c>
      <c r="Q355" s="178" t="e">
        <f t="shared" si="69"/>
        <v>#DIV/0!</v>
      </c>
      <c r="R355" s="178" t="e">
        <f t="shared" si="70"/>
        <v>#DIV/0!</v>
      </c>
    </row>
    <row r="356" spans="1:18" x14ac:dyDescent="0.15">
      <c r="A356" s="15">
        <v>1102</v>
      </c>
      <c r="B356" s="16">
        <v>86</v>
      </c>
      <c r="C356" s="16">
        <v>4</v>
      </c>
      <c r="D356" s="16">
        <v>1102</v>
      </c>
      <c r="E356" s="14" t="str">
        <f t="shared" si="71"/>
        <v>'1102',</v>
      </c>
      <c r="Q356" s="178" t="e">
        <f t="shared" si="69"/>
        <v>#DIV/0!</v>
      </c>
      <c r="R356" s="178" t="e">
        <f t="shared" si="70"/>
        <v>#DIV/0!</v>
      </c>
    </row>
    <row r="357" spans="1:18" x14ac:dyDescent="0.15">
      <c r="A357" s="15">
        <v>5101</v>
      </c>
      <c r="B357" s="16">
        <v>527</v>
      </c>
      <c r="C357" s="16">
        <v>4</v>
      </c>
      <c r="D357" s="16">
        <v>5101</v>
      </c>
      <c r="E357" s="14" t="str">
        <f t="shared" si="71"/>
        <v>'5101',</v>
      </c>
      <c r="Q357" s="178" t="e">
        <f t="shared" si="69"/>
        <v>#DIV/0!</v>
      </c>
      <c r="R357" s="178" t="e">
        <f t="shared" si="70"/>
        <v>#DIV/0!</v>
      </c>
    </row>
    <row r="358" spans="1:18" x14ac:dyDescent="0.15">
      <c r="A358" s="15">
        <v>4323</v>
      </c>
      <c r="B358" s="16">
        <v>25</v>
      </c>
      <c r="C358" s="16">
        <v>4</v>
      </c>
      <c r="D358" s="16">
        <v>4323</v>
      </c>
      <c r="E358" s="14" t="str">
        <f t="shared" si="71"/>
        <v>'4323',</v>
      </c>
      <c r="Q358" s="178" t="e">
        <f t="shared" si="69"/>
        <v>#DIV/0!</v>
      </c>
      <c r="R358" s="178" t="e">
        <f t="shared" si="70"/>
        <v>#DIV/0!</v>
      </c>
    </row>
    <row r="359" spans="1:18" x14ac:dyDescent="0.15">
      <c r="A359" s="15">
        <v>5133</v>
      </c>
      <c r="B359" s="16">
        <v>25</v>
      </c>
      <c r="C359" s="16">
        <v>4</v>
      </c>
      <c r="D359" s="16">
        <v>5133</v>
      </c>
      <c r="E359" s="14" t="str">
        <f t="shared" si="71"/>
        <v>'5133',</v>
      </c>
      <c r="Q359" s="178" t="e">
        <f t="shared" si="69"/>
        <v>#DIV/0!</v>
      </c>
      <c r="R359" s="178" t="e">
        <f t="shared" si="70"/>
        <v>#DIV/0!</v>
      </c>
    </row>
    <row r="360" spans="1:18" x14ac:dyDescent="0.15">
      <c r="A360" s="15">
        <v>4508</v>
      </c>
      <c r="B360" s="16">
        <v>660</v>
      </c>
      <c r="C360" s="16">
        <v>4</v>
      </c>
      <c r="D360" s="16">
        <v>4508</v>
      </c>
      <c r="E360" s="14" t="str">
        <f t="shared" si="71"/>
        <v>'4508',</v>
      </c>
      <c r="Q360" s="178" t="e">
        <f t="shared" si="69"/>
        <v>#DIV/0!</v>
      </c>
      <c r="R360" s="178" t="e">
        <f t="shared" si="70"/>
        <v>#DIV/0!</v>
      </c>
    </row>
    <row r="361" spans="1:18" x14ac:dyDescent="0.15">
      <c r="A361" s="15">
        <v>3402</v>
      </c>
      <c r="B361" s="16">
        <v>123</v>
      </c>
      <c r="C361" s="16">
        <v>4</v>
      </c>
      <c r="D361" s="16">
        <v>3402</v>
      </c>
      <c r="E361" s="14" t="str">
        <f t="shared" si="71"/>
        <v>'3402',</v>
      </c>
      <c r="Q361" s="178" t="e">
        <f t="shared" si="69"/>
        <v>#DIV/0!</v>
      </c>
      <c r="R361" s="178" t="e">
        <f t="shared" si="70"/>
        <v>#DIV/0!</v>
      </c>
    </row>
    <row r="362" spans="1:18" x14ac:dyDescent="0.15">
      <c r="A362" s="15">
        <v>4525</v>
      </c>
      <c r="B362" s="16">
        <v>369</v>
      </c>
      <c r="C362" s="16">
        <v>4</v>
      </c>
      <c r="D362" s="16">
        <v>4525</v>
      </c>
      <c r="E362" s="14" t="str">
        <f t="shared" si="71"/>
        <v>'4525',</v>
      </c>
      <c r="Q362" s="178" t="e">
        <f t="shared" si="69"/>
        <v>#DIV/0!</v>
      </c>
      <c r="R362" s="178" t="e">
        <f t="shared" si="70"/>
        <v>#DIV/0!</v>
      </c>
    </row>
    <row r="363" spans="1:18" x14ac:dyDescent="0.15">
      <c r="A363" s="15">
        <v>3710</v>
      </c>
      <c r="B363" s="16">
        <v>155</v>
      </c>
      <c r="C363" s="16">
        <v>4</v>
      </c>
      <c r="D363" s="16">
        <v>3710</v>
      </c>
      <c r="E363" s="14" t="str">
        <f t="shared" si="71"/>
        <v>'3710',</v>
      </c>
      <c r="Q363" s="178" t="e">
        <f t="shared" ref="Q363:Q426" si="72">LN((O363/SUMIFS($O$2:$O$180,$K$2:$K$180,K363))/(N363/SUMIFS($N$2:$N$180,$K$2:$K$180,K363)))</f>
        <v>#DIV/0!</v>
      </c>
      <c r="R363" s="178" t="e">
        <f t="shared" ref="R363:R426" si="73">((O363/SUMIFS($O$2:$O$180,$K$2:$K$180,K363))-(N363/SUMIFS($N$2:$N$180,$K$2:$K$180,K363)))*Q363</f>
        <v>#DIV/0!</v>
      </c>
    </row>
    <row r="364" spans="1:18" x14ac:dyDescent="0.15">
      <c r="A364" s="15">
        <v>6101</v>
      </c>
      <c r="B364" s="16">
        <v>497</v>
      </c>
      <c r="C364" s="16">
        <v>4</v>
      </c>
      <c r="D364" s="16">
        <v>6101</v>
      </c>
      <c r="E364" s="14" t="str">
        <f t="shared" si="71"/>
        <v>'6101',</v>
      </c>
      <c r="Q364" s="178" t="e">
        <f t="shared" si="72"/>
        <v>#DIV/0!</v>
      </c>
      <c r="R364" s="178" t="e">
        <f t="shared" si="73"/>
        <v>#DIV/0!</v>
      </c>
    </row>
    <row r="365" spans="1:18" x14ac:dyDescent="0.15">
      <c r="A365" s="15">
        <v>2307</v>
      </c>
      <c r="B365" s="16">
        <v>117</v>
      </c>
      <c r="C365" s="16">
        <v>4</v>
      </c>
      <c r="D365" s="16">
        <v>2307</v>
      </c>
      <c r="E365" s="14" t="str">
        <f t="shared" si="71"/>
        <v>'2307',</v>
      </c>
      <c r="Q365" s="178" t="e">
        <f t="shared" si="72"/>
        <v>#DIV/0!</v>
      </c>
      <c r="R365" s="178" t="e">
        <f t="shared" si="73"/>
        <v>#DIV/0!</v>
      </c>
    </row>
    <row r="366" spans="1:18" x14ac:dyDescent="0.15">
      <c r="A366" s="15">
        <v>4521</v>
      </c>
      <c r="B366" s="16">
        <v>1301</v>
      </c>
      <c r="C366" s="16">
        <v>4</v>
      </c>
      <c r="D366" s="16">
        <v>4521</v>
      </c>
      <c r="E366" s="14" t="str">
        <f t="shared" si="71"/>
        <v>'4521',</v>
      </c>
      <c r="Q366" s="178" t="e">
        <f t="shared" si="72"/>
        <v>#DIV/0!</v>
      </c>
      <c r="R366" s="178" t="e">
        <f t="shared" si="73"/>
        <v>#DIV/0!</v>
      </c>
    </row>
    <row r="367" spans="1:18" x14ac:dyDescent="0.15">
      <c r="A367" s="15">
        <v>3712</v>
      </c>
      <c r="B367" s="16">
        <v>90</v>
      </c>
      <c r="C367" s="16">
        <v>4</v>
      </c>
      <c r="D367" s="16">
        <v>3712</v>
      </c>
      <c r="E367" s="14" t="str">
        <f t="shared" si="71"/>
        <v>'3712',</v>
      </c>
      <c r="Q367" s="178" t="e">
        <f t="shared" si="72"/>
        <v>#DIV/0!</v>
      </c>
      <c r="R367" s="178" t="e">
        <f t="shared" si="73"/>
        <v>#DIV/0!</v>
      </c>
    </row>
    <row r="368" spans="1:18" x14ac:dyDescent="0.15">
      <c r="A368" s="15">
        <v>4504</v>
      </c>
      <c r="B368" s="16">
        <v>358</v>
      </c>
      <c r="C368" s="16">
        <v>4</v>
      </c>
      <c r="D368" s="16">
        <v>4504</v>
      </c>
      <c r="E368" s="14" t="str">
        <f t="shared" si="71"/>
        <v>'4504',</v>
      </c>
      <c r="Q368" s="178" t="e">
        <f t="shared" si="72"/>
        <v>#DIV/0!</v>
      </c>
      <c r="R368" s="178" t="e">
        <f t="shared" si="73"/>
        <v>#DIV/0!</v>
      </c>
    </row>
    <row r="369" spans="1:18" x14ac:dyDescent="0.15">
      <c r="A369" s="15">
        <v>3714</v>
      </c>
      <c r="B369" s="16">
        <v>176</v>
      </c>
      <c r="C369" s="16">
        <v>4</v>
      </c>
      <c r="D369" s="16">
        <v>3714</v>
      </c>
      <c r="E369" s="14" t="str">
        <f t="shared" si="71"/>
        <v>'3714',</v>
      </c>
      <c r="Q369" s="178" t="e">
        <f t="shared" si="72"/>
        <v>#DIV/0!</v>
      </c>
      <c r="R369" s="178" t="e">
        <f t="shared" si="73"/>
        <v>#DIV/0!</v>
      </c>
    </row>
    <row r="370" spans="1:18" x14ac:dyDescent="0.15">
      <c r="A370" s="15">
        <v>2109</v>
      </c>
      <c r="B370" s="16">
        <v>472</v>
      </c>
      <c r="C370" s="16">
        <v>4</v>
      </c>
      <c r="D370" s="16">
        <v>2109</v>
      </c>
      <c r="E370" s="14" t="str">
        <f t="shared" si="71"/>
        <v>'2109',</v>
      </c>
      <c r="Q370" s="178" t="e">
        <f t="shared" si="72"/>
        <v>#DIV/0!</v>
      </c>
      <c r="R370" s="178" t="e">
        <f t="shared" si="73"/>
        <v>#DIV/0!</v>
      </c>
    </row>
    <row r="371" spans="1:18" x14ac:dyDescent="0.15">
      <c r="A371" s="15">
        <v>4522</v>
      </c>
      <c r="B371" s="16">
        <v>779</v>
      </c>
      <c r="C371" s="16">
        <v>4</v>
      </c>
      <c r="D371" s="16">
        <v>4522</v>
      </c>
      <c r="E371" s="14" t="str">
        <f t="shared" si="71"/>
        <v>'4522',</v>
      </c>
      <c r="Q371" s="178" t="e">
        <f t="shared" si="72"/>
        <v>#DIV/0!</v>
      </c>
      <c r="R371" s="178" t="e">
        <f t="shared" si="73"/>
        <v>#DIV/0!</v>
      </c>
    </row>
    <row r="372" spans="1:18" x14ac:dyDescent="0.15">
      <c r="A372" s="15">
        <v>3790</v>
      </c>
      <c r="B372" s="16">
        <v>7</v>
      </c>
      <c r="C372" s="16">
        <v>4</v>
      </c>
      <c r="D372" s="16">
        <v>3790</v>
      </c>
      <c r="E372" s="14" t="str">
        <f t="shared" si="71"/>
        <v>'3790',</v>
      </c>
      <c r="Q372" s="178" t="e">
        <f t="shared" si="72"/>
        <v>#DIV/0!</v>
      </c>
      <c r="R372" s="178" t="e">
        <f t="shared" si="73"/>
        <v>#DIV/0!</v>
      </c>
    </row>
    <row r="373" spans="1:18" x14ac:dyDescent="0.15">
      <c r="A373" s="15">
        <v>4420</v>
      </c>
      <c r="B373" s="16">
        <v>119</v>
      </c>
      <c r="C373" s="16">
        <v>4</v>
      </c>
      <c r="D373" s="16">
        <v>4420</v>
      </c>
      <c r="E373" s="14" t="str">
        <f t="shared" si="71"/>
        <v>'4420',</v>
      </c>
      <c r="Q373" s="178" t="e">
        <f t="shared" si="72"/>
        <v>#DIV/0!</v>
      </c>
      <c r="R373" s="178" t="e">
        <f t="shared" si="73"/>
        <v>#DIV/0!</v>
      </c>
    </row>
    <row r="374" spans="1:18" x14ac:dyDescent="0.15">
      <c r="A374" s="15">
        <v>4603</v>
      </c>
      <c r="B374" s="16">
        <v>14</v>
      </c>
      <c r="C374" s="16">
        <v>4</v>
      </c>
      <c r="D374" s="16">
        <v>4603</v>
      </c>
      <c r="E374" s="14" t="str">
        <f t="shared" si="71"/>
        <v>'4603',</v>
      </c>
      <c r="Q374" s="178" t="e">
        <f t="shared" si="72"/>
        <v>#DIV/0!</v>
      </c>
      <c r="R374" s="178" t="e">
        <f t="shared" si="73"/>
        <v>#DIV/0!</v>
      </c>
    </row>
    <row r="375" spans="1:18" x14ac:dyDescent="0.15">
      <c r="A375" s="15">
        <v>4600</v>
      </c>
      <c r="B375" s="16">
        <v>1493</v>
      </c>
      <c r="C375" s="16">
        <v>4</v>
      </c>
      <c r="D375" s="16">
        <v>4600</v>
      </c>
      <c r="E375" s="14" t="str">
        <f t="shared" si="71"/>
        <v>'4600',</v>
      </c>
      <c r="Q375" s="178" t="e">
        <f t="shared" si="72"/>
        <v>#DIV/0!</v>
      </c>
      <c r="R375" s="178" t="e">
        <f t="shared" si="73"/>
        <v>#DIV/0!</v>
      </c>
    </row>
    <row r="376" spans="1:18" x14ac:dyDescent="0.15">
      <c r="A376" s="15">
        <v>4453</v>
      </c>
      <c r="B376" s="16">
        <v>180</v>
      </c>
      <c r="C376" s="16">
        <v>4</v>
      </c>
      <c r="D376" s="16">
        <v>4453</v>
      </c>
      <c r="E376" s="14" t="str">
        <f t="shared" si="71"/>
        <v>'4453',</v>
      </c>
      <c r="Q376" s="178" t="e">
        <f t="shared" si="72"/>
        <v>#DIV/0!</v>
      </c>
      <c r="R376" s="178" t="e">
        <f t="shared" si="73"/>
        <v>#DIV/0!</v>
      </c>
    </row>
    <row r="377" spans="1:18" x14ac:dyDescent="0.15">
      <c r="A377" s="15">
        <v>1404</v>
      </c>
      <c r="B377" s="16">
        <v>573</v>
      </c>
      <c r="C377" s="16">
        <v>4</v>
      </c>
      <c r="D377" s="16">
        <v>1404</v>
      </c>
      <c r="E377" s="14" t="str">
        <f t="shared" si="71"/>
        <v>'1404',</v>
      </c>
      <c r="Q377" s="178" t="e">
        <f t="shared" si="72"/>
        <v>#DIV/0!</v>
      </c>
      <c r="R377" s="178" t="e">
        <f t="shared" si="73"/>
        <v>#DIV/0!</v>
      </c>
    </row>
    <row r="378" spans="1:18" x14ac:dyDescent="0.15">
      <c r="A378" s="15">
        <v>2111</v>
      </c>
      <c r="B378" s="16">
        <v>226</v>
      </c>
      <c r="C378" s="16">
        <v>4</v>
      </c>
      <c r="D378" s="16">
        <v>2111</v>
      </c>
      <c r="E378" s="14" t="str">
        <f t="shared" si="71"/>
        <v>'2111',</v>
      </c>
      <c r="Q378" s="178" t="e">
        <f t="shared" si="72"/>
        <v>#DIV/0!</v>
      </c>
      <c r="R378" s="178" t="e">
        <f t="shared" si="73"/>
        <v>#DIV/0!</v>
      </c>
    </row>
    <row r="379" spans="1:18" x14ac:dyDescent="0.15">
      <c r="A379" s="15">
        <v>4414</v>
      </c>
      <c r="B379" s="16">
        <v>409</v>
      </c>
      <c r="C379" s="16">
        <v>4</v>
      </c>
      <c r="D379" s="16">
        <v>4414</v>
      </c>
      <c r="E379" s="14" t="str">
        <f t="shared" si="71"/>
        <v>'4414',</v>
      </c>
      <c r="Q379" s="178" t="e">
        <f t="shared" si="72"/>
        <v>#DIV/0!</v>
      </c>
      <c r="R379" s="178" t="e">
        <f t="shared" si="73"/>
        <v>#DIV/0!</v>
      </c>
    </row>
    <row r="380" spans="1:18" x14ac:dyDescent="0.15">
      <c r="A380" s="15">
        <v>3713</v>
      </c>
      <c r="B380" s="16">
        <v>277</v>
      </c>
      <c r="C380" s="16">
        <v>4</v>
      </c>
      <c r="D380" s="16">
        <v>3713</v>
      </c>
      <c r="E380" s="14" t="str">
        <f t="shared" si="71"/>
        <v>'3713',</v>
      </c>
      <c r="Q380" s="178" t="e">
        <f t="shared" si="72"/>
        <v>#DIV/0!</v>
      </c>
      <c r="R380" s="178" t="e">
        <f t="shared" si="73"/>
        <v>#DIV/0!</v>
      </c>
    </row>
    <row r="381" spans="1:18" x14ac:dyDescent="0.15">
      <c r="A381" s="15">
        <v>4526</v>
      </c>
      <c r="B381" s="16">
        <v>715</v>
      </c>
      <c r="C381" s="16">
        <v>4</v>
      </c>
      <c r="D381" s="16">
        <v>4526</v>
      </c>
      <c r="E381" s="14" t="str">
        <f t="shared" si="71"/>
        <v>'4526',</v>
      </c>
      <c r="Q381" s="178" t="e">
        <f t="shared" si="72"/>
        <v>#DIV/0!</v>
      </c>
      <c r="R381" s="178" t="e">
        <f t="shared" si="73"/>
        <v>#DIV/0!</v>
      </c>
    </row>
    <row r="382" spans="1:18" x14ac:dyDescent="0.15">
      <c r="A382" s="15">
        <v>1310</v>
      </c>
      <c r="B382" s="16">
        <v>333</v>
      </c>
      <c r="C382" s="16">
        <v>4</v>
      </c>
      <c r="D382" s="16">
        <v>1310</v>
      </c>
      <c r="E382" s="14" t="str">
        <f t="shared" si="71"/>
        <v>'1310',</v>
      </c>
      <c r="Q382" s="178" t="e">
        <f t="shared" si="72"/>
        <v>#DIV/0!</v>
      </c>
      <c r="R382" s="178" t="e">
        <f t="shared" si="73"/>
        <v>#DIV/0!</v>
      </c>
    </row>
    <row r="383" spans="1:18" x14ac:dyDescent="0.15">
      <c r="A383" s="15">
        <v>5106</v>
      </c>
      <c r="B383" s="16">
        <v>562</v>
      </c>
      <c r="C383" s="16">
        <v>4</v>
      </c>
      <c r="D383" s="16">
        <v>5106</v>
      </c>
      <c r="E383" s="14" t="str">
        <f t="shared" si="71"/>
        <v>'5106',</v>
      </c>
      <c r="Q383" s="178" t="e">
        <f t="shared" si="72"/>
        <v>#DIV/0!</v>
      </c>
      <c r="R383" s="178" t="e">
        <f t="shared" si="73"/>
        <v>#DIV/0!</v>
      </c>
    </row>
    <row r="384" spans="1:18" x14ac:dyDescent="0.15">
      <c r="A384" s="15">
        <v>3706</v>
      </c>
      <c r="B384" s="16">
        <v>362</v>
      </c>
      <c r="C384" s="16">
        <v>4</v>
      </c>
      <c r="D384" s="16">
        <v>3706</v>
      </c>
      <c r="E384" s="14" t="str">
        <f t="shared" si="71"/>
        <v>'3706',</v>
      </c>
      <c r="Q384" s="178" t="e">
        <f t="shared" si="72"/>
        <v>#DIV/0!</v>
      </c>
      <c r="R384" s="178" t="e">
        <f t="shared" si="73"/>
        <v>#DIV/0!</v>
      </c>
    </row>
    <row r="385" spans="1:18" x14ac:dyDescent="0.15">
      <c r="A385" s="15">
        <v>6103</v>
      </c>
      <c r="B385" s="16">
        <v>517</v>
      </c>
      <c r="C385" s="16">
        <v>4</v>
      </c>
      <c r="D385" s="16">
        <v>6103</v>
      </c>
      <c r="E385" s="14" t="str">
        <f t="shared" si="71"/>
        <v>'6103',</v>
      </c>
      <c r="Q385" s="178" t="e">
        <f t="shared" si="72"/>
        <v>#DIV/0!</v>
      </c>
      <c r="R385" s="178" t="e">
        <f t="shared" si="73"/>
        <v>#DIV/0!</v>
      </c>
    </row>
    <row r="386" spans="1:18" x14ac:dyDescent="0.15">
      <c r="A386" s="15">
        <v>4328</v>
      </c>
      <c r="B386" s="16">
        <v>13</v>
      </c>
      <c r="C386" s="16">
        <v>5</v>
      </c>
      <c r="D386" s="16">
        <v>4328</v>
      </c>
      <c r="E386" s="14" t="str">
        <f t="shared" si="71"/>
        <v>'4328',</v>
      </c>
      <c r="Q386" s="178" t="e">
        <f t="shared" si="72"/>
        <v>#DIV/0!</v>
      </c>
      <c r="R386" s="178" t="e">
        <f t="shared" si="73"/>
        <v>#DIV/0!</v>
      </c>
    </row>
    <row r="387" spans="1:18" x14ac:dyDescent="0.15">
      <c r="A387" s="15">
        <v>6301</v>
      </c>
      <c r="B387" s="16">
        <v>13</v>
      </c>
      <c r="C387" s="16">
        <v>5</v>
      </c>
      <c r="D387" s="16">
        <v>6301</v>
      </c>
      <c r="E387" s="14" t="str">
        <f t="shared" ref="E387:E441" si="74">CONCATENATE("'",A387,"',")</f>
        <v>'6301',</v>
      </c>
      <c r="Q387" s="178" t="e">
        <f t="shared" si="72"/>
        <v>#DIV/0!</v>
      </c>
      <c r="R387" s="178" t="e">
        <f t="shared" si="73"/>
        <v>#DIV/0!</v>
      </c>
    </row>
    <row r="388" spans="1:18" x14ac:dyDescent="0.15">
      <c r="A388" s="15">
        <v>4206</v>
      </c>
      <c r="B388" s="16">
        <v>258</v>
      </c>
      <c r="C388" s="16">
        <v>5</v>
      </c>
      <c r="D388" s="16">
        <v>4206</v>
      </c>
      <c r="E388" s="14" t="str">
        <f t="shared" si="74"/>
        <v>'4206',</v>
      </c>
      <c r="Q388" s="178" t="e">
        <f t="shared" si="72"/>
        <v>#DIV/0!</v>
      </c>
      <c r="R388" s="178" t="e">
        <f t="shared" si="73"/>
        <v>#DIV/0!</v>
      </c>
    </row>
    <row r="389" spans="1:18" x14ac:dyDescent="0.15">
      <c r="A389" s="15">
        <v>2327</v>
      </c>
      <c r="B389" s="16">
        <v>49</v>
      </c>
      <c r="C389" s="16">
        <v>5</v>
      </c>
      <c r="D389" s="16">
        <v>2327</v>
      </c>
      <c r="E389" s="14" t="str">
        <f t="shared" si="74"/>
        <v>'2327',</v>
      </c>
      <c r="Q389" s="178" t="e">
        <f t="shared" si="72"/>
        <v>#DIV/0!</v>
      </c>
      <c r="R389" s="178" t="e">
        <f t="shared" si="73"/>
        <v>#DIV/0!</v>
      </c>
    </row>
    <row r="390" spans="1:18" x14ac:dyDescent="0.15">
      <c r="A390" s="15">
        <v>4221</v>
      </c>
      <c r="B390" s="16">
        <v>33</v>
      </c>
      <c r="C390" s="16">
        <v>5</v>
      </c>
      <c r="D390" s="16">
        <v>4221</v>
      </c>
      <c r="E390" s="14" t="str">
        <f t="shared" si="74"/>
        <v>'4221',</v>
      </c>
      <c r="Q390" s="178" t="e">
        <f t="shared" si="72"/>
        <v>#DIV/0!</v>
      </c>
      <c r="R390" s="178" t="e">
        <f t="shared" si="73"/>
        <v>#DIV/0!</v>
      </c>
    </row>
    <row r="391" spans="1:18" x14ac:dyDescent="0.15">
      <c r="A391" s="15">
        <v>5204</v>
      </c>
      <c r="B391" s="16">
        <v>33</v>
      </c>
      <c r="C391" s="16">
        <v>5</v>
      </c>
      <c r="D391" s="16">
        <v>5204</v>
      </c>
      <c r="E391" s="14" t="str">
        <f t="shared" si="74"/>
        <v>'5204',</v>
      </c>
      <c r="Q391" s="178" t="e">
        <f t="shared" si="72"/>
        <v>#DIV/0!</v>
      </c>
      <c r="R391" s="178" t="e">
        <f t="shared" si="73"/>
        <v>#DIV/0!</v>
      </c>
    </row>
    <row r="392" spans="1:18" x14ac:dyDescent="0.15">
      <c r="A392" s="15">
        <v>1422</v>
      </c>
      <c r="B392" s="16">
        <v>314</v>
      </c>
      <c r="C392" s="16">
        <v>5</v>
      </c>
      <c r="D392" s="16">
        <v>1422</v>
      </c>
      <c r="E392" s="14" t="str">
        <f t="shared" si="74"/>
        <v>'1422',</v>
      </c>
      <c r="Q392" s="178" t="e">
        <f t="shared" si="72"/>
        <v>#DIV/0!</v>
      </c>
      <c r="R392" s="178" t="e">
        <f t="shared" si="73"/>
        <v>#DIV/0!</v>
      </c>
    </row>
    <row r="393" spans="1:18" x14ac:dyDescent="0.15">
      <c r="A393" s="15">
        <v>3308</v>
      </c>
      <c r="B393" s="16">
        <v>93</v>
      </c>
      <c r="C393" s="16">
        <v>5</v>
      </c>
      <c r="D393" s="16">
        <v>3308</v>
      </c>
      <c r="E393" s="14" t="str">
        <f t="shared" si="74"/>
        <v>'3308',</v>
      </c>
      <c r="Q393" s="178" t="e">
        <f t="shared" si="72"/>
        <v>#DIV/0!</v>
      </c>
      <c r="R393" s="178" t="e">
        <f t="shared" si="73"/>
        <v>#DIV/0!</v>
      </c>
    </row>
    <row r="394" spans="1:18" x14ac:dyDescent="0.15">
      <c r="A394" s="15">
        <v>5125</v>
      </c>
      <c r="B394" s="16">
        <v>113</v>
      </c>
      <c r="C394" s="16">
        <v>5</v>
      </c>
      <c r="D394" s="16">
        <v>5125</v>
      </c>
      <c r="E394" s="14" t="str">
        <f t="shared" si="74"/>
        <v>'5125',</v>
      </c>
      <c r="Q394" s="178" t="e">
        <f t="shared" si="72"/>
        <v>#DIV/0!</v>
      </c>
      <c r="R394" s="178" t="e">
        <f t="shared" si="73"/>
        <v>#DIV/0!</v>
      </c>
    </row>
    <row r="395" spans="1:18" x14ac:dyDescent="0.15">
      <c r="A395" s="15">
        <v>3209</v>
      </c>
      <c r="B395" s="16">
        <v>716</v>
      </c>
      <c r="C395" s="16">
        <v>5</v>
      </c>
      <c r="D395" s="16">
        <v>3209</v>
      </c>
      <c r="E395" s="14" t="str">
        <f t="shared" si="74"/>
        <v>'3209',</v>
      </c>
      <c r="Q395" s="178" t="e">
        <f t="shared" si="72"/>
        <v>#DIV/0!</v>
      </c>
      <c r="R395" s="178" t="e">
        <f t="shared" si="73"/>
        <v>#DIV/0!</v>
      </c>
    </row>
    <row r="396" spans="1:18" x14ac:dyDescent="0.15">
      <c r="A396" s="15">
        <v>3413</v>
      </c>
      <c r="B396" s="16">
        <v>10</v>
      </c>
      <c r="C396" s="16">
        <v>5</v>
      </c>
      <c r="D396" s="16">
        <v>3413</v>
      </c>
      <c r="E396" s="14" t="str">
        <f t="shared" si="74"/>
        <v>'3413',</v>
      </c>
      <c r="Q396" s="178" t="e">
        <f t="shared" si="72"/>
        <v>#DIV/0!</v>
      </c>
      <c r="R396" s="178" t="e">
        <f t="shared" si="73"/>
        <v>#DIV/0!</v>
      </c>
    </row>
    <row r="397" spans="1:18" x14ac:dyDescent="0.15">
      <c r="A397" s="15">
        <v>3212</v>
      </c>
      <c r="B397" s="16">
        <v>207</v>
      </c>
      <c r="C397" s="16">
        <v>5</v>
      </c>
      <c r="D397" s="16">
        <v>3212</v>
      </c>
      <c r="E397" s="14" t="str">
        <f t="shared" si="74"/>
        <v>'3212',</v>
      </c>
      <c r="Q397" s="178" t="e">
        <f t="shared" si="72"/>
        <v>#DIV/0!</v>
      </c>
      <c r="R397" s="178" t="e">
        <f t="shared" si="73"/>
        <v>#DIV/0!</v>
      </c>
    </row>
    <row r="398" spans="1:18" x14ac:dyDescent="0.15">
      <c r="A398" s="15">
        <v>3621</v>
      </c>
      <c r="B398" s="16">
        <v>177</v>
      </c>
      <c r="C398" s="16">
        <v>5</v>
      </c>
      <c r="D398" s="16">
        <v>3621</v>
      </c>
      <c r="E398" s="14" t="str">
        <f t="shared" si="74"/>
        <v>'3621',</v>
      </c>
      <c r="Q398" s="178" t="e">
        <f t="shared" si="72"/>
        <v>#DIV/0!</v>
      </c>
      <c r="R398" s="178" t="e">
        <f t="shared" si="73"/>
        <v>#DIV/0!</v>
      </c>
    </row>
    <row r="399" spans="1:18" x14ac:dyDescent="0.15">
      <c r="A399" s="15">
        <v>4103</v>
      </c>
      <c r="B399" s="16">
        <v>773</v>
      </c>
      <c r="C399" s="16">
        <v>5</v>
      </c>
      <c r="D399" s="16">
        <v>4103</v>
      </c>
      <c r="E399" s="14" t="str">
        <f t="shared" si="74"/>
        <v>'4103',</v>
      </c>
      <c r="Q399" s="178" t="e">
        <f t="shared" si="72"/>
        <v>#DIV/0!</v>
      </c>
      <c r="R399" s="178" t="e">
        <f t="shared" si="73"/>
        <v>#DIV/0!</v>
      </c>
    </row>
    <row r="400" spans="1:18" x14ac:dyDescent="0.15">
      <c r="A400" s="15">
        <v>3507</v>
      </c>
      <c r="B400" s="16">
        <v>296</v>
      </c>
      <c r="C400" s="16">
        <v>5</v>
      </c>
      <c r="D400" s="16">
        <v>3507</v>
      </c>
      <c r="E400" s="14" t="str">
        <f t="shared" si="74"/>
        <v>'3507',</v>
      </c>
      <c r="Q400" s="178" t="e">
        <f t="shared" si="72"/>
        <v>#DIV/0!</v>
      </c>
      <c r="R400" s="178" t="e">
        <f t="shared" si="73"/>
        <v>#DIV/0!</v>
      </c>
    </row>
    <row r="401" spans="1:18" x14ac:dyDescent="0.15">
      <c r="A401" s="15">
        <v>4205</v>
      </c>
      <c r="B401" s="16">
        <v>74</v>
      </c>
      <c r="C401" s="16">
        <v>5</v>
      </c>
      <c r="D401" s="16">
        <v>4205</v>
      </c>
      <c r="E401" s="14" t="str">
        <f t="shared" si="74"/>
        <v>'4205',</v>
      </c>
      <c r="Q401" s="178" t="e">
        <f t="shared" si="72"/>
        <v>#DIV/0!</v>
      </c>
      <c r="R401" s="178" t="e">
        <f t="shared" si="73"/>
        <v>#DIV/0!</v>
      </c>
    </row>
    <row r="402" spans="1:18" x14ac:dyDescent="0.15">
      <c r="A402" s="15">
        <v>1324</v>
      </c>
      <c r="B402" s="16">
        <v>41</v>
      </c>
      <c r="C402" s="16">
        <v>5</v>
      </c>
      <c r="D402" s="16">
        <v>1324</v>
      </c>
      <c r="E402" s="14" t="str">
        <f t="shared" si="74"/>
        <v>'1324',</v>
      </c>
      <c r="Q402" s="178" t="e">
        <f t="shared" si="72"/>
        <v>#DIV/0!</v>
      </c>
      <c r="R402" s="178" t="e">
        <f t="shared" si="73"/>
        <v>#DIV/0!</v>
      </c>
    </row>
    <row r="403" spans="1:18" x14ac:dyDescent="0.15">
      <c r="A403" s="15">
        <v>2310</v>
      </c>
      <c r="B403" s="16">
        <v>284</v>
      </c>
      <c r="C403" s="16">
        <v>5</v>
      </c>
      <c r="D403" s="16">
        <v>2310</v>
      </c>
      <c r="E403" s="14" t="str">
        <f t="shared" si="74"/>
        <v>'2310',</v>
      </c>
      <c r="Q403" s="178" t="e">
        <f t="shared" si="72"/>
        <v>#DIV/0!</v>
      </c>
      <c r="R403" s="178" t="e">
        <f t="shared" si="73"/>
        <v>#DIV/0!</v>
      </c>
    </row>
    <row r="404" spans="1:18" x14ac:dyDescent="0.15">
      <c r="A404" s="15">
        <v>4290</v>
      </c>
      <c r="B404" s="16">
        <v>178</v>
      </c>
      <c r="C404" s="16">
        <v>5</v>
      </c>
      <c r="D404" s="16">
        <v>4290</v>
      </c>
      <c r="E404" s="14" t="str">
        <f t="shared" si="74"/>
        <v>'4290',</v>
      </c>
      <c r="Q404" s="178" t="e">
        <f t="shared" si="72"/>
        <v>#DIV/0!</v>
      </c>
      <c r="R404" s="178" t="e">
        <f t="shared" si="73"/>
        <v>#DIV/0!</v>
      </c>
    </row>
    <row r="405" spans="1:18" x14ac:dyDescent="0.15">
      <c r="A405" s="15">
        <v>1303</v>
      </c>
      <c r="B405" s="16">
        <v>199</v>
      </c>
      <c r="C405" s="16">
        <v>5</v>
      </c>
      <c r="D405" s="16">
        <v>1303</v>
      </c>
      <c r="E405" s="14" t="str">
        <f t="shared" si="74"/>
        <v>'1303',</v>
      </c>
      <c r="Q405" s="178" t="e">
        <f t="shared" si="72"/>
        <v>#DIV/0!</v>
      </c>
      <c r="R405" s="178" t="e">
        <f t="shared" si="73"/>
        <v>#DIV/0!</v>
      </c>
    </row>
    <row r="406" spans="1:18" x14ac:dyDescent="0.15">
      <c r="A406" s="15">
        <v>4106</v>
      </c>
      <c r="B406" s="16">
        <v>55</v>
      </c>
      <c r="C406" s="16">
        <v>5</v>
      </c>
      <c r="D406" s="16">
        <v>4106</v>
      </c>
      <c r="E406" s="14" t="str">
        <f t="shared" si="74"/>
        <v>'4106',</v>
      </c>
      <c r="Q406" s="178" t="e">
        <f t="shared" si="72"/>
        <v>#DIV/0!</v>
      </c>
      <c r="R406" s="178" t="e">
        <f t="shared" si="73"/>
        <v>#DIV/0!</v>
      </c>
    </row>
    <row r="407" spans="1:18" x14ac:dyDescent="0.15">
      <c r="A407" s="15">
        <v>3522</v>
      </c>
      <c r="B407" s="16">
        <v>1103</v>
      </c>
      <c r="C407" s="16">
        <v>5</v>
      </c>
      <c r="D407" s="16">
        <v>3522</v>
      </c>
      <c r="E407" s="14" t="str">
        <f t="shared" si="74"/>
        <v>'3522',</v>
      </c>
      <c r="Q407" s="178" t="e">
        <f t="shared" si="72"/>
        <v>#DIV/0!</v>
      </c>
      <c r="R407" s="178" t="e">
        <f t="shared" si="73"/>
        <v>#DIV/0!</v>
      </c>
    </row>
    <row r="408" spans="1:18" x14ac:dyDescent="0.15">
      <c r="A408" s="15">
        <v>4123</v>
      </c>
      <c r="B408" s="16">
        <v>134</v>
      </c>
      <c r="C408" s="16">
        <v>5</v>
      </c>
      <c r="D408" s="16">
        <v>4123</v>
      </c>
      <c r="E408" s="14" t="str">
        <f t="shared" si="74"/>
        <v>'4123',</v>
      </c>
      <c r="Q408" s="178" t="e">
        <f t="shared" si="72"/>
        <v>#DIV/0!</v>
      </c>
      <c r="R408" s="178" t="e">
        <f t="shared" si="73"/>
        <v>#DIV/0!</v>
      </c>
    </row>
    <row r="409" spans="1:18" x14ac:dyDescent="0.15">
      <c r="A409" s="15">
        <v>5102</v>
      </c>
      <c r="B409" s="16">
        <v>173</v>
      </c>
      <c r="C409" s="16">
        <v>5</v>
      </c>
      <c r="D409" s="16">
        <v>5102</v>
      </c>
      <c r="E409" s="14" t="str">
        <f t="shared" si="74"/>
        <v>'5102',</v>
      </c>
      <c r="Q409" s="178" t="e">
        <f t="shared" si="72"/>
        <v>#DIV/0!</v>
      </c>
      <c r="R409" s="178" t="e">
        <f t="shared" si="73"/>
        <v>#DIV/0!</v>
      </c>
    </row>
    <row r="410" spans="1:18" x14ac:dyDescent="0.15">
      <c r="A410" s="15">
        <v>4102</v>
      </c>
      <c r="B410" s="16">
        <v>309</v>
      </c>
      <c r="C410" s="16">
        <v>5</v>
      </c>
      <c r="D410" s="16">
        <v>4102</v>
      </c>
      <c r="E410" s="14" t="str">
        <f t="shared" si="74"/>
        <v>'4102',</v>
      </c>
      <c r="Q410" s="178" t="e">
        <f t="shared" si="72"/>
        <v>#DIV/0!</v>
      </c>
      <c r="R410" s="178" t="e">
        <f t="shared" si="73"/>
        <v>#DIV/0!</v>
      </c>
    </row>
    <row r="411" spans="1:18" x14ac:dyDescent="0.15">
      <c r="A411" s="15">
        <v>2326</v>
      </c>
      <c r="B411" s="16">
        <v>32</v>
      </c>
      <c r="C411" s="16">
        <v>5</v>
      </c>
      <c r="D411" s="16">
        <v>2326</v>
      </c>
      <c r="E411" s="14" t="str">
        <f t="shared" si="74"/>
        <v>'2326',</v>
      </c>
      <c r="Q411" s="178" t="e">
        <f t="shared" si="72"/>
        <v>#DIV/0!</v>
      </c>
      <c r="R411" s="178" t="e">
        <f t="shared" si="73"/>
        <v>#DIV/0!</v>
      </c>
    </row>
    <row r="412" spans="1:18" x14ac:dyDescent="0.15">
      <c r="A412" s="15">
        <v>5324</v>
      </c>
      <c r="B412" s="16">
        <v>54</v>
      </c>
      <c r="C412" s="16">
        <v>5</v>
      </c>
      <c r="D412" s="16">
        <v>5324</v>
      </c>
      <c r="E412" s="14" t="str">
        <f t="shared" si="74"/>
        <v>'5324',</v>
      </c>
      <c r="Q412" s="178" t="e">
        <f t="shared" si="72"/>
        <v>#DIV/0!</v>
      </c>
      <c r="R412" s="178" t="e">
        <f t="shared" si="73"/>
        <v>#DIV/0!</v>
      </c>
    </row>
    <row r="413" spans="1:18" x14ac:dyDescent="0.15">
      <c r="A413" s="15">
        <v>4202</v>
      </c>
      <c r="B413" s="16">
        <v>137</v>
      </c>
      <c r="C413" s="16">
        <v>5</v>
      </c>
      <c r="D413" s="16">
        <v>4202</v>
      </c>
      <c r="E413" s="14" t="str">
        <f t="shared" si="74"/>
        <v>'4202',</v>
      </c>
      <c r="Q413" s="178" t="e">
        <f t="shared" si="72"/>
        <v>#DIV/0!</v>
      </c>
      <c r="R413" s="178" t="e">
        <f t="shared" si="73"/>
        <v>#DIV/0!</v>
      </c>
    </row>
    <row r="414" spans="1:18" x14ac:dyDescent="0.15">
      <c r="A414" s="15">
        <v>4224</v>
      </c>
      <c r="B414" s="16">
        <v>29</v>
      </c>
      <c r="C414" s="16">
        <v>5</v>
      </c>
      <c r="D414" s="16">
        <v>4224</v>
      </c>
      <c r="E414" s="14" t="str">
        <f t="shared" si="74"/>
        <v>'4224',</v>
      </c>
      <c r="Q414" s="178" t="e">
        <f t="shared" si="72"/>
        <v>#DIV/0!</v>
      </c>
      <c r="R414" s="178" t="e">
        <f t="shared" si="73"/>
        <v>#DIV/0!</v>
      </c>
    </row>
    <row r="415" spans="1:18" x14ac:dyDescent="0.15">
      <c r="A415" s="15">
        <v>3723</v>
      </c>
      <c r="B415" s="16">
        <v>117</v>
      </c>
      <c r="C415" s="16">
        <v>5</v>
      </c>
      <c r="D415" s="16">
        <v>3723</v>
      </c>
      <c r="E415" s="14" t="str">
        <f t="shared" si="74"/>
        <v>'3723',</v>
      </c>
      <c r="Q415" s="178" t="e">
        <f t="shared" si="72"/>
        <v>#DIV/0!</v>
      </c>
      <c r="R415" s="178" t="e">
        <f t="shared" si="73"/>
        <v>#DIV/0!</v>
      </c>
    </row>
    <row r="416" spans="1:18" x14ac:dyDescent="0.15">
      <c r="A416" s="15">
        <v>6222</v>
      </c>
      <c r="B416" s="16">
        <v>74</v>
      </c>
      <c r="C416" s="16">
        <v>5</v>
      </c>
      <c r="D416" s="16">
        <v>6222</v>
      </c>
      <c r="E416" s="14" t="str">
        <f t="shared" si="74"/>
        <v>'6222',</v>
      </c>
      <c r="Q416" s="178" t="e">
        <f t="shared" si="72"/>
        <v>#DIV/0!</v>
      </c>
      <c r="R416" s="178" t="e">
        <f t="shared" si="73"/>
        <v>#DIV/0!</v>
      </c>
    </row>
    <row r="417" spans="1:18" x14ac:dyDescent="0.15">
      <c r="A417" s="15">
        <v>4330</v>
      </c>
      <c r="B417" s="16">
        <v>56</v>
      </c>
      <c r="C417" s="16">
        <v>5</v>
      </c>
      <c r="D417" s="16">
        <v>4330</v>
      </c>
      <c r="E417" s="14" t="str">
        <f t="shared" si="74"/>
        <v>'4330',</v>
      </c>
      <c r="Q417" s="178" t="e">
        <f t="shared" si="72"/>
        <v>#DIV/0!</v>
      </c>
      <c r="R417" s="178" t="e">
        <f t="shared" si="73"/>
        <v>#DIV/0!</v>
      </c>
    </row>
    <row r="418" spans="1:18" x14ac:dyDescent="0.15">
      <c r="A418" s="15">
        <v>4112</v>
      </c>
      <c r="B418" s="16">
        <v>208</v>
      </c>
      <c r="C418" s="16">
        <v>5</v>
      </c>
      <c r="D418" s="16">
        <v>4112</v>
      </c>
      <c r="E418" s="14" t="str">
        <f t="shared" si="74"/>
        <v>'4112',</v>
      </c>
      <c r="Q418" s="178" t="e">
        <f t="shared" si="72"/>
        <v>#DIV/0!</v>
      </c>
      <c r="R418" s="178" t="e">
        <f t="shared" si="73"/>
        <v>#DIV/0!</v>
      </c>
    </row>
    <row r="419" spans="1:18" x14ac:dyDescent="0.15">
      <c r="A419" s="15">
        <v>3504</v>
      </c>
      <c r="B419" s="16">
        <v>497</v>
      </c>
      <c r="C419" s="16">
        <v>5</v>
      </c>
      <c r="D419" s="16">
        <v>3504</v>
      </c>
      <c r="E419" s="14" t="str">
        <f t="shared" si="74"/>
        <v>'3504',</v>
      </c>
      <c r="Q419" s="178" t="e">
        <f t="shared" si="72"/>
        <v>#DIV/0!</v>
      </c>
      <c r="R419" s="178" t="e">
        <f t="shared" si="73"/>
        <v>#DIV/0!</v>
      </c>
    </row>
    <row r="420" spans="1:18" x14ac:dyDescent="0.15">
      <c r="A420" s="15">
        <v>4212</v>
      </c>
      <c r="B420" s="16">
        <v>126</v>
      </c>
      <c r="C420" s="16">
        <v>5</v>
      </c>
      <c r="D420" s="16">
        <v>4212</v>
      </c>
      <c r="E420" s="14" t="str">
        <f t="shared" si="74"/>
        <v>'4212',</v>
      </c>
      <c r="Q420" s="178" t="e">
        <f t="shared" si="72"/>
        <v>#DIV/0!</v>
      </c>
      <c r="R420" s="178" t="e">
        <f t="shared" si="73"/>
        <v>#DIV/0!</v>
      </c>
    </row>
    <row r="421" spans="1:18" x14ac:dyDescent="0.15">
      <c r="A421" s="15">
        <v>4308</v>
      </c>
      <c r="B421" s="16">
        <v>103</v>
      </c>
      <c r="C421" s="16">
        <v>5</v>
      </c>
      <c r="D421" s="16">
        <v>4308</v>
      </c>
      <c r="E421" s="14" t="str">
        <f t="shared" si="74"/>
        <v>'4308',</v>
      </c>
      <c r="Q421" s="178" t="e">
        <f t="shared" si="72"/>
        <v>#DIV/0!</v>
      </c>
      <c r="R421" s="178" t="e">
        <f t="shared" si="73"/>
        <v>#DIV/0!</v>
      </c>
    </row>
    <row r="422" spans="1:18" x14ac:dyDescent="0.15">
      <c r="A422" s="15">
        <v>1326</v>
      </c>
      <c r="B422" s="16">
        <v>72</v>
      </c>
      <c r="C422" s="16">
        <v>5</v>
      </c>
      <c r="D422" s="16">
        <v>1326</v>
      </c>
      <c r="E422" s="14" t="str">
        <f t="shared" si="74"/>
        <v>'1326',</v>
      </c>
      <c r="Q422" s="178" t="e">
        <f t="shared" si="72"/>
        <v>#DIV/0!</v>
      </c>
      <c r="R422" s="178" t="e">
        <f t="shared" si="73"/>
        <v>#DIV/0!</v>
      </c>
    </row>
    <row r="423" spans="1:18" x14ac:dyDescent="0.15">
      <c r="A423" s="15">
        <v>1507</v>
      </c>
      <c r="B423" s="16">
        <v>16</v>
      </c>
      <c r="C423" s="16">
        <v>5</v>
      </c>
      <c r="D423" s="16">
        <v>1507</v>
      </c>
      <c r="E423" s="14" t="str">
        <f t="shared" si="74"/>
        <v>'1507',</v>
      </c>
      <c r="Q423" s="178" t="e">
        <f t="shared" si="72"/>
        <v>#DIV/0!</v>
      </c>
      <c r="R423" s="178" t="e">
        <f t="shared" si="73"/>
        <v>#DIV/0!</v>
      </c>
    </row>
    <row r="424" spans="1:18" x14ac:dyDescent="0.15">
      <c r="A424" s="15">
        <v>1529</v>
      </c>
      <c r="B424" s="16">
        <v>4</v>
      </c>
      <c r="C424" s="16">
        <v>5</v>
      </c>
      <c r="D424" s="16">
        <v>1529</v>
      </c>
      <c r="E424" s="14" t="str">
        <f t="shared" si="74"/>
        <v>'1529',</v>
      </c>
      <c r="Q424" s="178" t="e">
        <f t="shared" si="72"/>
        <v>#DIV/0!</v>
      </c>
      <c r="R424" s="178" t="e">
        <f t="shared" si="73"/>
        <v>#DIV/0!</v>
      </c>
    </row>
    <row r="425" spans="1:18" x14ac:dyDescent="0.15">
      <c r="A425" s="15">
        <v>3427</v>
      </c>
      <c r="B425" s="16">
        <v>4</v>
      </c>
      <c r="C425" s="16">
        <v>5</v>
      </c>
      <c r="D425" s="16">
        <v>3427</v>
      </c>
      <c r="E425" s="14" t="str">
        <f t="shared" si="74"/>
        <v>'3427',</v>
      </c>
      <c r="Q425" s="178" t="e">
        <f t="shared" si="72"/>
        <v>#DIV/0!</v>
      </c>
      <c r="R425" s="178" t="e">
        <f t="shared" si="73"/>
        <v>#DIV/0!</v>
      </c>
    </row>
    <row r="426" spans="1:18" x14ac:dyDescent="0.15">
      <c r="A426" s="15">
        <v>4111</v>
      </c>
      <c r="B426" s="16">
        <v>120</v>
      </c>
      <c r="C426" s="16">
        <v>5</v>
      </c>
      <c r="D426" s="16">
        <v>4111</v>
      </c>
      <c r="E426" s="14" t="str">
        <f t="shared" si="74"/>
        <v>'4111',</v>
      </c>
      <c r="Q426" s="178" t="e">
        <f t="shared" si="72"/>
        <v>#DIV/0!</v>
      </c>
      <c r="R426" s="178" t="e">
        <f t="shared" si="73"/>
        <v>#DIV/0!</v>
      </c>
    </row>
    <row r="427" spans="1:18" x14ac:dyDescent="0.15">
      <c r="A427" s="15">
        <v>5203</v>
      </c>
      <c r="B427" s="16">
        <v>8</v>
      </c>
      <c r="C427" s="16">
        <v>5</v>
      </c>
      <c r="D427" s="16">
        <v>5203</v>
      </c>
      <c r="E427" s="14" t="str">
        <f t="shared" si="74"/>
        <v>'5203',</v>
      </c>
    </row>
    <row r="428" spans="1:18" x14ac:dyDescent="0.15">
      <c r="A428" s="15">
        <v>6204</v>
      </c>
      <c r="B428" s="16">
        <v>128</v>
      </c>
      <c r="C428" s="16">
        <v>5</v>
      </c>
      <c r="D428" s="16">
        <v>6204</v>
      </c>
      <c r="E428" s="14" t="str">
        <f t="shared" si="74"/>
        <v>'6204',</v>
      </c>
    </row>
    <row r="429" spans="1:18" x14ac:dyDescent="0.15">
      <c r="A429" s="15">
        <v>6421</v>
      </c>
      <c r="B429" s="16">
        <v>8</v>
      </c>
      <c r="C429" s="16">
        <v>5</v>
      </c>
      <c r="D429" s="16">
        <v>6421</v>
      </c>
      <c r="E429" s="14" t="str">
        <f t="shared" si="74"/>
        <v>'6421',</v>
      </c>
    </row>
    <row r="430" spans="1:18" x14ac:dyDescent="0.15">
      <c r="A430" s="15">
        <v>6522</v>
      </c>
      <c r="B430" s="16">
        <v>4</v>
      </c>
      <c r="C430" s="16">
        <v>5</v>
      </c>
      <c r="D430" s="16">
        <v>6522</v>
      </c>
      <c r="E430" s="14" t="str">
        <f t="shared" si="74"/>
        <v>'6522',</v>
      </c>
    </row>
    <row r="431" spans="1:18" x14ac:dyDescent="0.15">
      <c r="A431" s="15">
        <v>4129</v>
      </c>
      <c r="B431" s="16">
        <v>113</v>
      </c>
      <c r="C431" s="16">
        <v>5</v>
      </c>
      <c r="D431" s="16">
        <v>4129</v>
      </c>
      <c r="E431" s="14" t="str">
        <f t="shared" si="74"/>
        <v>'4129',</v>
      </c>
    </row>
    <row r="432" spans="1:18" x14ac:dyDescent="0.15">
      <c r="A432" s="15">
        <v>3326</v>
      </c>
      <c r="B432" s="16">
        <v>93</v>
      </c>
      <c r="C432" s="16">
        <v>5</v>
      </c>
      <c r="D432" s="16">
        <v>3326</v>
      </c>
      <c r="E432" s="14" t="str">
        <f t="shared" si="74"/>
        <v>'3326',</v>
      </c>
    </row>
    <row r="433" spans="1:5" x14ac:dyDescent="0.15">
      <c r="A433" s="15">
        <v>3521</v>
      </c>
      <c r="B433" s="16">
        <v>53</v>
      </c>
      <c r="C433" s="16">
        <v>5</v>
      </c>
      <c r="D433" s="16">
        <v>3521</v>
      </c>
      <c r="E433" s="14" t="str">
        <f t="shared" si="74"/>
        <v>'3521',</v>
      </c>
    </row>
    <row r="434" spans="1:5" x14ac:dyDescent="0.15">
      <c r="A434" s="15">
        <v>4325</v>
      </c>
      <c r="B434" s="16">
        <v>363</v>
      </c>
      <c r="C434" s="16">
        <v>5</v>
      </c>
      <c r="D434" s="16">
        <v>4325</v>
      </c>
      <c r="E434" s="14" t="str">
        <f t="shared" si="74"/>
        <v>'4325',</v>
      </c>
    </row>
    <row r="435" spans="1:5" x14ac:dyDescent="0.15">
      <c r="A435" s="15">
        <v>4324</v>
      </c>
      <c r="B435" s="16">
        <v>21</v>
      </c>
      <c r="C435" s="16">
        <v>5</v>
      </c>
      <c r="D435" s="16">
        <v>4324</v>
      </c>
      <c r="E435" s="14" t="str">
        <f t="shared" si="74"/>
        <v>'4324',</v>
      </c>
    </row>
    <row r="436" spans="1:5" x14ac:dyDescent="0.15">
      <c r="A436" s="15">
        <v>4329</v>
      </c>
      <c r="B436" s="16">
        <v>26</v>
      </c>
      <c r="C436" s="16">
        <v>5</v>
      </c>
      <c r="D436" s="16">
        <v>4329</v>
      </c>
      <c r="E436" s="14" t="str">
        <f t="shared" si="74"/>
        <v>'4329',</v>
      </c>
    </row>
    <row r="437" spans="1:5" x14ac:dyDescent="0.15">
      <c r="A437" s="15">
        <v>5334</v>
      </c>
      <c r="B437" s="16">
        <v>26</v>
      </c>
      <c r="C437" s="16">
        <v>5</v>
      </c>
      <c r="D437" s="16">
        <v>5334</v>
      </c>
      <c r="E437" s="14" t="str">
        <f t="shared" si="74"/>
        <v>'5334',</v>
      </c>
    </row>
    <row r="438" spans="1:5" x14ac:dyDescent="0.15">
      <c r="A438" s="15">
        <v>1409</v>
      </c>
      <c r="B438" s="16">
        <v>22</v>
      </c>
      <c r="C438" s="16">
        <v>5</v>
      </c>
      <c r="D438" s="16">
        <v>1409</v>
      </c>
      <c r="E438" s="14" t="str">
        <f t="shared" si="74"/>
        <v>'1409',</v>
      </c>
    </row>
    <row r="439" spans="1:5" x14ac:dyDescent="0.15">
      <c r="A439" s="15">
        <v>1421</v>
      </c>
      <c r="B439" s="16">
        <v>22</v>
      </c>
      <c r="C439" s="16">
        <v>5</v>
      </c>
      <c r="D439" s="16">
        <v>1421</v>
      </c>
      <c r="E439" s="14" t="str">
        <f t="shared" si="74"/>
        <v>'1421',</v>
      </c>
    </row>
    <row r="440" spans="1:5" x14ac:dyDescent="0.15">
      <c r="A440" s="15">
        <v>4213</v>
      </c>
      <c r="B440" s="16">
        <v>66</v>
      </c>
      <c r="C440" s="16">
        <v>5</v>
      </c>
      <c r="D440" s="16">
        <v>4213</v>
      </c>
      <c r="E440" s="14" t="str">
        <f t="shared" si="74"/>
        <v>'4213',</v>
      </c>
    </row>
    <row r="441" spans="1:5" x14ac:dyDescent="0.15">
      <c r="A441" s="18">
        <v>3509</v>
      </c>
      <c r="B441" s="19">
        <v>53</v>
      </c>
      <c r="C441" s="19">
        <v>5</v>
      </c>
      <c r="D441" s="19">
        <v>3509</v>
      </c>
      <c r="E441" s="14" t="str">
        <f t="shared" si="74"/>
        <v>'3509',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D506"/>
  <sheetViews>
    <sheetView showGridLines="0" workbookViewId="0">
      <selection activeCell="A2" sqref="A2"/>
    </sheetView>
  </sheetViews>
  <sheetFormatPr defaultRowHeight="13.5" x14ac:dyDescent="0.15"/>
  <cols>
    <col min="1" max="1" width="3" style="79" customWidth="1"/>
    <col min="2" max="2" width="14.75" style="64" customWidth="1"/>
    <col min="3" max="11" width="9" style="64"/>
    <col min="12" max="12" width="9" style="64" customWidth="1"/>
    <col min="13" max="17" width="9" style="64"/>
    <col min="18" max="18" width="9" style="29"/>
    <col min="19" max="22" width="9" style="64"/>
    <col min="23" max="23" width="4.625" style="64" customWidth="1"/>
    <col min="24" max="24" width="21.875" style="64" customWidth="1"/>
    <col min="25" max="26" width="9" style="64"/>
    <col min="27" max="27" width="29.25" style="64" customWidth="1"/>
    <col min="28" max="28" width="9" style="64"/>
    <col min="29" max="30" width="9.625" style="64" bestFit="1" customWidth="1"/>
    <col min="31" max="16384" width="9" style="64"/>
  </cols>
  <sheetData>
    <row r="1" spans="1:30" ht="15" x14ac:dyDescent="0.25">
      <c r="A1" s="78" t="s">
        <v>961</v>
      </c>
      <c r="B1" s="44" t="s">
        <v>734</v>
      </c>
      <c r="C1" s="44" t="s">
        <v>962</v>
      </c>
      <c r="D1" s="44" t="s">
        <v>963</v>
      </c>
      <c r="E1" s="44" t="s">
        <v>964</v>
      </c>
      <c r="F1" s="44" t="s">
        <v>965</v>
      </c>
      <c r="G1" s="44" t="s">
        <v>24</v>
      </c>
      <c r="H1" s="44" t="s">
        <v>23</v>
      </c>
      <c r="I1" s="44" t="s">
        <v>22</v>
      </c>
      <c r="J1" s="44" t="s">
        <v>966</v>
      </c>
      <c r="K1" s="45" t="s">
        <v>967</v>
      </c>
      <c r="L1" s="68" t="s">
        <v>968</v>
      </c>
      <c r="M1" s="68" t="s">
        <v>969</v>
      </c>
      <c r="N1" s="68" t="s">
        <v>970</v>
      </c>
      <c r="O1" s="68" t="s">
        <v>971</v>
      </c>
      <c r="P1" s="68" t="s">
        <v>972</v>
      </c>
      <c r="Q1" s="68" t="s">
        <v>973</v>
      </c>
      <c r="R1" s="69" t="s">
        <v>974</v>
      </c>
      <c r="S1" s="68" t="s">
        <v>975</v>
      </c>
      <c r="T1" s="68" t="s">
        <v>976</v>
      </c>
      <c r="U1" s="68" t="s">
        <v>977</v>
      </c>
      <c r="V1" s="70" t="s">
        <v>978</v>
      </c>
      <c r="X1" s="80" t="s">
        <v>1002</v>
      </c>
    </row>
    <row r="2" spans="1:30" ht="16.5" x14ac:dyDescent="0.35">
      <c r="A2" s="78">
        <v>1</v>
      </c>
      <c r="B2" s="47" t="s">
        <v>1329</v>
      </c>
      <c r="C2" s="47">
        <v>-1E-4</v>
      </c>
      <c r="D2" s="47">
        <v>706.95600000000002</v>
      </c>
      <c r="E2" s="47">
        <v>15307</v>
      </c>
      <c r="F2" s="47">
        <v>1</v>
      </c>
      <c r="G2" s="47">
        <v>15307</v>
      </c>
      <c r="H2" s="47">
        <v>4325</v>
      </c>
      <c r="I2" s="47">
        <v>10982</v>
      </c>
      <c r="J2" s="47">
        <v>0.71744953290000002</v>
      </c>
      <c r="K2" s="48">
        <v>0.37924983239999999</v>
      </c>
      <c r="L2" s="71" t="e">
        <f ca="1">MATCH(substitue(J2,"_b",""),'09.入模变量表现'!B2:B)</f>
        <v>#NAME?</v>
      </c>
      <c r="M2" s="71">
        <f t="shared" ref="M2:M64" si="0">F2</f>
        <v>1</v>
      </c>
      <c r="N2" s="71" t="s">
        <v>982</v>
      </c>
      <c r="O2" s="71">
        <f t="shared" ref="O2:Q33" si="1">G2</f>
        <v>15307</v>
      </c>
      <c r="P2" s="71">
        <f t="shared" si="1"/>
        <v>4325</v>
      </c>
      <c r="Q2" s="71">
        <f t="shared" si="1"/>
        <v>10982</v>
      </c>
      <c r="R2" s="72">
        <f t="shared" ref="R2:R65" si="2">G2/SUMIFS($G:$G,$B:$B,B2)</f>
        <v>0.13232993006146637</v>
      </c>
      <c r="S2" s="72">
        <f t="shared" ref="S2:T33" si="3">J2</f>
        <v>0.71744953290000002</v>
      </c>
      <c r="T2" s="73">
        <f t="shared" si="3"/>
        <v>0.37924983239999999</v>
      </c>
      <c r="U2" s="73">
        <f t="shared" ref="U2:U65" si="4">(I2/SUMIFS($I:$I,$B:$B,B2)-H2/SUMIFS($H:$H,$B:$B,B2))*K2</f>
        <v>1.7904102493476098E-2</v>
      </c>
      <c r="V2" s="74">
        <f t="shared" ref="V2:V65" si="5">IF(B2=B1,"",SUMIFS($U:$U,$B:$B,B2))</f>
        <v>4.8459945032423526E-2</v>
      </c>
      <c r="W2" s="78" t="s">
        <v>1284</v>
      </c>
      <c r="X2" s="64" t="s">
        <v>99</v>
      </c>
    </row>
    <row r="3" spans="1:30" ht="16.5" x14ac:dyDescent="0.35">
      <c r="A3" s="78">
        <v>1</v>
      </c>
      <c r="B3" s="47" t="s">
        <v>61</v>
      </c>
      <c r="C3" s="47">
        <v>706.95600000000002</v>
      </c>
      <c r="D3" s="47">
        <v>1413.912</v>
      </c>
      <c r="E3" s="47">
        <v>30984</v>
      </c>
      <c r="F3" s="47">
        <v>2</v>
      </c>
      <c r="G3" s="47">
        <v>30984</v>
      </c>
      <c r="H3" s="47">
        <v>10153</v>
      </c>
      <c r="I3" s="47">
        <v>20831</v>
      </c>
      <c r="J3" s="47">
        <v>0.67231474309999995</v>
      </c>
      <c r="K3" s="48">
        <v>0.1660774374</v>
      </c>
      <c r="L3" s="71" t="str">
        <f t="shared" ref="L3:L64" si="6">B3</f>
        <v>ACTUALPAYFEE</v>
      </c>
      <c r="M3" s="71">
        <f t="shared" si="0"/>
        <v>2</v>
      </c>
      <c r="N3" s="71" t="str">
        <f t="shared" ref="N3:N64" si="7">CONCATENATE("(",TEXT(C3,"#0.00"),",",TEXT(D3,"#0.00"),"]")</f>
        <v>(706.96,1413.91]</v>
      </c>
      <c r="O3" s="71">
        <f t="shared" si="1"/>
        <v>30984</v>
      </c>
      <c r="P3" s="71">
        <f t="shared" si="1"/>
        <v>10153</v>
      </c>
      <c r="Q3" s="71">
        <f t="shared" si="1"/>
        <v>20831</v>
      </c>
      <c r="R3" s="72">
        <f t="shared" si="2"/>
        <v>0.26785853224175044</v>
      </c>
      <c r="S3" s="72">
        <f t="shared" si="3"/>
        <v>0.67231474309999995</v>
      </c>
      <c r="T3" s="73">
        <f t="shared" si="3"/>
        <v>0.1660774374</v>
      </c>
      <c r="U3" s="73">
        <f t="shared" si="4"/>
        <v>7.2100937930104306E-3</v>
      </c>
      <c r="V3" s="74" t="str">
        <f t="shared" si="5"/>
        <v/>
      </c>
      <c r="W3" s="78" t="s">
        <v>64</v>
      </c>
      <c r="AB3" s="64" t="s">
        <v>1212</v>
      </c>
      <c r="AC3" s="64" t="s">
        <v>1213</v>
      </c>
      <c r="AD3" s="64" t="s">
        <v>1214</v>
      </c>
    </row>
    <row r="4" spans="1:30" ht="18" x14ac:dyDescent="0.35">
      <c r="A4" s="78">
        <v>1</v>
      </c>
      <c r="B4" s="47" t="s">
        <v>61</v>
      </c>
      <c r="C4" s="47">
        <v>1413.912</v>
      </c>
      <c r="D4" s="47">
        <v>2120.8679999999999</v>
      </c>
      <c r="E4" s="47">
        <v>26274</v>
      </c>
      <c r="F4" s="47">
        <v>3</v>
      </c>
      <c r="G4" s="47">
        <v>26274</v>
      </c>
      <c r="H4" s="47">
        <v>9607</v>
      </c>
      <c r="I4" s="47">
        <v>16667</v>
      </c>
      <c r="J4" s="47">
        <v>0.63435335309999996</v>
      </c>
      <c r="K4" s="48">
        <v>-1.656879E-3</v>
      </c>
      <c r="L4" s="71" t="str">
        <f t="shared" si="6"/>
        <v>ACTUALPAYFEE</v>
      </c>
      <c r="M4" s="71">
        <f t="shared" si="0"/>
        <v>3</v>
      </c>
      <c r="N4" s="71" t="str">
        <f t="shared" si="7"/>
        <v>(1413.91,2120.87]</v>
      </c>
      <c r="O4" s="71">
        <f t="shared" si="1"/>
        <v>26274</v>
      </c>
      <c r="P4" s="71">
        <f t="shared" si="1"/>
        <v>9607</v>
      </c>
      <c r="Q4" s="71">
        <f t="shared" si="1"/>
        <v>16667</v>
      </c>
      <c r="R4" s="72">
        <f t="shared" si="2"/>
        <v>0.22714030067517918</v>
      </c>
      <c r="S4" s="72">
        <f t="shared" si="3"/>
        <v>0.63435335309999996</v>
      </c>
      <c r="T4" s="73">
        <f t="shared" si="3"/>
        <v>-1.656879E-3</v>
      </c>
      <c r="U4" s="73">
        <f t="shared" si="4"/>
        <v>6.2369553064317122E-7</v>
      </c>
      <c r="V4" s="74" t="str">
        <f t="shared" si="5"/>
        <v/>
      </c>
      <c r="W4" s="78" t="s">
        <v>65</v>
      </c>
      <c r="X4" s="75" t="s">
        <v>979</v>
      </c>
      <c r="Y4" s="76" t="s">
        <v>980</v>
      </c>
      <c r="Z4" s="76" t="s">
        <v>981</v>
      </c>
      <c r="AB4" s="195" t="s">
        <v>1363</v>
      </c>
      <c r="AC4" s="191">
        <v>0.54858955849679703</v>
      </c>
      <c r="AD4" s="191">
        <v>0.69349300000000003</v>
      </c>
    </row>
    <row r="5" spans="1:30" ht="18" x14ac:dyDescent="0.35">
      <c r="A5" s="78">
        <v>1</v>
      </c>
      <c r="B5" s="47" t="s">
        <v>61</v>
      </c>
      <c r="C5" s="47">
        <v>2120.8679999999999</v>
      </c>
      <c r="D5" s="47">
        <v>2827.8240000000001</v>
      </c>
      <c r="E5" s="47">
        <v>17753</v>
      </c>
      <c r="F5" s="47">
        <v>4</v>
      </c>
      <c r="G5" s="47">
        <v>17753</v>
      </c>
      <c r="H5" s="47">
        <v>7101</v>
      </c>
      <c r="I5" s="47">
        <v>10652</v>
      </c>
      <c r="J5" s="47">
        <v>0.60001126569999996</v>
      </c>
      <c r="K5" s="48">
        <v>-0.14708354700000001</v>
      </c>
      <c r="L5" s="71" t="str">
        <f t="shared" si="6"/>
        <v>ACTUALPAYFEE</v>
      </c>
      <c r="M5" s="71">
        <f t="shared" si="0"/>
        <v>4</v>
      </c>
      <c r="N5" s="71" t="str">
        <f t="shared" si="7"/>
        <v>(2120.87,2827.82]</v>
      </c>
      <c r="O5" s="71">
        <f t="shared" si="1"/>
        <v>17753</v>
      </c>
      <c r="P5" s="71">
        <f t="shared" si="1"/>
        <v>7101</v>
      </c>
      <c r="Q5" s="71">
        <f t="shared" si="1"/>
        <v>10652</v>
      </c>
      <c r="R5" s="72">
        <f t="shared" si="2"/>
        <v>0.15347574628478555</v>
      </c>
      <c r="S5" s="72">
        <f t="shared" si="3"/>
        <v>0.60001126569999996</v>
      </c>
      <c r="T5" s="73">
        <f t="shared" si="3"/>
        <v>-0.14708354700000001</v>
      </c>
      <c r="U5" s="73">
        <f t="shared" si="4"/>
        <v>3.3811413411545493E-3</v>
      </c>
      <c r="V5" s="74" t="str">
        <f t="shared" si="5"/>
        <v/>
      </c>
      <c r="W5" s="78" t="s">
        <v>63</v>
      </c>
      <c r="X5" s="75" t="str">
        <f ca="1">IF(SUMIFS($A$2:$A$494,$L$2:$L$494,$X$2)&gt;=(ROW()-4),OFFSET($L$1,MATCH($X$2,$L$2:$L$494,0)+ROW()-5,COLUMN()-22),#N/A)</f>
        <v>[0,1]</v>
      </c>
      <c r="Y5" s="76">
        <f t="shared" ref="Y5:Z9" ca="1" si="8">IF(SUMIFS($A$2:$A$494,$L$2:$L$494,$X$2)&gt;=(ROW()-4),OFFSET($L$1,MATCH($X$2,$L$2:$L$494,0)+ROW()-5,COLUMN()-19),#N/A)</f>
        <v>0.45141044150320297</v>
      </c>
      <c r="Z5" s="76">
        <f t="shared" ca="1" si="8"/>
        <v>0.56333299999999997</v>
      </c>
      <c r="AB5" s="192" t="s">
        <v>1279</v>
      </c>
      <c r="AC5" s="191">
        <v>0.45141044150320297</v>
      </c>
      <c r="AD5" s="191">
        <v>0.56333299999999997</v>
      </c>
    </row>
    <row r="6" spans="1:30" ht="18" x14ac:dyDescent="0.35">
      <c r="A6" s="78">
        <v>1</v>
      </c>
      <c r="B6" s="47" t="s">
        <v>61</v>
      </c>
      <c r="C6" s="47">
        <v>2827.8240000000001</v>
      </c>
      <c r="D6" s="47">
        <v>14139.12</v>
      </c>
      <c r="E6" s="47">
        <v>25355</v>
      </c>
      <c r="F6" s="47">
        <v>5</v>
      </c>
      <c r="G6" s="47">
        <v>25355</v>
      </c>
      <c r="H6" s="47">
        <v>11065</v>
      </c>
      <c r="I6" s="47">
        <v>14290</v>
      </c>
      <c r="J6" s="47">
        <v>0.56359692370000003</v>
      </c>
      <c r="K6" s="48">
        <v>-0.296822578</v>
      </c>
      <c r="L6" s="71" t="str">
        <f t="shared" si="6"/>
        <v>ACTUALPAYFEE</v>
      </c>
      <c r="M6" s="71">
        <f t="shared" si="0"/>
        <v>5</v>
      </c>
      <c r="N6" s="71" t="str">
        <f t="shared" si="7"/>
        <v>(2827.82,14139.12]</v>
      </c>
      <c r="O6" s="71">
        <f t="shared" si="1"/>
        <v>25355</v>
      </c>
      <c r="P6" s="71">
        <f t="shared" si="1"/>
        <v>11065</v>
      </c>
      <c r="Q6" s="71">
        <f t="shared" si="1"/>
        <v>14290</v>
      </c>
      <c r="R6" s="72">
        <f t="shared" si="2"/>
        <v>0.21919549073681843</v>
      </c>
      <c r="S6" s="72">
        <f t="shared" si="3"/>
        <v>0.56359692370000003</v>
      </c>
      <c r="T6" s="73">
        <f t="shared" si="3"/>
        <v>-0.296822578</v>
      </c>
      <c r="U6" s="73">
        <f t="shared" si="4"/>
        <v>1.9963983709251804E-2</v>
      </c>
      <c r="V6" s="74" t="str">
        <f t="shared" si="5"/>
        <v/>
      </c>
      <c r="W6" s="78" t="s">
        <v>60</v>
      </c>
      <c r="X6" s="75" t="str">
        <f ca="1">IF(SUMIFS($A$2:$A$494,$L$2:$L$494,$X$2)&gt;=(ROW()-4),OFFSET($L$1,MATCH($X$2,$L$2:$L$494,0)+ROW()-5,COLUMN()-22),#N/A)</f>
        <v>(1,601]</v>
      </c>
      <c r="Y6" s="76">
        <f t="shared" ca="1" si="8"/>
        <v>0.54858955849679703</v>
      </c>
      <c r="Z6" s="76">
        <f t="shared" ca="1" si="8"/>
        <v>0.69349300000000003</v>
      </c>
      <c r="AB6" s="192"/>
      <c r="AC6" s="191"/>
      <c r="AD6" s="191"/>
    </row>
    <row r="7" spans="1:30" ht="16.5" x14ac:dyDescent="0.35">
      <c r="A7" s="78">
        <v>1</v>
      </c>
      <c r="B7" s="47" t="s">
        <v>1328</v>
      </c>
      <c r="C7" s="47">
        <v>-1E-4</v>
      </c>
      <c r="D7" s="47">
        <v>116</v>
      </c>
      <c r="E7" s="47">
        <v>67368</v>
      </c>
      <c r="F7" s="47">
        <v>1</v>
      </c>
      <c r="G7" s="47">
        <v>67368</v>
      </c>
      <c r="H7" s="47">
        <v>20805</v>
      </c>
      <c r="I7" s="47">
        <v>46563</v>
      </c>
      <c r="J7" s="47">
        <v>0.69117385109999996</v>
      </c>
      <c r="K7" s="48">
        <v>0.25301729579999999</v>
      </c>
      <c r="L7" s="71" t="str">
        <f t="shared" si="6"/>
        <v>ACTUALPAYFINE</v>
      </c>
      <c r="M7" s="71">
        <f t="shared" si="0"/>
        <v>1</v>
      </c>
      <c r="N7" s="71" t="str">
        <f t="shared" si="7"/>
        <v>(0.00,116.00]</v>
      </c>
      <c r="O7" s="71">
        <f t="shared" si="1"/>
        <v>67368</v>
      </c>
      <c r="P7" s="71">
        <f t="shared" si="1"/>
        <v>20805</v>
      </c>
      <c r="Q7" s="71">
        <f t="shared" si="1"/>
        <v>46563</v>
      </c>
      <c r="R7" s="72">
        <f t="shared" si="2"/>
        <v>0.58240038729867816</v>
      </c>
      <c r="S7" s="72">
        <f t="shared" si="3"/>
        <v>0.69117385109999996</v>
      </c>
      <c r="T7" s="73">
        <f t="shared" si="3"/>
        <v>0.25301729579999999</v>
      </c>
      <c r="U7" s="73">
        <f t="shared" si="4"/>
        <v>3.5869967036628182E-2</v>
      </c>
      <c r="V7" s="74">
        <f t="shared" si="5"/>
        <v>8.3005193854908177E-2</v>
      </c>
      <c r="W7" s="78" t="s">
        <v>29</v>
      </c>
      <c r="X7" s="75" t="e">
        <f ca="1">IF(SUMIFS($A$2:$A$494,$L$2:$L$494,$X$2)&gt;=(ROW()-4),OFFSET($L$1,MATCH($X$2,$L$2:$L$494,0)+ROW()-5,COLUMN()-22),#N/A)</f>
        <v>#N/A</v>
      </c>
      <c r="Y7" s="76" t="e">
        <f t="shared" ca="1" si="8"/>
        <v>#N/A</v>
      </c>
      <c r="Z7" s="76" t="e">
        <f t="shared" ca="1" si="8"/>
        <v>#N/A</v>
      </c>
      <c r="AB7" s="195"/>
      <c r="AC7" s="193"/>
      <c r="AD7" s="193"/>
    </row>
    <row r="8" spans="1:30" ht="18" x14ac:dyDescent="0.35">
      <c r="A8" s="78">
        <v>1</v>
      </c>
      <c r="B8" s="47" t="s">
        <v>64</v>
      </c>
      <c r="C8" s="47">
        <v>116</v>
      </c>
      <c r="D8" s="47">
        <v>232</v>
      </c>
      <c r="E8" s="47">
        <v>19475</v>
      </c>
      <c r="F8" s="47">
        <v>2</v>
      </c>
      <c r="G8" s="47">
        <v>19475</v>
      </c>
      <c r="H8" s="47">
        <v>8467</v>
      </c>
      <c r="I8" s="47">
        <v>11008</v>
      </c>
      <c r="J8" s="47">
        <v>0.56523748399999996</v>
      </c>
      <c r="K8" s="48">
        <v>-0.29014957000000002</v>
      </c>
      <c r="L8" s="71" t="str">
        <f t="shared" si="6"/>
        <v>ACTUALPAYFINE</v>
      </c>
      <c r="M8" s="71">
        <f t="shared" si="0"/>
        <v>2</v>
      </c>
      <c r="N8" s="71" t="str">
        <f t="shared" si="7"/>
        <v>(116.00,232.00]</v>
      </c>
      <c r="O8" s="71">
        <f t="shared" si="1"/>
        <v>19475</v>
      </c>
      <c r="P8" s="71">
        <f t="shared" si="1"/>
        <v>8467</v>
      </c>
      <c r="Q8" s="71">
        <f t="shared" si="1"/>
        <v>11008</v>
      </c>
      <c r="R8" s="72">
        <f t="shared" si="2"/>
        <v>0.16836253922695876</v>
      </c>
      <c r="S8" s="72">
        <f t="shared" si="3"/>
        <v>0.56523748399999996</v>
      </c>
      <c r="T8" s="73">
        <f t="shared" si="3"/>
        <v>-0.29014957000000002</v>
      </c>
      <c r="U8" s="73">
        <f t="shared" si="4"/>
        <v>1.4643793429639845E-2</v>
      </c>
      <c r="V8" s="74" t="str">
        <f t="shared" si="5"/>
        <v/>
      </c>
      <c r="W8" s="78" t="s">
        <v>28</v>
      </c>
      <c r="X8" s="75" t="e">
        <f ca="1">IF(SUMIFS($A$2:$A$494,$L$2:$L$494,$X$2)&gt;=(ROW()-4),OFFSET($L$1,MATCH($X$2,$L$2:$L$494,0)+ROW()-5,COLUMN()-22),#N/A)</f>
        <v>#N/A</v>
      </c>
      <c r="Y8" s="76" t="e">
        <f t="shared" ca="1" si="8"/>
        <v>#N/A</v>
      </c>
      <c r="Z8" s="76" t="e">
        <f t="shared" ca="1" si="8"/>
        <v>#N/A</v>
      </c>
      <c r="AB8" s="195"/>
      <c r="AC8" s="194"/>
      <c r="AD8" s="194"/>
    </row>
    <row r="9" spans="1:30" ht="16.5" x14ac:dyDescent="0.35">
      <c r="A9" s="78">
        <v>1</v>
      </c>
      <c r="B9" s="47" t="s">
        <v>64</v>
      </c>
      <c r="C9" s="47">
        <v>232</v>
      </c>
      <c r="D9" s="47">
        <v>812</v>
      </c>
      <c r="E9" s="47">
        <v>26437</v>
      </c>
      <c r="F9" s="47">
        <v>3</v>
      </c>
      <c r="G9" s="47">
        <v>26437</v>
      </c>
      <c r="H9" s="47">
        <v>11848</v>
      </c>
      <c r="I9" s="47">
        <v>14589</v>
      </c>
      <c r="J9" s="47">
        <v>0.55184022389999998</v>
      </c>
      <c r="K9" s="48">
        <v>-0.34448685299999998</v>
      </c>
      <c r="L9" s="71" t="str">
        <f t="shared" si="6"/>
        <v>ACTUALPAYFINE</v>
      </c>
      <c r="M9" s="71">
        <f t="shared" si="0"/>
        <v>3</v>
      </c>
      <c r="N9" s="71" t="str">
        <f t="shared" si="7"/>
        <v>(232.00,812.00]</v>
      </c>
      <c r="O9" s="71">
        <f t="shared" si="1"/>
        <v>26437</v>
      </c>
      <c r="P9" s="71">
        <f t="shared" si="1"/>
        <v>11848</v>
      </c>
      <c r="Q9" s="71">
        <f t="shared" si="1"/>
        <v>14589</v>
      </c>
      <c r="R9" s="72">
        <f t="shared" si="2"/>
        <v>0.22854944541941508</v>
      </c>
      <c r="S9" s="72">
        <f t="shared" si="3"/>
        <v>0.55184022389999998</v>
      </c>
      <c r="T9" s="73">
        <f t="shared" si="3"/>
        <v>-0.34448685299999998</v>
      </c>
      <c r="U9" s="73">
        <f t="shared" si="4"/>
        <v>2.8151030344076799E-2</v>
      </c>
      <c r="V9" s="74" t="str">
        <f t="shared" si="5"/>
        <v/>
      </c>
      <c r="W9" s="78" t="s">
        <v>30</v>
      </c>
      <c r="X9" s="75" t="e">
        <f ca="1">IF(SUMIFS($A$2:$A$494,$L$2:$L$494,$X$2)&gt;=(ROW()-4),OFFSET($L$1,MATCH($X$2,$L$2:$L$494,0)+ROW()-5,COLUMN()-22),#N/A)</f>
        <v>#N/A</v>
      </c>
      <c r="Y9" s="76" t="e">
        <f t="shared" ca="1" si="8"/>
        <v>#N/A</v>
      </c>
      <c r="Z9" s="76" t="e">
        <f t="shared" ca="1" si="8"/>
        <v>#N/A</v>
      </c>
    </row>
    <row r="10" spans="1:30" ht="16.5" x14ac:dyDescent="0.35">
      <c r="A10" s="78">
        <v>1</v>
      </c>
      <c r="B10" s="47" t="s">
        <v>64</v>
      </c>
      <c r="C10" s="47">
        <v>812</v>
      </c>
      <c r="D10" s="47">
        <v>1856</v>
      </c>
      <c r="E10" s="47">
        <v>2387</v>
      </c>
      <c r="F10" s="47">
        <v>4</v>
      </c>
      <c r="G10" s="47">
        <v>2387</v>
      </c>
      <c r="H10" s="47">
        <v>1130</v>
      </c>
      <c r="I10" s="47">
        <v>1257</v>
      </c>
      <c r="J10" s="47">
        <v>0.52660242980000005</v>
      </c>
      <c r="K10" s="48">
        <v>-0.44608529899999999</v>
      </c>
      <c r="L10" s="71" t="str">
        <f t="shared" si="6"/>
        <v>ACTUALPAYFINE</v>
      </c>
      <c r="M10" s="71">
        <f t="shared" si="0"/>
        <v>4</v>
      </c>
      <c r="N10" s="71" t="str">
        <f t="shared" si="7"/>
        <v>(812.00,1856.00]</v>
      </c>
      <c r="O10" s="71">
        <f t="shared" si="1"/>
        <v>2387</v>
      </c>
      <c r="P10" s="71">
        <f t="shared" si="1"/>
        <v>1130</v>
      </c>
      <c r="Q10" s="71">
        <f t="shared" si="1"/>
        <v>1257</v>
      </c>
      <c r="R10" s="72">
        <f t="shared" si="2"/>
        <v>2.0635757696264471E-2</v>
      </c>
      <c r="S10" s="72">
        <f t="shared" si="3"/>
        <v>0.52660242980000005</v>
      </c>
      <c r="T10" s="73">
        <f t="shared" si="3"/>
        <v>-0.44608529899999999</v>
      </c>
      <c r="U10" s="73">
        <f t="shared" si="4"/>
        <v>4.2934460599597553E-3</v>
      </c>
      <c r="V10" s="74" t="str">
        <f t="shared" si="5"/>
        <v/>
      </c>
      <c r="W10" s="78" t="s">
        <v>31</v>
      </c>
    </row>
    <row r="11" spans="1:30" ht="16.5" x14ac:dyDescent="0.35">
      <c r="A11" s="78">
        <v>1</v>
      </c>
      <c r="B11" s="47" t="s">
        <v>64</v>
      </c>
      <c r="C11" s="47">
        <v>1856</v>
      </c>
      <c r="D11" s="47">
        <v>2320</v>
      </c>
      <c r="E11" s="47">
        <v>6</v>
      </c>
      <c r="F11" s="47">
        <v>5</v>
      </c>
      <c r="G11" s="47">
        <v>6</v>
      </c>
      <c r="H11" s="47">
        <v>1</v>
      </c>
      <c r="I11" s="47">
        <v>5</v>
      </c>
      <c r="J11" s="47">
        <v>0.83333333330000003</v>
      </c>
      <c r="K11" s="48">
        <v>1.0568423164</v>
      </c>
      <c r="L11" s="71" t="str">
        <f t="shared" si="6"/>
        <v>ACTUALPAYFINE</v>
      </c>
      <c r="M11" s="71">
        <f t="shared" si="0"/>
        <v>5</v>
      </c>
      <c r="N11" s="71" t="str">
        <f t="shared" si="7"/>
        <v>(1856.00,2320.00]</v>
      </c>
      <c r="O11" s="71">
        <f t="shared" si="1"/>
        <v>6</v>
      </c>
      <c r="P11" s="71">
        <f t="shared" si="1"/>
        <v>1</v>
      </c>
      <c r="Q11" s="71">
        <f t="shared" si="1"/>
        <v>5</v>
      </c>
      <c r="R11" s="72">
        <f t="shared" si="2"/>
        <v>5.1870358683530295E-5</v>
      </c>
      <c r="S11" s="72">
        <f t="shared" si="3"/>
        <v>0.83333333330000003</v>
      </c>
      <c r="T11" s="73">
        <f t="shared" si="3"/>
        <v>1.0568423164</v>
      </c>
      <c r="U11" s="73">
        <f t="shared" si="4"/>
        <v>4.6956984603598207E-5</v>
      </c>
      <c r="V11" s="74" t="str">
        <f t="shared" si="5"/>
        <v/>
      </c>
      <c r="W11" s="78" t="s">
        <v>73</v>
      </c>
      <c r="X11" s="230"/>
      <c r="Y11" s="230"/>
      <c r="Z11" s="230"/>
    </row>
    <row r="12" spans="1:30" ht="16.5" x14ac:dyDescent="0.35">
      <c r="A12" s="78">
        <v>1</v>
      </c>
      <c r="B12" s="47" t="s">
        <v>1209</v>
      </c>
      <c r="C12" s="47">
        <v>-1E-4</v>
      </c>
      <c r="D12" s="47">
        <v>2</v>
      </c>
      <c r="E12" s="47">
        <v>45891</v>
      </c>
      <c r="F12" s="47">
        <v>1</v>
      </c>
      <c r="G12" s="47">
        <v>45891</v>
      </c>
      <c r="H12" s="47">
        <v>12852</v>
      </c>
      <c r="I12" s="47">
        <v>33039</v>
      </c>
      <c r="J12" s="47">
        <v>0.71994508729999995</v>
      </c>
      <c r="K12" s="48">
        <v>0.3915936445</v>
      </c>
      <c r="L12" s="71" t="str">
        <f t="shared" si="6"/>
        <v>ACTUALPAYFINECNT</v>
      </c>
      <c r="M12" s="71">
        <f t="shared" si="0"/>
        <v>1</v>
      </c>
      <c r="N12" s="71" t="s">
        <v>1204</v>
      </c>
      <c r="O12" s="71">
        <f t="shared" si="1"/>
        <v>45891</v>
      </c>
      <c r="P12" s="71">
        <f t="shared" si="1"/>
        <v>12852</v>
      </c>
      <c r="Q12" s="71">
        <f t="shared" si="1"/>
        <v>33039</v>
      </c>
      <c r="R12" s="72">
        <f t="shared" si="2"/>
        <v>0.39673043839098149</v>
      </c>
      <c r="S12" s="72">
        <f t="shared" si="3"/>
        <v>0.71994508729999995</v>
      </c>
      <c r="T12" s="73">
        <f t="shared" si="3"/>
        <v>0.3915936445</v>
      </c>
      <c r="U12" s="73">
        <f t="shared" si="4"/>
        <v>5.7096543378554437E-2</v>
      </c>
      <c r="V12" s="74">
        <f t="shared" si="5"/>
        <v>0.11196937633195274</v>
      </c>
      <c r="W12" s="78" t="s">
        <v>101</v>
      </c>
      <c r="X12" s="230"/>
      <c r="Y12" s="230"/>
      <c r="Z12" s="230"/>
    </row>
    <row r="13" spans="1:30" ht="16.5" x14ac:dyDescent="0.35">
      <c r="A13" s="78">
        <v>1</v>
      </c>
      <c r="B13" s="47" t="s">
        <v>65</v>
      </c>
      <c r="C13" s="47">
        <v>2</v>
      </c>
      <c r="D13" s="47">
        <v>4</v>
      </c>
      <c r="E13" s="47">
        <v>22962</v>
      </c>
      <c r="F13" s="47">
        <v>2</v>
      </c>
      <c r="G13" s="47">
        <v>22962</v>
      </c>
      <c r="H13" s="47">
        <v>8537</v>
      </c>
      <c r="I13" s="47">
        <v>14425</v>
      </c>
      <c r="J13" s="47">
        <v>0.62821182819999999</v>
      </c>
      <c r="K13" s="48">
        <v>-2.8042442000000001E-2</v>
      </c>
      <c r="L13" s="71" t="str">
        <f t="shared" si="6"/>
        <v>ACTUALPAYFINECNT</v>
      </c>
      <c r="M13" s="71">
        <f t="shared" si="0"/>
        <v>2</v>
      </c>
      <c r="N13" s="71" t="s">
        <v>1205</v>
      </c>
      <c r="O13" s="71">
        <f t="shared" si="1"/>
        <v>22962</v>
      </c>
      <c r="P13" s="71">
        <f t="shared" si="1"/>
        <v>8537</v>
      </c>
      <c r="Q13" s="71">
        <f t="shared" si="1"/>
        <v>14425</v>
      </c>
      <c r="R13" s="72">
        <f t="shared" si="2"/>
        <v>0.19850786268187046</v>
      </c>
      <c r="S13" s="72">
        <f t="shared" si="3"/>
        <v>0.62821182819999999</v>
      </c>
      <c r="T13" s="73">
        <f t="shared" si="3"/>
        <v>-2.8042442000000001E-2</v>
      </c>
      <c r="U13" s="73">
        <f t="shared" si="4"/>
        <v>1.5668406710384533E-4</v>
      </c>
      <c r="V13" s="74" t="str">
        <f t="shared" si="5"/>
        <v/>
      </c>
      <c r="W13" s="78" t="s">
        <v>44</v>
      </c>
      <c r="X13" s="230"/>
      <c r="Y13" s="230"/>
      <c r="Z13" s="230"/>
    </row>
    <row r="14" spans="1:30" ht="16.5" x14ac:dyDescent="0.35">
      <c r="A14" s="78">
        <v>1</v>
      </c>
      <c r="B14" s="47" t="s">
        <v>65</v>
      </c>
      <c r="C14" s="47">
        <v>4</v>
      </c>
      <c r="D14" s="47">
        <v>6</v>
      </c>
      <c r="E14" s="47">
        <v>15369</v>
      </c>
      <c r="F14" s="47">
        <v>3</v>
      </c>
      <c r="G14" s="47">
        <v>15369</v>
      </c>
      <c r="H14" s="47">
        <v>6330</v>
      </c>
      <c r="I14" s="47">
        <v>9039</v>
      </c>
      <c r="J14" s="47">
        <v>0.58813195389999995</v>
      </c>
      <c r="K14" s="48">
        <v>-0.19634728300000001</v>
      </c>
      <c r="L14" s="71" t="str">
        <f t="shared" si="6"/>
        <v>ACTUALPAYFINECNT</v>
      </c>
      <c r="M14" s="71">
        <f t="shared" si="0"/>
        <v>3</v>
      </c>
      <c r="N14" s="71" t="s">
        <v>1206</v>
      </c>
      <c r="O14" s="71">
        <f t="shared" si="1"/>
        <v>15369</v>
      </c>
      <c r="P14" s="71">
        <f t="shared" si="1"/>
        <v>6330</v>
      </c>
      <c r="Q14" s="71">
        <f t="shared" si="1"/>
        <v>9039</v>
      </c>
      <c r="R14" s="72">
        <f t="shared" si="2"/>
        <v>0.13286592376786285</v>
      </c>
      <c r="S14" s="72">
        <f t="shared" si="3"/>
        <v>0.58813195389999995</v>
      </c>
      <c r="T14" s="73">
        <f t="shared" si="3"/>
        <v>-0.19634728300000001</v>
      </c>
      <c r="U14" s="73">
        <f t="shared" si="4"/>
        <v>5.2441806301295885E-3</v>
      </c>
      <c r="V14" s="74" t="str">
        <f t="shared" si="5"/>
        <v/>
      </c>
      <c r="W14" s="78" t="s">
        <v>121</v>
      </c>
      <c r="X14" s="230"/>
      <c r="Y14" s="230"/>
      <c r="Z14" s="230"/>
    </row>
    <row r="15" spans="1:30" ht="16.5" x14ac:dyDescent="0.35">
      <c r="A15" s="78">
        <v>1</v>
      </c>
      <c r="B15" s="47" t="s">
        <v>65</v>
      </c>
      <c r="C15" s="47">
        <v>6</v>
      </c>
      <c r="D15" s="47">
        <v>12</v>
      </c>
      <c r="E15" s="47">
        <v>22893</v>
      </c>
      <c r="F15" s="47">
        <v>4</v>
      </c>
      <c r="G15" s="47">
        <v>22893</v>
      </c>
      <c r="H15" s="47">
        <v>10167</v>
      </c>
      <c r="I15" s="47">
        <v>12726</v>
      </c>
      <c r="J15" s="47">
        <v>0.5558904469</v>
      </c>
      <c r="K15" s="48">
        <v>-0.328095633</v>
      </c>
      <c r="L15" s="71" t="str">
        <f t="shared" si="6"/>
        <v>ACTUALPAYFINECNT</v>
      </c>
      <c r="M15" s="71">
        <f t="shared" si="0"/>
        <v>4</v>
      </c>
      <c r="N15" s="71" t="s">
        <v>1207</v>
      </c>
      <c r="O15" s="71">
        <f t="shared" si="1"/>
        <v>22893</v>
      </c>
      <c r="P15" s="71">
        <f t="shared" si="1"/>
        <v>10167</v>
      </c>
      <c r="Q15" s="71">
        <f t="shared" si="1"/>
        <v>12726</v>
      </c>
      <c r="R15" s="72">
        <f t="shared" si="2"/>
        <v>0.19791135355700984</v>
      </c>
      <c r="S15" s="72">
        <f t="shared" si="3"/>
        <v>0.5558904469</v>
      </c>
      <c r="T15" s="73">
        <f t="shared" si="3"/>
        <v>-0.328095633</v>
      </c>
      <c r="U15" s="73">
        <f t="shared" si="4"/>
        <v>2.2082989066762707E-2</v>
      </c>
      <c r="V15" s="74" t="str">
        <f t="shared" si="5"/>
        <v/>
      </c>
      <c r="W15" s="78" t="s">
        <v>26</v>
      </c>
      <c r="X15" s="230"/>
      <c r="Y15" s="230"/>
      <c r="Z15" s="230"/>
    </row>
    <row r="16" spans="1:30" ht="16.5" x14ac:dyDescent="0.35">
      <c r="A16" s="78">
        <v>1</v>
      </c>
      <c r="B16" s="47" t="s">
        <v>65</v>
      </c>
      <c r="C16" s="47">
        <v>12</v>
      </c>
      <c r="D16" s="47">
        <v>40.000100000000003</v>
      </c>
      <c r="E16" s="47">
        <v>8558</v>
      </c>
      <c r="F16" s="47">
        <v>5</v>
      </c>
      <c r="G16" s="47">
        <v>8558</v>
      </c>
      <c r="H16" s="47">
        <v>4365</v>
      </c>
      <c r="I16" s="47">
        <v>4193</v>
      </c>
      <c r="J16" s="47">
        <v>0.48995092309999999</v>
      </c>
      <c r="K16" s="48">
        <v>-0.59279731700000005</v>
      </c>
      <c r="L16" s="71" t="str">
        <f t="shared" si="6"/>
        <v>ACTUALPAYFINECNT</v>
      </c>
      <c r="M16" s="71">
        <f t="shared" si="0"/>
        <v>5</v>
      </c>
      <c r="N16" s="71" t="s">
        <v>1208</v>
      </c>
      <c r="O16" s="71">
        <f t="shared" si="1"/>
        <v>8558</v>
      </c>
      <c r="P16" s="71">
        <f t="shared" si="1"/>
        <v>4365</v>
      </c>
      <c r="Q16" s="71">
        <f t="shared" si="1"/>
        <v>4193</v>
      </c>
      <c r="R16" s="72">
        <f t="shared" si="2"/>
        <v>7.3984421602275377E-2</v>
      </c>
      <c r="S16" s="72">
        <f t="shared" si="3"/>
        <v>0.48995092309999999</v>
      </c>
      <c r="T16" s="73">
        <f t="shared" si="3"/>
        <v>-0.59279731700000005</v>
      </c>
      <c r="U16" s="73">
        <f t="shared" si="4"/>
        <v>2.7388979189402151E-2</v>
      </c>
      <c r="V16" s="74" t="str">
        <f t="shared" si="5"/>
        <v/>
      </c>
      <c r="W16" s="78" t="s">
        <v>50</v>
      </c>
    </row>
    <row r="17" spans="1:23" ht="16.5" x14ac:dyDescent="0.35">
      <c r="A17" s="78">
        <v>1</v>
      </c>
      <c r="B17" s="47" t="s">
        <v>63</v>
      </c>
      <c r="C17" s="47">
        <v>-1E-4</v>
      </c>
      <c r="D17" s="47">
        <v>382.78149999999999</v>
      </c>
      <c r="E17" s="47">
        <v>12149</v>
      </c>
      <c r="F17" s="47">
        <v>1</v>
      </c>
      <c r="G17" s="47">
        <v>12149</v>
      </c>
      <c r="H17" s="47">
        <v>3568</v>
      </c>
      <c r="I17" s="47">
        <v>8581</v>
      </c>
      <c r="J17" s="47">
        <v>0.7063132768</v>
      </c>
      <c r="K17" s="48">
        <v>0.32494964599999998</v>
      </c>
      <c r="L17" s="71" t="str">
        <f t="shared" si="6"/>
        <v>ACTUALPAYINTEAMT</v>
      </c>
      <c r="M17" s="71">
        <f t="shared" si="0"/>
        <v>1</v>
      </c>
      <c r="N17" s="71" t="str">
        <f t="shared" si="7"/>
        <v>(0.00,382.78]</v>
      </c>
      <c r="O17" s="71">
        <f t="shared" si="1"/>
        <v>12149</v>
      </c>
      <c r="P17" s="71">
        <f t="shared" si="1"/>
        <v>3568</v>
      </c>
      <c r="Q17" s="71">
        <f t="shared" si="1"/>
        <v>8581</v>
      </c>
      <c r="R17" s="72">
        <f t="shared" si="2"/>
        <v>0.10502883127436827</v>
      </c>
      <c r="S17" s="72">
        <f t="shared" si="3"/>
        <v>0.7063132768</v>
      </c>
      <c r="T17" s="73">
        <f t="shared" si="3"/>
        <v>0.32494964599999998</v>
      </c>
      <c r="U17" s="73">
        <f t="shared" si="4"/>
        <v>1.0536369348189795E-2</v>
      </c>
      <c r="V17" s="74">
        <f t="shared" si="5"/>
        <v>2.9184426125645833E-2</v>
      </c>
      <c r="W17" s="78" t="s">
        <v>396</v>
      </c>
    </row>
    <row r="18" spans="1:23" ht="16.5" x14ac:dyDescent="0.35">
      <c r="A18" s="78">
        <v>1</v>
      </c>
      <c r="B18" s="47" t="s">
        <v>63</v>
      </c>
      <c r="C18" s="47">
        <v>382.78149999999999</v>
      </c>
      <c r="D18" s="47">
        <v>765.56299999999999</v>
      </c>
      <c r="E18" s="47">
        <v>30757</v>
      </c>
      <c r="F18" s="47">
        <v>2</v>
      </c>
      <c r="G18" s="47">
        <v>30757</v>
      </c>
      <c r="H18" s="47">
        <v>10297</v>
      </c>
      <c r="I18" s="47">
        <v>20460</v>
      </c>
      <c r="J18" s="47">
        <v>0.66521442269999997</v>
      </c>
      <c r="K18" s="48">
        <v>0.13402357379999999</v>
      </c>
      <c r="L18" s="71" t="str">
        <f t="shared" si="6"/>
        <v>ACTUALPAYINTEAMT</v>
      </c>
      <c r="M18" s="71">
        <f t="shared" si="0"/>
        <v>2</v>
      </c>
      <c r="N18" s="71" t="str">
        <f t="shared" si="7"/>
        <v>(382.78,765.56]</v>
      </c>
      <c r="O18" s="71">
        <f t="shared" si="1"/>
        <v>30757</v>
      </c>
      <c r="P18" s="71">
        <f t="shared" si="1"/>
        <v>10297</v>
      </c>
      <c r="Q18" s="71">
        <f t="shared" si="1"/>
        <v>20460</v>
      </c>
      <c r="R18" s="72">
        <f t="shared" si="2"/>
        <v>0.26589610367155692</v>
      </c>
      <c r="S18" s="72">
        <f t="shared" si="3"/>
        <v>0.66521442269999997</v>
      </c>
      <c r="T18" s="73">
        <f t="shared" si="3"/>
        <v>0.13402357379999999</v>
      </c>
      <c r="U18" s="73">
        <f t="shared" si="4"/>
        <v>4.6845076100121728E-3</v>
      </c>
      <c r="V18" s="74" t="str">
        <f t="shared" si="5"/>
        <v/>
      </c>
      <c r="W18" s="78" t="s">
        <v>84</v>
      </c>
    </row>
    <row r="19" spans="1:23" ht="16.5" x14ac:dyDescent="0.35">
      <c r="A19" s="78">
        <v>1</v>
      </c>
      <c r="B19" s="47" t="s">
        <v>63</v>
      </c>
      <c r="C19" s="47">
        <v>765.56299999999999</v>
      </c>
      <c r="D19" s="47">
        <v>1148.3444999999999</v>
      </c>
      <c r="E19" s="47">
        <v>26616</v>
      </c>
      <c r="F19" s="47">
        <v>3</v>
      </c>
      <c r="G19" s="47">
        <v>26616</v>
      </c>
      <c r="H19" s="47">
        <v>9687</v>
      </c>
      <c r="I19" s="47">
        <v>16929</v>
      </c>
      <c r="J19" s="47">
        <v>0.63604598739999996</v>
      </c>
      <c r="K19" s="48">
        <v>5.6477510999999999E-3</v>
      </c>
      <c r="L19" s="71" t="str">
        <f t="shared" si="6"/>
        <v>ACTUALPAYINTEAMT</v>
      </c>
      <c r="M19" s="71">
        <f t="shared" si="0"/>
        <v>3</v>
      </c>
      <c r="N19" s="71" t="str">
        <f t="shared" si="7"/>
        <v>(765.56,1148.34]</v>
      </c>
      <c r="O19" s="71">
        <f t="shared" si="1"/>
        <v>26616</v>
      </c>
      <c r="P19" s="71">
        <f t="shared" si="1"/>
        <v>9687</v>
      </c>
      <c r="Q19" s="71">
        <f t="shared" si="1"/>
        <v>16929</v>
      </c>
      <c r="R19" s="72">
        <f t="shared" si="2"/>
        <v>0.23009691112014038</v>
      </c>
      <c r="S19" s="72">
        <f t="shared" si="3"/>
        <v>0.63604598739999996</v>
      </c>
      <c r="T19" s="73">
        <f t="shared" si="3"/>
        <v>5.6477510999999999E-3</v>
      </c>
      <c r="U19" s="73">
        <f t="shared" si="4"/>
        <v>7.3338222379359147E-6</v>
      </c>
      <c r="V19" s="74" t="str">
        <f t="shared" si="5"/>
        <v/>
      </c>
      <c r="W19" s="78" t="s">
        <v>80</v>
      </c>
    </row>
    <row r="20" spans="1:23" ht="16.5" x14ac:dyDescent="0.35">
      <c r="A20" s="78">
        <v>1</v>
      </c>
      <c r="B20" s="47" t="s">
        <v>63</v>
      </c>
      <c r="C20" s="47">
        <v>1148.3444999999999</v>
      </c>
      <c r="D20" s="47">
        <v>2296.6889999999999</v>
      </c>
      <c r="E20" s="47">
        <v>38120</v>
      </c>
      <c r="F20" s="47">
        <v>4</v>
      </c>
      <c r="G20" s="47">
        <v>38120</v>
      </c>
      <c r="H20" s="47">
        <v>15122</v>
      </c>
      <c r="I20" s="47">
        <v>22998</v>
      </c>
      <c r="J20" s="47">
        <v>0.60330535149999998</v>
      </c>
      <c r="K20" s="48">
        <v>-0.133338978</v>
      </c>
      <c r="L20" s="71" t="str">
        <f t="shared" si="6"/>
        <v>ACTUALPAYINTEAMT</v>
      </c>
      <c r="M20" s="71">
        <f t="shared" si="0"/>
        <v>4</v>
      </c>
      <c r="N20" s="71" t="str">
        <f t="shared" si="7"/>
        <v>(1148.34,2296.69]</v>
      </c>
      <c r="O20" s="71">
        <f t="shared" si="1"/>
        <v>38120</v>
      </c>
      <c r="P20" s="71">
        <f t="shared" si="1"/>
        <v>15122</v>
      </c>
      <c r="Q20" s="71">
        <f t="shared" si="1"/>
        <v>22998</v>
      </c>
      <c r="R20" s="72">
        <f t="shared" si="2"/>
        <v>0.32954967883602915</v>
      </c>
      <c r="S20" s="72">
        <f t="shared" si="3"/>
        <v>0.60330535149999998</v>
      </c>
      <c r="T20" s="73">
        <f t="shared" si="3"/>
        <v>-0.133338978</v>
      </c>
      <c r="U20" s="73">
        <f t="shared" si="4"/>
        <v>5.9573617451333044E-3</v>
      </c>
      <c r="V20" s="74" t="str">
        <f t="shared" si="5"/>
        <v/>
      </c>
      <c r="W20" s="78" t="s">
        <v>82</v>
      </c>
    </row>
    <row r="21" spans="1:23" ht="16.5" x14ac:dyDescent="0.35">
      <c r="A21" s="78">
        <v>1</v>
      </c>
      <c r="B21" s="47" t="s">
        <v>63</v>
      </c>
      <c r="C21" s="47">
        <v>2296.6889999999999</v>
      </c>
      <c r="D21" s="47">
        <v>7655.63</v>
      </c>
      <c r="E21" s="47">
        <v>8031</v>
      </c>
      <c r="F21" s="47">
        <v>5</v>
      </c>
      <c r="G21" s="47">
        <v>8031</v>
      </c>
      <c r="H21" s="47">
        <v>3577</v>
      </c>
      <c r="I21" s="47">
        <v>4454</v>
      </c>
      <c r="J21" s="47">
        <v>0.55460092139999995</v>
      </c>
      <c r="K21" s="48">
        <v>-0.333317488</v>
      </c>
      <c r="L21" s="71" t="str">
        <f t="shared" si="6"/>
        <v>ACTUALPAYINTEAMT</v>
      </c>
      <c r="M21" s="71">
        <f t="shared" si="0"/>
        <v>5</v>
      </c>
      <c r="N21" s="71" t="str">
        <f t="shared" si="7"/>
        <v>(2296.69,7655.63]</v>
      </c>
      <c r="O21" s="71">
        <f t="shared" si="1"/>
        <v>8031</v>
      </c>
      <c r="P21" s="71">
        <f t="shared" si="1"/>
        <v>3577</v>
      </c>
      <c r="Q21" s="71">
        <f t="shared" si="1"/>
        <v>4454</v>
      </c>
      <c r="R21" s="72">
        <f t="shared" si="2"/>
        <v>6.9428475097905298E-2</v>
      </c>
      <c r="S21" s="72">
        <f t="shared" si="3"/>
        <v>0.55460092139999995</v>
      </c>
      <c r="T21" s="73">
        <f t="shared" si="3"/>
        <v>-0.333317488</v>
      </c>
      <c r="U21" s="73">
        <f t="shared" si="4"/>
        <v>7.9988536000726255E-3</v>
      </c>
      <c r="V21" s="74" t="str">
        <f t="shared" si="5"/>
        <v/>
      </c>
      <c r="W21" s="78" t="s">
        <v>97</v>
      </c>
    </row>
    <row r="22" spans="1:23" ht="16.5" x14ac:dyDescent="0.35">
      <c r="A22" s="78">
        <v>1</v>
      </c>
      <c r="B22" s="47" t="s">
        <v>60</v>
      </c>
      <c r="C22" s="47">
        <v>165.51990000000001</v>
      </c>
      <c r="D22" s="47">
        <v>1591.9469999999999</v>
      </c>
      <c r="E22" s="47">
        <v>19466</v>
      </c>
      <c r="F22" s="47">
        <v>1</v>
      </c>
      <c r="G22" s="47">
        <v>19466</v>
      </c>
      <c r="H22" s="47">
        <v>5518</v>
      </c>
      <c r="I22" s="47">
        <v>13948</v>
      </c>
      <c r="J22" s="47">
        <v>0.71653138810000006</v>
      </c>
      <c r="K22" s="48">
        <v>0.37472505690000002</v>
      </c>
      <c r="L22" s="71" t="str">
        <f t="shared" si="6"/>
        <v>ACTUALPAYPRINCIPLE</v>
      </c>
      <c r="M22" s="71">
        <f t="shared" si="0"/>
        <v>1</v>
      </c>
      <c r="N22" s="71" t="str">
        <f t="shared" si="7"/>
        <v>(165.52,1591.95]</v>
      </c>
      <c r="O22" s="71">
        <f t="shared" si="1"/>
        <v>19466</v>
      </c>
      <c r="P22" s="71">
        <f t="shared" si="1"/>
        <v>5518</v>
      </c>
      <c r="Q22" s="71">
        <f t="shared" si="1"/>
        <v>13948</v>
      </c>
      <c r="R22" s="72">
        <f t="shared" si="2"/>
        <v>0.16828473368893346</v>
      </c>
      <c r="S22" s="72">
        <f t="shared" si="3"/>
        <v>0.71653138810000006</v>
      </c>
      <c r="T22" s="73">
        <f t="shared" si="3"/>
        <v>0.37472505690000002</v>
      </c>
      <c r="U22" s="73">
        <f t="shared" si="4"/>
        <v>2.2247370219333311E-2</v>
      </c>
      <c r="V22" s="74">
        <f t="shared" si="5"/>
        <v>5.0096799632198645E-2</v>
      </c>
      <c r="W22" s="78" t="s">
        <v>92</v>
      </c>
    </row>
    <row r="23" spans="1:23" ht="16.5" x14ac:dyDescent="0.35">
      <c r="A23" s="78">
        <v>1</v>
      </c>
      <c r="B23" s="47" t="s">
        <v>60</v>
      </c>
      <c r="C23" s="47">
        <v>1591.9469999999999</v>
      </c>
      <c r="D23" s="47">
        <v>3018.3739999999998</v>
      </c>
      <c r="E23" s="47">
        <v>32614</v>
      </c>
      <c r="F23" s="47">
        <v>2</v>
      </c>
      <c r="G23" s="47">
        <v>32614</v>
      </c>
      <c r="H23" s="47">
        <v>10895</v>
      </c>
      <c r="I23" s="47">
        <v>21719</v>
      </c>
      <c r="J23" s="47">
        <v>0.66594100690000002</v>
      </c>
      <c r="K23" s="48">
        <v>0.137287889</v>
      </c>
      <c r="L23" s="71" t="str">
        <f t="shared" si="6"/>
        <v>ACTUALPAYPRINCIPLE</v>
      </c>
      <c r="M23" s="71">
        <f t="shared" si="0"/>
        <v>2</v>
      </c>
      <c r="N23" s="71" t="str">
        <f t="shared" si="7"/>
        <v>(1591.95,3018.37]</v>
      </c>
      <c r="O23" s="71">
        <f t="shared" si="1"/>
        <v>32614</v>
      </c>
      <c r="P23" s="71">
        <f t="shared" si="1"/>
        <v>10895</v>
      </c>
      <c r="Q23" s="71">
        <f t="shared" si="1"/>
        <v>21719</v>
      </c>
      <c r="R23" s="72">
        <f t="shared" si="2"/>
        <v>0.28194997968410951</v>
      </c>
      <c r="S23" s="72">
        <f t="shared" si="3"/>
        <v>0.66594100690000002</v>
      </c>
      <c r="T23" s="73">
        <f t="shared" si="3"/>
        <v>0.137287889</v>
      </c>
      <c r="U23" s="73">
        <f t="shared" si="4"/>
        <v>5.2096361769200803E-3</v>
      </c>
      <c r="V23" s="74" t="str">
        <f t="shared" si="5"/>
        <v/>
      </c>
      <c r="W23" s="78" t="s">
        <v>32</v>
      </c>
    </row>
    <row r="24" spans="1:23" ht="16.5" x14ac:dyDescent="0.35">
      <c r="A24" s="78">
        <v>1</v>
      </c>
      <c r="B24" s="47" t="s">
        <v>60</v>
      </c>
      <c r="C24" s="47">
        <v>3018.3739999999998</v>
      </c>
      <c r="D24" s="47">
        <v>4444.8010000000004</v>
      </c>
      <c r="E24" s="47">
        <v>25410</v>
      </c>
      <c r="F24" s="47">
        <v>3</v>
      </c>
      <c r="G24" s="47">
        <v>25410</v>
      </c>
      <c r="H24" s="47">
        <v>9600</v>
      </c>
      <c r="I24" s="47">
        <v>15810</v>
      </c>
      <c r="J24" s="47">
        <v>0.62219598580000002</v>
      </c>
      <c r="K24" s="48">
        <v>-5.3716042999999998E-2</v>
      </c>
      <c r="L24" s="71" t="str">
        <f t="shared" si="6"/>
        <v>ACTUALPAYPRINCIPLE</v>
      </c>
      <c r="M24" s="71">
        <f t="shared" si="0"/>
        <v>3</v>
      </c>
      <c r="N24" s="71" t="str">
        <f t="shared" si="7"/>
        <v>(3018.37,4444.80]</v>
      </c>
      <c r="O24" s="71">
        <f t="shared" si="1"/>
        <v>25410</v>
      </c>
      <c r="P24" s="71">
        <f t="shared" si="1"/>
        <v>9600</v>
      </c>
      <c r="Q24" s="71">
        <f t="shared" si="1"/>
        <v>15810</v>
      </c>
      <c r="R24" s="72">
        <f t="shared" si="2"/>
        <v>0.21967096902475081</v>
      </c>
      <c r="S24" s="72">
        <f t="shared" si="3"/>
        <v>0.62219598580000002</v>
      </c>
      <c r="T24" s="73">
        <f t="shared" si="3"/>
        <v>-5.3716042999999998E-2</v>
      </c>
      <c r="U24" s="73">
        <f t="shared" si="4"/>
        <v>6.3830785719862324E-4</v>
      </c>
      <c r="V24" s="74" t="str">
        <f t="shared" si="5"/>
        <v/>
      </c>
      <c r="W24" s="78" t="s">
        <v>104</v>
      </c>
    </row>
    <row r="25" spans="1:23" ht="16.5" x14ac:dyDescent="0.35">
      <c r="A25" s="78">
        <v>1</v>
      </c>
      <c r="B25" s="47" t="s">
        <v>60</v>
      </c>
      <c r="C25" s="47">
        <v>4444.8010000000004</v>
      </c>
      <c r="D25" s="47">
        <v>5871.2280000000001</v>
      </c>
      <c r="E25" s="47">
        <v>17346</v>
      </c>
      <c r="F25" s="47">
        <v>4</v>
      </c>
      <c r="G25" s="47">
        <v>17346</v>
      </c>
      <c r="H25" s="47">
        <v>7195</v>
      </c>
      <c r="I25" s="47">
        <v>10151</v>
      </c>
      <c r="J25" s="47">
        <v>0.58520696409999995</v>
      </c>
      <c r="K25" s="48">
        <v>-0.208409714</v>
      </c>
      <c r="L25" s="71" t="str">
        <f t="shared" si="6"/>
        <v>ACTUALPAYPRINCIPLE</v>
      </c>
      <c r="M25" s="71">
        <f t="shared" si="0"/>
        <v>4</v>
      </c>
      <c r="N25" s="71" t="str">
        <f t="shared" si="7"/>
        <v>(4444.80,5871.23]</v>
      </c>
      <c r="O25" s="71">
        <f t="shared" si="1"/>
        <v>17346</v>
      </c>
      <c r="P25" s="71">
        <f t="shared" si="1"/>
        <v>7195</v>
      </c>
      <c r="Q25" s="71">
        <f t="shared" si="1"/>
        <v>10151</v>
      </c>
      <c r="R25" s="72">
        <f t="shared" si="2"/>
        <v>0.1499572069540861</v>
      </c>
      <c r="S25" s="72">
        <f t="shared" si="3"/>
        <v>0.58520696409999995</v>
      </c>
      <c r="T25" s="73">
        <f t="shared" si="3"/>
        <v>-0.208409714</v>
      </c>
      <c r="U25" s="73">
        <f t="shared" si="4"/>
        <v>6.6766685521935584E-3</v>
      </c>
      <c r="V25" s="74" t="str">
        <f t="shared" si="5"/>
        <v/>
      </c>
      <c r="W25" s="78" t="s">
        <v>91</v>
      </c>
    </row>
    <row r="26" spans="1:23" ht="16.5" x14ac:dyDescent="0.35">
      <c r="A26" s="78">
        <v>1</v>
      </c>
      <c r="B26" s="47" t="s">
        <v>60</v>
      </c>
      <c r="C26" s="47">
        <v>5871.2280000000001</v>
      </c>
      <c r="D26" s="47">
        <v>28694.06</v>
      </c>
      <c r="E26" s="47">
        <v>20837</v>
      </c>
      <c r="F26" s="47">
        <v>5</v>
      </c>
      <c r="G26" s="47">
        <v>20837</v>
      </c>
      <c r="H26" s="47">
        <v>9043</v>
      </c>
      <c r="I26" s="47">
        <v>11794</v>
      </c>
      <c r="J26" s="47">
        <v>0.56601238180000002</v>
      </c>
      <c r="K26" s="48">
        <v>-0.28699564599999999</v>
      </c>
      <c r="L26" s="71" t="str">
        <f t="shared" si="6"/>
        <v>ACTUALPAYPRINCIPLE</v>
      </c>
      <c r="M26" s="71">
        <f t="shared" si="0"/>
        <v>5</v>
      </c>
      <c r="N26" s="71" t="str">
        <f t="shared" si="7"/>
        <v>(5871.23,28694.06]</v>
      </c>
      <c r="O26" s="71">
        <f t="shared" si="1"/>
        <v>20837</v>
      </c>
      <c r="P26" s="71">
        <f t="shared" si="1"/>
        <v>9043</v>
      </c>
      <c r="Q26" s="71">
        <f t="shared" si="1"/>
        <v>11794</v>
      </c>
      <c r="R26" s="72">
        <f t="shared" si="2"/>
        <v>0.18013711064812013</v>
      </c>
      <c r="S26" s="72">
        <f t="shared" si="3"/>
        <v>0.56601238180000002</v>
      </c>
      <c r="T26" s="73">
        <f t="shared" si="3"/>
        <v>-0.28699564599999999</v>
      </c>
      <c r="U26" s="73">
        <f t="shared" si="4"/>
        <v>1.5324816826553074E-2</v>
      </c>
      <c r="V26" s="74" t="str">
        <f t="shared" si="5"/>
        <v/>
      </c>
      <c r="W26" s="78" t="s">
        <v>40</v>
      </c>
    </row>
    <row r="27" spans="1:23" ht="16.5" x14ac:dyDescent="0.35">
      <c r="A27" s="78">
        <v>1</v>
      </c>
      <c r="B27" s="47" t="s">
        <v>29</v>
      </c>
      <c r="C27" s="47">
        <v>0.99990000000000001</v>
      </c>
      <c r="D27" s="47">
        <v>1.4</v>
      </c>
      <c r="E27" s="47">
        <v>26</v>
      </c>
      <c r="F27" s="47">
        <v>1</v>
      </c>
      <c r="G27" s="47">
        <v>26</v>
      </c>
      <c r="H27" s="47">
        <v>12</v>
      </c>
      <c r="I27" s="47">
        <v>14</v>
      </c>
      <c r="J27" s="47">
        <v>0.5384615385</v>
      </c>
      <c r="K27" s="48">
        <v>-0.39844491599999998</v>
      </c>
      <c r="L27" s="71" t="str">
        <f t="shared" si="6"/>
        <v>APP_COUNT</v>
      </c>
      <c r="M27" s="71">
        <f t="shared" si="0"/>
        <v>1</v>
      </c>
      <c r="N27" s="71" t="str">
        <f t="shared" si="7"/>
        <v>(1.00,1.40]</v>
      </c>
      <c r="O27" s="71">
        <f t="shared" si="1"/>
        <v>26</v>
      </c>
      <c r="P27" s="71">
        <f t="shared" si="1"/>
        <v>12</v>
      </c>
      <c r="Q27" s="71">
        <f t="shared" si="1"/>
        <v>14</v>
      </c>
      <c r="R27" s="72">
        <f t="shared" si="2"/>
        <v>1.1238577714764897E-4</v>
      </c>
      <c r="S27" s="72">
        <f t="shared" si="3"/>
        <v>0.5384615385</v>
      </c>
      <c r="T27" s="73">
        <f t="shared" si="3"/>
        <v>-0.39844491599999998</v>
      </c>
      <c r="U27" s="73">
        <f t="shared" si="4"/>
        <v>1.8595106097061706E-5</v>
      </c>
      <c r="V27" s="74">
        <f t="shared" si="5"/>
        <v>5.4315847154351145E-3</v>
      </c>
      <c r="W27" s="78" t="s">
        <v>14</v>
      </c>
    </row>
    <row r="28" spans="1:23" ht="16.5" x14ac:dyDescent="0.35">
      <c r="A28" s="78">
        <v>1</v>
      </c>
      <c r="B28" s="47" t="s">
        <v>29</v>
      </c>
      <c r="C28" s="47">
        <v>1.8</v>
      </c>
      <c r="D28" s="47">
        <v>2.2000000000000002</v>
      </c>
      <c r="E28" s="47">
        <v>96087</v>
      </c>
      <c r="F28" s="47">
        <v>2</v>
      </c>
      <c r="G28" s="47">
        <v>96087</v>
      </c>
      <c r="H28" s="47">
        <v>35793</v>
      </c>
      <c r="I28" s="47">
        <v>60294</v>
      </c>
      <c r="J28" s="47">
        <v>0.6274938337</v>
      </c>
      <c r="K28" s="48">
        <v>-3.1115343E-2</v>
      </c>
      <c r="L28" s="71" t="str">
        <f t="shared" si="6"/>
        <v>APP_COUNT</v>
      </c>
      <c r="M28" s="71">
        <f t="shared" si="0"/>
        <v>2</v>
      </c>
      <c r="N28" s="71" t="str">
        <f t="shared" si="7"/>
        <v>(1.80,2.20]</v>
      </c>
      <c r="O28" s="71">
        <f t="shared" si="1"/>
        <v>96087</v>
      </c>
      <c r="P28" s="71">
        <f t="shared" si="1"/>
        <v>35793</v>
      </c>
      <c r="Q28" s="71">
        <f t="shared" si="1"/>
        <v>60294</v>
      </c>
      <c r="R28" s="72">
        <f t="shared" si="2"/>
        <v>0.41533892956869795</v>
      </c>
      <c r="S28" s="72">
        <f t="shared" si="3"/>
        <v>0.6274938337</v>
      </c>
      <c r="T28" s="73">
        <f t="shared" si="3"/>
        <v>-3.1115343E-2</v>
      </c>
      <c r="U28" s="73">
        <f t="shared" si="4"/>
        <v>4.0377665987692996E-4</v>
      </c>
      <c r="V28" s="74" t="str">
        <f t="shared" si="5"/>
        <v/>
      </c>
      <c r="W28" s="78" t="s">
        <v>72</v>
      </c>
    </row>
    <row r="29" spans="1:23" ht="16.5" x14ac:dyDescent="0.35">
      <c r="A29" s="78">
        <v>1</v>
      </c>
      <c r="B29" s="47" t="s">
        <v>29</v>
      </c>
      <c r="C29" s="47">
        <v>3</v>
      </c>
      <c r="D29" s="47">
        <v>3.4</v>
      </c>
      <c r="E29" s="47">
        <v>16469</v>
      </c>
      <c r="F29" s="47">
        <v>3</v>
      </c>
      <c r="G29" s="47">
        <v>16469</v>
      </c>
      <c r="H29" s="47">
        <v>5496</v>
      </c>
      <c r="I29" s="47">
        <v>10973</v>
      </c>
      <c r="J29" s="47">
        <v>0.66628210580000002</v>
      </c>
      <c r="K29" s="48">
        <v>0.13882155900000001</v>
      </c>
      <c r="L29" s="71" t="str">
        <f t="shared" si="6"/>
        <v>APP_COUNT</v>
      </c>
      <c r="M29" s="71">
        <f t="shared" si="0"/>
        <v>3</v>
      </c>
      <c r="N29" s="71" t="str">
        <f t="shared" si="7"/>
        <v>(3.00,3.40]</v>
      </c>
      <c r="O29" s="71">
        <f t="shared" si="1"/>
        <v>16469</v>
      </c>
      <c r="P29" s="71">
        <f t="shared" si="1"/>
        <v>5496</v>
      </c>
      <c r="Q29" s="71">
        <f t="shared" si="1"/>
        <v>10973</v>
      </c>
      <c r="R29" s="72">
        <f t="shared" si="2"/>
        <v>7.118774476325504E-2</v>
      </c>
      <c r="S29" s="72">
        <f t="shared" si="3"/>
        <v>0.66628210580000002</v>
      </c>
      <c r="T29" s="73">
        <f t="shared" si="3"/>
        <v>0.13882155900000001</v>
      </c>
      <c r="U29" s="73">
        <f t="shared" si="4"/>
        <v>1.3445809732180963E-3</v>
      </c>
      <c r="V29" s="74" t="str">
        <f t="shared" si="5"/>
        <v/>
      </c>
      <c r="W29" s="78" t="s">
        <v>418</v>
      </c>
    </row>
    <row r="30" spans="1:23" ht="16.5" x14ac:dyDescent="0.35">
      <c r="A30" s="78">
        <v>1</v>
      </c>
      <c r="B30" s="47" t="s">
        <v>29</v>
      </c>
      <c r="C30" s="47">
        <v>3.8</v>
      </c>
      <c r="D30" s="47">
        <v>6.2</v>
      </c>
      <c r="E30" s="47">
        <v>3064</v>
      </c>
      <c r="F30" s="47">
        <v>4</v>
      </c>
      <c r="G30" s="47">
        <v>3064</v>
      </c>
      <c r="H30" s="47">
        <v>946</v>
      </c>
      <c r="I30" s="47">
        <v>2118</v>
      </c>
      <c r="J30" s="47">
        <v>0.69125326369999995</v>
      </c>
      <c r="K30" s="48">
        <v>0.25338936099999998</v>
      </c>
      <c r="L30" s="71" t="str">
        <f t="shared" si="6"/>
        <v>APP_COUNT</v>
      </c>
      <c r="M30" s="71">
        <f t="shared" si="0"/>
        <v>4</v>
      </c>
      <c r="N30" s="71" t="str">
        <f t="shared" si="7"/>
        <v>(3.80,6.20]</v>
      </c>
      <c r="O30" s="71">
        <f t="shared" si="1"/>
        <v>3064</v>
      </c>
      <c r="P30" s="71">
        <f t="shared" si="1"/>
        <v>946</v>
      </c>
      <c r="Q30" s="71">
        <f t="shared" si="1"/>
        <v>2118</v>
      </c>
      <c r="R30" s="72">
        <f t="shared" si="2"/>
        <v>1.3244231583861402E-2</v>
      </c>
      <c r="S30" s="72">
        <f t="shared" si="3"/>
        <v>0.69125326369999995</v>
      </c>
      <c r="T30" s="73">
        <f t="shared" si="3"/>
        <v>0.25338936099999998</v>
      </c>
      <c r="U30" s="73">
        <f t="shared" si="4"/>
        <v>8.180595709702034E-4</v>
      </c>
      <c r="V30" s="74" t="str">
        <f t="shared" si="5"/>
        <v/>
      </c>
      <c r="W30" s="78" t="s">
        <v>106</v>
      </c>
    </row>
    <row r="31" spans="1:23" ht="16.5" x14ac:dyDescent="0.35">
      <c r="A31" s="78">
        <v>1</v>
      </c>
      <c r="B31" s="47" t="s">
        <v>29</v>
      </c>
      <c r="C31" s="47">
        <v>7</v>
      </c>
      <c r="D31" s="47">
        <v>9.0000999999999998</v>
      </c>
      <c r="E31" s="47">
        <v>27</v>
      </c>
      <c r="F31" s="47">
        <v>5</v>
      </c>
      <c r="G31" s="47">
        <v>27</v>
      </c>
      <c r="H31" s="47">
        <v>4</v>
      </c>
      <c r="I31" s="47">
        <v>23</v>
      </c>
      <c r="J31" s="47">
        <v>0.85185185190000001</v>
      </c>
      <c r="K31" s="48">
        <v>1.1966042587000001</v>
      </c>
      <c r="L31" s="71" t="str">
        <f t="shared" si="6"/>
        <v>APP_COUNT</v>
      </c>
      <c r="M31" s="71">
        <f t="shared" si="0"/>
        <v>5</v>
      </c>
      <c r="N31" s="71" t="str">
        <f t="shared" si="7"/>
        <v>(7.00,9.00]</v>
      </c>
      <c r="O31" s="71">
        <f t="shared" si="1"/>
        <v>27</v>
      </c>
      <c r="P31" s="71">
        <f t="shared" si="1"/>
        <v>4</v>
      </c>
      <c r="Q31" s="71">
        <f t="shared" si="1"/>
        <v>23</v>
      </c>
      <c r="R31" s="72">
        <f t="shared" si="2"/>
        <v>1.1670830703794317E-4</v>
      </c>
      <c r="S31" s="72">
        <f t="shared" si="3"/>
        <v>0.85185185190000001</v>
      </c>
      <c r="T31" s="73">
        <f t="shared" si="3"/>
        <v>1.1966042587000001</v>
      </c>
      <c r="U31" s="73">
        <f t="shared" si="4"/>
        <v>1.3078004520767942E-4</v>
      </c>
      <c r="V31" s="74" t="str">
        <f t="shared" si="5"/>
        <v/>
      </c>
      <c r="W31" s="78" t="s">
        <v>105</v>
      </c>
    </row>
    <row r="32" spans="1:23" ht="16.5" x14ac:dyDescent="0.35">
      <c r="A32" s="78">
        <v>1</v>
      </c>
      <c r="B32" s="47" t="s">
        <v>28</v>
      </c>
      <c r="C32" s="47">
        <v>0.99990000000000001</v>
      </c>
      <c r="D32" s="47">
        <v>1.25</v>
      </c>
      <c r="E32" s="47">
        <v>36</v>
      </c>
      <c r="F32" s="47">
        <v>1</v>
      </c>
      <c r="G32" s="47">
        <v>36</v>
      </c>
      <c r="H32" s="47">
        <v>17</v>
      </c>
      <c r="I32" s="47">
        <v>19</v>
      </c>
      <c r="J32" s="47">
        <v>0.52777777780000001</v>
      </c>
      <c r="K32" s="48">
        <v>-0.44136996099999998</v>
      </c>
      <c r="L32" s="71" t="str">
        <f t="shared" si="6"/>
        <v>APR_COUNT</v>
      </c>
      <c r="M32" s="71">
        <f t="shared" si="0"/>
        <v>1</v>
      </c>
      <c r="N32" s="71" t="str">
        <f t="shared" si="7"/>
        <v>(1.00,1.25]</v>
      </c>
      <c r="O32" s="71">
        <f t="shared" si="1"/>
        <v>36</v>
      </c>
      <c r="P32" s="71">
        <f t="shared" si="1"/>
        <v>17</v>
      </c>
      <c r="Q32" s="71">
        <f t="shared" si="1"/>
        <v>19</v>
      </c>
      <c r="R32" s="72">
        <f t="shared" si="2"/>
        <v>3.112221521011818E-4</v>
      </c>
      <c r="S32" s="72">
        <f t="shared" si="3"/>
        <v>0.52777777780000001</v>
      </c>
      <c r="T32" s="73">
        <f t="shared" si="3"/>
        <v>-0.44136996099999998</v>
      </c>
      <c r="U32" s="73">
        <f t="shared" si="4"/>
        <v>6.3371597861933178E-5</v>
      </c>
      <c r="V32" s="74">
        <f t="shared" si="5"/>
        <v>1.6160482009103055E-3</v>
      </c>
      <c r="W32" s="78" t="s">
        <v>59</v>
      </c>
    </row>
    <row r="33" spans="1:23" ht="16.5" x14ac:dyDescent="0.35">
      <c r="A33" s="78">
        <v>1</v>
      </c>
      <c r="B33" s="47" t="s">
        <v>28</v>
      </c>
      <c r="C33" s="47">
        <v>2</v>
      </c>
      <c r="D33" s="47">
        <v>2.25</v>
      </c>
      <c r="E33" s="47">
        <v>109552</v>
      </c>
      <c r="F33" s="47">
        <v>2</v>
      </c>
      <c r="G33" s="47">
        <v>109552</v>
      </c>
      <c r="H33" s="47">
        <v>40235</v>
      </c>
      <c r="I33" s="47">
        <v>69317</v>
      </c>
      <c r="J33" s="47">
        <v>0.63273148820000003</v>
      </c>
      <c r="K33" s="48">
        <v>-8.642673E-3</v>
      </c>
      <c r="L33" s="71" t="str">
        <f t="shared" si="6"/>
        <v>APR_COUNT</v>
      </c>
      <c r="M33" s="71">
        <f t="shared" si="0"/>
        <v>2</v>
      </c>
      <c r="N33" s="71" t="str">
        <f t="shared" si="7"/>
        <v>(2.00,2.25]</v>
      </c>
      <c r="O33" s="71">
        <f t="shared" si="1"/>
        <v>109552</v>
      </c>
      <c r="P33" s="71">
        <f t="shared" si="1"/>
        <v>40235</v>
      </c>
      <c r="Q33" s="71">
        <f t="shared" si="1"/>
        <v>69317</v>
      </c>
      <c r="R33" s="72">
        <f t="shared" si="2"/>
        <v>0.94708358908301848</v>
      </c>
      <c r="S33" s="72">
        <f t="shared" si="3"/>
        <v>0.63273148820000003</v>
      </c>
      <c r="T33" s="73">
        <f t="shared" si="3"/>
        <v>-8.642673E-3</v>
      </c>
      <c r="U33" s="73">
        <f t="shared" si="4"/>
        <v>7.0825200236475892E-5</v>
      </c>
      <c r="V33" s="74" t="str">
        <f t="shared" si="5"/>
        <v/>
      </c>
      <c r="W33" s="78" t="s">
        <v>108</v>
      </c>
    </row>
    <row r="34" spans="1:23" ht="16.5" x14ac:dyDescent="0.35">
      <c r="A34" s="78">
        <v>1</v>
      </c>
      <c r="B34" s="47" t="s">
        <v>28</v>
      </c>
      <c r="C34" s="47">
        <v>3</v>
      </c>
      <c r="D34" s="47">
        <v>3.25</v>
      </c>
      <c r="E34" s="47">
        <v>5689</v>
      </c>
      <c r="F34" s="47">
        <v>3</v>
      </c>
      <c r="G34" s="47">
        <v>5689</v>
      </c>
      <c r="H34" s="47">
        <v>1885</v>
      </c>
      <c r="I34" s="47">
        <v>3804</v>
      </c>
      <c r="J34" s="47">
        <v>0.66865881530000004</v>
      </c>
      <c r="K34" s="48">
        <v>0.1495297277</v>
      </c>
      <c r="L34" s="71" t="str">
        <f t="shared" si="6"/>
        <v>APR_COUNT</v>
      </c>
      <c r="M34" s="71">
        <f t="shared" si="0"/>
        <v>3</v>
      </c>
      <c r="N34" s="71" t="str">
        <f t="shared" si="7"/>
        <v>(3.00,3.25]</v>
      </c>
      <c r="O34" s="71">
        <f t="shared" ref="O34:Q64" si="9">G34</f>
        <v>5689</v>
      </c>
      <c r="P34" s="71">
        <f t="shared" si="9"/>
        <v>1885</v>
      </c>
      <c r="Q34" s="71">
        <f t="shared" si="9"/>
        <v>3804</v>
      </c>
      <c r="R34" s="72">
        <f t="shared" si="2"/>
        <v>4.9181745091767308E-2</v>
      </c>
      <c r="S34" s="72">
        <f t="shared" ref="S34:T52" si="10">J34</f>
        <v>0.66865881530000004</v>
      </c>
      <c r="T34" s="73">
        <f t="shared" si="10"/>
        <v>0.1495297277</v>
      </c>
      <c r="U34" s="73">
        <f t="shared" si="4"/>
        <v>1.0759793629053246E-3</v>
      </c>
      <c r="V34" s="74" t="str">
        <f t="shared" si="5"/>
        <v/>
      </c>
      <c r="W34" s="78" t="s">
        <v>402</v>
      </c>
    </row>
    <row r="35" spans="1:23" ht="16.5" x14ac:dyDescent="0.35">
      <c r="A35" s="78">
        <v>1</v>
      </c>
      <c r="B35" s="47" t="s">
        <v>28</v>
      </c>
      <c r="C35" s="47">
        <v>4</v>
      </c>
      <c r="D35" s="47">
        <v>4.25</v>
      </c>
      <c r="E35" s="47">
        <v>360</v>
      </c>
      <c r="F35" s="47">
        <v>4</v>
      </c>
      <c r="G35" s="47">
        <v>360</v>
      </c>
      <c r="H35" s="47">
        <v>103</v>
      </c>
      <c r="I35" s="47">
        <v>257</v>
      </c>
      <c r="J35" s="47">
        <v>0.71388888890000002</v>
      </c>
      <c r="K35" s="48">
        <v>0.3617515006</v>
      </c>
      <c r="L35" s="71" t="str">
        <f t="shared" si="6"/>
        <v>APR_COUNT</v>
      </c>
      <c r="M35" s="71">
        <f t="shared" si="0"/>
        <v>4</v>
      </c>
      <c r="N35" s="71" t="str">
        <f t="shared" si="7"/>
        <v>(4.00,4.25]</v>
      </c>
      <c r="O35" s="71">
        <f t="shared" si="9"/>
        <v>360</v>
      </c>
      <c r="P35" s="71">
        <f t="shared" si="9"/>
        <v>103</v>
      </c>
      <c r="Q35" s="71">
        <f t="shared" si="9"/>
        <v>257</v>
      </c>
      <c r="R35" s="72">
        <f t="shared" si="2"/>
        <v>3.112221521011818E-3</v>
      </c>
      <c r="S35" s="72">
        <f t="shared" si="10"/>
        <v>0.71388888890000002</v>
      </c>
      <c r="T35" s="73">
        <f t="shared" si="10"/>
        <v>0.3617515006</v>
      </c>
      <c r="U35" s="73">
        <f t="shared" si="4"/>
        <v>3.8436137990915085E-4</v>
      </c>
      <c r="V35" s="74" t="str">
        <f t="shared" si="5"/>
        <v/>
      </c>
      <c r="W35" s="78" t="s">
        <v>42</v>
      </c>
    </row>
    <row r="36" spans="1:23" ht="16.5" x14ac:dyDescent="0.35">
      <c r="A36" s="78">
        <v>1</v>
      </c>
      <c r="B36" s="47" t="s">
        <v>28</v>
      </c>
      <c r="C36" s="47">
        <v>5</v>
      </c>
      <c r="D36" s="47">
        <v>6.0000999999999998</v>
      </c>
      <c r="E36" s="47">
        <v>36</v>
      </c>
      <c r="F36" s="47">
        <v>5</v>
      </c>
      <c r="G36" s="47">
        <v>36</v>
      </c>
      <c r="H36" s="47">
        <v>11</v>
      </c>
      <c r="I36" s="47">
        <v>25</v>
      </c>
      <c r="J36" s="47">
        <v>0.69444444439999997</v>
      </c>
      <c r="K36" s="48">
        <v>0.26838495600000001</v>
      </c>
      <c r="L36" s="71" t="str">
        <f t="shared" si="6"/>
        <v>APR_COUNT</v>
      </c>
      <c r="M36" s="71">
        <f t="shared" si="0"/>
        <v>5</v>
      </c>
      <c r="N36" s="71" t="str">
        <f t="shared" si="7"/>
        <v>(5.00,6.00]</v>
      </c>
      <c r="O36" s="71">
        <f t="shared" si="9"/>
        <v>36</v>
      </c>
      <c r="P36" s="71">
        <f t="shared" si="9"/>
        <v>11</v>
      </c>
      <c r="Q36" s="71">
        <f t="shared" si="9"/>
        <v>25</v>
      </c>
      <c r="R36" s="72">
        <f t="shared" si="2"/>
        <v>3.112221521011818E-4</v>
      </c>
      <c r="S36" s="72">
        <f t="shared" si="10"/>
        <v>0.69444444439999997</v>
      </c>
      <c r="T36" s="73">
        <f t="shared" si="10"/>
        <v>0.26838495600000001</v>
      </c>
      <c r="U36" s="73">
        <f t="shared" si="4"/>
        <v>2.1510659997420979E-5</v>
      </c>
      <c r="V36" s="74" t="str">
        <f t="shared" si="5"/>
        <v/>
      </c>
      <c r="W36" s="78" t="s">
        <v>405</v>
      </c>
    </row>
    <row r="37" spans="1:23" ht="16.5" x14ac:dyDescent="0.35">
      <c r="A37" s="78">
        <v>1</v>
      </c>
      <c r="B37" s="47" t="s">
        <v>30</v>
      </c>
      <c r="C37" s="47">
        <v>998.99990000000003</v>
      </c>
      <c r="D37" s="47">
        <v>5687.1</v>
      </c>
      <c r="E37" s="47">
        <v>5297</v>
      </c>
      <c r="F37" s="47">
        <v>1</v>
      </c>
      <c r="G37" s="47">
        <v>5297</v>
      </c>
      <c r="H37" s="47">
        <v>1946</v>
      </c>
      <c r="I37" s="47">
        <v>3351</v>
      </c>
      <c r="J37" s="47">
        <v>0.63262223900000003</v>
      </c>
      <c r="K37" s="48">
        <v>-9.1127710000000004E-3</v>
      </c>
      <c r="L37" s="71" t="str">
        <f t="shared" si="6"/>
        <v>APR_CREDIT_AMOUNT</v>
      </c>
      <c r="M37" s="71">
        <f t="shared" si="0"/>
        <v>1</v>
      </c>
      <c r="N37" s="71" t="str">
        <f t="shared" si="7"/>
        <v>(999.00,5687.10]</v>
      </c>
      <c r="O37" s="71">
        <f t="shared" si="9"/>
        <v>5297</v>
      </c>
      <c r="P37" s="71">
        <f t="shared" si="9"/>
        <v>1946</v>
      </c>
      <c r="Q37" s="71">
        <f t="shared" si="9"/>
        <v>3351</v>
      </c>
      <c r="R37" s="72">
        <f t="shared" si="2"/>
        <v>4.579288165777666E-2</v>
      </c>
      <c r="S37" s="72">
        <f t="shared" si="10"/>
        <v>0.63262223900000003</v>
      </c>
      <c r="T37" s="73">
        <f t="shared" si="10"/>
        <v>-9.1127710000000004E-3</v>
      </c>
      <c r="U37" s="73">
        <f t="shared" si="4"/>
        <v>3.8074082840397573E-6</v>
      </c>
      <c r="V37" s="74">
        <f t="shared" si="5"/>
        <v>1.9977563299375346E-3</v>
      </c>
      <c r="W37" s="78" t="s">
        <v>46</v>
      </c>
    </row>
    <row r="38" spans="1:23" ht="16.5" x14ac:dyDescent="0.35">
      <c r="A38" s="78">
        <v>1</v>
      </c>
      <c r="B38" s="47" t="s">
        <v>30</v>
      </c>
      <c r="C38" s="47">
        <v>5687.1</v>
      </c>
      <c r="D38" s="47">
        <v>8031.15</v>
      </c>
      <c r="E38" s="47">
        <v>14433</v>
      </c>
      <c r="F38" s="47">
        <v>2</v>
      </c>
      <c r="G38" s="47">
        <v>14433</v>
      </c>
      <c r="H38" s="47">
        <v>5579</v>
      </c>
      <c r="I38" s="47">
        <v>8854</v>
      </c>
      <c r="J38" s="47">
        <v>0.61345527609999995</v>
      </c>
      <c r="K38" s="48">
        <v>-9.0735811E-2</v>
      </c>
      <c r="L38" s="71" t="str">
        <f t="shared" si="6"/>
        <v>APR_CREDIT_AMOUNT</v>
      </c>
      <c r="M38" s="71">
        <f t="shared" si="0"/>
        <v>2</v>
      </c>
      <c r="N38" s="71" t="str">
        <f t="shared" si="7"/>
        <v>(5687.10,8031.15]</v>
      </c>
      <c r="O38" s="71">
        <f t="shared" si="9"/>
        <v>14433</v>
      </c>
      <c r="P38" s="71">
        <f t="shared" si="9"/>
        <v>5579</v>
      </c>
      <c r="Q38" s="71">
        <f t="shared" si="9"/>
        <v>8854</v>
      </c>
      <c r="R38" s="72">
        <f t="shared" si="2"/>
        <v>0.12477414781323212</v>
      </c>
      <c r="S38" s="72">
        <f t="shared" si="10"/>
        <v>0.61345527609999995</v>
      </c>
      <c r="T38" s="73">
        <f t="shared" si="10"/>
        <v>-9.0735811E-2</v>
      </c>
      <c r="U38" s="73">
        <f t="shared" si="4"/>
        <v>1.039256519562393E-3</v>
      </c>
      <c r="V38" s="74" t="str">
        <f t="shared" si="5"/>
        <v/>
      </c>
      <c r="W38" s="77" t="s">
        <v>49</v>
      </c>
    </row>
    <row r="39" spans="1:23" ht="16.5" x14ac:dyDescent="0.35">
      <c r="A39" s="78">
        <v>1</v>
      </c>
      <c r="B39" s="47" t="s">
        <v>30</v>
      </c>
      <c r="C39" s="47">
        <v>8031.15</v>
      </c>
      <c r="D39" s="47">
        <v>10375.200000000001</v>
      </c>
      <c r="E39" s="47">
        <v>19552</v>
      </c>
      <c r="F39" s="47">
        <v>3</v>
      </c>
      <c r="G39" s="47">
        <v>19552</v>
      </c>
      <c r="H39" s="47">
        <v>7311</v>
      </c>
      <c r="I39" s="47">
        <v>12241</v>
      </c>
      <c r="J39" s="47">
        <v>0.62607405890000001</v>
      </c>
      <c r="K39" s="48">
        <v>-3.7184686000000002E-2</v>
      </c>
      <c r="L39" s="71" t="str">
        <f t="shared" si="6"/>
        <v>APR_CREDIT_AMOUNT</v>
      </c>
      <c r="M39" s="71">
        <f t="shared" si="0"/>
        <v>3</v>
      </c>
      <c r="N39" s="71" t="str">
        <f t="shared" si="7"/>
        <v>(8031.15,10375.20]</v>
      </c>
      <c r="O39" s="71">
        <f t="shared" si="9"/>
        <v>19552</v>
      </c>
      <c r="P39" s="71">
        <f t="shared" si="9"/>
        <v>7311</v>
      </c>
      <c r="Q39" s="71">
        <f t="shared" si="9"/>
        <v>12241</v>
      </c>
      <c r="R39" s="72">
        <f t="shared" si="2"/>
        <v>0.16902820883006406</v>
      </c>
      <c r="S39" s="72">
        <f t="shared" si="10"/>
        <v>0.62607405890000001</v>
      </c>
      <c r="T39" s="73">
        <f t="shared" si="10"/>
        <v>-3.7184686000000002E-2</v>
      </c>
      <c r="U39" s="73">
        <f t="shared" si="4"/>
        <v>2.3486510717448953E-4</v>
      </c>
      <c r="V39" s="74" t="str">
        <f t="shared" si="5"/>
        <v/>
      </c>
      <c r="W39" s="77" t="s">
        <v>166</v>
      </c>
    </row>
    <row r="40" spans="1:23" ht="16.5" x14ac:dyDescent="0.35">
      <c r="A40" s="78">
        <v>1</v>
      </c>
      <c r="B40" s="47" t="s">
        <v>30</v>
      </c>
      <c r="C40" s="47">
        <v>10375.200000000001</v>
      </c>
      <c r="D40" s="47">
        <v>19751.400000000001</v>
      </c>
      <c r="E40" s="47">
        <v>72996</v>
      </c>
      <c r="F40" s="47">
        <v>4</v>
      </c>
      <c r="G40" s="47">
        <v>72996</v>
      </c>
      <c r="H40" s="47">
        <v>26262</v>
      </c>
      <c r="I40" s="47">
        <v>46734</v>
      </c>
      <c r="J40" s="47">
        <v>0.64022686169999998</v>
      </c>
      <c r="K40" s="48">
        <v>2.37533277E-2</v>
      </c>
      <c r="L40" s="71" t="str">
        <f t="shared" si="6"/>
        <v>APR_CREDIT_AMOUNT</v>
      </c>
      <c r="M40" s="71">
        <f t="shared" si="0"/>
        <v>4</v>
      </c>
      <c r="N40" s="71" t="str">
        <f t="shared" si="7"/>
        <v>(10375.20,19751.40]</v>
      </c>
      <c r="O40" s="71">
        <f t="shared" si="9"/>
        <v>72996</v>
      </c>
      <c r="P40" s="71">
        <f t="shared" si="9"/>
        <v>26262</v>
      </c>
      <c r="Q40" s="71">
        <f t="shared" si="9"/>
        <v>46734</v>
      </c>
      <c r="R40" s="72">
        <f t="shared" si="2"/>
        <v>0.63105478374382962</v>
      </c>
      <c r="S40" s="72">
        <f t="shared" si="10"/>
        <v>0.64022686169999998</v>
      </c>
      <c r="T40" s="73">
        <f t="shared" si="10"/>
        <v>2.37533277E-2</v>
      </c>
      <c r="U40" s="73">
        <f t="shared" si="4"/>
        <v>3.5490155642844859E-4</v>
      </c>
      <c r="V40" s="74" t="str">
        <f t="shared" si="5"/>
        <v/>
      </c>
      <c r="W40" s="77" t="s">
        <v>66</v>
      </c>
    </row>
    <row r="41" spans="1:23" ht="16.5" x14ac:dyDescent="0.35">
      <c r="A41" s="78">
        <v>1</v>
      </c>
      <c r="B41" s="47" t="s">
        <v>30</v>
      </c>
      <c r="C41" s="47">
        <v>19751.400000000001</v>
      </c>
      <c r="D41" s="47">
        <v>47880</v>
      </c>
      <c r="E41" s="47">
        <v>3395</v>
      </c>
      <c r="F41" s="47">
        <v>5</v>
      </c>
      <c r="G41" s="47">
        <v>3395</v>
      </c>
      <c r="H41" s="47">
        <v>1153</v>
      </c>
      <c r="I41" s="47">
        <v>2242</v>
      </c>
      <c r="J41" s="47">
        <v>0.66038291609999999</v>
      </c>
      <c r="K41" s="48">
        <v>0.1124054873</v>
      </c>
      <c r="L41" s="71" t="str">
        <f t="shared" si="6"/>
        <v>APR_CREDIT_AMOUNT</v>
      </c>
      <c r="M41" s="71">
        <f t="shared" si="0"/>
        <v>5</v>
      </c>
      <c r="N41" s="71" t="str">
        <f t="shared" si="7"/>
        <v>(19751.40,47880.00]</v>
      </c>
      <c r="O41" s="71">
        <f t="shared" si="9"/>
        <v>3395</v>
      </c>
      <c r="P41" s="71">
        <f t="shared" si="9"/>
        <v>1153</v>
      </c>
      <c r="Q41" s="71">
        <f t="shared" si="9"/>
        <v>2242</v>
      </c>
      <c r="R41" s="72">
        <f t="shared" si="2"/>
        <v>2.9349977955097559E-2</v>
      </c>
      <c r="S41" s="72">
        <f t="shared" si="10"/>
        <v>0.66038291609999999</v>
      </c>
      <c r="T41" s="73">
        <f t="shared" si="10"/>
        <v>0.1124054873</v>
      </c>
      <c r="U41" s="73">
        <f t="shared" si="4"/>
        <v>3.6492573848816357E-4</v>
      </c>
      <c r="V41" s="74" t="str">
        <f t="shared" si="5"/>
        <v/>
      </c>
      <c r="W41" s="77" t="s">
        <v>94</v>
      </c>
    </row>
    <row r="42" spans="1:23" ht="16.5" x14ac:dyDescent="0.35">
      <c r="A42" s="78">
        <v>1</v>
      </c>
      <c r="B42" s="47" t="s">
        <v>31</v>
      </c>
      <c r="C42" s="47">
        <v>8.9999000000000002</v>
      </c>
      <c r="D42" s="47">
        <v>33.6</v>
      </c>
      <c r="E42" s="47">
        <v>21934</v>
      </c>
      <c r="F42" s="47">
        <v>1</v>
      </c>
      <c r="G42" s="47">
        <v>21934</v>
      </c>
      <c r="H42" s="47">
        <v>8593</v>
      </c>
      <c r="I42" s="47">
        <v>13341</v>
      </c>
      <c r="J42" s="47">
        <v>0.60823400000000005</v>
      </c>
      <c r="K42" s="48">
        <v>-0.11270151420386468</v>
      </c>
      <c r="L42" s="71" t="str">
        <f t="shared" si="6"/>
        <v>APR_PAYMENT_NUM</v>
      </c>
      <c r="M42" s="71">
        <f t="shared" si="0"/>
        <v>1</v>
      </c>
      <c r="N42" s="71" t="s">
        <v>1215</v>
      </c>
      <c r="O42" s="71">
        <f t="shared" si="9"/>
        <v>21934</v>
      </c>
      <c r="P42" s="71">
        <f t="shared" si="9"/>
        <v>8593</v>
      </c>
      <c r="Q42" s="71">
        <f t="shared" si="9"/>
        <v>13341</v>
      </c>
      <c r="R42" s="72">
        <f t="shared" si="2"/>
        <v>0.18962074122742559</v>
      </c>
      <c r="S42" s="72">
        <f t="shared" si="10"/>
        <v>0.60823400000000005</v>
      </c>
      <c r="T42" s="73">
        <f t="shared" si="10"/>
        <v>-0.11270151420386468</v>
      </c>
      <c r="U42" s="73">
        <f t="shared" si="4"/>
        <v>2.4430047876977234E-3</v>
      </c>
      <c r="V42" s="74">
        <f t="shared" si="5"/>
        <v>5.8593689866046437E-3</v>
      </c>
      <c r="W42" s="77" t="s">
        <v>122</v>
      </c>
    </row>
    <row r="43" spans="1:23" ht="16.5" x14ac:dyDescent="0.35">
      <c r="A43" s="78">
        <v>1</v>
      </c>
      <c r="B43" s="47" t="s">
        <v>31</v>
      </c>
      <c r="C43" s="47">
        <v>33.6</v>
      </c>
      <c r="D43" s="47">
        <v>39.75</v>
      </c>
      <c r="E43" s="47">
        <v>19931</v>
      </c>
      <c r="F43" s="47">
        <v>2</v>
      </c>
      <c r="G43" s="47">
        <v>19931</v>
      </c>
      <c r="H43" s="47">
        <v>7462</v>
      </c>
      <c r="I43" s="47">
        <v>12469</v>
      </c>
      <c r="J43" s="47">
        <v>0.62560800000000005</v>
      </c>
      <c r="K43" s="48">
        <v>-3.9173506853964812E-2</v>
      </c>
      <c r="L43" s="71" t="str">
        <f t="shared" si="6"/>
        <v>APR_PAYMENT_NUM</v>
      </c>
      <c r="M43" s="71">
        <f t="shared" si="0"/>
        <v>2</v>
      </c>
      <c r="N43" s="71" t="s">
        <v>1216</v>
      </c>
      <c r="O43" s="71">
        <f t="shared" si="9"/>
        <v>19931</v>
      </c>
      <c r="P43" s="71">
        <f t="shared" si="9"/>
        <v>7462</v>
      </c>
      <c r="Q43" s="71">
        <f t="shared" si="9"/>
        <v>12469</v>
      </c>
      <c r="R43" s="72">
        <f t="shared" si="2"/>
        <v>0.17230468648690705</v>
      </c>
      <c r="S43" s="72">
        <f t="shared" si="10"/>
        <v>0.62560800000000005</v>
      </c>
      <c r="T43" s="73">
        <f t="shared" si="10"/>
        <v>-3.9173506853964812E-2</v>
      </c>
      <c r="U43" s="73">
        <f t="shared" si="4"/>
        <v>2.6578135153086321E-4</v>
      </c>
      <c r="V43" s="74" t="str">
        <f t="shared" si="5"/>
        <v/>
      </c>
      <c r="W43" s="77" t="s">
        <v>167</v>
      </c>
    </row>
    <row r="44" spans="1:23" ht="16.5" x14ac:dyDescent="0.35">
      <c r="A44" s="78">
        <v>1</v>
      </c>
      <c r="B44" s="47" t="s">
        <v>31</v>
      </c>
      <c r="C44" s="47">
        <v>39.75</v>
      </c>
      <c r="D44" s="47">
        <v>52.05</v>
      </c>
      <c r="E44" s="47">
        <v>38812</v>
      </c>
      <c r="F44" s="47">
        <v>3</v>
      </c>
      <c r="G44" s="47">
        <v>38812</v>
      </c>
      <c r="H44" s="47">
        <v>14185</v>
      </c>
      <c r="I44" s="47">
        <v>24627</v>
      </c>
      <c r="J44" s="47">
        <v>0.63451999999999997</v>
      </c>
      <c r="K44" s="48">
        <v>-9.3726229602369515E-4</v>
      </c>
      <c r="L44" s="71" t="str">
        <f t="shared" si="6"/>
        <v>APR_PAYMENT_NUM</v>
      </c>
      <c r="M44" s="71">
        <f t="shared" si="0"/>
        <v>3</v>
      </c>
      <c r="N44" s="71" t="s">
        <v>1217</v>
      </c>
      <c r="O44" s="71">
        <f t="shared" si="9"/>
        <v>38812</v>
      </c>
      <c r="P44" s="71">
        <f t="shared" si="9"/>
        <v>14185</v>
      </c>
      <c r="Q44" s="71">
        <f t="shared" si="9"/>
        <v>24627</v>
      </c>
      <c r="R44" s="72">
        <f t="shared" si="2"/>
        <v>0.33553206020419629</v>
      </c>
      <c r="S44" s="72">
        <f t="shared" si="10"/>
        <v>0.63451999999999997</v>
      </c>
      <c r="T44" s="73">
        <f t="shared" si="10"/>
        <v>-9.3726229602369515E-4</v>
      </c>
      <c r="U44" s="73">
        <f t="shared" si="4"/>
        <v>2.9478890447629256E-7</v>
      </c>
      <c r="V44" s="74" t="str">
        <f t="shared" si="5"/>
        <v/>
      </c>
      <c r="W44" s="77" t="s">
        <v>85</v>
      </c>
    </row>
    <row r="45" spans="1:23" ht="16.5" x14ac:dyDescent="0.35">
      <c r="A45" s="78">
        <v>1</v>
      </c>
      <c r="B45" s="47" t="s">
        <v>31</v>
      </c>
      <c r="C45" s="47">
        <v>52.05</v>
      </c>
      <c r="D45" s="47">
        <v>64.349999999999994</v>
      </c>
      <c r="E45" s="47">
        <v>32265</v>
      </c>
      <c r="F45" s="47">
        <v>4</v>
      </c>
      <c r="G45" s="47">
        <v>32265</v>
      </c>
      <c r="H45" s="47">
        <v>11148</v>
      </c>
      <c r="I45" s="47">
        <v>21117</v>
      </c>
      <c r="J45" s="47">
        <v>0.65448600000000001</v>
      </c>
      <c r="K45" s="48">
        <v>8.6222697604954768E-2</v>
      </c>
      <c r="L45" s="71" t="str">
        <f t="shared" si="6"/>
        <v>APR_PAYMENT_NUM</v>
      </c>
      <c r="M45" s="71">
        <f t="shared" si="0"/>
        <v>4</v>
      </c>
      <c r="N45" s="71" t="s">
        <v>1218</v>
      </c>
      <c r="O45" s="71">
        <f t="shared" si="9"/>
        <v>32265</v>
      </c>
      <c r="P45" s="71">
        <f t="shared" si="9"/>
        <v>11148</v>
      </c>
      <c r="Q45" s="71">
        <f t="shared" si="9"/>
        <v>21117</v>
      </c>
      <c r="R45" s="72">
        <f t="shared" si="2"/>
        <v>0.27893285382068417</v>
      </c>
      <c r="S45" s="72">
        <f t="shared" si="10"/>
        <v>0.65448600000000001</v>
      </c>
      <c r="T45" s="73">
        <f t="shared" si="10"/>
        <v>8.6222697604954768E-2</v>
      </c>
      <c r="U45" s="73">
        <f t="shared" si="4"/>
        <v>2.0486167625010207E-3</v>
      </c>
      <c r="V45" s="74" t="str">
        <f t="shared" si="5"/>
        <v/>
      </c>
      <c r="W45" s="77" t="s">
        <v>96</v>
      </c>
    </row>
    <row r="46" spans="1:23" ht="16.5" x14ac:dyDescent="0.35">
      <c r="A46" s="78">
        <v>1</v>
      </c>
      <c r="B46" s="47" t="s">
        <v>31</v>
      </c>
      <c r="C46" s="47">
        <v>64.349999999999994</v>
      </c>
      <c r="D46" s="47">
        <v>132.0001</v>
      </c>
      <c r="E46" s="47">
        <v>2731</v>
      </c>
      <c r="F46" s="47">
        <v>5</v>
      </c>
      <c r="G46" s="47">
        <v>2731</v>
      </c>
      <c r="H46" s="47">
        <v>863</v>
      </c>
      <c r="I46" s="47">
        <v>1868</v>
      </c>
      <c r="J46" s="47">
        <v>0.68399900000000002</v>
      </c>
      <c r="K46" s="48">
        <v>0.2196133316359121</v>
      </c>
      <c r="L46" s="71" t="str">
        <f t="shared" si="6"/>
        <v>APR_PAYMENT_NUM</v>
      </c>
      <c r="M46" s="71">
        <f t="shared" si="0"/>
        <v>5</v>
      </c>
      <c r="N46" s="71" t="s">
        <v>1219</v>
      </c>
      <c r="O46" s="71">
        <f t="shared" si="9"/>
        <v>2731</v>
      </c>
      <c r="P46" s="71">
        <f t="shared" si="9"/>
        <v>863</v>
      </c>
      <c r="Q46" s="71">
        <f t="shared" si="9"/>
        <v>1868</v>
      </c>
      <c r="R46" s="72">
        <f t="shared" si="2"/>
        <v>2.3609658260786873E-2</v>
      </c>
      <c r="S46" s="72">
        <f t="shared" si="10"/>
        <v>0.68399900000000002</v>
      </c>
      <c r="T46" s="73">
        <f t="shared" si="10"/>
        <v>0.2196133316359121</v>
      </c>
      <c r="U46" s="73">
        <f t="shared" si="4"/>
        <v>1.1016712959705612E-3</v>
      </c>
      <c r="V46" s="74" t="str">
        <f t="shared" si="5"/>
        <v/>
      </c>
      <c r="W46" s="77" t="s">
        <v>404</v>
      </c>
    </row>
    <row r="47" spans="1:23" ht="16.5" x14ac:dyDescent="0.35">
      <c r="A47" s="78">
        <v>1</v>
      </c>
      <c r="B47" s="47" t="s">
        <v>73</v>
      </c>
      <c r="C47" s="47">
        <v>0</v>
      </c>
      <c r="D47" s="47">
        <v>14.94708</v>
      </c>
      <c r="E47" s="47">
        <v>60038</v>
      </c>
      <c r="F47" s="47">
        <v>1</v>
      </c>
      <c r="G47" s="47">
        <v>60037</v>
      </c>
      <c r="H47" s="47">
        <v>23337</v>
      </c>
      <c r="I47" s="47">
        <v>36700</v>
      </c>
      <c r="J47" s="47">
        <v>0.61129</v>
      </c>
      <c r="K47" s="48">
        <v>-9.9858924901670046E-2</v>
      </c>
      <c r="L47" s="71" t="str">
        <f t="shared" si="6"/>
        <v>AVG_DAYS</v>
      </c>
      <c r="M47" s="71">
        <f t="shared" si="0"/>
        <v>1</v>
      </c>
      <c r="N47" s="71" t="str">
        <f t="shared" si="7"/>
        <v>(0.00,14.95]</v>
      </c>
      <c r="O47" s="71">
        <f t="shared" si="9"/>
        <v>60037</v>
      </c>
      <c r="P47" s="71">
        <f t="shared" si="9"/>
        <v>23337</v>
      </c>
      <c r="Q47" s="71">
        <f t="shared" si="9"/>
        <v>36700</v>
      </c>
      <c r="R47" s="72">
        <f t="shared" si="2"/>
        <v>0.51902345404718475</v>
      </c>
      <c r="S47" s="72">
        <f t="shared" si="10"/>
        <v>0.61129</v>
      </c>
      <c r="T47" s="73">
        <f t="shared" si="10"/>
        <v>-9.9858924901670046E-2</v>
      </c>
      <c r="U47" s="73">
        <f t="shared" si="4"/>
        <v>5.2417722435221265E-3</v>
      </c>
      <c r="V47" s="74">
        <f t="shared" si="5"/>
        <v>2.6255965739560023E-2</v>
      </c>
      <c r="W47" s="77" t="s">
        <v>95</v>
      </c>
    </row>
    <row r="48" spans="1:23" ht="16.5" x14ac:dyDescent="0.35">
      <c r="A48" s="78">
        <v>1</v>
      </c>
      <c r="B48" s="47" t="s">
        <v>73</v>
      </c>
      <c r="C48" s="47">
        <v>14.94708</v>
      </c>
      <c r="D48" s="47">
        <v>20.950019999999999</v>
      </c>
      <c r="E48" s="47">
        <v>28555</v>
      </c>
      <c r="F48" s="47">
        <v>2</v>
      </c>
      <c r="G48" s="47">
        <v>28555</v>
      </c>
      <c r="H48" s="47">
        <v>10662</v>
      </c>
      <c r="I48" s="47">
        <v>17893</v>
      </c>
      <c r="J48" s="47">
        <v>0.62661500000000003</v>
      </c>
      <c r="K48" s="48">
        <v>-3.4872039560292258E-2</v>
      </c>
      <c r="L48" s="71" t="str">
        <f t="shared" si="6"/>
        <v>AVG_DAYS</v>
      </c>
      <c r="M48" s="71">
        <f t="shared" si="0"/>
        <v>2</v>
      </c>
      <c r="N48" s="71" t="str">
        <f t="shared" si="7"/>
        <v>(14.95,20.95]</v>
      </c>
      <c r="O48" s="71">
        <f t="shared" si="9"/>
        <v>28555</v>
      </c>
      <c r="P48" s="71">
        <f t="shared" si="9"/>
        <v>10662</v>
      </c>
      <c r="Q48" s="71">
        <f t="shared" si="9"/>
        <v>17893</v>
      </c>
      <c r="R48" s="72">
        <f t="shared" si="2"/>
        <v>0.24685968203470127</v>
      </c>
      <c r="S48" s="72">
        <f t="shared" si="10"/>
        <v>0.62661500000000003</v>
      </c>
      <c r="T48" s="73">
        <f t="shared" si="10"/>
        <v>-3.4872039560292258E-2</v>
      </c>
      <c r="U48" s="73">
        <f t="shared" si="4"/>
        <v>3.015824195543194E-4</v>
      </c>
      <c r="V48" s="74" t="str">
        <f t="shared" si="5"/>
        <v/>
      </c>
      <c r="W48" s="77" t="s">
        <v>120</v>
      </c>
    </row>
    <row r="49" spans="1:23" ht="16.5" x14ac:dyDescent="0.35">
      <c r="A49" s="78">
        <v>1</v>
      </c>
      <c r="B49" s="47" t="s">
        <v>73</v>
      </c>
      <c r="C49" s="47">
        <v>20.950019999999999</v>
      </c>
      <c r="D49" s="47">
        <v>26.952960000000001</v>
      </c>
      <c r="E49" s="47">
        <v>13152</v>
      </c>
      <c r="F49" s="47">
        <v>3</v>
      </c>
      <c r="G49" s="47">
        <v>13152</v>
      </c>
      <c r="H49" s="47">
        <v>4392</v>
      </c>
      <c r="I49" s="47">
        <v>8760</v>
      </c>
      <c r="J49" s="47">
        <v>0.66605800000000004</v>
      </c>
      <c r="K49" s="48">
        <v>0.13781560467162277</v>
      </c>
      <c r="L49" s="71" t="str">
        <f t="shared" si="6"/>
        <v>AVG_DAYS</v>
      </c>
      <c r="M49" s="71">
        <f t="shared" si="0"/>
        <v>3</v>
      </c>
      <c r="N49" s="71" t="str">
        <f t="shared" si="7"/>
        <v>(20.95,26.95]</v>
      </c>
      <c r="O49" s="71">
        <f t="shared" si="9"/>
        <v>13152</v>
      </c>
      <c r="P49" s="71">
        <f t="shared" si="9"/>
        <v>4392</v>
      </c>
      <c r="Q49" s="71">
        <f t="shared" si="9"/>
        <v>8760</v>
      </c>
      <c r="R49" s="72">
        <f t="shared" si="2"/>
        <v>0.1136998262342984</v>
      </c>
      <c r="S49" s="72">
        <f t="shared" si="10"/>
        <v>0.66605800000000004</v>
      </c>
      <c r="T49" s="73">
        <f t="shared" si="10"/>
        <v>0.13781560467162277</v>
      </c>
      <c r="U49" s="73">
        <f t="shared" si="4"/>
        <v>2.1168595546887498E-3</v>
      </c>
      <c r="V49" s="74" t="str">
        <f t="shared" si="5"/>
        <v/>
      </c>
      <c r="W49" s="77" t="s">
        <v>168</v>
      </c>
    </row>
    <row r="50" spans="1:23" ht="16.5" x14ac:dyDescent="0.35">
      <c r="A50" s="78">
        <v>1</v>
      </c>
      <c r="B50" s="47" t="s">
        <v>73</v>
      </c>
      <c r="C50" s="47">
        <v>26.952960000000001</v>
      </c>
      <c r="D50" s="47">
        <v>123.0001</v>
      </c>
      <c r="E50" s="47">
        <v>3300</v>
      </c>
      <c r="F50" s="47">
        <v>4</v>
      </c>
      <c r="G50" s="47">
        <v>13929</v>
      </c>
      <c r="H50" s="47">
        <v>3860</v>
      </c>
      <c r="I50" s="47">
        <v>10069</v>
      </c>
      <c r="J50" s="47">
        <v>0.72287999999999997</v>
      </c>
      <c r="K50" s="48">
        <v>0.40619861738729046</v>
      </c>
      <c r="L50" s="71" t="str">
        <f t="shared" si="6"/>
        <v>AVG_DAYS</v>
      </c>
      <c r="M50" s="71">
        <f t="shared" si="0"/>
        <v>4</v>
      </c>
      <c r="N50" s="71" t="s">
        <v>1127</v>
      </c>
      <c r="O50" s="71">
        <f t="shared" si="9"/>
        <v>13929</v>
      </c>
      <c r="P50" s="71">
        <f t="shared" si="9"/>
        <v>3860</v>
      </c>
      <c r="Q50" s="71">
        <f t="shared" si="9"/>
        <v>10069</v>
      </c>
      <c r="R50" s="72">
        <f t="shared" si="2"/>
        <v>0.12041703768381558</v>
      </c>
      <c r="S50" s="72">
        <f t="shared" si="10"/>
        <v>0.72287999999999997</v>
      </c>
      <c r="T50" s="73">
        <f t="shared" si="10"/>
        <v>0.40619861738729046</v>
      </c>
      <c r="U50" s="73">
        <f t="shared" si="4"/>
        <v>1.8595751521794827E-2</v>
      </c>
      <c r="V50" s="74" t="str">
        <f t="shared" si="5"/>
        <v/>
      </c>
      <c r="W50" s="77" t="s">
        <v>25</v>
      </c>
    </row>
    <row r="51" spans="1:23" ht="16.5" x14ac:dyDescent="0.35">
      <c r="A51" s="78">
        <v>1</v>
      </c>
      <c r="B51" s="47" t="s">
        <v>101</v>
      </c>
      <c r="C51" s="47" t="s">
        <v>21</v>
      </c>
      <c r="D51" s="47" t="s">
        <v>21</v>
      </c>
      <c r="E51" s="47" t="s">
        <v>21</v>
      </c>
      <c r="F51" s="47">
        <v>1</v>
      </c>
      <c r="G51" s="47">
        <v>7382</v>
      </c>
      <c r="H51" s="47">
        <v>1350</v>
      </c>
      <c r="I51" s="47">
        <v>6032</v>
      </c>
      <c r="J51" s="47">
        <v>0.81712273099999999</v>
      </c>
      <c r="K51" s="48">
        <v>0.9443784422</v>
      </c>
      <c r="L51" s="71" t="str">
        <f t="shared" si="6"/>
        <v>BPTP</v>
      </c>
      <c r="M51" s="71">
        <f t="shared" si="0"/>
        <v>1</v>
      </c>
      <c r="N51" s="71" t="s">
        <v>1194</v>
      </c>
      <c r="O51" s="71">
        <f t="shared" si="9"/>
        <v>7382</v>
      </c>
      <c r="P51" s="71">
        <f t="shared" si="9"/>
        <v>1350</v>
      </c>
      <c r="Q51" s="71">
        <f t="shared" si="9"/>
        <v>6032</v>
      </c>
      <c r="R51" s="72">
        <f t="shared" si="2"/>
        <v>6.381783130030344E-2</v>
      </c>
      <c r="S51" s="72">
        <f t="shared" si="10"/>
        <v>0.81712273099999999</v>
      </c>
      <c r="T51" s="73">
        <f t="shared" si="10"/>
        <v>0.9443784422</v>
      </c>
      <c r="U51" s="73">
        <f t="shared" si="4"/>
        <v>4.7410919791202474E-2</v>
      </c>
      <c r="V51" s="74">
        <f t="shared" si="5"/>
        <v>0.24105948540364847</v>
      </c>
      <c r="W51" s="77" t="s">
        <v>70</v>
      </c>
    </row>
    <row r="52" spans="1:23" ht="16.5" x14ac:dyDescent="0.35">
      <c r="A52" s="78">
        <v>1</v>
      </c>
      <c r="B52" s="47" t="s">
        <v>101</v>
      </c>
      <c r="C52" s="47">
        <v>-1E-4</v>
      </c>
      <c r="D52" s="47">
        <v>5</v>
      </c>
      <c r="E52" s="47">
        <v>64187</v>
      </c>
      <c r="F52" s="47">
        <v>2</v>
      </c>
      <c r="G52" s="47">
        <v>64187</v>
      </c>
      <c r="H52" s="47">
        <v>19249</v>
      </c>
      <c r="I52" s="47">
        <v>44938</v>
      </c>
      <c r="J52" s="47">
        <v>0.70011061429999999</v>
      </c>
      <c r="K52" s="48">
        <v>0.29522905459999998</v>
      </c>
      <c r="L52" s="71" t="str">
        <f t="shared" si="6"/>
        <v>BPTP</v>
      </c>
      <c r="M52" s="71">
        <f t="shared" si="0"/>
        <v>2</v>
      </c>
      <c r="N52" s="71" t="s">
        <v>1195</v>
      </c>
      <c r="O52" s="71">
        <f t="shared" si="9"/>
        <v>64187</v>
      </c>
      <c r="P52" s="71">
        <f t="shared" si="9"/>
        <v>19249</v>
      </c>
      <c r="Q52" s="71">
        <f t="shared" si="9"/>
        <v>44938</v>
      </c>
      <c r="R52" s="72">
        <f t="shared" si="2"/>
        <v>0.55490045213662653</v>
      </c>
      <c r="S52" s="72">
        <f t="shared" si="10"/>
        <v>0.70011061429999999</v>
      </c>
      <c r="T52" s="73">
        <f t="shared" si="10"/>
        <v>0.29522905459999998</v>
      </c>
      <c r="U52" s="73">
        <f t="shared" si="4"/>
        <v>4.6192728811882418E-2</v>
      </c>
      <c r="V52" s="74" t="str">
        <f t="shared" si="5"/>
        <v/>
      </c>
      <c r="W52" s="77" t="s">
        <v>86</v>
      </c>
    </row>
    <row r="53" spans="1:23" ht="16.5" x14ac:dyDescent="0.35">
      <c r="A53" s="78">
        <v>1</v>
      </c>
      <c r="B53" s="47" t="s">
        <v>101</v>
      </c>
      <c r="C53" s="47">
        <v>5.3</v>
      </c>
      <c r="D53" s="47">
        <v>10.6</v>
      </c>
      <c r="E53" s="47">
        <v>19657</v>
      </c>
      <c r="F53" s="47">
        <v>3</v>
      </c>
      <c r="G53" s="47">
        <v>19657</v>
      </c>
      <c r="H53" s="47">
        <v>8161</v>
      </c>
      <c r="I53" s="47">
        <v>11496</v>
      </c>
      <c r="J53" s="47">
        <v>0.58482983160000002</v>
      </c>
      <c r="K53" s="48">
        <v>-0.20996315800000001</v>
      </c>
      <c r="L53" s="71" t="str">
        <f t="shared" si="6"/>
        <v>BPTP</v>
      </c>
      <c r="M53" s="71">
        <f t="shared" si="0"/>
        <v>3</v>
      </c>
      <c r="N53" s="71" t="s">
        <v>1196</v>
      </c>
      <c r="O53" s="71">
        <f t="shared" si="9"/>
        <v>19657</v>
      </c>
      <c r="P53" s="71">
        <f t="shared" si="9"/>
        <v>8161</v>
      </c>
      <c r="Q53" s="71">
        <f t="shared" si="9"/>
        <v>11496</v>
      </c>
      <c r="R53" s="72">
        <f t="shared" si="2"/>
        <v>0.16993594010702584</v>
      </c>
      <c r="S53" s="72">
        <f t="shared" ref="S53:T84" si="11">J53</f>
        <v>0.58482983160000002</v>
      </c>
      <c r="T53" s="73">
        <f t="shared" si="11"/>
        <v>-0.20996315800000001</v>
      </c>
      <c r="U53" s="73">
        <f t="shared" si="4"/>
        <v>7.6806345300634632E-3</v>
      </c>
      <c r="V53" s="74" t="str">
        <f t="shared" si="5"/>
        <v/>
      </c>
      <c r="W53" s="77" t="s">
        <v>406</v>
      </c>
    </row>
    <row r="54" spans="1:23" ht="16.5" x14ac:dyDescent="0.35">
      <c r="A54" s="78">
        <v>1</v>
      </c>
      <c r="B54" s="47" t="s">
        <v>101</v>
      </c>
      <c r="C54" s="47">
        <v>10.6</v>
      </c>
      <c r="D54" s="47">
        <v>15.9</v>
      </c>
      <c r="E54" s="47">
        <v>10620</v>
      </c>
      <c r="F54" s="47">
        <v>4</v>
      </c>
      <c r="G54" s="47">
        <v>10620</v>
      </c>
      <c r="H54" s="47">
        <v>5229</v>
      </c>
      <c r="I54" s="47">
        <v>5391</v>
      </c>
      <c r="J54" s="47">
        <v>0.50762711859999998</v>
      </c>
      <c r="K54" s="48">
        <v>-0.52208475499999996</v>
      </c>
      <c r="L54" s="71" t="str">
        <f t="shared" si="6"/>
        <v>BPTP</v>
      </c>
      <c r="M54" s="71">
        <f t="shared" si="0"/>
        <v>4</v>
      </c>
      <c r="N54" s="71" t="s">
        <v>1197</v>
      </c>
      <c r="O54" s="71">
        <f t="shared" si="9"/>
        <v>10620</v>
      </c>
      <c r="P54" s="71">
        <f t="shared" si="9"/>
        <v>5229</v>
      </c>
      <c r="Q54" s="71">
        <f t="shared" si="9"/>
        <v>5391</v>
      </c>
      <c r="R54" s="72">
        <f t="shared" si="2"/>
        <v>9.1810534869848623E-2</v>
      </c>
      <c r="S54" s="72">
        <f t="shared" si="11"/>
        <v>0.50762711859999998</v>
      </c>
      <c r="T54" s="73">
        <f t="shared" si="11"/>
        <v>-0.52208475499999996</v>
      </c>
      <c r="U54" s="73">
        <f t="shared" si="4"/>
        <v>2.6279410412593202E-2</v>
      </c>
      <c r="V54" s="74" t="str">
        <f t="shared" si="5"/>
        <v/>
      </c>
      <c r="W54" s="77" t="s">
        <v>403</v>
      </c>
    </row>
    <row r="55" spans="1:23" ht="16.5" x14ac:dyDescent="0.35">
      <c r="A55" s="78">
        <v>1</v>
      </c>
      <c r="B55" s="47" t="s">
        <v>101</v>
      </c>
      <c r="C55" s="47">
        <v>15.9</v>
      </c>
      <c r="D55" s="47">
        <v>106.0001</v>
      </c>
      <c r="E55" s="47">
        <v>13827</v>
      </c>
      <c r="F55" s="47">
        <v>5</v>
      </c>
      <c r="G55" s="47">
        <v>13827</v>
      </c>
      <c r="H55" s="47">
        <v>8262</v>
      </c>
      <c r="I55" s="47">
        <v>5565</v>
      </c>
      <c r="J55" s="47">
        <v>0.40247342159999999</v>
      </c>
      <c r="K55" s="48">
        <v>-0.94776530000000003</v>
      </c>
      <c r="L55" s="71" t="str">
        <f t="shared" si="6"/>
        <v>BPTP</v>
      </c>
      <c r="M55" s="71">
        <f t="shared" si="0"/>
        <v>5</v>
      </c>
      <c r="N55" s="71" t="s">
        <v>1198</v>
      </c>
      <c r="O55" s="71">
        <f t="shared" si="9"/>
        <v>13827</v>
      </c>
      <c r="P55" s="71">
        <f t="shared" si="9"/>
        <v>8262</v>
      </c>
      <c r="Q55" s="71">
        <f t="shared" si="9"/>
        <v>5565</v>
      </c>
      <c r="R55" s="72">
        <f t="shared" si="2"/>
        <v>0.11953524158619556</v>
      </c>
      <c r="S55" s="72">
        <f t="shared" si="11"/>
        <v>0.40247342159999999</v>
      </c>
      <c r="T55" s="73">
        <f t="shared" si="11"/>
        <v>-0.94776530000000003</v>
      </c>
      <c r="U55" s="73">
        <f t="shared" si="4"/>
        <v>0.11349579185790691</v>
      </c>
      <c r="V55" s="74" t="str">
        <f t="shared" si="5"/>
        <v/>
      </c>
      <c r="W55" s="77" t="s">
        <v>119</v>
      </c>
    </row>
    <row r="56" spans="1:23" ht="16.5" x14ac:dyDescent="0.35">
      <c r="A56" s="78">
        <v>1</v>
      </c>
      <c r="B56" s="47" t="s">
        <v>103</v>
      </c>
      <c r="C56" s="47" t="s">
        <v>21</v>
      </c>
      <c r="D56" s="47" t="s">
        <v>21</v>
      </c>
      <c r="E56" s="47" t="s">
        <v>21</v>
      </c>
      <c r="F56" s="47" t="s">
        <v>21</v>
      </c>
      <c r="G56" s="47">
        <v>7382</v>
      </c>
      <c r="H56" s="47">
        <v>1350</v>
      </c>
      <c r="I56" s="47">
        <v>6032</v>
      </c>
      <c r="J56" s="47">
        <v>0.81712273099999999</v>
      </c>
      <c r="K56" s="48">
        <v>0.9443784422</v>
      </c>
      <c r="L56" s="71" t="str">
        <f t="shared" si="6"/>
        <v>BPTP_RATIO</v>
      </c>
      <c r="M56" s="71" t="str">
        <f t="shared" si="0"/>
        <v>.</v>
      </c>
      <c r="N56" s="71" t="str">
        <f t="shared" si="7"/>
        <v>(.,.]</v>
      </c>
      <c r="O56" s="71">
        <f t="shared" si="9"/>
        <v>7382</v>
      </c>
      <c r="P56" s="71">
        <f t="shared" si="9"/>
        <v>1350</v>
      </c>
      <c r="Q56" s="71">
        <f t="shared" si="9"/>
        <v>6032</v>
      </c>
      <c r="R56" s="72">
        <f t="shared" si="2"/>
        <v>6.381783130030344E-2</v>
      </c>
      <c r="S56" s="72">
        <f t="shared" si="11"/>
        <v>0.81712273099999999</v>
      </c>
      <c r="T56" s="73">
        <f t="shared" si="11"/>
        <v>0.9443784422</v>
      </c>
      <c r="U56" s="73">
        <f t="shared" si="4"/>
        <v>4.7410919791202474E-2</v>
      </c>
      <c r="V56" s="74">
        <f t="shared" si="5"/>
        <v>0.14918476436476891</v>
      </c>
      <c r="W56" s="77" t="s">
        <v>116</v>
      </c>
    </row>
    <row r="57" spans="1:23" ht="16.5" x14ac:dyDescent="0.35">
      <c r="A57" s="78">
        <v>1</v>
      </c>
      <c r="B57" s="47" t="s">
        <v>103</v>
      </c>
      <c r="C57" s="47">
        <v>-1E-4</v>
      </c>
      <c r="D57" s="47">
        <v>0.05</v>
      </c>
      <c r="E57" s="47">
        <v>14762</v>
      </c>
      <c r="F57" s="47">
        <v>2</v>
      </c>
      <c r="G57" s="47">
        <v>14762</v>
      </c>
      <c r="H57" s="47">
        <v>3784</v>
      </c>
      <c r="I57" s="47">
        <v>10978</v>
      </c>
      <c r="J57" s="47">
        <v>0.74366616990000001</v>
      </c>
      <c r="K57" s="48">
        <v>0.51251602289999998</v>
      </c>
      <c r="L57" s="71" t="str">
        <f t="shared" si="6"/>
        <v>BPTP_RATIO</v>
      </c>
      <c r="M57" s="71">
        <f t="shared" si="0"/>
        <v>2</v>
      </c>
      <c r="N57" s="71" t="str">
        <f t="shared" si="7"/>
        <v>(0.00,0.05]</v>
      </c>
      <c r="O57" s="71">
        <f t="shared" si="9"/>
        <v>14762</v>
      </c>
      <c r="P57" s="71">
        <f t="shared" si="9"/>
        <v>3784</v>
      </c>
      <c r="Q57" s="71">
        <f t="shared" si="9"/>
        <v>10978</v>
      </c>
      <c r="R57" s="72">
        <f t="shared" si="2"/>
        <v>0.12761837248104571</v>
      </c>
      <c r="S57" s="72">
        <f t="shared" si="11"/>
        <v>0.74366616990000001</v>
      </c>
      <c r="T57" s="73">
        <f t="shared" si="11"/>
        <v>0.51251602289999998</v>
      </c>
      <c r="U57" s="73">
        <f t="shared" si="4"/>
        <v>3.0730054440733404E-2</v>
      </c>
      <c r="V57" s="74" t="str">
        <f t="shared" si="5"/>
        <v/>
      </c>
      <c r="W57" s="77" t="s">
        <v>45</v>
      </c>
    </row>
    <row r="58" spans="1:23" ht="16.5" x14ac:dyDescent="0.35">
      <c r="A58" s="78">
        <v>1</v>
      </c>
      <c r="B58" s="47" t="s">
        <v>103</v>
      </c>
      <c r="C58" s="47">
        <v>0.05</v>
      </c>
      <c r="D58" s="47">
        <v>0.55000000000000004</v>
      </c>
      <c r="E58" s="47">
        <v>35773</v>
      </c>
      <c r="F58" s="47">
        <v>3</v>
      </c>
      <c r="G58" s="47">
        <v>35773</v>
      </c>
      <c r="H58" s="47">
        <v>12419</v>
      </c>
      <c r="I58" s="47">
        <v>23354</v>
      </c>
      <c r="J58" s="47">
        <v>0.65283873309999996</v>
      </c>
      <c r="K58" s="48">
        <v>7.8945121600000001E-2</v>
      </c>
      <c r="L58" s="71" t="str">
        <f t="shared" si="6"/>
        <v>BPTP_RATIO</v>
      </c>
      <c r="M58" s="71">
        <f t="shared" si="0"/>
        <v>3</v>
      </c>
      <c r="N58" s="71" t="str">
        <f t="shared" si="7"/>
        <v>(0.05,0.55]</v>
      </c>
      <c r="O58" s="71">
        <f t="shared" si="9"/>
        <v>35773</v>
      </c>
      <c r="P58" s="71">
        <f t="shared" si="9"/>
        <v>12419</v>
      </c>
      <c r="Q58" s="71">
        <f t="shared" si="9"/>
        <v>23354</v>
      </c>
      <c r="R58" s="72">
        <f t="shared" si="2"/>
        <v>0.30925972353098824</v>
      </c>
      <c r="S58" s="72">
        <f t="shared" si="11"/>
        <v>0.65283873309999996</v>
      </c>
      <c r="T58" s="73">
        <f t="shared" si="11"/>
        <v>7.8945121600000001E-2</v>
      </c>
      <c r="U58" s="73">
        <f t="shared" si="4"/>
        <v>1.9061440518204009E-3</v>
      </c>
      <c r="V58" s="74" t="str">
        <f t="shared" si="5"/>
        <v/>
      </c>
      <c r="W58" s="77" t="s">
        <v>98</v>
      </c>
    </row>
    <row r="59" spans="1:23" ht="16.5" x14ac:dyDescent="0.35">
      <c r="A59" s="78">
        <v>1</v>
      </c>
      <c r="B59" s="47" t="s">
        <v>103</v>
      </c>
      <c r="C59" s="47">
        <v>0.55000000000000004</v>
      </c>
      <c r="D59" s="47">
        <v>0.95</v>
      </c>
      <c r="E59" s="47">
        <v>49706</v>
      </c>
      <c r="F59" s="47">
        <v>4</v>
      </c>
      <c r="G59" s="47">
        <v>49706</v>
      </c>
      <c r="H59" s="47">
        <v>22476</v>
      </c>
      <c r="I59" s="47">
        <v>27230</v>
      </c>
      <c r="J59" s="47">
        <v>0.54782118859999995</v>
      </c>
      <c r="K59" s="48">
        <v>-0.36072436299999999</v>
      </c>
      <c r="L59" s="71" t="str">
        <f t="shared" si="6"/>
        <v>BPTP_RATIO</v>
      </c>
      <c r="M59" s="71">
        <f t="shared" si="0"/>
        <v>4</v>
      </c>
      <c r="N59" s="71" t="str">
        <f t="shared" si="7"/>
        <v>(0.55,0.95]</v>
      </c>
      <c r="O59" s="71">
        <f t="shared" si="9"/>
        <v>49706</v>
      </c>
      <c r="P59" s="71">
        <f t="shared" si="9"/>
        <v>22476</v>
      </c>
      <c r="Q59" s="71">
        <f t="shared" si="9"/>
        <v>27230</v>
      </c>
      <c r="R59" s="72">
        <f t="shared" si="2"/>
        <v>0.42971134145392614</v>
      </c>
      <c r="S59" s="72">
        <f t="shared" si="11"/>
        <v>0.54782118859999995</v>
      </c>
      <c r="T59" s="73">
        <f t="shared" si="11"/>
        <v>-0.36072436299999999</v>
      </c>
      <c r="U59" s="73">
        <f t="shared" si="4"/>
        <v>5.8110521135603006E-2</v>
      </c>
      <c r="V59" s="74" t="str">
        <f t="shared" si="5"/>
        <v/>
      </c>
      <c r="W59" s="77" t="s">
        <v>39</v>
      </c>
    </row>
    <row r="60" spans="1:23" ht="16.5" x14ac:dyDescent="0.35">
      <c r="A60" s="78">
        <v>1</v>
      </c>
      <c r="B60" s="47" t="s">
        <v>103</v>
      </c>
      <c r="C60" s="47">
        <v>0.95</v>
      </c>
      <c r="D60" s="47">
        <v>1.0001</v>
      </c>
      <c r="E60" s="47">
        <v>8050</v>
      </c>
      <c r="F60" s="47">
        <v>5</v>
      </c>
      <c r="G60" s="47">
        <v>8050</v>
      </c>
      <c r="H60" s="47">
        <v>2222</v>
      </c>
      <c r="I60" s="47">
        <v>5828</v>
      </c>
      <c r="J60" s="47">
        <v>0.72397515530000001</v>
      </c>
      <c r="K60" s="48">
        <v>0.41167060100000002</v>
      </c>
      <c r="L60" s="71" t="str">
        <f t="shared" si="6"/>
        <v>BPTP_RATIO</v>
      </c>
      <c r="M60" s="71">
        <f t="shared" si="0"/>
        <v>5</v>
      </c>
      <c r="N60" s="71" t="str">
        <f t="shared" si="7"/>
        <v>(0.95,1.00]</v>
      </c>
      <c r="O60" s="71">
        <f t="shared" si="9"/>
        <v>8050</v>
      </c>
      <c r="P60" s="71">
        <f t="shared" si="9"/>
        <v>2222</v>
      </c>
      <c r="Q60" s="71">
        <f t="shared" si="9"/>
        <v>5828</v>
      </c>
      <c r="R60" s="72">
        <f t="shared" si="2"/>
        <v>6.959273123373648E-2</v>
      </c>
      <c r="S60" s="72">
        <f t="shared" si="11"/>
        <v>0.72397515530000001</v>
      </c>
      <c r="T60" s="73">
        <f t="shared" si="11"/>
        <v>0.41167060100000002</v>
      </c>
      <c r="U60" s="73">
        <f t="shared" si="4"/>
        <v>1.102712494540962E-2</v>
      </c>
      <c r="V60" s="74" t="str">
        <f t="shared" si="5"/>
        <v/>
      </c>
      <c r="W60" s="77" t="s">
        <v>79</v>
      </c>
    </row>
    <row r="61" spans="1:23" ht="16.5" x14ac:dyDescent="0.35">
      <c r="A61" s="78">
        <v>1</v>
      </c>
      <c r="B61" s="47" t="s">
        <v>44</v>
      </c>
      <c r="C61" s="47" t="s">
        <v>21</v>
      </c>
      <c r="D61" s="47">
        <v>4.95</v>
      </c>
      <c r="E61" s="47">
        <v>37528</v>
      </c>
      <c r="F61" s="47">
        <v>1</v>
      </c>
      <c r="G61" s="47">
        <v>37528</v>
      </c>
      <c r="H61" s="47">
        <v>14161</v>
      </c>
      <c r="I61" s="47">
        <v>23367</v>
      </c>
      <c r="J61" s="47">
        <v>0.62265508420000004</v>
      </c>
      <c r="K61" s="48">
        <v>-5.1762532999999999E-2</v>
      </c>
      <c r="L61" s="71" t="str">
        <f t="shared" si="6"/>
        <v>CERTF_INTERVAL_YEARS</v>
      </c>
      <c r="M61" s="71">
        <f t="shared" si="0"/>
        <v>1</v>
      </c>
      <c r="N61" s="71" t="str">
        <f t="shared" si="7"/>
        <v>(.,4.95]</v>
      </c>
      <c r="O61" s="71">
        <f t="shared" si="9"/>
        <v>37528</v>
      </c>
      <c r="P61" s="71">
        <f t="shared" si="9"/>
        <v>14161</v>
      </c>
      <c r="Q61" s="71">
        <f t="shared" si="9"/>
        <v>23367</v>
      </c>
      <c r="R61" s="72">
        <f t="shared" si="2"/>
        <v>0.32443180344592082</v>
      </c>
      <c r="S61" s="72">
        <f t="shared" si="11"/>
        <v>0.62265508420000004</v>
      </c>
      <c r="T61" s="73">
        <f t="shared" si="11"/>
        <v>-5.1762532999999999E-2</v>
      </c>
      <c r="U61" s="73">
        <f t="shared" si="4"/>
        <v>8.7517793792588788E-4</v>
      </c>
      <c r="V61" s="74">
        <f t="shared" si="5"/>
        <v>1.8633870712352112E-2</v>
      </c>
      <c r="W61" s="77" t="s">
        <v>83</v>
      </c>
    </row>
    <row r="62" spans="1:23" ht="16.5" x14ac:dyDescent="0.35">
      <c r="A62" s="78">
        <v>1</v>
      </c>
      <c r="B62" s="47" t="s">
        <v>44</v>
      </c>
      <c r="C62" s="47">
        <v>4.95</v>
      </c>
      <c r="D62" s="47">
        <v>9.9</v>
      </c>
      <c r="E62" s="47">
        <v>49519</v>
      </c>
      <c r="F62" s="47">
        <v>2</v>
      </c>
      <c r="G62" s="47">
        <v>49519</v>
      </c>
      <c r="H62" s="47">
        <v>19164</v>
      </c>
      <c r="I62" s="47">
        <v>30355</v>
      </c>
      <c r="J62" s="47">
        <v>0.61299703139999995</v>
      </c>
      <c r="K62" s="48">
        <v>-9.2667867000000001E-2</v>
      </c>
      <c r="L62" s="71" t="str">
        <f t="shared" si="6"/>
        <v>CERTF_INTERVAL_YEARS</v>
      </c>
      <c r="M62" s="71">
        <f t="shared" si="0"/>
        <v>2</v>
      </c>
      <c r="N62" s="71" t="str">
        <f t="shared" si="7"/>
        <v>(4.95,9.90]</v>
      </c>
      <c r="O62" s="71">
        <f t="shared" si="9"/>
        <v>49519</v>
      </c>
      <c r="P62" s="71">
        <f t="shared" si="9"/>
        <v>19164</v>
      </c>
      <c r="Q62" s="71">
        <f t="shared" si="9"/>
        <v>30355</v>
      </c>
      <c r="R62" s="72">
        <f t="shared" si="2"/>
        <v>0.42809471527495613</v>
      </c>
      <c r="S62" s="72">
        <f t="shared" si="11"/>
        <v>0.61299703139999995</v>
      </c>
      <c r="T62" s="73">
        <f t="shared" si="11"/>
        <v>-9.2667867000000001E-2</v>
      </c>
      <c r="U62" s="73">
        <f t="shared" si="4"/>
        <v>3.7199774841726188E-3</v>
      </c>
      <c r="V62" s="74" t="str">
        <f t="shared" si="5"/>
        <v/>
      </c>
      <c r="W62" s="77" t="s">
        <v>81</v>
      </c>
    </row>
    <row r="63" spans="1:23" ht="16.5" x14ac:dyDescent="0.35">
      <c r="A63" s="78">
        <v>1</v>
      </c>
      <c r="B63" s="47" t="s">
        <v>44</v>
      </c>
      <c r="C63" s="47">
        <v>9.9</v>
      </c>
      <c r="D63" s="47">
        <v>19.8</v>
      </c>
      <c r="E63" s="47">
        <v>27638</v>
      </c>
      <c r="F63" s="47">
        <v>3</v>
      </c>
      <c r="G63" s="47">
        <v>27638</v>
      </c>
      <c r="H63" s="47">
        <v>8647</v>
      </c>
      <c r="I63" s="47">
        <v>18991</v>
      </c>
      <c r="J63" s="47">
        <v>0.68713365660000003</v>
      </c>
      <c r="K63" s="48">
        <v>0.23415714670000001</v>
      </c>
      <c r="L63" s="71" t="str">
        <f t="shared" si="6"/>
        <v>CERTF_INTERVAL_YEARS</v>
      </c>
      <c r="M63" s="71">
        <f t="shared" si="0"/>
        <v>3</v>
      </c>
      <c r="N63" s="71" t="str">
        <f t="shared" si="7"/>
        <v>(9.90,19.80]</v>
      </c>
      <c r="O63" s="71">
        <f t="shared" si="9"/>
        <v>27638</v>
      </c>
      <c r="P63" s="71">
        <f t="shared" si="9"/>
        <v>8647</v>
      </c>
      <c r="Q63" s="71">
        <f t="shared" si="9"/>
        <v>18991</v>
      </c>
      <c r="R63" s="72">
        <f t="shared" si="2"/>
        <v>0.23893216221590172</v>
      </c>
      <c r="S63" s="72">
        <f t="shared" si="11"/>
        <v>0.68713365660000003</v>
      </c>
      <c r="T63" s="73">
        <f t="shared" si="11"/>
        <v>0.23415714670000001</v>
      </c>
      <c r="U63" s="73">
        <f t="shared" si="4"/>
        <v>1.2643915972149587E-2</v>
      </c>
      <c r="V63" s="74" t="str">
        <f t="shared" si="5"/>
        <v/>
      </c>
      <c r="W63" s="77" t="s">
        <v>74</v>
      </c>
    </row>
    <row r="64" spans="1:23" ht="16.5" x14ac:dyDescent="0.35">
      <c r="A64" s="78">
        <v>1</v>
      </c>
      <c r="B64" s="47" t="s">
        <v>44</v>
      </c>
      <c r="C64" s="47">
        <v>19.8</v>
      </c>
      <c r="D64" s="47">
        <v>24.75</v>
      </c>
      <c r="E64" s="47">
        <v>387</v>
      </c>
      <c r="F64" s="47">
        <v>4</v>
      </c>
      <c r="G64" s="47">
        <v>387</v>
      </c>
      <c r="H64" s="47">
        <v>126</v>
      </c>
      <c r="I64" s="47">
        <v>261</v>
      </c>
      <c r="J64" s="47">
        <v>0.67441860470000004</v>
      </c>
      <c r="K64" s="48">
        <v>0.17564290430000001</v>
      </c>
      <c r="L64" s="71" t="str">
        <f t="shared" si="6"/>
        <v>CERTF_INTERVAL_YEARS</v>
      </c>
      <c r="M64" s="71">
        <f t="shared" si="0"/>
        <v>4</v>
      </c>
      <c r="N64" s="71" t="str">
        <f t="shared" si="7"/>
        <v>(19.80,24.75]</v>
      </c>
      <c r="O64" s="71">
        <f t="shared" si="9"/>
        <v>387</v>
      </c>
      <c r="P64" s="71">
        <f t="shared" si="9"/>
        <v>126</v>
      </c>
      <c r="Q64" s="71">
        <f t="shared" si="9"/>
        <v>261</v>
      </c>
      <c r="R64" s="72">
        <f t="shared" si="2"/>
        <v>3.3456381350877042E-3</v>
      </c>
      <c r="S64" s="72">
        <f t="shared" si="11"/>
        <v>0.67441860470000004</v>
      </c>
      <c r="T64" s="73">
        <f t="shared" si="11"/>
        <v>0.17564290430000001</v>
      </c>
      <c r="U64" s="73">
        <f t="shared" si="4"/>
        <v>1.0057574491853432E-4</v>
      </c>
      <c r="V64" s="74" t="str">
        <f t="shared" si="5"/>
        <v/>
      </c>
      <c r="W64" s="77" t="s">
        <v>75</v>
      </c>
    </row>
    <row r="65" spans="1:23" ht="16.5" x14ac:dyDescent="0.35">
      <c r="A65" s="78">
        <v>1</v>
      </c>
      <c r="B65" s="47" t="s">
        <v>44</v>
      </c>
      <c r="C65" s="47">
        <v>94.05</v>
      </c>
      <c r="D65" s="47">
        <v>99.000100000000003</v>
      </c>
      <c r="E65" s="47">
        <v>601</v>
      </c>
      <c r="F65" s="47">
        <v>5</v>
      </c>
      <c r="G65" s="47">
        <v>601</v>
      </c>
      <c r="H65" s="47">
        <v>153</v>
      </c>
      <c r="I65" s="47">
        <v>448</v>
      </c>
      <c r="J65" s="47">
        <v>0.7454242928</v>
      </c>
      <c r="K65" s="48">
        <v>0.52175971499999996</v>
      </c>
      <c r="L65" s="71" t="str">
        <f t="shared" ref="L65:L126" si="12">B65</f>
        <v>CERTF_INTERVAL_YEARS</v>
      </c>
      <c r="M65" s="71">
        <f t="shared" ref="M65:M126" si="13">F65</f>
        <v>5</v>
      </c>
      <c r="N65" s="71" t="str">
        <f t="shared" ref="N65:N78" si="14">CONCATENATE("(",TEXT(C65,"#0.00"),",",TEXT(D65,"#0.00"),"]")</f>
        <v>(94.05,99.00]</v>
      </c>
      <c r="O65" s="71">
        <f t="shared" ref="O65:Q96" si="15">G65</f>
        <v>601</v>
      </c>
      <c r="P65" s="71">
        <f t="shared" si="15"/>
        <v>153</v>
      </c>
      <c r="Q65" s="71">
        <f t="shared" si="15"/>
        <v>448</v>
      </c>
      <c r="R65" s="72">
        <f t="shared" si="2"/>
        <v>5.195680928133618E-3</v>
      </c>
      <c r="S65" s="72">
        <f t="shared" si="11"/>
        <v>0.7454242928</v>
      </c>
      <c r="T65" s="73">
        <f t="shared" si="11"/>
        <v>0.52175971499999996</v>
      </c>
      <c r="U65" s="73">
        <f t="shared" si="4"/>
        <v>1.2942235731854836E-3</v>
      </c>
      <c r="V65" s="74" t="str">
        <f t="shared" si="5"/>
        <v/>
      </c>
      <c r="W65" s="77" t="s">
        <v>77</v>
      </c>
    </row>
    <row r="66" spans="1:23" ht="16.5" x14ac:dyDescent="0.35">
      <c r="A66" s="78">
        <v>1</v>
      </c>
      <c r="B66" s="47" t="s">
        <v>121</v>
      </c>
      <c r="C66" s="47" t="s">
        <v>21</v>
      </c>
      <c r="D66" s="47" t="s">
        <v>21</v>
      </c>
      <c r="E66" s="47" t="s">
        <v>21</v>
      </c>
      <c r="F66" s="47">
        <v>1</v>
      </c>
      <c r="G66" s="47">
        <v>737</v>
      </c>
      <c r="H66" s="47">
        <v>131</v>
      </c>
      <c r="I66" s="47">
        <v>606</v>
      </c>
      <c r="J66" s="47">
        <v>0.82225199999999998</v>
      </c>
      <c r="K66" s="48">
        <v>0.97908706679871504</v>
      </c>
      <c r="L66" s="71" t="str">
        <f t="shared" si="12"/>
        <v>CERT_4_INITAL</v>
      </c>
      <c r="M66" s="71">
        <f t="shared" si="13"/>
        <v>1</v>
      </c>
      <c r="N66" s="71" t="s">
        <v>984</v>
      </c>
      <c r="O66" s="71">
        <f t="shared" si="15"/>
        <v>737</v>
      </c>
      <c r="P66" s="71">
        <f t="shared" si="15"/>
        <v>131</v>
      </c>
      <c r="Q66" s="71">
        <f t="shared" si="15"/>
        <v>606</v>
      </c>
      <c r="R66" s="72">
        <f t="shared" ref="R66:R129" si="16">G66/SUMIFS($G:$G,$B:$B,B66)</f>
        <v>6.3714090582936379E-3</v>
      </c>
      <c r="S66" s="72">
        <f t="shared" si="11"/>
        <v>0.82225199999999998</v>
      </c>
      <c r="T66" s="73">
        <f t="shared" si="11"/>
        <v>0.97908706679871504</v>
      </c>
      <c r="U66" s="73">
        <f t="shared" ref="U66:U129" si="17">(I66/SUMIFS($I:$I,$B:$B,B66)-H66/SUMIFS($H:$H,$B:$B,B66))*K66</f>
        <v>5.0453713675822779E-3</v>
      </c>
      <c r="V66" s="74">
        <f t="shared" ref="V66:V129" si="18">IF(B66=B65,"",SUMIFS($U:$U,$B:$B,B66))</f>
        <v>3.820259520809581E-2</v>
      </c>
      <c r="W66" s="77" t="s">
        <v>88</v>
      </c>
    </row>
    <row r="67" spans="1:23" ht="16.5" x14ac:dyDescent="0.35">
      <c r="A67" s="78">
        <v>1</v>
      </c>
      <c r="B67" s="47" t="s">
        <v>121</v>
      </c>
      <c r="C67" s="47" t="s">
        <v>21</v>
      </c>
      <c r="D67" s="47" t="s">
        <v>21</v>
      </c>
      <c r="E67" s="47" t="s">
        <v>21</v>
      </c>
      <c r="F67" s="47">
        <v>2</v>
      </c>
      <c r="G67" s="47">
        <v>8303</v>
      </c>
      <c r="H67" s="47">
        <v>2339</v>
      </c>
      <c r="I67" s="47">
        <v>5964</v>
      </c>
      <c r="J67" s="47">
        <v>0.71829500000000002</v>
      </c>
      <c r="K67" s="48">
        <v>0.38342231323100218</v>
      </c>
      <c r="L67" s="71" t="str">
        <f t="shared" si="12"/>
        <v>CERT_4_INITAL</v>
      </c>
      <c r="M67" s="71">
        <f t="shared" si="13"/>
        <v>2</v>
      </c>
      <c r="N67" s="71">
        <v>2</v>
      </c>
      <c r="O67" s="71">
        <f t="shared" si="15"/>
        <v>8303</v>
      </c>
      <c r="P67" s="71">
        <f t="shared" si="15"/>
        <v>2339</v>
      </c>
      <c r="Q67" s="71">
        <f t="shared" si="15"/>
        <v>5964</v>
      </c>
      <c r="R67" s="72">
        <f t="shared" si="16"/>
        <v>7.1779931358225343E-2</v>
      </c>
      <c r="S67" s="72">
        <f t="shared" si="11"/>
        <v>0.71829500000000002</v>
      </c>
      <c r="T67" s="73">
        <f t="shared" si="11"/>
        <v>0.38342231323100218</v>
      </c>
      <c r="U67" s="73">
        <f t="shared" si="17"/>
        <v>9.9189139900833397E-3</v>
      </c>
      <c r="V67" s="74" t="str">
        <f t="shared" si="18"/>
        <v/>
      </c>
      <c r="W67" s="77" t="s">
        <v>123</v>
      </c>
    </row>
    <row r="68" spans="1:23" ht="16.5" x14ac:dyDescent="0.35">
      <c r="A68" s="78">
        <v>1</v>
      </c>
      <c r="B68" s="47" t="s">
        <v>121</v>
      </c>
      <c r="C68" s="47" t="s">
        <v>21</v>
      </c>
      <c r="D68" s="47" t="s">
        <v>21</v>
      </c>
      <c r="E68" s="47" t="s">
        <v>21</v>
      </c>
      <c r="F68" s="47">
        <v>3</v>
      </c>
      <c r="G68" s="47">
        <v>62814</v>
      </c>
      <c r="H68" s="47">
        <v>21721</v>
      </c>
      <c r="I68" s="47">
        <v>41093</v>
      </c>
      <c r="J68" s="47">
        <v>0.65420100000000003</v>
      </c>
      <c r="K68" s="48">
        <v>8.4962660104013113E-2</v>
      </c>
      <c r="L68" s="71" t="str">
        <f t="shared" si="12"/>
        <v>CERT_4_INITAL</v>
      </c>
      <c r="M68" s="71">
        <f t="shared" si="13"/>
        <v>3</v>
      </c>
      <c r="N68" s="71">
        <v>3</v>
      </c>
      <c r="O68" s="71">
        <f t="shared" si="15"/>
        <v>62814</v>
      </c>
      <c r="P68" s="71">
        <f t="shared" si="15"/>
        <v>21721</v>
      </c>
      <c r="Q68" s="71">
        <f t="shared" si="15"/>
        <v>41093</v>
      </c>
      <c r="R68" s="72">
        <f t="shared" si="16"/>
        <v>0.54303078505787872</v>
      </c>
      <c r="S68" s="72">
        <f t="shared" si="11"/>
        <v>0.65420100000000003</v>
      </c>
      <c r="T68" s="73">
        <f t="shared" si="11"/>
        <v>8.4962660104013113E-2</v>
      </c>
      <c r="U68" s="73">
        <f t="shared" si="17"/>
        <v>3.8732814076742981E-3</v>
      </c>
      <c r="V68" s="74" t="str">
        <f t="shared" si="18"/>
        <v/>
      </c>
      <c r="W68" s="77" t="s">
        <v>90</v>
      </c>
    </row>
    <row r="69" spans="1:23" ht="16.5" x14ac:dyDescent="0.35">
      <c r="A69" s="78">
        <v>1</v>
      </c>
      <c r="B69" s="47" t="s">
        <v>121</v>
      </c>
      <c r="C69" s="47" t="s">
        <v>21</v>
      </c>
      <c r="D69" s="47" t="s">
        <v>21</v>
      </c>
      <c r="E69" s="47" t="s">
        <v>21</v>
      </c>
      <c r="F69" s="47">
        <v>4</v>
      </c>
      <c r="G69" s="47">
        <v>26325</v>
      </c>
      <c r="H69" s="47">
        <v>10307</v>
      </c>
      <c r="I69" s="47">
        <v>16018</v>
      </c>
      <c r="J69" s="47">
        <v>0.60847099999999998</v>
      </c>
      <c r="K69" s="48">
        <v>-0.11170578222261295</v>
      </c>
      <c r="L69" s="71" t="str">
        <f t="shared" si="12"/>
        <v>CERT_4_INITAL</v>
      </c>
      <c r="M69" s="71">
        <f t="shared" si="13"/>
        <v>4</v>
      </c>
      <c r="N69" s="71">
        <v>4</v>
      </c>
      <c r="O69" s="71">
        <f t="shared" si="15"/>
        <v>26325</v>
      </c>
      <c r="P69" s="71">
        <f t="shared" si="15"/>
        <v>10307</v>
      </c>
      <c r="Q69" s="71">
        <f t="shared" si="15"/>
        <v>16018</v>
      </c>
      <c r="R69" s="72">
        <f t="shared" si="16"/>
        <v>0.22758119872398919</v>
      </c>
      <c r="S69" s="72">
        <f t="shared" si="11"/>
        <v>0.60847099999999998</v>
      </c>
      <c r="T69" s="73">
        <f t="shared" si="11"/>
        <v>-0.11170578222261295</v>
      </c>
      <c r="U69" s="73">
        <f t="shared" si="17"/>
        <v>2.8801543738666887E-3</v>
      </c>
      <c r="V69" s="74" t="str">
        <f t="shared" si="18"/>
        <v/>
      </c>
      <c r="W69" s="77" t="s">
        <v>69</v>
      </c>
    </row>
    <row r="70" spans="1:23" ht="16.5" x14ac:dyDescent="0.35">
      <c r="A70" s="78">
        <v>1</v>
      </c>
      <c r="B70" s="47" t="s">
        <v>121</v>
      </c>
      <c r="C70" s="47" t="s">
        <v>21</v>
      </c>
      <c r="D70" s="47" t="s">
        <v>21</v>
      </c>
      <c r="E70" s="47" t="s">
        <v>21</v>
      </c>
      <c r="F70" s="47">
        <v>5</v>
      </c>
      <c r="G70" s="47">
        <v>17494</v>
      </c>
      <c r="H70" s="47">
        <v>7753</v>
      </c>
      <c r="I70" s="47">
        <v>9741</v>
      </c>
      <c r="J70" s="47">
        <v>0.55681899999999995</v>
      </c>
      <c r="K70" s="48">
        <v>-0.32433167951745107</v>
      </c>
      <c r="L70" s="71" t="str">
        <f t="shared" si="12"/>
        <v>CERT_4_INITAL</v>
      </c>
      <c r="M70" s="71">
        <f t="shared" si="13"/>
        <v>5</v>
      </c>
      <c r="N70" s="71">
        <v>5</v>
      </c>
      <c r="O70" s="71">
        <f t="shared" si="15"/>
        <v>17494</v>
      </c>
      <c r="P70" s="71">
        <f t="shared" si="15"/>
        <v>7753</v>
      </c>
      <c r="Q70" s="71">
        <f t="shared" si="15"/>
        <v>9741</v>
      </c>
      <c r="R70" s="72">
        <f t="shared" si="16"/>
        <v>0.15123667580161318</v>
      </c>
      <c r="S70" s="72">
        <f t="shared" si="11"/>
        <v>0.55681899999999995</v>
      </c>
      <c r="T70" s="73">
        <f t="shared" si="11"/>
        <v>-0.32433167951745107</v>
      </c>
      <c r="U70" s="73">
        <f t="shared" si="17"/>
        <v>1.6484874068889207E-2</v>
      </c>
      <c r="V70" s="74" t="str">
        <f t="shared" si="18"/>
        <v/>
      </c>
      <c r="W70" s="77" t="s">
        <v>394</v>
      </c>
    </row>
    <row r="71" spans="1:23" ht="16.5" x14ac:dyDescent="0.35">
      <c r="A71" s="78">
        <v>1</v>
      </c>
      <c r="B71" s="47" t="s">
        <v>26</v>
      </c>
      <c r="C71" s="47">
        <v>-1E-4</v>
      </c>
      <c r="D71" s="47">
        <v>0.1</v>
      </c>
      <c r="E71" s="47">
        <v>114882</v>
      </c>
      <c r="F71" s="47">
        <v>1</v>
      </c>
      <c r="G71" s="47">
        <v>114882</v>
      </c>
      <c r="H71" s="47">
        <v>41984</v>
      </c>
      <c r="I71" s="47">
        <v>72898</v>
      </c>
      <c r="J71" s="47">
        <v>0.63454675230000002</v>
      </c>
      <c r="K71" s="48">
        <v>-8.2298600000000005E-4</v>
      </c>
      <c r="L71" s="71" t="str">
        <f t="shared" si="12"/>
        <v>CHEXIAO_COUNT</v>
      </c>
      <c r="M71" s="71">
        <f t="shared" si="13"/>
        <v>1</v>
      </c>
      <c r="N71" s="71" t="str">
        <f t="shared" si="14"/>
        <v>(0.00,0.10]</v>
      </c>
      <c r="O71" s="71">
        <f t="shared" si="15"/>
        <v>114882</v>
      </c>
      <c r="P71" s="71">
        <f t="shared" si="15"/>
        <v>41984</v>
      </c>
      <c r="Q71" s="71">
        <f t="shared" si="15"/>
        <v>72898</v>
      </c>
      <c r="R71" s="72">
        <f t="shared" si="16"/>
        <v>0.99316175771355464</v>
      </c>
      <c r="S71" s="72">
        <f t="shared" si="11"/>
        <v>0.63454675230000002</v>
      </c>
      <c r="T71" s="73">
        <f t="shared" si="11"/>
        <v>-8.2298600000000005E-4</v>
      </c>
      <c r="U71" s="73">
        <f t="shared" si="17"/>
        <v>6.7274860413855866E-7</v>
      </c>
      <c r="V71" s="74">
        <f t="shared" si="18"/>
        <v>1.1405115573663199E-4</v>
      </c>
      <c r="W71" s="77" t="s">
        <v>47</v>
      </c>
    </row>
    <row r="72" spans="1:23" ht="16.5" x14ac:dyDescent="0.35">
      <c r="A72" s="78">
        <v>1</v>
      </c>
      <c r="B72" s="47" t="s">
        <v>26</v>
      </c>
      <c r="C72" s="47">
        <v>1</v>
      </c>
      <c r="D72" s="47">
        <v>1.1000000000000001</v>
      </c>
      <c r="E72" s="47">
        <v>776</v>
      </c>
      <c r="F72" s="47">
        <v>2</v>
      </c>
      <c r="G72" s="47">
        <v>776</v>
      </c>
      <c r="H72" s="47">
        <v>263</v>
      </c>
      <c r="I72" s="47">
        <v>513</v>
      </c>
      <c r="J72" s="47">
        <v>0.66108247419999999</v>
      </c>
      <c r="K72" s="48">
        <v>0.11552621690000001</v>
      </c>
      <c r="L72" s="71" t="str">
        <f t="shared" si="12"/>
        <v>CHEXIAO_COUNT</v>
      </c>
      <c r="M72" s="71">
        <f t="shared" si="13"/>
        <v>2</v>
      </c>
      <c r="N72" s="71" t="str">
        <f t="shared" si="14"/>
        <v>(1.00,1.10]</v>
      </c>
      <c r="O72" s="71">
        <f t="shared" si="15"/>
        <v>776</v>
      </c>
      <c r="P72" s="71">
        <f t="shared" si="15"/>
        <v>263</v>
      </c>
      <c r="Q72" s="71">
        <f t="shared" si="15"/>
        <v>513</v>
      </c>
      <c r="R72" s="72">
        <f t="shared" si="16"/>
        <v>6.708566389736585E-3</v>
      </c>
      <c r="S72" s="72">
        <f t="shared" si="11"/>
        <v>0.66108247419999999</v>
      </c>
      <c r="T72" s="73">
        <f t="shared" si="11"/>
        <v>0.11552621690000001</v>
      </c>
      <c r="U72" s="73">
        <f t="shared" si="17"/>
        <v>8.8065852165018229E-5</v>
      </c>
      <c r="V72" s="74" t="str">
        <f t="shared" si="18"/>
        <v/>
      </c>
      <c r="W72" s="77" t="s">
        <v>15</v>
      </c>
    </row>
    <row r="73" spans="1:23" ht="16.5" x14ac:dyDescent="0.35">
      <c r="A73" s="78">
        <v>1</v>
      </c>
      <c r="B73" s="47" t="s">
        <v>26</v>
      </c>
      <c r="C73" s="47">
        <v>1.9</v>
      </c>
      <c r="D73" s="47">
        <v>2.0001000000000002</v>
      </c>
      <c r="E73" s="47">
        <v>15</v>
      </c>
      <c r="F73" s="47">
        <v>3</v>
      </c>
      <c r="G73" s="47">
        <v>15</v>
      </c>
      <c r="H73" s="47">
        <v>4</v>
      </c>
      <c r="I73" s="47">
        <v>11</v>
      </c>
      <c r="J73" s="47">
        <v>0.73333333329999995</v>
      </c>
      <c r="K73" s="48">
        <v>0.45900531560000002</v>
      </c>
      <c r="L73" s="71" t="str">
        <f t="shared" si="12"/>
        <v>CHEXIAO_COUNT</v>
      </c>
      <c r="M73" s="71">
        <f t="shared" si="13"/>
        <v>3</v>
      </c>
      <c r="N73" s="71" t="str">
        <f t="shared" si="14"/>
        <v>(1.90,2.00]</v>
      </c>
      <c r="O73" s="71">
        <f t="shared" si="15"/>
        <v>15</v>
      </c>
      <c r="P73" s="71">
        <f t="shared" si="15"/>
        <v>4</v>
      </c>
      <c r="Q73" s="71">
        <f t="shared" si="15"/>
        <v>11</v>
      </c>
      <c r="R73" s="72">
        <f t="shared" si="16"/>
        <v>1.2967589670882573E-4</v>
      </c>
      <c r="S73" s="72">
        <f t="shared" si="11"/>
        <v>0.73333333329999995</v>
      </c>
      <c r="T73" s="73">
        <f t="shared" si="11"/>
        <v>0.45900531560000002</v>
      </c>
      <c r="U73" s="73">
        <f t="shared" si="17"/>
        <v>2.5312554967475204E-5</v>
      </c>
      <c r="V73" s="74" t="str">
        <f t="shared" si="18"/>
        <v/>
      </c>
      <c r="W73" s="77" t="s">
        <v>89</v>
      </c>
    </row>
    <row r="74" spans="1:23" ht="16.5" x14ac:dyDescent="0.35">
      <c r="A74" s="78">
        <v>1</v>
      </c>
      <c r="B74" s="47" t="s">
        <v>50</v>
      </c>
      <c r="C74" s="47">
        <v>-2.0001000000000002</v>
      </c>
      <c r="D74" s="47">
        <v>0.1</v>
      </c>
      <c r="E74" s="47">
        <v>77897</v>
      </c>
      <c r="F74" s="47">
        <v>1</v>
      </c>
      <c r="G74" s="47">
        <v>77897</v>
      </c>
      <c r="H74" s="47">
        <v>29115</v>
      </c>
      <c r="I74" s="47">
        <v>48782</v>
      </c>
      <c r="J74" s="47">
        <v>0.62623721070000005</v>
      </c>
      <c r="K74" s="48">
        <v>-3.6487709E-2</v>
      </c>
      <c r="L74" s="71" t="str">
        <f t="shared" si="12"/>
        <v>CHILDRENTOTAL</v>
      </c>
      <c r="M74" s="71">
        <f t="shared" si="13"/>
        <v>1</v>
      </c>
      <c r="N74" s="71" t="str">
        <f t="shared" si="14"/>
        <v>(-2.00,0.10]</v>
      </c>
      <c r="O74" s="71">
        <f t="shared" si="15"/>
        <v>77897</v>
      </c>
      <c r="P74" s="71">
        <f t="shared" si="15"/>
        <v>29115</v>
      </c>
      <c r="Q74" s="71">
        <f t="shared" si="15"/>
        <v>48782</v>
      </c>
      <c r="R74" s="72">
        <f t="shared" si="16"/>
        <v>0.67342422172849326</v>
      </c>
      <c r="S74" s="72">
        <f t="shared" si="11"/>
        <v>0.62623721070000005</v>
      </c>
      <c r="T74" s="73">
        <f t="shared" si="11"/>
        <v>-3.6487709E-2</v>
      </c>
      <c r="U74" s="73">
        <f t="shared" si="17"/>
        <v>9.0089438356476519E-4</v>
      </c>
      <c r="V74" s="74">
        <f t="shared" si="18"/>
        <v>3.1144598551824253E-3</v>
      </c>
      <c r="W74" s="77" t="s">
        <v>54</v>
      </c>
    </row>
    <row r="75" spans="1:23" ht="16.5" x14ac:dyDescent="0.35">
      <c r="A75" s="78">
        <v>1</v>
      </c>
      <c r="B75" s="47" t="s">
        <v>50</v>
      </c>
      <c r="C75" s="47">
        <v>0.8</v>
      </c>
      <c r="D75" s="47">
        <v>1.1499999999999999</v>
      </c>
      <c r="E75" s="47">
        <v>26800</v>
      </c>
      <c r="F75" s="47">
        <v>2</v>
      </c>
      <c r="G75" s="47">
        <v>26800</v>
      </c>
      <c r="H75" s="47">
        <v>9408</v>
      </c>
      <c r="I75" s="47">
        <v>17392</v>
      </c>
      <c r="J75" s="47">
        <v>0.64895522390000004</v>
      </c>
      <c r="K75" s="48">
        <v>6.1854343200000002E-2</v>
      </c>
      <c r="L75" s="71" t="str">
        <f t="shared" si="12"/>
        <v>CHILDRENTOTAL</v>
      </c>
      <c r="M75" s="71">
        <f t="shared" si="13"/>
        <v>2</v>
      </c>
      <c r="N75" s="71" t="str">
        <f t="shared" si="14"/>
        <v>(0.80,1.15]</v>
      </c>
      <c r="O75" s="71">
        <f t="shared" si="15"/>
        <v>26800</v>
      </c>
      <c r="P75" s="71">
        <f t="shared" si="15"/>
        <v>9408</v>
      </c>
      <c r="Q75" s="71">
        <f t="shared" si="15"/>
        <v>17392</v>
      </c>
      <c r="R75" s="72">
        <f t="shared" si="16"/>
        <v>0.23168760211976866</v>
      </c>
      <c r="S75" s="72">
        <f t="shared" si="11"/>
        <v>0.64895522390000004</v>
      </c>
      <c r="T75" s="73">
        <f t="shared" si="11"/>
        <v>6.1854343200000002E-2</v>
      </c>
      <c r="U75" s="73">
        <f t="shared" si="17"/>
        <v>8.7882306437700886E-4</v>
      </c>
      <c r="V75" s="74" t="str">
        <f t="shared" si="18"/>
        <v/>
      </c>
      <c r="W75" s="77" t="s">
        <v>57</v>
      </c>
    </row>
    <row r="76" spans="1:23" ht="16.5" x14ac:dyDescent="0.35">
      <c r="A76" s="78">
        <v>1</v>
      </c>
      <c r="B76" s="47" t="s">
        <v>50</v>
      </c>
      <c r="C76" s="47">
        <v>1.85</v>
      </c>
      <c r="D76" s="47">
        <v>2.2000000000000002</v>
      </c>
      <c r="E76" s="47">
        <v>9850</v>
      </c>
      <c r="F76" s="47">
        <v>3</v>
      </c>
      <c r="G76" s="47">
        <v>9850</v>
      </c>
      <c r="H76" s="47">
        <v>3326</v>
      </c>
      <c r="I76" s="47">
        <v>6524</v>
      </c>
      <c r="J76" s="47">
        <v>0.6623350254</v>
      </c>
      <c r="K76" s="48">
        <v>0.1211217079</v>
      </c>
      <c r="L76" s="71" t="str">
        <f t="shared" si="12"/>
        <v>CHILDRENTOTAL</v>
      </c>
      <c r="M76" s="71">
        <f t="shared" si="13"/>
        <v>3</v>
      </c>
      <c r="N76" s="71" t="str">
        <f t="shared" si="14"/>
        <v>(1.85,2.20]</v>
      </c>
      <c r="O76" s="71">
        <f t="shared" si="15"/>
        <v>9850</v>
      </c>
      <c r="P76" s="71">
        <f t="shared" si="15"/>
        <v>3326</v>
      </c>
      <c r="Q76" s="71">
        <f t="shared" si="15"/>
        <v>6524</v>
      </c>
      <c r="R76" s="72">
        <f t="shared" si="16"/>
        <v>8.515383883879557E-2</v>
      </c>
      <c r="S76" s="72">
        <f t="shared" si="11"/>
        <v>0.6623350254</v>
      </c>
      <c r="T76" s="73">
        <f t="shared" si="11"/>
        <v>0.1211217079</v>
      </c>
      <c r="U76" s="73">
        <f t="shared" si="17"/>
        <v>1.2277103241287663E-3</v>
      </c>
      <c r="V76" s="74" t="str">
        <f t="shared" si="18"/>
        <v/>
      </c>
      <c r="W76" s="77" t="s">
        <v>58</v>
      </c>
    </row>
    <row r="77" spans="1:23" ht="16.5" x14ac:dyDescent="0.35">
      <c r="A77" s="78">
        <v>1</v>
      </c>
      <c r="B77" s="47" t="s">
        <v>50</v>
      </c>
      <c r="C77" s="47">
        <v>2.9</v>
      </c>
      <c r="D77" s="47">
        <v>3.25</v>
      </c>
      <c r="E77" s="47">
        <v>940</v>
      </c>
      <c r="F77" s="47">
        <v>4</v>
      </c>
      <c r="G77" s="47">
        <v>940</v>
      </c>
      <c r="H77" s="47">
        <v>326</v>
      </c>
      <c r="I77" s="47">
        <v>614</v>
      </c>
      <c r="J77" s="47">
        <v>0.65319148940000005</v>
      </c>
      <c r="K77" s="48">
        <v>8.0501950700000005E-2</v>
      </c>
      <c r="L77" s="71" t="str">
        <f t="shared" si="12"/>
        <v>CHILDRENTOTAL</v>
      </c>
      <c r="M77" s="71">
        <f t="shared" si="13"/>
        <v>4</v>
      </c>
      <c r="N77" s="71" t="str">
        <f t="shared" si="14"/>
        <v>(2.90,3.25]</v>
      </c>
      <c r="O77" s="71">
        <f t="shared" si="15"/>
        <v>940</v>
      </c>
      <c r="P77" s="71">
        <f t="shared" si="15"/>
        <v>326</v>
      </c>
      <c r="Q77" s="71">
        <f t="shared" si="15"/>
        <v>614</v>
      </c>
      <c r="R77" s="72">
        <f t="shared" si="16"/>
        <v>8.1263561937530791E-3</v>
      </c>
      <c r="S77" s="72">
        <f t="shared" si="11"/>
        <v>0.65319148940000005</v>
      </c>
      <c r="T77" s="73">
        <f t="shared" si="11"/>
        <v>8.0501950700000005E-2</v>
      </c>
      <c r="U77" s="73">
        <f t="shared" si="17"/>
        <v>5.2070465003813688E-5</v>
      </c>
      <c r="V77" s="74" t="str">
        <f t="shared" si="18"/>
        <v/>
      </c>
      <c r="W77" s="77" t="s">
        <v>56</v>
      </c>
    </row>
    <row r="78" spans="1:23" ht="16.5" x14ac:dyDescent="0.35">
      <c r="A78" s="78">
        <v>1</v>
      </c>
      <c r="B78" s="47" t="s">
        <v>50</v>
      </c>
      <c r="C78" s="47">
        <v>3.95</v>
      </c>
      <c r="D78" s="47">
        <v>5.0000999999999998</v>
      </c>
      <c r="E78" s="47">
        <v>186</v>
      </c>
      <c r="F78" s="47">
        <v>5</v>
      </c>
      <c r="G78" s="47">
        <v>186</v>
      </c>
      <c r="H78" s="47">
        <v>76</v>
      </c>
      <c r="I78" s="47">
        <v>110</v>
      </c>
      <c r="J78" s="47">
        <v>0.59139784949999996</v>
      </c>
      <c r="K78" s="48">
        <v>-0.18284857099999999</v>
      </c>
      <c r="L78" s="71" t="str">
        <f t="shared" si="12"/>
        <v>CHILDRENTOTAL</v>
      </c>
      <c r="M78" s="71">
        <f t="shared" si="13"/>
        <v>5</v>
      </c>
      <c r="N78" s="71" t="str">
        <f t="shared" si="14"/>
        <v>(3.95,5.00]</v>
      </c>
      <c r="O78" s="71">
        <f t="shared" si="15"/>
        <v>186</v>
      </c>
      <c r="P78" s="71">
        <f t="shared" si="15"/>
        <v>76</v>
      </c>
      <c r="Q78" s="71">
        <f t="shared" si="15"/>
        <v>110</v>
      </c>
      <c r="R78" s="72">
        <f t="shared" si="16"/>
        <v>1.6079811191894392E-3</v>
      </c>
      <c r="S78" s="72">
        <f t="shared" si="11"/>
        <v>0.59139784949999996</v>
      </c>
      <c r="T78" s="73">
        <f t="shared" si="11"/>
        <v>-0.18284857099999999</v>
      </c>
      <c r="U78" s="73">
        <f t="shared" si="17"/>
        <v>5.4961618108071465E-5</v>
      </c>
      <c r="V78" s="74" t="str">
        <f t="shared" si="18"/>
        <v/>
      </c>
      <c r="W78" s="77" t="s">
        <v>55</v>
      </c>
    </row>
    <row r="79" spans="1:23" ht="16.5" x14ac:dyDescent="0.35">
      <c r="A79" s="78">
        <v>1</v>
      </c>
      <c r="B79" s="47" t="s">
        <v>396</v>
      </c>
      <c r="C79" s="47" t="s">
        <v>21</v>
      </c>
      <c r="D79" s="47" t="s">
        <v>21</v>
      </c>
      <c r="E79" s="47" t="s">
        <v>21</v>
      </c>
      <c r="F79" s="47">
        <v>1</v>
      </c>
      <c r="G79" s="47">
        <v>9153</v>
      </c>
      <c r="H79" s="47">
        <v>2461</v>
      </c>
      <c r="I79" s="47">
        <v>6692</v>
      </c>
      <c r="J79" s="47">
        <v>0.73112600000000005</v>
      </c>
      <c r="K79" s="48">
        <v>0.4477494156462109</v>
      </c>
      <c r="L79" s="71" t="str">
        <f t="shared" si="12"/>
        <v>CITY</v>
      </c>
      <c r="M79" s="71">
        <f t="shared" si="13"/>
        <v>1</v>
      </c>
      <c r="N79" s="71">
        <v>1</v>
      </c>
      <c r="O79" s="71">
        <f t="shared" si="15"/>
        <v>9153</v>
      </c>
      <c r="P79" s="71">
        <f t="shared" si="15"/>
        <v>2461</v>
      </c>
      <c r="Q79" s="71">
        <f t="shared" si="15"/>
        <v>6692</v>
      </c>
      <c r="R79" s="72">
        <f t="shared" si="16"/>
        <v>7.9128232171725474E-2</v>
      </c>
      <c r="S79" s="72">
        <f t="shared" si="11"/>
        <v>0.73112600000000005</v>
      </c>
      <c r="T79" s="73">
        <f t="shared" si="11"/>
        <v>0.4477494156462109</v>
      </c>
      <c r="U79" s="73">
        <f t="shared" si="17"/>
        <v>1.472970278282737E-2</v>
      </c>
      <c r="V79" s="74">
        <f t="shared" si="18"/>
        <v>3.6637158693019548E-2</v>
      </c>
      <c r="W79" s="77" t="s">
        <v>53</v>
      </c>
    </row>
    <row r="80" spans="1:23" ht="16.5" x14ac:dyDescent="0.35">
      <c r="A80" s="78">
        <v>1</v>
      </c>
      <c r="B80" s="47" t="s">
        <v>396</v>
      </c>
      <c r="C80" s="47" t="s">
        <v>21</v>
      </c>
      <c r="D80" s="47" t="s">
        <v>21</v>
      </c>
      <c r="E80" s="47" t="s">
        <v>21</v>
      </c>
      <c r="F80" s="47">
        <v>2</v>
      </c>
      <c r="G80" s="47">
        <v>33917</v>
      </c>
      <c r="H80" s="47">
        <v>11241</v>
      </c>
      <c r="I80" s="47">
        <v>22676</v>
      </c>
      <c r="J80" s="47">
        <v>0.66857299999999997</v>
      </c>
      <c r="K80" s="48">
        <v>0.14914369191294946</v>
      </c>
      <c r="L80" s="71" t="str">
        <f t="shared" si="12"/>
        <v>CITY</v>
      </c>
      <c r="M80" s="71">
        <f t="shared" si="13"/>
        <v>2</v>
      </c>
      <c r="N80" s="71">
        <v>2</v>
      </c>
      <c r="O80" s="71">
        <f t="shared" si="15"/>
        <v>33917</v>
      </c>
      <c r="P80" s="71">
        <f t="shared" si="15"/>
        <v>11241</v>
      </c>
      <c r="Q80" s="71">
        <f t="shared" si="15"/>
        <v>22676</v>
      </c>
      <c r="R80" s="72">
        <f t="shared" si="16"/>
        <v>0.29321449257821619</v>
      </c>
      <c r="S80" s="72">
        <f t="shared" si="11"/>
        <v>0.66857299999999997</v>
      </c>
      <c r="T80" s="73">
        <f t="shared" si="11"/>
        <v>0.14914369191294946</v>
      </c>
      <c r="U80" s="73">
        <f t="shared" si="17"/>
        <v>6.3821398526891547E-3</v>
      </c>
      <c r="V80" s="74" t="str">
        <f t="shared" si="18"/>
        <v/>
      </c>
      <c r="W80" s="77" t="s">
        <v>67</v>
      </c>
    </row>
    <row r="81" spans="1:23" ht="16.5" x14ac:dyDescent="0.35">
      <c r="A81" s="78">
        <v>1</v>
      </c>
      <c r="B81" s="47" t="s">
        <v>396</v>
      </c>
      <c r="C81" s="47" t="s">
        <v>21</v>
      </c>
      <c r="D81" s="47" t="s">
        <v>21</v>
      </c>
      <c r="E81" s="47" t="s">
        <v>21</v>
      </c>
      <c r="F81" s="47">
        <v>3</v>
      </c>
      <c r="G81" s="47">
        <v>49572</v>
      </c>
      <c r="H81" s="47">
        <v>18741</v>
      </c>
      <c r="I81" s="47">
        <v>30831</v>
      </c>
      <c r="J81" s="47">
        <v>0.62194400000000005</v>
      </c>
      <c r="K81" s="48">
        <v>-5.4788555937944718E-2</v>
      </c>
      <c r="L81" s="71" t="str">
        <f t="shared" si="12"/>
        <v>CITY</v>
      </c>
      <c r="M81" s="71">
        <f t="shared" si="13"/>
        <v>3</v>
      </c>
      <c r="N81" s="71">
        <v>3</v>
      </c>
      <c r="O81" s="71">
        <f t="shared" si="15"/>
        <v>49572</v>
      </c>
      <c r="P81" s="71">
        <f t="shared" si="15"/>
        <v>18741</v>
      </c>
      <c r="Q81" s="71">
        <f t="shared" si="15"/>
        <v>30831</v>
      </c>
      <c r="R81" s="72">
        <f t="shared" si="16"/>
        <v>0.4285529034433273</v>
      </c>
      <c r="S81" s="72">
        <f t="shared" si="11"/>
        <v>0.62194400000000005</v>
      </c>
      <c r="T81" s="73">
        <f t="shared" si="11"/>
        <v>-5.4788555937944718E-2</v>
      </c>
      <c r="U81" s="73">
        <f t="shared" si="17"/>
        <v>1.2956646505316398E-3</v>
      </c>
      <c r="V81" s="74" t="str">
        <f t="shared" si="18"/>
        <v/>
      </c>
      <c r="W81" s="77" t="s">
        <v>35</v>
      </c>
    </row>
    <row r="82" spans="1:23" ht="16.5" x14ac:dyDescent="0.35">
      <c r="A82" s="78">
        <v>1</v>
      </c>
      <c r="B82" s="47" t="s">
        <v>396</v>
      </c>
      <c r="C82" s="47" t="s">
        <v>21</v>
      </c>
      <c r="D82" s="47" t="s">
        <v>21</v>
      </c>
      <c r="E82" s="47" t="s">
        <v>21</v>
      </c>
      <c r="F82" s="47">
        <v>4</v>
      </c>
      <c r="G82" s="47">
        <v>15160</v>
      </c>
      <c r="H82" s="47">
        <v>6268</v>
      </c>
      <c r="I82" s="47">
        <v>8892</v>
      </c>
      <c r="J82" s="47">
        <v>0.58654399999999995</v>
      </c>
      <c r="K82" s="48">
        <v>-0.20290092446127209</v>
      </c>
      <c r="L82" s="71" t="str">
        <f t="shared" si="12"/>
        <v>CITY</v>
      </c>
      <c r="M82" s="71">
        <f t="shared" si="13"/>
        <v>4</v>
      </c>
      <c r="N82" s="71">
        <v>4</v>
      </c>
      <c r="O82" s="71">
        <f t="shared" si="15"/>
        <v>15160</v>
      </c>
      <c r="P82" s="71">
        <f t="shared" si="15"/>
        <v>6268</v>
      </c>
      <c r="Q82" s="71">
        <f t="shared" si="15"/>
        <v>8892</v>
      </c>
      <c r="R82" s="72">
        <f t="shared" si="16"/>
        <v>0.13105910627371989</v>
      </c>
      <c r="S82" s="72">
        <f t="shared" si="11"/>
        <v>0.58654399999999995</v>
      </c>
      <c r="T82" s="73">
        <f t="shared" si="11"/>
        <v>-0.20290092446127209</v>
      </c>
      <c r="U82" s="73">
        <f t="shared" si="17"/>
        <v>5.5277117704850805E-3</v>
      </c>
      <c r="V82" s="74" t="str">
        <f t="shared" si="18"/>
        <v/>
      </c>
      <c r="W82" s="77" t="s">
        <v>410</v>
      </c>
    </row>
    <row r="83" spans="1:23" ht="16.5" x14ac:dyDescent="0.35">
      <c r="A83" s="78">
        <v>1</v>
      </c>
      <c r="B83" s="47" t="s">
        <v>396</v>
      </c>
      <c r="C83" s="47" t="s">
        <v>21</v>
      </c>
      <c r="D83" s="47" t="s">
        <v>21</v>
      </c>
      <c r="E83" s="47" t="s">
        <v>21</v>
      </c>
      <c r="F83" s="47">
        <v>5</v>
      </c>
      <c r="G83" s="47">
        <v>7871</v>
      </c>
      <c r="H83" s="47">
        <v>3540</v>
      </c>
      <c r="I83" s="47">
        <v>4331</v>
      </c>
      <c r="J83" s="47">
        <v>0.55024799999999996</v>
      </c>
      <c r="K83" s="48">
        <v>-0.35092386098264117</v>
      </c>
      <c r="L83" s="71" t="str">
        <f t="shared" si="12"/>
        <v>CITY</v>
      </c>
      <c r="M83" s="71">
        <f t="shared" si="13"/>
        <v>5</v>
      </c>
      <c r="N83" s="71">
        <v>5</v>
      </c>
      <c r="O83" s="71">
        <f t="shared" si="15"/>
        <v>7871</v>
      </c>
      <c r="P83" s="71">
        <f t="shared" si="15"/>
        <v>3540</v>
      </c>
      <c r="Q83" s="71">
        <f t="shared" si="15"/>
        <v>4331</v>
      </c>
      <c r="R83" s="72">
        <f t="shared" si="16"/>
        <v>6.8045265533011157E-2</v>
      </c>
      <c r="S83" s="72">
        <f t="shared" si="11"/>
        <v>0.55024799999999996</v>
      </c>
      <c r="T83" s="73">
        <f t="shared" si="11"/>
        <v>-0.35092386098264117</v>
      </c>
      <c r="U83" s="73">
        <f t="shared" si="17"/>
        <v>8.7019396364863052E-3</v>
      </c>
      <c r="V83" s="74" t="str">
        <f t="shared" si="18"/>
        <v/>
      </c>
      <c r="W83" s="77" t="s">
        <v>401</v>
      </c>
    </row>
    <row r="84" spans="1:23" ht="16.5" x14ac:dyDescent="0.35">
      <c r="A84" s="78">
        <v>1</v>
      </c>
      <c r="B84" s="47" t="s">
        <v>84</v>
      </c>
      <c r="C84" s="47">
        <v>-1E-4</v>
      </c>
      <c r="D84" s="47">
        <v>0.25</v>
      </c>
      <c r="E84" s="47">
        <v>53822</v>
      </c>
      <c r="F84" s="47">
        <v>1</v>
      </c>
      <c r="G84" s="47">
        <v>53822</v>
      </c>
      <c r="H84" s="47">
        <v>16271</v>
      </c>
      <c r="I84" s="47">
        <v>37551</v>
      </c>
      <c r="J84" s="47">
        <v>0.69768867749999997</v>
      </c>
      <c r="K84" s="48">
        <v>0.28372003080000002</v>
      </c>
      <c r="L84" s="71" t="str">
        <f t="shared" si="12"/>
        <v>CON10_DUE_TIMES</v>
      </c>
      <c r="M84" s="71">
        <f t="shared" si="13"/>
        <v>1</v>
      </c>
      <c r="N84" s="71" t="str">
        <f t="shared" ref="N84:N114" si="19">CONCATENATE("(",TEXT(C84,"#0.00"),",",TEXT(D84,"#0.00"),"]")</f>
        <v>(0.00,0.25]</v>
      </c>
      <c r="O84" s="71">
        <f t="shared" si="15"/>
        <v>53822</v>
      </c>
      <c r="P84" s="71">
        <f t="shared" si="15"/>
        <v>16271</v>
      </c>
      <c r="Q84" s="71">
        <f t="shared" si="15"/>
        <v>37551</v>
      </c>
      <c r="R84" s="72">
        <f t="shared" si="16"/>
        <v>0.46529440751082796</v>
      </c>
      <c r="S84" s="72">
        <f t="shared" si="11"/>
        <v>0.69768867749999997</v>
      </c>
      <c r="T84" s="73">
        <f t="shared" si="11"/>
        <v>0.28372003080000002</v>
      </c>
      <c r="U84" s="73">
        <f t="shared" si="17"/>
        <v>3.5844451424549242E-2</v>
      </c>
      <c r="V84" s="74">
        <f t="shared" si="18"/>
        <v>8.0630973826243665E-2</v>
      </c>
      <c r="W84" s="77" t="s">
        <v>397</v>
      </c>
    </row>
    <row r="85" spans="1:23" ht="16.5" x14ac:dyDescent="0.35">
      <c r="A85" s="78">
        <v>1</v>
      </c>
      <c r="B85" s="47" t="s">
        <v>84</v>
      </c>
      <c r="C85" s="47">
        <v>1</v>
      </c>
      <c r="D85" s="47">
        <v>1.25</v>
      </c>
      <c r="E85" s="47">
        <v>49232</v>
      </c>
      <c r="F85" s="47">
        <v>2</v>
      </c>
      <c r="G85" s="47">
        <v>49232</v>
      </c>
      <c r="H85" s="47">
        <v>19725</v>
      </c>
      <c r="I85" s="47">
        <v>29507</v>
      </c>
      <c r="J85" s="47">
        <v>0.59934595390000001</v>
      </c>
      <c r="K85" s="48">
        <v>-0.14985493899999999</v>
      </c>
      <c r="L85" s="71" t="str">
        <f t="shared" si="12"/>
        <v>CON10_DUE_TIMES</v>
      </c>
      <c r="M85" s="71">
        <f t="shared" si="13"/>
        <v>2</v>
      </c>
      <c r="N85" s="71" t="str">
        <f t="shared" si="19"/>
        <v>(1.00,1.25]</v>
      </c>
      <c r="O85" s="71">
        <f t="shared" si="15"/>
        <v>49232</v>
      </c>
      <c r="P85" s="71">
        <f t="shared" si="15"/>
        <v>19725</v>
      </c>
      <c r="Q85" s="71">
        <f t="shared" si="15"/>
        <v>29507</v>
      </c>
      <c r="R85" s="72">
        <f t="shared" si="16"/>
        <v>0.42561358311792724</v>
      </c>
      <c r="S85" s="72">
        <f t="shared" ref="S85:T114" si="20">J85</f>
        <v>0.59934595390000001</v>
      </c>
      <c r="T85" s="73">
        <f t="shared" si="20"/>
        <v>-0.14985493899999999</v>
      </c>
      <c r="U85" s="73">
        <f t="shared" si="17"/>
        <v>9.736163191971979E-3</v>
      </c>
      <c r="V85" s="74" t="str">
        <f t="shared" si="18"/>
        <v/>
      </c>
      <c r="W85" s="77" t="s">
        <v>395</v>
      </c>
    </row>
    <row r="86" spans="1:23" ht="16.5" x14ac:dyDescent="0.35">
      <c r="A86" s="78">
        <v>1</v>
      </c>
      <c r="B86" s="47" t="s">
        <v>84</v>
      </c>
      <c r="C86" s="47">
        <v>2</v>
      </c>
      <c r="D86" s="47">
        <v>2.25</v>
      </c>
      <c r="E86" s="47">
        <v>10834</v>
      </c>
      <c r="F86" s="47">
        <v>3</v>
      </c>
      <c r="G86" s="47">
        <v>10834</v>
      </c>
      <c r="H86" s="47">
        <v>5223</v>
      </c>
      <c r="I86" s="47">
        <v>5611</v>
      </c>
      <c r="J86" s="47">
        <v>0.51790659039999998</v>
      </c>
      <c r="K86" s="48">
        <v>-0.48093858900000003</v>
      </c>
      <c r="L86" s="71" t="str">
        <f t="shared" si="12"/>
        <v>CON10_DUE_TIMES</v>
      </c>
      <c r="M86" s="71">
        <f t="shared" si="13"/>
        <v>3</v>
      </c>
      <c r="N86" s="71" t="str">
        <f t="shared" si="19"/>
        <v>(2.00,2.25]</v>
      </c>
      <c r="O86" s="71">
        <f t="shared" si="15"/>
        <v>10834</v>
      </c>
      <c r="P86" s="71">
        <f t="shared" si="15"/>
        <v>5223</v>
      </c>
      <c r="Q86" s="71">
        <f t="shared" si="15"/>
        <v>5611</v>
      </c>
      <c r="R86" s="72">
        <f t="shared" si="16"/>
        <v>9.366057766289454E-2</v>
      </c>
      <c r="S86" s="72">
        <f t="shared" si="20"/>
        <v>0.51790659039999998</v>
      </c>
      <c r="T86" s="73">
        <f t="shared" si="20"/>
        <v>-0.48093858900000003</v>
      </c>
      <c r="U86" s="73">
        <f t="shared" si="17"/>
        <v>2.2698925798448056E-2</v>
      </c>
      <c r="V86" s="74" t="str">
        <f t="shared" si="18"/>
        <v/>
      </c>
      <c r="W86" s="77" t="s">
        <v>93</v>
      </c>
    </row>
    <row r="87" spans="1:23" ht="16.5" x14ac:dyDescent="0.35">
      <c r="A87" s="78">
        <v>1</v>
      </c>
      <c r="B87" s="47" t="s">
        <v>84</v>
      </c>
      <c r="C87" s="47">
        <v>3</v>
      </c>
      <c r="D87" s="47">
        <v>4.25</v>
      </c>
      <c r="E87" s="47">
        <v>1779</v>
      </c>
      <c r="F87" s="47">
        <v>4</v>
      </c>
      <c r="G87" s="47">
        <v>1779</v>
      </c>
      <c r="H87" s="47">
        <v>1030</v>
      </c>
      <c r="I87" s="47">
        <v>749</v>
      </c>
      <c r="J87" s="47">
        <v>0.42102304670000001</v>
      </c>
      <c r="K87" s="48">
        <v>-0.87117069400000002</v>
      </c>
      <c r="L87" s="71" t="str">
        <f t="shared" si="12"/>
        <v>CON10_DUE_TIMES</v>
      </c>
      <c r="M87" s="71">
        <f t="shared" si="13"/>
        <v>4</v>
      </c>
      <c r="N87" s="71" t="str">
        <f t="shared" si="19"/>
        <v>(3.00,4.25]</v>
      </c>
      <c r="O87" s="71">
        <f t="shared" si="15"/>
        <v>1779</v>
      </c>
      <c r="P87" s="71">
        <f t="shared" si="15"/>
        <v>1030</v>
      </c>
      <c r="Q87" s="71">
        <f t="shared" si="15"/>
        <v>749</v>
      </c>
      <c r="R87" s="72">
        <f t="shared" si="16"/>
        <v>1.5379561349666733E-2</v>
      </c>
      <c r="S87" s="72">
        <f t="shared" si="20"/>
        <v>0.42102304670000001</v>
      </c>
      <c r="T87" s="73">
        <f t="shared" si="20"/>
        <v>-0.87117069400000002</v>
      </c>
      <c r="U87" s="73">
        <f t="shared" si="17"/>
        <v>1.2350429391424028E-2</v>
      </c>
      <c r="V87" s="74" t="str">
        <f t="shared" si="18"/>
        <v/>
      </c>
      <c r="W87" s="77" t="s">
        <v>417</v>
      </c>
    </row>
    <row r="88" spans="1:23" ht="16.5" x14ac:dyDescent="0.35">
      <c r="A88" s="78">
        <v>1</v>
      </c>
      <c r="B88" s="47" t="s">
        <v>84</v>
      </c>
      <c r="C88" s="47">
        <v>4.75</v>
      </c>
      <c r="D88" s="47">
        <v>5.0000999999999998</v>
      </c>
      <c r="E88" s="47">
        <v>6</v>
      </c>
      <c r="F88" s="47">
        <v>5</v>
      </c>
      <c r="G88" s="47">
        <v>6</v>
      </c>
      <c r="H88" s="47">
        <v>2</v>
      </c>
      <c r="I88" s="47">
        <v>4</v>
      </c>
      <c r="J88" s="47">
        <v>0.66666666669999997</v>
      </c>
      <c r="K88" s="48">
        <v>0.14055158449999999</v>
      </c>
      <c r="L88" s="71" t="str">
        <f t="shared" si="12"/>
        <v>CON10_DUE_TIMES</v>
      </c>
      <c r="M88" s="71">
        <f t="shared" si="13"/>
        <v>5</v>
      </c>
      <c r="N88" s="71" t="str">
        <f t="shared" si="19"/>
        <v>(4.75,5.00]</v>
      </c>
      <c r="O88" s="71">
        <f t="shared" si="15"/>
        <v>6</v>
      </c>
      <c r="P88" s="71">
        <f t="shared" si="15"/>
        <v>2</v>
      </c>
      <c r="Q88" s="71">
        <f t="shared" si="15"/>
        <v>4</v>
      </c>
      <c r="R88" s="72">
        <f t="shared" si="16"/>
        <v>5.1870358683530295E-5</v>
      </c>
      <c r="S88" s="72">
        <f t="shared" si="20"/>
        <v>0.66666666669999997</v>
      </c>
      <c r="T88" s="73">
        <f t="shared" si="20"/>
        <v>0.14055158449999999</v>
      </c>
      <c r="U88" s="73">
        <f t="shared" si="17"/>
        <v>1.0040198503534641E-6</v>
      </c>
      <c r="V88" s="74" t="str">
        <f t="shared" si="18"/>
        <v/>
      </c>
      <c r="W88" s="77" t="s">
        <v>51</v>
      </c>
    </row>
    <row r="89" spans="1:23" ht="16.5" x14ac:dyDescent="0.35">
      <c r="A89" s="78">
        <v>1</v>
      </c>
      <c r="B89" s="47" t="s">
        <v>80</v>
      </c>
      <c r="C89" s="47">
        <v>-1E-4</v>
      </c>
      <c r="D89" s="47">
        <v>0.35</v>
      </c>
      <c r="E89" s="47">
        <v>6176</v>
      </c>
      <c r="F89" s="47">
        <v>1</v>
      </c>
      <c r="G89" s="47">
        <v>6176</v>
      </c>
      <c r="H89" s="47">
        <v>1471</v>
      </c>
      <c r="I89" s="47">
        <v>4705</v>
      </c>
      <c r="J89" s="47">
        <v>0.76181994819999999</v>
      </c>
      <c r="K89" s="48">
        <v>0.61008773530000004</v>
      </c>
      <c r="L89" s="71" t="str">
        <f t="shared" si="12"/>
        <v>CON1_DUE_TIMES</v>
      </c>
      <c r="M89" s="71">
        <f t="shared" si="13"/>
        <v>1</v>
      </c>
      <c r="N89" s="71" t="s">
        <v>1126</v>
      </c>
      <c r="O89" s="71">
        <f t="shared" si="15"/>
        <v>6176</v>
      </c>
      <c r="P89" s="71">
        <f t="shared" si="15"/>
        <v>1471</v>
      </c>
      <c r="Q89" s="71">
        <f t="shared" si="15"/>
        <v>4705</v>
      </c>
      <c r="R89" s="72">
        <f t="shared" si="16"/>
        <v>5.3391889204913855E-2</v>
      </c>
      <c r="S89" s="72">
        <f t="shared" si="20"/>
        <v>0.76181994819999999</v>
      </c>
      <c r="T89" s="73">
        <f t="shared" si="20"/>
        <v>0.61008773530000004</v>
      </c>
      <c r="U89" s="73">
        <f t="shared" si="17"/>
        <v>1.7854746159936086E-2</v>
      </c>
      <c r="V89" s="74">
        <f t="shared" si="18"/>
        <v>3.0899940346552784E-2</v>
      </c>
      <c r="W89" s="77" t="s">
        <v>52</v>
      </c>
    </row>
    <row r="90" spans="1:23" ht="16.5" x14ac:dyDescent="0.35">
      <c r="A90" s="78">
        <v>1</v>
      </c>
      <c r="B90" s="47" t="s">
        <v>80</v>
      </c>
      <c r="C90" s="47">
        <v>0.35</v>
      </c>
      <c r="D90" s="47">
        <v>1.05</v>
      </c>
      <c r="E90" s="47">
        <v>60852</v>
      </c>
      <c r="F90" s="47">
        <v>2</v>
      </c>
      <c r="G90" s="47">
        <v>60852</v>
      </c>
      <c r="H90" s="47">
        <v>21312</v>
      </c>
      <c r="I90" s="47">
        <v>39540</v>
      </c>
      <c r="J90" s="47">
        <v>0.64977322029999995</v>
      </c>
      <c r="K90" s="48">
        <v>6.5446927299999999E-2</v>
      </c>
      <c r="L90" s="71" t="str">
        <f t="shared" si="12"/>
        <v>CON1_DUE_TIMES</v>
      </c>
      <c r="M90" s="71">
        <f t="shared" si="13"/>
        <v>2</v>
      </c>
      <c r="N90" s="71" t="str">
        <f t="shared" si="19"/>
        <v>(0.35,1.05]</v>
      </c>
      <c r="O90" s="71">
        <f t="shared" si="15"/>
        <v>60852</v>
      </c>
      <c r="P90" s="71">
        <f t="shared" si="15"/>
        <v>21312</v>
      </c>
      <c r="Q90" s="71">
        <f t="shared" si="15"/>
        <v>39540</v>
      </c>
      <c r="R90" s="72">
        <f t="shared" si="16"/>
        <v>0.52606917776836426</v>
      </c>
      <c r="S90" s="72">
        <f t="shared" si="20"/>
        <v>0.64977322029999995</v>
      </c>
      <c r="T90" s="73">
        <f t="shared" si="20"/>
        <v>6.5446927299999999E-2</v>
      </c>
      <c r="U90" s="73">
        <f t="shared" si="17"/>
        <v>2.2328259146266903E-3</v>
      </c>
      <c r="V90" s="74" t="str">
        <f t="shared" si="18"/>
        <v/>
      </c>
      <c r="W90" s="77" t="s">
        <v>99</v>
      </c>
    </row>
    <row r="91" spans="1:23" ht="16.5" x14ac:dyDescent="0.35">
      <c r="A91" s="78">
        <v>1</v>
      </c>
      <c r="B91" s="47" t="s">
        <v>80</v>
      </c>
      <c r="C91" s="47">
        <v>1.05</v>
      </c>
      <c r="D91" s="47">
        <v>2.1</v>
      </c>
      <c r="E91" s="47">
        <v>39531</v>
      </c>
      <c r="F91" s="47">
        <v>3</v>
      </c>
      <c r="G91" s="47">
        <v>39531</v>
      </c>
      <c r="H91" s="47">
        <v>15580</v>
      </c>
      <c r="I91" s="47">
        <v>23951</v>
      </c>
      <c r="J91" s="47">
        <v>0.60587893049999997</v>
      </c>
      <c r="K91" s="48">
        <v>-0.12257356</v>
      </c>
      <c r="L91" s="71" t="str">
        <f t="shared" si="12"/>
        <v>CON1_DUE_TIMES</v>
      </c>
      <c r="M91" s="71">
        <f t="shared" si="13"/>
        <v>3</v>
      </c>
      <c r="N91" s="71" t="str">
        <f t="shared" si="19"/>
        <v>(1.05,2.10]</v>
      </c>
      <c r="O91" s="71">
        <f t="shared" si="15"/>
        <v>39531</v>
      </c>
      <c r="P91" s="71">
        <f t="shared" si="15"/>
        <v>15580</v>
      </c>
      <c r="Q91" s="71">
        <f t="shared" si="15"/>
        <v>23951</v>
      </c>
      <c r="R91" s="72">
        <f t="shared" si="16"/>
        <v>0.34174785818643938</v>
      </c>
      <c r="S91" s="72">
        <f t="shared" si="20"/>
        <v>0.60587893049999997</v>
      </c>
      <c r="T91" s="73">
        <f t="shared" si="20"/>
        <v>-0.12257356</v>
      </c>
      <c r="U91" s="73">
        <f t="shared" si="17"/>
        <v>5.2141003972724339E-3</v>
      </c>
      <c r="V91" s="74" t="str">
        <f t="shared" si="18"/>
        <v/>
      </c>
      <c r="W91" s="77" t="s">
        <v>27</v>
      </c>
    </row>
    <row r="92" spans="1:23" ht="16.5" x14ac:dyDescent="0.35">
      <c r="A92" s="78">
        <v>1</v>
      </c>
      <c r="B92" s="47" t="s">
        <v>80</v>
      </c>
      <c r="C92" s="47">
        <v>2.1</v>
      </c>
      <c r="D92" s="47">
        <v>3.15</v>
      </c>
      <c r="E92" s="47">
        <v>8161</v>
      </c>
      <c r="F92" s="47">
        <v>4</v>
      </c>
      <c r="G92" s="47">
        <v>8161</v>
      </c>
      <c r="H92" s="47">
        <v>3444</v>
      </c>
      <c r="I92" s="47">
        <v>4717</v>
      </c>
      <c r="J92" s="47">
        <v>0.57799289300000001</v>
      </c>
      <c r="K92" s="48">
        <v>-0.23805617800000001</v>
      </c>
      <c r="L92" s="71" t="str">
        <f t="shared" si="12"/>
        <v>CON1_DUE_TIMES</v>
      </c>
      <c r="M92" s="71">
        <f t="shared" si="13"/>
        <v>4</v>
      </c>
      <c r="N92" s="71" t="str">
        <f t="shared" si="19"/>
        <v>(2.10,3.15]</v>
      </c>
      <c r="O92" s="71">
        <f t="shared" si="15"/>
        <v>8161</v>
      </c>
      <c r="P92" s="71">
        <f t="shared" si="15"/>
        <v>3444</v>
      </c>
      <c r="Q92" s="71">
        <f t="shared" si="15"/>
        <v>4717</v>
      </c>
      <c r="R92" s="72">
        <f t="shared" si="16"/>
        <v>7.0552332869381798E-2</v>
      </c>
      <c r="S92" s="72">
        <f t="shared" si="20"/>
        <v>0.57799289300000001</v>
      </c>
      <c r="T92" s="73">
        <f t="shared" si="20"/>
        <v>-0.23805617800000001</v>
      </c>
      <c r="U92" s="73">
        <f t="shared" si="17"/>
        <v>4.1107099063420619E-3</v>
      </c>
      <c r="V92" s="74" t="str">
        <f t="shared" si="18"/>
        <v/>
      </c>
      <c r="W92" s="77" t="s">
        <v>398</v>
      </c>
    </row>
    <row r="93" spans="1:23" ht="16.5" x14ac:dyDescent="0.35">
      <c r="A93" s="78">
        <v>1</v>
      </c>
      <c r="B93" s="47" t="s">
        <v>80</v>
      </c>
      <c r="C93" s="47">
        <v>3.15</v>
      </c>
      <c r="D93" s="47">
        <v>7.0000999999999998</v>
      </c>
      <c r="E93" s="47">
        <v>953</v>
      </c>
      <c r="F93" s="47">
        <v>5</v>
      </c>
      <c r="G93" s="47">
        <v>953</v>
      </c>
      <c r="H93" s="47">
        <v>444</v>
      </c>
      <c r="I93" s="47">
        <v>509</v>
      </c>
      <c r="J93" s="47">
        <v>0.53410283319999996</v>
      </c>
      <c r="K93" s="48">
        <v>-0.41597214199999999</v>
      </c>
      <c r="L93" s="71" t="str">
        <f t="shared" si="12"/>
        <v>CON1_DUE_TIMES</v>
      </c>
      <c r="M93" s="71">
        <f t="shared" si="13"/>
        <v>5</v>
      </c>
      <c r="N93" s="71" t="str">
        <f t="shared" si="19"/>
        <v>(3.15,7.00]</v>
      </c>
      <c r="O93" s="71">
        <f t="shared" si="15"/>
        <v>953</v>
      </c>
      <c r="P93" s="71">
        <f t="shared" si="15"/>
        <v>444</v>
      </c>
      <c r="Q93" s="71">
        <f t="shared" si="15"/>
        <v>509</v>
      </c>
      <c r="R93" s="72">
        <f t="shared" si="16"/>
        <v>8.2387419709007287E-3</v>
      </c>
      <c r="S93" s="72">
        <f t="shared" si="20"/>
        <v>0.53410283319999996</v>
      </c>
      <c r="T93" s="73">
        <f t="shared" si="20"/>
        <v>-0.41597214199999999</v>
      </c>
      <c r="U93" s="73">
        <f t="shared" si="17"/>
        <v>1.4875579683755122E-3</v>
      </c>
      <c r="V93" s="74" t="str">
        <f t="shared" si="18"/>
        <v/>
      </c>
      <c r="W93" s="77" t="s">
        <v>76</v>
      </c>
    </row>
    <row r="94" spans="1:23" ht="16.5" x14ac:dyDescent="0.35">
      <c r="A94" s="78">
        <v>1</v>
      </c>
      <c r="B94" s="47" t="s">
        <v>82</v>
      </c>
      <c r="C94" s="47">
        <v>-1E-4</v>
      </c>
      <c r="D94" s="47">
        <v>0.25</v>
      </c>
      <c r="E94" s="47">
        <v>32893</v>
      </c>
      <c r="F94" s="47">
        <v>1</v>
      </c>
      <c r="G94" s="47">
        <v>32893</v>
      </c>
      <c r="H94" s="47">
        <v>8883</v>
      </c>
      <c r="I94" s="47">
        <v>24010</v>
      </c>
      <c r="J94" s="47">
        <v>0.729942541</v>
      </c>
      <c r="K94" s="48">
        <v>0.44173547639999999</v>
      </c>
      <c r="L94" s="71" t="str">
        <f t="shared" si="12"/>
        <v>CON5_DUE_TIMES</v>
      </c>
      <c r="M94" s="71">
        <f t="shared" si="13"/>
        <v>1</v>
      </c>
      <c r="N94" s="71" t="str">
        <f t="shared" si="19"/>
        <v>(0.00,0.25]</v>
      </c>
      <c r="O94" s="71">
        <f t="shared" si="15"/>
        <v>32893</v>
      </c>
      <c r="P94" s="71">
        <f t="shared" si="15"/>
        <v>8883</v>
      </c>
      <c r="Q94" s="71">
        <f t="shared" si="15"/>
        <v>24010</v>
      </c>
      <c r="R94" s="72">
        <f t="shared" si="16"/>
        <v>0.28436195136289366</v>
      </c>
      <c r="S94" s="72">
        <f t="shared" si="20"/>
        <v>0.729942541</v>
      </c>
      <c r="T94" s="73">
        <f t="shared" si="20"/>
        <v>0.44173547639999999</v>
      </c>
      <c r="U94" s="73">
        <f t="shared" si="17"/>
        <v>5.1581520968728166E-2</v>
      </c>
      <c r="V94" s="74">
        <f t="shared" si="18"/>
        <v>9.0966765892837628E-2</v>
      </c>
      <c r="W94" s="77" t="s">
        <v>78</v>
      </c>
    </row>
    <row r="95" spans="1:23" ht="16.5" x14ac:dyDescent="0.35">
      <c r="A95" s="78">
        <v>1</v>
      </c>
      <c r="B95" s="47" t="s">
        <v>82</v>
      </c>
      <c r="C95" s="47">
        <v>1</v>
      </c>
      <c r="D95" s="47">
        <v>1.25</v>
      </c>
      <c r="E95" s="47">
        <v>59001</v>
      </c>
      <c r="F95" s="47">
        <v>2</v>
      </c>
      <c r="G95" s="47">
        <v>59001</v>
      </c>
      <c r="H95" s="47">
        <v>22345</v>
      </c>
      <c r="I95" s="47">
        <v>36656</v>
      </c>
      <c r="J95" s="47">
        <v>0.6212776055</v>
      </c>
      <c r="K95" s="48">
        <v>-5.7621052999999998E-2</v>
      </c>
      <c r="L95" s="71" t="str">
        <f t="shared" si="12"/>
        <v>CON5_DUE_TIMES</v>
      </c>
      <c r="M95" s="71">
        <f t="shared" si="13"/>
        <v>2</v>
      </c>
      <c r="N95" s="71" t="str">
        <f t="shared" si="19"/>
        <v>(1.00,1.25]</v>
      </c>
      <c r="O95" s="71">
        <f t="shared" si="15"/>
        <v>59001</v>
      </c>
      <c r="P95" s="71">
        <f t="shared" si="15"/>
        <v>22345</v>
      </c>
      <c r="Q95" s="71">
        <f t="shared" si="15"/>
        <v>36656</v>
      </c>
      <c r="R95" s="72">
        <f t="shared" si="16"/>
        <v>0.51006717211449515</v>
      </c>
      <c r="S95" s="72">
        <f t="shared" si="20"/>
        <v>0.6212776055</v>
      </c>
      <c r="T95" s="73">
        <f t="shared" si="20"/>
        <v>-5.7621052999999998E-2</v>
      </c>
      <c r="U95" s="73">
        <f t="shared" si="17"/>
        <v>1.7062928555707389E-3</v>
      </c>
      <c r="V95" s="74" t="str">
        <f t="shared" si="18"/>
        <v/>
      </c>
      <c r="W95" s="77" t="s">
        <v>48</v>
      </c>
    </row>
    <row r="96" spans="1:23" ht="16.5" x14ac:dyDescent="0.35">
      <c r="A96" s="78">
        <v>1</v>
      </c>
      <c r="B96" s="47" t="s">
        <v>82</v>
      </c>
      <c r="C96" s="47">
        <v>2</v>
      </c>
      <c r="D96" s="47">
        <v>2.25</v>
      </c>
      <c r="E96" s="47">
        <v>19988</v>
      </c>
      <c r="F96" s="47">
        <v>3</v>
      </c>
      <c r="G96" s="47">
        <v>19988</v>
      </c>
      <c r="H96" s="47">
        <v>9050</v>
      </c>
      <c r="I96" s="47">
        <v>10938</v>
      </c>
      <c r="J96" s="47">
        <v>0.54722833699999995</v>
      </c>
      <c r="K96" s="48">
        <v>-0.36311738900000001</v>
      </c>
      <c r="L96" s="71" t="str">
        <f t="shared" si="12"/>
        <v>CON5_DUE_TIMES</v>
      </c>
      <c r="M96" s="71">
        <f t="shared" si="13"/>
        <v>3</v>
      </c>
      <c r="N96" s="71" t="str">
        <f t="shared" si="19"/>
        <v>(2.00,2.25]</v>
      </c>
      <c r="O96" s="71">
        <f t="shared" si="15"/>
        <v>19988</v>
      </c>
      <c r="P96" s="71">
        <f t="shared" si="15"/>
        <v>9050</v>
      </c>
      <c r="Q96" s="71">
        <f t="shared" si="15"/>
        <v>10938</v>
      </c>
      <c r="R96" s="72">
        <f t="shared" si="16"/>
        <v>0.1727974548944006</v>
      </c>
      <c r="S96" s="72">
        <f t="shared" si="20"/>
        <v>0.54722833699999995</v>
      </c>
      <c r="T96" s="73">
        <f t="shared" si="20"/>
        <v>-0.36311738900000001</v>
      </c>
      <c r="U96" s="73">
        <f t="shared" si="17"/>
        <v>2.3683130456556692E-2</v>
      </c>
      <c r="V96" s="74" t="str">
        <f t="shared" si="18"/>
        <v/>
      </c>
      <c r="W96" s="77" t="s">
        <v>68</v>
      </c>
    </row>
    <row r="97" spans="1:23" ht="16.5" x14ac:dyDescent="0.35">
      <c r="A97" s="78">
        <v>1</v>
      </c>
      <c r="B97" s="47" t="s">
        <v>82</v>
      </c>
      <c r="C97" s="47">
        <v>3</v>
      </c>
      <c r="D97" s="47">
        <v>4.25</v>
      </c>
      <c r="E97" s="47">
        <v>3776</v>
      </c>
      <c r="F97" s="47">
        <v>4</v>
      </c>
      <c r="G97" s="47">
        <v>3776</v>
      </c>
      <c r="H97" s="47">
        <v>1968</v>
      </c>
      <c r="I97" s="47">
        <v>1808</v>
      </c>
      <c r="J97" s="47">
        <v>0.47881355930000002</v>
      </c>
      <c r="K97" s="48">
        <v>-0.63739213299999997</v>
      </c>
      <c r="L97" s="71" t="str">
        <f t="shared" si="12"/>
        <v>CON5_DUE_TIMES</v>
      </c>
      <c r="M97" s="71">
        <f t="shared" si="13"/>
        <v>4</v>
      </c>
      <c r="N97" s="71" t="str">
        <f t="shared" si="19"/>
        <v>(3.00,4.25]</v>
      </c>
      <c r="O97" s="71">
        <f t="shared" ref="O97:Q126" si="21">G97</f>
        <v>3776</v>
      </c>
      <c r="P97" s="71">
        <f t="shared" si="21"/>
        <v>1968</v>
      </c>
      <c r="Q97" s="71">
        <f t="shared" si="21"/>
        <v>1808</v>
      </c>
      <c r="R97" s="72">
        <f t="shared" si="16"/>
        <v>3.2643745731501736E-2</v>
      </c>
      <c r="S97" s="72">
        <f t="shared" si="20"/>
        <v>0.47881355930000002</v>
      </c>
      <c r="T97" s="73">
        <f t="shared" si="20"/>
        <v>-0.63739213299999997</v>
      </c>
      <c r="U97" s="73">
        <f t="shared" si="17"/>
        <v>1.3993311562356146E-2</v>
      </c>
      <c r="V97" s="74" t="str">
        <f t="shared" si="18"/>
        <v/>
      </c>
      <c r="W97" s="77" t="s">
        <v>87</v>
      </c>
    </row>
    <row r="98" spans="1:23" ht="16.5" x14ac:dyDescent="0.35">
      <c r="A98" s="78">
        <v>1</v>
      </c>
      <c r="B98" s="47" t="s">
        <v>82</v>
      </c>
      <c r="C98" s="47">
        <v>4.75</v>
      </c>
      <c r="D98" s="47">
        <v>5.0000999999999998</v>
      </c>
      <c r="E98" s="47">
        <v>15</v>
      </c>
      <c r="F98" s="47">
        <v>5</v>
      </c>
      <c r="G98" s="47">
        <v>15</v>
      </c>
      <c r="H98" s="47">
        <v>5</v>
      </c>
      <c r="I98" s="47">
        <v>10</v>
      </c>
      <c r="J98" s="47">
        <v>0.66666666669999997</v>
      </c>
      <c r="K98" s="48">
        <v>0.14055158449999999</v>
      </c>
      <c r="L98" s="71" t="str">
        <f t="shared" si="12"/>
        <v>CON5_DUE_TIMES</v>
      </c>
      <c r="M98" s="71">
        <f t="shared" si="13"/>
        <v>5</v>
      </c>
      <c r="N98" s="71" t="str">
        <f t="shared" si="19"/>
        <v>(4.75,5.00]</v>
      </c>
      <c r="O98" s="71">
        <f t="shared" si="21"/>
        <v>15</v>
      </c>
      <c r="P98" s="71">
        <f t="shared" si="21"/>
        <v>5</v>
      </c>
      <c r="Q98" s="71">
        <f t="shared" si="21"/>
        <v>10</v>
      </c>
      <c r="R98" s="72">
        <f t="shared" si="16"/>
        <v>1.2967589670882573E-4</v>
      </c>
      <c r="S98" s="72">
        <f t="shared" si="20"/>
        <v>0.66666666669999997</v>
      </c>
      <c r="T98" s="73">
        <f t="shared" si="20"/>
        <v>0.14055158449999999</v>
      </c>
      <c r="U98" s="73">
        <f t="shared" si="17"/>
        <v>2.5100496258836591E-6</v>
      </c>
      <c r="V98" s="74" t="str">
        <f t="shared" si="18"/>
        <v/>
      </c>
      <c r="W98" s="77" t="s">
        <v>109</v>
      </c>
    </row>
    <row r="99" spans="1:23" ht="16.5" x14ac:dyDescent="0.35">
      <c r="A99" s="78">
        <v>1</v>
      </c>
      <c r="B99" s="47" t="s">
        <v>97</v>
      </c>
      <c r="C99" s="47">
        <v>-1E-4</v>
      </c>
      <c r="D99" s="47">
        <v>3.8</v>
      </c>
      <c r="E99" s="47">
        <v>101156</v>
      </c>
      <c r="F99" s="47">
        <v>1</v>
      </c>
      <c r="G99" s="47">
        <v>101156</v>
      </c>
      <c r="H99" s="47">
        <v>37410</v>
      </c>
      <c r="I99" s="47">
        <v>63746</v>
      </c>
      <c r="J99" s="47">
        <v>0.63017517499999998</v>
      </c>
      <c r="K99" s="48">
        <v>-1.9627207000000001E-2</v>
      </c>
      <c r="L99" s="71" t="str">
        <f t="shared" si="12"/>
        <v>CONLOST</v>
      </c>
      <c r="M99" s="71">
        <f t="shared" si="13"/>
        <v>1</v>
      </c>
      <c r="N99" s="71" t="str">
        <f t="shared" si="19"/>
        <v>(0.00,3.80]</v>
      </c>
      <c r="O99" s="71">
        <f t="shared" si="21"/>
        <v>101156</v>
      </c>
      <c r="P99" s="71">
        <f t="shared" si="21"/>
        <v>37410</v>
      </c>
      <c r="Q99" s="71">
        <f t="shared" si="21"/>
        <v>63746</v>
      </c>
      <c r="R99" s="72">
        <f t="shared" si="16"/>
        <v>0.87449966716519845</v>
      </c>
      <c r="S99" s="72">
        <f t="shared" si="20"/>
        <v>0.63017517499999998</v>
      </c>
      <c r="T99" s="73">
        <f t="shared" si="20"/>
        <v>-1.9627207000000001E-2</v>
      </c>
      <c r="U99" s="73">
        <f t="shared" si="17"/>
        <v>3.3776349402875116E-4</v>
      </c>
      <c r="V99" s="74">
        <f t="shared" si="18"/>
        <v>3.270180110155447E-3</v>
      </c>
      <c r="W99" s="77" t="s">
        <v>71</v>
      </c>
    </row>
    <row r="100" spans="1:23" ht="16.5" x14ac:dyDescent="0.35">
      <c r="A100" s="78">
        <v>1</v>
      </c>
      <c r="B100" s="47" t="s">
        <v>97</v>
      </c>
      <c r="C100" s="47">
        <v>3.8</v>
      </c>
      <c r="D100" s="47">
        <v>7.6</v>
      </c>
      <c r="E100" s="47">
        <v>8605</v>
      </c>
      <c r="F100" s="47">
        <v>2</v>
      </c>
      <c r="G100" s="47">
        <v>8605</v>
      </c>
      <c r="H100" s="47">
        <v>2778</v>
      </c>
      <c r="I100" s="47">
        <v>5827</v>
      </c>
      <c r="J100" s="47">
        <v>0.67716443930000003</v>
      </c>
      <c r="K100" s="48">
        <v>0.18817544780000001</v>
      </c>
      <c r="L100" s="71" t="str">
        <f t="shared" si="12"/>
        <v>CONLOST</v>
      </c>
      <c r="M100" s="71">
        <f t="shared" si="13"/>
        <v>2</v>
      </c>
      <c r="N100" s="71" t="str">
        <f t="shared" si="19"/>
        <v>(3.80,7.60]</v>
      </c>
      <c r="O100" s="71">
        <f t="shared" si="21"/>
        <v>8605</v>
      </c>
      <c r="P100" s="71">
        <f t="shared" si="21"/>
        <v>2778</v>
      </c>
      <c r="Q100" s="71">
        <f t="shared" si="21"/>
        <v>5827</v>
      </c>
      <c r="R100" s="72">
        <f t="shared" si="16"/>
        <v>7.4390739411963031E-2</v>
      </c>
      <c r="S100" s="72">
        <f t="shared" si="20"/>
        <v>0.67716443930000003</v>
      </c>
      <c r="T100" s="73">
        <f t="shared" si="20"/>
        <v>0.18817544780000001</v>
      </c>
      <c r="U100" s="73">
        <f t="shared" si="17"/>
        <v>2.56167199818845E-3</v>
      </c>
      <c r="V100" s="74" t="str">
        <f t="shared" si="18"/>
        <v/>
      </c>
      <c r="W100" s="77" t="s">
        <v>411</v>
      </c>
    </row>
    <row r="101" spans="1:23" ht="16.5" x14ac:dyDescent="0.35">
      <c r="A101" s="78">
        <v>1</v>
      </c>
      <c r="B101" s="47" t="s">
        <v>97</v>
      </c>
      <c r="C101" s="47">
        <v>7.6</v>
      </c>
      <c r="D101" s="47">
        <v>30.4</v>
      </c>
      <c r="E101" s="47">
        <v>5744</v>
      </c>
      <c r="F101" s="47">
        <v>3</v>
      </c>
      <c r="G101" s="47">
        <v>5744</v>
      </c>
      <c r="H101" s="47">
        <v>1996</v>
      </c>
      <c r="I101" s="47">
        <v>3748</v>
      </c>
      <c r="J101" s="47">
        <v>0.65250696379999995</v>
      </c>
      <c r="K101" s="48">
        <v>7.7481590399999994E-2</v>
      </c>
      <c r="L101" s="71" t="str">
        <f t="shared" si="12"/>
        <v>CONLOST</v>
      </c>
      <c r="M101" s="71">
        <f t="shared" si="13"/>
        <v>3</v>
      </c>
      <c r="N101" s="71" t="str">
        <f t="shared" si="19"/>
        <v>(7.60,30.40]</v>
      </c>
      <c r="O101" s="71">
        <f t="shared" si="21"/>
        <v>5744</v>
      </c>
      <c r="P101" s="71">
        <f t="shared" si="21"/>
        <v>1996</v>
      </c>
      <c r="Q101" s="71">
        <f t="shared" si="21"/>
        <v>3748</v>
      </c>
      <c r="R101" s="72">
        <f t="shared" si="16"/>
        <v>4.9657223379699668E-2</v>
      </c>
      <c r="S101" s="72">
        <f t="shared" si="20"/>
        <v>0.65250696379999995</v>
      </c>
      <c r="T101" s="73">
        <f t="shared" si="20"/>
        <v>7.7481590399999994E-2</v>
      </c>
      <c r="U101" s="73">
        <f t="shared" si="17"/>
        <v>2.9488599087050895E-4</v>
      </c>
      <c r="V101" s="74" t="str">
        <f t="shared" si="18"/>
        <v/>
      </c>
      <c r="W101" s="77" t="s">
        <v>416</v>
      </c>
    </row>
    <row r="102" spans="1:23" ht="16.5" x14ac:dyDescent="0.35">
      <c r="A102" s="78">
        <v>1</v>
      </c>
      <c r="B102" s="47" t="s">
        <v>97</v>
      </c>
      <c r="C102" s="47">
        <v>30.4</v>
      </c>
      <c r="D102" s="47">
        <v>38</v>
      </c>
      <c r="E102" s="47">
        <v>94</v>
      </c>
      <c r="F102" s="47">
        <v>4</v>
      </c>
      <c r="G102" s="47">
        <v>94</v>
      </c>
      <c r="H102" s="47">
        <v>41</v>
      </c>
      <c r="I102" s="47">
        <v>53</v>
      </c>
      <c r="J102" s="47">
        <v>0.56382978719999999</v>
      </c>
      <c r="K102" s="48">
        <v>-0.29587574900000002</v>
      </c>
      <c r="L102" s="71" t="str">
        <f t="shared" si="12"/>
        <v>CONLOST</v>
      </c>
      <c r="M102" s="71">
        <f t="shared" si="13"/>
        <v>4</v>
      </c>
      <c r="N102" s="71" t="str">
        <f t="shared" si="19"/>
        <v>(30.40,38.00]</v>
      </c>
      <c r="O102" s="71">
        <f t="shared" si="21"/>
        <v>94</v>
      </c>
      <c r="P102" s="71">
        <f t="shared" si="21"/>
        <v>41</v>
      </c>
      <c r="Q102" s="71">
        <f t="shared" si="21"/>
        <v>53</v>
      </c>
      <c r="R102" s="72">
        <f t="shared" si="16"/>
        <v>8.1263561937530801E-4</v>
      </c>
      <c r="S102" s="72">
        <f t="shared" si="20"/>
        <v>0.56382978719999999</v>
      </c>
      <c r="T102" s="73">
        <f t="shared" si="20"/>
        <v>-0.29587574900000002</v>
      </c>
      <c r="U102" s="73">
        <f t="shared" si="17"/>
        <v>7.3535996560794627E-5</v>
      </c>
      <c r="V102" s="74" t="str">
        <f t="shared" si="18"/>
        <v/>
      </c>
      <c r="W102" s="77" t="s">
        <v>412</v>
      </c>
    </row>
    <row r="103" spans="1:23" ht="16.5" x14ac:dyDescent="0.35">
      <c r="A103" s="78">
        <v>1</v>
      </c>
      <c r="B103" s="47" t="s">
        <v>97</v>
      </c>
      <c r="C103" s="47">
        <v>38</v>
      </c>
      <c r="D103" s="47">
        <v>76.000100000000003</v>
      </c>
      <c r="E103" s="47">
        <v>74</v>
      </c>
      <c r="F103" s="47">
        <v>5</v>
      </c>
      <c r="G103" s="47">
        <v>74</v>
      </c>
      <c r="H103" s="47">
        <v>26</v>
      </c>
      <c r="I103" s="47">
        <v>48</v>
      </c>
      <c r="J103" s="47">
        <v>0.64864864860000004</v>
      </c>
      <c r="K103" s="48">
        <v>6.05088768E-2</v>
      </c>
      <c r="L103" s="71" t="str">
        <f t="shared" si="12"/>
        <v>CONLOST</v>
      </c>
      <c r="M103" s="71">
        <f t="shared" si="13"/>
        <v>5</v>
      </c>
      <c r="N103" s="71" t="str">
        <f t="shared" si="19"/>
        <v>(38.00,76.00]</v>
      </c>
      <c r="O103" s="71">
        <f t="shared" si="21"/>
        <v>74</v>
      </c>
      <c r="P103" s="71">
        <f t="shared" si="21"/>
        <v>26</v>
      </c>
      <c r="Q103" s="71">
        <f t="shared" si="21"/>
        <v>48</v>
      </c>
      <c r="R103" s="72">
        <f t="shared" si="16"/>
        <v>6.397344237635403E-4</v>
      </c>
      <c r="S103" s="72">
        <f t="shared" si="20"/>
        <v>0.64864864860000004</v>
      </c>
      <c r="T103" s="73">
        <f t="shared" si="20"/>
        <v>6.05088768E-2</v>
      </c>
      <c r="U103" s="73">
        <f t="shared" si="17"/>
        <v>2.3226305069421089E-6</v>
      </c>
      <c r="V103" s="74" t="str">
        <f t="shared" si="18"/>
        <v/>
      </c>
      <c r="W103" s="77" t="s">
        <v>0</v>
      </c>
    </row>
    <row r="104" spans="1:23" ht="16.5" x14ac:dyDescent="0.35">
      <c r="A104" s="78">
        <v>1</v>
      </c>
      <c r="B104" s="47" t="s">
        <v>92</v>
      </c>
      <c r="C104" s="47">
        <v>-1E-4</v>
      </c>
      <c r="D104" s="47">
        <v>11.85</v>
      </c>
      <c r="E104" s="47">
        <v>18233</v>
      </c>
      <c r="F104" s="47">
        <v>1</v>
      </c>
      <c r="G104" s="47">
        <v>18233</v>
      </c>
      <c r="H104" s="47">
        <v>4416</v>
      </c>
      <c r="I104" s="47">
        <v>13817</v>
      </c>
      <c r="J104" s="47">
        <v>0.75780178799999998</v>
      </c>
      <c r="K104" s="48">
        <v>0.58806981300000005</v>
      </c>
      <c r="L104" s="71" t="str">
        <f t="shared" si="12"/>
        <v>CONTACT</v>
      </c>
      <c r="M104" s="71">
        <f t="shared" si="13"/>
        <v>1</v>
      </c>
      <c r="N104" s="71" t="s">
        <v>999</v>
      </c>
      <c r="O104" s="71">
        <f t="shared" si="21"/>
        <v>18233</v>
      </c>
      <c r="P104" s="71">
        <f t="shared" si="21"/>
        <v>4416</v>
      </c>
      <c r="Q104" s="71">
        <f t="shared" si="21"/>
        <v>13817</v>
      </c>
      <c r="R104" s="72">
        <f t="shared" si="16"/>
        <v>0.15762537497946799</v>
      </c>
      <c r="S104" s="72">
        <f t="shared" si="20"/>
        <v>0.75780178799999998</v>
      </c>
      <c r="T104" s="73">
        <f t="shared" si="20"/>
        <v>0.58806981300000005</v>
      </c>
      <c r="U104" s="73">
        <f t="shared" si="17"/>
        <v>4.9202546314737645E-2</v>
      </c>
      <c r="V104" s="74">
        <f t="shared" si="18"/>
        <v>0.12662823912569282</v>
      </c>
      <c r="W104" s="77" t="s">
        <v>399</v>
      </c>
    </row>
    <row r="105" spans="1:23" ht="16.5" x14ac:dyDescent="0.35">
      <c r="A105" s="78">
        <v>1</v>
      </c>
      <c r="B105" s="47" t="s">
        <v>92</v>
      </c>
      <c r="C105" s="47">
        <v>11.85</v>
      </c>
      <c r="D105" s="47">
        <v>23.7</v>
      </c>
      <c r="E105" s="47">
        <v>33619</v>
      </c>
      <c r="F105" s="47">
        <v>2</v>
      </c>
      <c r="G105" s="47">
        <v>33619</v>
      </c>
      <c r="H105" s="47">
        <v>10528</v>
      </c>
      <c r="I105" s="47">
        <v>23091</v>
      </c>
      <c r="J105" s="47">
        <v>0.68684374910000001</v>
      </c>
      <c r="K105" s="48">
        <v>0.2328089606</v>
      </c>
      <c r="L105" s="71" t="str">
        <f t="shared" si="12"/>
        <v>CONTACT</v>
      </c>
      <c r="M105" s="71">
        <f t="shared" si="13"/>
        <v>2</v>
      </c>
      <c r="N105" s="71" t="str">
        <f t="shared" si="19"/>
        <v>(11.85,23.70]</v>
      </c>
      <c r="O105" s="71">
        <f t="shared" si="21"/>
        <v>33619</v>
      </c>
      <c r="P105" s="71">
        <f t="shared" si="21"/>
        <v>10528</v>
      </c>
      <c r="Q105" s="71">
        <f t="shared" si="21"/>
        <v>23091</v>
      </c>
      <c r="R105" s="72">
        <f t="shared" si="16"/>
        <v>0.29063826476360083</v>
      </c>
      <c r="S105" s="72">
        <f t="shared" si="20"/>
        <v>0.68684374910000001</v>
      </c>
      <c r="T105" s="73">
        <f t="shared" si="20"/>
        <v>0.2328089606</v>
      </c>
      <c r="U105" s="73">
        <f t="shared" si="17"/>
        <v>1.5206960940258455E-2</v>
      </c>
      <c r="V105" s="74" t="str">
        <f t="shared" si="18"/>
        <v/>
      </c>
      <c r="W105" s="77" t="s">
        <v>415</v>
      </c>
    </row>
    <row r="106" spans="1:23" ht="16.5" x14ac:dyDescent="0.35">
      <c r="A106" s="78">
        <v>1</v>
      </c>
      <c r="B106" s="47" t="s">
        <v>92</v>
      </c>
      <c r="C106" s="47">
        <v>23.7</v>
      </c>
      <c r="D106" s="47">
        <v>47.4</v>
      </c>
      <c r="E106" s="47">
        <v>42198</v>
      </c>
      <c r="F106" s="47">
        <v>3</v>
      </c>
      <c r="G106" s="47">
        <v>42198</v>
      </c>
      <c r="H106" s="47">
        <v>16718</v>
      </c>
      <c r="I106" s="47">
        <v>25480</v>
      </c>
      <c r="J106" s="47">
        <v>0.60382008629999995</v>
      </c>
      <c r="K106" s="48">
        <v>-0.13118774899999999</v>
      </c>
      <c r="L106" s="71" t="str">
        <f t="shared" si="12"/>
        <v>CONTACT</v>
      </c>
      <c r="M106" s="71">
        <f t="shared" si="13"/>
        <v>3</v>
      </c>
      <c r="N106" s="71" t="str">
        <f t="shared" si="19"/>
        <v>(23.70,47.40]</v>
      </c>
      <c r="O106" s="71">
        <f t="shared" si="21"/>
        <v>42198</v>
      </c>
      <c r="P106" s="71">
        <f t="shared" si="21"/>
        <v>16718</v>
      </c>
      <c r="Q106" s="71">
        <f t="shared" si="21"/>
        <v>25480</v>
      </c>
      <c r="R106" s="72">
        <f t="shared" si="16"/>
        <v>0.3648042326212686</v>
      </c>
      <c r="S106" s="72">
        <f t="shared" si="20"/>
        <v>0.60382008629999995</v>
      </c>
      <c r="T106" s="73">
        <f t="shared" si="20"/>
        <v>-0.13118774899999999</v>
      </c>
      <c r="U106" s="73">
        <f t="shared" si="17"/>
        <v>6.3820207950778399E-3</v>
      </c>
      <c r="V106" s="74" t="str">
        <f t="shared" si="18"/>
        <v/>
      </c>
      <c r="W106" s="77" t="s">
        <v>414</v>
      </c>
    </row>
    <row r="107" spans="1:23" ht="16.5" x14ac:dyDescent="0.35">
      <c r="A107" s="78">
        <v>1</v>
      </c>
      <c r="B107" s="47" t="s">
        <v>92</v>
      </c>
      <c r="C107" s="47">
        <v>47.4</v>
      </c>
      <c r="D107" s="47">
        <v>71.099999999999994</v>
      </c>
      <c r="E107" s="47">
        <v>14822</v>
      </c>
      <c r="F107" s="47">
        <v>4</v>
      </c>
      <c r="G107" s="47">
        <v>14822</v>
      </c>
      <c r="H107" s="47">
        <v>6883</v>
      </c>
      <c r="I107" s="47">
        <v>7939</v>
      </c>
      <c r="J107" s="47">
        <v>0.53562272300000002</v>
      </c>
      <c r="K107" s="48">
        <v>-0.40986287700000001</v>
      </c>
      <c r="L107" s="71" t="str">
        <f t="shared" si="12"/>
        <v>CONTACT</v>
      </c>
      <c r="M107" s="71">
        <f t="shared" si="13"/>
        <v>4</v>
      </c>
      <c r="N107" s="71" t="str">
        <f t="shared" si="19"/>
        <v>(47.40,71.10]</v>
      </c>
      <c r="O107" s="71">
        <f t="shared" si="21"/>
        <v>14822</v>
      </c>
      <c r="P107" s="71">
        <f t="shared" si="21"/>
        <v>6883</v>
      </c>
      <c r="Q107" s="71">
        <f t="shared" si="21"/>
        <v>7939</v>
      </c>
      <c r="R107" s="72">
        <f t="shared" si="16"/>
        <v>0.12813707606788102</v>
      </c>
      <c r="S107" s="72">
        <f t="shared" si="20"/>
        <v>0.53562272300000002</v>
      </c>
      <c r="T107" s="73">
        <f t="shared" si="20"/>
        <v>-0.40986287700000001</v>
      </c>
      <c r="U107" s="73">
        <f t="shared" si="17"/>
        <v>2.2451892026965573E-2</v>
      </c>
      <c r="V107" s="74" t="str">
        <f t="shared" si="18"/>
        <v/>
      </c>
      <c r="W107" s="77" t="s">
        <v>413</v>
      </c>
    </row>
    <row r="108" spans="1:23" ht="16.5" x14ac:dyDescent="0.35">
      <c r="A108" s="78">
        <v>1</v>
      </c>
      <c r="B108" s="47" t="s">
        <v>92</v>
      </c>
      <c r="C108" s="47">
        <v>71.099999999999994</v>
      </c>
      <c r="D108" s="47">
        <v>237.0001</v>
      </c>
      <c r="E108" s="47">
        <v>6801</v>
      </c>
      <c r="F108" s="47">
        <v>5</v>
      </c>
      <c r="G108" s="47">
        <v>6801</v>
      </c>
      <c r="H108" s="47">
        <v>3706</v>
      </c>
      <c r="I108" s="47">
        <v>3095</v>
      </c>
      <c r="J108" s="47">
        <v>0.45508013530000002</v>
      </c>
      <c r="K108" s="48">
        <v>-0.73276081800000004</v>
      </c>
      <c r="L108" s="71" t="str">
        <f t="shared" si="12"/>
        <v>CONTACT</v>
      </c>
      <c r="M108" s="71">
        <f t="shared" si="13"/>
        <v>5</v>
      </c>
      <c r="N108" s="71" t="str">
        <f t="shared" si="19"/>
        <v>(71.10,237.00]</v>
      </c>
      <c r="O108" s="71">
        <f t="shared" si="21"/>
        <v>6801</v>
      </c>
      <c r="P108" s="71">
        <f t="shared" si="21"/>
        <v>3706</v>
      </c>
      <c r="Q108" s="71">
        <f t="shared" si="21"/>
        <v>3095</v>
      </c>
      <c r="R108" s="72">
        <f t="shared" si="16"/>
        <v>5.8795051567781594E-2</v>
      </c>
      <c r="S108" s="72">
        <f t="shared" si="20"/>
        <v>0.45508013530000002</v>
      </c>
      <c r="T108" s="73">
        <f t="shared" si="20"/>
        <v>-0.73276081800000004</v>
      </c>
      <c r="U108" s="73">
        <f t="shared" si="17"/>
        <v>3.3384819048653328E-2</v>
      </c>
      <c r="V108" s="74" t="str">
        <f t="shared" si="18"/>
        <v/>
      </c>
      <c r="W108" s="77" t="s">
        <v>400</v>
      </c>
    </row>
    <row r="109" spans="1:23" ht="16.5" x14ac:dyDescent="0.35">
      <c r="A109" s="78">
        <v>1</v>
      </c>
      <c r="B109" s="47" t="s">
        <v>32</v>
      </c>
      <c r="C109" s="47">
        <v>2999.9998999999998</v>
      </c>
      <c r="D109" s="47">
        <v>5700</v>
      </c>
      <c r="E109" s="47">
        <v>22243</v>
      </c>
      <c r="F109" s="173">
        <v>1</v>
      </c>
      <c r="G109" s="173">
        <v>22243</v>
      </c>
      <c r="H109" s="173">
        <v>8597</v>
      </c>
      <c r="I109" s="173">
        <v>13646</v>
      </c>
      <c r="J109" s="173">
        <v>0.61349600000000004</v>
      </c>
      <c r="K109" s="48">
        <v>-9.0562462868523014E-2</v>
      </c>
      <c r="L109" s="71" t="str">
        <f t="shared" si="12"/>
        <v>CREDIT_AMOUNT</v>
      </c>
      <c r="M109" s="71">
        <f t="shared" si="13"/>
        <v>1</v>
      </c>
      <c r="N109" s="71" t="s">
        <v>1220</v>
      </c>
      <c r="O109" s="71">
        <f t="shared" si="21"/>
        <v>22243</v>
      </c>
      <c r="P109" s="71">
        <f t="shared" si="21"/>
        <v>8597</v>
      </c>
      <c r="Q109" s="71">
        <f t="shared" si="21"/>
        <v>13646</v>
      </c>
      <c r="R109" s="72">
        <f t="shared" si="16"/>
        <v>0.1922920646996274</v>
      </c>
      <c r="S109" s="72">
        <f t="shared" si="20"/>
        <v>0.61349600000000004</v>
      </c>
      <c r="T109" s="73">
        <f t="shared" si="20"/>
        <v>-9.0562462868523014E-2</v>
      </c>
      <c r="U109" s="73">
        <f t="shared" si="17"/>
        <v>1.5954727719410583E-3</v>
      </c>
      <c r="V109" s="74">
        <f t="shared" si="18"/>
        <v>2.1086685344961346E-3</v>
      </c>
    </row>
    <row r="110" spans="1:23" ht="16.5" x14ac:dyDescent="0.35">
      <c r="A110" s="78">
        <v>1</v>
      </c>
      <c r="B110" s="47" t="s">
        <v>32</v>
      </c>
      <c r="C110" s="47">
        <v>5700</v>
      </c>
      <c r="D110" s="47">
        <v>7050</v>
      </c>
      <c r="E110" s="47">
        <v>19637</v>
      </c>
      <c r="F110" s="173">
        <v>2</v>
      </c>
      <c r="G110" s="173">
        <v>19637</v>
      </c>
      <c r="H110" s="173">
        <v>7184</v>
      </c>
      <c r="I110" s="173">
        <v>12453</v>
      </c>
      <c r="J110" s="173">
        <v>0.63415999999999995</v>
      </c>
      <c r="K110" s="48">
        <v>-2.490369330334872E-3</v>
      </c>
      <c r="L110" s="71" t="str">
        <f t="shared" si="12"/>
        <v>CREDIT_AMOUNT</v>
      </c>
      <c r="M110" s="71">
        <f t="shared" si="13"/>
        <v>2</v>
      </c>
      <c r="N110" s="71" t="s">
        <v>1221</v>
      </c>
      <c r="O110" s="71">
        <f t="shared" si="21"/>
        <v>19637</v>
      </c>
      <c r="P110" s="71">
        <f t="shared" si="21"/>
        <v>7184</v>
      </c>
      <c r="Q110" s="71">
        <f t="shared" si="21"/>
        <v>12453</v>
      </c>
      <c r="R110" s="72">
        <f t="shared" si="16"/>
        <v>0.16976303891141406</v>
      </c>
      <c r="S110" s="72">
        <f t="shared" si="20"/>
        <v>0.63415999999999995</v>
      </c>
      <c r="T110" s="73">
        <f t="shared" si="20"/>
        <v>-2.490369330334872E-3</v>
      </c>
      <c r="U110" s="73">
        <f t="shared" si="17"/>
        <v>1.0532129373492662E-6</v>
      </c>
      <c r="V110" s="74" t="str">
        <f t="shared" si="18"/>
        <v/>
      </c>
    </row>
    <row r="111" spans="1:23" ht="16.5" x14ac:dyDescent="0.35">
      <c r="A111" s="78">
        <v>1</v>
      </c>
      <c r="B111" s="47" t="s">
        <v>32</v>
      </c>
      <c r="C111" s="47">
        <v>7050</v>
      </c>
      <c r="D111" s="47">
        <v>30000</v>
      </c>
      <c r="E111" s="47">
        <v>29499</v>
      </c>
      <c r="F111" s="173">
        <v>3</v>
      </c>
      <c r="G111" s="173">
        <v>73793</v>
      </c>
      <c r="H111" s="173">
        <v>26470</v>
      </c>
      <c r="I111" s="173">
        <v>47323</v>
      </c>
      <c r="J111" s="173">
        <v>0.64129400000000003</v>
      </c>
      <c r="K111" s="48">
        <v>2.838882293247234E-2</v>
      </c>
      <c r="L111" s="71" t="str">
        <f t="shared" si="12"/>
        <v>CREDIT_AMOUNT</v>
      </c>
      <c r="M111" s="71">
        <f t="shared" si="13"/>
        <v>3</v>
      </c>
      <c r="N111" s="71" t="s">
        <v>1308</v>
      </c>
      <c r="O111" s="71">
        <f t="shared" si="21"/>
        <v>73793</v>
      </c>
      <c r="P111" s="71">
        <f t="shared" si="21"/>
        <v>26470</v>
      </c>
      <c r="Q111" s="71">
        <f t="shared" si="21"/>
        <v>47323</v>
      </c>
      <c r="R111" s="72">
        <f t="shared" si="16"/>
        <v>0.63794489638895857</v>
      </c>
      <c r="S111" s="72">
        <f t="shared" si="20"/>
        <v>0.64129400000000003</v>
      </c>
      <c r="T111" s="73">
        <f t="shared" si="20"/>
        <v>2.838882293247234E-2</v>
      </c>
      <c r="U111" s="73">
        <f t="shared" si="17"/>
        <v>5.1214254961772724E-4</v>
      </c>
      <c r="V111" s="74" t="str">
        <f t="shared" si="18"/>
        <v/>
      </c>
    </row>
    <row r="112" spans="1:23" ht="16.5" x14ac:dyDescent="0.35">
      <c r="A112" s="78">
        <v>1</v>
      </c>
      <c r="B112" s="47" t="s">
        <v>104</v>
      </c>
      <c r="C112" s="47">
        <v>-1E-4</v>
      </c>
      <c r="D112" s="47">
        <v>0.18548000000000001</v>
      </c>
      <c r="E112" s="47">
        <v>22045</v>
      </c>
      <c r="F112" s="47">
        <v>1</v>
      </c>
      <c r="G112" s="47">
        <v>22045</v>
      </c>
      <c r="H112" s="47">
        <v>6249</v>
      </c>
      <c r="I112" s="47">
        <v>15796</v>
      </c>
      <c r="J112" s="47">
        <v>0.71653436150000005</v>
      </c>
      <c r="K112" s="48">
        <v>0.37473969639999999</v>
      </c>
      <c r="L112" s="71" t="str">
        <f t="shared" si="12"/>
        <v>CSFQ</v>
      </c>
      <c r="M112" s="71">
        <f t="shared" si="13"/>
        <v>1</v>
      </c>
      <c r="N112" s="71" t="str">
        <f t="shared" si="19"/>
        <v>(0.00,0.19]</v>
      </c>
      <c r="O112" s="71">
        <f t="shared" si="21"/>
        <v>22045</v>
      </c>
      <c r="P112" s="71">
        <f t="shared" si="21"/>
        <v>6249</v>
      </c>
      <c r="Q112" s="71">
        <f t="shared" si="21"/>
        <v>15796</v>
      </c>
      <c r="R112" s="72">
        <f t="shared" si="16"/>
        <v>0.19058034286307091</v>
      </c>
      <c r="S112" s="72">
        <f t="shared" si="20"/>
        <v>0.71653436150000005</v>
      </c>
      <c r="T112" s="73">
        <f t="shared" si="20"/>
        <v>0.37473969639999999</v>
      </c>
      <c r="U112" s="73">
        <f t="shared" si="17"/>
        <v>2.5196767014055928E-2</v>
      </c>
      <c r="V112" s="74">
        <f t="shared" si="18"/>
        <v>4.1871859694957034E-2</v>
      </c>
    </row>
    <row r="113" spans="1:22" ht="16.5" x14ac:dyDescent="0.35">
      <c r="A113" s="78">
        <v>1</v>
      </c>
      <c r="B113" s="47" t="s">
        <v>104</v>
      </c>
      <c r="C113" s="47">
        <v>0.18548000000000001</v>
      </c>
      <c r="D113" s="47">
        <v>0.27822000000000002</v>
      </c>
      <c r="E113" s="47">
        <v>31393</v>
      </c>
      <c r="F113" s="47">
        <v>2</v>
      </c>
      <c r="G113" s="47">
        <v>31393</v>
      </c>
      <c r="H113" s="47">
        <v>11641</v>
      </c>
      <c r="I113" s="47">
        <v>19752</v>
      </c>
      <c r="J113" s="47">
        <v>0.62918485010000003</v>
      </c>
      <c r="K113" s="48">
        <v>-2.3874192999999998E-2</v>
      </c>
      <c r="L113" s="71" t="str">
        <f t="shared" si="12"/>
        <v>CSFQ</v>
      </c>
      <c r="M113" s="71">
        <f t="shared" si="13"/>
        <v>2</v>
      </c>
      <c r="N113" s="71" t="str">
        <f t="shared" si="19"/>
        <v>(0.19,0.28]</v>
      </c>
      <c r="O113" s="71">
        <f t="shared" si="21"/>
        <v>31393</v>
      </c>
      <c r="P113" s="71">
        <f t="shared" si="21"/>
        <v>11641</v>
      </c>
      <c r="Q113" s="71">
        <f t="shared" si="21"/>
        <v>19752</v>
      </c>
      <c r="R113" s="72">
        <f t="shared" si="16"/>
        <v>0.27139436169201109</v>
      </c>
      <c r="S113" s="72">
        <f t="shared" si="20"/>
        <v>0.62918485010000003</v>
      </c>
      <c r="T113" s="73">
        <f t="shared" si="20"/>
        <v>-2.3874192999999998E-2</v>
      </c>
      <c r="U113" s="73">
        <f t="shared" si="17"/>
        <v>1.5518037672797641E-4</v>
      </c>
      <c r="V113" s="74" t="str">
        <f t="shared" si="18"/>
        <v/>
      </c>
    </row>
    <row r="114" spans="1:22" ht="16.5" x14ac:dyDescent="0.35">
      <c r="A114" s="78">
        <v>1</v>
      </c>
      <c r="B114" s="47" t="s">
        <v>104</v>
      </c>
      <c r="C114" s="47">
        <v>0.27822000000000002</v>
      </c>
      <c r="D114" s="47">
        <v>0.37096000000000001</v>
      </c>
      <c r="E114" s="47">
        <v>31588</v>
      </c>
      <c r="F114" s="47">
        <v>3</v>
      </c>
      <c r="G114" s="47">
        <v>31588</v>
      </c>
      <c r="H114" s="47">
        <v>13048</v>
      </c>
      <c r="I114" s="47">
        <v>18540</v>
      </c>
      <c r="J114" s="47">
        <v>0.58693174619999999</v>
      </c>
      <c r="K114" s="48">
        <v>-0.201299901</v>
      </c>
      <c r="L114" s="71" t="str">
        <f t="shared" si="12"/>
        <v>CSFQ</v>
      </c>
      <c r="M114" s="71">
        <f t="shared" si="13"/>
        <v>3</v>
      </c>
      <c r="N114" s="71" t="str">
        <f t="shared" si="19"/>
        <v>(0.28,0.37]</v>
      </c>
      <c r="O114" s="71">
        <f t="shared" si="21"/>
        <v>31588</v>
      </c>
      <c r="P114" s="71">
        <f t="shared" si="21"/>
        <v>13048</v>
      </c>
      <c r="Q114" s="71">
        <f t="shared" si="21"/>
        <v>18540</v>
      </c>
      <c r="R114" s="72">
        <f t="shared" si="16"/>
        <v>0.27308014834922584</v>
      </c>
      <c r="S114" s="72">
        <f t="shared" si="20"/>
        <v>0.58693174619999999</v>
      </c>
      <c r="T114" s="73">
        <f t="shared" si="20"/>
        <v>-0.201299901</v>
      </c>
      <c r="U114" s="73">
        <f t="shared" si="17"/>
        <v>1.1334839552376245E-2</v>
      </c>
      <c r="V114" s="74" t="str">
        <f t="shared" si="18"/>
        <v/>
      </c>
    </row>
    <row r="115" spans="1:22" ht="16.5" x14ac:dyDescent="0.35">
      <c r="A115" s="78">
        <v>1</v>
      </c>
      <c r="B115" s="47" t="s">
        <v>104</v>
      </c>
      <c r="C115" s="47">
        <v>0.37096000000000001</v>
      </c>
      <c r="D115" s="47">
        <v>0.55644000000000005</v>
      </c>
      <c r="E115" s="47">
        <v>24239</v>
      </c>
      <c r="F115" s="47">
        <v>4</v>
      </c>
      <c r="G115" s="47">
        <v>24239</v>
      </c>
      <c r="H115" s="47">
        <v>9344</v>
      </c>
      <c r="I115" s="47">
        <v>14895</v>
      </c>
      <c r="J115" s="47">
        <v>0.61450554889999998</v>
      </c>
      <c r="K115" s="48">
        <v>-8.6304435999999998E-2</v>
      </c>
      <c r="L115" s="71" t="str">
        <f t="shared" si="12"/>
        <v>CSFQ</v>
      </c>
      <c r="M115" s="71">
        <f t="shared" si="13"/>
        <v>4</v>
      </c>
      <c r="N115" s="71" t="str">
        <f t="shared" ref="N115:N134" si="22">CONCATENATE("(",TEXT(C115,"#0.00"),",",TEXT(D115,"#0.00"),"]")</f>
        <v>(0.37,0.56]</v>
      </c>
      <c r="O115" s="71">
        <f t="shared" si="21"/>
        <v>24239</v>
      </c>
      <c r="P115" s="71">
        <f t="shared" si="21"/>
        <v>9344</v>
      </c>
      <c r="Q115" s="71">
        <f t="shared" si="21"/>
        <v>14895</v>
      </c>
      <c r="R115" s="72">
        <f t="shared" si="16"/>
        <v>0.20954760402168182</v>
      </c>
      <c r="S115" s="72">
        <f t="shared" ref="S115:T144" si="23">J115</f>
        <v>0.61450554889999998</v>
      </c>
      <c r="T115" s="73">
        <f t="shared" si="23"/>
        <v>-8.6304435999999998E-2</v>
      </c>
      <c r="U115" s="73">
        <f t="shared" si="17"/>
        <v>1.5781783480227891E-3</v>
      </c>
      <c r="V115" s="74" t="str">
        <f t="shared" si="18"/>
        <v/>
      </c>
    </row>
    <row r="116" spans="1:22" ht="16.5" x14ac:dyDescent="0.35">
      <c r="A116" s="78">
        <v>1</v>
      </c>
      <c r="B116" s="47" t="s">
        <v>104</v>
      </c>
      <c r="C116" s="47">
        <v>0.55644000000000005</v>
      </c>
      <c r="D116" s="47">
        <v>1.8549</v>
      </c>
      <c r="E116" s="47">
        <v>6408</v>
      </c>
      <c r="F116" s="47">
        <v>5</v>
      </c>
      <c r="G116" s="47">
        <v>6408</v>
      </c>
      <c r="H116" s="47">
        <v>1969</v>
      </c>
      <c r="I116" s="47">
        <v>4439</v>
      </c>
      <c r="J116" s="47">
        <v>0.6927278402</v>
      </c>
      <c r="K116" s="48">
        <v>0.26030773010000002</v>
      </c>
      <c r="L116" s="71" t="str">
        <f t="shared" si="12"/>
        <v>CSFQ</v>
      </c>
      <c r="M116" s="71">
        <f t="shared" si="13"/>
        <v>5</v>
      </c>
      <c r="N116" s="71" t="str">
        <f t="shared" si="22"/>
        <v>(0.56,1.85]</v>
      </c>
      <c r="O116" s="71">
        <f t="shared" si="21"/>
        <v>6408</v>
      </c>
      <c r="P116" s="71">
        <f t="shared" si="21"/>
        <v>1969</v>
      </c>
      <c r="Q116" s="71">
        <f t="shared" si="21"/>
        <v>4439</v>
      </c>
      <c r="R116" s="72">
        <f t="shared" si="16"/>
        <v>5.5397543074010354E-2</v>
      </c>
      <c r="S116" s="72">
        <f t="shared" si="23"/>
        <v>0.6927278402</v>
      </c>
      <c r="T116" s="73">
        <f t="shared" si="23"/>
        <v>0.26030773010000002</v>
      </c>
      <c r="U116" s="73">
        <f t="shared" si="17"/>
        <v>3.6068944037740947E-3</v>
      </c>
      <c r="V116" s="74" t="str">
        <f t="shared" si="18"/>
        <v/>
      </c>
    </row>
    <row r="117" spans="1:22" ht="16.5" x14ac:dyDescent="0.35">
      <c r="A117" s="78">
        <v>1</v>
      </c>
      <c r="B117" s="47" t="s">
        <v>91</v>
      </c>
      <c r="C117" s="47">
        <v>-1E-4</v>
      </c>
      <c r="D117" s="47">
        <v>14.9</v>
      </c>
      <c r="E117" s="47">
        <v>18946</v>
      </c>
      <c r="F117" s="47">
        <v>1</v>
      </c>
      <c r="G117" s="47">
        <v>18946</v>
      </c>
      <c r="H117" s="47">
        <v>4806</v>
      </c>
      <c r="I117" s="47">
        <v>14140</v>
      </c>
      <c r="J117" s="47">
        <v>0.74633167950000001</v>
      </c>
      <c r="K117" s="48">
        <v>0.52654692709999995</v>
      </c>
      <c r="L117" s="71" t="str">
        <f t="shared" si="12"/>
        <v>CS_TIMES</v>
      </c>
      <c r="M117" s="71">
        <f t="shared" si="13"/>
        <v>1</v>
      </c>
      <c r="N117" s="71" t="str">
        <f t="shared" si="22"/>
        <v>(0.00,14.90]</v>
      </c>
      <c r="O117" s="71">
        <f t="shared" si="21"/>
        <v>18946</v>
      </c>
      <c r="P117" s="71">
        <f t="shared" si="21"/>
        <v>4806</v>
      </c>
      <c r="Q117" s="71">
        <f t="shared" si="21"/>
        <v>14140</v>
      </c>
      <c r="R117" s="72">
        <f t="shared" si="16"/>
        <v>0.16378930260302749</v>
      </c>
      <c r="S117" s="72">
        <f t="shared" si="23"/>
        <v>0.74633167950000001</v>
      </c>
      <c r="T117" s="73">
        <f t="shared" si="23"/>
        <v>0.52654692709999995</v>
      </c>
      <c r="U117" s="73">
        <f t="shared" si="17"/>
        <v>4.1511138742222432E-2</v>
      </c>
      <c r="V117" s="74">
        <f t="shared" si="18"/>
        <v>8.8061776842044082E-2</v>
      </c>
    </row>
    <row r="118" spans="1:22" ht="16.5" x14ac:dyDescent="0.35">
      <c r="A118" s="78">
        <v>1</v>
      </c>
      <c r="B118" s="47" t="s">
        <v>91</v>
      </c>
      <c r="C118" s="47">
        <v>14.9</v>
      </c>
      <c r="D118" s="47">
        <v>29.8</v>
      </c>
      <c r="E118" s="47">
        <v>35092</v>
      </c>
      <c r="F118" s="47">
        <v>2</v>
      </c>
      <c r="G118" s="47">
        <v>35092</v>
      </c>
      <c r="H118" s="47">
        <v>11583</v>
      </c>
      <c r="I118" s="47">
        <v>23509</v>
      </c>
      <c r="J118" s="47">
        <v>0.66992476919999999</v>
      </c>
      <c r="K118" s="48">
        <v>0.1552492245</v>
      </c>
      <c r="L118" s="71" t="str">
        <f t="shared" si="12"/>
        <v>CS_TIMES</v>
      </c>
      <c r="M118" s="71">
        <f t="shared" si="13"/>
        <v>2</v>
      </c>
      <c r="N118" s="71" t="str">
        <f t="shared" si="22"/>
        <v>(14.90,29.80]</v>
      </c>
      <c r="O118" s="71">
        <f t="shared" si="21"/>
        <v>35092</v>
      </c>
      <c r="P118" s="71">
        <f t="shared" si="21"/>
        <v>11583</v>
      </c>
      <c r="Q118" s="71">
        <f t="shared" si="21"/>
        <v>23509</v>
      </c>
      <c r="R118" s="72">
        <f t="shared" si="16"/>
        <v>0.30337243782040751</v>
      </c>
      <c r="S118" s="72">
        <f t="shared" si="23"/>
        <v>0.66992476919999999</v>
      </c>
      <c r="T118" s="73">
        <f t="shared" si="23"/>
        <v>0.1552492245</v>
      </c>
      <c r="U118" s="73">
        <f t="shared" si="17"/>
        <v>7.1481053125984654E-3</v>
      </c>
      <c r="V118" s="74" t="str">
        <f t="shared" si="18"/>
        <v/>
      </c>
    </row>
    <row r="119" spans="1:22" ht="16.5" x14ac:dyDescent="0.35">
      <c r="A119" s="78">
        <v>1</v>
      </c>
      <c r="B119" s="47" t="s">
        <v>91</v>
      </c>
      <c r="C119" s="47">
        <v>29.8</v>
      </c>
      <c r="D119" s="47">
        <v>44.7</v>
      </c>
      <c r="E119" s="47">
        <v>23491</v>
      </c>
      <c r="F119" s="47">
        <v>3</v>
      </c>
      <c r="G119" s="47">
        <v>23491</v>
      </c>
      <c r="H119" s="47">
        <v>9047</v>
      </c>
      <c r="I119" s="47">
        <v>14444</v>
      </c>
      <c r="J119" s="47">
        <v>0.61487378140000004</v>
      </c>
      <c r="K119" s="48">
        <v>-8.4749703999999995E-2</v>
      </c>
      <c r="L119" s="71" t="str">
        <f t="shared" si="12"/>
        <v>CS_TIMES</v>
      </c>
      <c r="M119" s="71">
        <f t="shared" si="13"/>
        <v>3</v>
      </c>
      <c r="N119" s="71" t="str">
        <f t="shared" si="22"/>
        <v>(29.80,44.70]</v>
      </c>
      <c r="O119" s="71">
        <f t="shared" si="21"/>
        <v>23491</v>
      </c>
      <c r="P119" s="71">
        <f t="shared" si="21"/>
        <v>9047</v>
      </c>
      <c r="Q119" s="71">
        <f t="shared" si="21"/>
        <v>14444</v>
      </c>
      <c r="R119" s="72">
        <f t="shared" si="16"/>
        <v>0.2030810993058017</v>
      </c>
      <c r="S119" s="72">
        <f t="shared" si="23"/>
        <v>0.61487378140000004</v>
      </c>
      <c r="T119" s="73">
        <f t="shared" si="23"/>
        <v>-8.4749703999999995E-2</v>
      </c>
      <c r="U119" s="73">
        <f t="shared" si="17"/>
        <v>1.4745882749182405E-3</v>
      </c>
      <c r="V119" s="74" t="str">
        <f t="shared" si="18"/>
        <v/>
      </c>
    </row>
    <row r="120" spans="1:22" ht="16.5" x14ac:dyDescent="0.35">
      <c r="A120" s="78">
        <v>1</v>
      </c>
      <c r="B120" s="47" t="s">
        <v>91</v>
      </c>
      <c r="C120" s="47">
        <v>44.7</v>
      </c>
      <c r="D120" s="47">
        <v>74.5</v>
      </c>
      <c r="E120" s="47">
        <v>24338</v>
      </c>
      <c r="F120" s="47">
        <v>4</v>
      </c>
      <c r="G120" s="47">
        <v>24338</v>
      </c>
      <c r="H120" s="47">
        <v>10236</v>
      </c>
      <c r="I120" s="47">
        <v>14102</v>
      </c>
      <c r="J120" s="47">
        <v>0.57942312429999998</v>
      </c>
      <c r="K120" s="48">
        <v>-0.23218988300000001</v>
      </c>
      <c r="L120" s="71" t="str">
        <f t="shared" si="12"/>
        <v>CS_TIMES</v>
      </c>
      <c r="M120" s="71">
        <f t="shared" si="13"/>
        <v>4</v>
      </c>
      <c r="N120" s="71" t="str">
        <f t="shared" si="22"/>
        <v>(44.70,74.50]</v>
      </c>
      <c r="O120" s="71">
        <f t="shared" si="21"/>
        <v>24338</v>
      </c>
      <c r="P120" s="71">
        <f t="shared" si="21"/>
        <v>10236</v>
      </c>
      <c r="Q120" s="71">
        <f t="shared" si="21"/>
        <v>14102</v>
      </c>
      <c r="R120" s="72">
        <f t="shared" si="16"/>
        <v>0.21040346493996007</v>
      </c>
      <c r="S120" s="72">
        <f t="shared" si="23"/>
        <v>0.57942312429999998</v>
      </c>
      <c r="T120" s="73">
        <f t="shared" si="23"/>
        <v>-0.23218988300000001</v>
      </c>
      <c r="U120" s="73">
        <f t="shared" si="17"/>
        <v>1.1655626246523627E-2</v>
      </c>
      <c r="V120" s="74" t="str">
        <f t="shared" si="18"/>
        <v/>
      </c>
    </row>
    <row r="121" spans="1:22" ht="16.5" x14ac:dyDescent="0.35">
      <c r="A121" s="78">
        <v>1</v>
      </c>
      <c r="B121" s="47" t="s">
        <v>91</v>
      </c>
      <c r="C121" s="47">
        <v>74.5</v>
      </c>
      <c r="D121" s="47">
        <v>298.00009999999997</v>
      </c>
      <c r="E121" s="47">
        <v>13806</v>
      </c>
      <c r="F121" s="47">
        <v>5</v>
      </c>
      <c r="G121" s="47">
        <v>13806</v>
      </c>
      <c r="H121" s="47">
        <v>6579</v>
      </c>
      <c r="I121" s="47">
        <v>7227</v>
      </c>
      <c r="J121" s="47">
        <v>0.52346805740000002</v>
      </c>
      <c r="K121" s="48">
        <v>-0.45865434199999999</v>
      </c>
      <c r="L121" s="71" t="str">
        <f t="shared" si="12"/>
        <v>CS_TIMES</v>
      </c>
      <c r="M121" s="71">
        <f t="shared" si="13"/>
        <v>5</v>
      </c>
      <c r="N121" s="71" t="str">
        <f t="shared" si="22"/>
        <v>(74.50,298.00]</v>
      </c>
      <c r="O121" s="71">
        <f t="shared" si="21"/>
        <v>13806</v>
      </c>
      <c r="P121" s="71">
        <f t="shared" si="21"/>
        <v>6579</v>
      </c>
      <c r="Q121" s="71">
        <f t="shared" si="21"/>
        <v>7227</v>
      </c>
      <c r="R121" s="72">
        <f t="shared" si="16"/>
        <v>0.11935369533080321</v>
      </c>
      <c r="S121" s="72">
        <f t="shared" si="23"/>
        <v>0.52346805740000002</v>
      </c>
      <c r="T121" s="73">
        <f t="shared" si="23"/>
        <v>-0.45865434199999999</v>
      </c>
      <c r="U121" s="73">
        <f t="shared" si="17"/>
        <v>2.627231826578131E-2</v>
      </c>
      <c r="V121" s="74" t="str">
        <f t="shared" si="18"/>
        <v/>
      </c>
    </row>
    <row r="122" spans="1:22" ht="16.5" x14ac:dyDescent="0.35">
      <c r="A122" s="78">
        <v>1</v>
      </c>
      <c r="B122" s="47" t="s">
        <v>40</v>
      </c>
      <c r="C122" s="47">
        <v>0.34789999999999999</v>
      </c>
      <c r="D122" s="47">
        <v>0.48349999999999999</v>
      </c>
      <c r="E122" s="47">
        <v>2277</v>
      </c>
      <c r="F122" s="47">
        <v>1</v>
      </c>
      <c r="G122" s="47">
        <v>2277</v>
      </c>
      <c r="H122" s="47">
        <v>841</v>
      </c>
      <c r="I122" s="47">
        <v>1436</v>
      </c>
      <c r="J122" s="47">
        <v>0.6306543698</v>
      </c>
      <c r="K122" s="48">
        <v>-1.7570506E-2</v>
      </c>
      <c r="L122" s="71" t="str">
        <f t="shared" si="12"/>
        <v>CUSTOMERSERVICERATES</v>
      </c>
      <c r="M122" s="71">
        <f t="shared" si="13"/>
        <v>1</v>
      </c>
      <c r="N122" s="71" t="str">
        <f t="shared" si="22"/>
        <v>(0.35,0.48]</v>
      </c>
      <c r="O122" s="71">
        <f t="shared" si="21"/>
        <v>2277</v>
      </c>
      <c r="P122" s="71">
        <f t="shared" si="21"/>
        <v>841</v>
      </c>
      <c r="Q122" s="71">
        <f t="shared" si="21"/>
        <v>1436</v>
      </c>
      <c r="R122" s="72">
        <f t="shared" si="16"/>
        <v>1.9684801120399747E-2</v>
      </c>
      <c r="S122" s="72">
        <f t="shared" si="23"/>
        <v>0.6306543698</v>
      </c>
      <c r="T122" s="73">
        <f t="shared" si="23"/>
        <v>-1.7570506E-2</v>
      </c>
      <c r="U122" s="73">
        <f t="shared" si="17"/>
        <v>6.0914088637555952E-6</v>
      </c>
      <c r="V122" s="74">
        <f t="shared" si="18"/>
        <v>2.133307053868389E-3</v>
      </c>
    </row>
    <row r="123" spans="1:22" ht="16.5" x14ac:dyDescent="0.35">
      <c r="A123" s="78">
        <v>1</v>
      </c>
      <c r="B123" s="47" t="s">
        <v>40</v>
      </c>
      <c r="C123" s="47">
        <v>0.51060000000000005</v>
      </c>
      <c r="D123" s="47">
        <v>0.64610000000000001</v>
      </c>
      <c r="E123" s="47">
        <v>55153</v>
      </c>
      <c r="F123" s="47">
        <v>2</v>
      </c>
      <c r="G123" s="47">
        <v>55153</v>
      </c>
      <c r="H123" s="47">
        <v>19554</v>
      </c>
      <c r="I123" s="47">
        <v>35599</v>
      </c>
      <c r="J123" s="47">
        <v>0.6454589959</v>
      </c>
      <c r="K123" s="48">
        <v>4.6542082399999997E-2</v>
      </c>
      <c r="L123" s="71" t="str">
        <f t="shared" si="12"/>
        <v>CUSTOMERSERVICERATES</v>
      </c>
      <c r="M123" s="71">
        <f t="shared" si="13"/>
        <v>2</v>
      </c>
      <c r="N123" s="71" t="str">
        <f t="shared" si="22"/>
        <v>(0.51,0.65]</v>
      </c>
      <c r="O123" s="71">
        <f t="shared" si="21"/>
        <v>55153</v>
      </c>
      <c r="P123" s="71">
        <f t="shared" si="21"/>
        <v>19554</v>
      </c>
      <c r="Q123" s="71">
        <f t="shared" si="21"/>
        <v>35599</v>
      </c>
      <c r="R123" s="72">
        <f t="shared" si="16"/>
        <v>0.47680098207879107</v>
      </c>
      <c r="S123" s="72">
        <f t="shared" si="23"/>
        <v>0.6454589959</v>
      </c>
      <c r="T123" s="73">
        <f t="shared" si="23"/>
        <v>4.6542082399999997E-2</v>
      </c>
      <c r="U123" s="73">
        <f t="shared" si="17"/>
        <v>1.0262092437833175E-3</v>
      </c>
      <c r="V123" s="74" t="str">
        <f t="shared" si="18"/>
        <v/>
      </c>
    </row>
    <row r="124" spans="1:22" ht="16.5" x14ac:dyDescent="0.35">
      <c r="A124" s="78">
        <v>1</v>
      </c>
      <c r="B124" s="47" t="s">
        <v>40</v>
      </c>
      <c r="C124" s="47">
        <v>0.64610000000000001</v>
      </c>
      <c r="D124" s="47">
        <v>0.67320000000000002</v>
      </c>
      <c r="E124" s="47">
        <v>528</v>
      </c>
      <c r="F124" s="47">
        <v>3</v>
      </c>
      <c r="G124" s="47">
        <v>528</v>
      </c>
      <c r="H124" s="47">
        <v>215</v>
      </c>
      <c r="I124" s="47">
        <v>313</v>
      </c>
      <c r="J124" s="47">
        <v>0.59280303030000003</v>
      </c>
      <c r="K124" s="48">
        <v>-0.17703043399999999</v>
      </c>
      <c r="L124" s="71" t="str">
        <f t="shared" si="12"/>
        <v>CUSTOMERSERVICERATES</v>
      </c>
      <c r="M124" s="71">
        <f t="shared" si="13"/>
        <v>3</v>
      </c>
      <c r="N124" s="71" t="str">
        <f t="shared" si="22"/>
        <v>(0.65,0.67]</v>
      </c>
      <c r="O124" s="71">
        <f t="shared" si="21"/>
        <v>528</v>
      </c>
      <c r="P124" s="71">
        <f t="shared" si="21"/>
        <v>215</v>
      </c>
      <c r="Q124" s="71">
        <f t="shared" si="21"/>
        <v>313</v>
      </c>
      <c r="R124" s="72">
        <f t="shared" si="16"/>
        <v>4.5645915641506661E-3</v>
      </c>
      <c r="S124" s="72">
        <f t="shared" si="23"/>
        <v>0.59280303030000003</v>
      </c>
      <c r="T124" s="73">
        <f t="shared" si="23"/>
        <v>-0.17703043399999999</v>
      </c>
      <c r="U124" s="73">
        <f t="shared" si="17"/>
        <v>1.4615801250189884E-4</v>
      </c>
      <c r="V124" s="74" t="str">
        <f t="shared" si="18"/>
        <v/>
      </c>
    </row>
    <row r="125" spans="1:22" ht="16.5" x14ac:dyDescent="0.35">
      <c r="A125" s="78">
        <v>1</v>
      </c>
      <c r="B125" s="47" t="s">
        <v>40</v>
      </c>
      <c r="C125" s="47">
        <v>0.70030000000000003</v>
      </c>
      <c r="D125" s="47">
        <v>0.80869999999999997</v>
      </c>
      <c r="E125" s="47">
        <v>52348</v>
      </c>
      <c r="F125" s="47">
        <v>4</v>
      </c>
      <c r="G125" s="47">
        <v>52348</v>
      </c>
      <c r="H125" s="47">
        <v>19577</v>
      </c>
      <c r="I125" s="47">
        <v>32771</v>
      </c>
      <c r="J125" s="47">
        <v>0.62602200659999996</v>
      </c>
      <c r="K125" s="48">
        <v>-3.7407026000000003E-2</v>
      </c>
      <c r="L125" s="71" t="str">
        <f t="shared" si="12"/>
        <v>CUSTOMERSERVICERATES</v>
      </c>
      <c r="M125" s="71">
        <f t="shared" si="13"/>
        <v>4</v>
      </c>
      <c r="N125" s="71" t="str">
        <f t="shared" si="22"/>
        <v>(0.70,0.81]</v>
      </c>
      <c r="O125" s="71">
        <f t="shared" si="21"/>
        <v>52348</v>
      </c>
      <c r="P125" s="71">
        <f t="shared" si="21"/>
        <v>19577</v>
      </c>
      <c r="Q125" s="71">
        <f t="shared" si="21"/>
        <v>32771</v>
      </c>
      <c r="R125" s="72">
        <f t="shared" si="16"/>
        <v>0.45255158939424067</v>
      </c>
      <c r="S125" s="72">
        <f t="shared" si="23"/>
        <v>0.62602200659999996</v>
      </c>
      <c r="T125" s="73">
        <f t="shared" si="23"/>
        <v>-3.7407026000000003E-2</v>
      </c>
      <c r="U125" s="73">
        <f t="shared" si="17"/>
        <v>6.3638216322602548E-4</v>
      </c>
      <c r="V125" s="74" t="str">
        <f t="shared" si="18"/>
        <v/>
      </c>
    </row>
    <row r="126" spans="1:22" ht="16.5" x14ac:dyDescent="0.35">
      <c r="A126" s="78">
        <v>1</v>
      </c>
      <c r="B126" s="47" t="s">
        <v>40</v>
      </c>
      <c r="C126" s="47">
        <v>0.8629</v>
      </c>
      <c r="D126" s="47">
        <v>0.8901</v>
      </c>
      <c r="E126" s="47">
        <v>5367</v>
      </c>
      <c r="F126" s="47">
        <v>5</v>
      </c>
      <c r="G126" s="47">
        <v>5367</v>
      </c>
      <c r="H126" s="47">
        <v>2064</v>
      </c>
      <c r="I126" s="47">
        <v>3303</v>
      </c>
      <c r="J126" s="47">
        <v>0.61542761319999995</v>
      </c>
      <c r="K126" s="48">
        <v>-8.2410296999999993E-2</v>
      </c>
      <c r="L126" s="71" t="str">
        <f t="shared" si="12"/>
        <v>CUSTOMERSERVICERATES</v>
      </c>
      <c r="M126" s="71">
        <f t="shared" si="13"/>
        <v>5</v>
      </c>
      <c r="N126" s="71" t="str">
        <f t="shared" si="22"/>
        <v>(0.86,0.89]</v>
      </c>
      <c r="O126" s="71">
        <f t="shared" si="21"/>
        <v>5367</v>
      </c>
      <c r="P126" s="71">
        <f t="shared" si="21"/>
        <v>2064</v>
      </c>
      <c r="Q126" s="71">
        <f t="shared" si="21"/>
        <v>3303</v>
      </c>
      <c r="R126" s="72">
        <f t="shared" si="16"/>
        <v>4.6398035842417848E-2</v>
      </c>
      <c r="S126" s="72">
        <f t="shared" si="23"/>
        <v>0.61542761319999995</v>
      </c>
      <c r="T126" s="73">
        <f t="shared" si="23"/>
        <v>-8.2410296999999993E-2</v>
      </c>
      <c r="U126" s="73">
        <f t="shared" si="17"/>
        <v>3.1846622549339159E-4</v>
      </c>
      <c r="V126" s="74" t="str">
        <f t="shared" si="18"/>
        <v/>
      </c>
    </row>
    <row r="127" spans="1:22" ht="16.5" x14ac:dyDescent="0.35">
      <c r="A127" s="78">
        <v>1</v>
      </c>
      <c r="B127" s="47" t="s">
        <v>14</v>
      </c>
      <c r="C127" s="47">
        <v>0.99990000000000001</v>
      </c>
      <c r="D127" s="47">
        <v>100.7</v>
      </c>
      <c r="E127" s="47">
        <v>54905</v>
      </c>
      <c r="F127" s="47">
        <v>1</v>
      </c>
      <c r="G127" s="47">
        <v>54905</v>
      </c>
      <c r="H127" s="47">
        <v>16640</v>
      </c>
      <c r="I127" s="47">
        <v>38265</v>
      </c>
      <c r="J127" s="47">
        <v>0.69693106270000005</v>
      </c>
      <c r="K127" s="48">
        <v>0.28013060880000001</v>
      </c>
      <c r="L127" s="71" t="str">
        <f t="shared" ref="L127:L185" si="24">B127</f>
        <v>DELAY_DAYS</v>
      </c>
      <c r="M127" s="71">
        <f t="shared" ref="M127:M185" si="25">F127</f>
        <v>1</v>
      </c>
      <c r="N127" s="71" t="str">
        <f t="shared" si="22"/>
        <v>(1.00,100.70]</v>
      </c>
      <c r="O127" s="71">
        <f t="shared" ref="O127:Q153" si="26">G127</f>
        <v>54905</v>
      </c>
      <c r="P127" s="71">
        <f t="shared" si="26"/>
        <v>16640</v>
      </c>
      <c r="Q127" s="71">
        <f t="shared" si="26"/>
        <v>38265</v>
      </c>
      <c r="R127" s="72">
        <f t="shared" si="16"/>
        <v>0.47465700725320514</v>
      </c>
      <c r="S127" s="72">
        <f t="shared" si="23"/>
        <v>0.69693106270000005</v>
      </c>
      <c r="T127" s="73">
        <f t="shared" si="23"/>
        <v>0.28013060880000001</v>
      </c>
      <c r="U127" s="73">
        <f t="shared" si="17"/>
        <v>3.566860630990662E-2</v>
      </c>
      <c r="V127" s="74">
        <f t="shared" si="18"/>
        <v>7.5533097414925587E-2</v>
      </c>
    </row>
    <row r="128" spans="1:22" ht="16.5" x14ac:dyDescent="0.35">
      <c r="A128" s="78">
        <v>1</v>
      </c>
      <c r="B128" s="47" t="s">
        <v>14</v>
      </c>
      <c r="C128" s="47">
        <v>100.7</v>
      </c>
      <c r="D128" s="47">
        <v>150.55000000000001</v>
      </c>
      <c r="E128" s="47">
        <v>24959</v>
      </c>
      <c r="F128" s="47">
        <v>2</v>
      </c>
      <c r="G128" s="47">
        <v>24959</v>
      </c>
      <c r="H128" s="47">
        <v>9633</v>
      </c>
      <c r="I128" s="47">
        <v>15326</v>
      </c>
      <c r="J128" s="47">
        <v>0.61404703709999997</v>
      </c>
      <c r="K128" s="48">
        <v>-8.8239567000000005E-2</v>
      </c>
      <c r="L128" s="71" t="str">
        <f t="shared" si="24"/>
        <v>DELAY_DAYS</v>
      </c>
      <c r="M128" s="71">
        <f t="shared" si="25"/>
        <v>2</v>
      </c>
      <c r="N128" s="71" t="str">
        <f t="shared" si="22"/>
        <v>(100.70,150.55]</v>
      </c>
      <c r="O128" s="71">
        <f t="shared" si="26"/>
        <v>24959</v>
      </c>
      <c r="P128" s="71">
        <f t="shared" si="26"/>
        <v>9633</v>
      </c>
      <c r="Q128" s="71">
        <f t="shared" si="26"/>
        <v>15326</v>
      </c>
      <c r="R128" s="72">
        <f t="shared" si="16"/>
        <v>0.21577204706370545</v>
      </c>
      <c r="S128" s="72">
        <f t="shared" si="23"/>
        <v>0.61404703709999997</v>
      </c>
      <c r="T128" s="73">
        <f t="shared" si="23"/>
        <v>-8.8239567000000005E-2</v>
      </c>
      <c r="U128" s="73">
        <f t="shared" si="17"/>
        <v>1.6991480236947217E-3</v>
      </c>
      <c r="V128" s="74" t="str">
        <f t="shared" si="18"/>
        <v/>
      </c>
    </row>
    <row r="129" spans="1:22" ht="16.5" x14ac:dyDescent="0.35">
      <c r="A129" s="78">
        <v>1</v>
      </c>
      <c r="B129" s="47" t="s">
        <v>14</v>
      </c>
      <c r="C129" s="47">
        <v>150.55000000000001</v>
      </c>
      <c r="D129" s="47">
        <v>250.25</v>
      </c>
      <c r="E129" s="47">
        <v>23332</v>
      </c>
      <c r="F129" s="47">
        <v>3</v>
      </c>
      <c r="G129" s="47">
        <v>23332</v>
      </c>
      <c r="H129" s="47">
        <v>10167</v>
      </c>
      <c r="I129" s="47">
        <v>13165</v>
      </c>
      <c r="J129" s="47">
        <v>0.5642465284</v>
      </c>
      <c r="K129" s="48">
        <v>-0.29418098399999998</v>
      </c>
      <c r="L129" s="71" t="str">
        <f t="shared" si="24"/>
        <v>DELAY_DAYS</v>
      </c>
      <c r="M129" s="71">
        <f t="shared" si="25"/>
        <v>3</v>
      </c>
      <c r="N129" s="71" t="str">
        <f t="shared" si="22"/>
        <v>(150.55,250.25]</v>
      </c>
      <c r="O129" s="71">
        <f t="shared" si="26"/>
        <v>23332</v>
      </c>
      <c r="P129" s="71">
        <f t="shared" si="26"/>
        <v>10167</v>
      </c>
      <c r="Q129" s="71">
        <f t="shared" si="26"/>
        <v>13165</v>
      </c>
      <c r="R129" s="72">
        <f t="shared" si="16"/>
        <v>0.20170653480068815</v>
      </c>
      <c r="S129" s="72">
        <f t="shared" si="23"/>
        <v>0.5642465284</v>
      </c>
      <c r="T129" s="73">
        <f t="shared" si="23"/>
        <v>-0.29418098399999998</v>
      </c>
      <c r="U129" s="73">
        <f t="shared" si="17"/>
        <v>1.804136302334294E-2</v>
      </c>
      <c r="V129" s="74" t="str">
        <f t="shared" si="18"/>
        <v/>
      </c>
    </row>
    <row r="130" spans="1:22" ht="16.5" x14ac:dyDescent="0.35">
      <c r="A130" s="78">
        <v>1</v>
      </c>
      <c r="B130" s="47" t="s">
        <v>14</v>
      </c>
      <c r="C130" s="47">
        <v>250.25</v>
      </c>
      <c r="D130" s="47">
        <v>399.8</v>
      </c>
      <c r="E130" s="47">
        <v>10204</v>
      </c>
      <c r="F130" s="47">
        <v>4</v>
      </c>
      <c r="G130" s="47">
        <v>10204</v>
      </c>
      <c r="H130" s="47">
        <v>4658</v>
      </c>
      <c r="I130" s="47">
        <v>5546</v>
      </c>
      <c r="J130" s="47">
        <v>0.54351234810000004</v>
      </c>
      <c r="K130" s="48">
        <v>-0.37810482000000001</v>
      </c>
      <c r="L130" s="71" t="str">
        <f t="shared" si="24"/>
        <v>DELAY_DAYS</v>
      </c>
      <c r="M130" s="71">
        <f t="shared" si="25"/>
        <v>4</v>
      </c>
      <c r="N130" s="71" t="str">
        <f t="shared" si="22"/>
        <v>(250.25,399.80]</v>
      </c>
      <c r="O130" s="71">
        <f t="shared" si="26"/>
        <v>10204</v>
      </c>
      <c r="P130" s="71">
        <f t="shared" si="26"/>
        <v>4658</v>
      </c>
      <c r="Q130" s="71">
        <f t="shared" si="26"/>
        <v>5546</v>
      </c>
      <c r="R130" s="72">
        <f t="shared" ref="R130:R193" si="27">G130/SUMIFS($G:$G,$B:$B,B130)</f>
        <v>8.8214190001123863E-2</v>
      </c>
      <c r="S130" s="72">
        <f t="shared" si="23"/>
        <v>0.54351234810000004</v>
      </c>
      <c r="T130" s="73">
        <f t="shared" si="23"/>
        <v>-0.37810482000000001</v>
      </c>
      <c r="U130" s="73">
        <f t="shared" ref="U130:U193" si="28">(I130/SUMIFS($I:$I,$B:$B,B130)-H130/SUMIFS($H:$H,$B:$B,B130))*K130</f>
        <v>1.3124006366935836E-2</v>
      </c>
      <c r="V130" s="74" t="str">
        <f t="shared" ref="V130:V193" si="29">IF(B130=B129,"",SUMIFS($U:$U,$B:$B,B130))</f>
        <v/>
      </c>
    </row>
    <row r="131" spans="1:22" ht="16.5" x14ac:dyDescent="0.35">
      <c r="A131" s="78">
        <v>1</v>
      </c>
      <c r="B131" s="47" t="s">
        <v>14</v>
      </c>
      <c r="C131" s="47">
        <v>399.8</v>
      </c>
      <c r="D131" s="47">
        <v>998.00009999999997</v>
      </c>
      <c r="E131" s="47">
        <v>2273</v>
      </c>
      <c r="F131" s="47">
        <v>5</v>
      </c>
      <c r="G131" s="47">
        <v>2273</v>
      </c>
      <c r="H131" s="47">
        <v>1153</v>
      </c>
      <c r="I131" s="47">
        <v>1120</v>
      </c>
      <c r="J131" s="47">
        <v>0.49274087109999998</v>
      </c>
      <c r="K131" s="48">
        <v>-0.58163415200000002</v>
      </c>
      <c r="L131" s="71" t="str">
        <f t="shared" si="24"/>
        <v>DELAY_DAYS</v>
      </c>
      <c r="M131" s="71">
        <f t="shared" si="25"/>
        <v>5</v>
      </c>
      <c r="N131" s="71" t="str">
        <f t="shared" si="22"/>
        <v>(399.80,998.00]</v>
      </c>
      <c r="O131" s="71">
        <f t="shared" si="26"/>
        <v>2273</v>
      </c>
      <c r="P131" s="71">
        <f t="shared" si="26"/>
        <v>1153</v>
      </c>
      <c r="Q131" s="71">
        <f t="shared" si="26"/>
        <v>1120</v>
      </c>
      <c r="R131" s="72">
        <f t="shared" si="27"/>
        <v>1.9650220881277394E-2</v>
      </c>
      <c r="S131" s="72">
        <f t="shared" si="23"/>
        <v>0.49274087109999998</v>
      </c>
      <c r="T131" s="73">
        <f t="shared" si="23"/>
        <v>-0.58163415200000002</v>
      </c>
      <c r="U131" s="73">
        <f t="shared" si="28"/>
        <v>6.9999736910454574E-3</v>
      </c>
      <c r="V131" s="74" t="str">
        <f t="shared" si="29"/>
        <v/>
      </c>
    </row>
    <row r="132" spans="1:22" ht="16.5" x14ac:dyDescent="0.35">
      <c r="A132" s="78">
        <v>1</v>
      </c>
      <c r="B132" s="47" t="s">
        <v>72</v>
      </c>
      <c r="C132" s="47">
        <v>-1E-4</v>
      </c>
      <c r="D132" s="47">
        <v>2.7</v>
      </c>
      <c r="E132" s="47">
        <v>8819</v>
      </c>
      <c r="F132" s="47">
        <v>1</v>
      </c>
      <c r="G132" s="47">
        <v>8819</v>
      </c>
      <c r="H132" s="47">
        <v>2046</v>
      </c>
      <c r="I132" s="47">
        <v>6773</v>
      </c>
      <c r="J132" s="47">
        <v>0.76800090710000002</v>
      </c>
      <c r="K132" s="48">
        <v>0.64446185659999999</v>
      </c>
      <c r="L132" s="71" t="str">
        <f t="shared" si="24"/>
        <v>DELAY_TIMES</v>
      </c>
      <c r="M132" s="71">
        <f t="shared" si="25"/>
        <v>1</v>
      </c>
      <c r="N132" s="71" t="str">
        <f t="shared" si="22"/>
        <v>(0.00,2.70]</v>
      </c>
      <c r="O132" s="71">
        <f t="shared" si="26"/>
        <v>8819</v>
      </c>
      <c r="P132" s="71">
        <f t="shared" si="26"/>
        <v>2046</v>
      </c>
      <c r="Q132" s="71">
        <f t="shared" si="26"/>
        <v>6773</v>
      </c>
      <c r="R132" s="72">
        <f t="shared" si="27"/>
        <v>7.6240782205008947E-2</v>
      </c>
      <c r="S132" s="72">
        <f t="shared" si="23"/>
        <v>0.76800090710000002</v>
      </c>
      <c r="T132" s="73">
        <f t="shared" si="23"/>
        <v>0.64446185659999999</v>
      </c>
      <c r="U132" s="73">
        <f t="shared" si="28"/>
        <v>2.8242036612218559E-2</v>
      </c>
      <c r="V132" s="74">
        <f t="shared" si="29"/>
        <v>0.11319256246590384</v>
      </c>
    </row>
    <row r="133" spans="1:22" ht="16.5" x14ac:dyDescent="0.35">
      <c r="A133" s="78">
        <v>1</v>
      </c>
      <c r="B133" s="47" t="s">
        <v>72</v>
      </c>
      <c r="C133" s="47">
        <v>2.7</v>
      </c>
      <c r="D133" s="47">
        <v>5.4</v>
      </c>
      <c r="E133" s="47">
        <v>25773</v>
      </c>
      <c r="F133" s="47">
        <v>2</v>
      </c>
      <c r="G133" s="47">
        <v>25773</v>
      </c>
      <c r="H133" s="47">
        <v>7424</v>
      </c>
      <c r="I133" s="47">
        <v>18349</v>
      </c>
      <c r="J133" s="47">
        <v>0.71194661079999999</v>
      </c>
      <c r="K133" s="48">
        <v>0.35226148550000003</v>
      </c>
      <c r="L133" s="71" t="str">
        <f t="shared" si="24"/>
        <v>DELAY_TIMES</v>
      </c>
      <c r="M133" s="71">
        <f t="shared" si="25"/>
        <v>2</v>
      </c>
      <c r="N133" s="71" t="str">
        <f t="shared" si="22"/>
        <v>(2.70,5.40]</v>
      </c>
      <c r="O133" s="71">
        <f t="shared" si="26"/>
        <v>25773</v>
      </c>
      <c r="P133" s="71">
        <f t="shared" si="26"/>
        <v>7424</v>
      </c>
      <c r="Q133" s="71">
        <f t="shared" si="26"/>
        <v>18349</v>
      </c>
      <c r="R133" s="72">
        <f t="shared" si="27"/>
        <v>0.22280912572510439</v>
      </c>
      <c r="S133" s="72">
        <f t="shared" si="23"/>
        <v>0.71194661079999999</v>
      </c>
      <c r="T133" s="73">
        <f t="shared" si="23"/>
        <v>0.35226148550000003</v>
      </c>
      <c r="U133" s="73">
        <f t="shared" si="28"/>
        <v>2.6137680061433091E-2</v>
      </c>
      <c r="V133" s="74" t="str">
        <f t="shared" si="29"/>
        <v/>
      </c>
    </row>
    <row r="134" spans="1:22" ht="16.5" x14ac:dyDescent="0.35">
      <c r="A134" s="78">
        <v>1</v>
      </c>
      <c r="B134" s="47" t="s">
        <v>72</v>
      </c>
      <c r="C134" s="47">
        <v>5.4</v>
      </c>
      <c r="D134" s="47">
        <v>8.1</v>
      </c>
      <c r="E134" s="47">
        <v>27608</v>
      </c>
      <c r="F134" s="47">
        <v>3</v>
      </c>
      <c r="G134" s="47">
        <v>27608</v>
      </c>
      <c r="H134" s="47">
        <v>9399</v>
      </c>
      <c r="I134" s="47">
        <v>18209</v>
      </c>
      <c r="J134" s="47">
        <v>0.65955520140000001</v>
      </c>
      <c r="K134" s="48">
        <v>0.1087170806</v>
      </c>
      <c r="L134" s="71" t="str">
        <f t="shared" si="24"/>
        <v>DELAY_TIMES</v>
      </c>
      <c r="M134" s="71">
        <f t="shared" si="25"/>
        <v>3</v>
      </c>
      <c r="N134" s="71" t="str">
        <f t="shared" si="22"/>
        <v>(5.40,8.10]</v>
      </c>
      <c r="O134" s="71">
        <f t="shared" si="26"/>
        <v>27608</v>
      </c>
      <c r="P134" s="71">
        <f t="shared" si="26"/>
        <v>9399</v>
      </c>
      <c r="Q134" s="71">
        <f t="shared" si="26"/>
        <v>18209</v>
      </c>
      <c r="R134" s="72">
        <f t="shared" si="27"/>
        <v>0.23867281042248406</v>
      </c>
      <c r="S134" s="72">
        <f t="shared" si="23"/>
        <v>0.65955520140000001</v>
      </c>
      <c r="T134" s="73">
        <f t="shared" si="23"/>
        <v>0.1087170806</v>
      </c>
      <c r="U134" s="73">
        <f t="shared" si="28"/>
        <v>2.7775487687697327E-3</v>
      </c>
      <c r="V134" s="74" t="str">
        <f t="shared" si="29"/>
        <v/>
      </c>
    </row>
    <row r="135" spans="1:22" ht="16.5" x14ac:dyDescent="0.35">
      <c r="A135" s="78">
        <v>1</v>
      </c>
      <c r="B135" s="47" t="s">
        <v>72</v>
      </c>
      <c r="C135" s="47">
        <v>8.1</v>
      </c>
      <c r="D135" s="47">
        <v>13.5</v>
      </c>
      <c r="E135" s="47">
        <v>30955</v>
      </c>
      <c r="F135" s="47">
        <v>4</v>
      </c>
      <c r="G135" s="47">
        <v>30955</v>
      </c>
      <c r="H135" s="47">
        <v>12472</v>
      </c>
      <c r="I135" s="47">
        <v>18483</v>
      </c>
      <c r="J135" s="47">
        <v>0.59709255370000003</v>
      </c>
      <c r="K135" s="48">
        <v>-0.159230337</v>
      </c>
      <c r="L135" s="71" t="str">
        <f t="shared" si="24"/>
        <v>DELAY_TIMES</v>
      </c>
      <c r="M135" s="71">
        <f t="shared" si="25"/>
        <v>4</v>
      </c>
      <c r="N135" s="71" t="str">
        <f>CONCATENATE("(",TEXT(C135,"#0.00"),",",TEXT(D135,"#0.00"),"]")</f>
        <v>(8.10,13.50]</v>
      </c>
      <c r="O135" s="71">
        <f t="shared" si="26"/>
        <v>30955</v>
      </c>
      <c r="P135" s="71">
        <f t="shared" si="26"/>
        <v>12472</v>
      </c>
      <c r="Q135" s="71">
        <f t="shared" si="26"/>
        <v>18483</v>
      </c>
      <c r="R135" s="72">
        <f t="shared" si="27"/>
        <v>0.26760782550811341</v>
      </c>
      <c r="S135" s="72">
        <f t="shared" si="23"/>
        <v>0.59709255370000003</v>
      </c>
      <c r="T135" s="73">
        <f t="shared" si="23"/>
        <v>-0.159230337</v>
      </c>
      <c r="U135" s="73">
        <f t="shared" si="28"/>
        <v>6.9188356547728851E-3</v>
      </c>
      <c r="V135" s="74" t="str">
        <f t="shared" si="29"/>
        <v/>
      </c>
    </row>
    <row r="136" spans="1:22" ht="16.5" x14ac:dyDescent="0.35">
      <c r="A136" s="78">
        <v>1</v>
      </c>
      <c r="B136" s="47" t="s">
        <v>72</v>
      </c>
      <c r="C136" s="47">
        <v>13.5</v>
      </c>
      <c r="D136" s="47">
        <v>54.000100000000003</v>
      </c>
      <c r="E136" s="47">
        <v>22518</v>
      </c>
      <c r="F136" s="47">
        <v>5</v>
      </c>
      <c r="G136" s="47">
        <v>22518</v>
      </c>
      <c r="H136" s="47">
        <v>10910</v>
      </c>
      <c r="I136" s="47">
        <v>11608</v>
      </c>
      <c r="J136" s="47">
        <v>0.51549871209999998</v>
      </c>
      <c r="K136" s="48">
        <v>-0.49058088</v>
      </c>
      <c r="L136" s="71" t="str">
        <f t="shared" si="24"/>
        <v>DELAY_TIMES</v>
      </c>
      <c r="M136" s="71">
        <f t="shared" si="25"/>
        <v>5</v>
      </c>
      <c r="N136" s="71" t="str">
        <f>CONCATENATE("(",TEXT(C136,"#0.00"),",",TEXT(D136,"#0.00"),"]")</f>
        <v>(13.50,54.00]</v>
      </c>
      <c r="O136" s="71">
        <f t="shared" si="26"/>
        <v>22518</v>
      </c>
      <c r="P136" s="71">
        <f t="shared" si="26"/>
        <v>10910</v>
      </c>
      <c r="Q136" s="71">
        <f t="shared" si="26"/>
        <v>11608</v>
      </c>
      <c r="R136" s="72">
        <f t="shared" si="27"/>
        <v>0.19466945613928921</v>
      </c>
      <c r="S136" s="72">
        <f t="shared" si="23"/>
        <v>0.51549871209999998</v>
      </c>
      <c r="T136" s="73">
        <f t="shared" si="23"/>
        <v>-0.49058088</v>
      </c>
      <c r="U136" s="73">
        <f t="shared" si="28"/>
        <v>4.9116461368709577E-2</v>
      </c>
      <c r="V136" s="74" t="str">
        <f t="shared" si="29"/>
        <v/>
      </c>
    </row>
    <row r="137" spans="1:22" ht="16.5" x14ac:dyDescent="0.35">
      <c r="A137" s="78">
        <v>1</v>
      </c>
      <c r="B137" s="47" t="s">
        <v>418</v>
      </c>
      <c r="C137" s="47" t="s">
        <v>21</v>
      </c>
      <c r="D137" s="47">
        <v>0.05</v>
      </c>
      <c r="E137" s="47">
        <v>1687</v>
      </c>
      <c r="F137" s="47">
        <v>1</v>
      </c>
      <c r="G137" s="47">
        <v>17464</v>
      </c>
      <c r="H137" s="47">
        <v>5460</v>
      </c>
      <c r="I137" s="47">
        <v>12004</v>
      </c>
      <c r="J137" s="47">
        <v>0.687357</v>
      </c>
      <c r="K137" s="48">
        <v>0.23519554175185911</v>
      </c>
      <c r="L137" s="71" t="str">
        <f t="shared" si="24"/>
        <v>DK_RATIO</v>
      </c>
      <c r="M137" s="71">
        <f t="shared" si="25"/>
        <v>1</v>
      </c>
      <c r="N137" s="71" t="str">
        <f>CONCATENATE("(",TEXT(C137,"#0.00"),",",TEXT(D137,"#0.00"),"]")</f>
        <v>(.,0.05]</v>
      </c>
      <c r="O137" s="71">
        <f t="shared" si="26"/>
        <v>17464</v>
      </c>
      <c r="P137" s="71">
        <f t="shared" si="26"/>
        <v>5460</v>
      </c>
      <c r="Q137" s="71">
        <f t="shared" si="26"/>
        <v>12004</v>
      </c>
      <c r="R137" s="72">
        <f t="shared" si="27"/>
        <v>0.15097732400819552</v>
      </c>
      <c r="S137" s="72">
        <f t="shared" si="23"/>
        <v>0.687357</v>
      </c>
      <c r="T137" s="73">
        <f t="shared" si="23"/>
        <v>0.23519554175185911</v>
      </c>
      <c r="U137" s="73">
        <f t="shared" si="28"/>
        <v>8.0590976162439858E-3</v>
      </c>
      <c r="V137" s="74">
        <f t="shared" si="29"/>
        <v>9.814805298791909E-3</v>
      </c>
    </row>
    <row r="138" spans="1:22" ht="16.5" x14ac:dyDescent="0.35">
      <c r="A138" s="78">
        <v>1</v>
      </c>
      <c r="B138" s="47" t="s">
        <v>418</v>
      </c>
      <c r="C138" s="47">
        <v>0.05</v>
      </c>
      <c r="D138" s="47">
        <v>0.7</v>
      </c>
      <c r="E138" s="47">
        <v>15777</v>
      </c>
      <c r="F138" s="47">
        <v>2</v>
      </c>
      <c r="G138" s="47">
        <v>26529</v>
      </c>
      <c r="H138" s="47">
        <v>9723</v>
      </c>
      <c r="I138" s="47">
        <v>16806</v>
      </c>
      <c r="J138" s="47">
        <v>0.63349500000000003</v>
      </c>
      <c r="K138" s="48">
        <v>-5.3538433909414308E-3</v>
      </c>
      <c r="L138" s="71" t="str">
        <f t="shared" si="24"/>
        <v>DK_RATIO</v>
      </c>
      <c r="M138" s="71">
        <f t="shared" si="25"/>
        <v>2</v>
      </c>
      <c r="N138" s="71" t="str">
        <f>CONCATENATE("(",TEXT(C138,"#0.00"),",",TEXT(D138,"#0.00"),"]")</f>
        <v>(0.05,0.70]</v>
      </c>
      <c r="O138" s="71">
        <f t="shared" si="26"/>
        <v>26529</v>
      </c>
      <c r="P138" s="71">
        <f t="shared" si="26"/>
        <v>9723</v>
      </c>
      <c r="Q138" s="71">
        <f t="shared" si="26"/>
        <v>16806</v>
      </c>
      <c r="R138" s="72">
        <f t="shared" si="27"/>
        <v>0.22934479091922921</v>
      </c>
      <c r="S138" s="72">
        <f t="shared" si="23"/>
        <v>0.63349500000000003</v>
      </c>
      <c r="T138" s="73">
        <f t="shared" si="23"/>
        <v>-5.3538433909414308E-3</v>
      </c>
      <c r="U138" s="73">
        <f t="shared" si="28"/>
        <v>6.5785861466924506E-6</v>
      </c>
      <c r="V138" s="74" t="str">
        <f t="shared" si="29"/>
        <v/>
      </c>
    </row>
    <row r="139" spans="1:22" ht="16.5" x14ac:dyDescent="0.35">
      <c r="A139" s="78">
        <v>1</v>
      </c>
      <c r="B139" s="47" t="s">
        <v>418</v>
      </c>
      <c r="C139" s="47">
        <v>0.7</v>
      </c>
      <c r="D139" s="47">
        <v>0.8</v>
      </c>
      <c r="E139" s="47">
        <v>26529</v>
      </c>
      <c r="F139" s="47">
        <v>3</v>
      </c>
      <c r="G139" s="47">
        <v>71680</v>
      </c>
      <c r="H139" s="47">
        <v>27068</v>
      </c>
      <c r="I139" s="47">
        <v>44612</v>
      </c>
      <c r="J139" s="47">
        <v>0.62237699999999996</v>
      </c>
      <c r="K139" s="48">
        <v>-5.2944933307136517E-2</v>
      </c>
      <c r="L139" s="71" t="str">
        <f t="shared" si="24"/>
        <v>DK_RATIO</v>
      </c>
      <c r="M139" s="71">
        <f t="shared" si="25"/>
        <v>3</v>
      </c>
      <c r="N139" s="71" t="str">
        <f>CONCATENATE("(",TEXT(C139,"#0.00"),",",TEXT(D139,"#0.00"),"]")</f>
        <v>(0.70,0.80]</v>
      </c>
      <c r="O139" s="71">
        <f t="shared" si="26"/>
        <v>71680</v>
      </c>
      <c r="P139" s="71">
        <f t="shared" si="26"/>
        <v>27068</v>
      </c>
      <c r="Q139" s="71">
        <f t="shared" si="26"/>
        <v>44612</v>
      </c>
      <c r="R139" s="72">
        <f t="shared" si="27"/>
        <v>0.61967788507257526</v>
      </c>
      <c r="S139" s="72">
        <f t="shared" si="23"/>
        <v>0.62237699999999996</v>
      </c>
      <c r="T139" s="73">
        <f t="shared" si="23"/>
        <v>-5.2944933307136517E-2</v>
      </c>
      <c r="U139" s="73">
        <f t="shared" si="28"/>
        <v>1.7491290964012308E-3</v>
      </c>
      <c r="V139" s="74" t="str">
        <f t="shared" si="29"/>
        <v/>
      </c>
    </row>
    <row r="140" spans="1:22" ht="16.5" x14ac:dyDescent="0.35">
      <c r="A140" s="78">
        <v>1</v>
      </c>
      <c r="B140" s="47" t="s">
        <v>107</v>
      </c>
      <c r="C140" s="47" t="s">
        <v>21</v>
      </c>
      <c r="D140" s="47" t="s">
        <v>21</v>
      </c>
      <c r="E140" s="47" t="s">
        <v>21</v>
      </c>
      <c r="F140" s="47" t="s">
        <v>21</v>
      </c>
      <c r="G140" s="47">
        <v>371</v>
      </c>
      <c r="H140" s="47">
        <v>73</v>
      </c>
      <c r="I140" s="47">
        <v>298</v>
      </c>
      <c r="J140" s="47">
        <v>0.80323450129999996</v>
      </c>
      <c r="K140" s="48">
        <v>0.85403844929999995</v>
      </c>
      <c r="L140" s="71" t="str">
        <f t="shared" si="24"/>
        <v>DUE_CONTACT_RATIO</v>
      </c>
      <c r="M140" s="71" t="str">
        <f t="shared" si="25"/>
        <v>.</v>
      </c>
      <c r="N140" s="71" t="str">
        <f t="shared" ref="N140:N160" si="30">CONCATENATE("(",TEXT(C140,"#0.00"),",",TEXT(D140,"#0.00"),"]")</f>
        <v>(.,.]</v>
      </c>
      <c r="O140" s="71">
        <f t="shared" si="26"/>
        <v>371</v>
      </c>
      <c r="P140" s="71">
        <f t="shared" si="26"/>
        <v>73</v>
      </c>
      <c r="Q140" s="71">
        <f t="shared" si="26"/>
        <v>298</v>
      </c>
      <c r="R140" s="72">
        <f t="shared" si="27"/>
        <v>3.2073171785982901E-3</v>
      </c>
      <c r="S140" s="72">
        <f t="shared" si="23"/>
        <v>0.80323450129999996</v>
      </c>
      <c r="T140" s="73">
        <f t="shared" si="23"/>
        <v>0.85403844929999995</v>
      </c>
      <c r="U140" s="73">
        <f t="shared" si="28"/>
        <v>1.9907288099128419E-3</v>
      </c>
      <c r="V140" s="74">
        <f t="shared" si="29"/>
        <v>2.4539531432701954E-2</v>
      </c>
    </row>
    <row r="141" spans="1:22" ht="16.5" x14ac:dyDescent="0.35">
      <c r="A141" s="78">
        <v>1</v>
      </c>
      <c r="B141" s="47" t="s">
        <v>107</v>
      </c>
      <c r="C141" s="47">
        <v>-51.574100000000001</v>
      </c>
      <c r="D141" s="47">
        <v>336.49169999999998</v>
      </c>
      <c r="E141" s="47">
        <v>111203</v>
      </c>
      <c r="F141" s="47">
        <v>2</v>
      </c>
      <c r="G141" s="47">
        <v>111203</v>
      </c>
      <c r="H141" s="47">
        <v>41366</v>
      </c>
      <c r="I141" s="47">
        <v>69837</v>
      </c>
      <c r="J141" s="47">
        <v>0.62801363269999999</v>
      </c>
      <c r="K141" s="48">
        <v>-2.8890928E-2</v>
      </c>
      <c r="L141" s="71" t="str">
        <f t="shared" si="24"/>
        <v>DUE_CONTACT_RATIO</v>
      </c>
      <c r="M141" s="71">
        <f t="shared" si="25"/>
        <v>2</v>
      </c>
      <c r="N141" s="71" t="str">
        <f t="shared" si="30"/>
        <v>(-51.57,336.49]</v>
      </c>
      <c r="O141" s="71">
        <f t="shared" si="26"/>
        <v>111203</v>
      </c>
      <c r="P141" s="71">
        <f t="shared" si="26"/>
        <v>41366</v>
      </c>
      <c r="Q141" s="71">
        <f t="shared" si="26"/>
        <v>69837</v>
      </c>
      <c r="R141" s="72">
        <f t="shared" si="27"/>
        <v>0.96135658278076996</v>
      </c>
      <c r="S141" s="72">
        <f t="shared" si="23"/>
        <v>0.62801363269999999</v>
      </c>
      <c r="T141" s="73">
        <f t="shared" si="23"/>
        <v>-2.8890928E-2</v>
      </c>
      <c r="U141" s="73">
        <f t="shared" si="28"/>
        <v>8.055101929745291E-4</v>
      </c>
      <c r="V141" s="74" t="str">
        <f t="shared" si="29"/>
        <v/>
      </c>
    </row>
    <row r="142" spans="1:22" ht="16.5" x14ac:dyDescent="0.35">
      <c r="A142" s="78">
        <v>1</v>
      </c>
      <c r="B142" s="47" t="s">
        <v>107</v>
      </c>
      <c r="C142" s="47">
        <v>336.49169999999998</v>
      </c>
      <c r="D142" s="47">
        <v>1112.6231</v>
      </c>
      <c r="E142" s="47">
        <v>3545</v>
      </c>
      <c r="F142" s="47">
        <v>3</v>
      </c>
      <c r="G142" s="47">
        <v>3545</v>
      </c>
      <c r="H142" s="47">
        <v>710</v>
      </c>
      <c r="I142" s="47">
        <v>2835</v>
      </c>
      <c r="J142" s="47">
        <v>0.79971791260000002</v>
      </c>
      <c r="K142" s="48">
        <v>0.83193665009999995</v>
      </c>
      <c r="L142" s="71" t="str">
        <f t="shared" si="24"/>
        <v>DUE_CONTACT_RATIO</v>
      </c>
      <c r="M142" s="71">
        <f t="shared" si="25"/>
        <v>3</v>
      </c>
      <c r="N142" s="71" t="str">
        <f t="shared" si="30"/>
        <v>(336.49,1112.62]</v>
      </c>
      <c r="O142" s="71">
        <f t="shared" si="26"/>
        <v>3545</v>
      </c>
      <c r="P142" s="71">
        <f t="shared" si="26"/>
        <v>710</v>
      </c>
      <c r="Q142" s="71">
        <f t="shared" si="26"/>
        <v>2835</v>
      </c>
      <c r="R142" s="72">
        <f t="shared" si="27"/>
        <v>3.0646736922185818E-2</v>
      </c>
      <c r="S142" s="72">
        <f t="shared" si="23"/>
        <v>0.79971791260000002</v>
      </c>
      <c r="T142" s="73">
        <f t="shared" si="23"/>
        <v>0.83193665009999995</v>
      </c>
      <c r="U142" s="73">
        <f t="shared" si="28"/>
        <v>1.8142931876645393E-2</v>
      </c>
      <c r="V142" s="74" t="str">
        <f t="shared" si="29"/>
        <v/>
      </c>
    </row>
    <row r="143" spans="1:22" ht="16.5" x14ac:dyDescent="0.35">
      <c r="A143" s="78">
        <v>1</v>
      </c>
      <c r="B143" s="47" t="s">
        <v>107</v>
      </c>
      <c r="C143" s="47">
        <v>1112.6231</v>
      </c>
      <c r="D143" s="47">
        <v>2276.8202000000001</v>
      </c>
      <c r="E143" s="47">
        <v>495</v>
      </c>
      <c r="F143" s="47">
        <v>4</v>
      </c>
      <c r="G143" s="47">
        <v>495</v>
      </c>
      <c r="H143" s="47">
        <v>87</v>
      </c>
      <c r="I143" s="47">
        <v>408</v>
      </c>
      <c r="J143" s="47">
        <v>0.82424242420000005</v>
      </c>
      <c r="K143" s="48">
        <v>0.99276345970000002</v>
      </c>
      <c r="L143" s="71" t="str">
        <f t="shared" si="24"/>
        <v>DUE_CONTACT_RATIO</v>
      </c>
      <c r="M143" s="71">
        <f t="shared" si="25"/>
        <v>4</v>
      </c>
      <c r="N143" s="71" t="str">
        <f t="shared" si="30"/>
        <v>(1112.62,2276.82]</v>
      </c>
      <c r="O143" s="71">
        <f t="shared" si="26"/>
        <v>495</v>
      </c>
      <c r="P143" s="71">
        <f t="shared" si="26"/>
        <v>87</v>
      </c>
      <c r="Q143" s="71">
        <f t="shared" si="26"/>
        <v>408</v>
      </c>
      <c r="R143" s="72">
        <f t="shared" si="27"/>
        <v>4.2793045913912496E-3</v>
      </c>
      <c r="S143" s="72">
        <f t="shared" si="23"/>
        <v>0.82424242420000005</v>
      </c>
      <c r="T143" s="73">
        <f t="shared" si="23"/>
        <v>0.99276345970000002</v>
      </c>
      <c r="U143" s="73">
        <f t="shared" si="28"/>
        <v>3.4724827519595864E-3</v>
      </c>
      <c r="V143" s="74" t="str">
        <f t="shared" si="29"/>
        <v/>
      </c>
    </row>
    <row r="144" spans="1:22" ht="16.5" x14ac:dyDescent="0.35">
      <c r="A144" s="78">
        <v>1</v>
      </c>
      <c r="B144" s="47" t="s">
        <v>107</v>
      </c>
      <c r="C144" s="47">
        <v>2276.8202000000001</v>
      </c>
      <c r="D144" s="47">
        <v>7709.74</v>
      </c>
      <c r="E144" s="47">
        <v>59</v>
      </c>
      <c r="F144" s="47">
        <v>5</v>
      </c>
      <c r="G144" s="47">
        <v>59</v>
      </c>
      <c r="H144" s="47">
        <v>15</v>
      </c>
      <c r="I144" s="47">
        <v>44</v>
      </c>
      <c r="J144" s="47">
        <v>0.74576271189999999</v>
      </c>
      <c r="K144" s="48">
        <v>0.52354383670000004</v>
      </c>
      <c r="L144" s="71" t="str">
        <f t="shared" si="24"/>
        <v>DUE_CONTACT_RATIO</v>
      </c>
      <c r="M144" s="71">
        <f t="shared" si="25"/>
        <v>5</v>
      </c>
      <c r="N144" s="71" t="str">
        <f t="shared" si="30"/>
        <v>(2276.82,7709.74]</v>
      </c>
      <c r="O144" s="71">
        <f t="shared" si="26"/>
        <v>59</v>
      </c>
      <c r="P144" s="71">
        <f t="shared" si="26"/>
        <v>15</v>
      </c>
      <c r="Q144" s="71">
        <f t="shared" si="26"/>
        <v>44</v>
      </c>
      <c r="R144" s="72">
        <f t="shared" si="27"/>
        <v>5.1005852705471462E-4</v>
      </c>
      <c r="S144" s="72">
        <f t="shared" si="23"/>
        <v>0.74576271189999999</v>
      </c>
      <c r="T144" s="73">
        <f t="shared" si="23"/>
        <v>0.52354383670000004</v>
      </c>
      <c r="U144" s="73">
        <f t="shared" si="28"/>
        <v>1.2787780120960263E-4</v>
      </c>
      <c r="V144" s="74" t="str">
        <f t="shared" si="29"/>
        <v/>
      </c>
    </row>
    <row r="145" spans="1:22" ht="16.5" x14ac:dyDescent="0.35">
      <c r="A145" s="78">
        <v>1</v>
      </c>
      <c r="B145" s="47" t="s">
        <v>106</v>
      </c>
      <c r="C145" s="47">
        <v>0</v>
      </c>
      <c r="D145" s="47">
        <v>115.332645</v>
      </c>
      <c r="E145" s="47">
        <v>99661</v>
      </c>
      <c r="F145" s="47">
        <v>1</v>
      </c>
      <c r="G145" s="47">
        <v>99660</v>
      </c>
      <c r="H145" s="47">
        <v>38440</v>
      </c>
      <c r="I145" s="47">
        <v>61220</v>
      </c>
      <c r="J145" s="47">
        <v>0.61428899999999997</v>
      </c>
      <c r="K145" s="48">
        <v>-8.7220246654273054E-2</v>
      </c>
      <c r="L145" s="71" t="str">
        <f t="shared" si="24"/>
        <v>DUE_CSTIME_RATIO</v>
      </c>
      <c r="M145" s="71">
        <f t="shared" si="25"/>
        <v>1</v>
      </c>
      <c r="N145" s="71" t="str">
        <f t="shared" si="30"/>
        <v>(0.00,115.33]</v>
      </c>
      <c r="O145" s="71">
        <f t="shared" si="26"/>
        <v>99660</v>
      </c>
      <c r="P145" s="71">
        <f t="shared" si="26"/>
        <v>38440</v>
      </c>
      <c r="Q145" s="71">
        <f t="shared" si="26"/>
        <v>61220</v>
      </c>
      <c r="R145" s="72">
        <f t="shared" si="27"/>
        <v>0.86156665773343821</v>
      </c>
      <c r="S145" s="72">
        <f t="shared" ref="S145:T177" si="31">J145</f>
        <v>0.61428899999999997</v>
      </c>
      <c r="T145" s="73">
        <f t="shared" si="31"/>
        <v>-8.7220246654273054E-2</v>
      </c>
      <c r="U145" s="73">
        <f t="shared" si="28"/>
        <v>6.6279469398634943E-3</v>
      </c>
      <c r="V145" s="74">
        <f t="shared" si="29"/>
        <v>5.4315358694184912E-2</v>
      </c>
    </row>
    <row r="146" spans="1:22" ht="16.5" x14ac:dyDescent="0.35">
      <c r="A146" s="78">
        <v>1</v>
      </c>
      <c r="B146" s="47" t="s">
        <v>106</v>
      </c>
      <c r="C146" s="47">
        <v>115.332645</v>
      </c>
      <c r="D146" s="47">
        <v>268.90118999999999</v>
      </c>
      <c r="E146" s="47">
        <v>12119</v>
      </c>
      <c r="F146" s="47">
        <v>2</v>
      </c>
      <c r="G146" s="47">
        <v>12120</v>
      </c>
      <c r="H146" s="47">
        <v>3005</v>
      </c>
      <c r="I146" s="47">
        <v>9115</v>
      </c>
      <c r="J146" s="47">
        <v>0.75206300000000004</v>
      </c>
      <c r="K146" s="48">
        <v>0.55704824407400755</v>
      </c>
      <c r="L146" s="71" t="str">
        <f t="shared" si="24"/>
        <v>DUE_CSTIME_RATIO</v>
      </c>
      <c r="M146" s="71">
        <f t="shared" si="25"/>
        <v>2</v>
      </c>
      <c r="N146" s="71" t="str">
        <f t="shared" si="30"/>
        <v>(115.33,268.90]</v>
      </c>
      <c r="O146" s="71">
        <f t="shared" si="26"/>
        <v>12120</v>
      </c>
      <c r="P146" s="71">
        <f t="shared" si="26"/>
        <v>3005</v>
      </c>
      <c r="Q146" s="71">
        <f t="shared" si="26"/>
        <v>9115</v>
      </c>
      <c r="R146" s="72">
        <f t="shared" si="27"/>
        <v>0.1047781245407312</v>
      </c>
      <c r="S146" s="72">
        <f t="shared" si="31"/>
        <v>0.75206300000000004</v>
      </c>
      <c r="T146" s="73">
        <f t="shared" si="31"/>
        <v>0.55704824407400755</v>
      </c>
      <c r="U146" s="73">
        <f t="shared" si="28"/>
        <v>2.9536243458501341E-2</v>
      </c>
      <c r="V146" s="74" t="str">
        <f t="shared" si="29"/>
        <v/>
      </c>
    </row>
    <row r="147" spans="1:22" ht="16.5" x14ac:dyDescent="0.35">
      <c r="A147" s="78">
        <v>1</v>
      </c>
      <c r="B147" s="47" t="s">
        <v>106</v>
      </c>
      <c r="C147" s="47">
        <v>268.90118999999999</v>
      </c>
      <c r="D147" s="47">
        <v>3033.1351</v>
      </c>
      <c r="E147" s="47">
        <v>977</v>
      </c>
      <c r="F147" s="47">
        <v>3</v>
      </c>
      <c r="G147" s="47">
        <v>3893</v>
      </c>
      <c r="H147" s="47">
        <v>806</v>
      </c>
      <c r="I147" s="47">
        <v>3087</v>
      </c>
      <c r="J147" s="47">
        <v>0.79296199999999994</v>
      </c>
      <c r="K147" s="48">
        <v>0.79027568592608333</v>
      </c>
      <c r="L147" s="71" t="str">
        <f t="shared" si="24"/>
        <v>DUE_CSTIME_RATIO</v>
      </c>
      <c r="M147" s="71">
        <f t="shared" si="25"/>
        <v>3</v>
      </c>
      <c r="N147" s="71" t="s">
        <v>1123</v>
      </c>
      <c r="O147" s="71">
        <f t="shared" si="26"/>
        <v>3893</v>
      </c>
      <c r="P147" s="71">
        <f t="shared" si="26"/>
        <v>806</v>
      </c>
      <c r="Q147" s="71">
        <f t="shared" si="26"/>
        <v>3087</v>
      </c>
      <c r="R147" s="72">
        <f t="shared" si="27"/>
        <v>3.3655217725830577E-2</v>
      </c>
      <c r="S147" s="72">
        <f t="shared" si="31"/>
        <v>0.79296199999999994</v>
      </c>
      <c r="T147" s="73">
        <f t="shared" si="31"/>
        <v>0.79027568592608333</v>
      </c>
      <c r="U147" s="73">
        <f t="shared" si="28"/>
        <v>1.8151168295820082E-2</v>
      </c>
      <c r="V147" s="74" t="str">
        <f t="shared" si="29"/>
        <v/>
      </c>
    </row>
    <row r="148" spans="1:22" ht="16.5" x14ac:dyDescent="0.35">
      <c r="A148" s="78">
        <v>1</v>
      </c>
      <c r="B148" s="47" t="s">
        <v>105</v>
      </c>
      <c r="C148" s="47">
        <v>-26.4011</v>
      </c>
      <c r="D148" s="47">
        <v>36.428049999999999</v>
      </c>
      <c r="E148" s="47">
        <v>110170</v>
      </c>
      <c r="F148" s="47">
        <v>1</v>
      </c>
      <c r="G148" s="47">
        <v>110169</v>
      </c>
      <c r="H148" s="47">
        <v>40879</v>
      </c>
      <c r="I148" s="47">
        <v>69290</v>
      </c>
      <c r="J148" s="47">
        <v>0.62894300000000003</v>
      </c>
      <c r="K148" s="48">
        <v>-2.4911484186880842E-2</v>
      </c>
      <c r="L148" s="71" t="str">
        <f t="shared" si="24"/>
        <v>DUE_DELAY_RATIO</v>
      </c>
      <c r="M148" s="71">
        <f t="shared" si="25"/>
        <v>1</v>
      </c>
      <c r="N148" s="71" t="str">
        <f t="shared" si="30"/>
        <v>(-26.40,36.43]</v>
      </c>
      <c r="O148" s="71">
        <f t="shared" si="26"/>
        <v>110169</v>
      </c>
      <c r="P148" s="71">
        <f t="shared" si="26"/>
        <v>40879</v>
      </c>
      <c r="Q148" s="71">
        <f t="shared" si="26"/>
        <v>69290</v>
      </c>
      <c r="R148" s="72">
        <f t="shared" si="27"/>
        <v>0.95241759096764156</v>
      </c>
      <c r="S148" s="72">
        <f t="shared" si="31"/>
        <v>0.62894300000000003</v>
      </c>
      <c r="T148" s="73">
        <f t="shared" si="31"/>
        <v>-2.4911484186880842E-2</v>
      </c>
      <c r="U148" s="73">
        <f t="shared" si="28"/>
        <v>5.9301304430151459E-4</v>
      </c>
      <c r="V148" s="74">
        <f t="shared" si="29"/>
        <v>1.3765070092668204E-2</v>
      </c>
    </row>
    <row r="149" spans="1:22" ht="16.5" x14ac:dyDescent="0.35">
      <c r="A149" s="78">
        <v>1</v>
      </c>
      <c r="B149" s="47" t="s">
        <v>105</v>
      </c>
      <c r="C149" s="47">
        <v>36.428049999999999</v>
      </c>
      <c r="D149" s="47">
        <v>99.257099999999994</v>
      </c>
      <c r="E149" s="47">
        <v>5432</v>
      </c>
      <c r="F149" s="47">
        <v>2</v>
      </c>
      <c r="G149" s="47">
        <v>5433</v>
      </c>
      <c r="H149" s="47">
        <v>1359</v>
      </c>
      <c r="I149" s="47">
        <v>4074</v>
      </c>
      <c r="J149" s="47">
        <v>0.74986200000000003</v>
      </c>
      <c r="K149" s="48">
        <v>0.54528058656615963</v>
      </c>
      <c r="L149" s="71" t="str">
        <f t="shared" si="24"/>
        <v>DUE_DELAY_RATIO</v>
      </c>
      <c r="M149" s="71">
        <f t="shared" si="25"/>
        <v>2</v>
      </c>
      <c r="N149" s="71" t="str">
        <f t="shared" si="30"/>
        <v>(36.43,99.26]</v>
      </c>
      <c r="O149" s="71">
        <f t="shared" si="26"/>
        <v>5433</v>
      </c>
      <c r="P149" s="71">
        <f t="shared" si="26"/>
        <v>1359</v>
      </c>
      <c r="Q149" s="71">
        <f t="shared" si="26"/>
        <v>4074</v>
      </c>
      <c r="R149" s="72">
        <f t="shared" si="27"/>
        <v>4.6968609787936683E-2</v>
      </c>
      <c r="S149" s="72">
        <f t="shared" si="31"/>
        <v>0.74986200000000003</v>
      </c>
      <c r="T149" s="73">
        <f t="shared" si="31"/>
        <v>0.54528058656615963</v>
      </c>
      <c r="U149" s="73">
        <f t="shared" si="28"/>
        <v>1.2717326602310621E-2</v>
      </c>
      <c r="V149" s="74" t="str">
        <f t="shared" si="29"/>
        <v/>
      </c>
    </row>
    <row r="150" spans="1:22" ht="16.5" x14ac:dyDescent="0.35">
      <c r="A150" s="78">
        <v>1</v>
      </c>
      <c r="B150" s="47" t="s">
        <v>105</v>
      </c>
      <c r="C150" s="47">
        <v>162.08615</v>
      </c>
      <c r="D150" s="47">
        <v>1230.18</v>
      </c>
      <c r="E150" s="47">
        <v>10</v>
      </c>
      <c r="F150" s="47">
        <v>3</v>
      </c>
      <c r="G150" s="47">
        <v>71</v>
      </c>
      <c r="H150" s="47">
        <v>13</v>
      </c>
      <c r="I150" s="47">
        <v>58</v>
      </c>
      <c r="J150" s="47">
        <v>0.81690099999999999</v>
      </c>
      <c r="K150" s="48">
        <v>0.94289805701543483</v>
      </c>
      <c r="L150" s="71" t="str">
        <f t="shared" si="24"/>
        <v>DUE_DELAY_RATIO</v>
      </c>
      <c r="M150" s="71">
        <f t="shared" si="25"/>
        <v>3</v>
      </c>
      <c r="N150" s="71" t="str">
        <f t="shared" si="30"/>
        <v>(162.09,1230.18]</v>
      </c>
      <c r="O150" s="71">
        <f t="shared" si="26"/>
        <v>71</v>
      </c>
      <c r="P150" s="71">
        <f t="shared" si="26"/>
        <v>13</v>
      </c>
      <c r="Q150" s="71">
        <f t="shared" si="26"/>
        <v>58</v>
      </c>
      <c r="R150" s="72">
        <f t="shared" si="27"/>
        <v>6.1379924442177519E-4</v>
      </c>
      <c r="S150" s="72">
        <f t="shared" si="31"/>
        <v>0.81690099999999999</v>
      </c>
      <c r="T150" s="73">
        <f t="shared" si="31"/>
        <v>0.94289805701543483</v>
      </c>
      <c r="U150" s="73">
        <f t="shared" si="28"/>
        <v>4.5473044605606836E-4</v>
      </c>
      <c r="V150" s="74" t="str">
        <f t="shared" si="29"/>
        <v/>
      </c>
    </row>
    <row r="151" spans="1:22" ht="16.5" x14ac:dyDescent="0.35">
      <c r="A151" s="78">
        <v>1</v>
      </c>
      <c r="B151" s="47" t="s">
        <v>59</v>
      </c>
      <c r="C151" s="47">
        <v>2.9998999999999998</v>
      </c>
      <c r="D151" s="47">
        <v>12.2</v>
      </c>
      <c r="E151" s="47">
        <v>26396</v>
      </c>
      <c r="F151" s="47">
        <v>1</v>
      </c>
      <c r="G151" s="47">
        <v>26396</v>
      </c>
      <c r="H151" s="47">
        <v>7662</v>
      </c>
      <c r="I151" s="47">
        <v>18734</v>
      </c>
      <c r="J151" s="47">
        <v>0.70972874679999998</v>
      </c>
      <c r="K151" s="48">
        <v>0.34147141240000001</v>
      </c>
      <c r="L151" s="71" t="str">
        <f t="shared" si="24"/>
        <v>DUE_PERIODS</v>
      </c>
      <c r="M151" s="71">
        <f t="shared" si="25"/>
        <v>1</v>
      </c>
      <c r="N151" s="71" t="str">
        <f t="shared" si="30"/>
        <v>(3.00,12.20]</v>
      </c>
      <c r="O151" s="71">
        <f t="shared" si="26"/>
        <v>26396</v>
      </c>
      <c r="P151" s="71">
        <f t="shared" si="26"/>
        <v>7662</v>
      </c>
      <c r="Q151" s="71">
        <f t="shared" si="26"/>
        <v>18734</v>
      </c>
      <c r="R151" s="72">
        <f t="shared" si="27"/>
        <v>0.22819499796841095</v>
      </c>
      <c r="S151" s="72">
        <f t="shared" si="31"/>
        <v>0.70972874679999998</v>
      </c>
      <c r="T151" s="73">
        <f t="shared" si="31"/>
        <v>0.34147141240000001</v>
      </c>
      <c r="U151" s="73">
        <f t="shared" si="28"/>
        <v>2.5204110933044713E-2</v>
      </c>
      <c r="V151" s="74">
        <f t="shared" si="29"/>
        <v>4.7584086168055845E-2</v>
      </c>
    </row>
    <row r="152" spans="1:22" ht="16.5" x14ac:dyDescent="0.35">
      <c r="A152" s="78">
        <v>1</v>
      </c>
      <c r="B152" s="47" t="s">
        <v>59</v>
      </c>
      <c r="C152" s="47">
        <v>12.2</v>
      </c>
      <c r="D152" s="47">
        <v>16.8</v>
      </c>
      <c r="E152" s="47">
        <v>26578</v>
      </c>
      <c r="F152" s="47">
        <v>2</v>
      </c>
      <c r="G152" s="47">
        <v>26578</v>
      </c>
      <c r="H152" s="47">
        <v>9109</v>
      </c>
      <c r="I152" s="47">
        <v>17469</v>
      </c>
      <c r="J152" s="47">
        <v>0.65727293249999996</v>
      </c>
      <c r="K152" s="48">
        <v>9.8569349700000003E-2</v>
      </c>
      <c r="L152" s="71" t="str">
        <f t="shared" si="24"/>
        <v>DUE_PERIODS</v>
      </c>
      <c r="M152" s="71">
        <f t="shared" si="25"/>
        <v>2</v>
      </c>
      <c r="N152" s="71" t="str">
        <f t="shared" si="30"/>
        <v>(12.20,16.80]</v>
      </c>
      <c r="O152" s="71">
        <f t="shared" si="26"/>
        <v>26578</v>
      </c>
      <c r="P152" s="71">
        <f t="shared" si="26"/>
        <v>9109</v>
      </c>
      <c r="Q152" s="71">
        <f t="shared" si="26"/>
        <v>17469</v>
      </c>
      <c r="R152" s="72">
        <f t="shared" si="27"/>
        <v>0.22976839884847805</v>
      </c>
      <c r="S152" s="72">
        <f t="shared" si="31"/>
        <v>0.65727293249999996</v>
      </c>
      <c r="T152" s="73">
        <f t="shared" si="31"/>
        <v>9.8569349700000003E-2</v>
      </c>
      <c r="U152" s="73">
        <f t="shared" si="28"/>
        <v>2.2013918580983585E-3</v>
      </c>
      <c r="V152" s="74" t="str">
        <f t="shared" si="29"/>
        <v/>
      </c>
    </row>
    <row r="153" spans="1:22" ht="16.5" x14ac:dyDescent="0.35">
      <c r="A153" s="78">
        <v>1</v>
      </c>
      <c r="B153" s="47" t="s">
        <v>59</v>
      </c>
      <c r="C153" s="47">
        <v>16.8</v>
      </c>
      <c r="D153" s="47">
        <v>21.4</v>
      </c>
      <c r="E153" s="47">
        <v>30093</v>
      </c>
      <c r="F153" s="47">
        <v>3</v>
      </c>
      <c r="G153" s="47">
        <v>30093</v>
      </c>
      <c r="H153" s="47">
        <v>11698</v>
      </c>
      <c r="I153" s="47">
        <v>18395</v>
      </c>
      <c r="J153" s="47">
        <v>0.61127172429999999</v>
      </c>
      <c r="K153" s="48">
        <v>-9.9934595000000001E-2</v>
      </c>
      <c r="L153" s="71" t="str">
        <f t="shared" si="24"/>
        <v>DUE_PERIODS</v>
      </c>
      <c r="M153" s="71">
        <f t="shared" si="25"/>
        <v>3</v>
      </c>
      <c r="N153" s="71" t="str">
        <f t="shared" si="30"/>
        <v>(16.80,21.40]</v>
      </c>
      <c r="O153" s="71">
        <f t="shared" si="26"/>
        <v>30093</v>
      </c>
      <c r="P153" s="71">
        <f t="shared" si="26"/>
        <v>11698</v>
      </c>
      <c r="Q153" s="71">
        <f t="shared" si="26"/>
        <v>18395</v>
      </c>
      <c r="R153" s="72">
        <f t="shared" si="27"/>
        <v>0.2601557839772462</v>
      </c>
      <c r="S153" s="72">
        <f t="shared" si="31"/>
        <v>0.61127172429999999</v>
      </c>
      <c r="T153" s="73">
        <f t="shared" si="31"/>
        <v>-9.9934595000000001E-2</v>
      </c>
      <c r="U153" s="73">
        <f t="shared" si="28"/>
        <v>2.6313978716564204E-3</v>
      </c>
      <c r="V153" s="74" t="str">
        <f t="shared" si="29"/>
        <v/>
      </c>
    </row>
    <row r="154" spans="1:22" ht="16.5" x14ac:dyDescent="0.35">
      <c r="A154" s="78">
        <v>1</v>
      </c>
      <c r="B154" s="47" t="s">
        <v>59</v>
      </c>
      <c r="C154" s="47">
        <v>21.4</v>
      </c>
      <c r="D154" s="47">
        <v>26</v>
      </c>
      <c r="E154" s="47">
        <v>14862</v>
      </c>
      <c r="F154" s="47">
        <v>4</v>
      </c>
      <c r="G154" s="47">
        <v>14862</v>
      </c>
      <c r="H154" s="47">
        <v>6083</v>
      </c>
      <c r="I154" s="47">
        <v>8779</v>
      </c>
      <c r="J154" s="47">
        <v>0.59070111690000005</v>
      </c>
      <c r="K154" s="48">
        <v>-0.18573108499999999</v>
      </c>
      <c r="L154" s="71" t="str">
        <f t="shared" si="24"/>
        <v>DUE_PERIODS</v>
      </c>
      <c r="M154" s="71">
        <f t="shared" si="25"/>
        <v>4</v>
      </c>
      <c r="N154" s="71" t="str">
        <f t="shared" si="30"/>
        <v>(21.40,26.00]</v>
      </c>
      <c r="O154" s="71">
        <f t="shared" ref="O154:Q177" si="32">G154</f>
        <v>14862</v>
      </c>
      <c r="P154" s="71">
        <f t="shared" si="32"/>
        <v>6083</v>
      </c>
      <c r="Q154" s="71">
        <f t="shared" si="32"/>
        <v>8779</v>
      </c>
      <c r="R154" s="72">
        <f t="shared" si="27"/>
        <v>0.12848287845910455</v>
      </c>
      <c r="S154" s="72">
        <f t="shared" si="31"/>
        <v>0.59070111690000005</v>
      </c>
      <c r="T154" s="73">
        <f t="shared" si="31"/>
        <v>-0.18573108499999999</v>
      </c>
      <c r="U154" s="73">
        <f t="shared" si="28"/>
        <v>4.5325548806678878E-3</v>
      </c>
      <c r="V154" s="74" t="str">
        <f t="shared" si="29"/>
        <v/>
      </c>
    </row>
    <row r="155" spans="1:22" ht="16.5" x14ac:dyDescent="0.35">
      <c r="A155" s="78">
        <v>1</v>
      </c>
      <c r="B155" s="47" t="s">
        <v>59</v>
      </c>
      <c r="C155" s="47">
        <v>26</v>
      </c>
      <c r="D155" s="47">
        <v>95.000100000000003</v>
      </c>
      <c r="E155" s="47">
        <v>17744</v>
      </c>
      <c r="F155" s="47">
        <v>5</v>
      </c>
      <c r="G155" s="47">
        <v>17744</v>
      </c>
      <c r="H155" s="47">
        <v>7699</v>
      </c>
      <c r="I155" s="47">
        <v>10045</v>
      </c>
      <c r="J155" s="47">
        <v>0.56610685299999997</v>
      </c>
      <c r="K155" s="48">
        <v>-0.28661104799999998</v>
      </c>
      <c r="L155" s="71" t="str">
        <f t="shared" si="24"/>
        <v>DUE_PERIODS</v>
      </c>
      <c r="M155" s="71">
        <f t="shared" si="25"/>
        <v>5</v>
      </c>
      <c r="N155" s="71" t="str">
        <f t="shared" si="30"/>
        <v>(26.00,95.00]</v>
      </c>
      <c r="O155" s="71">
        <f t="shared" si="32"/>
        <v>17744</v>
      </c>
      <c r="P155" s="71">
        <f t="shared" si="32"/>
        <v>7699</v>
      </c>
      <c r="Q155" s="71">
        <f t="shared" si="32"/>
        <v>10045</v>
      </c>
      <c r="R155" s="72">
        <f t="shared" si="27"/>
        <v>0.15339794074676028</v>
      </c>
      <c r="S155" s="72">
        <f t="shared" si="31"/>
        <v>0.56610685299999997</v>
      </c>
      <c r="T155" s="73">
        <f t="shared" si="31"/>
        <v>-0.28661104799999998</v>
      </c>
      <c r="U155" s="73">
        <f t="shared" si="28"/>
        <v>1.3014630624588464E-2</v>
      </c>
      <c r="V155" s="74" t="str">
        <f t="shared" si="29"/>
        <v/>
      </c>
    </row>
    <row r="156" spans="1:22" ht="16.5" x14ac:dyDescent="0.35">
      <c r="A156" s="78">
        <v>1</v>
      </c>
      <c r="B156" s="47" t="s">
        <v>108</v>
      </c>
      <c r="C156" s="47" t="s">
        <v>21</v>
      </c>
      <c r="D156" s="47" t="s">
        <v>21</v>
      </c>
      <c r="E156" s="47" t="s">
        <v>21</v>
      </c>
      <c r="F156" s="47">
        <v>1</v>
      </c>
      <c r="G156" s="47">
        <v>96890</v>
      </c>
      <c r="H156" s="47">
        <v>38519</v>
      </c>
      <c r="I156" s="47">
        <v>58371</v>
      </c>
      <c r="J156" s="47">
        <v>0.60244600000000004</v>
      </c>
      <c r="K156" s="48">
        <v>-0.13692803096506406</v>
      </c>
      <c r="L156" s="71" t="str">
        <f t="shared" si="24"/>
        <v>DUE_PTP_RATIO</v>
      </c>
      <c r="M156" s="71">
        <f t="shared" si="25"/>
        <v>1</v>
      </c>
      <c r="N156" s="71" t="str">
        <f t="shared" si="30"/>
        <v>(.,.]</v>
      </c>
      <c r="O156" s="71">
        <f t="shared" si="32"/>
        <v>96890</v>
      </c>
      <c r="P156" s="71">
        <f t="shared" si="32"/>
        <v>38519</v>
      </c>
      <c r="Q156" s="71">
        <f t="shared" si="32"/>
        <v>58371</v>
      </c>
      <c r="R156" s="72">
        <f t="shared" si="27"/>
        <v>0.83761984214120844</v>
      </c>
      <c r="S156" s="72">
        <f t="shared" si="31"/>
        <v>0.60244600000000004</v>
      </c>
      <c r="T156" s="73">
        <f t="shared" si="31"/>
        <v>-0.13692803096506406</v>
      </c>
      <c r="U156" s="73">
        <f t="shared" si="28"/>
        <v>1.597454216505842E-2</v>
      </c>
      <c r="V156" s="74">
        <f t="shared" si="29"/>
        <v>0.11664545149437129</v>
      </c>
    </row>
    <row r="157" spans="1:22" ht="16.5" x14ac:dyDescent="0.35">
      <c r="A157" s="78">
        <v>1</v>
      </c>
      <c r="B157" s="47" t="s">
        <v>108</v>
      </c>
      <c r="C157" s="47">
        <v>-316.81110000000001</v>
      </c>
      <c r="D157" s="47">
        <v>834.57854999999995</v>
      </c>
      <c r="E157" s="47">
        <v>96890</v>
      </c>
      <c r="F157" s="47">
        <v>2</v>
      </c>
      <c r="G157" s="47">
        <v>9296</v>
      </c>
      <c r="H157" s="47">
        <v>2031</v>
      </c>
      <c r="I157" s="47">
        <v>7265</v>
      </c>
      <c r="J157" s="47">
        <v>0.78151899999999996</v>
      </c>
      <c r="K157" s="48">
        <v>0.7219444183545507</v>
      </c>
      <c r="L157" s="71" t="str">
        <f t="shared" si="24"/>
        <v>DUE_PTP_RATIO</v>
      </c>
      <c r="M157" s="71">
        <f t="shared" si="25"/>
        <v>2</v>
      </c>
      <c r="N157" s="71" t="str">
        <f t="shared" si="30"/>
        <v>(-316.81,834.58]</v>
      </c>
      <c r="O157" s="71">
        <f t="shared" si="32"/>
        <v>9296</v>
      </c>
      <c r="P157" s="71">
        <f t="shared" si="32"/>
        <v>2031</v>
      </c>
      <c r="Q157" s="71">
        <f t="shared" si="32"/>
        <v>7265</v>
      </c>
      <c r="R157" s="72">
        <f t="shared" si="27"/>
        <v>8.0364475720349604E-2</v>
      </c>
      <c r="S157" s="72">
        <f t="shared" si="31"/>
        <v>0.78151899999999996</v>
      </c>
      <c r="T157" s="73">
        <f t="shared" si="31"/>
        <v>0.7219444183545507</v>
      </c>
      <c r="U157" s="73">
        <f t="shared" si="28"/>
        <v>3.6731576053518275E-2</v>
      </c>
      <c r="V157" s="74" t="str">
        <f t="shared" si="29"/>
        <v/>
      </c>
    </row>
    <row r="158" spans="1:22" ht="16.5" x14ac:dyDescent="0.35">
      <c r="A158" s="78">
        <v>1</v>
      </c>
      <c r="B158" s="47" t="s">
        <v>108</v>
      </c>
      <c r="C158" s="47">
        <v>834.57854999999995</v>
      </c>
      <c r="D158" s="47">
        <v>1985.9681</v>
      </c>
      <c r="E158" s="47">
        <v>9295</v>
      </c>
      <c r="F158" s="47">
        <v>3</v>
      </c>
      <c r="G158" s="47">
        <v>7382</v>
      </c>
      <c r="H158" s="47">
        <v>1350</v>
      </c>
      <c r="I158" s="47">
        <v>6032</v>
      </c>
      <c r="J158" s="47">
        <v>0.81712300000000004</v>
      </c>
      <c r="K158" s="48">
        <v>0.94437844218586897</v>
      </c>
      <c r="L158" s="71" t="str">
        <f t="shared" si="24"/>
        <v>DUE_PTP_RATIO</v>
      </c>
      <c r="M158" s="71">
        <f t="shared" si="25"/>
        <v>3</v>
      </c>
      <c r="N158" s="71" t="str">
        <f t="shared" si="30"/>
        <v>(834.58,1985.97]</v>
      </c>
      <c r="O158" s="71">
        <f t="shared" si="32"/>
        <v>7382</v>
      </c>
      <c r="P158" s="71">
        <f t="shared" si="32"/>
        <v>1350</v>
      </c>
      <c r="Q158" s="71">
        <f t="shared" si="32"/>
        <v>6032</v>
      </c>
      <c r="R158" s="72">
        <f t="shared" si="27"/>
        <v>6.381783130030344E-2</v>
      </c>
      <c r="S158" s="72">
        <f t="shared" si="31"/>
        <v>0.81712300000000004</v>
      </c>
      <c r="T158" s="73">
        <f t="shared" si="31"/>
        <v>0.94437844218586897</v>
      </c>
      <c r="U158" s="73">
        <f t="shared" si="28"/>
        <v>4.7410919790493049E-2</v>
      </c>
      <c r="V158" s="74" t="str">
        <f t="shared" si="29"/>
        <v/>
      </c>
    </row>
    <row r="159" spans="1:22" ht="16.5" x14ac:dyDescent="0.35">
      <c r="A159" s="78">
        <v>1</v>
      </c>
      <c r="B159" s="47" t="s">
        <v>108</v>
      </c>
      <c r="C159" s="47">
        <v>1985.9681</v>
      </c>
      <c r="D159" s="47">
        <v>3137.3576499999999</v>
      </c>
      <c r="E159" s="47">
        <v>1770</v>
      </c>
      <c r="F159" s="47">
        <v>4</v>
      </c>
      <c r="G159" s="47">
        <v>1770</v>
      </c>
      <c r="H159" s="47">
        <v>302</v>
      </c>
      <c r="I159" s="47">
        <v>1468</v>
      </c>
      <c r="J159" s="47">
        <v>0.82937899999999998</v>
      </c>
      <c r="K159" s="48">
        <v>1.0286335957301436</v>
      </c>
      <c r="L159" s="71" t="str">
        <f t="shared" si="24"/>
        <v>DUE_PTP_RATIO</v>
      </c>
      <c r="M159" s="71">
        <f t="shared" si="25"/>
        <v>4</v>
      </c>
      <c r="N159" s="71" t="str">
        <f t="shared" si="30"/>
        <v>(1985.97,3137.36]</v>
      </c>
      <c r="O159" s="71">
        <f t="shared" si="32"/>
        <v>1770</v>
      </c>
      <c r="P159" s="71">
        <f t="shared" si="32"/>
        <v>302</v>
      </c>
      <c r="Q159" s="71">
        <f t="shared" si="32"/>
        <v>1468</v>
      </c>
      <c r="R159" s="72">
        <f t="shared" si="27"/>
        <v>1.5301755811641438E-2</v>
      </c>
      <c r="S159" s="72">
        <f t="shared" si="31"/>
        <v>0.82937899999999998</v>
      </c>
      <c r="T159" s="73">
        <f t="shared" si="31"/>
        <v>1.0286335957301436</v>
      </c>
      <c r="U159" s="73">
        <f t="shared" si="28"/>
        <v>1.3214081684993172E-2</v>
      </c>
      <c r="V159" s="74" t="str">
        <f t="shared" si="29"/>
        <v/>
      </c>
    </row>
    <row r="160" spans="1:22" ht="16.5" x14ac:dyDescent="0.35">
      <c r="A160" s="78">
        <v>1</v>
      </c>
      <c r="B160" s="47" t="s">
        <v>108</v>
      </c>
      <c r="C160" s="47">
        <v>3137.3576499999999</v>
      </c>
      <c r="D160" s="47">
        <v>22710.98</v>
      </c>
      <c r="E160" s="47">
        <v>335</v>
      </c>
      <c r="F160" s="47">
        <v>5</v>
      </c>
      <c r="G160" s="47">
        <v>335</v>
      </c>
      <c r="H160" s="47">
        <v>49</v>
      </c>
      <c r="I160" s="47">
        <v>286</v>
      </c>
      <c r="J160" s="47">
        <v>0.85373100000000002</v>
      </c>
      <c r="K160" s="48">
        <v>1.2115759166397781</v>
      </c>
      <c r="L160" s="71" t="str">
        <f t="shared" si="24"/>
        <v>DUE_PTP_RATIO</v>
      </c>
      <c r="M160" s="71">
        <f t="shared" si="25"/>
        <v>5</v>
      </c>
      <c r="N160" s="71" t="str">
        <f t="shared" si="30"/>
        <v>(3137.36,22710.98]</v>
      </c>
      <c r="O160" s="71">
        <f t="shared" si="32"/>
        <v>335</v>
      </c>
      <c r="P160" s="71">
        <f t="shared" si="32"/>
        <v>49</v>
      </c>
      <c r="Q160" s="71">
        <f t="shared" si="32"/>
        <v>286</v>
      </c>
      <c r="R160" s="72">
        <f t="shared" si="27"/>
        <v>2.8960950264971083E-3</v>
      </c>
      <c r="S160" s="72">
        <f t="shared" si="31"/>
        <v>0.85373100000000002</v>
      </c>
      <c r="T160" s="73">
        <f t="shared" si="31"/>
        <v>1.2115759166397781</v>
      </c>
      <c r="U160" s="73">
        <f t="shared" si="28"/>
        <v>3.3143318003083775E-3</v>
      </c>
      <c r="V160" s="74" t="str">
        <f t="shared" si="29"/>
        <v/>
      </c>
    </row>
    <row r="161" spans="1:22" ht="16.5" x14ac:dyDescent="0.35">
      <c r="A161" s="78">
        <v>1</v>
      </c>
      <c r="B161" s="47" t="s">
        <v>402</v>
      </c>
      <c r="C161" s="47" t="s">
        <v>21</v>
      </c>
      <c r="D161" s="47" t="s">
        <v>21</v>
      </c>
      <c r="E161" s="47" t="s">
        <v>21</v>
      </c>
      <c r="F161" s="47">
        <v>1</v>
      </c>
      <c r="G161" s="47">
        <v>35065</v>
      </c>
      <c r="H161" s="47">
        <v>12021</v>
      </c>
      <c r="I161" s="47">
        <v>23044</v>
      </c>
      <c r="J161" s="47">
        <v>0.65717999999999999</v>
      </c>
      <c r="K161" s="48">
        <v>9.8154715478571603E-2</v>
      </c>
      <c r="L161" s="71" t="str">
        <f t="shared" si="24"/>
        <v>EDUCATION</v>
      </c>
      <c r="M161" s="71">
        <f t="shared" si="25"/>
        <v>1</v>
      </c>
      <c r="N161" s="71" t="s">
        <v>997</v>
      </c>
      <c r="O161" s="71">
        <f t="shared" si="32"/>
        <v>35065</v>
      </c>
      <c r="P161" s="71">
        <f t="shared" si="32"/>
        <v>12021</v>
      </c>
      <c r="Q161" s="71">
        <f t="shared" si="32"/>
        <v>23044</v>
      </c>
      <c r="R161" s="72">
        <f t="shared" si="27"/>
        <v>0.30313902120633163</v>
      </c>
      <c r="S161" s="72">
        <f t="shared" si="31"/>
        <v>0.65717999999999999</v>
      </c>
      <c r="T161" s="73">
        <f t="shared" si="31"/>
        <v>9.8154715478571603E-2</v>
      </c>
      <c r="U161" s="73">
        <f t="shared" si="28"/>
        <v>2.8801446027845665E-3</v>
      </c>
      <c r="V161" s="74">
        <f t="shared" si="29"/>
        <v>1.1206549367752507E-2</v>
      </c>
    </row>
    <row r="162" spans="1:22" ht="16.5" x14ac:dyDescent="0.35">
      <c r="A162" s="78">
        <v>1</v>
      </c>
      <c r="B162" s="47" t="s">
        <v>402</v>
      </c>
      <c r="C162" s="47" t="s">
        <v>21</v>
      </c>
      <c r="D162" s="47" t="s">
        <v>21</v>
      </c>
      <c r="E162" s="47" t="s">
        <v>21</v>
      </c>
      <c r="F162" s="47">
        <v>2</v>
      </c>
      <c r="G162" s="47">
        <v>36923</v>
      </c>
      <c r="H162" s="47">
        <v>13099</v>
      </c>
      <c r="I162" s="47">
        <v>23824</v>
      </c>
      <c r="J162" s="47">
        <v>0.645235</v>
      </c>
      <c r="K162" s="48">
        <v>4.5561988456693313E-2</v>
      </c>
      <c r="L162" s="71" t="str">
        <f t="shared" si="24"/>
        <v>EDUCATION</v>
      </c>
      <c r="M162" s="71">
        <f t="shared" si="25"/>
        <v>2</v>
      </c>
      <c r="N162" s="71">
        <v>3</v>
      </c>
      <c r="O162" s="71">
        <f t="shared" si="32"/>
        <v>36923</v>
      </c>
      <c r="P162" s="71">
        <f t="shared" si="32"/>
        <v>13099</v>
      </c>
      <c r="Q162" s="71">
        <f t="shared" si="32"/>
        <v>23824</v>
      </c>
      <c r="R162" s="72">
        <f t="shared" si="27"/>
        <v>0.31920154227866487</v>
      </c>
      <c r="S162" s="72">
        <f t="shared" si="31"/>
        <v>0.645235</v>
      </c>
      <c r="T162" s="73">
        <f t="shared" si="31"/>
        <v>4.5561988456693313E-2</v>
      </c>
      <c r="U162" s="73">
        <f t="shared" si="28"/>
        <v>6.5847260779570169E-4</v>
      </c>
      <c r="V162" s="74" t="str">
        <f t="shared" si="29"/>
        <v/>
      </c>
    </row>
    <row r="163" spans="1:22" ht="16.5" x14ac:dyDescent="0.35">
      <c r="A163" s="78">
        <v>1</v>
      </c>
      <c r="B163" s="47" t="s">
        <v>402</v>
      </c>
      <c r="C163" s="47" t="s">
        <v>21</v>
      </c>
      <c r="D163" s="47" t="s">
        <v>21</v>
      </c>
      <c r="E163" s="47" t="s">
        <v>21</v>
      </c>
      <c r="F163" s="47">
        <v>3</v>
      </c>
      <c r="G163" s="47">
        <v>26954</v>
      </c>
      <c r="H163" s="47">
        <v>10210</v>
      </c>
      <c r="I163" s="47">
        <v>16744</v>
      </c>
      <c r="J163" s="47">
        <v>0.62120600000000004</v>
      </c>
      <c r="K163" s="48">
        <v>-5.7923243102323357E-2</v>
      </c>
      <c r="L163" s="71" t="str">
        <f t="shared" si="24"/>
        <v>EDUCATION</v>
      </c>
      <c r="M163" s="71">
        <f t="shared" si="25"/>
        <v>3</v>
      </c>
      <c r="N163" s="71">
        <v>4</v>
      </c>
      <c r="O163" s="71">
        <f t="shared" si="32"/>
        <v>26954</v>
      </c>
      <c r="P163" s="71">
        <f t="shared" si="32"/>
        <v>10210</v>
      </c>
      <c r="Q163" s="71">
        <f t="shared" si="32"/>
        <v>16744</v>
      </c>
      <c r="R163" s="72">
        <f t="shared" si="27"/>
        <v>0.23301894132597928</v>
      </c>
      <c r="S163" s="72">
        <f t="shared" si="31"/>
        <v>0.62120600000000004</v>
      </c>
      <c r="T163" s="73">
        <f t="shared" si="31"/>
        <v>-5.7923243102323357E-2</v>
      </c>
      <c r="U163" s="73">
        <f t="shared" si="28"/>
        <v>7.8772989564396159E-4</v>
      </c>
      <c r="V163" s="74" t="str">
        <f t="shared" si="29"/>
        <v/>
      </c>
    </row>
    <row r="164" spans="1:22" ht="16.5" x14ac:dyDescent="0.35">
      <c r="A164" s="78">
        <v>1</v>
      </c>
      <c r="B164" s="47" t="s">
        <v>402</v>
      </c>
      <c r="C164" s="47" t="s">
        <v>21</v>
      </c>
      <c r="D164" s="47" t="s">
        <v>21</v>
      </c>
      <c r="E164" s="47" t="s">
        <v>21</v>
      </c>
      <c r="F164" s="47">
        <v>4</v>
      </c>
      <c r="G164" s="47">
        <v>13790</v>
      </c>
      <c r="H164" s="47">
        <v>5596</v>
      </c>
      <c r="I164" s="47">
        <v>8194</v>
      </c>
      <c r="J164" s="47">
        <v>0.59419900000000003</v>
      </c>
      <c r="K164" s="48">
        <v>-0.17124547374800317</v>
      </c>
      <c r="L164" s="71" t="str">
        <f t="shared" si="24"/>
        <v>EDUCATION</v>
      </c>
      <c r="M164" s="71">
        <f t="shared" si="25"/>
        <v>4</v>
      </c>
      <c r="N164" s="71" t="s">
        <v>996</v>
      </c>
      <c r="O164" s="71">
        <f t="shared" si="32"/>
        <v>13790</v>
      </c>
      <c r="P164" s="71">
        <f t="shared" si="32"/>
        <v>5596</v>
      </c>
      <c r="Q164" s="71">
        <f t="shared" si="32"/>
        <v>8194</v>
      </c>
      <c r="R164" s="72">
        <f t="shared" si="27"/>
        <v>0.1192153743743138</v>
      </c>
      <c r="S164" s="72">
        <f t="shared" si="31"/>
        <v>0.59419900000000003</v>
      </c>
      <c r="T164" s="73">
        <f t="shared" si="31"/>
        <v>-0.17124547374800317</v>
      </c>
      <c r="U164" s="73">
        <f t="shared" si="28"/>
        <v>3.5696362080368123E-3</v>
      </c>
      <c r="V164" s="74" t="str">
        <f t="shared" si="29"/>
        <v/>
      </c>
    </row>
    <row r="165" spans="1:22" ht="16.5" x14ac:dyDescent="0.35">
      <c r="A165" s="78">
        <v>1</v>
      </c>
      <c r="B165" s="47" t="s">
        <v>402</v>
      </c>
      <c r="C165" s="47" t="s">
        <v>21</v>
      </c>
      <c r="D165" s="47" t="s">
        <v>21</v>
      </c>
      <c r="E165" s="47" t="s">
        <v>21</v>
      </c>
      <c r="F165" s="47">
        <v>5</v>
      </c>
      <c r="G165" s="47">
        <v>2941</v>
      </c>
      <c r="H165" s="47">
        <v>1325</v>
      </c>
      <c r="I165" s="47">
        <v>1616</v>
      </c>
      <c r="J165" s="47">
        <v>0.54947299999999999</v>
      </c>
      <c r="K165" s="48">
        <v>-0.35405409540872962</v>
      </c>
      <c r="L165" s="71" t="str">
        <f t="shared" si="24"/>
        <v>EDUCATION</v>
      </c>
      <c r="M165" s="71">
        <f t="shared" si="25"/>
        <v>5</v>
      </c>
      <c r="N165" s="71">
        <v>6</v>
      </c>
      <c r="O165" s="71">
        <f t="shared" si="32"/>
        <v>2941</v>
      </c>
      <c r="P165" s="71">
        <f t="shared" si="32"/>
        <v>1325</v>
      </c>
      <c r="Q165" s="71">
        <f t="shared" si="32"/>
        <v>1616</v>
      </c>
      <c r="R165" s="72">
        <f t="shared" si="27"/>
        <v>2.5425120814710434E-2</v>
      </c>
      <c r="S165" s="72">
        <f t="shared" si="31"/>
        <v>0.54947299999999999</v>
      </c>
      <c r="T165" s="73">
        <f t="shared" si="31"/>
        <v>-0.35405409540872962</v>
      </c>
      <c r="U165" s="73">
        <f t="shared" si="28"/>
        <v>3.3105660534914652E-3</v>
      </c>
      <c r="V165" s="74" t="str">
        <f t="shared" si="29"/>
        <v/>
      </c>
    </row>
    <row r="166" spans="1:22" ht="16.5" x14ac:dyDescent="0.35">
      <c r="A166" s="78">
        <v>1</v>
      </c>
      <c r="B166" s="47" t="s">
        <v>42</v>
      </c>
      <c r="C166" s="47">
        <v>36.999899999999997</v>
      </c>
      <c r="D166" s="47">
        <v>42.6</v>
      </c>
      <c r="E166" s="47">
        <v>2252</v>
      </c>
      <c r="F166" s="47">
        <v>1</v>
      </c>
      <c r="G166" s="47">
        <v>2252</v>
      </c>
      <c r="H166" s="47">
        <v>834</v>
      </c>
      <c r="I166" s="47">
        <v>1418</v>
      </c>
      <c r="J166" s="47">
        <v>0.62966252219999996</v>
      </c>
      <c r="K166" s="48">
        <v>-2.1826291000000001E-2</v>
      </c>
      <c r="L166" s="71" t="str">
        <f t="shared" si="24"/>
        <v>EFFECTIVEANNUALRATE</v>
      </c>
      <c r="M166" s="71">
        <f t="shared" si="25"/>
        <v>1</v>
      </c>
      <c r="N166" s="71" t="str">
        <f t="shared" ref="N166:N168" si="33">CONCATENATE("(",TEXT(C166,"#0.00"),",",TEXT(D166,"#0.00"),"]")</f>
        <v>(37.00,42.60]</v>
      </c>
      <c r="O166" s="71">
        <f t="shared" si="32"/>
        <v>2252</v>
      </c>
      <c r="P166" s="71">
        <f t="shared" si="32"/>
        <v>834</v>
      </c>
      <c r="Q166" s="71">
        <f t="shared" si="32"/>
        <v>1418</v>
      </c>
      <c r="R166" s="72">
        <f t="shared" si="27"/>
        <v>1.9468674625885037E-2</v>
      </c>
      <c r="S166" s="72">
        <f t="shared" si="31"/>
        <v>0.62966252219999996</v>
      </c>
      <c r="T166" s="73">
        <f t="shared" si="31"/>
        <v>-2.1826291000000001E-2</v>
      </c>
      <c r="U166" s="73">
        <f t="shared" si="28"/>
        <v>9.3016083398386421E-6</v>
      </c>
      <c r="V166" s="74">
        <f t="shared" si="29"/>
        <v>2.3913281235632129E-3</v>
      </c>
    </row>
    <row r="167" spans="1:22" ht="16.5" x14ac:dyDescent="0.35">
      <c r="A167" s="78">
        <v>1</v>
      </c>
      <c r="B167" s="47" t="s">
        <v>42</v>
      </c>
      <c r="C167" s="47">
        <v>44</v>
      </c>
      <c r="D167" s="47">
        <v>51</v>
      </c>
      <c r="E167" s="47">
        <v>54831</v>
      </c>
      <c r="F167" s="47">
        <v>2</v>
      </c>
      <c r="G167" s="47">
        <v>54831</v>
      </c>
      <c r="H167" s="47">
        <v>19430</v>
      </c>
      <c r="I167" s="47">
        <v>35401</v>
      </c>
      <c r="J167" s="47">
        <v>0.64563841619999995</v>
      </c>
      <c r="K167" s="48">
        <v>4.73262089E-2</v>
      </c>
      <c r="L167" s="71" t="str">
        <f t="shared" si="24"/>
        <v>EFFECTIVEANNUALRATE</v>
      </c>
      <c r="M167" s="71">
        <f t="shared" si="25"/>
        <v>2</v>
      </c>
      <c r="N167" s="71" t="str">
        <f t="shared" si="33"/>
        <v>(44.00,51.00]</v>
      </c>
      <c r="O167" s="71">
        <f t="shared" si="32"/>
        <v>54831</v>
      </c>
      <c r="P167" s="71">
        <f t="shared" si="32"/>
        <v>19430</v>
      </c>
      <c r="Q167" s="71">
        <f t="shared" si="32"/>
        <v>35401</v>
      </c>
      <c r="R167" s="72">
        <f t="shared" si="27"/>
        <v>0.47401727282944162</v>
      </c>
      <c r="S167" s="72">
        <f t="shared" si="31"/>
        <v>0.64563841619999995</v>
      </c>
      <c r="T167" s="73">
        <f t="shared" si="31"/>
        <v>4.73262089E-2</v>
      </c>
      <c r="U167" s="73">
        <f t="shared" si="28"/>
        <v>1.0547669803861789E-3</v>
      </c>
      <c r="V167" s="74" t="str">
        <f t="shared" si="29"/>
        <v/>
      </c>
    </row>
    <row r="168" spans="1:22" ht="16.5" x14ac:dyDescent="0.35">
      <c r="A168" s="78">
        <v>1</v>
      </c>
      <c r="B168" s="47" t="s">
        <v>42</v>
      </c>
      <c r="C168" s="47">
        <v>51</v>
      </c>
      <c r="D168" s="47">
        <v>60.8</v>
      </c>
      <c r="E168" s="47">
        <v>52908</v>
      </c>
      <c r="F168" s="47">
        <v>3</v>
      </c>
      <c r="G168" s="47">
        <v>52908</v>
      </c>
      <c r="H168" s="47">
        <v>19780</v>
      </c>
      <c r="I168" s="47">
        <v>33128</v>
      </c>
      <c r="J168" s="47">
        <v>0.62614349439999994</v>
      </c>
      <c r="K168" s="48">
        <v>-3.6888075999999999E-2</v>
      </c>
      <c r="L168" s="71" t="str">
        <f t="shared" si="24"/>
        <v>EFFECTIVEANNUALRATE</v>
      </c>
      <c r="M168" s="71">
        <f t="shared" si="25"/>
        <v>3</v>
      </c>
      <c r="N168" s="71" t="str">
        <f t="shared" si="33"/>
        <v>(51.00,60.80]</v>
      </c>
      <c r="O168" s="71">
        <f t="shared" si="32"/>
        <v>52908</v>
      </c>
      <c r="P168" s="71">
        <f t="shared" si="32"/>
        <v>19780</v>
      </c>
      <c r="Q168" s="71">
        <f t="shared" si="32"/>
        <v>33128</v>
      </c>
      <c r="R168" s="72">
        <f t="shared" si="27"/>
        <v>0.45739282287137017</v>
      </c>
      <c r="S168" s="72">
        <f t="shared" si="31"/>
        <v>0.62614349439999994</v>
      </c>
      <c r="T168" s="73">
        <f t="shared" si="31"/>
        <v>-3.6888075999999999E-2</v>
      </c>
      <c r="U168" s="73">
        <f t="shared" si="28"/>
        <v>6.2542578476872102E-4</v>
      </c>
      <c r="V168" s="74" t="str">
        <f t="shared" si="29"/>
        <v/>
      </c>
    </row>
    <row r="169" spans="1:22" ht="16.5" x14ac:dyDescent="0.35">
      <c r="A169" s="78">
        <v>1</v>
      </c>
      <c r="B169" s="47" t="s">
        <v>42</v>
      </c>
      <c r="C169" s="47">
        <v>60.8</v>
      </c>
      <c r="D169" s="47">
        <v>62.2</v>
      </c>
      <c r="E169" s="47">
        <v>315</v>
      </c>
      <c r="F169" s="47">
        <v>4</v>
      </c>
      <c r="G169" s="47">
        <v>315</v>
      </c>
      <c r="H169" s="47">
        <v>143</v>
      </c>
      <c r="I169" s="47">
        <v>172</v>
      </c>
      <c r="J169" s="47">
        <v>0.54603174600000004</v>
      </c>
      <c r="K169" s="48">
        <v>-0.36794575000000002</v>
      </c>
      <c r="L169" s="71" t="str">
        <f t="shared" si="24"/>
        <v>EFFECTIVEANNUALRATE</v>
      </c>
      <c r="M169" s="71">
        <f t="shared" si="25"/>
        <v>4</v>
      </c>
      <c r="N169" s="71" t="str">
        <f>CONCATENATE("(",TEXT(C169,"#0.00"),",",TEXT(D169,"#0.00"),"]")</f>
        <v>(60.80,62.20]</v>
      </c>
      <c r="O169" s="71">
        <f t="shared" si="32"/>
        <v>315</v>
      </c>
      <c r="P169" s="71">
        <f t="shared" si="32"/>
        <v>143</v>
      </c>
      <c r="Q169" s="71">
        <f t="shared" si="32"/>
        <v>172</v>
      </c>
      <c r="R169" s="72">
        <f t="shared" si="27"/>
        <v>2.7231938308853406E-3</v>
      </c>
      <c r="S169" s="72">
        <f t="shared" si="31"/>
        <v>0.54603174600000004</v>
      </c>
      <c r="T169" s="73">
        <f t="shared" si="31"/>
        <v>-0.36794575000000002</v>
      </c>
      <c r="U169" s="73">
        <f t="shared" si="28"/>
        <v>3.8336752457508299E-4</v>
      </c>
      <c r="V169" s="74" t="str">
        <f t="shared" si="29"/>
        <v/>
      </c>
    </row>
    <row r="170" spans="1:22" ht="16.5" x14ac:dyDescent="0.35">
      <c r="A170" s="78">
        <v>1</v>
      </c>
      <c r="B170" s="47" t="s">
        <v>42</v>
      </c>
      <c r="C170" s="47">
        <v>63.6</v>
      </c>
      <c r="D170" s="47">
        <v>65.000100000000003</v>
      </c>
      <c r="E170" s="47">
        <v>5367</v>
      </c>
      <c r="F170" s="47">
        <v>5</v>
      </c>
      <c r="G170" s="47">
        <v>5367</v>
      </c>
      <c r="H170" s="47">
        <v>2064</v>
      </c>
      <c r="I170" s="47">
        <v>3303</v>
      </c>
      <c r="J170" s="47">
        <v>0.61542761319999995</v>
      </c>
      <c r="K170" s="48">
        <v>-8.2410296999999993E-2</v>
      </c>
      <c r="L170" s="71" t="str">
        <f t="shared" si="24"/>
        <v>EFFECTIVEANNUALRATE</v>
      </c>
      <c r="M170" s="71">
        <f t="shared" si="25"/>
        <v>5</v>
      </c>
      <c r="N170" s="71" t="str">
        <f>CONCATENATE("(",TEXT(C170,"#0.00"),",",TEXT(D170,"#0.00"),"]")</f>
        <v>(63.60,65.00]</v>
      </c>
      <c r="O170" s="71">
        <f t="shared" si="32"/>
        <v>5367</v>
      </c>
      <c r="P170" s="71">
        <f t="shared" si="32"/>
        <v>2064</v>
      </c>
      <c r="Q170" s="71">
        <f t="shared" si="32"/>
        <v>3303</v>
      </c>
      <c r="R170" s="72">
        <f t="shared" si="27"/>
        <v>4.6398035842417848E-2</v>
      </c>
      <c r="S170" s="72">
        <f t="shared" si="31"/>
        <v>0.61542761319999995</v>
      </c>
      <c r="T170" s="73">
        <f t="shared" si="31"/>
        <v>-8.2410296999999993E-2</v>
      </c>
      <c r="U170" s="73">
        <f t="shared" si="28"/>
        <v>3.1846622549339159E-4</v>
      </c>
      <c r="V170" s="74" t="str">
        <f t="shared" si="29"/>
        <v/>
      </c>
    </row>
    <row r="171" spans="1:22" ht="16.5" x14ac:dyDescent="0.35">
      <c r="A171" s="78">
        <v>1</v>
      </c>
      <c r="B171" s="47" t="s">
        <v>405</v>
      </c>
      <c r="C171" s="47" t="s">
        <v>21</v>
      </c>
      <c r="D171" s="47" t="s">
        <v>21</v>
      </c>
      <c r="E171" s="47" t="s">
        <v>21</v>
      </c>
      <c r="F171" s="47">
        <v>1</v>
      </c>
      <c r="G171" s="47">
        <v>52</v>
      </c>
      <c r="H171" s="47">
        <v>14</v>
      </c>
      <c r="I171" s="47">
        <v>38</v>
      </c>
      <c r="J171" s="47">
        <v>0.7307692308</v>
      </c>
      <c r="K171" s="48">
        <v>0.44593323400000001</v>
      </c>
      <c r="L171" s="71" t="str">
        <f t="shared" si="24"/>
        <v>EMAIL</v>
      </c>
      <c r="M171" s="71">
        <f t="shared" si="25"/>
        <v>1</v>
      </c>
      <c r="N171" s="71">
        <v>1</v>
      </c>
      <c r="O171" s="71">
        <f t="shared" si="32"/>
        <v>52</v>
      </c>
      <c r="P171" s="71">
        <f t="shared" si="32"/>
        <v>14</v>
      </c>
      <c r="Q171" s="71">
        <f t="shared" si="32"/>
        <v>38</v>
      </c>
      <c r="R171" s="72">
        <f t="shared" si="27"/>
        <v>4.4954310859059588E-4</v>
      </c>
      <c r="S171" s="72">
        <f t="shared" si="31"/>
        <v>0.7307692308</v>
      </c>
      <c r="T171" s="73">
        <f t="shared" si="31"/>
        <v>0.44593323400000001</v>
      </c>
      <c r="U171" s="73">
        <f t="shared" si="28"/>
        <v>8.3034080018644575E-5</v>
      </c>
      <c r="V171" s="74">
        <f t="shared" si="29"/>
        <v>1.9219900533163524E-3</v>
      </c>
    </row>
    <row r="172" spans="1:22" ht="16.5" x14ac:dyDescent="0.35">
      <c r="A172" s="78">
        <v>1</v>
      </c>
      <c r="B172" s="47" t="s">
        <v>405</v>
      </c>
      <c r="C172" s="47" t="s">
        <v>21</v>
      </c>
      <c r="D172" s="47" t="s">
        <v>21</v>
      </c>
      <c r="E172" s="47" t="s">
        <v>21</v>
      </c>
      <c r="F172" s="47">
        <v>2</v>
      </c>
      <c r="G172" s="47">
        <v>11076</v>
      </c>
      <c r="H172" s="47">
        <v>4387</v>
      </c>
      <c r="I172" s="47">
        <v>6689</v>
      </c>
      <c r="J172" s="47">
        <v>0.60391838210000004</v>
      </c>
      <c r="K172" s="48">
        <v>-0.13077683200000001</v>
      </c>
      <c r="L172" s="71" t="str">
        <f t="shared" si="24"/>
        <v>EMAIL</v>
      </c>
      <c r="M172" s="71">
        <f t="shared" si="25"/>
        <v>2</v>
      </c>
      <c r="N172" s="71">
        <v>2</v>
      </c>
      <c r="O172" s="71">
        <f t="shared" si="32"/>
        <v>11076</v>
      </c>
      <c r="P172" s="71">
        <f t="shared" si="32"/>
        <v>4387</v>
      </c>
      <c r="Q172" s="71">
        <f t="shared" si="32"/>
        <v>6689</v>
      </c>
      <c r="R172" s="72">
        <f t="shared" si="27"/>
        <v>9.5752682129796929E-2</v>
      </c>
      <c r="S172" s="72">
        <f t="shared" si="31"/>
        <v>0.60391838210000004</v>
      </c>
      <c r="T172" s="73">
        <f t="shared" si="31"/>
        <v>-0.13077683200000001</v>
      </c>
      <c r="U172" s="73">
        <f t="shared" si="28"/>
        <v>1.6645769511268466E-3</v>
      </c>
      <c r="V172" s="74" t="str">
        <f t="shared" si="29"/>
        <v/>
      </c>
    </row>
    <row r="173" spans="1:22" ht="16.5" x14ac:dyDescent="0.35">
      <c r="A173" s="78">
        <v>1</v>
      </c>
      <c r="B173" s="47" t="s">
        <v>405</v>
      </c>
      <c r="C173" s="47" t="s">
        <v>21</v>
      </c>
      <c r="D173" s="47" t="s">
        <v>21</v>
      </c>
      <c r="E173" s="47" t="s">
        <v>21</v>
      </c>
      <c r="F173" s="47">
        <v>3</v>
      </c>
      <c r="G173" s="47">
        <v>104545</v>
      </c>
      <c r="H173" s="47">
        <v>37850</v>
      </c>
      <c r="I173" s="47">
        <v>66695</v>
      </c>
      <c r="J173" s="47">
        <v>0.63795494760000004</v>
      </c>
      <c r="K173" s="48">
        <v>1.39034116E-2</v>
      </c>
      <c r="L173" s="71" t="str">
        <f t="shared" si="24"/>
        <v>EMAIL</v>
      </c>
      <c r="M173" s="71">
        <f t="shared" si="25"/>
        <v>3</v>
      </c>
      <c r="N173" s="71" t="str">
        <f>CONCATENATE("(",TEXT(C173,"#0.00"),",",TEXT(D173,"#0.00"),"]")</f>
        <v>(.,.]</v>
      </c>
      <c r="O173" s="71">
        <f t="shared" si="32"/>
        <v>104545</v>
      </c>
      <c r="P173" s="71">
        <f t="shared" si="32"/>
        <v>37850</v>
      </c>
      <c r="Q173" s="71">
        <f t="shared" si="32"/>
        <v>66695</v>
      </c>
      <c r="R173" s="72">
        <f t="shared" si="27"/>
        <v>0.90379777476161249</v>
      </c>
      <c r="S173" s="72">
        <f t="shared" si="31"/>
        <v>0.63795494760000004</v>
      </c>
      <c r="T173" s="73">
        <f t="shared" si="31"/>
        <v>1.39034116E-2</v>
      </c>
      <c r="U173" s="73">
        <f t="shared" si="28"/>
        <v>1.7437902217086121E-4</v>
      </c>
      <c r="V173" s="74" t="str">
        <f t="shared" si="29"/>
        <v/>
      </c>
    </row>
    <row r="174" spans="1:22" ht="16.5" x14ac:dyDescent="0.35">
      <c r="A174" s="78">
        <v>1</v>
      </c>
      <c r="B174" s="47" t="s">
        <v>46</v>
      </c>
      <c r="C174" s="47">
        <v>299.99990000000003</v>
      </c>
      <c r="D174" s="47">
        <v>460</v>
      </c>
      <c r="E174" s="47">
        <v>6423</v>
      </c>
      <c r="F174" s="47">
        <v>1</v>
      </c>
      <c r="G174" s="47">
        <v>6423</v>
      </c>
      <c r="H174" s="47">
        <v>2577</v>
      </c>
      <c r="I174" s="47">
        <v>3846</v>
      </c>
      <c r="J174" s="47">
        <v>0.59878561419999998</v>
      </c>
      <c r="K174" s="48">
        <v>-0.152187881</v>
      </c>
      <c r="L174" s="71" t="str">
        <f t="shared" si="24"/>
        <v>EXPENSE_MONTH</v>
      </c>
      <c r="M174" s="71">
        <f t="shared" si="25"/>
        <v>1</v>
      </c>
      <c r="N174" s="71" t="str">
        <f>CONCATENATE("(",TEXT(C174,"#0.00"),",",TEXT(D174,"#0.00"),"]")</f>
        <v>(300.00,460.00]</v>
      </c>
      <c r="O174" s="71">
        <f t="shared" si="32"/>
        <v>6423</v>
      </c>
      <c r="P174" s="71">
        <f t="shared" si="32"/>
        <v>2577</v>
      </c>
      <c r="Q174" s="71">
        <f t="shared" si="32"/>
        <v>3846</v>
      </c>
      <c r="R174" s="72">
        <f t="shared" si="27"/>
        <v>5.5527218970719182E-2</v>
      </c>
      <c r="S174" s="72">
        <f t="shared" si="31"/>
        <v>0.59878561419999998</v>
      </c>
      <c r="T174" s="73">
        <f t="shared" si="31"/>
        <v>-0.152187881</v>
      </c>
      <c r="U174" s="73">
        <f t="shared" si="28"/>
        <v>1.3104167058845555E-3</v>
      </c>
      <c r="V174" s="74">
        <f t="shared" si="29"/>
        <v>2.4326903750834343E-3</v>
      </c>
    </row>
    <row r="175" spans="1:22" ht="16.5" x14ac:dyDescent="0.35">
      <c r="A175" s="78">
        <v>1</v>
      </c>
      <c r="B175" s="47" t="s">
        <v>46</v>
      </c>
      <c r="C175" s="47">
        <v>460</v>
      </c>
      <c r="D175" s="47">
        <v>620</v>
      </c>
      <c r="E175" s="47">
        <v>16286</v>
      </c>
      <c r="F175" s="47">
        <v>2</v>
      </c>
      <c r="G175" s="47">
        <v>16286</v>
      </c>
      <c r="H175" s="47">
        <v>6144</v>
      </c>
      <c r="I175" s="47">
        <v>10142</v>
      </c>
      <c r="J175" s="47">
        <v>0.62274346059999997</v>
      </c>
      <c r="K175" s="48">
        <v>-5.1386374999999998E-2</v>
      </c>
      <c r="L175" s="71" t="str">
        <f t="shared" si="24"/>
        <v>EXPENSE_MONTH</v>
      </c>
      <c r="M175" s="71">
        <f t="shared" si="25"/>
        <v>2</v>
      </c>
      <c r="N175" s="71" t="str">
        <f>CONCATENATE("(",TEXT(C175,"#0.00"),",",TEXT(D175,"#0.00"),"]")</f>
        <v>(460.00,620.00]</v>
      </c>
      <c r="O175" s="71">
        <f t="shared" si="32"/>
        <v>16286</v>
      </c>
      <c r="P175" s="71">
        <f t="shared" si="32"/>
        <v>6144</v>
      </c>
      <c r="Q175" s="71">
        <f t="shared" si="32"/>
        <v>10142</v>
      </c>
      <c r="R175" s="72">
        <f t="shared" si="27"/>
        <v>0.1407934435866624</v>
      </c>
      <c r="S175" s="72">
        <f t="shared" si="31"/>
        <v>0.62274346059999997</v>
      </c>
      <c r="T175" s="73">
        <f t="shared" si="31"/>
        <v>-5.1386374999999998E-2</v>
      </c>
      <c r="U175" s="73">
        <f t="shared" si="28"/>
        <v>3.7428252152691468E-4</v>
      </c>
      <c r="V175" s="74" t="str">
        <f t="shared" si="29"/>
        <v/>
      </c>
    </row>
    <row r="176" spans="1:22" ht="16.5" x14ac:dyDescent="0.35">
      <c r="A176" s="78">
        <v>1</v>
      </c>
      <c r="B176" s="50" t="s">
        <v>46</v>
      </c>
      <c r="C176" s="50">
        <v>620</v>
      </c>
      <c r="D176" s="50">
        <v>1100</v>
      </c>
      <c r="E176" s="50">
        <v>50162</v>
      </c>
      <c r="F176" s="50">
        <v>3</v>
      </c>
      <c r="G176" s="50">
        <v>50162</v>
      </c>
      <c r="H176" s="50">
        <v>18308</v>
      </c>
      <c r="I176" s="50">
        <v>31854</v>
      </c>
      <c r="J176" s="50">
        <v>0.63502252699999995</v>
      </c>
      <c r="K176" s="40">
        <v>1.229244E-3</v>
      </c>
      <c r="L176" s="71" t="str">
        <f t="shared" si="24"/>
        <v>EXPENSE_MONTH</v>
      </c>
      <c r="M176" s="71">
        <f t="shared" si="25"/>
        <v>3</v>
      </c>
      <c r="N176" s="71" t="str">
        <f>CONCATENATE("(",TEXT(C176,"#0.00"),",",TEXT(D176,"#0.00"),"]")</f>
        <v>(620.00,1100.00]</v>
      </c>
      <c r="O176" s="71">
        <f t="shared" si="32"/>
        <v>50162</v>
      </c>
      <c r="P176" s="71">
        <f t="shared" si="32"/>
        <v>18308</v>
      </c>
      <c r="Q176" s="71">
        <f t="shared" si="32"/>
        <v>31854</v>
      </c>
      <c r="R176" s="72">
        <f t="shared" si="27"/>
        <v>0.43365348871387444</v>
      </c>
      <c r="S176" s="72">
        <f t="shared" si="31"/>
        <v>0.63502252699999995</v>
      </c>
      <c r="T176" s="73">
        <f t="shared" si="31"/>
        <v>1.229244E-3</v>
      </c>
      <c r="U176" s="73">
        <f t="shared" si="28"/>
        <v>6.551595093261194E-7</v>
      </c>
      <c r="V176" s="74" t="str">
        <f t="shared" si="29"/>
        <v/>
      </c>
    </row>
    <row r="177" spans="1:22" ht="16.5" x14ac:dyDescent="0.35">
      <c r="A177" s="78">
        <v>1</v>
      </c>
      <c r="B177" s="64" t="s">
        <v>46</v>
      </c>
      <c r="C177" s="64">
        <v>1100</v>
      </c>
      <c r="D177" s="64">
        <v>1260</v>
      </c>
      <c r="E177" s="64">
        <v>8810</v>
      </c>
      <c r="F177" s="64">
        <v>4</v>
      </c>
      <c r="G177" s="64">
        <v>8810</v>
      </c>
      <c r="H177" s="64">
        <v>3066</v>
      </c>
      <c r="I177" s="64">
        <v>5744</v>
      </c>
      <c r="J177" s="64">
        <v>0.65198637910000001</v>
      </c>
      <c r="K177" s="64">
        <v>7.5186455200000002E-2</v>
      </c>
      <c r="L177" s="71" t="str">
        <f t="shared" si="24"/>
        <v>EXPENSE_MONTH</v>
      </c>
      <c r="M177" s="71">
        <f t="shared" si="25"/>
        <v>4</v>
      </c>
      <c r="N177" s="71" t="str">
        <f t="shared" ref="N177:N238" si="34">CONCATENATE("(",TEXT(C177,"#0.00"),",",TEXT(D177,"#0.00"),"]")</f>
        <v>(1100.00,1260.00]</v>
      </c>
      <c r="O177" s="71">
        <f t="shared" si="32"/>
        <v>8810</v>
      </c>
      <c r="P177" s="71">
        <f t="shared" si="32"/>
        <v>3066</v>
      </c>
      <c r="Q177" s="71">
        <f t="shared" si="32"/>
        <v>5744</v>
      </c>
      <c r="R177" s="72">
        <f t="shared" si="27"/>
        <v>7.6162976666983656E-2</v>
      </c>
      <c r="S177" s="72">
        <f t="shared" si="31"/>
        <v>0.65198637910000001</v>
      </c>
      <c r="T177" s="73">
        <f t="shared" si="31"/>
        <v>7.5186455200000002E-2</v>
      </c>
      <c r="U177" s="73">
        <f t="shared" si="28"/>
        <v>4.2603295923798962E-4</v>
      </c>
      <c r="V177" s="74" t="str">
        <f t="shared" si="29"/>
        <v/>
      </c>
    </row>
    <row r="178" spans="1:22" ht="16.5" x14ac:dyDescent="0.35">
      <c r="A178" s="78">
        <v>1</v>
      </c>
      <c r="B178" s="64" t="s">
        <v>46</v>
      </c>
      <c r="C178" s="64">
        <v>1260</v>
      </c>
      <c r="D178" s="64">
        <v>3500.0001000000002</v>
      </c>
      <c r="E178" s="64">
        <v>33992</v>
      </c>
      <c r="F178" s="64">
        <v>5</v>
      </c>
      <c r="G178" s="64">
        <v>33992</v>
      </c>
      <c r="H178" s="64">
        <v>12156</v>
      </c>
      <c r="I178" s="64">
        <v>21836</v>
      </c>
      <c r="J178" s="64">
        <v>0.64238644389999999</v>
      </c>
      <c r="K178" s="64">
        <v>3.3141512800000002E-2</v>
      </c>
      <c r="L178" s="71" t="str">
        <f t="shared" si="24"/>
        <v>EXPENSE_MONTH</v>
      </c>
      <c r="M178" s="71">
        <f t="shared" si="25"/>
        <v>5</v>
      </c>
      <c r="N178" s="71" t="str">
        <f t="shared" si="34"/>
        <v>(1260.00,3500.00]</v>
      </c>
      <c r="O178" s="71">
        <f t="shared" ref="O178:Q216" si="35">G178</f>
        <v>33992</v>
      </c>
      <c r="P178" s="71">
        <f t="shared" si="35"/>
        <v>12156</v>
      </c>
      <c r="Q178" s="71">
        <f t="shared" si="35"/>
        <v>21836</v>
      </c>
      <c r="R178" s="72">
        <f t="shared" si="27"/>
        <v>0.29386287206176032</v>
      </c>
      <c r="S178" s="72">
        <f t="shared" ref="S178:T216" si="36">J178</f>
        <v>0.64238644389999999</v>
      </c>
      <c r="T178" s="73">
        <f t="shared" si="36"/>
        <v>3.3141512800000002E-2</v>
      </c>
      <c r="U178" s="73">
        <f t="shared" si="28"/>
        <v>3.2130302892464853E-4</v>
      </c>
      <c r="V178" s="74" t="str">
        <f t="shared" si="29"/>
        <v/>
      </c>
    </row>
    <row r="179" spans="1:22" ht="16.5" x14ac:dyDescent="0.35">
      <c r="A179" s="78">
        <v>1</v>
      </c>
      <c r="B179" s="64" t="s">
        <v>49</v>
      </c>
      <c r="C179" s="64">
        <v>2999.9998999999998</v>
      </c>
      <c r="D179" s="64">
        <v>3850</v>
      </c>
      <c r="E179" s="64">
        <v>12890</v>
      </c>
      <c r="F179" s="64">
        <v>1</v>
      </c>
      <c r="G179" s="64">
        <v>12890</v>
      </c>
      <c r="H179" s="64">
        <v>4875</v>
      </c>
      <c r="I179" s="64">
        <v>8015</v>
      </c>
      <c r="J179" s="64">
        <v>0.62179984479999995</v>
      </c>
      <c r="K179" s="64">
        <v>-5.5400914000000002E-2</v>
      </c>
      <c r="L179" s="71" t="str">
        <f t="shared" si="24"/>
        <v>FAMILY_INCOME</v>
      </c>
      <c r="M179" s="71">
        <f t="shared" si="25"/>
        <v>1</v>
      </c>
      <c r="N179" s="71" t="str">
        <f t="shared" si="34"/>
        <v>(3000.00,3850.00]</v>
      </c>
      <c r="O179" s="71">
        <f t="shared" si="35"/>
        <v>12890</v>
      </c>
      <c r="P179" s="71">
        <f t="shared" si="35"/>
        <v>4875</v>
      </c>
      <c r="Q179" s="71">
        <f t="shared" si="35"/>
        <v>8015</v>
      </c>
      <c r="R179" s="72">
        <f t="shared" si="27"/>
        <v>0.11143482057178425</v>
      </c>
      <c r="S179" s="72">
        <f t="shared" si="36"/>
        <v>0.62179984479999995</v>
      </c>
      <c r="T179" s="73">
        <f t="shared" si="36"/>
        <v>-5.5400914000000002E-2</v>
      </c>
      <c r="U179" s="73">
        <f t="shared" si="28"/>
        <v>3.4450606639155551E-4</v>
      </c>
      <c r="V179" s="74">
        <f t="shared" si="29"/>
        <v>8.6510279231378931E-4</v>
      </c>
    </row>
    <row r="180" spans="1:22" ht="16.5" x14ac:dyDescent="0.35">
      <c r="A180" s="78">
        <v>1</v>
      </c>
      <c r="B180" s="64" t="s">
        <v>49</v>
      </c>
      <c r="C180" s="64">
        <v>3850</v>
      </c>
      <c r="D180" s="64">
        <v>5550</v>
      </c>
      <c r="E180" s="64">
        <v>18725</v>
      </c>
      <c r="F180" s="64">
        <v>2</v>
      </c>
      <c r="G180" s="64">
        <v>18725</v>
      </c>
      <c r="H180" s="64">
        <v>6956</v>
      </c>
      <c r="I180" s="64">
        <v>11769</v>
      </c>
      <c r="J180" s="64">
        <v>0.62851802400000001</v>
      </c>
      <c r="K180" s="64">
        <v>-2.6731237000000001E-2</v>
      </c>
      <c r="L180" s="71" t="str">
        <f t="shared" si="24"/>
        <v>FAMILY_INCOME</v>
      </c>
      <c r="M180" s="71">
        <f t="shared" si="25"/>
        <v>2</v>
      </c>
      <c r="N180" s="71" t="str">
        <f t="shared" si="34"/>
        <v>(3850.00,5550.00]</v>
      </c>
      <c r="O180" s="71">
        <f t="shared" si="35"/>
        <v>18725</v>
      </c>
      <c r="P180" s="71">
        <f t="shared" si="35"/>
        <v>6956</v>
      </c>
      <c r="Q180" s="71">
        <f t="shared" si="35"/>
        <v>11769</v>
      </c>
      <c r="R180" s="72">
        <f t="shared" si="27"/>
        <v>0.16187874439151748</v>
      </c>
      <c r="S180" s="72">
        <f t="shared" si="36"/>
        <v>0.62851802400000001</v>
      </c>
      <c r="T180" s="73">
        <f t="shared" si="36"/>
        <v>-2.6731237000000001E-2</v>
      </c>
      <c r="U180" s="73">
        <f t="shared" si="28"/>
        <v>1.1608310185937359E-4</v>
      </c>
      <c r="V180" s="74" t="str">
        <f t="shared" si="29"/>
        <v/>
      </c>
    </row>
    <row r="181" spans="1:22" ht="16.5" x14ac:dyDescent="0.35">
      <c r="A181" s="78">
        <v>1</v>
      </c>
      <c r="B181" s="64" t="s">
        <v>49</v>
      </c>
      <c r="C181" s="64">
        <v>5550</v>
      </c>
      <c r="D181" s="64">
        <v>7250</v>
      </c>
      <c r="E181" s="64">
        <v>15656</v>
      </c>
      <c r="F181" s="64">
        <v>3</v>
      </c>
      <c r="G181" s="64">
        <v>15656</v>
      </c>
      <c r="H181" s="64">
        <v>5578</v>
      </c>
      <c r="I181" s="64">
        <v>10078</v>
      </c>
      <c r="J181" s="64">
        <v>0.64371486970000003</v>
      </c>
      <c r="K181" s="64">
        <v>3.8928945E-2</v>
      </c>
      <c r="L181" s="71" t="str">
        <f t="shared" si="24"/>
        <v>FAMILY_INCOME</v>
      </c>
      <c r="M181" s="71">
        <f t="shared" si="25"/>
        <v>3</v>
      </c>
      <c r="N181" s="71" t="str">
        <f t="shared" si="34"/>
        <v>(5550.00,7250.00]</v>
      </c>
      <c r="O181" s="71">
        <f t="shared" si="35"/>
        <v>15656</v>
      </c>
      <c r="P181" s="71">
        <f t="shared" si="35"/>
        <v>5578</v>
      </c>
      <c r="Q181" s="71">
        <f t="shared" si="35"/>
        <v>10078</v>
      </c>
      <c r="R181" s="72">
        <f t="shared" si="27"/>
        <v>0.13534705592489171</v>
      </c>
      <c r="S181" s="72">
        <f t="shared" si="36"/>
        <v>0.64371486970000003</v>
      </c>
      <c r="T181" s="73">
        <f t="shared" si="36"/>
        <v>3.8928945E-2</v>
      </c>
      <c r="U181" s="73">
        <f t="shared" si="28"/>
        <v>2.0401754708422189E-4</v>
      </c>
      <c r="V181" s="74" t="str">
        <f t="shared" si="29"/>
        <v/>
      </c>
    </row>
    <row r="182" spans="1:22" ht="16.5" x14ac:dyDescent="0.35">
      <c r="A182" s="78">
        <v>1</v>
      </c>
      <c r="B182" s="64" t="s">
        <v>49</v>
      </c>
      <c r="C182" s="64">
        <v>7250</v>
      </c>
      <c r="D182" s="64">
        <v>19150</v>
      </c>
      <c r="E182" s="64">
        <v>66916</v>
      </c>
      <c r="F182" s="64">
        <v>4</v>
      </c>
      <c r="G182" s="64">
        <v>66916</v>
      </c>
      <c r="H182" s="64">
        <v>24265</v>
      </c>
      <c r="I182" s="64">
        <v>42651</v>
      </c>
      <c r="J182" s="64">
        <v>0.63738119429999995</v>
      </c>
      <c r="K182" s="64">
        <v>1.14201414E-2</v>
      </c>
      <c r="L182" s="71" t="str">
        <f t="shared" si="24"/>
        <v>FAMILY_INCOME</v>
      </c>
      <c r="M182" s="71">
        <f t="shared" si="25"/>
        <v>4</v>
      </c>
      <c r="N182" s="71" t="str">
        <f t="shared" si="34"/>
        <v>(7250.00,19150.00]</v>
      </c>
      <c r="O182" s="71">
        <f t="shared" si="35"/>
        <v>66916</v>
      </c>
      <c r="P182" s="71">
        <f t="shared" si="35"/>
        <v>24265</v>
      </c>
      <c r="Q182" s="71">
        <f t="shared" si="35"/>
        <v>42651</v>
      </c>
      <c r="R182" s="72">
        <f t="shared" si="27"/>
        <v>0.5784928202778522</v>
      </c>
      <c r="S182" s="72">
        <f t="shared" si="36"/>
        <v>0.63738119429999995</v>
      </c>
      <c r="T182" s="73">
        <f t="shared" si="36"/>
        <v>1.14201414E-2</v>
      </c>
      <c r="U182" s="73">
        <f t="shared" si="28"/>
        <v>7.5330088523450274E-5</v>
      </c>
      <c r="V182" s="74" t="str">
        <f t="shared" si="29"/>
        <v/>
      </c>
    </row>
    <row r="183" spans="1:22" ht="16.5" x14ac:dyDescent="0.35">
      <c r="A183" s="78">
        <v>1</v>
      </c>
      <c r="B183" s="64" t="s">
        <v>49</v>
      </c>
      <c r="C183" s="64">
        <v>19150</v>
      </c>
      <c r="D183" s="64">
        <v>20000.000100000001</v>
      </c>
      <c r="E183" s="64">
        <v>1486</v>
      </c>
      <c r="F183" s="64">
        <v>5</v>
      </c>
      <c r="G183" s="64">
        <v>1486</v>
      </c>
      <c r="H183" s="64">
        <v>577</v>
      </c>
      <c r="I183" s="64">
        <v>909</v>
      </c>
      <c r="J183" s="64">
        <v>0.61170928670000002</v>
      </c>
      <c r="K183" s="64">
        <v>-9.8092767999999997E-2</v>
      </c>
      <c r="L183" s="71" t="str">
        <f t="shared" si="24"/>
        <v>FAMILY_INCOME</v>
      </c>
      <c r="M183" s="71">
        <f t="shared" si="25"/>
        <v>5</v>
      </c>
      <c r="N183" s="71" t="str">
        <f t="shared" si="34"/>
        <v>(19150.00,20000.00]</v>
      </c>
      <c r="O183" s="71">
        <f t="shared" si="35"/>
        <v>1486</v>
      </c>
      <c r="P183" s="71">
        <f t="shared" si="35"/>
        <v>577</v>
      </c>
      <c r="Q183" s="71">
        <f t="shared" si="35"/>
        <v>909</v>
      </c>
      <c r="R183" s="72">
        <f t="shared" si="27"/>
        <v>1.2846558833954337E-2</v>
      </c>
      <c r="S183" s="72">
        <f t="shared" si="36"/>
        <v>0.61170928670000002</v>
      </c>
      <c r="T183" s="73">
        <f t="shared" si="36"/>
        <v>-9.8092767999999997E-2</v>
      </c>
      <c r="U183" s="73">
        <f t="shared" si="28"/>
        <v>1.2516598845518803E-4</v>
      </c>
      <c r="V183" s="74" t="str">
        <f t="shared" si="29"/>
        <v/>
      </c>
    </row>
    <row r="184" spans="1:22" ht="16.5" x14ac:dyDescent="0.35">
      <c r="A184" s="78">
        <v>1</v>
      </c>
      <c r="B184" s="64" t="s">
        <v>166</v>
      </c>
      <c r="C184" s="64" t="s">
        <v>21</v>
      </c>
      <c r="D184" s="64" t="s">
        <v>21</v>
      </c>
      <c r="E184" s="64" t="s">
        <v>21</v>
      </c>
      <c r="F184" s="64">
        <v>1</v>
      </c>
      <c r="G184" s="64">
        <v>6452</v>
      </c>
      <c r="H184" s="64">
        <v>1860</v>
      </c>
      <c r="I184" s="64">
        <v>4592</v>
      </c>
      <c r="J184" s="64">
        <v>0.71171729699999997</v>
      </c>
      <c r="K184" s="64">
        <v>0.3511435752</v>
      </c>
      <c r="L184" s="71" t="str">
        <f t="shared" si="24"/>
        <v>FAMILY_STATE</v>
      </c>
      <c r="M184" s="71">
        <f t="shared" si="25"/>
        <v>1</v>
      </c>
      <c r="N184" s="71" t="str">
        <f t="shared" si="34"/>
        <v>(.,.]</v>
      </c>
      <c r="O184" s="71">
        <f t="shared" si="35"/>
        <v>6452</v>
      </c>
      <c r="P184" s="71">
        <f t="shared" si="35"/>
        <v>1860</v>
      </c>
      <c r="Q184" s="71">
        <f t="shared" si="35"/>
        <v>4592</v>
      </c>
      <c r="R184" s="72">
        <f t="shared" si="27"/>
        <v>5.5777925704356246E-2</v>
      </c>
      <c r="S184" s="72">
        <f t="shared" si="36"/>
        <v>0.71171729699999997</v>
      </c>
      <c r="T184" s="73">
        <f t="shared" si="36"/>
        <v>0.3511435752</v>
      </c>
      <c r="U184" s="73">
        <f t="shared" si="28"/>
        <v>6.5031563609351086E-3</v>
      </c>
      <c r="V184" s="74">
        <f t="shared" si="29"/>
        <v>1.2345474534205135E-2</v>
      </c>
    </row>
    <row r="185" spans="1:22" ht="16.5" x14ac:dyDescent="0.35">
      <c r="A185" s="78">
        <v>1</v>
      </c>
      <c r="B185" s="64" t="s">
        <v>166</v>
      </c>
      <c r="C185" s="64" t="s">
        <v>21</v>
      </c>
      <c r="D185" s="64" t="s">
        <v>21</v>
      </c>
      <c r="E185" s="64" t="s">
        <v>21</v>
      </c>
      <c r="F185" s="64">
        <v>2</v>
      </c>
      <c r="G185" s="64">
        <v>66099</v>
      </c>
      <c r="H185" s="64">
        <v>25388</v>
      </c>
      <c r="I185" s="64">
        <v>40711</v>
      </c>
      <c r="J185" s="64">
        <v>0.6159094691</v>
      </c>
      <c r="K185" s="64">
        <v>-8.0373891000000003E-2</v>
      </c>
      <c r="L185" s="71" t="str">
        <f t="shared" si="24"/>
        <v>FAMILY_STATE</v>
      </c>
      <c r="M185" s="71">
        <f t="shared" si="25"/>
        <v>2</v>
      </c>
      <c r="N185" s="71" t="str">
        <f t="shared" si="34"/>
        <v>(.,.]</v>
      </c>
      <c r="O185" s="71">
        <f t="shared" si="35"/>
        <v>66099</v>
      </c>
      <c r="P185" s="71">
        <f t="shared" si="35"/>
        <v>25388</v>
      </c>
      <c r="Q185" s="71">
        <f t="shared" si="35"/>
        <v>40711</v>
      </c>
      <c r="R185" s="72">
        <f t="shared" si="27"/>
        <v>0.5714298064371115</v>
      </c>
      <c r="S185" s="72">
        <f t="shared" si="36"/>
        <v>0.6159094691</v>
      </c>
      <c r="T185" s="73">
        <f t="shared" si="36"/>
        <v>-8.0373891000000003E-2</v>
      </c>
      <c r="U185" s="73">
        <f t="shared" si="28"/>
        <v>3.7297988269538356E-3</v>
      </c>
      <c r="V185" s="74" t="str">
        <f t="shared" si="29"/>
        <v/>
      </c>
    </row>
    <row r="186" spans="1:22" ht="16.5" x14ac:dyDescent="0.35">
      <c r="A186" s="78">
        <v>1</v>
      </c>
      <c r="B186" s="64" t="s">
        <v>166</v>
      </c>
      <c r="C186" s="64" t="s">
        <v>21</v>
      </c>
      <c r="D186" s="64" t="s">
        <v>21</v>
      </c>
      <c r="E186" s="64" t="s">
        <v>21</v>
      </c>
      <c r="F186" s="64">
        <v>3</v>
      </c>
      <c r="G186" s="64">
        <v>43112</v>
      </c>
      <c r="H186" s="64">
        <v>14999</v>
      </c>
      <c r="I186" s="64">
        <v>28113</v>
      </c>
      <c r="J186" s="64">
        <v>0.65209222489999996</v>
      </c>
      <c r="K186" s="64">
        <v>7.5652974499999998E-2</v>
      </c>
      <c r="L186" s="71" t="str">
        <f t="shared" ref="L186:L247" si="37">B186</f>
        <v>FAMILY_STATE</v>
      </c>
      <c r="M186" s="71">
        <f t="shared" ref="M186:M216" si="38">F186</f>
        <v>3</v>
      </c>
      <c r="N186" s="71" t="str">
        <f t="shared" si="34"/>
        <v>(.,.]</v>
      </c>
      <c r="O186" s="71">
        <f t="shared" si="35"/>
        <v>43112</v>
      </c>
      <c r="P186" s="71">
        <f t="shared" si="35"/>
        <v>14999</v>
      </c>
      <c r="Q186" s="71">
        <f t="shared" si="35"/>
        <v>28113</v>
      </c>
      <c r="R186" s="72">
        <f t="shared" si="27"/>
        <v>0.37270581726072638</v>
      </c>
      <c r="S186" s="72">
        <f t="shared" si="36"/>
        <v>0.65209222489999996</v>
      </c>
      <c r="T186" s="73">
        <f t="shared" si="36"/>
        <v>7.5652974499999998E-2</v>
      </c>
      <c r="U186" s="73">
        <f t="shared" si="28"/>
        <v>2.1106135739647099E-3</v>
      </c>
      <c r="V186" s="74" t="str">
        <f t="shared" si="29"/>
        <v/>
      </c>
    </row>
    <row r="187" spans="1:22" ht="16.5" x14ac:dyDescent="0.35">
      <c r="A187" s="78">
        <v>1</v>
      </c>
      <c r="B187" s="64" t="s">
        <v>166</v>
      </c>
      <c r="C187" s="64" t="s">
        <v>21</v>
      </c>
      <c r="D187" s="64" t="s">
        <v>21</v>
      </c>
      <c r="E187" s="64" t="s">
        <v>21</v>
      </c>
      <c r="F187" s="64">
        <v>4</v>
      </c>
      <c r="G187" s="64">
        <v>10</v>
      </c>
      <c r="H187" s="64">
        <v>4</v>
      </c>
      <c r="I187" s="64">
        <v>6</v>
      </c>
      <c r="J187" s="64">
        <v>0.6</v>
      </c>
      <c r="K187" s="64">
        <v>-0.147130488</v>
      </c>
      <c r="L187" s="71" t="str">
        <f t="shared" si="37"/>
        <v>FAMILY_STATE</v>
      </c>
      <c r="M187" s="71">
        <f t="shared" si="38"/>
        <v>4</v>
      </c>
      <c r="N187" s="71" t="str">
        <f t="shared" si="34"/>
        <v>(.,.]</v>
      </c>
      <c r="O187" s="71">
        <f t="shared" si="35"/>
        <v>10</v>
      </c>
      <c r="P187" s="71">
        <f t="shared" si="35"/>
        <v>4</v>
      </c>
      <c r="Q187" s="71">
        <f t="shared" si="35"/>
        <v>6</v>
      </c>
      <c r="R187" s="72">
        <f t="shared" si="27"/>
        <v>8.645059780588383E-5</v>
      </c>
      <c r="S187" s="72">
        <f t="shared" si="36"/>
        <v>0.6</v>
      </c>
      <c r="T187" s="73">
        <f t="shared" si="36"/>
        <v>-0.147130488</v>
      </c>
      <c r="U187" s="73">
        <f t="shared" si="28"/>
        <v>1.9057723514817752E-6</v>
      </c>
      <c r="V187" s="74" t="str">
        <f t="shared" si="29"/>
        <v/>
      </c>
    </row>
    <row r="188" spans="1:22" ht="16.5" x14ac:dyDescent="0.35">
      <c r="A188" s="78">
        <v>1</v>
      </c>
      <c r="B188" s="64" t="s">
        <v>66</v>
      </c>
      <c r="C188" s="64">
        <v>-1E-4</v>
      </c>
      <c r="D188" s="64">
        <v>8.8000000000000007</v>
      </c>
      <c r="E188" s="64">
        <v>16751</v>
      </c>
      <c r="F188" s="64">
        <v>1</v>
      </c>
      <c r="G188" s="64">
        <v>16751</v>
      </c>
      <c r="H188" s="64">
        <v>4494</v>
      </c>
      <c r="I188" s="64">
        <v>12257</v>
      </c>
      <c r="J188" s="64">
        <v>0.73171750940000002</v>
      </c>
      <c r="K188" s="64">
        <v>0.45075843249999997</v>
      </c>
      <c r="L188" s="71" t="str">
        <f t="shared" si="37"/>
        <v>FINISH_PERIODS</v>
      </c>
      <c r="M188" s="71">
        <f t="shared" si="38"/>
        <v>1</v>
      </c>
      <c r="N188" s="71" t="str">
        <f t="shared" si="34"/>
        <v>(0.00,8.80]</v>
      </c>
      <c r="O188" s="71">
        <f t="shared" si="35"/>
        <v>16751</v>
      </c>
      <c r="P188" s="71">
        <f t="shared" si="35"/>
        <v>4494</v>
      </c>
      <c r="Q188" s="71">
        <f t="shared" si="35"/>
        <v>12257</v>
      </c>
      <c r="R188" s="72">
        <f t="shared" si="27"/>
        <v>0.144813396384636</v>
      </c>
      <c r="S188" s="72">
        <f t="shared" si="36"/>
        <v>0.73171750940000002</v>
      </c>
      <c r="T188" s="73">
        <f t="shared" si="36"/>
        <v>0.45075843249999997</v>
      </c>
      <c r="U188" s="73">
        <f t="shared" si="28"/>
        <v>2.7304565015740651E-2</v>
      </c>
      <c r="V188" s="74">
        <f t="shared" si="29"/>
        <v>5.8795043514506332E-2</v>
      </c>
    </row>
    <row r="189" spans="1:22" ht="16.5" x14ac:dyDescent="0.35">
      <c r="A189" s="78">
        <v>1</v>
      </c>
      <c r="B189" s="64" t="s">
        <v>66</v>
      </c>
      <c r="C189" s="64">
        <v>8.8000000000000007</v>
      </c>
      <c r="D189" s="64">
        <v>13.2</v>
      </c>
      <c r="E189" s="64">
        <v>31610</v>
      </c>
      <c r="F189" s="64">
        <v>2</v>
      </c>
      <c r="G189" s="64">
        <v>31610</v>
      </c>
      <c r="H189" s="64">
        <v>10391</v>
      </c>
      <c r="I189" s="64">
        <v>21219</v>
      </c>
      <c r="J189" s="64">
        <v>0.67127491299999997</v>
      </c>
      <c r="K189" s="64">
        <v>0.16136136379999999</v>
      </c>
      <c r="L189" s="71" t="str">
        <f t="shared" si="37"/>
        <v>FINISH_PERIODS</v>
      </c>
      <c r="M189" s="71">
        <f t="shared" si="38"/>
        <v>2</v>
      </c>
      <c r="N189" s="71" t="str">
        <f t="shared" si="34"/>
        <v>(8.80,13.20]</v>
      </c>
      <c r="O189" s="71">
        <f t="shared" si="35"/>
        <v>31610</v>
      </c>
      <c r="P189" s="71">
        <f t="shared" si="35"/>
        <v>10391</v>
      </c>
      <c r="Q189" s="71">
        <f t="shared" si="35"/>
        <v>21219</v>
      </c>
      <c r="R189" s="72">
        <f t="shared" si="27"/>
        <v>0.27327033966439879</v>
      </c>
      <c r="S189" s="72">
        <f t="shared" si="36"/>
        <v>0.67127491299999997</v>
      </c>
      <c r="T189" s="73">
        <f t="shared" si="36"/>
        <v>0.16136136379999999</v>
      </c>
      <c r="U189" s="73">
        <f t="shared" si="28"/>
        <v>6.9491182334755919E-3</v>
      </c>
      <c r="V189" s="74" t="str">
        <f t="shared" si="29"/>
        <v/>
      </c>
    </row>
    <row r="190" spans="1:22" ht="16.5" x14ac:dyDescent="0.35">
      <c r="A190" s="78">
        <v>1</v>
      </c>
      <c r="B190" s="64" t="s">
        <v>66</v>
      </c>
      <c r="C190" s="64">
        <v>13.2</v>
      </c>
      <c r="D190" s="64">
        <v>17.600000000000001</v>
      </c>
      <c r="E190" s="64">
        <v>24316</v>
      </c>
      <c r="F190" s="64">
        <v>3</v>
      </c>
      <c r="G190" s="64">
        <v>24316</v>
      </c>
      <c r="H190" s="64">
        <v>9158</v>
      </c>
      <c r="I190" s="64">
        <v>15158</v>
      </c>
      <c r="J190" s="64">
        <v>0.62337555519999999</v>
      </c>
      <c r="K190" s="64">
        <v>-4.8694965E-2</v>
      </c>
      <c r="L190" s="71" t="str">
        <f t="shared" si="37"/>
        <v>FINISH_PERIODS</v>
      </c>
      <c r="M190" s="71">
        <f t="shared" si="38"/>
        <v>3</v>
      </c>
      <c r="N190" s="71" t="str">
        <f t="shared" si="34"/>
        <v>(13.20,17.60]</v>
      </c>
      <c r="O190" s="71">
        <f t="shared" si="35"/>
        <v>24316</v>
      </c>
      <c r="P190" s="71">
        <f t="shared" si="35"/>
        <v>9158</v>
      </c>
      <c r="Q190" s="71">
        <f t="shared" si="35"/>
        <v>15158</v>
      </c>
      <c r="R190" s="72">
        <f t="shared" si="27"/>
        <v>0.21021327362478712</v>
      </c>
      <c r="S190" s="72">
        <f t="shared" si="36"/>
        <v>0.62337555519999999</v>
      </c>
      <c r="T190" s="73">
        <f t="shared" si="36"/>
        <v>-4.8694965E-2</v>
      </c>
      <c r="U190" s="73">
        <f t="shared" si="28"/>
        <v>5.0164985644101268E-4</v>
      </c>
      <c r="V190" s="74" t="str">
        <f t="shared" si="29"/>
        <v/>
      </c>
    </row>
    <row r="191" spans="1:22" ht="16.5" x14ac:dyDescent="0.35">
      <c r="A191" s="78">
        <v>1</v>
      </c>
      <c r="B191" s="64" t="s">
        <v>66</v>
      </c>
      <c r="C191" s="64">
        <v>17.600000000000001</v>
      </c>
      <c r="D191" s="64">
        <v>22</v>
      </c>
      <c r="E191" s="64">
        <v>18684</v>
      </c>
      <c r="F191" s="64">
        <v>4</v>
      </c>
      <c r="G191" s="64">
        <v>18684</v>
      </c>
      <c r="H191" s="64">
        <v>7615</v>
      </c>
      <c r="I191" s="64">
        <v>11069</v>
      </c>
      <c r="J191" s="64">
        <v>0.59243202740000001</v>
      </c>
      <c r="K191" s="64">
        <v>-0.178567174</v>
      </c>
      <c r="L191" s="71" t="str">
        <f t="shared" si="37"/>
        <v>FINISH_PERIODS</v>
      </c>
      <c r="M191" s="71">
        <f t="shared" si="38"/>
        <v>4</v>
      </c>
      <c r="N191" s="71" t="str">
        <f t="shared" si="34"/>
        <v>(17.60,22.00]</v>
      </c>
      <c r="O191" s="71">
        <f t="shared" si="35"/>
        <v>18684</v>
      </c>
      <c r="P191" s="71">
        <f t="shared" si="35"/>
        <v>7615</v>
      </c>
      <c r="Q191" s="71">
        <f t="shared" si="35"/>
        <v>11069</v>
      </c>
      <c r="R191" s="72">
        <f t="shared" si="27"/>
        <v>0.16152429694051335</v>
      </c>
      <c r="S191" s="72">
        <f t="shared" si="36"/>
        <v>0.59243202740000001</v>
      </c>
      <c r="T191" s="73">
        <f t="shared" si="36"/>
        <v>-0.178567174</v>
      </c>
      <c r="U191" s="73">
        <f t="shared" si="28"/>
        <v>5.2630518034925316E-3</v>
      </c>
      <c r="V191" s="74" t="str">
        <f t="shared" si="29"/>
        <v/>
      </c>
    </row>
    <row r="192" spans="1:22" ht="16.5" x14ac:dyDescent="0.35">
      <c r="A192" s="78">
        <v>1</v>
      </c>
      <c r="B192" s="64" t="s">
        <v>66</v>
      </c>
      <c r="C192" s="64">
        <v>22</v>
      </c>
      <c r="D192" s="64">
        <v>88.000100000000003</v>
      </c>
      <c r="E192" s="64">
        <v>24312</v>
      </c>
      <c r="F192" s="64">
        <v>5</v>
      </c>
      <c r="G192" s="64">
        <v>24312</v>
      </c>
      <c r="H192" s="64">
        <v>10593</v>
      </c>
      <c r="I192" s="64">
        <v>13719</v>
      </c>
      <c r="J192" s="64">
        <v>0.56428923990000002</v>
      </c>
      <c r="K192" s="64">
        <v>-0.29400726799999999</v>
      </c>
      <c r="L192" s="71" t="str">
        <f t="shared" si="37"/>
        <v>FINISH_PERIODS</v>
      </c>
      <c r="M192" s="71">
        <f t="shared" si="38"/>
        <v>5</v>
      </c>
      <c r="N192" s="71" t="str">
        <f t="shared" si="34"/>
        <v>(22.00,88.00]</v>
      </c>
      <c r="O192" s="71">
        <f t="shared" si="35"/>
        <v>24312</v>
      </c>
      <c r="P192" s="71">
        <f t="shared" si="35"/>
        <v>10593</v>
      </c>
      <c r="Q192" s="71">
        <f t="shared" si="35"/>
        <v>13719</v>
      </c>
      <c r="R192" s="72">
        <f t="shared" si="27"/>
        <v>0.21017869338566475</v>
      </c>
      <c r="S192" s="72">
        <f t="shared" si="36"/>
        <v>0.56428923990000002</v>
      </c>
      <c r="T192" s="73">
        <f t="shared" si="36"/>
        <v>-0.29400726799999999</v>
      </c>
      <c r="U192" s="73">
        <f t="shared" si="28"/>
        <v>1.8776658605356534E-2</v>
      </c>
      <c r="V192" s="74" t="str">
        <f t="shared" si="29"/>
        <v/>
      </c>
    </row>
    <row r="193" spans="1:22" ht="16.5" x14ac:dyDescent="0.35">
      <c r="A193" s="78">
        <v>1</v>
      </c>
      <c r="B193" s="64" t="s">
        <v>94</v>
      </c>
      <c r="C193" s="64">
        <v>-1E-4</v>
      </c>
      <c r="D193" s="64">
        <v>0.35</v>
      </c>
      <c r="E193" s="64">
        <v>113454</v>
      </c>
      <c r="F193" s="64">
        <v>1</v>
      </c>
      <c r="G193" s="64">
        <v>113454</v>
      </c>
      <c r="H193" s="64">
        <v>41329</v>
      </c>
      <c r="I193" s="64">
        <v>72125</v>
      </c>
      <c r="J193" s="64">
        <v>0.63572020380000005</v>
      </c>
      <c r="K193" s="64">
        <v>4.2406960000000004E-3</v>
      </c>
      <c r="L193" s="71" t="str">
        <f t="shared" si="37"/>
        <v>FNBM_TIMES</v>
      </c>
      <c r="M193" s="71">
        <f t="shared" si="38"/>
        <v>1</v>
      </c>
      <c r="N193" s="71" t="str">
        <f t="shared" si="34"/>
        <v>(0.00,0.35]</v>
      </c>
      <c r="O193" s="71">
        <f t="shared" si="35"/>
        <v>113454</v>
      </c>
      <c r="P193" s="71">
        <f t="shared" si="35"/>
        <v>41329</v>
      </c>
      <c r="Q193" s="71">
        <f t="shared" si="35"/>
        <v>72125</v>
      </c>
      <c r="R193" s="72">
        <f t="shared" si="27"/>
        <v>0.98081661234687434</v>
      </c>
      <c r="S193" s="72">
        <f t="shared" si="36"/>
        <v>0.63572020380000005</v>
      </c>
      <c r="T193" s="73">
        <f t="shared" si="36"/>
        <v>4.2406960000000004E-3</v>
      </c>
      <c r="U193" s="73">
        <f t="shared" si="28"/>
        <v>1.7628419213613511E-5</v>
      </c>
      <c r="V193" s="74">
        <f t="shared" si="29"/>
        <v>9.4008029556792814E-4</v>
      </c>
    </row>
    <row r="194" spans="1:22" ht="16.5" x14ac:dyDescent="0.35">
      <c r="A194" s="78">
        <v>1</v>
      </c>
      <c r="B194" s="64" t="s">
        <v>94</v>
      </c>
      <c r="C194" s="64">
        <v>0.7</v>
      </c>
      <c r="D194" s="64">
        <v>1.05</v>
      </c>
      <c r="E194" s="64">
        <v>1999</v>
      </c>
      <c r="F194" s="64">
        <v>2</v>
      </c>
      <c r="G194" s="64">
        <v>1999</v>
      </c>
      <c r="H194" s="64">
        <v>828</v>
      </c>
      <c r="I194" s="64">
        <v>1171</v>
      </c>
      <c r="J194" s="64">
        <v>0.58579289639999998</v>
      </c>
      <c r="K194" s="64">
        <v>-0.205995387</v>
      </c>
      <c r="L194" s="71" t="str">
        <f t="shared" si="37"/>
        <v>FNBM_TIMES</v>
      </c>
      <c r="M194" s="71">
        <f t="shared" si="38"/>
        <v>2</v>
      </c>
      <c r="N194" s="71" t="str">
        <f t="shared" si="34"/>
        <v>(0.70,1.05]</v>
      </c>
      <c r="O194" s="71">
        <f t="shared" si="35"/>
        <v>1999</v>
      </c>
      <c r="P194" s="71">
        <f t="shared" si="35"/>
        <v>828</v>
      </c>
      <c r="Q194" s="71">
        <f t="shared" si="35"/>
        <v>1171</v>
      </c>
      <c r="R194" s="72">
        <f t="shared" ref="R194:R257" si="39">G194/SUMIFS($G:$G,$B:$B,B194)</f>
        <v>1.7281474501396176E-2</v>
      </c>
      <c r="S194" s="72">
        <f t="shared" si="36"/>
        <v>0.58579289639999998</v>
      </c>
      <c r="T194" s="73">
        <f t="shared" si="36"/>
        <v>-0.205995387</v>
      </c>
      <c r="U194" s="73">
        <f t="shared" ref="U194:U257" si="40">(I194/SUMIFS($I:$I,$B:$B,B194)-H194/SUMIFS($H:$H,$B:$B,B194))*K194</f>
        <v>7.5152702687929056E-4</v>
      </c>
      <c r="V194" s="74" t="str">
        <f t="shared" ref="V194:V257" si="41">IF(B194=B193,"",SUMIFS($U:$U,$B:$B,B194))</f>
        <v/>
      </c>
    </row>
    <row r="195" spans="1:22" ht="16.5" x14ac:dyDescent="0.35">
      <c r="A195" s="78">
        <v>1</v>
      </c>
      <c r="B195" s="64" t="s">
        <v>94</v>
      </c>
      <c r="C195" s="64">
        <v>1.75</v>
      </c>
      <c r="D195" s="64">
        <v>2.1</v>
      </c>
      <c r="E195" s="64">
        <v>181</v>
      </c>
      <c r="F195" s="64">
        <v>3</v>
      </c>
      <c r="G195" s="64">
        <v>181</v>
      </c>
      <c r="H195" s="64">
        <v>77</v>
      </c>
      <c r="I195" s="64">
        <v>104</v>
      </c>
      <c r="J195" s="64">
        <v>0.57458563539999996</v>
      </c>
      <c r="K195" s="64">
        <v>-0.25201011899999998</v>
      </c>
      <c r="L195" s="71" t="str">
        <f t="shared" si="37"/>
        <v>FNBM_TIMES</v>
      </c>
      <c r="M195" s="71">
        <f t="shared" si="38"/>
        <v>3</v>
      </c>
      <c r="N195" s="71" t="str">
        <f t="shared" si="34"/>
        <v>(1.75,2.10]</v>
      </c>
      <c r="O195" s="71">
        <f t="shared" si="35"/>
        <v>181</v>
      </c>
      <c r="P195" s="71">
        <f t="shared" si="35"/>
        <v>77</v>
      </c>
      <c r="Q195" s="71">
        <f t="shared" si="35"/>
        <v>104</v>
      </c>
      <c r="R195" s="72">
        <f t="shared" si="39"/>
        <v>1.5647558202864973E-3</v>
      </c>
      <c r="S195" s="72">
        <f t="shared" si="36"/>
        <v>0.57458563539999996</v>
      </c>
      <c r="T195" s="73">
        <f t="shared" si="36"/>
        <v>-0.25201011899999998</v>
      </c>
      <c r="U195" s="73">
        <f t="shared" si="40"/>
        <v>1.0230927737849601E-4</v>
      </c>
      <c r="V195" s="74" t="str">
        <f t="shared" si="41"/>
        <v/>
      </c>
    </row>
    <row r="196" spans="1:22" ht="16.5" x14ac:dyDescent="0.35">
      <c r="A196" s="78">
        <v>1</v>
      </c>
      <c r="B196" s="64" t="s">
        <v>94</v>
      </c>
      <c r="C196" s="64">
        <v>2.8</v>
      </c>
      <c r="D196" s="64">
        <v>3.15</v>
      </c>
      <c r="E196" s="64">
        <v>29</v>
      </c>
      <c r="F196" s="64">
        <v>4</v>
      </c>
      <c r="G196" s="64">
        <v>29</v>
      </c>
      <c r="H196" s="64">
        <v>14</v>
      </c>
      <c r="I196" s="64">
        <v>15</v>
      </c>
      <c r="J196" s="64">
        <v>0.51724137930000003</v>
      </c>
      <c r="K196" s="64">
        <v>-0.48360272500000001</v>
      </c>
      <c r="L196" s="71" t="str">
        <f t="shared" si="37"/>
        <v>FNBM_TIMES</v>
      </c>
      <c r="M196" s="71">
        <f t="shared" si="38"/>
        <v>4</v>
      </c>
      <c r="N196" s="71" t="str">
        <f t="shared" si="34"/>
        <v>(2.80,3.15]</v>
      </c>
      <c r="O196" s="71">
        <f t="shared" si="35"/>
        <v>29</v>
      </c>
      <c r="P196" s="71">
        <f t="shared" si="35"/>
        <v>14</v>
      </c>
      <c r="Q196" s="71">
        <f t="shared" si="35"/>
        <v>15</v>
      </c>
      <c r="R196" s="72">
        <f t="shared" si="39"/>
        <v>2.5070673363706311E-4</v>
      </c>
      <c r="S196" s="72">
        <f t="shared" si="36"/>
        <v>0.51724137930000003</v>
      </c>
      <c r="T196" s="73">
        <f t="shared" si="36"/>
        <v>-0.48360272500000001</v>
      </c>
      <c r="U196" s="73">
        <f t="shared" si="40"/>
        <v>6.1443982173769508E-5</v>
      </c>
      <c r="V196" s="74" t="str">
        <f t="shared" si="41"/>
        <v/>
      </c>
    </row>
    <row r="197" spans="1:22" ht="16.5" x14ac:dyDescent="0.35">
      <c r="A197" s="78">
        <v>1</v>
      </c>
      <c r="B197" s="64" t="s">
        <v>94</v>
      </c>
      <c r="C197" s="64">
        <v>3.85</v>
      </c>
      <c r="D197" s="64">
        <v>7.0000999999999998</v>
      </c>
      <c r="E197" s="64">
        <v>10</v>
      </c>
      <c r="F197" s="64">
        <v>5</v>
      </c>
      <c r="G197" s="64">
        <v>10</v>
      </c>
      <c r="H197" s="64">
        <v>3</v>
      </c>
      <c r="I197" s="64">
        <v>7</v>
      </c>
      <c r="J197" s="64">
        <v>0.7</v>
      </c>
      <c r="K197" s="64">
        <v>0.29470226430000002</v>
      </c>
      <c r="L197" s="71" t="str">
        <f t="shared" si="37"/>
        <v>FNBM_TIMES</v>
      </c>
      <c r="M197" s="71">
        <f t="shared" si="38"/>
        <v>5</v>
      </c>
      <c r="N197" s="71" t="str">
        <f t="shared" si="34"/>
        <v>(3.85,7.00]</v>
      </c>
      <c r="O197" s="71">
        <f t="shared" si="35"/>
        <v>10</v>
      </c>
      <c r="P197" s="71">
        <f t="shared" si="35"/>
        <v>3</v>
      </c>
      <c r="Q197" s="71">
        <f t="shared" si="35"/>
        <v>7</v>
      </c>
      <c r="R197" s="72">
        <f t="shared" si="39"/>
        <v>8.645059780588383E-5</v>
      </c>
      <c r="S197" s="72">
        <f t="shared" si="36"/>
        <v>0.7</v>
      </c>
      <c r="T197" s="73">
        <f t="shared" si="36"/>
        <v>0.29470226430000002</v>
      </c>
      <c r="U197" s="73">
        <f t="shared" si="40"/>
        <v>7.1715899227585863E-6</v>
      </c>
      <c r="V197" s="74" t="str">
        <f t="shared" si="41"/>
        <v/>
      </c>
    </row>
    <row r="198" spans="1:22" ht="16.5" x14ac:dyDescent="0.35">
      <c r="A198" s="78">
        <v>1</v>
      </c>
      <c r="B198" s="64" t="s">
        <v>122</v>
      </c>
      <c r="C198" s="64" t="s">
        <v>21</v>
      </c>
      <c r="D198" s="64" t="s">
        <v>21</v>
      </c>
      <c r="E198" s="64" t="s">
        <v>21</v>
      </c>
      <c r="F198" s="64">
        <v>1</v>
      </c>
      <c r="G198" s="64">
        <v>11539</v>
      </c>
      <c r="H198" s="64">
        <v>4208</v>
      </c>
      <c r="I198" s="64">
        <v>7331</v>
      </c>
      <c r="J198" s="64">
        <v>0.63532368490000002</v>
      </c>
      <c r="K198" s="64">
        <v>2.5288607000000002E-3</v>
      </c>
      <c r="L198" s="71" t="str">
        <f t="shared" si="37"/>
        <v>F_SAME_COM</v>
      </c>
      <c r="M198" s="71">
        <f t="shared" si="38"/>
        <v>1</v>
      </c>
      <c r="N198" s="71" t="str">
        <f t="shared" si="34"/>
        <v>(.,.]</v>
      </c>
      <c r="O198" s="71">
        <f t="shared" si="35"/>
        <v>11539</v>
      </c>
      <c r="P198" s="71">
        <f t="shared" si="35"/>
        <v>4208</v>
      </c>
      <c r="Q198" s="71">
        <f t="shared" si="35"/>
        <v>7331</v>
      </c>
      <c r="R198" s="72">
        <f t="shared" si="39"/>
        <v>9.9755344808209342E-2</v>
      </c>
      <c r="S198" s="72">
        <f t="shared" si="36"/>
        <v>0.63532368490000002</v>
      </c>
      <c r="T198" s="73">
        <f t="shared" si="36"/>
        <v>2.5288607000000002E-3</v>
      </c>
      <c r="U198" s="73">
        <f t="shared" si="40"/>
        <v>6.3773141416833846E-7</v>
      </c>
      <c r="V198" s="74">
        <f t="shared" si="41"/>
        <v>7.0837118293054154E-7</v>
      </c>
    </row>
    <row r="199" spans="1:22" ht="16.5" x14ac:dyDescent="0.35">
      <c r="A199" s="78">
        <v>1</v>
      </c>
      <c r="B199" s="64" t="s">
        <v>122</v>
      </c>
      <c r="C199" s="64" t="s">
        <v>21</v>
      </c>
      <c r="D199" s="64" t="s">
        <v>21</v>
      </c>
      <c r="E199" s="64" t="s">
        <v>21</v>
      </c>
      <c r="F199" s="64">
        <v>2</v>
      </c>
      <c r="G199" s="64">
        <v>104134</v>
      </c>
      <c r="H199" s="64">
        <v>38043</v>
      </c>
      <c r="I199" s="64">
        <v>66091</v>
      </c>
      <c r="J199" s="64">
        <v>0.63467263330000001</v>
      </c>
      <c r="K199" s="64">
        <v>-2.80115E-4</v>
      </c>
      <c r="L199" s="71" t="str">
        <f t="shared" si="37"/>
        <v>F_SAME_COM</v>
      </c>
      <c r="M199" s="71">
        <f t="shared" si="38"/>
        <v>2</v>
      </c>
      <c r="N199" s="71" t="str">
        <f t="shared" si="34"/>
        <v>(.,.]</v>
      </c>
      <c r="O199" s="71">
        <f t="shared" si="35"/>
        <v>104134</v>
      </c>
      <c r="P199" s="71">
        <f t="shared" si="35"/>
        <v>38043</v>
      </c>
      <c r="Q199" s="71">
        <f t="shared" si="35"/>
        <v>66091</v>
      </c>
      <c r="R199" s="72">
        <f t="shared" si="39"/>
        <v>0.90024465519179064</v>
      </c>
      <c r="S199" s="72">
        <f t="shared" si="36"/>
        <v>0.63467263330000001</v>
      </c>
      <c r="T199" s="73">
        <f t="shared" si="36"/>
        <v>-2.80115E-4</v>
      </c>
      <c r="U199" s="73">
        <f t="shared" si="40"/>
        <v>7.0639768762203109E-8</v>
      </c>
      <c r="V199" s="74" t="str">
        <f t="shared" si="41"/>
        <v/>
      </c>
    </row>
    <row r="200" spans="1:22" ht="16.5" x14ac:dyDescent="0.35">
      <c r="A200" s="78">
        <v>1</v>
      </c>
      <c r="B200" s="64" t="s">
        <v>167</v>
      </c>
      <c r="C200" s="64" t="s">
        <v>21</v>
      </c>
      <c r="D200" s="64" t="s">
        <v>21</v>
      </c>
      <c r="E200" s="64" t="s">
        <v>21</v>
      </c>
      <c r="F200" s="64">
        <v>1</v>
      </c>
      <c r="G200" s="64">
        <v>71916</v>
      </c>
      <c r="H200" s="64">
        <v>26068</v>
      </c>
      <c r="I200" s="64">
        <v>45848</v>
      </c>
      <c r="J200" s="64">
        <v>0.63752155290000001</v>
      </c>
      <c r="K200" s="64">
        <v>1.20274727E-2</v>
      </c>
      <c r="L200" s="71" t="str">
        <f t="shared" si="37"/>
        <v>F_SAME_REG</v>
      </c>
      <c r="M200" s="71">
        <f t="shared" si="38"/>
        <v>1</v>
      </c>
      <c r="N200" s="71" t="str">
        <f t="shared" si="34"/>
        <v>(.,.]</v>
      </c>
      <c r="O200" s="71">
        <f t="shared" si="35"/>
        <v>71916</v>
      </c>
      <c r="P200" s="71">
        <f t="shared" si="35"/>
        <v>26068</v>
      </c>
      <c r="Q200" s="71">
        <f t="shared" si="35"/>
        <v>45848</v>
      </c>
      <c r="R200" s="72">
        <f t="shared" si="39"/>
        <v>0.62171811918079412</v>
      </c>
      <c r="S200" s="72">
        <f t="shared" si="36"/>
        <v>0.63752155290000001</v>
      </c>
      <c r="T200" s="73">
        <f t="shared" si="36"/>
        <v>1.20274727E-2</v>
      </c>
      <c r="U200" s="73">
        <f t="shared" si="40"/>
        <v>8.9791211277737189E-5</v>
      </c>
      <c r="V200" s="74">
        <f t="shared" si="41"/>
        <v>2.3673935070377898E-4</v>
      </c>
    </row>
    <row r="201" spans="1:22" ht="16.5" x14ac:dyDescent="0.35">
      <c r="A201" s="78">
        <v>1</v>
      </c>
      <c r="B201" s="64" t="s">
        <v>167</v>
      </c>
      <c r="C201" s="64" t="s">
        <v>21</v>
      </c>
      <c r="D201" s="64" t="s">
        <v>21</v>
      </c>
      <c r="E201" s="64" t="s">
        <v>21</v>
      </c>
      <c r="F201" s="64">
        <v>2</v>
      </c>
      <c r="G201" s="64">
        <v>43757</v>
      </c>
      <c r="H201" s="64">
        <v>16183</v>
      </c>
      <c r="I201" s="64">
        <v>27574</v>
      </c>
      <c r="J201" s="64">
        <v>0.63016203120000003</v>
      </c>
      <c r="K201" s="64">
        <v>-1.9683605E-2</v>
      </c>
      <c r="L201" s="71" t="str">
        <f t="shared" si="37"/>
        <v>F_SAME_REG</v>
      </c>
      <c r="M201" s="71">
        <f t="shared" si="38"/>
        <v>2</v>
      </c>
      <c r="N201" s="71" t="str">
        <f t="shared" si="34"/>
        <v>(.,.]</v>
      </c>
      <c r="O201" s="71">
        <f t="shared" si="35"/>
        <v>43757</v>
      </c>
      <c r="P201" s="71">
        <f t="shared" si="35"/>
        <v>16183</v>
      </c>
      <c r="Q201" s="71">
        <f t="shared" si="35"/>
        <v>27574</v>
      </c>
      <c r="R201" s="72">
        <f t="shared" si="39"/>
        <v>0.37828188081920588</v>
      </c>
      <c r="S201" s="72">
        <f t="shared" si="36"/>
        <v>0.63016203120000003</v>
      </c>
      <c r="T201" s="73">
        <f t="shared" si="36"/>
        <v>-1.9683605E-2</v>
      </c>
      <c r="U201" s="73">
        <f t="shared" si="40"/>
        <v>1.4694813942604177E-4</v>
      </c>
      <c r="V201" s="74" t="str">
        <f t="shared" si="41"/>
        <v/>
      </c>
    </row>
    <row r="202" spans="1:22" ht="16.5" x14ac:dyDescent="0.35">
      <c r="A202" s="78">
        <v>1</v>
      </c>
      <c r="B202" s="64" t="s">
        <v>85</v>
      </c>
      <c r="C202" s="64">
        <v>0.99990000000000001</v>
      </c>
      <c r="D202" s="64">
        <v>4.25</v>
      </c>
      <c r="E202" s="64">
        <v>11402</v>
      </c>
      <c r="F202" s="64">
        <v>1</v>
      </c>
      <c r="G202" s="64">
        <v>11402</v>
      </c>
      <c r="H202" s="64">
        <v>2844</v>
      </c>
      <c r="I202" s="64">
        <v>8558</v>
      </c>
      <c r="J202" s="64">
        <v>0.75057007539999998</v>
      </c>
      <c r="K202" s="64">
        <v>0.54905941000000003</v>
      </c>
      <c r="L202" s="71" t="str">
        <f t="shared" si="37"/>
        <v>HIS_DUESEQ</v>
      </c>
      <c r="M202" s="71">
        <f t="shared" si="38"/>
        <v>1</v>
      </c>
      <c r="N202" s="71" t="str">
        <f t="shared" si="34"/>
        <v>(1.00,4.25]</v>
      </c>
      <c r="O202" s="71">
        <f t="shared" si="35"/>
        <v>11402</v>
      </c>
      <c r="P202" s="71">
        <f t="shared" si="35"/>
        <v>2844</v>
      </c>
      <c r="Q202" s="71">
        <f t="shared" si="35"/>
        <v>8558</v>
      </c>
      <c r="R202" s="72">
        <f t="shared" si="39"/>
        <v>9.8570971618268735E-2</v>
      </c>
      <c r="S202" s="72">
        <f t="shared" si="36"/>
        <v>0.75057007539999998</v>
      </c>
      <c r="T202" s="73">
        <f t="shared" si="36"/>
        <v>0.54905941000000003</v>
      </c>
      <c r="U202" s="73">
        <f t="shared" si="40"/>
        <v>2.7039557977014812E-2</v>
      </c>
      <c r="V202" s="74">
        <f t="shared" si="41"/>
        <v>9.0221538838414939E-2</v>
      </c>
    </row>
    <row r="203" spans="1:22" ht="16.5" x14ac:dyDescent="0.35">
      <c r="A203" s="78">
        <v>1</v>
      </c>
      <c r="B203" s="64" t="s">
        <v>85</v>
      </c>
      <c r="C203" s="64">
        <v>4.25</v>
      </c>
      <c r="D203" s="64">
        <v>7.5</v>
      </c>
      <c r="E203" s="64">
        <v>21888</v>
      </c>
      <c r="F203" s="64">
        <v>2</v>
      </c>
      <c r="G203" s="64">
        <v>21888</v>
      </c>
      <c r="H203" s="64">
        <v>6418</v>
      </c>
      <c r="I203" s="64">
        <v>15470</v>
      </c>
      <c r="J203" s="64">
        <v>0.70677997079999999</v>
      </c>
      <c r="K203" s="64">
        <v>0.32720052579999997</v>
      </c>
      <c r="L203" s="71" t="str">
        <f t="shared" si="37"/>
        <v>HIS_DUESEQ</v>
      </c>
      <c r="M203" s="71">
        <f t="shared" si="38"/>
        <v>2</v>
      </c>
      <c r="N203" s="71" t="str">
        <f t="shared" si="34"/>
        <v>(4.25,7.50]</v>
      </c>
      <c r="O203" s="71">
        <f t="shared" si="35"/>
        <v>21888</v>
      </c>
      <c r="P203" s="71">
        <f t="shared" si="35"/>
        <v>6418</v>
      </c>
      <c r="Q203" s="71">
        <f t="shared" si="35"/>
        <v>15470</v>
      </c>
      <c r="R203" s="72">
        <f t="shared" si="39"/>
        <v>0.18922306847751852</v>
      </c>
      <c r="S203" s="72">
        <f t="shared" si="36"/>
        <v>0.70677997079999999</v>
      </c>
      <c r="T203" s="73">
        <f t="shared" si="36"/>
        <v>0.32720052579999997</v>
      </c>
      <c r="U203" s="73">
        <f t="shared" si="40"/>
        <v>1.9238756186314723E-2</v>
      </c>
      <c r="V203" s="74" t="str">
        <f t="shared" si="41"/>
        <v/>
      </c>
    </row>
    <row r="204" spans="1:22" ht="16.5" x14ac:dyDescent="0.35">
      <c r="A204" s="78">
        <v>1</v>
      </c>
      <c r="B204" s="64" t="s">
        <v>85</v>
      </c>
      <c r="C204" s="64">
        <v>7.5</v>
      </c>
      <c r="D204" s="64">
        <v>10.75</v>
      </c>
      <c r="E204" s="64">
        <v>24527</v>
      </c>
      <c r="F204" s="64">
        <v>3</v>
      </c>
      <c r="G204" s="64">
        <v>24527</v>
      </c>
      <c r="H204" s="64">
        <v>8426</v>
      </c>
      <c r="I204" s="64">
        <v>16101</v>
      </c>
      <c r="J204" s="64">
        <v>0.65646022749999999</v>
      </c>
      <c r="K204" s="64">
        <v>9.49636222E-2</v>
      </c>
      <c r="L204" s="71" t="str">
        <f t="shared" si="37"/>
        <v>HIS_DUESEQ</v>
      </c>
      <c r="M204" s="71">
        <f t="shared" si="38"/>
        <v>3</v>
      </c>
      <c r="N204" s="71" t="str">
        <f t="shared" si="34"/>
        <v>(7.50,10.75]</v>
      </c>
      <c r="O204" s="71">
        <f t="shared" si="35"/>
        <v>24527</v>
      </c>
      <c r="P204" s="71">
        <f t="shared" si="35"/>
        <v>8426</v>
      </c>
      <c r="Q204" s="71">
        <f t="shared" si="35"/>
        <v>16101</v>
      </c>
      <c r="R204" s="72">
        <f t="shared" si="39"/>
        <v>0.21203738123849125</v>
      </c>
      <c r="S204" s="72">
        <f t="shared" si="36"/>
        <v>0.65646022749999999</v>
      </c>
      <c r="T204" s="73">
        <f t="shared" si="36"/>
        <v>9.49636222E-2</v>
      </c>
      <c r="U204" s="73">
        <f t="shared" si="40"/>
        <v>1.8866149424793105E-3</v>
      </c>
      <c r="V204" s="74" t="str">
        <f t="shared" si="41"/>
        <v/>
      </c>
    </row>
    <row r="205" spans="1:22" ht="16.5" x14ac:dyDescent="0.35">
      <c r="A205" s="78">
        <v>1</v>
      </c>
      <c r="B205" s="64" t="s">
        <v>85</v>
      </c>
      <c r="C205" s="64">
        <v>10.75</v>
      </c>
      <c r="D205" s="64">
        <v>17.25</v>
      </c>
      <c r="E205" s="64">
        <v>39090</v>
      </c>
      <c r="F205" s="64">
        <v>4</v>
      </c>
      <c r="G205" s="64">
        <v>39090</v>
      </c>
      <c r="H205" s="64">
        <v>15662</v>
      </c>
      <c r="I205" s="64">
        <v>23428</v>
      </c>
      <c r="J205" s="64">
        <v>0.59933486830000005</v>
      </c>
      <c r="K205" s="64">
        <v>-0.14990110400000001</v>
      </c>
      <c r="L205" s="71" t="str">
        <f t="shared" si="37"/>
        <v>HIS_DUESEQ</v>
      </c>
      <c r="M205" s="71">
        <f t="shared" si="38"/>
        <v>4</v>
      </c>
      <c r="N205" s="71" t="str">
        <f t="shared" si="34"/>
        <v>(10.75,17.25]</v>
      </c>
      <c r="O205" s="71">
        <f t="shared" si="35"/>
        <v>39090</v>
      </c>
      <c r="P205" s="71">
        <f t="shared" si="35"/>
        <v>15662</v>
      </c>
      <c r="Q205" s="71">
        <f t="shared" si="35"/>
        <v>23428</v>
      </c>
      <c r="R205" s="72">
        <f t="shared" si="39"/>
        <v>0.3379353868231999</v>
      </c>
      <c r="S205" s="72">
        <f t="shared" si="36"/>
        <v>0.59933486830000005</v>
      </c>
      <c r="T205" s="73">
        <f t="shared" si="36"/>
        <v>-0.14990110400000001</v>
      </c>
      <c r="U205" s="73">
        <f t="shared" si="40"/>
        <v>7.735276060496339E-3</v>
      </c>
      <c r="V205" s="74" t="str">
        <f t="shared" si="41"/>
        <v/>
      </c>
    </row>
    <row r="206" spans="1:22" ht="16.5" x14ac:dyDescent="0.35">
      <c r="A206" s="78">
        <v>1</v>
      </c>
      <c r="B206" s="64" t="s">
        <v>85</v>
      </c>
      <c r="C206" s="64">
        <v>17.25</v>
      </c>
      <c r="D206" s="64">
        <v>66.000100000000003</v>
      </c>
      <c r="E206" s="64">
        <v>18766</v>
      </c>
      <c r="F206" s="64">
        <v>5</v>
      </c>
      <c r="G206" s="64">
        <v>18766</v>
      </c>
      <c r="H206" s="64">
        <v>8901</v>
      </c>
      <c r="I206" s="64">
        <v>9865</v>
      </c>
      <c r="J206" s="64">
        <v>0.52568474899999995</v>
      </c>
      <c r="K206" s="64">
        <v>-0.44976608699999998</v>
      </c>
      <c r="L206" s="71" t="str">
        <f t="shared" si="37"/>
        <v>HIS_DUESEQ</v>
      </c>
      <c r="M206" s="71">
        <f t="shared" si="38"/>
        <v>5</v>
      </c>
      <c r="N206" s="71" t="str">
        <f t="shared" si="34"/>
        <v>(17.25,66.00]</v>
      </c>
      <c r="O206" s="71">
        <f t="shared" si="35"/>
        <v>18766</v>
      </c>
      <c r="P206" s="71">
        <f t="shared" si="35"/>
        <v>8901</v>
      </c>
      <c r="Q206" s="71">
        <f t="shared" si="35"/>
        <v>9865</v>
      </c>
      <c r="R206" s="72">
        <f t="shared" si="39"/>
        <v>0.16223319184252158</v>
      </c>
      <c r="S206" s="72">
        <f t="shared" si="36"/>
        <v>0.52568474899999995</v>
      </c>
      <c r="T206" s="73">
        <f t="shared" si="36"/>
        <v>-0.44976608699999998</v>
      </c>
      <c r="U206" s="73">
        <f t="shared" si="40"/>
        <v>3.4321333672109766E-2</v>
      </c>
      <c r="V206" s="74" t="str">
        <f t="shared" si="41"/>
        <v/>
      </c>
    </row>
    <row r="207" spans="1:22" ht="16.5" x14ac:dyDescent="0.35">
      <c r="A207" s="78">
        <v>1</v>
      </c>
      <c r="B207" s="64" t="s">
        <v>96</v>
      </c>
      <c r="C207" s="64">
        <v>-1E-4</v>
      </c>
      <c r="D207" s="64">
        <v>24</v>
      </c>
      <c r="E207" s="64">
        <v>57375</v>
      </c>
      <c r="F207" s="64">
        <v>1</v>
      </c>
      <c r="G207" s="64">
        <v>57375</v>
      </c>
      <c r="H207" s="64">
        <v>15359</v>
      </c>
      <c r="I207" s="64">
        <v>42016</v>
      </c>
      <c r="J207" s="64">
        <v>0.7323050109</v>
      </c>
      <c r="K207" s="64">
        <v>0.45375328059999998</v>
      </c>
      <c r="L207" s="71" t="str">
        <f t="shared" si="37"/>
        <v>HIS_PTPDAYS</v>
      </c>
      <c r="M207" s="71">
        <f t="shared" si="38"/>
        <v>1</v>
      </c>
      <c r="N207" s="71" t="str">
        <f t="shared" si="34"/>
        <v>(0.00,24.00]</v>
      </c>
      <c r="O207" s="71">
        <f t="shared" si="35"/>
        <v>57375</v>
      </c>
      <c r="P207" s="71">
        <f t="shared" si="35"/>
        <v>15359</v>
      </c>
      <c r="Q207" s="71">
        <f t="shared" si="35"/>
        <v>42016</v>
      </c>
      <c r="R207" s="72">
        <f t="shared" si="39"/>
        <v>0.49601030491125847</v>
      </c>
      <c r="S207" s="72">
        <f t="shared" si="36"/>
        <v>0.7323050109</v>
      </c>
      <c r="T207" s="73">
        <f t="shared" si="36"/>
        <v>0.45375328059999998</v>
      </c>
      <c r="U207" s="73">
        <f t="shared" si="40"/>
        <v>9.4714429128918587E-2</v>
      </c>
      <c r="V207" s="74">
        <f t="shared" si="41"/>
        <v>0.23426879142197884</v>
      </c>
    </row>
    <row r="208" spans="1:22" ht="16.5" x14ac:dyDescent="0.35">
      <c r="A208" s="78">
        <v>1</v>
      </c>
      <c r="B208" s="64" t="s">
        <v>96</v>
      </c>
      <c r="C208" s="64">
        <v>24</v>
      </c>
      <c r="D208" s="64">
        <v>48</v>
      </c>
      <c r="E208" s="64">
        <v>29300</v>
      </c>
      <c r="F208" s="64">
        <v>2</v>
      </c>
      <c r="G208" s="64">
        <v>29300</v>
      </c>
      <c r="H208" s="64">
        <v>11539</v>
      </c>
      <c r="I208" s="64">
        <v>17761</v>
      </c>
      <c r="J208" s="64">
        <v>0.60617747440000003</v>
      </c>
      <c r="K208" s="64">
        <v>-0.121323156</v>
      </c>
      <c r="L208" s="71" t="str">
        <f t="shared" si="37"/>
        <v>HIS_PTPDAYS</v>
      </c>
      <c r="M208" s="71">
        <f t="shared" si="38"/>
        <v>2</v>
      </c>
      <c r="N208" s="71" t="str">
        <f t="shared" si="34"/>
        <v>(24.00,48.00]</v>
      </c>
      <c r="O208" s="71">
        <f t="shared" si="35"/>
        <v>29300</v>
      </c>
      <c r="P208" s="71">
        <f t="shared" si="35"/>
        <v>11539</v>
      </c>
      <c r="Q208" s="71">
        <f t="shared" si="35"/>
        <v>17761</v>
      </c>
      <c r="R208" s="72">
        <f t="shared" si="39"/>
        <v>0.25330025157123959</v>
      </c>
      <c r="S208" s="72">
        <f t="shared" si="36"/>
        <v>0.60617747440000003</v>
      </c>
      <c r="T208" s="73">
        <f t="shared" si="36"/>
        <v>-0.121323156</v>
      </c>
      <c r="U208" s="73">
        <f t="shared" si="40"/>
        <v>3.7856452389379439E-3</v>
      </c>
      <c r="V208" s="74" t="str">
        <f t="shared" si="41"/>
        <v/>
      </c>
    </row>
    <row r="209" spans="1:22" ht="16.5" x14ac:dyDescent="0.35">
      <c r="A209" s="78">
        <v>1</v>
      </c>
      <c r="B209" s="64" t="s">
        <v>96</v>
      </c>
      <c r="C209" s="64">
        <v>48</v>
      </c>
      <c r="D209" s="64">
        <v>96</v>
      </c>
      <c r="E209" s="64">
        <v>20753</v>
      </c>
      <c r="F209" s="64">
        <v>3</v>
      </c>
      <c r="G209" s="64">
        <v>20753</v>
      </c>
      <c r="H209" s="64">
        <v>10257</v>
      </c>
      <c r="I209" s="64">
        <v>10496</v>
      </c>
      <c r="J209" s="64">
        <v>0.50575820360000001</v>
      </c>
      <c r="K209" s="64">
        <v>-0.52956176300000002</v>
      </c>
      <c r="L209" s="71" t="str">
        <f t="shared" si="37"/>
        <v>HIS_PTPDAYS</v>
      </c>
      <c r="M209" s="71">
        <f t="shared" si="38"/>
        <v>3</v>
      </c>
      <c r="N209" s="71" t="str">
        <f t="shared" si="34"/>
        <v>(48.00,96.00]</v>
      </c>
      <c r="O209" s="71">
        <f t="shared" si="35"/>
        <v>20753</v>
      </c>
      <c r="P209" s="71">
        <f t="shared" si="35"/>
        <v>10257</v>
      </c>
      <c r="Q209" s="71">
        <f t="shared" si="35"/>
        <v>10496</v>
      </c>
      <c r="R209" s="72">
        <f t="shared" si="39"/>
        <v>0.1794109256265507</v>
      </c>
      <c r="S209" s="72">
        <f t="shared" si="36"/>
        <v>0.50575820360000001</v>
      </c>
      <c r="T209" s="73">
        <f t="shared" si="36"/>
        <v>-0.52956176300000002</v>
      </c>
      <c r="U209" s="73">
        <f t="shared" si="40"/>
        <v>5.285506021993424E-2</v>
      </c>
      <c r="V209" s="74" t="str">
        <f t="shared" si="41"/>
        <v/>
      </c>
    </row>
    <row r="210" spans="1:22" ht="16.5" x14ac:dyDescent="0.35">
      <c r="A210" s="78">
        <v>1</v>
      </c>
      <c r="B210" s="64" t="s">
        <v>96</v>
      </c>
      <c r="C210" s="64">
        <v>96</v>
      </c>
      <c r="D210" s="64">
        <v>168</v>
      </c>
      <c r="E210" s="64">
        <v>6776</v>
      </c>
      <c r="F210" s="64">
        <v>4</v>
      </c>
      <c r="G210" s="64">
        <v>6776</v>
      </c>
      <c r="H210" s="64">
        <v>4061</v>
      </c>
      <c r="I210" s="64">
        <v>2715</v>
      </c>
      <c r="J210" s="64">
        <v>0.40067886660000002</v>
      </c>
      <c r="K210" s="64">
        <v>-0.95523289099999997</v>
      </c>
      <c r="L210" s="71" t="str">
        <f t="shared" si="37"/>
        <v>HIS_PTPDAYS</v>
      </c>
      <c r="M210" s="71">
        <f t="shared" si="38"/>
        <v>4</v>
      </c>
      <c r="N210" s="71" t="str">
        <f t="shared" si="34"/>
        <v>(96.00,168.00]</v>
      </c>
      <c r="O210" s="71">
        <f t="shared" si="35"/>
        <v>6776</v>
      </c>
      <c r="P210" s="71">
        <f t="shared" si="35"/>
        <v>4061</v>
      </c>
      <c r="Q210" s="71">
        <f t="shared" si="35"/>
        <v>2715</v>
      </c>
      <c r="R210" s="72">
        <f t="shared" si="39"/>
        <v>5.8578925073266883E-2</v>
      </c>
      <c r="S210" s="72">
        <f t="shared" si="36"/>
        <v>0.40067886660000002</v>
      </c>
      <c r="T210" s="73">
        <f t="shared" si="36"/>
        <v>-0.95523289099999997</v>
      </c>
      <c r="U210" s="73">
        <f t="shared" si="40"/>
        <v>5.6490611205889413E-2</v>
      </c>
      <c r="V210" s="74" t="str">
        <f t="shared" si="41"/>
        <v/>
      </c>
    </row>
    <row r="211" spans="1:22" ht="16.5" x14ac:dyDescent="0.35">
      <c r="A211" s="78">
        <v>1</v>
      </c>
      <c r="B211" s="64" t="s">
        <v>96</v>
      </c>
      <c r="C211" s="64">
        <v>168</v>
      </c>
      <c r="D211" s="64">
        <v>480.00009999999997</v>
      </c>
      <c r="E211" s="64">
        <v>1469</v>
      </c>
      <c r="F211" s="64">
        <v>5</v>
      </c>
      <c r="G211" s="64">
        <v>1469</v>
      </c>
      <c r="H211" s="64">
        <v>1035</v>
      </c>
      <c r="I211" s="64">
        <v>434</v>
      </c>
      <c r="J211" s="64">
        <v>0.29543907419999998</v>
      </c>
      <c r="K211" s="64">
        <v>-1.4217077680000001</v>
      </c>
      <c r="L211" s="71" t="str">
        <f t="shared" si="37"/>
        <v>HIS_PTPDAYS</v>
      </c>
      <c r="M211" s="71">
        <f t="shared" si="38"/>
        <v>5</v>
      </c>
      <c r="N211" s="71" t="str">
        <f t="shared" si="34"/>
        <v>(168.00,480.00]</v>
      </c>
      <c r="O211" s="71">
        <f t="shared" si="35"/>
        <v>1469</v>
      </c>
      <c r="P211" s="71">
        <f t="shared" si="35"/>
        <v>1035</v>
      </c>
      <c r="Q211" s="71">
        <f t="shared" si="35"/>
        <v>434</v>
      </c>
      <c r="R211" s="72">
        <f t="shared" si="39"/>
        <v>1.2699592817684334E-2</v>
      </c>
      <c r="S211" s="72">
        <f t="shared" si="36"/>
        <v>0.29543907419999998</v>
      </c>
      <c r="T211" s="73">
        <f t="shared" si="36"/>
        <v>-1.4217077680000001</v>
      </c>
      <c r="U211" s="73">
        <f t="shared" si="40"/>
        <v>2.6423045628298673E-2</v>
      </c>
      <c r="V211" s="74" t="str">
        <f t="shared" si="41"/>
        <v/>
      </c>
    </row>
    <row r="212" spans="1:22" ht="16.5" x14ac:dyDescent="0.35">
      <c r="A212" s="78">
        <v>1</v>
      </c>
      <c r="B212" s="64" t="s">
        <v>404</v>
      </c>
      <c r="C212" s="64" t="s">
        <v>21</v>
      </c>
      <c r="D212" s="64" t="s">
        <v>21</v>
      </c>
      <c r="E212" s="64" t="s">
        <v>21</v>
      </c>
      <c r="F212" s="64">
        <v>1</v>
      </c>
      <c r="G212" s="64">
        <v>31848</v>
      </c>
      <c r="H212" s="64">
        <v>11019</v>
      </c>
      <c r="I212" s="64">
        <v>20829</v>
      </c>
      <c r="J212" s="64">
        <v>0.65401281089999996</v>
      </c>
      <c r="K212" s="64">
        <v>8.4129594899999993E-2</v>
      </c>
      <c r="L212" s="71" t="str">
        <f t="shared" si="37"/>
        <v>HOUSE_TYPE</v>
      </c>
      <c r="M212" s="71">
        <f t="shared" si="38"/>
        <v>1</v>
      </c>
      <c r="N212" s="71" t="str">
        <f t="shared" si="34"/>
        <v>(.,.]</v>
      </c>
      <c r="O212" s="71">
        <f t="shared" si="35"/>
        <v>31848</v>
      </c>
      <c r="P212" s="71">
        <f t="shared" si="35"/>
        <v>11019</v>
      </c>
      <c r="Q212" s="71">
        <f t="shared" si="35"/>
        <v>20829</v>
      </c>
      <c r="R212" s="72">
        <f t="shared" si="39"/>
        <v>0.27532786389217884</v>
      </c>
      <c r="S212" s="72">
        <f t="shared" si="36"/>
        <v>0.65401281089999996</v>
      </c>
      <c r="T212" s="73">
        <f t="shared" si="36"/>
        <v>8.4129594899999993E-2</v>
      </c>
      <c r="U212" s="73">
        <f t="shared" si="40"/>
        <v>1.9257475973518073E-3</v>
      </c>
      <c r="V212" s="74">
        <f t="shared" si="41"/>
        <v>4.6123013749110216E-3</v>
      </c>
    </row>
    <row r="213" spans="1:22" ht="16.5" x14ac:dyDescent="0.35">
      <c r="A213" s="78">
        <v>1</v>
      </c>
      <c r="B213" s="64" t="s">
        <v>404</v>
      </c>
      <c r="C213" s="64" t="s">
        <v>21</v>
      </c>
      <c r="D213" s="64" t="s">
        <v>21</v>
      </c>
      <c r="E213" s="64" t="s">
        <v>21</v>
      </c>
      <c r="F213" s="64">
        <v>2</v>
      </c>
      <c r="G213" s="64">
        <v>7961</v>
      </c>
      <c r="H213" s="64">
        <v>2956</v>
      </c>
      <c r="I213" s="64">
        <v>5005</v>
      </c>
      <c r="J213" s="64">
        <v>0.62868986309999997</v>
      </c>
      <c r="K213" s="64">
        <v>-2.5995186E-2</v>
      </c>
      <c r="L213" s="71" t="str">
        <f t="shared" si="37"/>
        <v>HOUSE_TYPE</v>
      </c>
      <c r="M213" s="71">
        <f t="shared" si="38"/>
        <v>2</v>
      </c>
      <c r="N213" s="71" t="str">
        <f t="shared" si="34"/>
        <v>(.,.]</v>
      </c>
      <c r="O213" s="71">
        <f t="shared" si="35"/>
        <v>7961</v>
      </c>
      <c r="P213" s="71">
        <f t="shared" si="35"/>
        <v>2956</v>
      </c>
      <c r="Q213" s="71">
        <f t="shared" si="35"/>
        <v>5005</v>
      </c>
      <c r="R213" s="72">
        <f t="shared" si="39"/>
        <v>6.882332091326411E-2</v>
      </c>
      <c r="S213" s="72">
        <f t="shared" si="36"/>
        <v>0.62868986309999997</v>
      </c>
      <c r="T213" s="73">
        <f t="shared" si="36"/>
        <v>-2.5995186E-2</v>
      </c>
      <c r="U213" s="73">
        <f t="shared" si="40"/>
        <v>4.6668167437917705E-5</v>
      </c>
      <c r="V213" s="74" t="str">
        <f t="shared" si="41"/>
        <v/>
      </c>
    </row>
    <row r="214" spans="1:22" ht="16.5" x14ac:dyDescent="0.35">
      <c r="A214" s="78">
        <v>1</v>
      </c>
      <c r="B214" s="64" t="s">
        <v>404</v>
      </c>
      <c r="C214" s="64" t="s">
        <v>21</v>
      </c>
      <c r="D214" s="64" t="s">
        <v>21</v>
      </c>
      <c r="E214" s="64" t="s">
        <v>21</v>
      </c>
      <c r="F214" s="64">
        <v>3</v>
      </c>
      <c r="G214" s="64">
        <v>27596</v>
      </c>
      <c r="H214" s="64">
        <v>10721</v>
      </c>
      <c r="I214" s="64">
        <v>16875</v>
      </c>
      <c r="J214" s="64">
        <v>0.61150166689999996</v>
      </c>
      <c r="K214" s="64">
        <v>-9.8966793999999997E-2</v>
      </c>
      <c r="L214" s="71" t="str">
        <f t="shared" si="37"/>
        <v>HOUSE_TYPE</v>
      </c>
      <c r="M214" s="71">
        <f t="shared" si="38"/>
        <v>3</v>
      </c>
      <c r="N214" s="71" t="str">
        <f t="shared" si="34"/>
        <v>(.,.]</v>
      </c>
      <c r="O214" s="71">
        <f t="shared" si="35"/>
        <v>27596</v>
      </c>
      <c r="P214" s="71">
        <f t="shared" si="35"/>
        <v>10721</v>
      </c>
      <c r="Q214" s="71">
        <f t="shared" si="35"/>
        <v>16875</v>
      </c>
      <c r="R214" s="72">
        <f t="shared" si="39"/>
        <v>0.23856906970511702</v>
      </c>
      <c r="S214" s="72">
        <f t="shared" si="36"/>
        <v>0.61150166689999996</v>
      </c>
      <c r="T214" s="73">
        <f t="shared" si="36"/>
        <v>-9.8966793999999997E-2</v>
      </c>
      <c r="U214" s="73">
        <f t="shared" si="40"/>
        <v>2.3662692665999355E-3</v>
      </c>
      <c r="V214" s="74" t="str">
        <f t="shared" si="41"/>
        <v/>
      </c>
    </row>
    <row r="215" spans="1:22" ht="16.5" x14ac:dyDescent="0.35">
      <c r="A215" s="78">
        <v>1</v>
      </c>
      <c r="B215" s="64" t="s">
        <v>404</v>
      </c>
      <c r="C215" s="64" t="s">
        <v>21</v>
      </c>
      <c r="D215" s="64" t="s">
        <v>21</v>
      </c>
      <c r="E215" s="64" t="s">
        <v>21</v>
      </c>
      <c r="F215" s="64">
        <v>4</v>
      </c>
      <c r="G215" s="64">
        <v>33474</v>
      </c>
      <c r="H215" s="64">
        <v>12047</v>
      </c>
      <c r="I215" s="64">
        <v>21427</v>
      </c>
      <c r="J215" s="64">
        <v>0.64010874110000004</v>
      </c>
      <c r="K215" s="64">
        <v>2.32405467E-2</v>
      </c>
      <c r="L215" s="71" t="str">
        <f t="shared" si="37"/>
        <v>HOUSE_TYPE</v>
      </c>
      <c r="M215" s="71">
        <f t="shared" si="38"/>
        <v>4</v>
      </c>
      <c r="N215" s="71" t="str">
        <f t="shared" si="34"/>
        <v>(.,.]</v>
      </c>
      <c r="O215" s="71">
        <f t="shared" si="35"/>
        <v>33474</v>
      </c>
      <c r="P215" s="71">
        <f t="shared" si="35"/>
        <v>12047</v>
      </c>
      <c r="Q215" s="71">
        <f t="shared" si="35"/>
        <v>21427</v>
      </c>
      <c r="R215" s="72">
        <f t="shared" si="39"/>
        <v>0.28938473109541551</v>
      </c>
      <c r="S215" s="72">
        <f t="shared" si="36"/>
        <v>0.64010874110000004</v>
      </c>
      <c r="T215" s="73">
        <f t="shared" si="36"/>
        <v>2.32405467E-2</v>
      </c>
      <c r="U215" s="73">
        <f t="shared" si="40"/>
        <v>1.5580844445147533E-4</v>
      </c>
      <c r="V215" s="74" t="str">
        <f t="shared" si="41"/>
        <v/>
      </c>
    </row>
    <row r="216" spans="1:22" ht="16.5" x14ac:dyDescent="0.35">
      <c r="A216" s="78">
        <v>1</v>
      </c>
      <c r="B216" s="64" t="s">
        <v>404</v>
      </c>
      <c r="C216" s="64" t="s">
        <v>21</v>
      </c>
      <c r="D216" s="64" t="s">
        <v>21</v>
      </c>
      <c r="E216" s="64" t="s">
        <v>21</v>
      </c>
      <c r="F216" s="64">
        <v>5</v>
      </c>
      <c r="G216" s="64">
        <v>14794</v>
      </c>
      <c r="H216" s="64">
        <v>5508</v>
      </c>
      <c r="I216" s="64">
        <v>9286</v>
      </c>
      <c r="J216" s="64">
        <v>0.62768690009999994</v>
      </c>
      <c r="K216" s="64">
        <v>-3.0289287000000002E-2</v>
      </c>
      <c r="L216" s="71" t="str">
        <f t="shared" si="37"/>
        <v>HOUSE_TYPE</v>
      </c>
      <c r="M216" s="71">
        <f t="shared" si="38"/>
        <v>5</v>
      </c>
      <c r="N216" s="71" t="str">
        <f t="shared" si="34"/>
        <v>(.,.]</v>
      </c>
      <c r="O216" s="71">
        <f t="shared" si="35"/>
        <v>14794</v>
      </c>
      <c r="P216" s="71">
        <f t="shared" si="35"/>
        <v>5508</v>
      </c>
      <c r="Q216" s="71">
        <f t="shared" si="35"/>
        <v>9286</v>
      </c>
      <c r="R216" s="72">
        <f t="shared" si="39"/>
        <v>0.12789501439402454</v>
      </c>
      <c r="S216" s="72">
        <f t="shared" si="36"/>
        <v>0.62768690009999994</v>
      </c>
      <c r="T216" s="73">
        <f t="shared" si="36"/>
        <v>-3.0289287000000002E-2</v>
      </c>
      <c r="U216" s="73">
        <f t="shared" si="40"/>
        <v>1.1780789906988617E-4</v>
      </c>
      <c r="V216" s="74" t="str">
        <f t="shared" si="41"/>
        <v/>
      </c>
    </row>
    <row r="217" spans="1:22" ht="16.5" x14ac:dyDescent="0.35">
      <c r="A217" s="78">
        <v>1</v>
      </c>
      <c r="B217" s="64" t="s">
        <v>95</v>
      </c>
      <c r="C217" s="64">
        <v>-1E-4</v>
      </c>
      <c r="D217" s="64">
        <v>4.75</v>
      </c>
      <c r="E217" s="64">
        <v>100258</v>
      </c>
      <c r="F217" s="64">
        <v>1</v>
      </c>
      <c r="G217" s="64">
        <v>47082</v>
      </c>
      <c r="H217" s="64">
        <v>13975</v>
      </c>
      <c r="I217" s="64">
        <v>33107</v>
      </c>
      <c r="J217" s="64">
        <v>0.70317700000000005</v>
      </c>
      <c r="K217" s="64">
        <v>0.30987912527612466</v>
      </c>
      <c r="L217" s="71" t="str">
        <f t="shared" si="37"/>
        <v>INCM_TIMES</v>
      </c>
      <c r="M217" s="71">
        <f t="shared" ref="M217:M247" si="42">F217</f>
        <v>1</v>
      </c>
      <c r="N217" s="71">
        <v>0</v>
      </c>
      <c r="O217" s="71">
        <f t="shared" ref="O217:O239" si="43">G217</f>
        <v>47082</v>
      </c>
      <c r="P217" s="71">
        <f t="shared" ref="P217:P239" si="44">H217</f>
        <v>13975</v>
      </c>
      <c r="Q217" s="71">
        <f t="shared" ref="Q217:Q239" si="45">I217</f>
        <v>33107</v>
      </c>
      <c r="R217" s="72">
        <f t="shared" si="39"/>
        <v>0.40702670458966222</v>
      </c>
      <c r="S217" s="72">
        <f t="shared" ref="S217:S239" si="46">J217</f>
        <v>0.70317700000000005</v>
      </c>
      <c r="T217" s="73">
        <f t="shared" ref="T217:T239" si="47">K217</f>
        <v>0.30987912527612466</v>
      </c>
      <c r="U217" s="73">
        <f t="shared" si="40"/>
        <v>3.7232749406058849E-2</v>
      </c>
      <c r="V217" s="74">
        <f t="shared" si="41"/>
        <v>9.3388305390463763E-2</v>
      </c>
    </row>
    <row r="218" spans="1:22" ht="16.5" x14ac:dyDescent="0.35">
      <c r="A218" s="78">
        <v>1</v>
      </c>
      <c r="B218" s="64" t="s">
        <v>95</v>
      </c>
      <c r="C218" s="64">
        <v>4.75</v>
      </c>
      <c r="D218" s="64">
        <v>9.5</v>
      </c>
      <c r="E218" s="64">
        <v>11237</v>
      </c>
      <c r="F218" s="64">
        <v>2</v>
      </c>
      <c r="G218" s="64">
        <v>38180</v>
      </c>
      <c r="H218" s="64">
        <v>14103</v>
      </c>
      <c r="I218" s="64">
        <v>24077</v>
      </c>
      <c r="J218" s="64">
        <v>0.63061800000000001</v>
      </c>
      <c r="K218" s="64">
        <v>-1.7726108817859174E-2</v>
      </c>
      <c r="L218" s="71" t="str">
        <f t="shared" si="37"/>
        <v>INCM_TIMES</v>
      </c>
      <c r="M218" s="71">
        <f t="shared" si="42"/>
        <v>2</v>
      </c>
      <c r="N218" s="71" t="s">
        <v>1309</v>
      </c>
      <c r="O218" s="71">
        <f t="shared" si="43"/>
        <v>38180</v>
      </c>
      <c r="P218" s="71">
        <f t="shared" si="44"/>
        <v>14103</v>
      </c>
      <c r="Q218" s="71">
        <f t="shared" si="45"/>
        <v>24077</v>
      </c>
      <c r="R218" s="72">
        <f t="shared" si="39"/>
        <v>0.33006838242286446</v>
      </c>
      <c r="S218" s="72">
        <f t="shared" si="46"/>
        <v>0.63061800000000001</v>
      </c>
      <c r="T218" s="73">
        <f t="shared" si="47"/>
        <v>-1.7726108817859174E-2</v>
      </c>
      <c r="U218" s="73">
        <f t="shared" si="40"/>
        <v>1.0395798329778072E-4</v>
      </c>
      <c r="V218" s="74" t="str">
        <f t="shared" si="41"/>
        <v/>
      </c>
    </row>
    <row r="219" spans="1:22" ht="16.5" x14ac:dyDescent="0.35">
      <c r="A219" s="78">
        <v>1</v>
      </c>
      <c r="B219" s="64" t="s">
        <v>95</v>
      </c>
      <c r="C219" s="64">
        <v>9.5</v>
      </c>
      <c r="D219" s="64">
        <v>14.25</v>
      </c>
      <c r="E219" s="64">
        <v>2680</v>
      </c>
      <c r="F219" s="64">
        <v>3</v>
      </c>
      <c r="G219" s="64">
        <v>8960</v>
      </c>
      <c r="H219" s="64">
        <v>3733</v>
      </c>
      <c r="I219" s="64">
        <v>5227</v>
      </c>
      <c r="J219" s="64">
        <v>0.58337099999999997</v>
      </c>
      <c r="K219" s="64">
        <v>-0.21597029627110975</v>
      </c>
      <c r="L219" s="71" t="str">
        <f t="shared" si="37"/>
        <v>INCM_TIMES</v>
      </c>
      <c r="M219" s="71">
        <f t="shared" si="42"/>
        <v>3</v>
      </c>
      <c r="N219" s="71" t="s">
        <v>1310</v>
      </c>
      <c r="O219" s="71">
        <f t="shared" si="43"/>
        <v>8960</v>
      </c>
      <c r="P219" s="71">
        <f t="shared" si="44"/>
        <v>3733</v>
      </c>
      <c r="Q219" s="71">
        <f t="shared" si="45"/>
        <v>5227</v>
      </c>
      <c r="R219" s="72">
        <f t="shared" si="39"/>
        <v>7.7459735634071908E-2</v>
      </c>
      <c r="S219" s="72">
        <f t="shared" si="46"/>
        <v>0.58337099999999997</v>
      </c>
      <c r="T219" s="73">
        <f t="shared" si="47"/>
        <v>-0.21597029627110975</v>
      </c>
      <c r="U219" s="73">
        <f t="shared" si="40"/>
        <v>3.7064265674890988E-3</v>
      </c>
      <c r="V219" s="74" t="str">
        <f t="shared" si="41"/>
        <v/>
      </c>
    </row>
    <row r="220" spans="1:22" ht="16.5" x14ac:dyDescent="0.35">
      <c r="A220" s="78">
        <v>1</v>
      </c>
      <c r="B220" s="64" t="s">
        <v>95</v>
      </c>
      <c r="C220" s="64">
        <v>14.25</v>
      </c>
      <c r="D220" s="64">
        <v>95.000100000000003</v>
      </c>
      <c r="E220" s="64">
        <v>1491</v>
      </c>
      <c r="F220" s="64">
        <v>4</v>
      </c>
      <c r="G220" s="64">
        <v>12702</v>
      </c>
      <c r="H220" s="64">
        <v>5816</v>
      </c>
      <c r="I220" s="64">
        <v>6886</v>
      </c>
      <c r="J220" s="64">
        <v>0.54211900000000002</v>
      </c>
      <c r="K220" s="64">
        <v>-0.383717971384334</v>
      </c>
      <c r="L220" s="71" t="str">
        <f t="shared" si="37"/>
        <v>INCM_TIMES</v>
      </c>
      <c r="M220" s="71">
        <f t="shared" si="42"/>
        <v>4</v>
      </c>
      <c r="N220" s="71" t="s">
        <v>1311</v>
      </c>
      <c r="O220" s="71">
        <f t="shared" si="43"/>
        <v>12702</v>
      </c>
      <c r="P220" s="71">
        <f t="shared" si="44"/>
        <v>5816</v>
      </c>
      <c r="Q220" s="71">
        <f t="shared" si="45"/>
        <v>6886</v>
      </c>
      <c r="R220" s="72">
        <f t="shared" si="39"/>
        <v>0.10980954933303363</v>
      </c>
      <c r="S220" s="72">
        <f t="shared" si="46"/>
        <v>0.54211900000000002</v>
      </c>
      <c r="T220" s="73">
        <f t="shared" si="47"/>
        <v>-0.383717971384334</v>
      </c>
      <c r="U220" s="73">
        <f t="shared" si="40"/>
        <v>1.6832534452185171E-2</v>
      </c>
      <c r="V220" s="74" t="str">
        <f t="shared" si="41"/>
        <v/>
      </c>
    </row>
    <row r="221" spans="1:22" ht="16.5" x14ac:dyDescent="0.35">
      <c r="A221" s="78">
        <v>1</v>
      </c>
      <c r="B221" s="173" t="s">
        <v>95</v>
      </c>
      <c r="C221" s="173">
        <v>14.25</v>
      </c>
      <c r="D221" s="173">
        <v>95.000100000000003</v>
      </c>
      <c r="E221" s="173">
        <v>1491</v>
      </c>
      <c r="F221" s="64">
        <v>5</v>
      </c>
      <c r="G221" s="64">
        <v>8749</v>
      </c>
      <c r="H221" s="64">
        <v>4624</v>
      </c>
      <c r="I221" s="64">
        <v>4125</v>
      </c>
      <c r="J221" s="64">
        <v>0.47148200000000001</v>
      </c>
      <c r="K221" s="64">
        <v>-0.66678970765287982</v>
      </c>
      <c r="L221" s="71" t="str">
        <f t="shared" si="37"/>
        <v>INCM_TIMES</v>
      </c>
      <c r="M221" s="71">
        <f t="shared" si="42"/>
        <v>5</v>
      </c>
      <c r="N221" s="71" t="s">
        <v>1312</v>
      </c>
      <c r="O221" s="71">
        <f t="shared" si="43"/>
        <v>8749</v>
      </c>
      <c r="P221" s="71">
        <f t="shared" si="44"/>
        <v>4624</v>
      </c>
      <c r="Q221" s="71">
        <f t="shared" si="45"/>
        <v>4125</v>
      </c>
      <c r="R221" s="72">
        <f t="shared" si="39"/>
        <v>7.5635628020367759E-2</v>
      </c>
      <c r="S221" s="72">
        <f t="shared" si="46"/>
        <v>0.47148200000000001</v>
      </c>
      <c r="T221" s="73">
        <f t="shared" si="47"/>
        <v>-0.66678970765287982</v>
      </c>
      <c r="U221" s="73">
        <f t="shared" si="40"/>
        <v>3.5512636981432866E-2</v>
      </c>
      <c r="V221" s="74" t="str">
        <f t="shared" si="41"/>
        <v/>
      </c>
    </row>
    <row r="222" spans="1:22" ht="16.5" x14ac:dyDescent="0.35">
      <c r="A222" s="78">
        <v>1</v>
      </c>
      <c r="B222" s="64" t="s">
        <v>168</v>
      </c>
      <c r="F222" s="64">
        <v>1</v>
      </c>
      <c r="G222" s="64">
        <v>61271</v>
      </c>
      <c r="H222" s="64">
        <v>20253</v>
      </c>
      <c r="I222" s="64">
        <v>41018</v>
      </c>
      <c r="J222" s="64">
        <v>0.66945200000000005</v>
      </c>
      <c r="K222" s="64">
        <v>0.15311246795425007</v>
      </c>
      <c r="L222" s="71" t="str">
        <f t="shared" si="37"/>
        <v>INSURE_TYPE</v>
      </c>
      <c r="M222" s="71">
        <f t="shared" si="42"/>
        <v>1</v>
      </c>
      <c r="N222" s="71">
        <v>2</v>
      </c>
      <c r="O222" s="71">
        <f t="shared" si="43"/>
        <v>61271</v>
      </c>
      <c r="P222" s="71">
        <f t="shared" si="44"/>
        <v>20253</v>
      </c>
      <c r="Q222" s="71">
        <f t="shared" si="45"/>
        <v>41018</v>
      </c>
      <c r="R222" s="72">
        <f t="shared" si="39"/>
        <v>0.52969145781643079</v>
      </c>
      <c r="S222" s="72">
        <f t="shared" si="46"/>
        <v>0.66945200000000005</v>
      </c>
      <c r="T222" s="73">
        <f t="shared" si="47"/>
        <v>0.15311246795425007</v>
      </c>
      <c r="U222" s="73">
        <f t="shared" si="40"/>
        <v>1.2143547446208004E-2</v>
      </c>
      <c r="V222" s="74">
        <f t="shared" si="41"/>
        <v>2.6871109052641083E-2</v>
      </c>
    </row>
    <row r="223" spans="1:22" ht="16.5" x14ac:dyDescent="0.35">
      <c r="A223" s="78">
        <v>1</v>
      </c>
      <c r="B223" s="64" t="s">
        <v>168</v>
      </c>
      <c r="C223" s="64" t="s">
        <v>21</v>
      </c>
      <c r="D223" s="64" t="s">
        <v>21</v>
      </c>
      <c r="E223" s="64" t="s">
        <v>21</v>
      </c>
      <c r="F223" s="64">
        <v>2</v>
      </c>
      <c r="G223" s="64">
        <v>8738</v>
      </c>
      <c r="H223" s="64">
        <v>3268</v>
      </c>
      <c r="I223" s="64">
        <v>5470</v>
      </c>
      <c r="J223" s="64">
        <v>0.62600100000000003</v>
      </c>
      <c r="K223" s="64">
        <v>-3.7495156633314389E-2</v>
      </c>
      <c r="L223" s="71" t="str">
        <f t="shared" si="37"/>
        <v>INSURE_TYPE</v>
      </c>
      <c r="M223" s="71">
        <f t="shared" si="42"/>
        <v>2</v>
      </c>
      <c r="N223" s="71">
        <v>4</v>
      </c>
      <c r="O223" s="71">
        <f t="shared" si="43"/>
        <v>8738</v>
      </c>
      <c r="P223" s="71">
        <f t="shared" si="44"/>
        <v>3268</v>
      </c>
      <c r="Q223" s="71">
        <f t="shared" si="45"/>
        <v>5470</v>
      </c>
      <c r="R223" s="72">
        <f t="shared" si="39"/>
        <v>7.5540532362781285E-2</v>
      </c>
      <c r="S223" s="72">
        <f t="shared" si="46"/>
        <v>0.62600100000000003</v>
      </c>
      <c r="T223" s="73">
        <f t="shared" si="47"/>
        <v>-3.7495156633314389E-2</v>
      </c>
      <c r="U223" s="73">
        <f t="shared" si="40"/>
        <v>1.0672812262538161E-4</v>
      </c>
      <c r="V223" s="74" t="str">
        <f t="shared" si="41"/>
        <v/>
      </c>
    </row>
    <row r="224" spans="1:22" ht="16.5" x14ac:dyDescent="0.35">
      <c r="A224" s="78">
        <v>1</v>
      </c>
      <c r="B224" s="64" t="s">
        <v>168</v>
      </c>
      <c r="C224" s="64" t="s">
        <v>21</v>
      </c>
      <c r="D224" s="64" t="s">
        <v>21</v>
      </c>
      <c r="E224" s="64" t="s">
        <v>21</v>
      </c>
      <c r="F224" s="64">
        <v>3</v>
      </c>
      <c r="G224" s="64">
        <v>10423</v>
      </c>
      <c r="H224" s="64">
        <v>4188</v>
      </c>
      <c r="I224" s="64">
        <v>6235</v>
      </c>
      <c r="J224" s="64">
        <v>0.59819599999999995</v>
      </c>
      <c r="K224" s="64">
        <v>-0.15464030994573844</v>
      </c>
      <c r="L224" s="71" t="str">
        <f t="shared" si="37"/>
        <v>INSURE_TYPE</v>
      </c>
      <c r="M224" s="71">
        <f t="shared" si="42"/>
        <v>3</v>
      </c>
      <c r="N224" s="71" t="s">
        <v>1129</v>
      </c>
      <c r="O224" s="71">
        <f t="shared" si="43"/>
        <v>10423</v>
      </c>
      <c r="P224" s="71">
        <f t="shared" si="44"/>
        <v>4188</v>
      </c>
      <c r="Q224" s="71">
        <f t="shared" si="45"/>
        <v>6235</v>
      </c>
      <c r="R224" s="72">
        <f t="shared" si="39"/>
        <v>9.0107458093072718E-2</v>
      </c>
      <c r="S224" s="72">
        <f t="shared" si="46"/>
        <v>0.59819599999999995</v>
      </c>
      <c r="T224" s="73">
        <f t="shared" si="47"/>
        <v>-0.15464030994573844</v>
      </c>
      <c r="U224" s="73">
        <f t="shared" si="40"/>
        <v>2.196180505932596E-3</v>
      </c>
      <c r="V224" s="74" t="str">
        <f t="shared" si="41"/>
        <v/>
      </c>
    </row>
    <row r="225" spans="1:22" ht="16.5" x14ac:dyDescent="0.35">
      <c r="A225" s="78">
        <v>1</v>
      </c>
      <c r="B225" s="64" t="s">
        <v>168</v>
      </c>
      <c r="C225" s="64" t="s">
        <v>21</v>
      </c>
      <c r="D225" s="64" t="s">
        <v>21</v>
      </c>
      <c r="E225" s="64" t="s">
        <v>21</v>
      </c>
      <c r="F225" s="64">
        <v>4</v>
      </c>
      <c r="G225" s="64">
        <v>35241</v>
      </c>
      <c r="H225" s="64">
        <v>14542</v>
      </c>
      <c r="I225" s="64">
        <v>20699</v>
      </c>
      <c r="J225" s="64">
        <v>0.58735599999999999</v>
      </c>
      <c r="K225" s="64">
        <v>-0.1995512203716594</v>
      </c>
      <c r="L225" s="71" t="str">
        <f t="shared" si="37"/>
        <v>INSURE_TYPE</v>
      </c>
      <c r="M225" s="71">
        <f t="shared" si="42"/>
        <v>4</v>
      </c>
      <c r="N225" s="71">
        <v>1</v>
      </c>
      <c r="O225" s="71">
        <f t="shared" si="43"/>
        <v>35241</v>
      </c>
      <c r="P225" s="71">
        <f t="shared" si="44"/>
        <v>14542</v>
      </c>
      <c r="Q225" s="71">
        <f t="shared" si="45"/>
        <v>20699</v>
      </c>
      <c r="R225" s="72">
        <f t="shared" si="39"/>
        <v>0.30466055172771522</v>
      </c>
      <c r="S225" s="72">
        <f t="shared" si="46"/>
        <v>0.58735599999999999</v>
      </c>
      <c r="T225" s="73">
        <f t="shared" si="47"/>
        <v>-0.1995512203716594</v>
      </c>
      <c r="U225" s="73">
        <f t="shared" si="40"/>
        <v>1.2424652977875102E-2</v>
      </c>
      <c r="V225" s="74" t="str">
        <f t="shared" si="41"/>
        <v/>
      </c>
    </row>
    <row r="226" spans="1:22" ht="16.5" x14ac:dyDescent="0.35">
      <c r="A226" s="78">
        <v>1</v>
      </c>
      <c r="B226" s="64" t="s">
        <v>25</v>
      </c>
      <c r="C226" s="64">
        <v>-1E-4</v>
      </c>
      <c r="D226" s="64">
        <v>0.15</v>
      </c>
      <c r="E226" s="64">
        <v>114165</v>
      </c>
      <c r="F226" s="64">
        <v>1</v>
      </c>
      <c r="G226" s="64">
        <v>114165</v>
      </c>
      <c r="H226" s="64">
        <v>41837</v>
      </c>
      <c r="I226" s="64">
        <v>72328</v>
      </c>
      <c r="J226" s="64">
        <v>0.63353917579999997</v>
      </c>
      <c r="K226" s="64">
        <v>-5.1653819999999996E-3</v>
      </c>
      <c r="L226" s="71" t="str">
        <f t="shared" si="37"/>
        <v>INTER3_COUNT</v>
      </c>
      <c r="M226" s="71">
        <f t="shared" si="42"/>
        <v>1</v>
      </c>
      <c r="N226" s="71" t="str">
        <f t="shared" si="34"/>
        <v>(0.00,0.15]</v>
      </c>
      <c r="O226" s="71">
        <f t="shared" si="43"/>
        <v>114165</v>
      </c>
      <c r="P226" s="71">
        <f t="shared" si="44"/>
        <v>41837</v>
      </c>
      <c r="Q226" s="71">
        <f t="shared" si="45"/>
        <v>72328</v>
      </c>
      <c r="R226" s="72">
        <f t="shared" si="39"/>
        <v>0.98696324985087269</v>
      </c>
      <c r="S226" s="72">
        <f t="shared" si="46"/>
        <v>0.63353917579999997</v>
      </c>
      <c r="T226" s="73">
        <f t="shared" si="47"/>
        <v>-5.1653819999999996E-3</v>
      </c>
      <c r="U226" s="73">
        <f t="shared" si="40"/>
        <v>2.6351617323155107E-5</v>
      </c>
      <c r="V226" s="74">
        <f t="shared" si="41"/>
        <v>2.27746805750238E-3</v>
      </c>
    </row>
    <row r="227" spans="1:22" ht="16.5" x14ac:dyDescent="0.35">
      <c r="A227" s="78">
        <v>1</v>
      </c>
      <c r="B227" s="64" t="s">
        <v>25</v>
      </c>
      <c r="C227" s="64">
        <v>0.9</v>
      </c>
      <c r="D227" s="64">
        <v>1.05</v>
      </c>
      <c r="E227" s="64">
        <v>1449</v>
      </c>
      <c r="F227" s="64">
        <v>2</v>
      </c>
      <c r="G227" s="64">
        <v>1449</v>
      </c>
      <c r="H227" s="64">
        <v>403</v>
      </c>
      <c r="I227" s="64">
        <v>1046</v>
      </c>
      <c r="J227" s="64">
        <v>0.72187715669999997</v>
      </c>
      <c r="K227" s="64">
        <v>0.40119648660000001</v>
      </c>
      <c r="L227" s="71" t="str">
        <f t="shared" si="37"/>
        <v>INTER3_COUNT</v>
      </c>
      <c r="M227" s="71">
        <f t="shared" si="42"/>
        <v>2</v>
      </c>
      <c r="N227" s="71" t="str">
        <f t="shared" si="34"/>
        <v>(0.90,1.05]</v>
      </c>
      <c r="O227" s="71">
        <f t="shared" si="43"/>
        <v>1449</v>
      </c>
      <c r="P227" s="71">
        <f t="shared" si="44"/>
        <v>403</v>
      </c>
      <c r="Q227" s="71">
        <f t="shared" si="45"/>
        <v>1046</v>
      </c>
      <c r="R227" s="72">
        <f t="shared" si="39"/>
        <v>1.2526691622072567E-2</v>
      </c>
      <c r="S227" s="72">
        <f t="shared" si="46"/>
        <v>0.72187715669999997</v>
      </c>
      <c r="T227" s="73">
        <f t="shared" si="47"/>
        <v>0.40119648660000001</v>
      </c>
      <c r="U227" s="73">
        <f t="shared" si="40"/>
        <v>1.8889034191547083E-3</v>
      </c>
      <c r="V227" s="74" t="str">
        <f t="shared" si="41"/>
        <v/>
      </c>
    </row>
    <row r="228" spans="1:22" ht="16.5" x14ac:dyDescent="0.35">
      <c r="A228" s="78">
        <v>1</v>
      </c>
      <c r="B228" s="64" t="s">
        <v>25</v>
      </c>
      <c r="C228" s="64">
        <v>1.95</v>
      </c>
      <c r="D228" s="64">
        <v>3.0001000000000002</v>
      </c>
      <c r="E228" s="64">
        <v>59</v>
      </c>
      <c r="F228" s="64">
        <v>3</v>
      </c>
      <c r="G228" s="64">
        <v>59</v>
      </c>
      <c r="H228" s="64">
        <v>11</v>
      </c>
      <c r="I228" s="64">
        <v>48</v>
      </c>
      <c r="J228" s="64">
        <v>0.81355932200000003</v>
      </c>
      <c r="K228" s="64">
        <v>0.92071014200000001</v>
      </c>
      <c r="L228" s="71" t="str">
        <f t="shared" si="37"/>
        <v>INTER3_COUNT</v>
      </c>
      <c r="M228" s="71">
        <f t="shared" si="42"/>
        <v>3</v>
      </c>
      <c r="N228" s="71" t="str">
        <f t="shared" si="34"/>
        <v>(1.95,3.00]</v>
      </c>
      <c r="O228" s="71">
        <f t="shared" si="43"/>
        <v>59</v>
      </c>
      <c r="P228" s="71">
        <f t="shared" si="44"/>
        <v>11</v>
      </c>
      <c r="Q228" s="71">
        <f t="shared" si="45"/>
        <v>48</v>
      </c>
      <c r="R228" s="72">
        <f t="shared" si="39"/>
        <v>5.1005852705471462E-4</v>
      </c>
      <c r="S228" s="72">
        <f t="shared" si="46"/>
        <v>0.81355932200000003</v>
      </c>
      <c r="T228" s="73">
        <f t="shared" si="47"/>
        <v>0.92071014200000001</v>
      </c>
      <c r="U228" s="73">
        <f t="shared" si="40"/>
        <v>3.6221302102451666E-4</v>
      </c>
      <c r="V228" s="74" t="str">
        <f t="shared" si="41"/>
        <v/>
      </c>
    </row>
    <row r="229" spans="1:22" ht="16.5" x14ac:dyDescent="0.35">
      <c r="A229" s="78">
        <v>1</v>
      </c>
      <c r="B229" s="64" t="s">
        <v>70</v>
      </c>
      <c r="C229" s="64">
        <v>-1E-4</v>
      </c>
      <c r="D229" s="64">
        <v>3.15</v>
      </c>
      <c r="E229" s="64">
        <v>10378</v>
      </c>
      <c r="F229" s="64">
        <v>1</v>
      </c>
      <c r="G229" s="64">
        <v>10378</v>
      </c>
      <c r="H229" s="64">
        <v>4095</v>
      </c>
      <c r="I229" s="64">
        <v>6283</v>
      </c>
      <c r="J229" s="64">
        <v>0.60541530160000001</v>
      </c>
      <c r="K229" s="64">
        <v>-0.12451474</v>
      </c>
      <c r="L229" s="71" t="str">
        <f t="shared" si="37"/>
        <v>INTIME_PAY</v>
      </c>
      <c r="M229" s="71">
        <f t="shared" si="42"/>
        <v>1</v>
      </c>
      <c r="N229" s="71" t="str">
        <f t="shared" si="34"/>
        <v>(0.00,3.15]</v>
      </c>
      <c r="O229" s="71">
        <f t="shared" si="43"/>
        <v>10378</v>
      </c>
      <c r="P229" s="71">
        <f t="shared" si="44"/>
        <v>4095</v>
      </c>
      <c r="Q229" s="71">
        <f t="shared" si="45"/>
        <v>6283</v>
      </c>
      <c r="R229" s="72">
        <f t="shared" si="39"/>
        <v>8.9718430402946234E-2</v>
      </c>
      <c r="S229" s="72">
        <f t="shared" si="46"/>
        <v>0.60541530160000001</v>
      </c>
      <c r="T229" s="73">
        <f t="shared" si="47"/>
        <v>-0.12451474</v>
      </c>
      <c r="U229" s="73">
        <f t="shared" si="40"/>
        <v>1.4128658565659773E-3</v>
      </c>
      <c r="V229" s="74">
        <f t="shared" si="41"/>
        <v>3.6141658444392446E-3</v>
      </c>
    </row>
    <row r="230" spans="1:22" ht="16.5" x14ac:dyDescent="0.35">
      <c r="A230" s="78">
        <v>1</v>
      </c>
      <c r="B230" s="64" t="s">
        <v>70</v>
      </c>
      <c r="C230" s="64">
        <v>3.15</v>
      </c>
      <c r="D230" s="64">
        <v>6.3</v>
      </c>
      <c r="E230" s="64">
        <v>24794</v>
      </c>
      <c r="F230" s="64">
        <v>2</v>
      </c>
      <c r="G230" s="64">
        <v>24794</v>
      </c>
      <c r="H230" s="64">
        <v>9298</v>
      </c>
      <c r="I230" s="64">
        <v>15496</v>
      </c>
      <c r="J230" s="64">
        <v>0.62498991690000005</v>
      </c>
      <c r="K230" s="64">
        <v>-4.1812993E-2</v>
      </c>
      <c r="L230" s="71" t="str">
        <f t="shared" si="37"/>
        <v>INTIME_PAY</v>
      </c>
      <c r="M230" s="71">
        <f t="shared" si="42"/>
        <v>2</v>
      </c>
      <c r="N230" s="71" t="str">
        <f t="shared" si="34"/>
        <v>(3.15,6.30]</v>
      </c>
      <c r="O230" s="71">
        <f t="shared" si="43"/>
        <v>24794</v>
      </c>
      <c r="P230" s="71">
        <f t="shared" si="44"/>
        <v>9298</v>
      </c>
      <c r="Q230" s="71">
        <f t="shared" si="45"/>
        <v>15496</v>
      </c>
      <c r="R230" s="72">
        <f t="shared" si="39"/>
        <v>0.21434561219990836</v>
      </c>
      <c r="S230" s="72">
        <f t="shared" si="46"/>
        <v>0.62498991690000005</v>
      </c>
      <c r="T230" s="73">
        <f t="shared" si="47"/>
        <v>-4.1812993E-2</v>
      </c>
      <c r="U230" s="73">
        <f t="shared" si="40"/>
        <v>3.7681408140658465E-4</v>
      </c>
      <c r="V230" s="74" t="str">
        <f t="shared" si="41"/>
        <v/>
      </c>
    </row>
    <row r="231" spans="1:22" ht="16.5" x14ac:dyDescent="0.35">
      <c r="A231" s="78">
        <v>1</v>
      </c>
      <c r="B231" s="64" t="s">
        <v>70</v>
      </c>
      <c r="C231" s="64">
        <v>6.3</v>
      </c>
      <c r="D231" s="64">
        <v>15.75</v>
      </c>
      <c r="E231" s="64">
        <v>62208</v>
      </c>
      <c r="F231" s="64">
        <v>3</v>
      </c>
      <c r="G231" s="64">
        <v>62208</v>
      </c>
      <c r="H231" s="64">
        <v>22574</v>
      </c>
      <c r="I231" s="64">
        <v>39634</v>
      </c>
      <c r="J231" s="64">
        <v>0.63712062759999999</v>
      </c>
      <c r="K231" s="64">
        <v>1.0292938099999999E-2</v>
      </c>
      <c r="L231" s="71" t="str">
        <f t="shared" si="37"/>
        <v>INTIME_PAY</v>
      </c>
      <c r="M231" s="71">
        <f t="shared" si="42"/>
        <v>3</v>
      </c>
      <c r="N231" s="71" t="str">
        <f t="shared" si="34"/>
        <v>(6.30,15.75]</v>
      </c>
      <c r="O231" s="71">
        <f t="shared" si="43"/>
        <v>62208</v>
      </c>
      <c r="P231" s="71">
        <f t="shared" si="44"/>
        <v>22574</v>
      </c>
      <c r="Q231" s="71">
        <f t="shared" si="45"/>
        <v>39634</v>
      </c>
      <c r="R231" s="72">
        <f t="shared" si="39"/>
        <v>0.53779187883084212</v>
      </c>
      <c r="S231" s="72">
        <f t="shared" si="46"/>
        <v>0.63712062759999999</v>
      </c>
      <c r="T231" s="73">
        <f t="shared" si="47"/>
        <v>1.0292938099999999E-2</v>
      </c>
      <c r="U231" s="73">
        <f t="shared" si="40"/>
        <v>5.6896722837514141E-5</v>
      </c>
      <c r="V231" s="74" t="str">
        <f t="shared" si="41"/>
        <v/>
      </c>
    </row>
    <row r="232" spans="1:22" ht="16.5" x14ac:dyDescent="0.35">
      <c r="A232" s="78">
        <v>1</v>
      </c>
      <c r="B232" s="64" t="s">
        <v>70</v>
      </c>
      <c r="C232" s="64">
        <v>15.75</v>
      </c>
      <c r="D232" s="64">
        <v>22.05</v>
      </c>
      <c r="E232" s="64">
        <v>13758</v>
      </c>
      <c r="F232" s="64">
        <v>4</v>
      </c>
      <c r="G232" s="64">
        <v>13758</v>
      </c>
      <c r="H232" s="64">
        <v>4811</v>
      </c>
      <c r="I232" s="64">
        <v>8947</v>
      </c>
      <c r="J232" s="64">
        <v>0.65031254540000005</v>
      </c>
      <c r="K232" s="64">
        <v>6.7817721799999994E-2</v>
      </c>
      <c r="L232" s="71" t="str">
        <f t="shared" si="37"/>
        <v>INTIME_PAY</v>
      </c>
      <c r="M232" s="71">
        <f t="shared" si="42"/>
        <v>4</v>
      </c>
      <c r="N232" s="71" t="str">
        <f t="shared" si="34"/>
        <v>(15.75,22.05]</v>
      </c>
      <c r="O232" s="71">
        <f t="shared" si="43"/>
        <v>13758</v>
      </c>
      <c r="P232" s="71">
        <f t="shared" si="44"/>
        <v>4811</v>
      </c>
      <c r="Q232" s="71">
        <f t="shared" si="45"/>
        <v>8947</v>
      </c>
      <c r="R232" s="72">
        <f t="shared" si="39"/>
        <v>0.11893873246133498</v>
      </c>
      <c r="S232" s="72">
        <f t="shared" si="46"/>
        <v>0.65031254540000005</v>
      </c>
      <c r="T232" s="73">
        <f t="shared" si="47"/>
        <v>6.7817721799999994E-2</v>
      </c>
      <c r="U232" s="73">
        <f t="shared" si="40"/>
        <v>5.4186913149158417E-4</v>
      </c>
      <c r="V232" s="74" t="str">
        <f t="shared" si="41"/>
        <v/>
      </c>
    </row>
    <row r="233" spans="1:22" ht="16.5" x14ac:dyDescent="0.35">
      <c r="A233" s="78">
        <v>1</v>
      </c>
      <c r="B233" s="64" t="s">
        <v>70</v>
      </c>
      <c r="C233" s="64">
        <v>22.05</v>
      </c>
      <c r="D233" s="64">
        <v>63.000100000000003</v>
      </c>
      <c r="E233" s="64">
        <v>4535</v>
      </c>
      <c r="F233" s="64">
        <v>5</v>
      </c>
      <c r="G233" s="64">
        <v>4535</v>
      </c>
      <c r="H233" s="64">
        <v>1473</v>
      </c>
      <c r="I233" s="64">
        <v>3062</v>
      </c>
      <c r="J233" s="64">
        <v>0.67519294379999995</v>
      </c>
      <c r="K233" s="64">
        <v>0.17917156370000001</v>
      </c>
      <c r="L233" s="71" t="str">
        <f t="shared" si="37"/>
        <v>INTIME_PAY</v>
      </c>
      <c r="M233" s="71">
        <f t="shared" si="42"/>
        <v>5</v>
      </c>
      <c r="N233" s="71" t="s">
        <v>983</v>
      </c>
      <c r="O233" s="71">
        <f t="shared" si="43"/>
        <v>4535</v>
      </c>
      <c r="P233" s="71">
        <f t="shared" si="44"/>
        <v>1473</v>
      </c>
      <c r="Q233" s="71">
        <f t="shared" si="45"/>
        <v>3062</v>
      </c>
      <c r="R233" s="72">
        <f t="shared" si="39"/>
        <v>3.9205346104968314E-2</v>
      </c>
      <c r="S233" s="72">
        <f t="shared" si="46"/>
        <v>0.67519294379999995</v>
      </c>
      <c r="T233" s="73">
        <f t="shared" si="47"/>
        <v>0.17917156370000001</v>
      </c>
      <c r="U233" s="73">
        <f t="shared" si="40"/>
        <v>1.2257200521375842E-3</v>
      </c>
      <c r="V233" s="74" t="str">
        <f t="shared" si="41"/>
        <v/>
      </c>
    </row>
    <row r="234" spans="1:22" ht="16.5" x14ac:dyDescent="0.35">
      <c r="A234" s="78">
        <v>1</v>
      </c>
      <c r="B234" s="64" t="s">
        <v>86</v>
      </c>
      <c r="C234" s="64">
        <v>-1E-4</v>
      </c>
      <c r="D234" s="64">
        <v>1.3</v>
      </c>
      <c r="E234" s="64">
        <v>83545</v>
      </c>
      <c r="F234" s="64">
        <v>1</v>
      </c>
      <c r="G234" s="64">
        <v>83545</v>
      </c>
      <c r="H234" s="64">
        <v>28408</v>
      </c>
      <c r="I234" s="64">
        <v>55137</v>
      </c>
      <c r="J234" s="64">
        <v>0.65996768210000001</v>
      </c>
      <c r="K234" s="64">
        <v>0.11055460540000001</v>
      </c>
      <c r="L234" s="71" t="str">
        <f t="shared" si="37"/>
        <v>IS10FINE</v>
      </c>
      <c r="M234" s="71">
        <f t="shared" si="42"/>
        <v>1</v>
      </c>
      <c r="N234" s="71" t="str">
        <f t="shared" si="34"/>
        <v>(0.00,1.30]</v>
      </c>
      <c r="O234" s="71">
        <f t="shared" si="43"/>
        <v>83545</v>
      </c>
      <c r="P234" s="71">
        <f t="shared" si="44"/>
        <v>28408</v>
      </c>
      <c r="Q234" s="71">
        <f t="shared" si="45"/>
        <v>55137</v>
      </c>
      <c r="R234" s="72">
        <f t="shared" si="39"/>
        <v>0.72225151936925647</v>
      </c>
      <c r="S234" s="72">
        <f t="shared" si="46"/>
        <v>0.65996768210000001</v>
      </c>
      <c r="T234" s="73">
        <f t="shared" si="47"/>
        <v>0.11055460540000001</v>
      </c>
      <c r="U234" s="73">
        <f t="shared" si="40"/>
        <v>8.6893065712816426E-3</v>
      </c>
      <c r="V234" s="74">
        <f t="shared" si="41"/>
        <v>3.4126721900441741E-2</v>
      </c>
    </row>
    <row r="235" spans="1:22" ht="16.5" x14ac:dyDescent="0.35">
      <c r="A235" s="78">
        <v>1</v>
      </c>
      <c r="B235" s="64" t="s">
        <v>86</v>
      </c>
      <c r="C235" s="64">
        <v>1.3</v>
      </c>
      <c r="D235" s="64">
        <v>2.6</v>
      </c>
      <c r="E235" s="64">
        <v>16879</v>
      </c>
      <c r="F235" s="64">
        <v>2</v>
      </c>
      <c r="G235" s="64">
        <v>16879</v>
      </c>
      <c r="H235" s="64">
        <v>6899</v>
      </c>
      <c r="I235" s="64">
        <v>9980</v>
      </c>
      <c r="J235" s="64">
        <v>0.59126725520000001</v>
      </c>
      <c r="K235" s="64">
        <v>-0.18338897900000001</v>
      </c>
      <c r="L235" s="71" t="str">
        <f t="shared" si="37"/>
        <v>IS10FINE</v>
      </c>
      <c r="M235" s="71">
        <f t="shared" si="42"/>
        <v>2</v>
      </c>
      <c r="N235" s="71" t="str">
        <f t="shared" si="34"/>
        <v>(1.30,2.60]</v>
      </c>
      <c r="O235" s="71">
        <f t="shared" si="43"/>
        <v>16879</v>
      </c>
      <c r="P235" s="71">
        <f t="shared" si="44"/>
        <v>6899</v>
      </c>
      <c r="Q235" s="71">
        <f t="shared" si="45"/>
        <v>9980</v>
      </c>
      <c r="R235" s="72">
        <f t="shared" si="39"/>
        <v>0.1459199640365513</v>
      </c>
      <c r="S235" s="72">
        <f t="shared" si="46"/>
        <v>0.59126725520000001</v>
      </c>
      <c r="T235" s="73">
        <f t="shared" si="47"/>
        <v>-0.18338897900000001</v>
      </c>
      <c r="U235" s="73">
        <f t="shared" si="40"/>
        <v>5.0174334389182125E-3</v>
      </c>
      <c r="V235" s="74" t="str">
        <f t="shared" si="41"/>
        <v/>
      </c>
    </row>
    <row r="236" spans="1:22" ht="16.5" x14ac:dyDescent="0.35">
      <c r="A236" s="78">
        <v>1</v>
      </c>
      <c r="B236" s="64" t="s">
        <v>86</v>
      </c>
      <c r="C236" s="64">
        <v>2.6</v>
      </c>
      <c r="D236" s="64">
        <v>3.9</v>
      </c>
      <c r="E236" s="64">
        <v>7111</v>
      </c>
      <c r="F236" s="64">
        <v>3</v>
      </c>
      <c r="G236" s="64">
        <v>7111</v>
      </c>
      <c r="H236" s="64">
        <v>3089</v>
      </c>
      <c r="I236" s="64">
        <v>4022</v>
      </c>
      <c r="J236" s="64">
        <v>0.56560258750000003</v>
      </c>
      <c r="K236" s="64">
        <v>-0.28866371899999999</v>
      </c>
      <c r="L236" s="71" t="str">
        <f t="shared" si="37"/>
        <v>IS10FINE</v>
      </c>
      <c r="M236" s="71">
        <f t="shared" si="42"/>
        <v>3</v>
      </c>
      <c r="N236" s="71" t="str">
        <f t="shared" si="34"/>
        <v>(2.60,3.90]</v>
      </c>
      <c r="O236" s="71">
        <f t="shared" si="43"/>
        <v>7111</v>
      </c>
      <c r="P236" s="71">
        <f t="shared" si="44"/>
        <v>3089</v>
      </c>
      <c r="Q236" s="71">
        <f t="shared" si="45"/>
        <v>4022</v>
      </c>
      <c r="R236" s="72">
        <f t="shared" si="39"/>
        <v>6.1475020099763987E-2</v>
      </c>
      <c r="S236" s="72">
        <f t="shared" si="46"/>
        <v>0.56560258750000003</v>
      </c>
      <c r="T236" s="73">
        <f t="shared" si="47"/>
        <v>-0.28866371899999999</v>
      </c>
      <c r="U236" s="73">
        <f t="shared" si="40"/>
        <v>5.2916314936800792E-3</v>
      </c>
      <c r="V236" s="74" t="str">
        <f t="shared" si="41"/>
        <v/>
      </c>
    </row>
    <row r="237" spans="1:22" ht="16.5" x14ac:dyDescent="0.35">
      <c r="A237" s="78">
        <v>1</v>
      </c>
      <c r="B237" s="64" t="s">
        <v>86</v>
      </c>
      <c r="C237" s="64">
        <v>3.9</v>
      </c>
      <c r="D237" s="64">
        <v>5.2</v>
      </c>
      <c r="E237" s="64">
        <v>5925</v>
      </c>
      <c r="F237" s="64">
        <v>4</v>
      </c>
      <c r="G237" s="64">
        <v>5925</v>
      </c>
      <c r="H237" s="64">
        <v>2740</v>
      </c>
      <c r="I237" s="64">
        <v>3185</v>
      </c>
      <c r="J237" s="64">
        <v>0.53755274259999997</v>
      </c>
      <c r="K237" s="64">
        <v>-0.40210122700000001</v>
      </c>
      <c r="L237" s="71" t="str">
        <f t="shared" si="37"/>
        <v>IS10FINE</v>
      </c>
      <c r="M237" s="71">
        <f t="shared" si="42"/>
        <v>4</v>
      </c>
      <c r="N237" s="71" t="str">
        <f t="shared" si="34"/>
        <v>(3.90,5.20]</v>
      </c>
      <c r="O237" s="71">
        <f t="shared" si="43"/>
        <v>5925</v>
      </c>
      <c r="P237" s="71">
        <f t="shared" si="44"/>
        <v>2740</v>
      </c>
      <c r="Q237" s="71">
        <f t="shared" si="45"/>
        <v>3185</v>
      </c>
      <c r="R237" s="72">
        <f t="shared" si="39"/>
        <v>5.1221979199986167E-2</v>
      </c>
      <c r="S237" s="72">
        <f t="shared" si="46"/>
        <v>0.53755274259999997</v>
      </c>
      <c r="T237" s="73">
        <f t="shared" si="47"/>
        <v>-0.40210122700000001</v>
      </c>
      <c r="U237" s="73">
        <f t="shared" si="40"/>
        <v>8.6335827970181588E-3</v>
      </c>
      <c r="V237" s="74" t="str">
        <f t="shared" si="41"/>
        <v/>
      </c>
    </row>
    <row r="238" spans="1:22" ht="16.5" x14ac:dyDescent="0.35">
      <c r="A238" s="78">
        <v>1</v>
      </c>
      <c r="B238" s="64" t="s">
        <v>86</v>
      </c>
      <c r="C238" s="64">
        <v>5.2</v>
      </c>
      <c r="D238" s="64">
        <v>26.0001</v>
      </c>
      <c r="E238" s="64">
        <v>2213</v>
      </c>
      <c r="F238" s="64">
        <v>5</v>
      </c>
      <c r="G238" s="64">
        <v>2213</v>
      </c>
      <c r="H238" s="64">
        <v>1115</v>
      </c>
      <c r="I238" s="64">
        <v>1098</v>
      </c>
      <c r="J238" s="64">
        <v>0.49615906009999999</v>
      </c>
      <c r="K238" s="64">
        <v>-0.56795965800000003</v>
      </c>
      <c r="L238" s="71" t="str">
        <f t="shared" si="37"/>
        <v>IS10FINE</v>
      </c>
      <c r="M238" s="71">
        <f t="shared" si="42"/>
        <v>5</v>
      </c>
      <c r="N238" s="71" t="str">
        <f t="shared" si="34"/>
        <v>(5.20,26.00]</v>
      </c>
      <c r="O238" s="71">
        <f t="shared" si="43"/>
        <v>2213</v>
      </c>
      <c r="P238" s="71">
        <f t="shared" si="44"/>
        <v>1115</v>
      </c>
      <c r="Q238" s="71">
        <f t="shared" si="45"/>
        <v>1098</v>
      </c>
      <c r="R238" s="72">
        <f t="shared" si="39"/>
        <v>1.9131517294442089E-2</v>
      </c>
      <c r="S238" s="72">
        <f t="shared" si="46"/>
        <v>0.49615906009999999</v>
      </c>
      <c r="T238" s="73">
        <f t="shared" si="47"/>
        <v>-0.56795965800000003</v>
      </c>
      <c r="U238" s="73">
        <f t="shared" si="40"/>
        <v>6.4947675995436494E-3</v>
      </c>
      <c r="V238" s="74" t="str">
        <f t="shared" si="41"/>
        <v/>
      </c>
    </row>
    <row r="239" spans="1:22" ht="16.5" x14ac:dyDescent="0.35">
      <c r="A239" s="78">
        <v>1</v>
      </c>
      <c r="B239" s="64" t="s">
        <v>406</v>
      </c>
      <c r="C239" s="64" t="s">
        <v>21</v>
      </c>
      <c r="D239" s="64" t="s">
        <v>21</v>
      </c>
      <c r="E239" s="64" t="s">
        <v>21</v>
      </c>
      <c r="F239" s="64">
        <v>1</v>
      </c>
      <c r="G239" s="64">
        <v>25070</v>
      </c>
      <c r="H239" s="64">
        <v>8783</v>
      </c>
      <c r="I239" s="64">
        <v>16287</v>
      </c>
      <c r="J239" s="64">
        <v>0.64966094929999996</v>
      </c>
      <c r="K239" s="64">
        <v>6.4953612600000002E-2</v>
      </c>
      <c r="L239" s="71" t="str">
        <f t="shared" si="37"/>
        <v>IS_CERTID_PROVINCE</v>
      </c>
      <c r="M239" s="71">
        <f t="shared" si="42"/>
        <v>1</v>
      </c>
      <c r="N239" s="71" t="str">
        <f t="shared" ref="N239:N301" si="48">CONCATENATE("(",TEXT(C239,"#0.00"),",",TEXT(D239,"#0.00"),"]")</f>
        <v>(.,.]</v>
      </c>
      <c r="O239" s="71">
        <f t="shared" si="43"/>
        <v>25070</v>
      </c>
      <c r="P239" s="71">
        <f t="shared" si="44"/>
        <v>8783</v>
      </c>
      <c r="Q239" s="71">
        <f t="shared" si="45"/>
        <v>16287</v>
      </c>
      <c r="R239" s="72">
        <f t="shared" si="39"/>
        <v>0.21673164869935074</v>
      </c>
      <c r="S239" s="72">
        <f t="shared" si="46"/>
        <v>0.64966094929999996</v>
      </c>
      <c r="T239" s="73">
        <f t="shared" si="47"/>
        <v>6.4953612600000002E-2</v>
      </c>
      <c r="U239" s="73">
        <f t="shared" si="40"/>
        <v>9.0613593082401256E-4</v>
      </c>
      <c r="V239" s="74">
        <f t="shared" si="41"/>
        <v>1.1540150684691565E-3</v>
      </c>
    </row>
    <row r="240" spans="1:22" ht="16.5" x14ac:dyDescent="0.35">
      <c r="A240" s="78">
        <v>1</v>
      </c>
      <c r="B240" s="64" t="s">
        <v>406</v>
      </c>
      <c r="C240" s="64" t="s">
        <v>21</v>
      </c>
      <c r="D240" s="64" t="s">
        <v>21</v>
      </c>
      <c r="E240" s="64" t="s">
        <v>21</v>
      </c>
      <c r="F240" s="64">
        <v>2</v>
      </c>
      <c r="G240" s="64">
        <v>90603</v>
      </c>
      <c r="H240" s="64">
        <v>33468</v>
      </c>
      <c r="I240" s="64">
        <v>57135</v>
      </c>
      <c r="J240" s="64">
        <v>0.63060825799999998</v>
      </c>
      <c r="K240" s="64">
        <v>-1.7768466E-2</v>
      </c>
      <c r="L240" s="71" t="str">
        <f t="shared" si="37"/>
        <v>IS_CERTID_PROVINCE</v>
      </c>
      <c r="M240" s="71">
        <f t="shared" si="42"/>
        <v>2</v>
      </c>
      <c r="N240" s="71" t="str">
        <f t="shared" si="48"/>
        <v>(.,.]</v>
      </c>
      <c r="O240" s="71">
        <f t="shared" ref="O240:Q302" si="49">G240</f>
        <v>90603</v>
      </c>
      <c r="P240" s="71">
        <f t="shared" si="49"/>
        <v>33468</v>
      </c>
      <c r="Q240" s="71">
        <f t="shared" si="49"/>
        <v>57135</v>
      </c>
      <c r="R240" s="72">
        <f t="shared" si="39"/>
        <v>0.7832683513006492</v>
      </c>
      <c r="S240" s="72">
        <f t="shared" ref="S240:T302" si="50">J240</f>
        <v>0.63060825799999998</v>
      </c>
      <c r="T240" s="73">
        <f t="shared" si="50"/>
        <v>-1.7768466E-2</v>
      </c>
      <c r="U240" s="73">
        <f t="shared" si="40"/>
        <v>2.4787913764514393E-4</v>
      </c>
      <c r="V240" s="74" t="str">
        <f t="shared" si="41"/>
        <v/>
      </c>
    </row>
    <row r="241" spans="1:22" ht="16.5" x14ac:dyDescent="0.35">
      <c r="A241" s="78">
        <v>1</v>
      </c>
      <c r="B241" s="64" t="s">
        <v>403</v>
      </c>
      <c r="C241" s="64" t="s">
        <v>21</v>
      </c>
      <c r="D241" s="64" t="s">
        <v>21</v>
      </c>
      <c r="E241" s="64" t="s">
        <v>21</v>
      </c>
      <c r="F241" s="64">
        <v>1</v>
      </c>
      <c r="G241" s="64">
        <v>98156</v>
      </c>
      <c r="H241" s="64">
        <v>35315</v>
      </c>
      <c r="I241" s="64">
        <v>62841</v>
      </c>
      <c r="J241" s="64">
        <v>0.64021557520000005</v>
      </c>
      <c r="K241" s="64">
        <v>2.3704327800000001E-2</v>
      </c>
      <c r="L241" s="71" t="str">
        <f t="shared" si="37"/>
        <v>IS_SSI</v>
      </c>
      <c r="M241" s="71">
        <f t="shared" si="42"/>
        <v>1</v>
      </c>
      <c r="N241" s="71" t="str">
        <f t="shared" si="48"/>
        <v>(.,.]</v>
      </c>
      <c r="O241" s="71">
        <f t="shared" si="49"/>
        <v>98156</v>
      </c>
      <c r="P241" s="71">
        <f t="shared" si="49"/>
        <v>35315</v>
      </c>
      <c r="Q241" s="71">
        <f t="shared" si="49"/>
        <v>62841</v>
      </c>
      <c r="R241" s="72">
        <f t="shared" si="39"/>
        <v>0.42428224391171665</v>
      </c>
      <c r="S241" s="72">
        <f t="shared" si="50"/>
        <v>0.64021557520000005</v>
      </c>
      <c r="T241" s="73">
        <f t="shared" si="50"/>
        <v>2.3704327800000001E-2</v>
      </c>
      <c r="U241" s="73">
        <f t="shared" si="40"/>
        <v>2.3763204613763101E-4</v>
      </c>
      <c r="V241" s="74">
        <f t="shared" si="41"/>
        <v>3.086952848886047E-3</v>
      </c>
    </row>
    <row r="242" spans="1:22" ht="16.5" x14ac:dyDescent="0.35">
      <c r="A242" s="78">
        <v>1</v>
      </c>
      <c r="B242" s="64" t="s">
        <v>403</v>
      </c>
      <c r="C242" s="64" t="s">
        <v>21</v>
      </c>
      <c r="D242" s="64" t="s">
        <v>21</v>
      </c>
      <c r="E242" s="64" t="s">
        <v>21</v>
      </c>
      <c r="F242" s="64">
        <v>2</v>
      </c>
      <c r="G242" s="64">
        <v>17517</v>
      </c>
      <c r="H242" s="64">
        <v>6936</v>
      </c>
      <c r="I242" s="64">
        <v>10581</v>
      </c>
      <c r="J242" s="64">
        <v>0.60404178799999997</v>
      </c>
      <c r="K242" s="64">
        <v>-0.13026089599999999</v>
      </c>
      <c r="L242" s="71" t="str">
        <f t="shared" si="37"/>
        <v>IS_SSI</v>
      </c>
      <c r="M242" s="71">
        <f t="shared" si="42"/>
        <v>2</v>
      </c>
      <c r="N242" s="71" t="str">
        <f t="shared" si="48"/>
        <v>(.,.]</v>
      </c>
      <c r="O242" s="71">
        <f t="shared" si="49"/>
        <v>17517</v>
      </c>
      <c r="P242" s="71">
        <f t="shared" si="49"/>
        <v>6936</v>
      </c>
      <c r="Q242" s="71">
        <f t="shared" si="49"/>
        <v>10581</v>
      </c>
      <c r="R242" s="72">
        <f t="shared" si="39"/>
        <v>7.571775608828335E-2</v>
      </c>
      <c r="S242" s="72">
        <f t="shared" si="50"/>
        <v>0.60404178799999997</v>
      </c>
      <c r="T242" s="73">
        <f t="shared" si="50"/>
        <v>-0.13026089599999999</v>
      </c>
      <c r="U242" s="73">
        <f t="shared" si="40"/>
        <v>1.3058443803751743E-3</v>
      </c>
      <c r="V242" s="74" t="str">
        <f t="shared" si="41"/>
        <v/>
      </c>
    </row>
    <row r="243" spans="1:22" ht="16.5" x14ac:dyDescent="0.35">
      <c r="A243" s="78">
        <v>1</v>
      </c>
      <c r="B243" s="64" t="s">
        <v>119</v>
      </c>
      <c r="C243" s="64" t="s">
        <v>21</v>
      </c>
      <c r="D243" s="64" t="s">
        <v>21</v>
      </c>
      <c r="E243" s="64" t="s">
        <v>21</v>
      </c>
      <c r="F243" s="64">
        <v>1</v>
      </c>
      <c r="G243" s="64">
        <v>46754</v>
      </c>
      <c r="H243" s="64">
        <v>15840</v>
      </c>
      <c r="I243" s="64">
        <v>30914</v>
      </c>
      <c r="J243" s="64">
        <v>0.6612054584</v>
      </c>
      <c r="K243" s="64">
        <v>0.1160751733</v>
      </c>
      <c r="L243" s="71" t="str">
        <f t="shared" si="37"/>
        <v>IS_SUIXINHUAN</v>
      </c>
      <c r="M243" s="71">
        <f t="shared" si="42"/>
        <v>1</v>
      </c>
      <c r="N243" s="71" t="str">
        <f t="shared" si="48"/>
        <v>(.,.]</v>
      </c>
      <c r="O243" s="71">
        <f t="shared" si="49"/>
        <v>46754</v>
      </c>
      <c r="P243" s="71">
        <f t="shared" si="49"/>
        <v>15840</v>
      </c>
      <c r="Q243" s="71">
        <f t="shared" si="49"/>
        <v>30914</v>
      </c>
      <c r="R243" s="72">
        <f t="shared" si="39"/>
        <v>0.40419112498162924</v>
      </c>
      <c r="S243" s="72">
        <f t="shared" si="50"/>
        <v>0.6612054584</v>
      </c>
      <c r="T243" s="73">
        <f t="shared" si="50"/>
        <v>0.1160751733</v>
      </c>
      <c r="U243" s="73">
        <f t="shared" si="40"/>
        <v>5.3560676370552115E-3</v>
      </c>
      <c r="V243" s="74">
        <f t="shared" si="41"/>
        <v>8.8944997229516033E-3</v>
      </c>
    </row>
    <row r="244" spans="1:22" ht="16.5" x14ac:dyDescent="0.35">
      <c r="A244" s="78">
        <v>1</v>
      </c>
      <c r="B244" s="64" t="s">
        <v>119</v>
      </c>
      <c r="C244" s="64" t="s">
        <v>21</v>
      </c>
      <c r="D244" s="64" t="s">
        <v>21</v>
      </c>
      <c r="E244" s="64" t="s">
        <v>21</v>
      </c>
      <c r="F244" s="64">
        <v>2</v>
      </c>
      <c r="G244" s="64">
        <v>68919</v>
      </c>
      <c r="H244" s="64">
        <v>26411</v>
      </c>
      <c r="I244" s="64">
        <v>42508</v>
      </c>
      <c r="J244" s="64">
        <v>0.6167820195</v>
      </c>
      <c r="K244" s="64">
        <v>-7.6683893000000003E-2</v>
      </c>
      <c r="L244" s="71" t="str">
        <f t="shared" si="37"/>
        <v>IS_SUIXINHUAN</v>
      </c>
      <c r="M244" s="71">
        <f t="shared" si="42"/>
        <v>2</v>
      </c>
      <c r="N244" s="71" t="str">
        <f t="shared" si="48"/>
        <v>(.,.]</v>
      </c>
      <c r="O244" s="71">
        <f t="shared" si="49"/>
        <v>68919</v>
      </c>
      <c r="P244" s="71">
        <f t="shared" si="49"/>
        <v>26411</v>
      </c>
      <c r="Q244" s="71">
        <f t="shared" si="49"/>
        <v>42508</v>
      </c>
      <c r="R244" s="72">
        <f t="shared" si="39"/>
        <v>0.59580887501837076</v>
      </c>
      <c r="S244" s="72">
        <f t="shared" si="50"/>
        <v>0.6167820195</v>
      </c>
      <c r="T244" s="73">
        <f t="shared" si="50"/>
        <v>-7.6683893000000003E-2</v>
      </c>
      <c r="U244" s="73">
        <f t="shared" si="40"/>
        <v>3.5384320858963922E-3</v>
      </c>
      <c r="V244" s="74" t="str">
        <f t="shared" si="41"/>
        <v/>
      </c>
    </row>
    <row r="245" spans="1:22" ht="16.5" x14ac:dyDescent="0.35">
      <c r="A245" s="78">
        <v>1</v>
      </c>
      <c r="B245" s="64" t="s">
        <v>116</v>
      </c>
      <c r="C245" s="64" t="s">
        <v>21</v>
      </c>
      <c r="D245" s="64" t="s">
        <v>21</v>
      </c>
      <c r="E245" s="64" t="s">
        <v>21</v>
      </c>
      <c r="F245" s="64">
        <v>1</v>
      </c>
      <c r="G245" s="64">
        <v>50219</v>
      </c>
      <c r="H245" s="64">
        <v>18146</v>
      </c>
      <c r="I245" s="64">
        <v>32073</v>
      </c>
      <c r="J245" s="64">
        <v>0.63866265759999996</v>
      </c>
      <c r="K245" s="64">
        <v>1.6968807900000001E-2</v>
      </c>
      <c r="L245" s="71" t="str">
        <f t="shared" si="37"/>
        <v>IS_WORK_HR</v>
      </c>
      <c r="M245" s="71">
        <f t="shared" si="42"/>
        <v>1</v>
      </c>
      <c r="N245" s="71" t="str">
        <f t="shared" si="48"/>
        <v>(.,.]</v>
      </c>
      <c r="O245" s="71">
        <f t="shared" si="49"/>
        <v>50219</v>
      </c>
      <c r="P245" s="71">
        <f t="shared" si="49"/>
        <v>18146</v>
      </c>
      <c r="Q245" s="71">
        <f t="shared" si="49"/>
        <v>32073</v>
      </c>
      <c r="R245" s="72">
        <f t="shared" si="39"/>
        <v>0.43414625712136801</v>
      </c>
      <c r="S245" s="72">
        <f t="shared" si="50"/>
        <v>0.63866265759999996</v>
      </c>
      <c r="T245" s="73">
        <f t="shared" si="50"/>
        <v>1.6968807900000001E-2</v>
      </c>
      <c r="U245" s="73">
        <f t="shared" si="40"/>
        <v>1.2472012008130713E-4</v>
      </c>
      <c r="V245" s="74">
        <f t="shared" si="41"/>
        <v>2.2002450330152855E-4</v>
      </c>
    </row>
    <row r="246" spans="1:22" ht="16.5" x14ac:dyDescent="0.35">
      <c r="A246" s="78">
        <v>1</v>
      </c>
      <c r="B246" s="64" t="s">
        <v>116</v>
      </c>
      <c r="C246" s="64" t="s">
        <v>21</v>
      </c>
      <c r="D246" s="64" t="s">
        <v>21</v>
      </c>
      <c r="E246" s="64" t="s">
        <v>21</v>
      </c>
      <c r="F246" s="64">
        <v>2</v>
      </c>
      <c r="G246" s="64">
        <v>65454</v>
      </c>
      <c r="H246" s="64">
        <v>24105</v>
      </c>
      <c r="I246" s="64">
        <v>41349</v>
      </c>
      <c r="J246" s="64">
        <v>0.63172609769999999</v>
      </c>
      <c r="K246" s="64">
        <v>-1.2966647E-2</v>
      </c>
      <c r="L246" s="71" t="str">
        <f t="shared" si="37"/>
        <v>IS_WORK_HR</v>
      </c>
      <c r="M246" s="71">
        <f t="shared" si="42"/>
        <v>2</v>
      </c>
      <c r="N246" s="71" t="str">
        <f t="shared" si="48"/>
        <v>(.,.]</v>
      </c>
      <c r="O246" s="71">
        <f t="shared" si="49"/>
        <v>65454</v>
      </c>
      <c r="P246" s="71">
        <f t="shared" si="49"/>
        <v>24105</v>
      </c>
      <c r="Q246" s="71">
        <f t="shared" si="49"/>
        <v>41349</v>
      </c>
      <c r="R246" s="72">
        <f t="shared" si="39"/>
        <v>0.56585374287863199</v>
      </c>
      <c r="S246" s="72">
        <f t="shared" si="50"/>
        <v>0.63172609769999999</v>
      </c>
      <c r="T246" s="73">
        <f t="shared" si="50"/>
        <v>-1.2966647E-2</v>
      </c>
      <c r="U246" s="73">
        <f t="shared" si="40"/>
        <v>9.5304383220221419E-5</v>
      </c>
      <c r="V246" s="74" t="str">
        <f t="shared" si="41"/>
        <v/>
      </c>
    </row>
    <row r="247" spans="1:22" ht="16.5" x14ac:dyDescent="0.35">
      <c r="A247" s="78">
        <v>1</v>
      </c>
      <c r="B247" s="64" t="s">
        <v>45</v>
      </c>
      <c r="C247" s="64">
        <v>-1E-4</v>
      </c>
      <c r="D247" s="64">
        <v>1.2</v>
      </c>
      <c r="E247" s="64">
        <v>591</v>
      </c>
      <c r="F247" s="64">
        <v>1</v>
      </c>
      <c r="G247" s="64">
        <v>591</v>
      </c>
      <c r="H247" s="64">
        <v>216</v>
      </c>
      <c r="I247" s="64">
        <v>375</v>
      </c>
      <c r="J247" s="64">
        <v>0.63451776650000002</v>
      </c>
      <c r="K247" s="64">
        <v>-9.4797800000000004E-4</v>
      </c>
      <c r="L247" s="71" t="str">
        <f t="shared" si="37"/>
        <v>JOBTIME</v>
      </c>
      <c r="M247" s="71">
        <f t="shared" si="42"/>
        <v>1</v>
      </c>
      <c r="N247" s="71" t="str">
        <f t="shared" si="48"/>
        <v>(0.00,1.20]</v>
      </c>
      <c r="O247" s="71">
        <f t="shared" si="49"/>
        <v>591</v>
      </c>
      <c r="P247" s="71">
        <f t="shared" si="49"/>
        <v>216</v>
      </c>
      <c r="Q247" s="71">
        <f t="shared" si="49"/>
        <v>375</v>
      </c>
      <c r="R247" s="72">
        <f t="shared" si="39"/>
        <v>5.1092303303277341E-3</v>
      </c>
      <c r="S247" s="72">
        <f t="shared" si="50"/>
        <v>0.63451776650000002</v>
      </c>
      <c r="T247" s="73">
        <f t="shared" si="50"/>
        <v>-9.4797800000000004E-4</v>
      </c>
      <c r="U247" s="73">
        <f t="shared" si="40"/>
        <v>4.5920577625212687E-9</v>
      </c>
      <c r="V247" s="74">
        <f t="shared" si="41"/>
        <v>2.4235541418637393E-4</v>
      </c>
    </row>
    <row r="248" spans="1:22" ht="16.5" x14ac:dyDescent="0.35">
      <c r="A248" s="78">
        <v>1</v>
      </c>
      <c r="B248" s="64" t="s">
        <v>45</v>
      </c>
      <c r="C248" s="64">
        <v>1.8</v>
      </c>
      <c r="D248" s="64">
        <v>3.3</v>
      </c>
      <c r="E248" s="64">
        <v>6311</v>
      </c>
      <c r="F248" s="64">
        <v>2</v>
      </c>
      <c r="G248" s="64">
        <v>6311</v>
      </c>
      <c r="H248" s="64">
        <v>2378</v>
      </c>
      <c r="I248" s="64">
        <v>3933</v>
      </c>
      <c r="J248" s="64">
        <v>0.62319759149999998</v>
      </c>
      <c r="K248" s="64">
        <v>-4.9452901E-2</v>
      </c>
      <c r="L248" s="71" t="str">
        <f t="shared" ref="L248:L309" si="51">B248</f>
        <v>JOBTIME</v>
      </c>
      <c r="M248" s="71">
        <f t="shared" ref="M248:M309" si="52">F248</f>
        <v>2</v>
      </c>
      <c r="N248" s="71" t="str">
        <f t="shared" si="48"/>
        <v>(1.80,3.30]</v>
      </c>
      <c r="O248" s="71">
        <f t="shared" si="49"/>
        <v>6311</v>
      </c>
      <c r="P248" s="71">
        <f t="shared" si="49"/>
        <v>2378</v>
      </c>
      <c r="Q248" s="71">
        <f t="shared" si="49"/>
        <v>3933</v>
      </c>
      <c r="R248" s="72">
        <f t="shared" si="39"/>
        <v>5.4558972275293285E-2</v>
      </c>
      <c r="S248" s="72">
        <f t="shared" si="50"/>
        <v>0.62319759149999998</v>
      </c>
      <c r="T248" s="73">
        <f t="shared" si="50"/>
        <v>-4.9452901E-2</v>
      </c>
      <c r="U248" s="73">
        <f t="shared" si="40"/>
        <v>1.3429631495130793E-4</v>
      </c>
      <c r="V248" s="74" t="str">
        <f t="shared" si="41"/>
        <v/>
      </c>
    </row>
    <row r="249" spans="1:22" ht="16.5" x14ac:dyDescent="0.35">
      <c r="A249" s="78">
        <v>1</v>
      </c>
      <c r="B249" s="64" t="s">
        <v>45</v>
      </c>
      <c r="C249" s="64">
        <v>3.9</v>
      </c>
      <c r="D249" s="64">
        <v>4.2</v>
      </c>
      <c r="E249" s="64">
        <v>3010</v>
      </c>
      <c r="F249" s="64">
        <v>3</v>
      </c>
      <c r="G249" s="64">
        <v>3010</v>
      </c>
      <c r="H249" s="64">
        <v>1140</v>
      </c>
      <c r="I249" s="64">
        <v>1870</v>
      </c>
      <c r="J249" s="64">
        <v>0.62126245849999995</v>
      </c>
      <c r="K249" s="64">
        <v>-5.7685427999999997E-2</v>
      </c>
      <c r="L249" s="71" t="str">
        <f t="shared" si="51"/>
        <v>JOBTIME</v>
      </c>
      <c r="M249" s="71">
        <f t="shared" si="52"/>
        <v>3</v>
      </c>
      <c r="N249" s="71" t="str">
        <f t="shared" si="48"/>
        <v>(3.90,4.20]</v>
      </c>
      <c r="O249" s="71">
        <f t="shared" si="49"/>
        <v>3010</v>
      </c>
      <c r="P249" s="71">
        <f t="shared" si="49"/>
        <v>1140</v>
      </c>
      <c r="Q249" s="71">
        <f t="shared" si="49"/>
        <v>1870</v>
      </c>
      <c r="R249" s="72">
        <f t="shared" si="39"/>
        <v>2.6021629939571033E-2</v>
      </c>
      <c r="S249" s="72">
        <f t="shared" si="50"/>
        <v>0.62126245849999995</v>
      </c>
      <c r="T249" s="73">
        <f t="shared" si="50"/>
        <v>-5.7685427999999997E-2</v>
      </c>
      <c r="U249" s="73">
        <f t="shared" si="40"/>
        <v>8.7243700167879558E-5</v>
      </c>
      <c r="V249" s="74" t="str">
        <f t="shared" si="41"/>
        <v/>
      </c>
    </row>
    <row r="250" spans="1:22" ht="16.5" x14ac:dyDescent="0.35">
      <c r="A250" s="78">
        <v>1</v>
      </c>
      <c r="B250" s="64" t="s">
        <v>45</v>
      </c>
      <c r="C250" s="64">
        <v>4.8</v>
      </c>
      <c r="D250" s="64">
        <v>5.0999999999999996</v>
      </c>
      <c r="E250" s="64">
        <v>2824</v>
      </c>
      <c r="F250" s="64">
        <v>4</v>
      </c>
      <c r="G250" s="64">
        <v>2824</v>
      </c>
      <c r="H250" s="64">
        <v>1033</v>
      </c>
      <c r="I250" s="64">
        <v>1791</v>
      </c>
      <c r="J250" s="64">
        <v>0.63420679889999998</v>
      </c>
      <c r="K250" s="64">
        <v>-2.2886629999999998E-3</v>
      </c>
      <c r="L250" s="71" t="str">
        <f t="shared" si="51"/>
        <v>JOBTIME</v>
      </c>
      <c r="M250" s="71">
        <f t="shared" si="52"/>
        <v>4</v>
      </c>
      <c r="N250" s="71" t="str">
        <f t="shared" si="48"/>
        <v>(4.80,5.10]</v>
      </c>
      <c r="O250" s="71">
        <f t="shared" si="49"/>
        <v>2824</v>
      </c>
      <c r="P250" s="71">
        <f t="shared" si="49"/>
        <v>1033</v>
      </c>
      <c r="Q250" s="71">
        <f t="shared" si="49"/>
        <v>1791</v>
      </c>
      <c r="R250" s="72">
        <f t="shared" si="39"/>
        <v>2.4413648820381592E-2</v>
      </c>
      <c r="S250" s="72">
        <f t="shared" si="50"/>
        <v>0.63420679889999998</v>
      </c>
      <c r="T250" s="73">
        <f t="shared" si="50"/>
        <v>-2.2886629999999998E-3</v>
      </c>
      <c r="U250" s="73">
        <f t="shared" si="40"/>
        <v>1.2791756055635198E-7</v>
      </c>
      <c r="V250" s="74" t="str">
        <f t="shared" si="41"/>
        <v/>
      </c>
    </row>
    <row r="251" spans="1:22" ht="16.5" x14ac:dyDescent="0.35">
      <c r="A251" s="78">
        <v>1</v>
      </c>
      <c r="B251" s="64" t="s">
        <v>45</v>
      </c>
      <c r="C251" s="64">
        <v>5.7</v>
      </c>
      <c r="D251" s="64">
        <v>6.0000999999999998</v>
      </c>
      <c r="E251" s="64">
        <v>102937</v>
      </c>
      <c r="F251" s="64">
        <v>5</v>
      </c>
      <c r="G251" s="64">
        <v>102937</v>
      </c>
      <c r="H251" s="64">
        <v>37484</v>
      </c>
      <c r="I251" s="64">
        <v>65453</v>
      </c>
      <c r="J251" s="64">
        <v>0.63585494040000001</v>
      </c>
      <c r="K251" s="64">
        <v>4.8225565000000001E-3</v>
      </c>
      <c r="L251" s="71" t="str">
        <f t="shared" si="51"/>
        <v>JOBTIME</v>
      </c>
      <c r="M251" s="71">
        <f t="shared" si="52"/>
        <v>5</v>
      </c>
      <c r="N251" s="71" t="str">
        <f t="shared" si="48"/>
        <v>(5.70,6.00]</v>
      </c>
      <c r="O251" s="71">
        <f t="shared" si="49"/>
        <v>102937</v>
      </c>
      <c r="P251" s="71">
        <f t="shared" si="49"/>
        <v>37484</v>
      </c>
      <c r="Q251" s="71">
        <f t="shared" si="49"/>
        <v>65453</v>
      </c>
      <c r="R251" s="72">
        <f t="shared" si="39"/>
        <v>0.88989651863442631</v>
      </c>
      <c r="S251" s="72">
        <f t="shared" si="50"/>
        <v>0.63585494040000001</v>
      </c>
      <c r="T251" s="73">
        <f t="shared" si="50"/>
        <v>4.8225565000000001E-3</v>
      </c>
      <c r="U251" s="73">
        <f t="shared" si="40"/>
        <v>2.0682889448867575E-5</v>
      </c>
      <c r="V251" s="74" t="str">
        <f t="shared" si="41"/>
        <v/>
      </c>
    </row>
    <row r="252" spans="1:22" ht="16.5" x14ac:dyDescent="0.35">
      <c r="A252" s="78">
        <v>1</v>
      </c>
      <c r="B252" s="64" t="s">
        <v>100</v>
      </c>
      <c r="C252" s="64" t="s">
        <v>21</v>
      </c>
      <c r="D252" s="64" t="s">
        <v>21</v>
      </c>
      <c r="E252" s="64" t="s">
        <v>21</v>
      </c>
      <c r="F252" s="64" t="s">
        <v>21</v>
      </c>
      <c r="G252" s="64">
        <v>7382</v>
      </c>
      <c r="H252" s="64">
        <v>1350</v>
      </c>
      <c r="I252" s="64">
        <v>6032</v>
      </c>
      <c r="J252" s="64">
        <v>0.81712273099999999</v>
      </c>
      <c r="K252" s="64">
        <v>0.9443784422</v>
      </c>
      <c r="L252" s="71" t="str">
        <f t="shared" si="51"/>
        <v>KPTP</v>
      </c>
      <c r="M252" s="75">
        <v>1</v>
      </c>
      <c r="N252" s="71" t="s">
        <v>1194</v>
      </c>
      <c r="O252" s="71">
        <f t="shared" si="49"/>
        <v>7382</v>
      </c>
      <c r="P252" s="71">
        <f t="shared" si="49"/>
        <v>1350</v>
      </c>
      <c r="Q252" s="71">
        <f t="shared" si="49"/>
        <v>6032</v>
      </c>
      <c r="R252" s="72">
        <f t="shared" si="39"/>
        <v>3.190891565015172E-2</v>
      </c>
      <c r="S252" s="72">
        <f t="shared" si="50"/>
        <v>0.81712273099999999</v>
      </c>
      <c r="T252" s="75">
        <v>4.7410919790493049E-2</v>
      </c>
      <c r="U252" s="73">
        <f t="shared" si="40"/>
        <v>2.3705459895601237E-2</v>
      </c>
      <c r="V252" s="74">
        <f t="shared" si="41"/>
        <v>0.17338990052153236</v>
      </c>
    </row>
    <row r="253" spans="1:22" ht="16.5" x14ac:dyDescent="0.35">
      <c r="A253" s="78">
        <v>1</v>
      </c>
      <c r="B253" s="64" t="s">
        <v>100</v>
      </c>
      <c r="C253" s="64">
        <v>-1E-4</v>
      </c>
      <c r="D253" s="64">
        <v>1.2</v>
      </c>
      <c r="E253" s="64">
        <v>26203</v>
      </c>
      <c r="F253" s="64">
        <v>2</v>
      </c>
      <c r="G253" s="64">
        <v>26203</v>
      </c>
      <c r="H253" s="64">
        <v>7257</v>
      </c>
      <c r="I253" s="64">
        <v>18946</v>
      </c>
      <c r="J253" s="64">
        <v>0.72304697939999996</v>
      </c>
      <c r="K253" s="64">
        <v>0.4070307111</v>
      </c>
      <c r="L253" s="71" t="str">
        <f t="shared" si="51"/>
        <v>KPTP</v>
      </c>
      <c r="M253" s="75">
        <v>2</v>
      </c>
      <c r="N253" s="75" t="s">
        <v>1280</v>
      </c>
      <c r="O253" s="71">
        <f t="shared" si="49"/>
        <v>26203</v>
      </c>
      <c r="P253" s="71">
        <f t="shared" si="49"/>
        <v>7257</v>
      </c>
      <c r="Q253" s="71">
        <f t="shared" si="49"/>
        <v>18946</v>
      </c>
      <c r="R253" s="72">
        <f t="shared" si="39"/>
        <v>0.1132632507153787</v>
      </c>
      <c r="S253" s="72">
        <f t="shared" si="50"/>
        <v>0.72304697939999996</v>
      </c>
      <c r="T253" s="75">
        <v>3.5119953057035198E-2</v>
      </c>
      <c r="U253" s="73">
        <f t="shared" si="40"/>
        <v>1.7559976529039834E-2</v>
      </c>
      <c r="V253" s="74" t="str">
        <f t="shared" si="41"/>
        <v/>
      </c>
    </row>
    <row r="254" spans="1:22" ht="16.5" x14ac:dyDescent="0.35">
      <c r="A254" s="78">
        <v>1</v>
      </c>
      <c r="B254" s="64" t="s">
        <v>100</v>
      </c>
      <c r="C254" s="64">
        <v>1.2</v>
      </c>
      <c r="D254" s="64">
        <v>3.6</v>
      </c>
      <c r="E254" s="64">
        <v>33643</v>
      </c>
      <c r="F254" s="64">
        <v>3</v>
      </c>
      <c r="G254" s="64">
        <v>33643</v>
      </c>
      <c r="H254" s="64">
        <v>11439</v>
      </c>
      <c r="I254" s="64">
        <v>22204</v>
      </c>
      <c r="J254" s="64">
        <v>0.65998870489999995</v>
      </c>
      <c r="K254" s="64">
        <v>0.1106482872</v>
      </c>
      <c r="L254" s="71" t="str">
        <f t="shared" si="51"/>
        <v>KPTP</v>
      </c>
      <c r="M254" s="75">
        <v>3</v>
      </c>
      <c r="N254" s="75" t="s">
        <v>1281</v>
      </c>
      <c r="O254" s="71">
        <f t="shared" si="49"/>
        <v>33643</v>
      </c>
      <c r="P254" s="71">
        <f t="shared" si="49"/>
        <v>11439</v>
      </c>
      <c r="Q254" s="71">
        <f t="shared" si="49"/>
        <v>22204</v>
      </c>
      <c r="R254" s="72">
        <f t="shared" si="39"/>
        <v>0.14542287309916749</v>
      </c>
      <c r="S254" s="72">
        <f t="shared" si="50"/>
        <v>0.65998870489999995</v>
      </c>
      <c r="T254" s="75">
        <v>3.5050075022517112E-3</v>
      </c>
      <c r="U254" s="73">
        <f t="shared" si="40"/>
        <v>1.7525037508893766E-3</v>
      </c>
      <c r="V254" s="74" t="str">
        <f t="shared" si="41"/>
        <v/>
      </c>
    </row>
    <row r="255" spans="1:22" ht="16.5" x14ac:dyDescent="0.35">
      <c r="A255" s="78">
        <v>1</v>
      </c>
      <c r="B255" s="64" t="s">
        <v>100</v>
      </c>
      <c r="C255" s="64">
        <v>3.6</v>
      </c>
      <c r="D255" s="64">
        <v>7.2</v>
      </c>
      <c r="E255" s="64">
        <v>35983</v>
      </c>
      <c r="F255" s="64">
        <v>4</v>
      </c>
      <c r="G255" s="64">
        <v>35983</v>
      </c>
      <c r="H255" s="64">
        <v>15310</v>
      </c>
      <c r="I255" s="64">
        <v>20673</v>
      </c>
      <c r="J255" s="64">
        <v>0.57452130170000004</v>
      </c>
      <c r="K255" s="64">
        <v>-0.252273305</v>
      </c>
      <c r="L255" s="71" t="str">
        <f t="shared" si="51"/>
        <v>KPTP</v>
      </c>
      <c r="M255" s="75">
        <v>4</v>
      </c>
      <c r="N255" s="75" t="s">
        <v>1282</v>
      </c>
      <c r="O255" s="71">
        <f t="shared" si="49"/>
        <v>35983</v>
      </c>
      <c r="P255" s="71">
        <f t="shared" si="49"/>
        <v>15310</v>
      </c>
      <c r="Q255" s="71">
        <f t="shared" si="49"/>
        <v>20673</v>
      </c>
      <c r="R255" s="72">
        <f t="shared" si="39"/>
        <v>0.1555375930424559</v>
      </c>
      <c r="S255" s="72">
        <f t="shared" si="50"/>
        <v>0.57452130170000004</v>
      </c>
      <c r="T255" s="75">
        <v>2.0382214417346216E-2</v>
      </c>
      <c r="U255" s="73">
        <f t="shared" si="40"/>
        <v>1.0191107220959495E-2</v>
      </c>
      <c r="V255" s="74" t="str">
        <f t="shared" si="41"/>
        <v/>
      </c>
    </row>
    <row r="256" spans="1:22" ht="16.5" x14ac:dyDescent="0.35">
      <c r="A256" s="78">
        <v>1</v>
      </c>
      <c r="B256" s="64" t="s">
        <v>100</v>
      </c>
      <c r="C256" s="64">
        <v>7.2</v>
      </c>
      <c r="D256" s="64">
        <v>24.0001</v>
      </c>
      <c r="E256" s="64">
        <v>12462</v>
      </c>
      <c r="F256" s="64">
        <v>5</v>
      </c>
      <c r="G256" s="64">
        <v>12462</v>
      </c>
      <c r="H256" s="64">
        <v>6895</v>
      </c>
      <c r="I256" s="64">
        <v>5567</v>
      </c>
      <c r="J256" s="64">
        <v>0.4467180228</v>
      </c>
      <c r="K256" s="64">
        <v>-0.76653579800000005</v>
      </c>
      <c r="L256" s="71" t="str">
        <f t="shared" si="51"/>
        <v>KPTP</v>
      </c>
      <c r="M256" s="75">
        <v>5</v>
      </c>
      <c r="N256" s="75" t="s">
        <v>1283</v>
      </c>
      <c r="O256" s="71">
        <f t="shared" si="49"/>
        <v>12462</v>
      </c>
      <c r="P256" s="71">
        <f t="shared" si="49"/>
        <v>6895</v>
      </c>
      <c r="Q256" s="71">
        <f t="shared" si="49"/>
        <v>5567</v>
      </c>
      <c r="R256" s="72">
        <f t="shared" si="39"/>
        <v>5.3867367492846215E-2</v>
      </c>
      <c r="S256" s="72">
        <f t="shared" si="50"/>
        <v>0.4467180228</v>
      </c>
      <c r="T256" s="75">
        <v>6.6971805746430649E-2</v>
      </c>
      <c r="U256" s="73">
        <f t="shared" si="40"/>
        <v>3.3485902868264E-2</v>
      </c>
      <c r="V256" s="74" t="str">
        <f t="shared" si="41"/>
        <v/>
      </c>
    </row>
    <row r="257" spans="1:22" ht="16.5" x14ac:dyDescent="0.35">
      <c r="A257" s="78">
        <v>1</v>
      </c>
      <c r="B257" s="64" t="s">
        <v>102</v>
      </c>
      <c r="C257" s="64" t="s">
        <v>21</v>
      </c>
      <c r="D257" s="64" t="s">
        <v>21</v>
      </c>
      <c r="E257" s="64" t="s">
        <v>21</v>
      </c>
      <c r="F257" s="64" t="s">
        <v>21</v>
      </c>
      <c r="G257" s="64">
        <v>7382</v>
      </c>
      <c r="H257" s="64">
        <v>1350</v>
      </c>
      <c r="I257" s="64">
        <v>6032</v>
      </c>
      <c r="J257" s="64">
        <v>0.81712273099999999</v>
      </c>
      <c r="K257" s="64">
        <v>0.9443784422</v>
      </c>
      <c r="L257" s="71" t="str">
        <f t="shared" si="51"/>
        <v>KPTP_RATIO</v>
      </c>
      <c r="M257" s="71" t="str">
        <f t="shared" si="52"/>
        <v>.</v>
      </c>
      <c r="N257" s="71" t="str">
        <f t="shared" si="48"/>
        <v>(.,.]</v>
      </c>
      <c r="O257" s="71">
        <f t="shared" si="49"/>
        <v>7382</v>
      </c>
      <c r="P257" s="71">
        <f t="shared" si="49"/>
        <v>1350</v>
      </c>
      <c r="Q257" s="71">
        <f t="shared" si="49"/>
        <v>6032</v>
      </c>
      <c r="R257" s="72">
        <f t="shared" si="39"/>
        <v>6.381783130030344E-2</v>
      </c>
      <c r="S257" s="72">
        <f t="shared" si="50"/>
        <v>0.81712273099999999</v>
      </c>
      <c r="T257" s="73">
        <f t="shared" si="50"/>
        <v>0.9443784422</v>
      </c>
      <c r="U257" s="73">
        <f t="shared" si="40"/>
        <v>4.7410919791202474E-2</v>
      </c>
      <c r="V257" s="74">
        <f t="shared" si="41"/>
        <v>0.15319299193496225</v>
      </c>
    </row>
    <row r="258" spans="1:22" ht="16.5" x14ac:dyDescent="0.35">
      <c r="A258" s="78">
        <v>1</v>
      </c>
      <c r="B258" s="64" t="s">
        <v>102</v>
      </c>
      <c r="C258" s="64">
        <v>-1E-4</v>
      </c>
      <c r="D258" s="64">
        <v>0.05</v>
      </c>
      <c r="E258" s="64">
        <v>8024</v>
      </c>
      <c r="F258" s="64">
        <v>2</v>
      </c>
      <c r="G258" s="64">
        <v>8024</v>
      </c>
      <c r="H258" s="64">
        <v>2207</v>
      </c>
      <c r="I258" s="64">
        <v>5817</v>
      </c>
      <c r="J258" s="64">
        <v>0.72495014960000004</v>
      </c>
      <c r="K258" s="64">
        <v>0.41655494160000001</v>
      </c>
      <c r="L258" s="71" t="str">
        <f t="shared" si="51"/>
        <v>KPTP_RATIO</v>
      </c>
      <c r="M258" s="71">
        <f t="shared" si="52"/>
        <v>2</v>
      </c>
      <c r="N258" s="71" t="str">
        <f t="shared" si="48"/>
        <v>(0.00,0.05]</v>
      </c>
      <c r="O258" s="71">
        <f t="shared" si="49"/>
        <v>8024</v>
      </c>
      <c r="P258" s="71">
        <f t="shared" si="49"/>
        <v>2207</v>
      </c>
      <c r="Q258" s="71">
        <f t="shared" si="49"/>
        <v>5817</v>
      </c>
      <c r="R258" s="72">
        <f t="shared" ref="R258:R321" si="53">G258/SUMIFS($G:$G,$B:$B,B258)</f>
        <v>6.9367959679441177E-2</v>
      </c>
      <c r="S258" s="72">
        <f t="shared" si="50"/>
        <v>0.72495014960000004</v>
      </c>
      <c r="T258" s="73">
        <f t="shared" si="50"/>
        <v>0.41655494160000001</v>
      </c>
      <c r="U258" s="73">
        <f t="shared" ref="U258:U321" si="54">(I258/SUMIFS($I:$I,$B:$B,B258)-H258/SUMIFS($H:$H,$B:$B,B258))*K258</f>
        <v>1.1243436315285222E-2</v>
      </c>
      <c r="V258" s="74" t="str">
        <f t="shared" ref="V258:V321" si="55">IF(B258=B257,"",SUMIFS($U:$U,$B:$B,B258))</f>
        <v/>
      </c>
    </row>
    <row r="259" spans="1:22" ht="16.5" x14ac:dyDescent="0.35">
      <c r="A259" s="78">
        <v>1</v>
      </c>
      <c r="B259" s="64" t="s">
        <v>102</v>
      </c>
      <c r="C259" s="64">
        <v>0.05</v>
      </c>
      <c r="D259" s="64">
        <v>0.5</v>
      </c>
      <c r="E259" s="64">
        <v>51467</v>
      </c>
      <c r="F259" s="64">
        <v>3</v>
      </c>
      <c r="G259" s="64">
        <v>51467</v>
      </c>
      <c r="H259" s="64">
        <v>23290</v>
      </c>
      <c r="I259" s="64">
        <v>28177</v>
      </c>
      <c r="J259" s="64">
        <v>0.54747702409999999</v>
      </c>
      <c r="K259" s="64">
        <v>-0.36211363800000002</v>
      </c>
      <c r="L259" s="71" t="str">
        <f t="shared" si="51"/>
        <v>KPTP_RATIO</v>
      </c>
      <c r="M259" s="71">
        <f t="shared" si="52"/>
        <v>3</v>
      </c>
      <c r="N259" s="71" t="str">
        <f t="shared" si="48"/>
        <v>(0.05,0.50]</v>
      </c>
      <c r="O259" s="71">
        <f t="shared" si="49"/>
        <v>51467</v>
      </c>
      <c r="P259" s="71">
        <f t="shared" si="49"/>
        <v>23290</v>
      </c>
      <c r="Q259" s="71">
        <f t="shared" si="49"/>
        <v>28177</v>
      </c>
      <c r="R259" s="72">
        <f t="shared" si="53"/>
        <v>0.44493529172754231</v>
      </c>
      <c r="S259" s="72">
        <f t="shared" si="50"/>
        <v>0.54747702409999999</v>
      </c>
      <c r="T259" s="73">
        <f t="shared" si="50"/>
        <v>-0.36211363800000002</v>
      </c>
      <c r="U259" s="73">
        <f t="shared" si="54"/>
        <v>6.0640183041419708E-2</v>
      </c>
      <c r="V259" s="74" t="str">
        <f t="shared" si="55"/>
        <v/>
      </c>
    </row>
    <row r="260" spans="1:22" ht="16.5" x14ac:dyDescent="0.35">
      <c r="A260" s="78">
        <v>1</v>
      </c>
      <c r="B260" s="64" t="s">
        <v>102</v>
      </c>
      <c r="C260" s="64">
        <v>0.5</v>
      </c>
      <c r="D260" s="64">
        <v>0.95</v>
      </c>
      <c r="E260" s="64">
        <v>34038</v>
      </c>
      <c r="F260" s="64">
        <v>4</v>
      </c>
      <c r="G260" s="64">
        <v>34038</v>
      </c>
      <c r="H260" s="64">
        <v>11620</v>
      </c>
      <c r="I260" s="64">
        <v>22418</v>
      </c>
      <c r="J260" s="64">
        <v>0.65861683999999998</v>
      </c>
      <c r="K260" s="64">
        <v>0.10454086009999999</v>
      </c>
      <c r="L260" s="71" t="str">
        <f t="shared" si="51"/>
        <v>KPTP_RATIO</v>
      </c>
      <c r="M260" s="71">
        <f t="shared" si="52"/>
        <v>4</v>
      </c>
      <c r="N260" s="71" t="str">
        <f t="shared" si="48"/>
        <v>(0.50,0.95]</v>
      </c>
      <c r="O260" s="71">
        <f t="shared" si="49"/>
        <v>34038</v>
      </c>
      <c r="P260" s="71">
        <f t="shared" si="49"/>
        <v>11620</v>
      </c>
      <c r="Q260" s="71">
        <f t="shared" si="49"/>
        <v>22418</v>
      </c>
      <c r="R260" s="72">
        <f t="shared" si="53"/>
        <v>0.29426054481166736</v>
      </c>
      <c r="S260" s="72">
        <f t="shared" si="50"/>
        <v>0.65861683999999998</v>
      </c>
      <c r="T260" s="73">
        <f t="shared" si="50"/>
        <v>0.10454086009999999</v>
      </c>
      <c r="U260" s="73">
        <f t="shared" si="54"/>
        <v>3.1683983463214323E-3</v>
      </c>
      <c r="V260" s="74" t="str">
        <f t="shared" si="55"/>
        <v/>
      </c>
    </row>
    <row r="261" spans="1:22" ht="16.5" x14ac:dyDescent="0.35">
      <c r="A261" s="78">
        <v>1</v>
      </c>
      <c r="B261" s="64" t="s">
        <v>102</v>
      </c>
      <c r="C261" s="64">
        <v>0.95</v>
      </c>
      <c r="D261" s="64">
        <v>1.0001</v>
      </c>
      <c r="E261" s="64">
        <v>14762</v>
      </c>
      <c r="F261" s="64">
        <v>5</v>
      </c>
      <c r="G261" s="64">
        <v>14762</v>
      </c>
      <c r="H261" s="64">
        <v>3784</v>
      </c>
      <c r="I261" s="64">
        <v>10978</v>
      </c>
      <c r="J261" s="64">
        <v>0.74366616990000001</v>
      </c>
      <c r="K261" s="64">
        <v>0.51251602289999998</v>
      </c>
      <c r="L261" s="71" t="str">
        <f t="shared" si="51"/>
        <v>KPTP_RATIO</v>
      </c>
      <c r="M261" s="71">
        <f t="shared" si="52"/>
        <v>5</v>
      </c>
      <c r="N261" s="71" t="str">
        <f t="shared" si="48"/>
        <v>(0.95,1.00]</v>
      </c>
      <c r="O261" s="71">
        <f t="shared" si="49"/>
        <v>14762</v>
      </c>
      <c r="P261" s="71">
        <f t="shared" si="49"/>
        <v>3784</v>
      </c>
      <c r="Q261" s="71">
        <f t="shared" si="49"/>
        <v>10978</v>
      </c>
      <c r="R261" s="72">
        <f t="shared" si="53"/>
        <v>0.12761837248104571</v>
      </c>
      <c r="S261" s="72">
        <f t="shared" si="50"/>
        <v>0.74366616990000001</v>
      </c>
      <c r="T261" s="73">
        <f t="shared" si="50"/>
        <v>0.51251602289999998</v>
      </c>
      <c r="U261" s="73">
        <f t="shared" si="54"/>
        <v>3.0730054440733404E-2</v>
      </c>
      <c r="V261" s="74" t="str">
        <f t="shared" si="55"/>
        <v/>
      </c>
    </row>
    <row r="262" spans="1:22" ht="16.5" x14ac:dyDescent="0.35">
      <c r="A262" s="78">
        <v>1</v>
      </c>
      <c r="B262" s="64" t="s">
        <v>98</v>
      </c>
      <c r="C262" s="64">
        <v>-1E-4</v>
      </c>
      <c r="D262" s="64">
        <v>7.4</v>
      </c>
      <c r="E262" s="64">
        <v>101118</v>
      </c>
      <c r="F262" s="64">
        <v>1</v>
      </c>
      <c r="G262" s="64">
        <v>101118</v>
      </c>
      <c r="H262" s="64">
        <v>37359</v>
      </c>
      <c r="I262" s="64">
        <v>63759</v>
      </c>
      <c r="J262" s="64">
        <v>0.63054055659999997</v>
      </c>
      <c r="K262" s="64">
        <v>-1.8059091999999999E-2</v>
      </c>
      <c r="L262" s="71" t="str">
        <f t="shared" si="51"/>
        <v>LOST</v>
      </c>
      <c r="M262" s="71">
        <f t="shared" si="52"/>
        <v>1</v>
      </c>
      <c r="N262" s="71" t="str">
        <f t="shared" si="48"/>
        <v>(0.00,7.40]</v>
      </c>
      <c r="O262" s="71">
        <f t="shared" si="49"/>
        <v>101118</v>
      </c>
      <c r="P262" s="71">
        <f t="shared" si="49"/>
        <v>37359</v>
      </c>
      <c r="Q262" s="71">
        <f t="shared" si="49"/>
        <v>63759</v>
      </c>
      <c r="R262" s="72">
        <f t="shared" si="53"/>
        <v>0.87417115489353614</v>
      </c>
      <c r="S262" s="72">
        <f t="shared" si="50"/>
        <v>0.63054055659999997</v>
      </c>
      <c r="T262" s="73">
        <f t="shared" si="50"/>
        <v>-1.8059091999999999E-2</v>
      </c>
      <c r="U262" s="73">
        <f t="shared" si="54"/>
        <v>2.8578174868001846E-4</v>
      </c>
      <c r="V262" s="74">
        <f t="shared" si="55"/>
        <v>2.7007642776450073E-3</v>
      </c>
    </row>
    <row r="263" spans="1:22" ht="16.5" x14ac:dyDescent="0.35">
      <c r="A263" s="78">
        <v>1</v>
      </c>
      <c r="B263" s="64" t="s">
        <v>98</v>
      </c>
      <c r="C263" s="64">
        <v>7.4</v>
      </c>
      <c r="D263" s="64">
        <v>14.8</v>
      </c>
      <c r="E263" s="64">
        <v>9402</v>
      </c>
      <c r="F263" s="64">
        <v>2</v>
      </c>
      <c r="G263" s="64">
        <v>9402</v>
      </c>
      <c r="H263" s="64">
        <v>3102</v>
      </c>
      <c r="I263" s="64">
        <v>6300</v>
      </c>
      <c r="J263" s="64">
        <v>0.67007019779999999</v>
      </c>
      <c r="K263" s="64">
        <v>0.1559069726</v>
      </c>
      <c r="L263" s="71" t="str">
        <f t="shared" si="51"/>
        <v>LOST</v>
      </c>
      <c r="M263" s="71">
        <f t="shared" si="52"/>
        <v>2</v>
      </c>
      <c r="N263" s="71" t="str">
        <f t="shared" si="48"/>
        <v>(7.40,14.80]</v>
      </c>
      <c r="O263" s="71">
        <f t="shared" si="49"/>
        <v>9402</v>
      </c>
      <c r="P263" s="71">
        <f t="shared" si="49"/>
        <v>3102</v>
      </c>
      <c r="Q263" s="71">
        <f t="shared" si="49"/>
        <v>6300</v>
      </c>
      <c r="R263" s="72">
        <f t="shared" si="53"/>
        <v>8.1280852057091971E-2</v>
      </c>
      <c r="S263" s="72">
        <f t="shared" si="50"/>
        <v>0.67007019779999999</v>
      </c>
      <c r="T263" s="73">
        <f t="shared" si="50"/>
        <v>0.1559069726</v>
      </c>
      <c r="U263" s="73">
        <f t="shared" si="54"/>
        <v>1.9312140284335679E-3</v>
      </c>
      <c r="V263" s="74" t="str">
        <f t="shared" si="55"/>
        <v/>
      </c>
    </row>
    <row r="264" spans="1:22" ht="16.5" x14ac:dyDescent="0.35">
      <c r="A264" s="78">
        <v>1</v>
      </c>
      <c r="B264" s="64" t="s">
        <v>98</v>
      </c>
      <c r="C264" s="64">
        <v>14.8</v>
      </c>
      <c r="D264" s="64">
        <v>29.6</v>
      </c>
      <c r="E264" s="64">
        <v>4352</v>
      </c>
      <c r="F264" s="64">
        <v>3</v>
      </c>
      <c r="G264" s="64">
        <v>4352</v>
      </c>
      <c r="H264" s="64">
        <v>1528</v>
      </c>
      <c r="I264" s="64">
        <v>2824</v>
      </c>
      <c r="J264" s="64">
        <v>0.64889705880000004</v>
      </c>
      <c r="K264" s="64">
        <v>6.1599032800000002E-2</v>
      </c>
      <c r="L264" s="71" t="str">
        <f t="shared" si="51"/>
        <v>LOST</v>
      </c>
      <c r="M264" s="71">
        <f t="shared" si="52"/>
        <v>3</v>
      </c>
      <c r="N264" s="71" t="str">
        <f t="shared" si="48"/>
        <v>(14.80,29.60]</v>
      </c>
      <c r="O264" s="71">
        <f t="shared" si="49"/>
        <v>4352</v>
      </c>
      <c r="P264" s="71">
        <f t="shared" si="49"/>
        <v>1528</v>
      </c>
      <c r="Q264" s="71">
        <f t="shared" si="49"/>
        <v>2824</v>
      </c>
      <c r="R264" s="72">
        <f t="shared" si="53"/>
        <v>3.7623300165120645E-2</v>
      </c>
      <c r="S264" s="72">
        <f t="shared" si="50"/>
        <v>0.64889705880000004</v>
      </c>
      <c r="T264" s="73">
        <f t="shared" si="50"/>
        <v>6.1599032800000002E-2</v>
      </c>
      <c r="U264" s="73">
        <f t="shared" si="54"/>
        <v>1.4153989491516843E-4</v>
      </c>
      <c r="V264" s="74" t="str">
        <f t="shared" si="55"/>
        <v/>
      </c>
    </row>
    <row r="265" spans="1:22" ht="16.5" x14ac:dyDescent="0.35">
      <c r="A265" s="78">
        <v>1</v>
      </c>
      <c r="B265" s="64" t="s">
        <v>98</v>
      </c>
      <c r="C265" s="64">
        <v>29.6</v>
      </c>
      <c r="D265" s="64">
        <v>74</v>
      </c>
      <c r="E265" s="64">
        <v>756</v>
      </c>
      <c r="F265" s="64">
        <v>4</v>
      </c>
      <c r="G265" s="64">
        <v>756</v>
      </c>
      <c r="H265" s="64">
        <v>241</v>
      </c>
      <c r="I265" s="64">
        <v>515</v>
      </c>
      <c r="J265" s="64">
        <v>0.68121693120000004</v>
      </c>
      <c r="K265" s="64">
        <v>0.20677437109999999</v>
      </c>
      <c r="L265" s="71" t="str">
        <f t="shared" si="51"/>
        <v>LOST</v>
      </c>
      <c r="M265" s="71">
        <f t="shared" si="52"/>
        <v>4</v>
      </c>
      <c r="N265" s="71" t="str">
        <f t="shared" si="48"/>
        <v>(29.60,74.00]</v>
      </c>
      <c r="O265" s="71">
        <f t="shared" si="49"/>
        <v>756</v>
      </c>
      <c r="P265" s="71">
        <f t="shared" si="49"/>
        <v>241</v>
      </c>
      <c r="Q265" s="71">
        <f t="shared" si="49"/>
        <v>515</v>
      </c>
      <c r="R265" s="72">
        <f t="shared" si="53"/>
        <v>6.5356651941248173E-3</v>
      </c>
      <c r="S265" s="72">
        <f t="shared" si="50"/>
        <v>0.68121693120000004</v>
      </c>
      <c r="T265" s="73">
        <f t="shared" si="50"/>
        <v>0.20677437109999999</v>
      </c>
      <c r="U265" s="73">
        <f t="shared" si="54"/>
        <v>2.7092392904327916E-4</v>
      </c>
      <c r="V265" s="74" t="str">
        <f t="shared" si="55"/>
        <v/>
      </c>
    </row>
    <row r="266" spans="1:22" ht="16.5" x14ac:dyDescent="0.35">
      <c r="A266" s="78">
        <v>1</v>
      </c>
      <c r="B266" s="64" t="s">
        <v>98</v>
      </c>
      <c r="C266" s="64">
        <v>74</v>
      </c>
      <c r="D266" s="64">
        <v>148.0001</v>
      </c>
      <c r="E266" s="64">
        <v>45</v>
      </c>
      <c r="F266" s="64">
        <v>5</v>
      </c>
      <c r="G266" s="64">
        <v>45</v>
      </c>
      <c r="H266" s="64">
        <v>21</v>
      </c>
      <c r="I266" s="64">
        <v>24</v>
      </c>
      <c r="J266" s="64">
        <v>0.53333333329999999</v>
      </c>
      <c r="K266" s="64">
        <v>-0.41906420300000002</v>
      </c>
      <c r="L266" s="71" t="str">
        <f t="shared" si="51"/>
        <v>LOST</v>
      </c>
      <c r="M266" s="71">
        <f t="shared" si="52"/>
        <v>5</v>
      </c>
      <c r="N266" s="71" t="str">
        <f t="shared" si="48"/>
        <v>(74.00,148.00]</v>
      </c>
      <c r="O266" s="71">
        <f t="shared" si="49"/>
        <v>45</v>
      </c>
      <c r="P266" s="71">
        <f t="shared" si="49"/>
        <v>21</v>
      </c>
      <c r="Q266" s="71">
        <f t="shared" si="49"/>
        <v>24</v>
      </c>
      <c r="R266" s="72">
        <f t="shared" si="53"/>
        <v>3.8902769012647725E-4</v>
      </c>
      <c r="S266" s="72">
        <f t="shared" si="50"/>
        <v>0.53333333329999999</v>
      </c>
      <c r="T266" s="73">
        <f t="shared" si="50"/>
        <v>-0.41906420300000002</v>
      </c>
      <c r="U266" s="73">
        <f t="shared" si="54"/>
        <v>7.1304676572973312E-5</v>
      </c>
      <c r="V266" s="74" t="str">
        <f t="shared" si="55"/>
        <v/>
      </c>
    </row>
    <row r="267" spans="1:22" ht="16.5" x14ac:dyDescent="0.35">
      <c r="A267" s="78">
        <v>1</v>
      </c>
      <c r="B267" s="64" t="s">
        <v>39</v>
      </c>
      <c r="C267" s="64">
        <v>0.52190000000000003</v>
      </c>
      <c r="D267" s="64">
        <v>0.71055000000000001</v>
      </c>
      <c r="E267" s="64">
        <v>2252</v>
      </c>
      <c r="F267" s="64">
        <v>1</v>
      </c>
      <c r="G267" s="64">
        <v>2252</v>
      </c>
      <c r="H267" s="64">
        <v>834</v>
      </c>
      <c r="I267" s="64">
        <v>1418</v>
      </c>
      <c r="J267" s="64">
        <v>0.62966252219999996</v>
      </c>
      <c r="K267" s="64">
        <v>-2.1826291000000001E-2</v>
      </c>
      <c r="L267" s="71" t="str">
        <f t="shared" si="51"/>
        <v>MANAGEMENTFEESRATE</v>
      </c>
      <c r="M267" s="71">
        <f t="shared" si="52"/>
        <v>1</v>
      </c>
      <c r="N267" s="71" t="str">
        <f t="shared" si="48"/>
        <v>(0.52,0.71]</v>
      </c>
      <c r="O267" s="71">
        <f t="shared" si="49"/>
        <v>2252</v>
      </c>
      <c r="P267" s="71">
        <f t="shared" si="49"/>
        <v>834</v>
      </c>
      <c r="Q267" s="71">
        <f t="shared" si="49"/>
        <v>1418</v>
      </c>
      <c r="R267" s="72">
        <f t="shared" si="53"/>
        <v>1.9468674625885037E-2</v>
      </c>
      <c r="S267" s="72">
        <f t="shared" si="50"/>
        <v>0.62966252219999996</v>
      </c>
      <c r="T267" s="73">
        <f t="shared" si="50"/>
        <v>-2.1826291000000001E-2</v>
      </c>
      <c r="U267" s="73">
        <f t="shared" si="54"/>
        <v>9.3016083398386421E-6</v>
      </c>
      <c r="V267" s="74">
        <f t="shared" si="55"/>
        <v>2.1222116275519337E-3</v>
      </c>
    </row>
    <row r="268" spans="1:22" ht="16.5" x14ac:dyDescent="0.35">
      <c r="A268" s="78">
        <v>1</v>
      </c>
      <c r="B268" s="64" t="s">
        <v>39</v>
      </c>
      <c r="C268" s="64">
        <v>0.77339999999999998</v>
      </c>
      <c r="D268" s="64">
        <v>0.96194999999999997</v>
      </c>
      <c r="E268" s="64">
        <v>55153</v>
      </c>
      <c r="F268" s="64">
        <v>2</v>
      </c>
      <c r="G268" s="64">
        <v>55153</v>
      </c>
      <c r="H268" s="64">
        <v>19554</v>
      </c>
      <c r="I268" s="64">
        <v>35599</v>
      </c>
      <c r="J268" s="64">
        <v>0.6454589959</v>
      </c>
      <c r="K268" s="64">
        <v>4.6542082399999997E-2</v>
      </c>
      <c r="L268" s="71" t="str">
        <f t="shared" si="51"/>
        <v>MANAGEMENTFEESRATE</v>
      </c>
      <c r="M268" s="71">
        <f t="shared" si="52"/>
        <v>2</v>
      </c>
      <c r="N268" s="71" t="str">
        <f t="shared" si="48"/>
        <v>(0.77,0.96]</v>
      </c>
      <c r="O268" s="71">
        <f t="shared" si="49"/>
        <v>55153</v>
      </c>
      <c r="P268" s="71">
        <f t="shared" si="49"/>
        <v>19554</v>
      </c>
      <c r="Q268" s="71">
        <f t="shared" si="49"/>
        <v>35599</v>
      </c>
      <c r="R268" s="72">
        <f t="shared" si="53"/>
        <v>0.47680098207879107</v>
      </c>
      <c r="S268" s="72">
        <f t="shared" si="50"/>
        <v>0.6454589959</v>
      </c>
      <c r="T268" s="73">
        <f t="shared" si="50"/>
        <v>4.6542082399999997E-2</v>
      </c>
      <c r="U268" s="73">
        <f t="shared" si="54"/>
        <v>1.0262092437833175E-3</v>
      </c>
      <c r="V268" s="74" t="str">
        <f t="shared" si="55"/>
        <v/>
      </c>
    </row>
    <row r="269" spans="1:22" ht="16.5" x14ac:dyDescent="0.35">
      <c r="A269" s="78">
        <v>1</v>
      </c>
      <c r="B269" s="64" t="s">
        <v>39</v>
      </c>
      <c r="C269" s="64">
        <v>0.96194999999999997</v>
      </c>
      <c r="D269" s="64">
        <v>1.0247999999999999</v>
      </c>
      <c r="E269" s="64">
        <v>528</v>
      </c>
      <c r="F269" s="64">
        <v>3</v>
      </c>
      <c r="G269" s="64">
        <v>528</v>
      </c>
      <c r="H269" s="64">
        <v>215</v>
      </c>
      <c r="I269" s="64">
        <v>313</v>
      </c>
      <c r="J269" s="64">
        <v>0.59280303030000003</v>
      </c>
      <c r="K269" s="64">
        <v>-0.17703043399999999</v>
      </c>
      <c r="L269" s="71" t="str">
        <f t="shared" si="51"/>
        <v>MANAGEMENTFEESRATE</v>
      </c>
      <c r="M269" s="71">
        <f t="shared" si="52"/>
        <v>3</v>
      </c>
      <c r="N269" s="71" t="str">
        <f t="shared" si="48"/>
        <v>(0.96,1.02]</v>
      </c>
      <c r="O269" s="71">
        <f t="shared" si="49"/>
        <v>528</v>
      </c>
      <c r="P269" s="71">
        <f t="shared" si="49"/>
        <v>215</v>
      </c>
      <c r="Q269" s="71">
        <f t="shared" si="49"/>
        <v>313</v>
      </c>
      <c r="R269" s="72">
        <f t="shared" si="53"/>
        <v>4.5645915641506661E-3</v>
      </c>
      <c r="S269" s="72">
        <f t="shared" si="50"/>
        <v>0.59280303030000003</v>
      </c>
      <c r="T269" s="73">
        <f t="shared" si="50"/>
        <v>-0.17703043399999999</v>
      </c>
      <c r="U269" s="73">
        <f t="shared" si="54"/>
        <v>1.4615801250189884E-4</v>
      </c>
      <c r="V269" s="74" t="str">
        <f t="shared" si="55"/>
        <v/>
      </c>
    </row>
    <row r="270" spans="1:22" ht="16.5" x14ac:dyDescent="0.35">
      <c r="A270" s="78">
        <v>1</v>
      </c>
      <c r="B270" s="64" t="s">
        <v>39</v>
      </c>
      <c r="C270" s="64">
        <v>1.0247999999999999</v>
      </c>
      <c r="D270" s="64">
        <v>1.2133499999999999</v>
      </c>
      <c r="E270" s="64">
        <v>52348</v>
      </c>
      <c r="F270" s="64">
        <v>4</v>
      </c>
      <c r="G270" s="64">
        <v>52348</v>
      </c>
      <c r="H270" s="64">
        <v>19577</v>
      </c>
      <c r="I270" s="64">
        <v>32771</v>
      </c>
      <c r="J270" s="64">
        <v>0.62602200659999996</v>
      </c>
      <c r="K270" s="64">
        <v>-3.7407026000000003E-2</v>
      </c>
      <c r="L270" s="71" t="str">
        <f t="shared" si="51"/>
        <v>MANAGEMENTFEESRATE</v>
      </c>
      <c r="M270" s="71">
        <f t="shared" si="52"/>
        <v>4</v>
      </c>
      <c r="N270" s="71" t="str">
        <f t="shared" si="48"/>
        <v>(1.02,1.21]</v>
      </c>
      <c r="O270" s="71">
        <f t="shared" si="49"/>
        <v>52348</v>
      </c>
      <c r="P270" s="71">
        <f t="shared" si="49"/>
        <v>19577</v>
      </c>
      <c r="Q270" s="71">
        <f t="shared" si="49"/>
        <v>32771</v>
      </c>
      <c r="R270" s="72">
        <f t="shared" si="53"/>
        <v>0.45255158939424067</v>
      </c>
      <c r="S270" s="72">
        <f t="shared" si="50"/>
        <v>0.62602200659999996</v>
      </c>
      <c r="T270" s="73">
        <f t="shared" si="50"/>
        <v>-3.7407026000000003E-2</v>
      </c>
      <c r="U270" s="73">
        <f t="shared" si="54"/>
        <v>6.3638216322602548E-4</v>
      </c>
      <c r="V270" s="74" t="str">
        <f t="shared" si="55"/>
        <v/>
      </c>
    </row>
    <row r="271" spans="1:22" ht="16.5" x14ac:dyDescent="0.35">
      <c r="A271" s="78">
        <v>1</v>
      </c>
      <c r="B271" s="64" t="s">
        <v>39</v>
      </c>
      <c r="C271" s="64">
        <v>1.2762</v>
      </c>
      <c r="D271" s="64">
        <v>1.7790999999999999</v>
      </c>
      <c r="E271" s="64">
        <v>5392</v>
      </c>
      <c r="F271" s="64">
        <v>5</v>
      </c>
      <c r="G271" s="64">
        <v>5392</v>
      </c>
      <c r="H271" s="64">
        <v>2071</v>
      </c>
      <c r="I271" s="64">
        <v>3321</v>
      </c>
      <c r="J271" s="64">
        <v>0.61591246290000001</v>
      </c>
      <c r="K271" s="64">
        <v>-8.0361236000000003E-2</v>
      </c>
      <c r="L271" s="71" t="str">
        <f t="shared" si="51"/>
        <v>MANAGEMENTFEESRATE</v>
      </c>
      <c r="M271" s="71">
        <f t="shared" si="52"/>
        <v>5</v>
      </c>
      <c r="N271" s="71" t="str">
        <f t="shared" si="48"/>
        <v>(1.28,1.78]</v>
      </c>
      <c r="O271" s="71">
        <f t="shared" si="49"/>
        <v>5392</v>
      </c>
      <c r="P271" s="71">
        <f t="shared" si="49"/>
        <v>2071</v>
      </c>
      <c r="Q271" s="71">
        <f t="shared" si="49"/>
        <v>3321</v>
      </c>
      <c r="R271" s="72">
        <f t="shared" si="53"/>
        <v>4.6614162336932559E-2</v>
      </c>
      <c r="S271" s="72">
        <f t="shared" si="50"/>
        <v>0.61591246290000001</v>
      </c>
      <c r="T271" s="73">
        <f t="shared" si="50"/>
        <v>-8.0361236000000003E-2</v>
      </c>
      <c r="U271" s="73">
        <f t="shared" si="54"/>
        <v>3.0416059970085369E-4</v>
      </c>
      <c r="V271" s="74" t="str">
        <f t="shared" si="55"/>
        <v/>
      </c>
    </row>
    <row r="272" spans="1:22" ht="16.5" x14ac:dyDescent="0.35">
      <c r="A272" s="78">
        <v>1</v>
      </c>
      <c r="B272" s="64" t="s">
        <v>79</v>
      </c>
      <c r="C272" s="64">
        <v>0.99990000000000001</v>
      </c>
      <c r="D272" s="64">
        <v>2.1</v>
      </c>
      <c r="E272" s="64">
        <v>22068</v>
      </c>
      <c r="F272" s="64">
        <v>1</v>
      </c>
      <c r="G272" s="64">
        <v>22068</v>
      </c>
      <c r="H272" s="64">
        <v>5868</v>
      </c>
      <c r="I272" s="64">
        <v>16200</v>
      </c>
      <c r="J272" s="64">
        <v>0.73409461659999997</v>
      </c>
      <c r="K272" s="64">
        <v>0.46290178589999997</v>
      </c>
      <c r="L272" s="71" t="str">
        <f t="shared" si="51"/>
        <v>MAX_CONDUE1</v>
      </c>
      <c r="M272" s="71">
        <f t="shared" si="52"/>
        <v>1</v>
      </c>
      <c r="N272" s="71" t="str">
        <f t="shared" si="48"/>
        <v>(1.00,2.10]</v>
      </c>
      <c r="O272" s="71">
        <f t="shared" si="49"/>
        <v>22068</v>
      </c>
      <c r="P272" s="71">
        <f t="shared" si="49"/>
        <v>5868</v>
      </c>
      <c r="Q272" s="71">
        <f t="shared" si="49"/>
        <v>16200</v>
      </c>
      <c r="R272" s="72">
        <f t="shared" si="53"/>
        <v>0.19077917923802443</v>
      </c>
      <c r="S272" s="72">
        <f t="shared" si="50"/>
        <v>0.73409461659999997</v>
      </c>
      <c r="T272" s="73">
        <f t="shared" si="50"/>
        <v>0.46290178589999997</v>
      </c>
      <c r="U272" s="73">
        <f t="shared" si="54"/>
        <v>3.7845936955425805E-2</v>
      </c>
      <c r="V272" s="74">
        <f t="shared" si="55"/>
        <v>8.8345977342878593E-2</v>
      </c>
    </row>
    <row r="273" spans="1:22" ht="16.5" x14ac:dyDescent="0.35">
      <c r="A273" s="78">
        <v>1</v>
      </c>
      <c r="B273" s="64" t="s">
        <v>79</v>
      </c>
      <c r="C273" s="64">
        <v>2.1</v>
      </c>
      <c r="D273" s="64">
        <v>4.3</v>
      </c>
      <c r="E273" s="64">
        <v>34628</v>
      </c>
      <c r="F273" s="64">
        <v>2</v>
      </c>
      <c r="G273" s="64">
        <v>34628</v>
      </c>
      <c r="H273" s="64">
        <v>11526</v>
      </c>
      <c r="I273" s="64">
        <v>23102</v>
      </c>
      <c r="J273" s="64">
        <v>0.66714797270000004</v>
      </c>
      <c r="K273" s="64">
        <v>0.1427182448</v>
      </c>
      <c r="L273" s="71" t="str">
        <f t="shared" si="51"/>
        <v>MAX_CONDUE1</v>
      </c>
      <c r="M273" s="71">
        <f t="shared" si="52"/>
        <v>2</v>
      </c>
      <c r="N273" s="71" t="str">
        <f t="shared" si="48"/>
        <v>(2.10,4.30]</v>
      </c>
      <c r="O273" s="71">
        <f t="shared" si="49"/>
        <v>34628</v>
      </c>
      <c r="P273" s="71">
        <f t="shared" si="49"/>
        <v>11526</v>
      </c>
      <c r="Q273" s="71">
        <f t="shared" si="49"/>
        <v>23102</v>
      </c>
      <c r="R273" s="72">
        <f t="shared" si="53"/>
        <v>0.29936113008221454</v>
      </c>
      <c r="S273" s="72">
        <f t="shared" si="50"/>
        <v>0.66714797270000004</v>
      </c>
      <c r="T273" s="73">
        <f t="shared" si="50"/>
        <v>0.1427182448</v>
      </c>
      <c r="U273" s="73">
        <f t="shared" si="54"/>
        <v>5.9725529070582166E-3</v>
      </c>
      <c r="V273" s="74" t="str">
        <f t="shared" si="55"/>
        <v/>
      </c>
    </row>
    <row r="274" spans="1:22" ht="16.5" x14ac:dyDescent="0.35">
      <c r="A274" s="78">
        <v>1</v>
      </c>
      <c r="B274" s="64" t="s">
        <v>79</v>
      </c>
      <c r="C274" s="64">
        <v>4.3</v>
      </c>
      <c r="D274" s="64">
        <v>5.4</v>
      </c>
      <c r="E274" s="64">
        <v>14467</v>
      </c>
      <c r="F274" s="64">
        <v>3</v>
      </c>
      <c r="G274" s="64">
        <v>14467</v>
      </c>
      <c r="H274" s="64">
        <v>5350</v>
      </c>
      <c r="I274" s="64">
        <v>9117</v>
      </c>
      <c r="J274" s="64">
        <v>0.63019285270000003</v>
      </c>
      <c r="K274" s="64">
        <v>-1.9551354E-2</v>
      </c>
      <c r="L274" s="71" t="str">
        <f t="shared" si="51"/>
        <v>MAX_CONDUE1</v>
      </c>
      <c r="M274" s="71">
        <f t="shared" si="52"/>
        <v>3</v>
      </c>
      <c r="N274" s="71" t="str">
        <f t="shared" si="48"/>
        <v>(4.30,5.40]</v>
      </c>
      <c r="O274" s="71">
        <f t="shared" si="49"/>
        <v>14467</v>
      </c>
      <c r="P274" s="71">
        <f t="shared" si="49"/>
        <v>5350</v>
      </c>
      <c r="Q274" s="71">
        <f t="shared" si="49"/>
        <v>9117</v>
      </c>
      <c r="R274" s="72">
        <f t="shared" si="53"/>
        <v>0.12506807984577215</v>
      </c>
      <c r="S274" s="72">
        <f t="shared" si="50"/>
        <v>0.63019285270000003</v>
      </c>
      <c r="T274" s="73">
        <f t="shared" si="50"/>
        <v>-1.9551354E-2</v>
      </c>
      <c r="U274" s="73">
        <f t="shared" si="54"/>
        <v>4.7932697552194508E-5</v>
      </c>
      <c r="V274" s="74" t="str">
        <f t="shared" si="55"/>
        <v/>
      </c>
    </row>
    <row r="275" spans="1:22" ht="16.5" x14ac:dyDescent="0.35">
      <c r="A275" s="78">
        <v>1</v>
      </c>
      <c r="B275" s="64" t="s">
        <v>79</v>
      </c>
      <c r="C275" s="64">
        <v>5.4</v>
      </c>
      <c r="D275" s="64">
        <v>8.6999999999999993</v>
      </c>
      <c r="E275" s="64">
        <v>27424</v>
      </c>
      <c r="F275" s="64">
        <v>4</v>
      </c>
      <c r="G275" s="64">
        <v>27424</v>
      </c>
      <c r="H275" s="64">
        <v>11285</v>
      </c>
      <c r="I275" s="64">
        <v>16139</v>
      </c>
      <c r="J275" s="64">
        <v>0.5884991249</v>
      </c>
      <c r="K275" s="64">
        <v>-0.19483130300000001</v>
      </c>
      <c r="L275" s="71" t="str">
        <f t="shared" si="51"/>
        <v>MAX_CONDUE1</v>
      </c>
      <c r="M275" s="71">
        <f t="shared" si="52"/>
        <v>4</v>
      </c>
      <c r="N275" s="71" t="str">
        <f t="shared" si="48"/>
        <v>(5.40,8.70]</v>
      </c>
      <c r="O275" s="71">
        <f t="shared" si="49"/>
        <v>27424</v>
      </c>
      <c r="P275" s="71">
        <f t="shared" si="49"/>
        <v>11285</v>
      </c>
      <c r="Q275" s="71">
        <f t="shared" si="49"/>
        <v>16139</v>
      </c>
      <c r="R275" s="72">
        <f t="shared" si="53"/>
        <v>0.23708211942285581</v>
      </c>
      <c r="S275" s="72">
        <f t="shared" si="50"/>
        <v>0.5884991249</v>
      </c>
      <c r="T275" s="73">
        <f t="shared" si="50"/>
        <v>-0.19483130300000001</v>
      </c>
      <c r="U275" s="73">
        <f t="shared" si="54"/>
        <v>9.2121635556689785E-3</v>
      </c>
      <c r="V275" s="74" t="str">
        <f t="shared" si="55"/>
        <v/>
      </c>
    </row>
    <row r="276" spans="1:22" ht="16.5" x14ac:dyDescent="0.35">
      <c r="A276" s="78">
        <v>1</v>
      </c>
      <c r="B276" s="64" t="s">
        <v>79</v>
      </c>
      <c r="C276" s="64">
        <v>8.6999999999999993</v>
      </c>
      <c r="D276" s="64">
        <v>23.0001</v>
      </c>
      <c r="E276" s="64">
        <v>17086</v>
      </c>
      <c r="F276" s="64">
        <v>5</v>
      </c>
      <c r="G276" s="64">
        <v>17086</v>
      </c>
      <c r="H276" s="64">
        <v>8222</v>
      </c>
      <c r="I276" s="64">
        <v>8864</v>
      </c>
      <c r="J276" s="64">
        <v>0.51878731119999999</v>
      </c>
      <c r="K276" s="64">
        <v>-0.47741095500000003</v>
      </c>
      <c r="L276" s="71" t="str">
        <f t="shared" si="51"/>
        <v>MAX_CONDUE1</v>
      </c>
      <c r="M276" s="71">
        <f t="shared" si="52"/>
        <v>5</v>
      </c>
      <c r="N276" s="71" t="str">
        <f t="shared" si="48"/>
        <v>(8.70,23.00]</v>
      </c>
      <c r="O276" s="71">
        <f t="shared" si="49"/>
        <v>17086</v>
      </c>
      <c r="P276" s="71">
        <f t="shared" si="49"/>
        <v>8222</v>
      </c>
      <c r="Q276" s="71">
        <f t="shared" si="49"/>
        <v>8864</v>
      </c>
      <c r="R276" s="72">
        <f t="shared" si="53"/>
        <v>0.1477094914111331</v>
      </c>
      <c r="S276" s="72">
        <f t="shared" si="50"/>
        <v>0.51878731119999999</v>
      </c>
      <c r="T276" s="73">
        <f t="shared" si="50"/>
        <v>-0.47741095500000003</v>
      </c>
      <c r="U276" s="73">
        <f t="shared" si="54"/>
        <v>3.5267391227173393E-2</v>
      </c>
      <c r="V276" s="74" t="str">
        <f t="shared" si="55"/>
        <v/>
      </c>
    </row>
    <row r="277" spans="1:22" ht="16.5" x14ac:dyDescent="0.35">
      <c r="A277" s="78">
        <v>1</v>
      </c>
      <c r="B277" s="64" t="s">
        <v>83</v>
      </c>
      <c r="C277" s="64">
        <v>0.99990000000000001</v>
      </c>
      <c r="D277" s="64">
        <v>1.9</v>
      </c>
      <c r="E277" s="64">
        <v>53822</v>
      </c>
      <c r="F277" s="64">
        <v>1</v>
      </c>
      <c r="G277" s="64">
        <v>53822</v>
      </c>
      <c r="H277" s="64">
        <v>16271</v>
      </c>
      <c r="I277" s="64">
        <v>37551</v>
      </c>
      <c r="J277" s="64">
        <v>0.69768867749999997</v>
      </c>
      <c r="K277" s="64">
        <v>0.28372003080000002</v>
      </c>
      <c r="L277" s="71" t="str">
        <f t="shared" si="51"/>
        <v>MAX_CONDUE10</v>
      </c>
      <c r="M277" s="71">
        <f t="shared" si="52"/>
        <v>1</v>
      </c>
      <c r="N277" s="71" t="str">
        <f t="shared" si="48"/>
        <v>(1.00,1.90]</v>
      </c>
      <c r="O277" s="71">
        <f t="shared" si="49"/>
        <v>53822</v>
      </c>
      <c r="P277" s="71">
        <f t="shared" si="49"/>
        <v>16271</v>
      </c>
      <c r="Q277" s="71">
        <f t="shared" si="49"/>
        <v>37551</v>
      </c>
      <c r="R277" s="72">
        <f t="shared" si="53"/>
        <v>0.46529440751082796</v>
      </c>
      <c r="S277" s="72">
        <f t="shared" si="50"/>
        <v>0.69768867749999997</v>
      </c>
      <c r="T277" s="73">
        <f t="shared" si="50"/>
        <v>0.28372003080000002</v>
      </c>
      <c r="U277" s="73">
        <f t="shared" si="54"/>
        <v>3.5844451424549242E-2</v>
      </c>
      <c r="V277" s="74">
        <f t="shared" si="55"/>
        <v>7.2771593422650868E-2</v>
      </c>
    </row>
    <row r="278" spans="1:22" ht="16.5" x14ac:dyDescent="0.35">
      <c r="A278" s="78">
        <v>1</v>
      </c>
      <c r="B278" s="64" t="s">
        <v>83</v>
      </c>
      <c r="C278" s="64">
        <v>1.9</v>
      </c>
      <c r="D278" s="64">
        <v>2.8</v>
      </c>
      <c r="E278" s="64">
        <v>26046</v>
      </c>
      <c r="F278" s="64">
        <v>2</v>
      </c>
      <c r="G278" s="64">
        <v>26046</v>
      </c>
      <c r="H278" s="64">
        <v>10169</v>
      </c>
      <c r="I278" s="64">
        <v>15877</v>
      </c>
      <c r="J278" s="64">
        <v>0.60957536670000001</v>
      </c>
      <c r="K278" s="64">
        <v>-0.10706795199999999</v>
      </c>
      <c r="L278" s="71" t="str">
        <f t="shared" si="51"/>
        <v>MAX_CONDUE10</v>
      </c>
      <c r="M278" s="71">
        <f t="shared" si="52"/>
        <v>2</v>
      </c>
      <c r="N278" s="71" t="str">
        <f t="shared" si="48"/>
        <v>(1.90,2.80]</v>
      </c>
      <c r="O278" s="71">
        <f t="shared" si="49"/>
        <v>26046</v>
      </c>
      <c r="P278" s="71">
        <f t="shared" si="49"/>
        <v>10169</v>
      </c>
      <c r="Q278" s="71">
        <f t="shared" si="49"/>
        <v>15877</v>
      </c>
      <c r="R278" s="72">
        <f t="shared" si="53"/>
        <v>0.22516922704520501</v>
      </c>
      <c r="S278" s="72">
        <f t="shared" si="50"/>
        <v>0.60957536670000001</v>
      </c>
      <c r="T278" s="73">
        <f t="shared" si="50"/>
        <v>-0.10706795199999999</v>
      </c>
      <c r="U278" s="73">
        <f t="shared" si="54"/>
        <v>2.6164844310492164E-3</v>
      </c>
      <c r="V278" s="74" t="str">
        <f t="shared" si="55"/>
        <v/>
      </c>
    </row>
    <row r="279" spans="1:22" ht="16.5" x14ac:dyDescent="0.35">
      <c r="A279" s="78">
        <v>1</v>
      </c>
      <c r="B279" s="64" t="s">
        <v>83</v>
      </c>
      <c r="C279" s="64">
        <v>2.8</v>
      </c>
      <c r="D279" s="64">
        <v>4.5999999999999996</v>
      </c>
      <c r="E279" s="64">
        <v>24072</v>
      </c>
      <c r="F279" s="64">
        <v>3</v>
      </c>
      <c r="G279" s="64">
        <v>24072</v>
      </c>
      <c r="H279" s="64">
        <v>10358</v>
      </c>
      <c r="I279" s="64">
        <v>13714</v>
      </c>
      <c r="J279" s="64">
        <v>0.56970754400000001</v>
      </c>
      <c r="K279" s="64">
        <v>-0.271937555</v>
      </c>
      <c r="L279" s="71" t="str">
        <f t="shared" si="51"/>
        <v>MAX_CONDUE10</v>
      </c>
      <c r="M279" s="71">
        <f t="shared" si="52"/>
        <v>3</v>
      </c>
      <c r="N279" s="71" t="str">
        <f t="shared" si="48"/>
        <v>(2.80,4.60]</v>
      </c>
      <c r="O279" s="71">
        <f t="shared" si="49"/>
        <v>24072</v>
      </c>
      <c r="P279" s="71">
        <f t="shared" si="49"/>
        <v>10358</v>
      </c>
      <c r="Q279" s="71">
        <f t="shared" si="49"/>
        <v>13714</v>
      </c>
      <c r="R279" s="72">
        <f t="shared" si="53"/>
        <v>0.20810387903832356</v>
      </c>
      <c r="S279" s="72">
        <f t="shared" si="50"/>
        <v>0.56970754400000001</v>
      </c>
      <c r="T279" s="73">
        <f t="shared" si="50"/>
        <v>-0.271937555</v>
      </c>
      <c r="U279" s="73">
        <f t="shared" si="54"/>
        <v>1.5873187583704304E-2</v>
      </c>
      <c r="V279" s="74" t="str">
        <f t="shared" si="55"/>
        <v/>
      </c>
    </row>
    <row r="280" spans="1:22" ht="16.5" x14ac:dyDescent="0.35">
      <c r="A280" s="78">
        <v>1</v>
      </c>
      <c r="B280" s="64" t="s">
        <v>83</v>
      </c>
      <c r="C280" s="64">
        <v>4.5999999999999996</v>
      </c>
      <c r="D280" s="64">
        <v>6.4</v>
      </c>
      <c r="E280" s="64">
        <v>7759</v>
      </c>
      <c r="F280" s="64">
        <v>4</v>
      </c>
      <c r="G280" s="64">
        <v>7759</v>
      </c>
      <c r="H280" s="64">
        <v>3509</v>
      </c>
      <c r="I280" s="64">
        <v>4250</v>
      </c>
      <c r="J280" s="64">
        <v>0.5477509988</v>
      </c>
      <c r="K280" s="64">
        <v>-0.36100770999999998</v>
      </c>
      <c r="L280" s="71" t="str">
        <f t="shared" si="51"/>
        <v>MAX_CONDUE10</v>
      </c>
      <c r="M280" s="71">
        <f t="shared" si="52"/>
        <v>4</v>
      </c>
      <c r="N280" s="71" t="str">
        <f t="shared" si="48"/>
        <v>(4.60,6.40]</v>
      </c>
      <c r="O280" s="71">
        <f t="shared" si="49"/>
        <v>7759</v>
      </c>
      <c r="P280" s="71">
        <f t="shared" si="49"/>
        <v>3509</v>
      </c>
      <c r="Q280" s="71">
        <f t="shared" si="49"/>
        <v>4250</v>
      </c>
      <c r="R280" s="72">
        <f t="shared" si="53"/>
        <v>6.7077018837585267E-2</v>
      </c>
      <c r="S280" s="72">
        <f t="shared" si="50"/>
        <v>0.5477509988</v>
      </c>
      <c r="T280" s="73">
        <f t="shared" si="50"/>
        <v>-0.36100770999999998</v>
      </c>
      <c r="U280" s="73">
        <f t="shared" si="54"/>
        <v>9.0853839138301737E-3</v>
      </c>
      <c r="V280" s="74" t="str">
        <f t="shared" si="55"/>
        <v/>
      </c>
    </row>
    <row r="281" spans="1:22" ht="16.5" x14ac:dyDescent="0.35">
      <c r="A281" s="78">
        <v>1</v>
      </c>
      <c r="B281" s="64" t="s">
        <v>83</v>
      </c>
      <c r="C281" s="64">
        <v>6.4</v>
      </c>
      <c r="D281" s="64">
        <v>19.0001</v>
      </c>
      <c r="E281" s="64">
        <v>3974</v>
      </c>
      <c r="F281" s="64">
        <v>5</v>
      </c>
      <c r="G281" s="64">
        <v>3974</v>
      </c>
      <c r="H281" s="64">
        <v>1944</v>
      </c>
      <c r="I281" s="64">
        <v>2030</v>
      </c>
      <c r="J281" s="64">
        <v>0.5108203322</v>
      </c>
      <c r="K281" s="64">
        <v>-0.50930750899999999</v>
      </c>
      <c r="L281" s="71" t="str">
        <f t="shared" si="51"/>
        <v>MAX_CONDUE10</v>
      </c>
      <c r="M281" s="71">
        <f t="shared" si="52"/>
        <v>5</v>
      </c>
      <c r="N281" s="71" t="str">
        <f t="shared" si="48"/>
        <v>(6.40,19.00]</v>
      </c>
      <c r="O281" s="71">
        <f t="shared" si="49"/>
        <v>3974</v>
      </c>
      <c r="P281" s="71">
        <f t="shared" si="49"/>
        <v>1944</v>
      </c>
      <c r="Q281" s="71">
        <f t="shared" si="49"/>
        <v>2030</v>
      </c>
      <c r="R281" s="72">
        <f t="shared" si="53"/>
        <v>3.4355467568058233E-2</v>
      </c>
      <c r="S281" s="72">
        <f t="shared" si="50"/>
        <v>0.5108203322</v>
      </c>
      <c r="T281" s="73">
        <f t="shared" si="50"/>
        <v>-0.50930750899999999</v>
      </c>
      <c r="U281" s="73">
        <f t="shared" si="54"/>
        <v>9.3520860695179304E-3</v>
      </c>
      <c r="V281" s="74" t="str">
        <f t="shared" si="55"/>
        <v/>
      </c>
    </row>
    <row r="282" spans="1:22" ht="16.5" x14ac:dyDescent="0.35">
      <c r="A282" s="78">
        <v>1</v>
      </c>
      <c r="B282" s="64" t="s">
        <v>81</v>
      </c>
      <c r="C282" s="64">
        <v>0.99990000000000001</v>
      </c>
      <c r="D282" s="64">
        <v>2.1</v>
      </c>
      <c r="E282" s="64">
        <v>58762</v>
      </c>
      <c r="F282" s="64">
        <v>1</v>
      </c>
      <c r="G282" s="64">
        <v>58762</v>
      </c>
      <c r="H282" s="64">
        <v>17785</v>
      </c>
      <c r="I282" s="64">
        <v>40977</v>
      </c>
      <c r="J282" s="64">
        <v>0.69733841600000002</v>
      </c>
      <c r="K282" s="64">
        <v>0.28205993219999997</v>
      </c>
      <c r="L282" s="71" t="str">
        <f t="shared" si="51"/>
        <v>MAX_CONDUE5</v>
      </c>
      <c r="M282" s="71">
        <f t="shared" si="52"/>
        <v>1</v>
      </c>
      <c r="N282" s="71" t="str">
        <f t="shared" si="48"/>
        <v>(1.00,2.10]</v>
      </c>
      <c r="O282" s="71">
        <f t="shared" si="49"/>
        <v>58762</v>
      </c>
      <c r="P282" s="71">
        <f t="shared" si="49"/>
        <v>17785</v>
      </c>
      <c r="Q282" s="71">
        <f t="shared" si="49"/>
        <v>40977</v>
      </c>
      <c r="R282" s="72">
        <f t="shared" si="53"/>
        <v>0.5080010028269345</v>
      </c>
      <c r="S282" s="72">
        <f t="shared" si="50"/>
        <v>0.69733841600000002</v>
      </c>
      <c r="T282" s="73">
        <f t="shared" si="50"/>
        <v>0.28205993219999997</v>
      </c>
      <c r="U282" s="73">
        <f t="shared" si="54"/>
        <v>3.8688946218852049E-2</v>
      </c>
      <c r="V282" s="74">
        <f t="shared" si="55"/>
        <v>9.0511498617936129E-2</v>
      </c>
    </row>
    <row r="283" spans="1:22" ht="16.5" x14ac:dyDescent="0.35">
      <c r="A283" s="78">
        <v>1</v>
      </c>
      <c r="B283" s="64" t="s">
        <v>81</v>
      </c>
      <c r="C283" s="64">
        <v>2.1</v>
      </c>
      <c r="D283" s="64">
        <v>3.2</v>
      </c>
      <c r="E283" s="64">
        <v>18284</v>
      </c>
      <c r="F283" s="64">
        <v>2</v>
      </c>
      <c r="G283" s="64">
        <v>18284</v>
      </c>
      <c r="H283" s="64">
        <v>7066</v>
      </c>
      <c r="I283" s="64">
        <v>11218</v>
      </c>
      <c r="J283" s="64">
        <v>0.61354189459999997</v>
      </c>
      <c r="K283" s="64">
        <v>-9.0370513999999999E-2</v>
      </c>
      <c r="L283" s="71" t="str">
        <f t="shared" si="51"/>
        <v>MAX_CONDUE5</v>
      </c>
      <c r="M283" s="71">
        <f t="shared" si="52"/>
        <v>2</v>
      </c>
      <c r="N283" s="71" t="str">
        <f t="shared" si="48"/>
        <v>(2.10,3.20]</v>
      </c>
      <c r="O283" s="71">
        <f t="shared" si="49"/>
        <v>18284</v>
      </c>
      <c r="P283" s="71">
        <f t="shared" si="49"/>
        <v>7066</v>
      </c>
      <c r="Q283" s="71">
        <f t="shared" si="49"/>
        <v>11218</v>
      </c>
      <c r="R283" s="72">
        <f t="shared" si="53"/>
        <v>0.158066273028278</v>
      </c>
      <c r="S283" s="72">
        <f t="shared" si="50"/>
        <v>0.61354189459999997</v>
      </c>
      <c r="T283" s="73">
        <f t="shared" si="50"/>
        <v>-9.0370513999999999E-2</v>
      </c>
      <c r="U283" s="73">
        <f t="shared" si="54"/>
        <v>1.3059128976237078E-3</v>
      </c>
      <c r="V283" s="74" t="str">
        <f t="shared" si="55"/>
        <v/>
      </c>
    </row>
    <row r="284" spans="1:22" ht="16.5" x14ac:dyDescent="0.35">
      <c r="A284" s="78">
        <v>1</v>
      </c>
      <c r="B284" s="64" t="s">
        <v>81</v>
      </c>
      <c r="C284" s="64">
        <v>3.2</v>
      </c>
      <c r="D284" s="64">
        <v>4.3</v>
      </c>
      <c r="E284" s="64">
        <v>13140</v>
      </c>
      <c r="F284" s="64">
        <v>3</v>
      </c>
      <c r="G284" s="64">
        <v>13140</v>
      </c>
      <c r="H284" s="64">
        <v>5452</v>
      </c>
      <c r="I284" s="64">
        <v>7688</v>
      </c>
      <c r="J284" s="64">
        <v>0.58508371390000002</v>
      </c>
      <c r="K284" s="64">
        <v>-0.20891743800000001</v>
      </c>
      <c r="L284" s="71" t="str">
        <f t="shared" si="51"/>
        <v>MAX_CONDUE5</v>
      </c>
      <c r="M284" s="71">
        <f t="shared" si="52"/>
        <v>3</v>
      </c>
      <c r="N284" s="71" t="str">
        <f t="shared" si="48"/>
        <v>(3.20,4.30]</v>
      </c>
      <c r="O284" s="71">
        <f t="shared" si="49"/>
        <v>13140</v>
      </c>
      <c r="P284" s="71">
        <f t="shared" si="49"/>
        <v>5452</v>
      </c>
      <c r="Q284" s="71">
        <f t="shared" si="49"/>
        <v>7688</v>
      </c>
      <c r="R284" s="72">
        <f t="shared" si="53"/>
        <v>0.11359608551693134</v>
      </c>
      <c r="S284" s="72">
        <f t="shared" si="50"/>
        <v>0.58508371390000002</v>
      </c>
      <c r="T284" s="73">
        <f t="shared" si="50"/>
        <v>-0.20891743800000001</v>
      </c>
      <c r="U284" s="73">
        <f t="shared" si="54"/>
        <v>5.0826700227625116E-3</v>
      </c>
      <c r="V284" s="74" t="str">
        <f t="shared" si="55"/>
        <v/>
      </c>
    </row>
    <row r="285" spans="1:22" ht="16.5" x14ac:dyDescent="0.35">
      <c r="A285" s="78">
        <v>1</v>
      </c>
      <c r="B285" s="64" t="s">
        <v>81</v>
      </c>
      <c r="C285" s="64">
        <v>4.3</v>
      </c>
      <c r="D285" s="64">
        <v>7.6</v>
      </c>
      <c r="E285" s="64">
        <v>18181</v>
      </c>
      <c r="F285" s="64">
        <v>4</v>
      </c>
      <c r="G285" s="64">
        <v>18181</v>
      </c>
      <c r="H285" s="64">
        <v>8179</v>
      </c>
      <c r="I285" s="64">
        <v>10002</v>
      </c>
      <c r="J285" s="64">
        <v>0.55013475609999996</v>
      </c>
      <c r="K285" s="64">
        <v>-0.351380417</v>
      </c>
      <c r="L285" s="71" t="str">
        <f t="shared" si="51"/>
        <v>MAX_CONDUE5</v>
      </c>
      <c r="M285" s="71">
        <f t="shared" si="52"/>
        <v>4</v>
      </c>
      <c r="N285" s="71" t="str">
        <f t="shared" si="48"/>
        <v>(4.30,7.60]</v>
      </c>
      <c r="O285" s="71">
        <f t="shared" si="49"/>
        <v>18181</v>
      </c>
      <c r="P285" s="71">
        <f t="shared" si="49"/>
        <v>8179</v>
      </c>
      <c r="Q285" s="71">
        <f t="shared" si="49"/>
        <v>10002</v>
      </c>
      <c r="R285" s="72">
        <f t="shared" si="53"/>
        <v>0.15717583187087739</v>
      </c>
      <c r="S285" s="72">
        <f t="shared" si="50"/>
        <v>0.55013475609999996</v>
      </c>
      <c r="T285" s="73">
        <f t="shared" si="50"/>
        <v>-0.351380417</v>
      </c>
      <c r="U285" s="73">
        <f t="shared" si="54"/>
        <v>2.0153430064851909E-2</v>
      </c>
      <c r="V285" s="74" t="str">
        <f t="shared" si="55"/>
        <v/>
      </c>
    </row>
    <row r="286" spans="1:22" ht="16.5" x14ac:dyDescent="0.35">
      <c r="A286" s="78">
        <v>1</v>
      </c>
      <c r="B286" s="64" t="s">
        <v>81</v>
      </c>
      <c r="C286" s="64">
        <v>7.6</v>
      </c>
      <c r="D286" s="64">
        <v>23.0001</v>
      </c>
      <c r="E286" s="64">
        <v>7306</v>
      </c>
      <c r="F286" s="64">
        <v>5</v>
      </c>
      <c r="G286" s="64">
        <v>7306</v>
      </c>
      <c r="H286" s="64">
        <v>3769</v>
      </c>
      <c r="I286" s="64">
        <v>3537</v>
      </c>
      <c r="J286" s="64">
        <v>0.48412263890000001</v>
      </c>
      <c r="K286" s="64">
        <v>-0.61612639999999996</v>
      </c>
      <c r="L286" s="71" t="str">
        <f t="shared" si="51"/>
        <v>MAX_CONDUE5</v>
      </c>
      <c r="M286" s="71">
        <f t="shared" si="52"/>
        <v>5</v>
      </c>
      <c r="N286" s="71" t="str">
        <f t="shared" si="48"/>
        <v>(7.60,23.00]</v>
      </c>
      <c r="O286" s="71">
        <f t="shared" si="49"/>
        <v>7306</v>
      </c>
      <c r="P286" s="71">
        <f t="shared" si="49"/>
        <v>3769</v>
      </c>
      <c r="Q286" s="71">
        <f t="shared" si="49"/>
        <v>3537</v>
      </c>
      <c r="R286" s="72">
        <f t="shared" si="53"/>
        <v>6.316080675697873E-2</v>
      </c>
      <c r="S286" s="72">
        <f t="shared" si="50"/>
        <v>0.48412263890000001</v>
      </c>
      <c r="T286" s="73">
        <f t="shared" si="50"/>
        <v>-0.61612639999999996</v>
      </c>
      <c r="U286" s="73">
        <f t="shared" si="54"/>
        <v>2.5280539413845952E-2</v>
      </c>
      <c r="V286" s="74" t="str">
        <f t="shared" si="55"/>
        <v/>
      </c>
    </row>
    <row r="287" spans="1:22" ht="16.5" x14ac:dyDescent="0.35">
      <c r="A287" s="78">
        <v>1</v>
      </c>
      <c r="B287" s="64" t="s">
        <v>74</v>
      </c>
      <c r="C287" s="64">
        <v>30.9999</v>
      </c>
      <c r="D287" s="64">
        <v>48</v>
      </c>
      <c r="E287" s="64">
        <v>97155</v>
      </c>
      <c r="F287" s="64">
        <v>1</v>
      </c>
      <c r="G287" s="64">
        <v>97155</v>
      </c>
      <c r="H287" s="64">
        <v>35443</v>
      </c>
      <c r="I287" s="64">
        <v>61712</v>
      </c>
      <c r="J287" s="64">
        <v>0.63519118929999996</v>
      </c>
      <c r="K287" s="64">
        <v>1.9570331E-3</v>
      </c>
      <c r="L287" s="71" t="str">
        <f t="shared" si="51"/>
        <v>MAX_CPD</v>
      </c>
      <c r="M287" s="71">
        <f t="shared" si="52"/>
        <v>1</v>
      </c>
      <c r="N287" s="71" t="str">
        <f t="shared" si="48"/>
        <v>(31.00,48.00]</v>
      </c>
      <c r="O287" s="71">
        <f t="shared" si="49"/>
        <v>97155</v>
      </c>
      <c r="P287" s="71">
        <f t="shared" si="49"/>
        <v>35443</v>
      </c>
      <c r="Q287" s="71">
        <f t="shared" si="49"/>
        <v>61712</v>
      </c>
      <c r="R287" s="72">
        <f t="shared" si="53"/>
        <v>0.83991078298306432</v>
      </c>
      <c r="S287" s="72">
        <f t="shared" si="50"/>
        <v>0.63519118929999996</v>
      </c>
      <c r="T287" s="73">
        <f t="shared" si="50"/>
        <v>1.9570331E-3</v>
      </c>
      <c r="U287" s="73">
        <f t="shared" si="54"/>
        <v>3.2159912966579747E-6</v>
      </c>
      <c r="V287" s="74">
        <f t="shared" si="55"/>
        <v>5.4630741424675907E-3</v>
      </c>
    </row>
    <row r="288" spans="1:22" ht="16.5" x14ac:dyDescent="0.35">
      <c r="A288" s="78">
        <v>1</v>
      </c>
      <c r="B288" s="64" t="s">
        <v>74</v>
      </c>
      <c r="C288" s="64">
        <v>48</v>
      </c>
      <c r="D288" s="64">
        <v>65</v>
      </c>
      <c r="E288" s="64">
        <v>10115</v>
      </c>
      <c r="F288" s="64">
        <v>2</v>
      </c>
      <c r="G288" s="64">
        <v>10115</v>
      </c>
      <c r="H288" s="64">
        <v>4038</v>
      </c>
      <c r="I288" s="64">
        <v>6077</v>
      </c>
      <c r="J288" s="64">
        <v>0.60079090459999995</v>
      </c>
      <c r="K288" s="64">
        <v>-0.14383396300000001</v>
      </c>
      <c r="L288" s="71" t="str">
        <f t="shared" si="51"/>
        <v>MAX_CPD</v>
      </c>
      <c r="M288" s="71">
        <f t="shared" si="52"/>
        <v>2</v>
      </c>
      <c r="N288" s="71" t="str">
        <f t="shared" si="48"/>
        <v>(48.00,65.00]</v>
      </c>
      <c r="O288" s="71">
        <f t="shared" si="49"/>
        <v>10115</v>
      </c>
      <c r="P288" s="71">
        <f t="shared" si="49"/>
        <v>4038</v>
      </c>
      <c r="Q288" s="71">
        <f t="shared" si="49"/>
        <v>6077</v>
      </c>
      <c r="R288" s="72">
        <f t="shared" si="53"/>
        <v>8.7444779680651494E-2</v>
      </c>
      <c r="S288" s="72">
        <f t="shared" si="50"/>
        <v>0.60079090459999995</v>
      </c>
      <c r="T288" s="73">
        <f t="shared" si="50"/>
        <v>-0.14383396300000001</v>
      </c>
      <c r="U288" s="73">
        <f t="shared" si="54"/>
        <v>1.8415917797600331E-3</v>
      </c>
      <c r="V288" s="74" t="str">
        <f t="shared" si="55"/>
        <v/>
      </c>
    </row>
    <row r="289" spans="1:22" ht="16.5" x14ac:dyDescent="0.35">
      <c r="A289" s="78">
        <v>1</v>
      </c>
      <c r="B289" s="64" t="s">
        <v>74</v>
      </c>
      <c r="C289" s="64">
        <v>65</v>
      </c>
      <c r="D289" s="64">
        <v>82</v>
      </c>
      <c r="E289" s="64">
        <v>4706</v>
      </c>
      <c r="F289" s="64">
        <v>3</v>
      </c>
      <c r="G289" s="64">
        <v>4706</v>
      </c>
      <c r="H289" s="64">
        <v>1686</v>
      </c>
      <c r="I289" s="64">
        <v>3020</v>
      </c>
      <c r="J289" s="64">
        <v>0.6417339567</v>
      </c>
      <c r="K289" s="64">
        <v>3.0302375699999998E-2</v>
      </c>
      <c r="L289" s="71" t="str">
        <f t="shared" si="51"/>
        <v>MAX_CPD</v>
      </c>
      <c r="M289" s="71">
        <f t="shared" si="52"/>
        <v>3</v>
      </c>
      <c r="N289" s="71" t="str">
        <f t="shared" si="48"/>
        <v>(65.00,82.00]</v>
      </c>
      <c r="O289" s="71">
        <f t="shared" si="49"/>
        <v>4706</v>
      </c>
      <c r="P289" s="71">
        <f t="shared" si="49"/>
        <v>1686</v>
      </c>
      <c r="Q289" s="71">
        <f t="shared" si="49"/>
        <v>3020</v>
      </c>
      <c r="R289" s="72">
        <f t="shared" si="53"/>
        <v>4.068365132744893E-2</v>
      </c>
      <c r="S289" s="72">
        <f t="shared" si="50"/>
        <v>0.6417339567</v>
      </c>
      <c r="T289" s="73">
        <f t="shared" si="50"/>
        <v>3.0302375699999998E-2</v>
      </c>
      <c r="U289" s="73">
        <f t="shared" si="54"/>
        <v>3.720237177913363E-5</v>
      </c>
      <c r="V289" s="74" t="str">
        <f t="shared" si="55"/>
        <v/>
      </c>
    </row>
    <row r="290" spans="1:22" ht="16.5" x14ac:dyDescent="0.35">
      <c r="A290" s="78">
        <v>1</v>
      </c>
      <c r="B290" s="64" t="s">
        <v>74</v>
      </c>
      <c r="C290" s="64">
        <v>82</v>
      </c>
      <c r="D290" s="64">
        <v>116</v>
      </c>
      <c r="E290" s="64">
        <v>3271</v>
      </c>
      <c r="F290" s="64">
        <v>4</v>
      </c>
      <c r="G290" s="64">
        <v>3271</v>
      </c>
      <c r="H290" s="64">
        <v>933</v>
      </c>
      <c r="I290" s="64">
        <v>2338</v>
      </c>
      <c r="J290" s="64">
        <v>0.71476612660000005</v>
      </c>
      <c r="K290" s="64">
        <v>0.36605034510000001</v>
      </c>
      <c r="L290" s="71" t="str">
        <f t="shared" si="51"/>
        <v>MAX_CPD</v>
      </c>
      <c r="M290" s="71">
        <f t="shared" si="52"/>
        <v>4</v>
      </c>
      <c r="N290" s="71" t="str">
        <f t="shared" si="48"/>
        <v>(82.00,116.00]</v>
      </c>
      <c r="O290" s="71">
        <f t="shared" si="49"/>
        <v>3271</v>
      </c>
      <c r="P290" s="71">
        <f t="shared" si="49"/>
        <v>933</v>
      </c>
      <c r="Q290" s="71">
        <f t="shared" si="49"/>
        <v>2338</v>
      </c>
      <c r="R290" s="72">
        <f t="shared" si="53"/>
        <v>2.82779905423046E-2</v>
      </c>
      <c r="S290" s="72">
        <f t="shared" si="50"/>
        <v>0.71476612660000005</v>
      </c>
      <c r="T290" s="73">
        <f t="shared" si="50"/>
        <v>0.36605034510000001</v>
      </c>
      <c r="U290" s="73">
        <f t="shared" si="54"/>
        <v>3.5730171032705314E-3</v>
      </c>
      <c r="V290" s="74" t="str">
        <f t="shared" si="55"/>
        <v/>
      </c>
    </row>
    <row r="291" spans="1:22" ht="16.5" x14ac:dyDescent="0.35">
      <c r="A291" s="78">
        <v>1</v>
      </c>
      <c r="B291" s="64" t="s">
        <v>74</v>
      </c>
      <c r="C291" s="64">
        <v>116</v>
      </c>
      <c r="D291" s="64">
        <v>371.00009999999997</v>
      </c>
      <c r="E291" s="64">
        <v>426</v>
      </c>
      <c r="F291" s="64">
        <v>5</v>
      </c>
      <c r="G291" s="64">
        <v>426</v>
      </c>
      <c r="H291" s="64">
        <v>151</v>
      </c>
      <c r="I291" s="64">
        <v>275</v>
      </c>
      <c r="J291" s="64">
        <v>0.6455399061</v>
      </c>
      <c r="K291" s="64">
        <v>4.68956648E-2</v>
      </c>
      <c r="L291" s="71" t="str">
        <f t="shared" si="51"/>
        <v>MAX_CPD</v>
      </c>
      <c r="M291" s="71">
        <f t="shared" si="52"/>
        <v>5</v>
      </c>
      <c r="N291" s="71" t="str">
        <f t="shared" si="48"/>
        <v>(116.00,371.00]</v>
      </c>
      <c r="O291" s="71">
        <f t="shared" si="49"/>
        <v>426</v>
      </c>
      <c r="P291" s="71">
        <f t="shared" si="49"/>
        <v>151</v>
      </c>
      <c r="Q291" s="71">
        <f t="shared" si="49"/>
        <v>275</v>
      </c>
      <c r="R291" s="72">
        <f t="shared" si="53"/>
        <v>3.6827954665306509E-3</v>
      </c>
      <c r="S291" s="72">
        <f t="shared" si="50"/>
        <v>0.6455399061</v>
      </c>
      <c r="T291" s="73">
        <f t="shared" si="50"/>
        <v>4.68956648E-2</v>
      </c>
      <c r="U291" s="73">
        <f t="shared" si="54"/>
        <v>8.0468963612343814E-6</v>
      </c>
      <c r="V291" s="74" t="str">
        <f t="shared" si="55"/>
        <v/>
      </c>
    </row>
    <row r="292" spans="1:22" ht="16.5" x14ac:dyDescent="0.35">
      <c r="A292" s="78">
        <v>1</v>
      </c>
      <c r="B292" s="64" t="s">
        <v>75</v>
      </c>
      <c r="C292" s="64">
        <v>231.85990000000001</v>
      </c>
      <c r="D292" s="64">
        <v>2177.3110000000001</v>
      </c>
      <c r="E292" s="64">
        <v>107742</v>
      </c>
      <c r="F292" s="64">
        <v>1</v>
      </c>
      <c r="G292" s="64">
        <v>107742</v>
      </c>
      <c r="H292" s="64">
        <v>39623</v>
      </c>
      <c r="I292" s="64">
        <v>68119</v>
      </c>
      <c r="J292" s="64">
        <v>0.63224183700000003</v>
      </c>
      <c r="K292" s="64">
        <v>-1.0749178E-2</v>
      </c>
      <c r="L292" s="71" t="str">
        <f t="shared" si="51"/>
        <v>MAX_OVERDUE</v>
      </c>
      <c r="M292" s="71">
        <f t="shared" si="52"/>
        <v>1</v>
      </c>
      <c r="N292" s="71" t="str">
        <f t="shared" si="48"/>
        <v>(231.86,2177.31]</v>
      </c>
      <c r="O292" s="71">
        <f t="shared" si="49"/>
        <v>107742</v>
      </c>
      <c r="P292" s="71">
        <f t="shared" si="49"/>
        <v>39623</v>
      </c>
      <c r="Q292" s="71">
        <f t="shared" si="49"/>
        <v>68119</v>
      </c>
      <c r="R292" s="72">
        <f t="shared" si="53"/>
        <v>0.93143603088015359</v>
      </c>
      <c r="S292" s="72">
        <f t="shared" si="50"/>
        <v>0.63224183700000003</v>
      </c>
      <c r="T292" s="73">
        <f t="shared" si="50"/>
        <v>-1.0749178E-2</v>
      </c>
      <c r="U292" s="73">
        <f t="shared" si="54"/>
        <v>1.0777767525916454E-4</v>
      </c>
      <c r="V292" s="74">
        <f t="shared" si="55"/>
        <v>5.1029594525704896E-3</v>
      </c>
    </row>
    <row r="293" spans="1:22" ht="16.5" x14ac:dyDescent="0.35">
      <c r="A293" s="78">
        <v>1</v>
      </c>
      <c r="B293" s="64" t="s">
        <v>75</v>
      </c>
      <c r="C293" s="64">
        <v>2177.3110000000001</v>
      </c>
      <c r="D293" s="64">
        <v>6068.2129999999997</v>
      </c>
      <c r="E293" s="64">
        <v>6815</v>
      </c>
      <c r="F293" s="64">
        <v>2</v>
      </c>
      <c r="G293" s="64">
        <v>6815</v>
      </c>
      <c r="H293" s="64">
        <v>2383</v>
      </c>
      <c r="I293" s="64">
        <v>4432</v>
      </c>
      <c r="J293" s="64">
        <v>0.65033015409999995</v>
      </c>
      <c r="K293" s="64">
        <v>6.7895155299999996E-2</v>
      </c>
      <c r="L293" s="71" t="str">
        <f t="shared" si="51"/>
        <v>MAX_OVERDUE</v>
      </c>
      <c r="M293" s="71">
        <f t="shared" si="52"/>
        <v>2</v>
      </c>
      <c r="N293" s="71" t="str">
        <f t="shared" si="48"/>
        <v>(2177.31,6068.21]</v>
      </c>
      <c r="O293" s="71">
        <f t="shared" si="49"/>
        <v>6815</v>
      </c>
      <c r="P293" s="71">
        <f t="shared" si="49"/>
        <v>2383</v>
      </c>
      <c r="Q293" s="71">
        <f t="shared" si="49"/>
        <v>4432</v>
      </c>
      <c r="R293" s="72">
        <f t="shared" si="53"/>
        <v>5.891608240470983E-2</v>
      </c>
      <c r="S293" s="72">
        <f t="shared" si="50"/>
        <v>0.65033015409999995</v>
      </c>
      <c r="T293" s="73">
        <f t="shared" si="50"/>
        <v>6.7895155299999996E-2</v>
      </c>
      <c r="U293" s="73">
        <f t="shared" si="54"/>
        <v>2.6902415782566349E-4</v>
      </c>
      <c r="V293" s="74" t="str">
        <f t="shared" si="55"/>
        <v/>
      </c>
    </row>
    <row r="294" spans="1:22" ht="16.5" x14ac:dyDescent="0.35">
      <c r="A294" s="78">
        <v>1</v>
      </c>
      <c r="B294" s="64" t="s">
        <v>75</v>
      </c>
      <c r="C294" s="64">
        <v>6068.2129999999997</v>
      </c>
      <c r="D294" s="64">
        <v>19686.37</v>
      </c>
      <c r="E294" s="64">
        <v>975</v>
      </c>
      <c r="F294" s="64">
        <v>3</v>
      </c>
      <c r="G294" s="64">
        <v>975</v>
      </c>
      <c r="H294" s="64">
        <v>225</v>
      </c>
      <c r="I294" s="64">
        <v>750</v>
      </c>
      <c r="J294" s="64">
        <v>0.7692307692</v>
      </c>
      <c r="K294" s="64">
        <v>0.65137720830000001</v>
      </c>
      <c r="L294" s="71" t="str">
        <f t="shared" si="51"/>
        <v>MAX_OVERDUE</v>
      </c>
      <c r="M294" s="71">
        <f t="shared" si="52"/>
        <v>3</v>
      </c>
      <c r="N294" s="71" t="str">
        <f t="shared" si="48"/>
        <v>(6068.21,19686.37]</v>
      </c>
      <c r="O294" s="71">
        <f t="shared" si="49"/>
        <v>975</v>
      </c>
      <c r="P294" s="71">
        <f t="shared" si="49"/>
        <v>225</v>
      </c>
      <c r="Q294" s="71">
        <f t="shared" si="49"/>
        <v>750</v>
      </c>
      <c r="R294" s="72">
        <f t="shared" si="53"/>
        <v>8.428933286073673E-3</v>
      </c>
      <c r="S294" s="72">
        <f t="shared" si="50"/>
        <v>0.7692307692</v>
      </c>
      <c r="T294" s="73">
        <f t="shared" si="50"/>
        <v>0.65137720830000001</v>
      </c>
      <c r="U294" s="73">
        <f t="shared" si="54"/>
        <v>3.1849767426316744E-3</v>
      </c>
      <c r="V294" s="74" t="str">
        <f t="shared" si="55"/>
        <v/>
      </c>
    </row>
    <row r="295" spans="1:22" ht="16.5" x14ac:dyDescent="0.35">
      <c r="A295" s="78">
        <v>1</v>
      </c>
      <c r="B295" s="64" t="s">
        <v>75</v>
      </c>
      <c r="C295" s="64">
        <v>19686.37</v>
      </c>
      <c r="D295" s="64">
        <v>31359.076000000001</v>
      </c>
      <c r="E295" s="64">
        <v>135</v>
      </c>
      <c r="F295" s="64">
        <v>4</v>
      </c>
      <c r="G295" s="64">
        <v>135</v>
      </c>
      <c r="H295" s="64">
        <v>18</v>
      </c>
      <c r="I295" s="64">
        <v>117</v>
      </c>
      <c r="J295" s="64">
        <v>0.86666666670000003</v>
      </c>
      <c r="K295" s="64">
        <v>1.3192065808</v>
      </c>
      <c r="L295" s="71" t="str">
        <f t="shared" si="51"/>
        <v>MAX_OVERDUE</v>
      </c>
      <c r="M295" s="71">
        <f t="shared" si="52"/>
        <v>4</v>
      </c>
      <c r="N295" s="71" t="str">
        <f t="shared" si="48"/>
        <v>(19686.37,31359.08]</v>
      </c>
      <c r="O295" s="71">
        <f t="shared" si="49"/>
        <v>135</v>
      </c>
      <c r="P295" s="71">
        <f t="shared" si="49"/>
        <v>18</v>
      </c>
      <c r="Q295" s="71">
        <f t="shared" si="49"/>
        <v>117</v>
      </c>
      <c r="R295" s="72">
        <f t="shared" si="53"/>
        <v>1.1670830703794316E-3</v>
      </c>
      <c r="S295" s="72">
        <f t="shared" si="50"/>
        <v>0.86666666670000003</v>
      </c>
      <c r="T295" s="73">
        <f t="shared" si="50"/>
        <v>1.3192065808</v>
      </c>
      <c r="U295" s="73">
        <f t="shared" si="54"/>
        <v>1.5401768570036331E-3</v>
      </c>
      <c r="V295" s="74" t="str">
        <f t="shared" si="55"/>
        <v/>
      </c>
    </row>
    <row r="296" spans="1:22" ht="16.5" x14ac:dyDescent="0.35">
      <c r="A296" s="78">
        <v>1</v>
      </c>
      <c r="B296" s="64" t="s">
        <v>75</v>
      </c>
      <c r="C296" s="64">
        <v>31359.08</v>
      </c>
      <c r="D296" s="64">
        <v>39140.879999999997</v>
      </c>
      <c r="E296" s="64">
        <v>6</v>
      </c>
      <c r="F296" s="64">
        <v>5</v>
      </c>
      <c r="G296" s="64">
        <v>6</v>
      </c>
      <c r="H296" s="64">
        <v>2</v>
      </c>
      <c r="I296" s="64">
        <v>4</v>
      </c>
      <c r="J296" s="64">
        <v>0.66666666669999997</v>
      </c>
      <c r="K296" s="64">
        <v>0.14055158449999999</v>
      </c>
      <c r="L296" s="71" t="str">
        <f t="shared" si="51"/>
        <v>MAX_OVERDUE</v>
      </c>
      <c r="M296" s="71">
        <f t="shared" si="52"/>
        <v>5</v>
      </c>
      <c r="N296" s="71" t="str">
        <f t="shared" si="48"/>
        <v>(31359.08,39140.88]</v>
      </c>
      <c r="O296" s="71">
        <f t="shared" si="49"/>
        <v>6</v>
      </c>
      <c r="P296" s="71">
        <f t="shared" si="49"/>
        <v>2</v>
      </c>
      <c r="Q296" s="71">
        <f t="shared" si="49"/>
        <v>4</v>
      </c>
      <c r="R296" s="72">
        <f t="shared" si="53"/>
        <v>5.1870358683530295E-5</v>
      </c>
      <c r="S296" s="72">
        <f t="shared" si="50"/>
        <v>0.66666666669999997</v>
      </c>
      <c r="T296" s="73">
        <f t="shared" si="50"/>
        <v>0.14055158449999999</v>
      </c>
      <c r="U296" s="73">
        <f t="shared" si="54"/>
        <v>1.0040198503534641E-6</v>
      </c>
      <c r="V296" s="74" t="str">
        <f t="shared" si="55"/>
        <v/>
      </c>
    </row>
    <row r="297" spans="1:22" ht="16.5" x14ac:dyDescent="0.35">
      <c r="A297" s="78">
        <v>1</v>
      </c>
      <c r="B297" s="64" t="s">
        <v>77</v>
      </c>
      <c r="C297" s="64">
        <v>-1E-4</v>
      </c>
      <c r="D297" s="64">
        <v>0.2</v>
      </c>
      <c r="E297" s="64">
        <v>8207</v>
      </c>
      <c r="F297" s="64">
        <v>1</v>
      </c>
      <c r="G297" s="64">
        <v>8207</v>
      </c>
      <c r="H297" s="64">
        <v>1818</v>
      </c>
      <c r="I297" s="64">
        <v>6389</v>
      </c>
      <c r="J297" s="64">
        <v>0.77848178379999999</v>
      </c>
      <c r="K297" s="64">
        <v>0.70424516979999996</v>
      </c>
      <c r="L297" s="71" t="str">
        <f t="shared" si="51"/>
        <v>MAX_ROLL_SEQ</v>
      </c>
      <c r="M297" s="71">
        <f t="shared" si="52"/>
        <v>1</v>
      </c>
      <c r="N297" s="71" t="str">
        <f t="shared" si="48"/>
        <v>(0.00,0.20]</v>
      </c>
      <c r="O297" s="71">
        <f t="shared" si="49"/>
        <v>8207</v>
      </c>
      <c r="P297" s="71">
        <f t="shared" si="49"/>
        <v>1818</v>
      </c>
      <c r="Q297" s="71">
        <f t="shared" si="49"/>
        <v>6389</v>
      </c>
      <c r="R297" s="72">
        <f t="shared" si="53"/>
        <v>7.0950005619288853E-2</v>
      </c>
      <c r="S297" s="72">
        <f t="shared" si="50"/>
        <v>0.77848178379999999</v>
      </c>
      <c r="T297" s="73">
        <f t="shared" si="50"/>
        <v>0.70424516979999996</v>
      </c>
      <c r="U297" s="73">
        <f t="shared" si="54"/>
        <v>3.0979004023296248E-2</v>
      </c>
      <c r="V297" s="74">
        <f t="shared" si="55"/>
        <v>6.0317548095629218E-2</v>
      </c>
    </row>
    <row r="298" spans="1:22" ht="16.5" x14ac:dyDescent="0.35">
      <c r="A298" s="78">
        <v>1</v>
      </c>
      <c r="B298" s="64" t="s">
        <v>77</v>
      </c>
      <c r="C298" s="64">
        <v>1</v>
      </c>
      <c r="D298" s="64">
        <v>1.2</v>
      </c>
      <c r="E298" s="64">
        <v>78848</v>
      </c>
      <c r="F298" s="64">
        <v>2</v>
      </c>
      <c r="G298" s="64">
        <v>78848</v>
      </c>
      <c r="H298" s="64">
        <v>28271</v>
      </c>
      <c r="I298" s="64">
        <v>50577</v>
      </c>
      <c r="J298" s="64">
        <v>0.64144937089999998</v>
      </c>
      <c r="K298" s="64">
        <v>2.9064787200000001E-2</v>
      </c>
      <c r="L298" s="71" t="str">
        <f t="shared" si="51"/>
        <v>MAX_ROLL_SEQ</v>
      </c>
      <c r="M298" s="71">
        <f t="shared" si="52"/>
        <v>2</v>
      </c>
      <c r="N298" s="71" t="str">
        <f t="shared" si="48"/>
        <v>(1.00,1.20]</v>
      </c>
      <c r="O298" s="71">
        <f t="shared" si="49"/>
        <v>78848</v>
      </c>
      <c r="P298" s="71">
        <f t="shared" si="49"/>
        <v>28271</v>
      </c>
      <c r="Q298" s="71">
        <f t="shared" si="49"/>
        <v>50577</v>
      </c>
      <c r="R298" s="72">
        <f t="shared" si="53"/>
        <v>0.68164567357983286</v>
      </c>
      <c r="S298" s="72">
        <f t="shared" si="50"/>
        <v>0.64144937089999998</v>
      </c>
      <c r="T298" s="73">
        <f t="shared" si="50"/>
        <v>2.9064787200000001E-2</v>
      </c>
      <c r="U298" s="73">
        <f t="shared" si="54"/>
        <v>5.7354182991951441E-4</v>
      </c>
      <c r="V298" s="74" t="str">
        <f t="shared" si="55"/>
        <v/>
      </c>
    </row>
    <row r="299" spans="1:22" ht="16.5" x14ac:dyDescent="0.35">
      <c r="A299" s="78">
        <v>1</v>
      </c>
      <c r="B299" s="64" t="s">
        <v>77</v>
      </c>
      <c r="C299" s="64">
        <v>2</v>
      </c>
      <c r="D299" s="64">
        <v>2.2000000000000002</v>
      </c>
      <c r="E299" s="64">
        <v>21284</v>
      </c>
      <c r="F299" s="64">
        <v>3</v>
      </c>
      <c r="G299" s="64">
        <v>21284</v>
      </c>
      <c r="H299" s="64">
        <v>9691</v>
      </c>
      <c r="I299" s="64">
        <v>11593</v>
      </c>
      <c r="J299" s="64">
        <v>0.54468145089999997</v>
      </c>
      <c r="K299" s="64">
        <v>-0.37339174800000002</v>
      </c>
      <c r="L299" s="71" t="str">
        <f t="shared" si="51"/>
        <v>MAX_ROLL_SEQ</v>
      </c>
      <c r="M299" s="71">
        <f t="shared" si="52"/>
        <v>3</v>
      </c>
      <c r="N299" s="71" t="str">
        <f t="shared" si="48"/>
        <v>(2.00,2.20]</v>
      </c>
      <c r="O299" s="71">
        <f t="shared" si="49"/>
        <v>21284</v>
      </c>
      <c r="P299" s="71">
        <f t="shared" si="49"/>
        <v>9691</v>
      </c>
      <c r="Q299" s="71">
        <f t="shared" si="49"/>
        <v>11593</v>
      </c>
      <c r="R299" s="72">
        <f t="shared" si="53"/>
        <v>0.18400145237004314</v>
      </c>
      <c r="S299" s="72">
        <f t="shared" si="50"/>
        <v>0.54468145089999997</v>
      </c>
      <c r="T299" s="73">
        <f t="shared" si="50"/>
        <v>-0.37339174800000002</v>
      </c>
      <c r="U299" s="73">
        <f t="shared" si="54"/>
        <v>2.6687017141157152E-2</v>
      </c>
      <c r="V299" s="74" t="str">
        <f t="shared" si="55"/>
        <v/>
      </c>
    </row>
    <row r="300" spans="1:22" ht="16.5" x14ac:dyDescent="0.35">
      <c r="A300" s="78">
        <v>1</v>
      </c>
      <c r="B300" s="64" t="s">
        <v>77</v>
      </c>
      <c r="C300" s="64">
        <v>3</v>
      </c>
      <c r="D300" s="64">
        <v>3.2</v>
      </c>
      <c r="E300" s="64">
        <v>7142</v>
      </c>
      <c r="F300" s="64">
        <v>4</v>
      </c>
      <c r="G300" s="64">
        <v>7142</v>
      </c>
      <c r="H300" s="64">
        <v>2438</v>
      </c>
      <c r="I300" s="64">
        <v>4704</v>
      </c>
      <c r="J300" s="64">
        <v>0.65863903670000001</v>
      </c>
      <c r="K300" s="64">
        <v>0.10463958349999999</v>
      </c>
      <c r="L300" s="71" t="str">
        <f t="shared" si="51"/>
        <v>MAX_ROLL_SEQ</v>
      </c>
      <c r="M300" s="71">
        <f t="shared" si="52"/>
        <v>4</v>
      </c>
      <c r="N300" s="71" t="str">
        <f t="shared" si="48"/>
        <v>(3.00,3.20]</v>
      </c>
      <c r="O300" s="71">
        <f t="shared" si="49"/>
        <v>7142</v>
      </c>
      <c r="P300" s="71">
        <f t="shared" si="49"/>
        <v>2438</v>
      </c>
      <c r="Q300" s="71">
        <f t="shared" si="49"/>
        <v>4704</v>
      </c>
      <c r="R300" s="72">
        <f t="shared" si="53"/>
        <v>6.1743016952962228E-2</v>
      </c>
      <c r="S300" s="72">
        <f t="shared" si="50"/>
        <v>0.65863903670000001</v>
      </c>
      <c r="T300" s="73">
        <f t="shared" si="50"/>
        <v>0.10463958349999999</v>
      </c>
      <c r="U300" s="73">
        <f t="shared" si="54"/>
        <v>6.6605336852119826E-4</v>
      </c>
      <c r="V300" s="74" t="str">
        <f t="shared" si="55"/>
        <v/>
      </c>
    </row>
    <row r="301" spans="1:22" ht="16.5" x14ac:dyDescent="0.35">
      <c r="A301" s="78">
        <v>1</v>
      </c>
      <c r="B301" s="64" t="s">
        <v>77</v>
      </c>
      <c r="C301" s="64">
        <v>3.8</v>
      </c>
      <c r="D301" s="64">
        <v>4.0000999999999998</v>
      </c>
      <c r="E301" s="64">
        <v>192</v>
      </c>
      <c r="F301" s="64">
        <v>5</v>
      </c>
      <c r="G301" s="64">
        <v>192</v>
      </c>
      <c r="H301" s="64">
        <v>33</v>
      </c>
      <c r="I301" s="64">
        <v>159</v>
      </c>
      <c r="J301" s="64">
        <v>0.828125</v>
      </c>
      <c r="K301" s="64">
        <v>1.0198010447000001</v>
      </c>
      <c r="L301" s="71" t="str">
        <f t="shared" si="51"/>
        <v>MAX_ROLL_SEQ</v>
      </c>
      <c r="M301" s="71">
        <f t="shared" si="52"/>
        <v>5</v>
      </c>
      <c r="N301" s="71" t="str">
        <f t="shared" si="48"/>
        <v>(3.80,4.00]</v>
      </c>
      <c r="O301" s="71">
        <f t="shared" si="49"/>
        <v>192</v>
      </c>
      <c r="P301" s="71">
        <f t="shared" si="49"/>
        <v>33</v>
      </c>
      <c r="Q301" s="71">
        <f t="shared" si="49"/>
        <v>159</v>
      </c>
      <c r="R301" s="72">
        <f t="shared" si="53"/>
        <v>1.6598514778729694E-3</v>
      </c>
      <c r="S301" s="72">
        <f t="shared" si="50"/>
        <v>0.828125</v>
      </c>
      <c r="T301" s="73">
        <f t="shared" si="50"/>
        <v>1.0198010447000001</v>
      </c>
      <c r="U301" s="73">
        <f t="shared" si="54"/>
        <v>1.4119317327351086E-3</v>
      </c>
      <c r="V301" s="74" t="str">
        <f t="shared" si="55"/>
        <v/>
      </c>
    </row>
    <row r="302" spans="1:22" ht="16.5" x14ac:dyDescent="0.35">
      <c r="A302" s="78">
        <v>1</v>
      </c>
      <c r="B302" s="64" t="s">
        <v>88</v>
      </c>
      <c r="C302" s="64">
        <v>30.9999</v>
      </c>
      <c r="D302" s="64">
        <v>70.5</v>
      </c>
      <c r="E302" s="64">
        <v>108682</v>
      </c>
      <c r="F302" s="64">
        <v>1</v>
      </c>
      <c r="G302" s="64">
        <v>108682</v>
      </c>
      <c r="H302" s="64">
        <v>39977</v>
      </c>
      <c r="I302" s="64">
        <v>68705</v>
      </c>
      <c r="J302" s="64">
        <v>0.63216499999999998</v>
      </c>
      <c r="K302" s="64">
        <v>-1.1077908023749361E-2</v>
      </c>
      <c r="L302" s="71" t="str">
        <f t="shared" si="51"/>
        <v>MAX_SEQ_DUEDAYS</v>
      </c>
      <c r="M302" s="71">
        <f t="shared" si="52"/>
        <v>1</v>
      </c>
      <c r="N302" s="71" t="s">
        <v>1210</v>
      </c>
      <c r="O302" s="71">
        <f t="shared" si="49"/>
        <v>108682</v>
      </c>
      <c r="P302" s="71">
        <f t="shared" si="49"/>
        <v>39977</v>
      </c>
      <c r="Q302" s="71">
        <f t="shared" si="49"/>
        <v>68705</v>
      </c>
      <c r="R302" s="72">
        <f t="shared" si="53"/>
        <v>0.9395623870739066</v>
      </c>
      <c r="S302" s="72">
        <f t="shared" si="50"/>
        <v>0.63216499999999998</v>
      </c>
      <c r="T302" s="73">
        <f t="shared" si="50"/>
        <v>-1.1077908023749361E-2</v>
      </c>
      <c r="U302" s="73">
        <f t="shared" si="54"/>
        <v>1.1547431679668194E-4</v>
      </c>
      <c r="V302" s="74">
        <f t="shared" si="55"/>
        <v>1.9608794302012995E-3</v>
      </c>
    </row>
    <row r="303" spans="1:22" ht="16.5" x14ac:dyDescent="0.35">
      <c r="A303" s="78">
        <v>1</v>
      </c>
      <c r="B303" s="64" t="s">
        <v>88</v>
      </c>
      <c r="C303" s="64">
        <v>70.5</v>
      </c>
      <c r="D303" s="64">
        <v>821.00009999999997</v>
      </c>
      <c r="E303" s="64">
        <v>13</v>
      </c>
      <c r="F303" s="64">
        <v>2</v>
      </c>
      <c r="G303" s="64">
        <v>6991</v>
      </c>
      <c r="H303" s="64">
        <v>2274</v>
      </c>
      <c r="I303" s="64">
        <v>4717</v>
      </c>
      <c r="J303" s="64">
        <v>0.67472500000000002</v>
      </c>
      <c r="K303" s="64">
        <v>0.17703701290433255</v>
      </c>
      <c r="L303" s="71" t="str">
        <f t="shared" si="51"/>
        <v>MAX_SEQ_DUEDAYS</v>
      </c>
      <c r="M303" s="71">
        <f t="shared" si="52"/>
        <v>2</v>
      </c>
      <c r="N303" s="71" t="s">
        <v>1211</v>
      </c>
      <c r="O303" s="71">
        <f t="shared" ref="O303:Q365" si="56">G303</f>
        <v>6991</v>
      </c>
      <c r="P303" s="71">
        <f t="shared" si="56"/>
        <v>2274</v>
      </c>
      <c r="Q303" s="71">
        <f t="shared" si="56"/>
        <v>4717</v>
      </c>
      <c r="R303" s="72">
        <f t="shared" si="53"/>
        <v>6.0437612926093384E-2</v>
      </c>
      <c r="S303" s="72">
        <f t="shared" ref="S303:T365" si="57">J303</f>
        <v>0.67472500000000002</v>
      </c>
      <c r="T303" s="73">
        <f t="shared" si="57"/>
        <v>0.17703701290433255</v>
      </c>
      <c r="U303" s="73">
        <f t="shared" si="54"/>
        <v>1.8454051134046176E-3</v>
      </c>
      <c r="V303" s="74" t="str">
        <f t="shared" si="55"/>
        <v/>
      </c>
    </row>
    <row r="304" spans="1:22" ht="16.5" x14ac:dyDescent="0.35">
      <c r="A304" s="78">
        <v>1</v>
      </c>
      <c r="B304" s="64" t="s">
        <v>123</v>
      </c>
      <c r="C304" s="64" t="s">
        <v>21</v>
      </c>
      <c r="D304" s="64" t="s">
        <v>21</v>
      </c>
      <c r="E304" s="64" t="s">
        <v>21</v>
      </c>
      <c r="F304" s="64">
        <v>1</v>
      </c>
      <c r="G304" s="64">
        <v>26250</v>
      </c>
      <c r="H304" s="64">
        <v>7180</v>
      </c>
      <c r="I304" s="64">
        <v>19070</v>
      </c>
      <c r="J304" s="64">
        <v>0.72647600000000001</v>
      </c>
      <c r="K304" s="64">
        <v>0.42422144048274713</v>
      </c>
      <c r="L304" s="71" t="str">
        <f t="shared" si="51"/>
        <v>MOST_CONTACT_3M</v>
      </c>
      <c r="M304" s="71">
        <f t="shared" si="52"/>
        <v>1</v>
      </c>
      <c r="N304" s="71" t="s">
        <v>989</v>
      </c>
      <c r="O304" s="71">
        <f t="shared" si="56"/>
        <v>26250</v>
      </c>
      <c r="P304" s="71">
        <f t="shared" si="56"/>
        <v>7180</v>
      </c>
      <c r="Q304" s="71">
        <f t="shared" si="56"/>
        <v>19070</v>
      </c>
      <c r="R304" s="72">
        <f t="shared" si="53"/>
        <v>0.22693281924044506</v>
      </c>
      <c r="S304" s="72">
        <f t="shared" si="57"/>
        <v>0.72647600000000001</v>
      </c>
      <c r="T304" s="73">
        <f t="shared" si="57"/>
        <v>0.42422144048274713</v>
      </c>
      <c r="U304" s="73">
        <f t="shared" si="54"/>
        <v>3.8092798556818158E-2</v>
      </c>
      <c r="V304" s="74">
        <f t="shared" si="55"/>
        <v>0.13754514519689115</v>
      </c>
    </row>
    <row r="305" spans="1:22" ht="16.5" x14ac:dyDescent="0.35">
      <c r="A305" s="78">
        <v>1</v>
      </c>
      <c r="B305" s="64" t="s">
        <v>123</v>
      </c>
      <c r="C305" s="64" t="s">
        <v>21</v>
      </c>
      <c r="D305" s="64" t="s">
        <v>21</v>
      </c>
      <c r="E305" s="64" t="s">
        <v>21</v>
      </c>
      <c r="F305" s="64">
        <v>2</v>
      </c>
      <c r="G305" s="64">
        <v>37088</v>
      </c>
      <c r="H305" s="64">
        <v>11348</v>
      </c>
      <c r="I305" s="64">
        <v>25740</v>
      </c>
      <c r="J305" s="64">
        <v>0.694025</v>
      </c>
      <c r="K305" s="64">
        <v>0.26640908915192796</v>
      </c>
      <c r="L305" s="71" t="str">
        <f t="shared" si="51"/>
        <v>MOST_CONTACT_3M</v>
      </c>
      <c r="M305" s="71">
        <f t="shared" si="52"/>
        <v>2</v>
      </c>
      <c r="N305" s="71" t="s">
        <v>990</v>
      </c>
      <c r="O305" s="71">
        <f t="shared" si="56"/>
        <v>37088</v>
      </c>
      <c r="P305" s="71">
        <f t="shared" si="56"/>
        <v>11348</v>
      </c>
      <c r="Q305" s="71">
        <f t="shared" si="56"/>
        <v>25740</v>
      </c>
      <c r="R305" s="72">
        <f t="shared" si="53"/>
        <v>0.32062797714246194</v>
      </c>
      <c r="S305" s="72">
        <f t="shared" si="57"/>
        <v>0.694025</v>
      </c>
      <c r="T305" s="73">
        <f t="shared" si="57"/>
        <v>0.26640908915192796</v>
      </c>
      <c r="U305" s="73">
        <f t="shared" si="54"/>
        <v>2.1843084402323423E-2</v>
      </c>
      <c r="V305" s="74" t="str">
        <f t="shared" si="55"/>
        <v/>
      </c>
    </row>
    <row r="306" spans="1:22" ht="16.5" x14ac:dyDescent="0.35">
      <c r="A306" s="78">
        <v>1</v>
      </c>
      <c r="B306" s="64" t="s">
        <v>123</v>
      </c>
      <c r="C306" s="64" t="s">
        <v>21</v>
      </c>
      <c r="D306" s="64" t="s">
        <v>21</v>
      </c>
      <c r="E306" s="64" t="s">
        <v>21</v>
      </c>
      <c r="F306" s="64">
        <v>3</v>
      </c>
      <c r="G306" s="64">
        <v>7058</v>
      </c>
      <c r="H306" s="64">
        <v>2428</v>
      </c>
      <c r="I306" s="64">
        <v>4630</v>
      </c>
      <c r="J306" s="64">
        <v>0.65599300000000005</v>
      </c>
      <c r="K306" s="64">
        <v>9.2893398831442972E-2</v>
      </c>
      <c r="L306" s="71" t="str">
        <f t="shared" si="51"/>
        <v>MOST_CONTACT_3M</v>
      </c>
      <c r="M306" s="71">
        <f t="shared" si="52"/>
        <v>3</v>
      </c>
      <c r="N306" s="71" t="s">
        <v>991</v>
      </c>
      <c r="O306" s="71">
        <f t="shared" si="56"/>
        <v>7058</v>
      </c>
      <c r="P306" s="71">
        <f t="shared" si="56"/>
        <v>2428</v>
      </c>
      <c r="Q306" s="71">
        <f t="shared" si="56"/>
        <v>4630</v>
      </c>
      <c r="R306" s="72">
        <f t="shared" si="53"/>
        <v>6.1016831931392804E-2</v>
      </c>
      <c r="S306" s="72">
        <f t="shared" si="57"/>
        <v>0.65599300000000005</v>
      </c>
      <c r="T306" s="73">
        <f t="shared" si="57"/>
        <v>9.2893398831442972E-2</v>
      </c>
      <c r="U306" s="73">
        <f t="shared" si="54"/>
        <v>5.1964778579958993E-4</v>
      </c>
      <c r="V306" s="74" t="str">
        <f t="shared" si="55"/>
        <v/>
      </c>
    </row>
    <row r="307" spans="1:22" ht="16.5" x14ac:dyDescent="0.35">
      <c r="A307" s="78"/>
      <c r="B307" s="64" t="s">
        <v>123</v>
      </c>
      <c r="F307" s="64">
        <v>4</v>
      </c>
      <c r="G307" s="64">
        <v>1055</v>
      </c>
      <c r="H307" s="64">
        <v>464</v>
      </c>
      <c r="I307" s="64">
        <v>591</v>
      </c>
      <c r="J307" s="64">
        <v>0.56018999999999997</v>
      </c>
      <c r="K307" s="64">
        <v>-0.31066413088960482</v>
      </c>
      <c r="L307" s="71" t="str">
        <f t="shared" si="51"/>
        <v>MOST_CONTACT_3M</v>
      </c>
      <c r="M307" s="71">
        <f t="shared" si="52"/>
        <v>4</v>
      </c>
      <c r="N307" s="71" t="s">
        <v>992</v>
      </c>
      <c r="O307" s="71">
        <f t="shared" si="56"/>
        <v>1055</v>
      </c>
      <c r="P307" s="71">
        <f t="shared" si="56"/>
        <v>464</v>
      </c>
      <c r="Q307" s="71">
        <f t="shared" si="56"/>
        <v>591</v>
      </c>
      <c r="R307" s="72">
        <f t="shared" si="53"/>
        <v>9.1205380685207438E-3</v>
      </c>
      <c r="S307" s="72">
        <f t="shared" si="57"/>
        <v>0.56018999999999997</v>
      </c>
      <c r="T307" s="73">
        <f t="shared" si="57"/>
        <v>-0.31066413088960482</v>
      </c>
      <c r="U307" s="73">
        <f t="shared" si="54"/>
        <v>9.1106297784628032E-4</v>
      </c>
      <c r="V307" s="74" t="str">
        <f t="shared" si="55"/>
        <v/>
      </c>
    </row>
    <row r="308" spans="1:22" ht="16.5" x14ac:dyDescent="0.35">
      <c r="A308" s="78">
        <v>1</v>
      </c>
      <c r="B308" s="64" t="s">
        <v>123</v>
      </c>
      <c r="C308" s="64" t="s">
        <v>21</v>
      </c>
      <c r="D308" s="64" t="s">
        <v>21</v>
      </c>
      <c r="E308" s="64" t="s">
        <v>21</v>
      </c>
      <c r="F308" s="64">
        <v>5</v>
      </c>
      <c r="G308" s="64">
        <v>44222</v>
      </c>
      <c r="H308" s="64">
        <v>20831</v>
      </c>
      <c r="I308" s="64">
        <v>23391</v>
      </c>
      <c r="J308" s="64">
        <v>0.528945</v>
      </c>
      <c r="K308" s="64">
        <v>-0.43668652487565279</v>
      </c>
      <c r="L308" s="71" t="str">
        <f t="shared" si="51"/>
        <v>MOST_CONTACT_3M</v>
      </c>
      <c r="M308" s="71">
        <f t="shared" si="52"/>
        <v>5</v>
      </c>
      <c r="N308" s="71" t="s">
        <v>993</v>
      </c>
      <c r="O308" s="71">
        <f t="shared" si="56"/>
        <v>44222</v>
      </c>
      <c r="P308" s="71">
        <f t="shared" si="56"/>
        <v>20831</v>
      </c>
      <c r="Q308" s="71">
        <f t="shared" si="56"/>
        <v>23391</v>
      </c>
      <c r="R308" s="72">
        <f t="shared" si="53"/>
        <v>0.38230183361717945</v>
      </c>
      <c r="S308" s="72">
        <f t="shared" si="57"/>
        <v>0.528945</v>
      </c>
      <c r="T308" s="73">
        <f t="shared" si="57"/>
        <v>-0.43668652487565279</v>
      </c>
      <c r="U308" s="73">
        <f t="shared" si="54"/>
        <v>7.6178551474103684E-2</v>
      </c>
      <c r="V308" s="74" t="str">
        <f t="shared" si="55"/>
        <v/>
      </c>
    </row>
    <row r="309" spans="1:22" ht="16.5" x14ac:dyDescent="0.35">
      <c r="A309" s="78">
        <v>1</v>
      </c>
      <c r="B309" s="64" t="s">
        <v>90</v>
      </c>
      <c r="C309" s="64">
        <v>-2134.71</v>
      </c>
      <c r="D309" s="64">
        <v>1000.725</v>
      </c>
      <c r="E309" s="64">
        <v>100928</v>
      </c>
      <c r="F309" s="64">
        <v>1</v>
      </c>
      <c r="G309" s="64">
        <v>100928</v>
      </c>
      <c r="H309" s="64">
        <v>37373</v>
      </c>
      <c r="I309" s="64">
        <v>63555</v>
      </c>
      <c r="J309" s="64">
        <v>0.62970632530000004</v>
      </c>
      <c r="K309" s="64">
        <v>-2.1638442000000001E-2</v>
      </c>
      <c r="L309" s="71" t="str">
        <f t="shared" si="51"/>
        <v>N_CUR_BALANCE</v>
      </c>
      <c r="M309" s="71">
        <f t="shared" si="52"/>
        <v>1</v>
      </c>
      <c r="N309" s="71" t="str">
        <f t="shared" ref="N309:N364" si="58">CONCATENATE("(",TEXT(C309,"#0.00"),",",TEXT(D309,"#0.00"),"]")</f>
        <v>(-2134.71,1000.73]</v>
      </c>
      <c r="O309" s="71">
        <f t="shared" si="56"/>
        <v>100928</v>
      </c>
      <c r="P309" s="71">
        <f t="shared" si="56"/>
        <v>37373</v>
      </c>
      <c r="Q309" s="71">
        <f t="shared" si="56"/>
        <v>63555</v>
      </c>
      <c r="R309" s="72">
        <f t="shared" si="53"/>
        <v>0.87252859353522427</v>
      </c>
      <c r="S309" s="72">
        <f t="shared" si="57"/>
        <v>0.62970632530000004</v>
      </c>
      <c r="T309" s="73">
        <f t="shared" si="57"/>
        <v>-2.1638442000000001E-2</v>
      </c>
      <c r="U309" s="73">
        <f t="shared" si="54"/>
        <v>4.0971577599056917E-4</v>
      </c>
      <c r="V309" s="74">
        <f t="shared" si="55"/>
        <v>8.854151441235171E-3</v>
      </c>
    </row>
    <row r="310" spans="1:22" ht="16.5" x14ac:dyDescent="0.35">
      <c r="A310" s="78">
        <v>1</v>
      </c>
      <c r="B310" s="64" t="s">
        <v>90</v>
      </c>
      <c r="C310" s="64">
        <v>1000.725</v>
      </c>
      <c r="D310" s="64">
        <v>2045.87</v>
      </c>
      <c r="E310" s="64">
        <v>12939</v>
      </c>
      <c r="F310" s="64">
        <v>2</v>
      </c>
      <c r="G310" s="64">
        <v>12939</v>
      </c>
      <c r="H310" s="64">
        <v>4452</v>
      </c>
      <c r="I310" s="64">
        <v>8487</v>
      </c>
      <c r="J310" s="64">
        <v>0.65592395079999999</v>
      </c>
      <c r="K310" s="64">
        <v>9.2586551500000003E-2</v>
      </c>
      <c r="L310" s="71" t="str">
        <f t="shared" ref="L310:L373" si="59">B310</f>
        <v>N_CUR_BALANCE</v>
      </c>
      <c r="M310" s="71">
        <f t="shared" ref="M310:M373" si="60">F310</f>
        <v>2</v>
      </c>
      <c r="N310" s="71" t="str">
        <f t="shared" si="58"/>
        <v>(1000.73,2045.87]</v>
      </c>
      <c r="O310" s="71">
        <f t="shared" si="56"/>
        <v>12939</v>
      </c>
      <c r="P310" s="71">
        <f t="shared" si="56"/>
        <v>4452</v>
      </c>
      <c r="Q310" s="71">
        <f t="shared" si="56"/>
        <v>8487</v>
      </c>
      <c r="R310" s="72">
        <f t="shared" si="53"/>
        <v>0.11185842850103309</v>
      </c>
      <c r="S310" s="72">
        <f t="shared" si="57"/>
        <v>0.65592395079999999</v>
      </c>
      <c r="T310" s="73">
        <f t="shared" si="57"/>
        <v>9.2586551500000003E-2</v>
      </c>
      <c r="U310" s="73">
        <f t="shared" si="54"/>
        <v>9.4639841442458296E-4</v>
      </c>
      <c r="V310" s="74" t="str">
        <f t="shared" si="55"/>
        <v/>
      </c>
    </row>
    <row r="311" spans="1:22" ht="16.5" x14ac:dyDescent="0.35">
      <c r="A311" s="78">
        <v>1</v>
      </c>
      <c r="B311" s="64" t="s">
        <v>90</v>
      </c>
      <c r="C311" s="64">
        <v>2045.87</v>
      </c>
      <c r="D311" s="64">
        <v>3091.0149999999999</v>
      </c>
      <c r="E311" s="64">
        <v>774</v>
      </c>
      <c r="F311" s="64">
        <v>3</v>
      </c>
      <c r="G311" s="64">
        <v>774</v>
      </c>
      <c r="H311" s="64">
        <v>233</v>
      </c>
      <c r="I311" s="64">
        <v>541</v>
      </c>
      <c r="J311" s="64">
        <v>0.69896640830000001</v>
      </c>
      <c r="K311" s="64">
        <v>0.28978522919999999</v>
      </c>
      <c r="L311" s="71" t="str">
        <f t="shared" si="59"/>
        <v>N_CUR_BALANCE</v>
      </c>
      <c r="M311" s="71">
        <f t="shared" si="60"/>
        <v>3</v>
      </c>
      <c r="N311" s="71" t="str">
        <f t="shared" si="58"/>
        <v>(2045.87,3091.02]</v>
      </c>
      <c r="O311" s="71">
        <f t="shared" si="56"/>
        <v>774</v>
      </c>
      <c r="P311" s="71">
        <f t="shared" si="56"/>
        <v>233</v>
      </c>
      <c r="Q311" s="71">
        <f t="shared" si="56"/>
        <v>541</v>
      </c>
      <c r="R311" s="72">
        <f t="shared" si="53"/>
        <v>6.6912762701754084E-3</v>
      </c>
      <c r="S311" s="72">
        <f t="shared" si="57"/>
        <v>0.69896640830000001</v>
      </c>
      <c r="T311" s="73">
        <f t="shared" si="57"/>
        <v>0.28978522919999999</v>
      </c>
      <c r="U311" s="73">
        <f t="shared" si="54"/>
        <v>5.3717526502762699E-4</v>
      </c>
      <c r="V311" s="74" t="str">
        <f t="shared" si="55"/>
        <v/>
      </c>
    </row>
    <row r="312" spans="1:22" ht="16.5" x14ac:dyDescent="0.35">
      <c r="A312" s="78">
        <v>1</v>
      </c>
      <c r="B312" s="64" t="s">
        <v>90</v>
      </c>
      <c r="C312" s="64">
        <v>3091.0149999999999</v>
      </c>
      <c r="D312" s="64">
        <v>6226.45</v>
      </c>
      <c r="E312" s="64">
        <v>451</v>
      </c>
      <c r="F312" s="64">
        <v>4</v>
      </c>
      <c r="G312" s="64">
        <v>451</v>
      </c>
      <c r="H312" s="64">
        <v>107</v>
      </c>
      <c r="I312" s="64">
        <v>344</v>
      </c>
      <c r="J312" s="64">
        <v>0.76274944570000003</v>
      </c>
      <c r="K312" s="64">
        <v>0.61521722680000002</v>
      </c>
      <c r="L312" s="71" t="str">
        <f t="shared" si="59"/>
        <v>N_CUR_BALANCE</v>
      </c>
      <c r="M312" s="71">
        <f t="shared" si="60"/>
        <v>4</v>
      </c>
      <c r="N312" s="71" t="str">
        <f t="shared" si="58"/>
        <v>(3091.02,6226.45]</v>
      </c>
      <c r="O312" s="71">
        <f t="shared" si="56"/>
        <v>451</v>
      </c>
      <c r="P312" s="71">
        <f t="shared" si="56"/>
        <v>107</v>
      </c>
      <c r="Q312" s="71">
        <f t="shared" si="56"/>
        <v>344</v>
      </c>
      <c r="R312" s="72">
        <f t="shared" si="53"/>
        <v>3.8989219610453606E-3</v>
      </c>
      <c r="S312" s="72">
        <f t="shared" si="57"/>
        <v>0.76274944570000003</v>
      </c>
      <c r="T312" s="73">
        <f t="shared" si="57"/>
        <v>0.61521722680000002</v>
      </c>
      <c r="U312" s="73">
        <f t="shared" si="54"/>
        <v>1.324414893510363E-3</v>
      </c>
      <c r="V312" s="74" t="str">
        <f t="shared" si="55"/>
        <v/>
      </c>
    </row>
    <row r="313" spans="1:22" ht="16.5" x14ac:dyDescent="0.35">
      <c r="A313" s="78">
        <v>1</v>
      </c>
      <c r="B313" s="64" t="s">
        <v>90</v>
      </c>
      <c r="C313" s="64">
        <v>6226.45</v>
      </c>
      <c r="D313" s="64">
        <v>18768.189999999999</v>
      </c>
      <c r="E313" s="64">
        <v>581</v>
      </c>
      <c r="F313" s="64">
        <v>5</v>
      </c>
      <c r="G313" s="64">
        <v>581</v>
      </c>
      <c r="H313" s="64">
        <v>86</v>
      </c>
      <c r="I313" s="64">
        <v>495</v>
      </c>
      <c r="J313" s="64">
        <v>0.85197934600000003</v>
      </c>
      <c r="K313" s="64">
        <v>1.1976148702</v>
      </c>
      <c r="L313" s="71" t="str">
        <f t="shared" si="59"/>
        <v>N_CUR_BALANCE</v>
      </c>
      <c r="M313" s="71">
        <f t="shared" si="60"/>
        <v>5</v>
      </c>
      <c r="N313" s="71" t="str">
        <f t="shared" si="58"/>
        <v>(6226.45,18768.19]</v>
      </c>
      <c r="O313" s="71">
        <f t="shared" si="56"/>
        <v>581</v>
      </c>
      <c r="P313" s="71">
        <f t="shared" si="56"/>
        <v>86</v>
      </c>
      <c r="Q313" s="71">
        <f t="shared" si="56"/>
        <v>495</v>
      </c>
      <c r="R313" s="72">
        <f t="shared" si="53"/>
        <v>5.0227797325218503E-3</v>
      </c>
      <c r="S313" s="72">
        <f t="shared" si="57"/>
        <v>0.85197934600000003</v>
      </c>
      <c r="T313" s="73">
        <f t="shared" si="57"/>
        <v>1.1976148702</v>
      </c>
      <c r="U313" s="73">
        <f t="shared" si="54"/>
        <v>5.6364470922820285E-3</v>
      </c>
      <c r="V313" s="74" t="str">
        <f t="shared" si="55"/>
        <v/>
      </c>
    </row>
    <row r="314" spans="1:22" ht="16.5" x14ac:dyDescent="0.35">
      <c r="A314" s="78">
        <v>1</v>
      </c>
      <c r="B314" s="64" t="s">
        <v>69</v>
      </c>
      <c r="C314" s="64">
        <v>-1E-4</v>
      </c>
      <c r="D314" s="64">
        <v>2.5</v>
      </c>
      <c r="E314" s="64">
        <v>26779</v>
      </c>
      <c r="F314" s="64">
        <v>1</v>
      </c>
      <c r="G314" s="64">
        <v>26779</v>
      </c>
      <c r="H314" s="64">
        <v>10189</v>
      </c>
      <c r="I314" s="64">
        <v>16590</v>
      </c>
      <c r="J314" s="64">
        <v>0.61951529179999998</v>
      </c>
      <c r="K314" s="64">
        <v>-6.5104199000000001E-2</v>
      </c>
      <c r="L314" s="71" t="str">
        <f t="shared" si="59"/>
        <v>ONTIME_PAY</v>
      </c>
      <c r="M314" s="71">
        <f t="shared" si="60"/>
        <v>1</v>
      </c>
      <c r="N314" s="71" t="str">
        <f t="shared" si="58"/>
        <v>(0.00,2.50]</v>
      </c>
      <c r="O314" s="71">
        <f t="shared" si="56"/>
        <v>26779</v>
      </c>
      <c r="P314" s="71">
        <f t="shared" si="56"/>
        <v>10189</v>
      </c>
      <c r="Q314" s="71">
        <f t="shared" si="56"/>
        <v>16590</v>
      </c>
      <c r="R314" s="72">
        <f t="shared" si="53"/>
        <v>0.23150605586437631</v>
      </c>
      <c r="S314" s="72">
        <f t="shared" si="57"/>
        <v>0.61951529179999998</v>
      </c>
      <c r="T314" s="73">
        <f t="shared" si="57"/>
        <v>-6.5104199000000001E-2</v>
      </c>
      <c r="U314" s="73">
        <f t="shared" si="54"/>
        <v>9.8958264084343271E-4</v>
      </c>
      <c r="V314" s="74">
        <f t="shared" si="55"/>
        <v>3.4150455086143067E-3</v>
      </c>
    </row>
    <row r="315" spans="1:22" ht="16.5" x14ac:dyDescent="0.35">
      <c r="A315" s="78">
        <v>1</v>
      </c>
      <c r="B315" s="64" t="s">
        <v>69</v>
      </c>
      <c r="C315" s="64">
        <v>2.5</v>
      </c>
      <c r="D315" s="64">
        <v>7.5</v>
      </c>
      <c r="E315" s="64">
        <v>53949</v>
      </c>
      <c r="F315" s="64">
        <v>2</v>
      </c>
      <c r="G315" s="64">
        <v>53949</v>
      </c>
      <c r="H315" s="64">
        <v>19813</v>
      </c>
      <c r="I315" s="64">
        <v>34136</v>
      </c>
      <c r="J315" s="64">
        <v>0.63274574130000005</v>
      </c>
      <c r="K315" s="64">
        <v>-8.5813380000000009E-3</v>
      </c>
      <c r="L315" s="71" t="str">
        <f t="shared" si="59"/>
        <v>ONTIME_PAY</v>
      </c>
      <c r="M315" s="71">
        <f t="shared" si="60"/>
        <v>2</v>
      </c>
      <c r="N315" s="71" t="str">
        <f t="shared" si="58"/>
        <v>(2.50,7.50]</v>
      </c>
      <c r="O315" s="71">
        <f t="shared" si="56"/>
        <v>53949</v>
      </c>
      <c r="P315" s="71">
        <f t="shared" si="56"/>
        <v>19813</v>
      </c>
      <c r="Q315" s="71">
        <f t="shared" si="56"/>
        <v>34136</v>
      </c>
      <c r="R315" s="72">
        <f t="shared" si="53"/>
        <v>0.46639233010296266</v>
      </c>
      <c r="S315" s="72">
        <f t="shared" si="57"/>
        <v>0.63274574130000005</v>
      </c>
      <c r="T315" s="73">
        <f t="shared" si="57"/>
        <v>-8.5813380000000009E-3</v>
      </c>
      <c r="U315" s="73">
        <f t="shared" si="54"/>
        <v>3.438437915701827E-5</v>
      </c>
      <c r="V315" s="74" t="str">
        <f t="shared" si="55"/>
        <v/>
      </c>
    </row>
    <row r="316" spans="1:22" ht="16.5" x14ac:dyDescent="0.35">
      <c r="A316" s="78">
        <v>1</v>
      </c>
      <c r="B316" s="64" t="s">
        <v>69</v>
      </c>
      <c r="C316" s="64">
        <v>7.5</v>
      </c>
      <c r="D316" s="64">
        <v>12.5</v>
      </c>
      <c r="E316" s="64">
        <v>23181</v>
      </c>
      <c r="F316" s="64">
        <v>3</v>
      </c>
      <c r="G316" s="64">
        <v>23181</v>
      </c>
      <c r="H316" s="64">
        <v>8328</v>
      </c>
      <c r="I316" s="64">
        <v>14853</v>
      </c>
      <c r="J316" s="64">
        <v>0.64074026139999996</v>
      </c>
      <c r="K316" s="64">
        <v>2.59829377E-2</v>
      </c>
      <c r="L316" s="71" t="str">
        <f t="shared" si="59"/>
        <v>ONTIME_PAY</v>
      </c>
      <c r="M316" s="71">
        <f t="shared" si="60"/>
        <v>3</v>
      </c>
      <c r="N316" s="71" t="str">
        <f t="shared" si="58"/>
        <v>(7.50,12.50]</v>
      </c>
      <c r="O316" s="71">
        <f t="shared" si="56"/>
        <v>23181</v>
      </c>
      <c r="P316" s="71">
        <f t="shared" si="56"/>
        <v>8328</v>
      </c>
      <c r="Q316" s="71">
        <f t="shared" si="56"/>
        <v>14853</v>
      </c>
      <c r="R316" s="72">
        <f t="shared" si="53"/>
        <v>0.2004011307738193</v>
      </c>
      <c r="S316" s="72">
        <f t="shared" si="57"/>
        <v>0.64074026139999996</v>
      </c>
      <c r="T316" s="73">
        <f t="shared" si="57"/>
        <v>2.59829377E-2</v>
      </c>
      <c r="U316" s="73">
        <f t="shared" si="54"/>
        <v>1.348138673608885E-4</v>
      </c>
      <c r="V316" s="74" t="str">
        <f t="shared" si="55"/>
        <v/>
      </c>
    </row>
    <row r="317" spans="1:22" ht="16.5" x14ac:dyDescent="0.35">
      <c r="A317" s="78">
        <v>1</v>
      </c>
      <c r="B317" s="64" t="s">
        <v>69</v>
      </c>
      <c r="C317" s="64">
        <v>12.5</v>
      </c>
      <c r="D317" s="64">
        <v>20</v>
      </c>
      <c r="E317" s="64">
        <v>9386</v>
      </c>
      <c r="F317" s="64">
        <v>4</v>
      </c>
      <c r="G317" s="64">
        <v>9386</v>
      </c>
      <c r="H317" s="64">
        <v>3184</v>
      </c>
      <c r="I317" s="64">
        <v>6202</v>
      </c>
      <c r="J317" s="64">
        <v>0.66077136160000005</v>
      </c>
      <c r="K317" s="64">
        <v>0.11413795660000001</v>
      </c>
      <c r="L317" s="71" t="str">
        <f t="shared" si="59"/>
        <v>ONTIME_PAY</v>
      </c>
      <c r="M317" s="71">
        <f t="shared" si="60"/>
        <v>4</v>
      </c>
      <c r="N317" s="71" t="str">
        <f t="shared" si="58"/>
        <v>(12.50,20.00]</v>
      </c>
      <c r="O317" s="71">
        <f t="shared" si="56"/>
        <v>9386</v>
      </c>
      <c r="P317" s="71">
        <f t="shared" si="56"/>
        <v>3184</v>
      </c>
      <c r="Q317" s="71">
        <f t="shared" si="56"/>
        <v>6202</v>
      </c>
      <c r="R317" s="72">
        <f t="shared" si="53"/>
        <v>8.1142531100602558E-2</v>
      </c>
      <c r="S317" s="72">
        <f t="shared" si="57"/>
        <v>0.66077136160000005</v>
      </c>
      <c r="T317" s="73">
        <f t="shared" si="57"/>
        <v>0.11413795660000001</v>
      </c>
      <c r="U317" s="73">
        <f t="shared" si="54"/>
        <v>1.03996017858099E-3</v>
      </c>
      <c r="V317" s="74" t="str">
        <f t="shared" si="55"/>
        <v/>
      </c>
    </row>
    <row r="318" spans="1:22" ht="16.5" x14ac:dyDescent="0.35">
      <c r="A318" s="78">
        <v>1</v>
      </c>
      <c r="B318" s="64" t="s">
        <v>69</v>
      </c>
      <c r="C318" s="64">
        <v>20</v>
      </c>
      <c r="D318" s="64">
        <v>50.000100000000003</v>
      </c>
      <c r="E318" s="64">
        <v>2378</v>
      </c>
      <c r="F318" s="64">
        <v>5</v>
      </c>
      <c r="G318" s="64">
        <v>2378</v>
      </c>
      <c r="H318" s="64">
        <v>737</v>
      </c>
      <c r="I318" s="64">
        <v>1641</v>
      </c>
      <c r="J318" s="64">
        <v>0.69007569390000001</v>
      </c>
      <c r="K318" s="64">
        <v>0.24787760280000001</v>
      </c>
      <c r="L318" s="71" t="str">
        <f t="shared" si="59"/>
        <v>ONTIME_PAY</v>
      </c>
      <c r="M318" s="71">
        <f t="shared" si="60"/>
        <v>5</v>
      </c>
      <c r="N318" s="71" t="s">
        <v>1000</v>
      </c>
      <c r="O318" s="71">
        <f t="shared" si="56"/>
        <v>2378</v>
      </c>
      <c r="P318" s="71">
        <f t="shared" si="56"/>
        <v>737</v>
      </c>
      <c r="Q318" s="71">
        <f t="shared" si="56"/>
        <v>1641</v>
      </c>
      <c r="R318" s="72">
        <f t="shared" si="53"/>
        <v>2.0557952158239173E-2</v>
      </c>
      <c r="S318" s="72">
        <f t="shared" si="57"/>
        <v>0.69007569390000001</v>
      </c>
      <c r="T318" s="73">
        <f t="shared" si="57"/>
        <v>0.24787760280000001</v>
      </c>
      <c r="U318" s="73">
        <f t="shared" si="54"/>
        <v>1.2163044426719773E-3</v>
      </c>
      <c r="V318" s="74" t="str">
        <f t="shared" si="55"/>
        <v/>
      </c>
    </row>
    <row r="319" spans="1:22" ht="16.5" x14ac:dyDescent="0.35">
      <c r="A319" s="78">
        <v>1</v>
      </c>
      <c r="B319" s="64" t="s">
        <v>394</v>
      </c>
      <c r="C319" s="64" t="s">
        <v>21</v>
      </c>
      <c r="D319" s="64" t="s">
        <v>21</v>
      </c>
      <c r="E319" s="64" t="s">
        <v>21</v>
      </c>
      <c r="F319" s="64">
        <v>1</v>
      </c>
      <c r="G319" s="64">
        <v>115596</v>
      </c>
      <c r="H319" s="64">
        <v>42216</v>
      </c>
      <c r="I319" s="64">
        <v>73380</v>
      </c>
      <c r="J319" s="64">
        <v>0.63479705180000001</v>
      </c>
      <c r="K319" s="64">
        <v>2.5652679999999998E-4</v>
      </c>
      <c r="L319" s="71" t="str">
        <f t="shared" si="59"/>
        <v>OPERATEMODE</v>
      </c>
      <c r="M319" s="71">
        <f t="shared" si="60"/>
        <v>1</v>
      </c>
      <c r="N319" s="71" t="str">
        <f t="shared" si="58"/>
        <v>(.,.]</v>
      </c>
      <c r="O319" s="71">
        <f t="shared" si="56"/>
        <v>115596</v>
      </c>
      <c r="P319" s="71">
        <f t="shared" si="56"/>
        <v>42216</v>
      </c>
      <c r="Q319" s="71">
        <f t="shared" si="56"/>
        <v>73380</v>
      </c>
      <c r="R319" s="72">
        <f t="shared" si="53"/>
        <v>0.99933433039689468</v>
      </c>
      <c r="S319" s="72">
        <f t="shared" si="57"/>
        <v>0.63479705180000001</v>
      </c>
      <c r="T319" s="73">
        <f t="shared" si="57"/>
        <v>2.5652679999999998E-4</v>
      </c>
      <c r="U319" s="73">
        <f t="shared" si="54"/>
        <v>6.5759909082396826E-8</v>
      </c>
      <c r="V319" s="74">
        <f t="shared" si="55"/>
        <v>1.2210356915309619E-4</v>
      </c>
    </row>
    <row r="320" spans="1:22" ht="16.5" x14ac:dyDescent="0.35">
      <c r="A320" s="78">
        <v>1</v>
      </c>
      <c r="B320" s="64" t="s">
        <v>394</v>
      </c>
      <c r="C320" s="64" t="s">
        <v>21</v>
      </c>
      <c r="D320" s="64" t="s">
        <v>21</v>
      </c>
      <c r="E320" s="64" t="s">
        <v>21</v>
      </c>
      <c r="F320" s="64">
        <v>2</v>
      </c>
      <c r="G320" s="64">
        <v>29</v>
      </c>
      <c r="H320" s="64">
        <v>15</v>
      </c>
      <c r="I320" s="64">
        <v>14</v>
      </c>
      <c r="J320" s="64">
        <v>0.48275862069999997</v>
      </c>
      <c r="K320" s="64">
        <v>-0.62158846800000001</v>
      </c>
      <c r="L320" s="71" t="str">
        <f t="shared" si="59"/>
        <v>OPERATEMODE</v>
      </c>
      <c r="M320" s="71">
        <f t="shared" si="60"/>
        <v>2</v>
      </c>
      <c r="N320" s="71" t="str">
        <f t="shared" si="58"/>
        <v>(.,.]</v>
      </c>
      <c r="O320" s="71">
        <f t="shared" si="56"/>
        <v>29</v>
      </c>
      <c r="P320" s="71">
        <f t="shared" si="56"/>
        <v>15</v>
      </c>
      <c r="Q320" s="71">
        <f t="shared" si="56"/>
        <v>14</v>
      </c>
      <c r="R320" s="72">
        <f t="shared" si="53"/>
        <v>2.5070673363706311E-4</v>
      </c>
      <c r="S320" s="72">
        <f t="shared" si="57"/>
        <v>0.48275862069999997</v>
      </c>
      <c r="T320" s="73">
        <f t="shared" si="57"/>
        <v>-0.62158846800000001</v>
      </c>
      <c r="U320" s="73">
        <f t="shared" si="54"/>
        <v>1.021534896473063E-4</v>
      </c>
      <c r="V320" s="74" t="str">
        <f t="shared" si="55"/>
        <v/>
      </c>
    </row>
    <row r="321" spans="1:22" ht="16.5" x14ac:dyDescent="0.35">
      <c r="A321" s="78">
        <v>1</v>
      </c>
      <c r="B321" s="64" t="s">
        <v>394</v>
      </c>
      <c r="C321" s="64" t="s">
        <v>21</v>
      </c>
      <c r="D321" s="64" t="s">
        <v>21</v>
      </c>
      <c r="E321" s="64" t="s">
        <v>21</v>
      </c>
      <c r="F321" s="64">
        <v>3</v>
      </c>
      <c r="G321" s="64">
        <v>48</v>
      </c>
      <c r="H321" s="64">
        <v>20</v>
      </c>
      <c r="I321" s="64">
        <v>28</v>
      </c>
      <c r="J321" s="64">
        <v>0.58333333330000003</v>
      </c>
      <c r="K321" s="64">
        <v>-0.21612335899999999</v>
      </c>
      <c r="L321" s="71" t="str">
        <f t="shared" si="59"/>
        <v>OPERATEMODE</v>
      </c>
      <c r="M321" s="71">
        <f t="shared" si="60"/>
        <v>3</v>
      </c>
      <c r="N321" s="71" t="str">
        <f t="shared" si="58"/>
        <v>(.,.]</v>
      </c>
      <c r="O321" s="71">
        <f t="shared" si="56"/>
        <v>48</v>
      </c>
      <c r="P321" s="71">
        <f t="shared" si="56"/>
        <v>20</v>
      </c>
      <c r="Q321" s="71">
        <f t="shared" si="56"/>
        <v>28</v>
      </c>
      <c r="R321" s="72">
        <f t="shared" si="53"/>
        <v>4.1496286946824236E-4</v>
      </c>
      <c r="S321" s="72">
        <f t="shared" si="57"/>
        <v>0.58333333330000003</v>
      </c>
      <c r="T321" s="73">
        <f t="shared" si="57"/>
        <v>-0.21612335899999999</v>
      </c>
      <c r="U321" s="73">
        <f t="shared" si="54"/>
        <v>1.9884319596707492E-5</v>
      </c>
      <c r="V321" s="74" t="str">
        <f t="shared" si="55"/>
        <v/>
      </c>
    </row>
    <row r="322" spans="1:22" ht="16.5" x14ac:dyDescent="0.35">
      <c r="A322" s="78">
        <v>1</v>
      </c>
      <c r="B322" s="64" t="s">
        <v>47</v>
      </c>
      <c r="C322" s="64">
        <v>-1E-4</v>
      </c>
      <c r="D322" s="64">
        <v>200</v>
      </c>
      <c r="E322" s="64">
        <v>110563</v>
      </c>
      <c r="F322" s="64">
        <v>1</v>
      </c>
      <c r="G322" s="64">
        <v>110563</v>
      </c>
      <c r="H322" s="64">
        <v>40436</v>
      </c>
      <c r="I322" s="64">
        <v>70127</v>
      </c>
      <c r="J322" s="64">
        <v>0.63427186310000006</v>
      </c>
      <c r="K322" s="64">
        <v>-2.0081890000000001E-3</v>
      </c>
      <c r="L322" s="71" t="str">
        <f t="shared" si="59"/>
        <v>OTHER_INCOME</v>
      </c>
      <c r="M322" s="71">
        <f t="shared" si="60"/>
        <v>1</v>
      </c>
      <c r="N322" s="71" t="str">
        <f t="shared" si="58"/>
        <v>(0.00,200.00]</v>
      </c>
      <c r="O322" s="71">
        <f t="shared" si="56"/>
        <v>110563</v>
      </c>
      <c r="P322" s="71">
        <f t="shared" si="56"/>
        <v>40436</v>
      </c>
      <c r="Q322" s="71">
        <f t="shared" si="56"/>
        <v>70127</v>
      </c>
      <c r="R322" s="72">
        <f t="shared" ref="R322:R385" si="61">G322/SUMIFS($G:$G,$B:$B,B322)</f>
        <v>0.95582374452119334</v>
      </c>
      <c r="S322" s="72">
        <f t="shared" si="57"/>
        <v>0.63427186310000006</v>
      </c>
      <c r="T322" s="73">
        <f t="shared" si="57"/>
        <v>-2.0081890000000001E-3</v>
      </c>
      <c r="U322" s="73">
        <f t="shared" ref="U322:U385" si="62">(I322/SUMIFS($I:$I,$B:$B,B322)-H322/SUMIFS($H:$H,$B:$B,B322))*K322</f>
        <v>3.8557108325992035E-6</v>
      </c>
      <c r="V322" s="74">
        <f t="shared" ref="V322:V385" si="63">IF(B322=B321,"",SUMIFS($U:$U,$B:$B,B322))</f>
        <v>6.8786410910481747E-4</v>
      </c>
    </row>
    <row r="323" spans="1:22" ht="16.5" x14ac:dyDescent="0.35">
      <c r="A323" s="78">
        <v>1</v>
      </c>
      <c r="B323" s="64" t="s">
        <v>47</v>
      </c>
      <c r="C323" s="64">
        <v>200</v>
      </c>
      <c r="D323" s="64">
        <v>400</v>
      </c>
      <c r="E323" s="64">
        <v>267</v>
      </c>
      <c r="F323" s="64">
        <v>2</v>
      </c>
      <c r="G323" s="64">
        <v>267</v>
      </c>
      <c r="H323" s="64">
        <v>86</v>
      </c>
      <c r="I323" s="64">
        <v>181</v>
      </c>
      <c r="J323" s="64">
        <v>0.67790262170000004</v>
      </c>
      <c r="K323" s="64">
        <v>0.1915541389</v>
      </c>
      <c r="L323" s="71" t="str">
        <f t="shared" si="59"/>
        <v>OTHER_INCOME</v>
      </c>
      <c r="M323" s="71">
        <f t="shared" si="60"/>
        <v>2</v>
      </c>
      <c r="N323" s="71" t="str">
        <f t="shared" si="58"/>
        <v>(200.00,400.00]</v>
      </c>
      <c r="O323" s="71">
        <f t="shared" si="56"/>
        <v>267</v>
      </c>
      <c r="P323" s="71">
        <f t="shared" si="56"/>
        <v>86</v>
      </c>
      <c r="Q323" s="71">
        <f t="shared" si="56"/>
        <v>181</v>
      </c>
      <c r="R323" s="72">
        <f t="shared" si="61"/>
        <v>2.3082309614170984E-3</v>
      </c>
      <c r="S323" s="72">
        <f t="shared" si="57"/>
        <v>0.67790262170000004</v>
      </c>
      <c r="T323" s="73">
        <f t="shared" si="57"/>
        <v>0.1915541389</v>
      </c>
      <c r="U323" s="73">
        <f t="shared" si="62"/>
        <v>8.2319698480359796E-5</v>
      </c>
      <c r="V323" s="74" t="str">
        <f t="shared" si="63"/>
        <v/>
      </c>
    </row>
    <row r="324" spans="1:22" ht="16.5" x14ac:dyDescent="0.35">
      <c r="A324" s="78">
        <v>1</v>
      </c>
      <c r="B324" s="64" t="s">
        <v>47</v>
      </c>
      <c r="C324" s="64">
        <v>400</v>
      </c>
      <c r="D324" s="64">
        <v>600</v>
      </c>
      <c r="E324" s="64">
        <v>752</v>
      </c>
      <c r="F324" s="64">
        <v>3</v>
      </c>
      <c r="G324" s="64">
        <v>752</v>
      </c>
      <c r="H324" s="64">
        <v>315</v>
      </c>
      <c r="I324" s="64">
        <v>437</v>
      </c>
      <c r="J324" s="64">
        <v>0.58111702129999998</v>
      </c>
      <c r="K324" s="64">
        <v>-0.22523504</v>
      </c>
      <c r="L324" s="71" t="str">
        <f t="shared" si="59"/>
        <v>OTHER_INCOME</v>
      </c>
      <c r="M324" s="71">
        <f t="shared" si="60"/>
        <v>3</v>
      </c>
      <c r="N324" s="71" t="str">
        <f t="shared" si="58"/>
        <v>(400.00,600.00]</v>
      </c>
      <c r="O324" s="71">
        <f t="shared" si="56"/>
        <v>752</v>
      </c>
      <c r="P324" s="71">
        <f t="shared" si="56"/>
        <v>315</v>
      </c>
      <c r="Q324" s="71">
        <f t="shared" si="56"/>
        <v>437</v>
      </c>
      <c r="R324" s="72">
        <f t="shared" si="61"/>
        <v>6.5010849550024641E-3</v>
      </c>
      <c r="S324" s="72">
        <f t="shared" si="57"/>
        <v>0.58111702129999998</v>
      </c>
      <c r="T324" s="73">
        <f t="shared" si="57"/>
        <v>-0.22523504</v>
      </c>
      <c r="U324" s="73">
        <f t="shared" si="62"/>
        <v>3.3865221511949697E-4</v>
      </c>
      <c r="V324" s="74" t="str">
        <f t="shared" si="63"/>
        <v/>
      </c>
    </row>
    <row r="325" spans="1:22" ht="16.5" x14ac:dyDescent="0.35">
      <c r="A325" s="78">
        <v>1</v>
      </c>
      <c r="B325" s="64" t="s">
        <v>47</v>
      </c>
      <c r="C325" s="64">
        <v>600</v>
      </c>
      <c r="D325" s="64">
        <v>1000</v>
      </c>
      <c r="E325" s="64">
        <v>172</v>
      </c>
      <c r="F325" s="64">
        <v>4</v>
      </c>
      <c r="G325" s="64">
        <v>172</v>
      </c>
      <c r="H325" s="64">
        <v>62</v>
      </c>
      <c r="I325" s="64">
        <v>110</v>
      </c>
      <c r="J325" s="64">
        <v>0.6395348837</v>
      </c>
      <c r="K325" s="64">
        <v>2.0750384699999999E-2</v>
      </c>
      <c r="L325" s="71" t="str">
        <f t="shared" si="59"/>
        <v>OTHER_INCOME</v>
      </c>
      <c r="M325" s="71">
        <f t="shared" si="60"/>
        <v>4</v>
      </c>
      <c r="N325" s="71" t="str">
        <f t="shared" si="58"/>
        <v>(600.00,1000.00]</v>
      </c>
      <c r="O325" s="71">
        <f t="shared" si="56"/>
        <v>172</v>
      </c>
      <c r="P325" s="71">
        <f t="shared" si="56"/>
        <v>62</v>
      </c>
      <c r="Q325" s="71">
        <f t="shared" si="56"/>
        <v>110</v>
      </c>
      <c r="R325" s="72">
        <f t="shared" si="61"/>
        <v>1.4869502822612017E-3</v>
      </c>
      <c r="S325" s="72">
        <f t="shared" si="57"/>
        <v>0.6395348837</v>
      </c>
      <c r="T325" s="73">
        <f t="shared" si="57"/>
        <v>2.0750384699999999E-2</v>
      </c>
      <c r="U325" s="73">
        <f t="shared" si="62"/>
        <v>6.3844087247617654E-7</v>
      </c>
      <c r="V325" s="74" t="str">
        <f t="shared" si="63"/>
        <v/>
      </c>
    </row>
    <row r="326" spans="1:22" ht="16.5" x14ac:dyDescent="0.35">
      <c r="A326" s="78">
        <v>1</v>
      </c>
      <c r="B326" s="64" t="s">
        <v>47</v>
      </c>
      <c r="C326" s="64">
        <v>1000</v>
      </c>
      <c r="D326" s="64">
        <v>4000.0001000000002</v>
      </c>
      <c r="E326" s="64">
        <v>3919</v>
      </c>
      <c r="F326" s="64">
        <v>5</v>
      </c>
      <c r="G326" s="64">
        <v>3919</v>
      </c>
      <c r="H326" s="64">
        <v>1352</v>
      </c>
      <c r="I326" s="64">
        <v>2567</v>
      </c>
      <c r="J326" s="64">
        <v>0.65501403420000004</v>
      </c>
      <c r="K326" s="64">
        <v>8.8557328199999993E-2</v>
      </c>
      <c r="L326" s="71" t="str">
        <f t="shared" si="59"/>
        <v>OTHER_INCOME</v>
      </c>
      <c r="M326" s="71">
        <f t="shared" si="60"/>
        <v>5</v>
      </c>
      <c r="N326" s="71" t="str">
        <f t="shared" si="58"/>
        <v>(1000.00,4000.00]</v>
      </c>
      <c r="O326" s="71">
        <f t="shared" si="56"/>
        <v>3919</v>
      </c>
      <c r="P326" s="71">
        <f t="shared" si="56"/>
        <v>1352</v>
      </c>
      <c r="Q326" s="71">
        <f t="shared" si="56"/>
        <v>2567</v>
      </c>
      <c r="R326" s="72">
        <f t="shared" si="61"/>
        <v>3.3879989280125873E-2</v>
      </c>
      <c r="S326" s="72">
        <f t="shared" si="57"/>
        <v>0.65501403420000004</v>
      </c>
      <c r="T326" s="73">
        <f t="shared" si="57"/>
        <v>8.8557328199999993E-2</v>
      </c>
      <c r="U326" s="73">
        <f t="shared" si="62"/>
        <v>2.6239804379988527E-4</v>
      </c>
      <c r="V326" s="74" t="str">
        <f t="shared" si="63"/>
        <v/>
      </c>
    </row>
    <row r="327" spans="1:22" ht="16.5" x14ac:dyDescent="0.35">
      <c r="A327" s="78">
        <v>1</v>
      </c>
      <c r="B327" s="64" t="s">
        <v>15</v>
      </c>
      <c r="C327" s="64" t="s">
        <v>21</v>
      </c>
      <c r="D327" s="64" t="s">
        <v>21</v>
      </c>
      <c r="E327" s="64" t="s">
        <v>21</v>
      </c>
      <c r="F327" s="64">
        <v>1</v>
      </c>
      <c r="G327" s="64">
        <v>78591</v>
      </c>
      <c r="H327" s="64">
        <v>27891</v>
      </c>
      <c r="I327" s="64">
        <v>50700</v>
      </c>
      <c r="J327" s="64">
        <v>0.64511203569999997</v>
      </c>
      <c r="K327" s="64">
        <v>4.5026258399999998E-2</v>
      </c>
      <c r="L327" s="71" t="str">
        <f t="shared" si="59"/>
        <v>OTHER_PERSON_TYPE</v>
      </c>
      <c r="M327" s="71">
        <f t="shared" si="60"/>
        <v>1</v>
      </c>
      <c r="N327" s="71" t="str">
        <f t="shared" si="58"/>
        <v>(.,.]</v>
      </c>
      <c r="O327" s="71">
        <f t="shared" si="56"/>
        <v>78591</v>
      </c>
      <c r="P327" s="71">
        <f t="shared" si="56"/>
        <v>27891</v>
      </c>
      <c r="Q327" s="71">
        <f t="shared" si="56"/>
        <v>50700</v>
      </c>
      <c r="R327" s="72">
        <f t="shared" si="61"/>
        <v>0.67942389321622154</v>
      </c>
      <c r="S327" s="72">
        <f t="shared" si="57"/>
        <v>0.64511203569999997</v>
      </c>
      <c r="T327" s="73">
        <f t="shared" si="57"/>
        <v>4.5026258399999998E-2</v>
      </c>
      <c r="U327" s="73">
        <f t="shared" si="62"/>
        <v>1.3689034735951567E-3</v>
      </c>
      <c r="V327" s="74">
        <f t="shared" si="63"/>
        <v>4.3169156293500488E-3</v>
      </c>
    </row>
    <row r="328" spans="1:22" ht="16.5" x14ac:dyDescent="0.35">
      <c r="A328" s="78">
        <v>1</v>
      </c>
      <c r="B328" s="64" t="s">
        <v>15</v>
      </c>
      <c r="C328" s="64" t="s">
        <v>21</v>
      </c>
      <c r="D328" s="64" t="s">
        <v>21</v>
      </c>
      <c r="E328" s="64" t="s">
        <v>21</v>
      </c>
      <c r="F328" s="64">
        <v>2</v>
      </c>
      <c r="G328" s="64">
        <v>36943</v>
      </c>
      <c r="H328" s="64">
        <v>14297</v>
      </c>
      <c r="I328" s="64">
        <v>22646</v>
      </c>
      <c r="J328" s="64">
        <v>0.61299840289999996</v>
      </c>
      <c r="K328" s="64">
        <v>-9.2662085000000005E-2</v>
      </c>
      <c r="L328" s="71" t="str">
        <f t="shared" si="59"/>
        <v>OTHER_PERSON_TYPE</v>
      </c>
      <c r="M328" s="71">
        <f t="shared" si="60"/>
        <v>2</v>
      </c>
      <c r="N328" s="71" t="str">
        <f t="shared" si="58"/>
        <v>(.,.]</v>
      </c>
      <c r="O328" s="71">
        <f t="shared" si="56"/>
        <v>36943</v>
      </c>
      <c r="P328" s="71">
        <f t="shared" si="56"/>
        <v>14297</v>
      </c>
      <c r="Q328" s="71">
        <f t="shared" si="56"/>
        <v>22646</v>
      </c>
      <c r="R328" s="72">
        <f t="shared" si="61"/>
        <v>0.31937444347427663</v>
      </c>
      <c r="S328" s="72">
        <f t="shared" si="57"/>
        <v>0.61299840289999996</v>
      </c>
      <c r="T328" s="73">
        <f t="shared" si="57"/>
        <v>-9.2662085000000005E-2</v>
      </c>
      <c r="U328" s="73">
        <f t="shared" si="62"/>
        <v>2.7748921504656822E-3</v>
      </c>
      <c r="V328" s="74" t="str">
        <f t="shared" si="63"/>
        <v/>
      </c>
    </row>
    <row r="329" spans="1:22" ht="16.5" x14ac:dyDescent="0.35">
      <c r="A329" s="78">
        <v>1</v>
      </c>
      <c r="B329" s="64" t="s">
        <v>15</v>
      </c>
      <c r="C329" s="64" t="s">
        <v>21</v>
      </c>
      <c r="D329" s="64" t="s">
        <v>21</v>
      </c>
      <c r="E329" s="64" t="s">
        <v>21</v>
      </c>
      <c r="F329" s="64">
        <v>3</v>
      </c>
      <c r="G329" s="64">
        <v>121</v>
      </c>
      <c r="H329" s="64">
        <v>54</v>
      </c>
      <c r="I329" s="64">
        <v>67</v>
      </c>
      <c r="J329" s="64">
        <v>0.55371900829999998</v>
      </c>
      <c r="K329" s="64">
        <v>-0.33688702300000001</v>
      </c>
      <c r="L329" s="71" t="str">
        <f t="shared" si="59"/>
        <v>OTHER_PERSON_TYPE</v>
      </c>
      <c r="M329" s="71">
        <f t="shared" si="60"/>
        <v>3</v>
      </c>
      <c r="N329" s="71" t="str">
        <f t="shared" si="58"/>
        <v>(.,.]</v>
      </c>
      <c r="O329" s="71">
        <f t="shared" si="56"/>
        <v>121</v>
      </c>
      <c r="P329" s="71">
        <f t="shared" si="56"/>
        <v>54</v>
      </c>
      <c r="Q329" s="71">
        <f t="shared" si="56"/>
        <v>67</v>
      </c>
      <c r="R329" s="72">
        <f t="shared" si="61"/>
        <v>1.0460522334511944E-3</v>
      </c>
      <c r="S329" s="72">
        <f t="shared" si="57"/>
        <v>0.55371900829999998</v>
      </c>
      <c r="T329" s="73">
        <f t="shared" si="57"/>
        <v>-0.33688702300000001</v>
      </c>
      <c r="U329" s="73">
        <f t="shared" si="62"/>
        <v>1.2314677063438877E-4</v>
      </c>
      <c r="V329" s="74" t="str">
        <f t="shared" si="63"/>
        <v/>
      </c>
    </row>
    <row r="330" spans="1:22" ht="16.5" x14ac:dyDescent="0.35">
      <c r="A330" s="78">
        <v>1</v>
      </c>
      <c r="B330" s="64" t="s">
        <v>15</v>
      </c>
      <c r="C330" s="64" t="s">
        <v>21</v>
      </c>
      <c r="D330" s="64" t="s">
        <v>21</v>
      </c>
      <c r="E330" s="64" t="s">
        <v>21</v>
      </c>
      <c r="F330" s="64">
        <v>4</v>
      </c>
      <c r="G330" s="64">
        <v>18</v>
      </c>
      <c r="H330" s="64">
        <v>9</v>
      </c>
      <c r="I330" s="64">
        <v>9</v>
      </c>
      <c r="J330" s="64">
        <v>0.5</v>
      </c>
      <c r="K330" s="64">
        <v>-0.55259559599999997</v>
      </c>
      <c r="L330" s="71" t="str">
        <f t="shared" si="59"/>
        <v>OTHER_PERSON_TYPE</v>
      </c>
      <c r="M330" s="71">
        <f t="shared" si="60"/>
        <v>4</v>
      </c>
      <c r="N330" s="71" t="str">
        <f t="shared" si="58"/>
        <v>(.,.]</v>
      </c>
      <c r="O330" s="71">
        <f t="shared" si="56"/>
        <v>18</v>
      </c>
      <c r="P330" s="71">
        <f t="shared" si="56"/>
        <v>9</v>
      </c>
      <c r="Q330" s="71">
        <f t="shared" si="56"/>
        <v>9</v>
      </c>
      <c r="R330" s="72">
        <f t="shared" si="61"/>
        <v>1.556110760505909E-4</v>
      </c>
      <c r="S330" s="72">
        <f t="shared" si="57"/>
        <v>0.5</v>
      </c>
      <c r="T330" s="73">
        <f t="shared" si="57"/>
        <v>-0.55259559599999997</v>
      </c>
      <c r="U330" s="73">
        <f t="shared" si="62"/>
        <v>4.99732346548208E-5</v>
      </c>
      <c r="V330" s="74" t="str">
        <f t="shared" si="63"/>
        <v/>
      </c>
    </row>
    <row r="331" spans="1:22" ht="16.5" x14ac:dyDescent="0.35">
      <c r="A331" s="78">
        <v>1</v>
      </c>
      <c r="B331" s="64" t="s">
        <v>89</v>
      </c>
      <c r="C331" s="64">
        <v>-2217.6799999999998</v>
      </c>
      <c r="D331" s="64">
        <v>1467.4290000000001</v>
      </c>
      <c r="E331" s="64">
        <v>71920</v>
      </c>
      <c r="F331" s="64">
        <v>1</v>
      </c>
      <c r="G331" s="64">
        <v>71920</v>
      </c>
      <c r="H331" s="64">
        <v>28050</v>
      </c>
      <c r="I331" s="64">
        <v>43870</v>
      </c>
      <c r="J331" s="64">
        <v>0.60998331480000001</v>
      </c>
      <c r="K331" s="64">
        <v>-0.105353513</v>
      </c>
      <c r="L331" s="71" t="str">
        <f t="shared" si="59"/>
        <v>OVER_DUE_VALUE</v>
      </c>
      <c r="M331" s="71">
        <f t="shared" si="60"/>
        <v>1</v>
      </c>
      <c r="N331" s="71" t="str">
        <f t="shared" si="58"/>
        <v>(-2217.68,1467.43]</v>
      </c>
      <c r="O331" s="71">
        <f t="shared" si="56"/>
        <v>71920</v>
      </c>
      <c r="P331" s="71">
        <f t="shared" si="56"/>
        <v>28050</v>
      </c>
      <c r="Q331" s="71">
        <f t="shared" si="56"/>
        <v>43870</v>
      </c>
      <c r="R331" s="72">
        <f t="shared" si="61"/>
        <v>0.62175269941991651</v>
      </c>
      <c r="S331" s="72">
        <f t="shared" si="57"/>
        <v>0.60998331480000001</v>
      </c>
      <c r="T331" s="73">
        <f t="shared" si="57"/>
        <v>-0.105353513</v>
      </c>
      <c r="U331" s="73">
        <f t="shared" si="62"/>
        <v>6.9938694684760347E-3</v>
      </c>
      <c r="V331" s="74">
        <f t="shared" si="63"/>
        <v>2.5178257658202176E-2</v>
      </c>
    </row>
    <row r="332" spans="1:22" ht="16.5" x14ac:dyDescent="0.35">
      <c r="A332" s="78">
        <v>1</v>
      </c>
      <c r="B332" s="64" t="s">
        <v>89</v>
      </c>
      <c r="C332" s="64">
        <v>1467.4290000000001</v>
      </c>
      <c r="D332" s="64">
        <v>3309.9834999999998</v>
      </c>
      <c r="E332" s="64">
        <v>41399</v>
      </c>
      <c r="F332" s="64">
        <v>2</v>
      </c>
      <c r="G332" s="64">
        <v>41399</v>
      </c>
      <c r="H332" s="64">
        <v>13644</v>
      </c>
      <c r="I332" s="64">
        <v>27755</v>
      </c>
      <c r="J332" s="64">
        <v>0.67042682190000003</v>
      </c>
      <c r="K332" s="64">
        <v>0.1575205435</v>
      </c>
      <c r="L332" s="71" t="str">
        <f t="shared" si="59"/>
        <v>OVER_DUE_VALUE</v>
      </c>
      <c r="M332" s="71">
        <f t="shared" si="60"/>
        <v>2</v>
      </c>
      <c r="N332" s="71" t="str">
        <f t="shared" si="58"/>
        <v>(1467.43,3309.98]</v>
      </c>
      <c r="O332" s="71">
        <f t="shared" si="56"/>
        <v>41399</v>
      </c>
      <c r="P332" s="71">
        <f t="shared" si="56"/>
        <v>13644</v>
      </c>
      <c r="Q332" s="71">
        <f t="shared" si="56"/>
        <v>27755</v>
      </c>
      <c r="R332" s="72">
        <f t="shared" si="61"/>
        <v>0.35789682985657845</v>
      </c>
      <c r="S332" s="72">
        <f t="shared" si="57"/>
        <v>0.67042682190000003</v>
      </c>
      <c r="T332" s="73">
        <f t="shared" si="57"/>
        <v>0.1575205435</v>
      </c>
      <c r="U332" s="73">
        <f t="shared" si="62"/>
        <v>8.6782704711716851E-3</v>
      </c>
      <c r="V332" s="74" t="str">
        <f t="shared" si="63"/>
        <v/>
      </c>
    </row>
    <row r="333" spans="1:22" ht="16.5" x14ac:dyDescent="0.35">
      <c r="A333" s="78">
        <v>1</v>
      </c>
      <c r="B333" s="64" t="s">
        <v>89</v>
      </c>
      <c r="C333" s="64">
        <v>3309.9834999999998</v>
      </c>
      <c r="D333" s="64">
        <v>6995.0924999999997</v>
      </c>
      <c r="E333" s="64">
        <v>1652</v>
      </c>
      <c r="F333" s="64">
        <v>3</v>
      </c>
      <c r="G333" s="64">
        <v>1652</v>
      </c>
      <c r="H333" s="64">
        <v>455</v>
      </c>
      <c r="I333" s="64">
        <v>1197</v>
      </c>
      <c r="J333" s="64">
        <v>0.72457627120000001</v>
      </c>
      <c r="K333" s="64">
        <v>0.4146806905</v>
      </c>
      <c r="L333" s="71" t="str">
        <f t="shared" si="59"/>
        <v>OVER_DUE_VALUE</v>
      </c>
      <c r="M333" s="71">
        <f t="shared" si="60"/>
        <v>3</v>
      </c>
      <c r="N333" s="71" t="str">
        <f t="shared" si="58"/>
        <v>(3309.98,6995.09]</v>
      </c>
      <c r="O333" s="71">
        <f t="shared" si="56"/>
        <v>1652</v>
      </c>
      <c r="P333" s="71">
        <f t="shared" si="56"/>
        <v>455</v>
      </c>
      <c r="Q333" s="71">
        <f t="shared" si="56"/>
        <v>1197</v>
      </c>
      <c r="R333" s="72">
        <f t="shared" si="61"/>
        <v>1.4281638757532009E-2</v>
      </c>
      <c r="S333" s="72">
        <f t="shared" si="57"/>
        <v>0.72457627120000001</v>
      </c>
      <c r="T333" s="73">
        <f t="shared" si="57"/>
        <v>0.4146806905</v>
      </c>
      <c r="U333" s="73">
        <f t="shared" si="62"/>
        <v>2.2948593471290033E-3</v>
      </c>
      <c r="V333" s="74" t="str">
        <f t="shared" si="63"/>
        <v/>
      </c>
    </row>
    <row r="334" spans="1:22" ht="16.5" x14ac:dyDescent="0.35">
      <c r="A334" s="78">
        <v>1</v>
      </c>
      <c r="B334" s="64" t="s">
        <v>89</v>
      </c>
      <c r="C334" s="64">
        <v>6995.0924999999997</v>
      </c>
      <c r="D334" s="64">
        <v>8837.6470000000008</v>
      </c>
      <c r="E334" s="64">
        <v>163</v>
      </c>
      <c r="F334" s="64">
        <v>4</v>
      </c>
      <c r="G334" s="64">
        <v>163</v>
      </c>
      <c r="H334" s="64">
        <v>31</v>
      </c>
      <c r="I334" s="64">
        <v>132</v>
      </c>
      <c r="J334" s="64">
        <v>0.80981595090000003</v>
      </c>
      <c r="K334" s="64">
        <v>0.89621912199999998</v>
      </c>
      <c r="L334" s="71" t="str">
        <f t="shared" si="59"/>
        <v>OVER_DUE_VALUE</v>
      </c>
      <c r="M334" s="71">
        <f t="shared" si="60"/>
        <v>4</v>
      </c>
      <c r="N334" s="71" t="str">
        <f t="shared" si="58"/>
        <v>(6995.09,8837.65]</v>
      </c>
      <c r="O334" s="71">
        <f t="shared" si="56"/>
        <v>163</v>
      </c>
      <c r="P334" s="71">
        <f t="shared" si="56"/>
        <v>31</v>
      </c>
      <c r="Q334" s="71">
        <f t="shared" si="56"/>
        <v>132</v>
      </c>
      <c r="R334" s="72">
        <f t="shared" si="61"/>
        <v>1.4091447442359064E-3</v>
      </c>
      <c r="S334" s="72">
        <f t="shared" si="57"/>
        <v>0.80981595090000003</v>
      </c>
      <c r="T334" s="73">
        <f t="shared" si="57"/>
        <v>0.89621912199999998</v>
      </c>
      <c r="U334" s="73">
        <f t="shared" si="62"/>
        <v>9.5368094580287118E-4</v>
      </c>
      <c r="V334" s="74" t="str">
        <f t="shared" si="63"/>
        <v/>
      </c>
    </row>
    <row r="335" spans="1:22" ht="16.5" x14ac:dyDescent="0.35">
      <c r="A335" s="78">
        <v>1</v>
      </c>
      <c r="B335" s="64" t="s">
        <v>89</v>
      </c>
      <c r="C335" s="64">
        <v>8837.6470000000008</v>
      </c>
      <c r="D335" s="64">
        <v>34633.410100000001</v>
      </c>
      <c r="E335" s="64">
        <v>539</v>
      </c>
      <c r="F335" s="64">
        <v>5</v>
      </c>
      <c r="G335" s="64">
        <v>539</v>
      </c>
      <c r="H335" s="64">
        <v>71</v>
      </c>
      <c r="I335" s="64">
        <v>468</v>
      </c>
      <c r="J335" s="64">
        <v>0.86827458260000001</v>
      </c>
      <c r="K335" s="64">
        <v>1.3331928228000001</v>
      </c>
      <c r="L335" s="71" t="str">
        <f t="shared" si="59"/>
        <v>OVER_DUE_VALUE</v>
      </c>
      <c r="M335" s="71">
        <f t="shared" si="60"/>
        <v>5</v>
      </c>
      <c r="N335" s="71" t="s">
        <v>1001</v>
      </c>
      <c r="O335" s="71">
        <f t="shared" si="56"/>
        <v>539</v>
      </c>
      <c r="P335" s="71">
        <f t="shared" si="56"/>
        <v>71</v>
      </c>
      <c r="Q335" s="71">
        <f t="shared" si="56"/>
        <v>468</v>
      </c>
      <c r="R335" s="72">
        <f t="shared" si="61"/>
        <v>4.6596872217371382E-3</v>
      </c>
      <c r="S335" s="72">
        <f t="shared" si="57"/>
        <v>0.86827458260000001</v>
      </c>
      <c r="T335" s="73">
        <f t="shared" si="57"/>
        <v>1.3331928228000001</v>
      </c>
      <c r="U335" s="73">
        <f t="shared" si="62"/>
        <v>6.2575774256225843E-3</v>
      </c>
      <c r="V335" s="74" t="str">
        <f t="shared" si="63"/>
        <v/>
      </c>
    </row>
    <row r="336" spans="1:22" ht="16.5" x14ac:dyDescent="0.35">
      <c r="A336" s="78">
        <v>1</v>
      </c>
      <c r="B336" s="64" t="s">
        <v>54</v>
      </c>
      <c r="C336" s="64">
        <v>185.53989999999999</v>
      </c>
      <c r="D336" s="64">
        <v>1710.3820000000001</v>
      </c>
      <c r="E336" s="64">
        <v>38370</v>
      </c>
      <c r="F336" s="64">
        <v>1</v>
      </c>
      <c r="G336" s="64">
        <v>38370</v>
      </c>
      <c r="H336" s="64">
        <v>12246</v>
      </c>
      <c r="I336" s="64">
        <v>26124</v>
      </c>
      <c r="J336" s="64">
        <v>0.68084440970000004</v>
      </c>
      <c r="K336" s="64">
        <v>0.20505948290000001</v>
      </c>
      <c r="L336" s="71" t="str">
        <f t="shared" si="59"/>
        <v>PAYFEE</v>
      </c>
      <c r="M336" s="71">
        <f t="shared" si="60"/>
        <v>1</v>
      </c>
      <c r="N336" s="71" t="str">
        <f t="shared" si="58"/>
        <v>(185.54,1710.38]</v>
      </c>
      <c r="O336" s="71">
        <f t="shared" si="56"/>
        <v>38370</v>
      </c>
      <c r="P336" s="71">
        <f t="shared" si="56"/>
        <v>12246</v>
      </c>
      <c r="Q336" s="71">
        <f t="shared" si="56"/>
        <v>26124</v>
      </c>
      <c r="R336" s="72">
        <f t="shared" si="61"/>
        <v>0.33171094378117627</v>
      </c>
      <c r="S336" s="72">
        <f t="shared" si="57"/>
        <v>0.68084440970000004</v>
      </c>
      <c r="T336" s="73">
        <f t="shared" si="57"/>
        <v>0.20505948290000001</v>
      </c>
      <c r="U336" s="73">
        <f t="shared" si="62"/>
        <v>1.3527131819368042E-2</v>
      </c>
      <c r="V336" s="74">
        <f t="shared" si="63"/>
        <v>3.4040212714484937E-2</v>
      </c>
    </row>
    <row r="337" spans="1:22" ht="16.5" x14ac:dyDescent="0.35">
      <c r="A337" s="78">
        <v>1</v>
      </c>
      <c r="B337" s="64" t="s">
        <v>54</v>
      </c>
      <c r="C337" s="64">
        <v>1710.3820000000001</v>
      </c>
      <c r="D337" s="64">
        <v>2472.8029999999999</v>
      </c>
      <c r="E337" s="64">
        <v>29559</v>
      </c>
      <c r="F337" s="64">
        <v>2</v>
      </c>
      <c r="G337" s="64">
        <v>29559</v>
      </c>
      <c r="H337" s="64">
        <v>10493</v>
      </c>
      <c r="I337" s="64">
        <v>19066</v>
      </c>
      <c r="J337" s="64">
        <v>0.64501505459999997</v>
      </c>
      <c r="K337" s="64">
        <v>4.4602679800000003E-2</v>
      </c>
      <c r="L337" s="71" t="str">
        <f t="shared" si="59"/>
        <v>PAYFEE</v>
      </c>
      <c r="M337" s="71">
        <f t="shared" si="60"/>
        <v>2</v>
      </c>
      <c r="N337" s="71" t="str">
        <f t="shared" si="58"/>
        <v>(1710.38,2472.80]</v>
      </c>
      <c r="O337" s="71">
        <f t="shared" si="56"/>
        <v>29559</v>
      </c>
      <c r="P337" s="71">
        <f t="shared" si="56"/>
        <v>10493</v>
      </c>
      <c r="Q337" s="71">
        <f t="shared" si="56"/>
        <v>19066</v>
      </c>
      <c r="R337" s="72">
        <f t="shared" si="61"/>
        <v>0.25553932205441199</v>
      </c>
      <c r="S337" s="72">
        <f t="shared" si="57"/>
        <v>0.64501505459999997</v>
      </c>
      <c r="T337" s="73">
        <f t="shared" si="57"/>
        <v>4.4602679800000003E-2</v>
      </c>
      <c r="U337" s="73">
        <f t="shared" si="62"/>
        <v>5.0524954796715899E-4</v>
      </c>
      <c r="V337" s="74" t="str">
        <f t="shared" si="63"/>
        <v/>
      </c>
    </row>
    <row r="338" spans="1:22" ht="16.5" x14ac:dyDescent="0.35">
      <c r="A338" s="78">
        <v>1</v>
      </c>
      <c r="B338" s="64" t="s">
        <v>54</v>
      </c>
      <c r="C338" s="64">
        <v>2472.8029999999999</v>
      </c>
      <c r="D338" s="64">
        <v>3235.2240000000002</v>
      </c>
      <c r="E338" s="64">
        <v>20541</v>
      </c>
      <c r="F338" s="64">
        <v>3</v>
      </c>
      <c r="G338" s="64">
        <v>20541</v>
      </c>
      <c r="H338" s="64">
        <v>7920</v>
      </c>
      <c r="I338" s="64">
        <v>12621</v>
      </c>
      <c r="J338" s="64">
        <v>0.61442967719999997</v>
      </c>
      <c r="K338" s="64">
        <v>-8.6624708999999994E-2</v>
      </c>
      <c r="L338" s="71" t="str">
        <f t="shared" si="59"/>
        <v>PAYFEE</v>
      </c>
      <c r="M338" s="71">
        <f t="shared" si="60"/>
        <v>3</v>
      </c>
      <c r="N338" s="71" t="str">
        <f t="shared" si="58"/>
        <v>(2472.80,3235.22]</v>
      </c>
      <c r="O338" s="71">
        <f t="shared" si="56"/>
        <v>20541</v>
      </c>
      <c r="P338" s="71">
        <f t="shared" si="56"/>
        <v>7920</v>
      </c>
      <c r="Q338" s="71">
        <f t="shared" si="56"/>
        <v>12621</v>
      </c>
      <c r="R338" s="72">
        <f t="shared" si="61"/>
        <v>0.17757817295306597</v>
      </c>
      <c r="S338" s="72">
        <f t="shared" si="57"/>
        <v>0.61442967719999997</v>
      </c>
      <c r="T338" s="73">
        <f t="shared" si="57"/>
        <v>-8.6624708999999994E-2</v>
      </c>
      <c r="U338" s="73">
        <f t="shared" si="62"/>
        <v>1.3474021198448267E-3</v>
      </c>
      <c r="V338" s="74" t="str">
        <f t="shared" si="63"/>
        <v/>
      </c>
    </row>
    <row r="339" spans="1:22" ht="16.5" x14ac:dyDescent="0.35">
      <c r="A339" s="78">
        <v>1</v>
      </c>
      <c r="B339" s="64" t="s">
        <v>54</v>
      </c>
      <c r="C339" s="64">
        <v>3235.2240000000002</v>
      </c>
      <c r="D339" s="64">
        <v>7809.75</v>
      </c>
      <c r="E339" s="64">
        <v>26615</v>
      </c>
      <c r="F339" s="64">
        <v>4</v>
      </c>
      <c r="G339" s="64">
        <v>26615</v>
      </c>
      <c r="H339" s="64">
        <v>11443</v>
      </c>
      <c r="I339" s="64">
        <v>15172</v>
      </c>
      <c r="J339" s="64">
        <v>0.57005448059999997</v>
      </c>
      <c r="K339" s="64">
        <v>-0.27052216200000001</v>
      </c>
      <c r="L339" s="71" t="str">
        <f t="shared" si="59"/>
        <v>PAYFEE</v>
      </c>
      <c r="M339" s="71">
        <f t="shared" si="60"/>
        <v>4</v>
      </c>
      <c r="N339" s="71" t="str">
        <f t="shared" si="58"/>
        <v>(3235.22,7809.75]</v>
      </c>
      <c r="O339" s="71">
        <f t="shared" si="56"/>
        <v>26615</v>
      </c>
      <c r="P339" s="71">
        <f t="shared" si="56"/>
        <v>11443</v>
      </c>
      <c r="Q339" s="71">
        <f t="shared" si="56"/>
        <v>15172</v>
      </c>
      <c r="R339" s="72">
        <f t="shared" si="61"/>
        <v>0.23008826606035981</v>
      </c>
      <c r="S339" s="72">
        <f t="shared" si="57"/>
        <v>0.57005448059999997</v>
      </c>
      <c r="T339" s="73">
        <f t="shared" si="57"/>
        <v>-0.27052216200000001</v>
      </c>
      <c r="U339" s="73">
        <f t="shared" si="62"/>
        <v>1.7365565614764163E-2</v>
      </c>
      <c r="V339" s="74" t="str">
        <f t="shared" si="63"/>
        <v/>
      </c>
    </row>
    <row r="340" spans="1:22" ht="16.5" x14ac:dyDescent="0.35">
      <c r="A340" s="78">
        <v>1</v>
      </c>
      <c r="B340" s="64" t="s">
        <v>54</v>
      </c>
      <c r="C340" s="64">
        <v>7809.75</v>
      </c>
      <c r="D340" s="64">
        <v>15433.96</v>
      </c>
      <c r="E340" s="64">
        <v>588</v>
      </c>
      <c r="F340" s="64">
        <v>5</v>
      </c>
      <c r="G340" s="64">
        <v>588</v>
      </c>
      <c r="H340" s="64">
        <v>149</v>
      </c>
      <c r="I340" s="64">
        <v>439</v>
      </c>
      <c r="J340" s="64">
        <v>0.74659863950000005</v>
      </c>
      <c r="K340" s="64">
        <v>0.5279575111</v>
      </c>
      <c r="L340" s="71" t="str">
        <f t="shared" si="59"/>
        <v>PAYFEE</v>
      </c>
      <c r="M340" s="71">
        <f t="shared" si="60"/>
        <v>5</v>
      </c>
      <c r="N340" s="71" t="str">
        <f t="shared" si="58"/>
        <v>(7809.75,15433.96]</v>
      </c>
      <c r="O340" s="71">
        <f t="shared" si="56"/>
        <v>588</v>
      </c>
      <c r="P340" s="71">
        <f t="shared" si="56"/>
        <v>149</v>
      </c>
      <c r="Q340" s="71">
        <f t="shared" si="56"/>
        <v>439</v>
      </c>
      <c r="R340" s="72">
        <f t="shared" si="61"/>
        <v>5.0832951509859692E-3</v>
      </c>
      <c r="S340" s="72">
        <f t="shared" si="57"/>
        <v>0.74659863950000005</v>
      </c>
      <c r="T340" s="73">
        <f t="shared" si="57"/>
        <v>0.5279575111</v>
      </c>
      <c r="U340" s="73">
        <f t="shared" si="62"/>
        <v>1.2948636125407463E-3</v>
      </c>
      <c r="V340" s="74" t="str">
        <f t="shared" si="63"/>
        <v/>
      </c>
    </row>
    <row r="341" spans="1:22" ht="16.5" x14ac:dyDescent="0.35">
      <c r="A341" s="78">
        <v>1</v>
      </c>
      <c r="B341" s="64" t="s">
        <v>57</v>
      </c>
      <c r="C341" s="64">
        <v>-1E-4</v>
      </c>
      <c r="D341" s="64">
        <v>243</v>
      </c>
      <c r="E341" s="64">
        <v>50813</v>
      </c>
      <c r="F341" s="64">
        <v>1</v>
      </c>
      <c r="G341" s="64">
        <v>50813</v>
      </c>
      <c r="H341" s="64">
        <v>16202</v>
      </c>
      <c r="I341" s="64">
        <v>34611</v>
      </c>
      <c r="J341" s="64">
        <v>0.68114458899999997</v>
      </c>
      <c r="K341" s="64">
        <v>0.20644126309999999</v>
      </c>
      <c r="L341" s="71" t="str">
        <f t="shared" si="59"/>
        <v>PAYFINE</v>
      </c>
      <c r="M341" s="71">
        <f t="shared" si="60"/>
        <v>1</v>
      </c>
      <c r="N341" s="71" t="str">
        <f t="shared" si="58"/>
        <v>(0.00,243.00]</v>
      </c>
      <c r="O341" s="71">
        <f t="shared" si="56"/>
        <v>50813</v>
      </c>
      <c r="P341" s="71">
        <f t="shared" si="56"/>
        <v>16202</v>
      </c>
      <c r="Q341" s="71">
        <f t="shared" si="56"/>
        <v>34611</v>
      </c>
      <c r="R341" s="72">
        <f t="shared" si="61"/>
        <v>0.43928142263103748</v>
      </c>
      <c r="S341" s="72">
        <f t="shared" si="57"/>
        <v>0.68114458899999997</v>
      </c>
      <c r="T341" s="73">
        <f t="shared" si="57"/>
        <v>0.20644126309999999</v>
      </c>
      <c r="U341" s="73">
        <f t="shared" si="62"/>
        <v>1.8151968371713425E-2</v>
      </c>
      <c r="V341" s="74">
        <f t="shared" si="63"/>
        <v>4.4887481581270094E-2</v>
      </c>
    </row>
    <row r="342" spans="1:22" ht="16.5" x14ac:dyDescent="0.35">
      <c r="A342" s="78">
        <v>1</v>
      </c>
      <c r="B342" s="64" t="s">
        <v>57</v>
      </c>
      <c r="C342" s="64">
        <v>243</v>
      </c>
      <c r="D342" s="64">
        <v>364.5</v>
      </c>
      <c r="E342" s="64">
        <v>30762</v>
      </c>
      <c r="F342" s="64">
        <v>2</v>
      </c>
      <c r="G342" s="64">
        <v>30762</v>
      </c>
      <c r="H342" s="64">
        <v>11218</v>
      </c>
      <c r="I342" s="64">
        <v>19544</v>
      </c>
      <c r="J342" s="64">
        <v>0.63532930239999996</v>
      </c>
      <c r="K342" s="64">
        <v>2.5531068000000001E-3</v>
      </c>
      <c r="L342" s="71" t="str">
        <f t="shared" si="59"/>
        <v>PAYFINE</v>
      </c>
      <c r="M342" s="71">
        <f t="shared" si="60"/>
        <v>2</v>
      </c>
      <c r="N342" s="71" t="str">
        <f t="shared" si="58"/>
        <v>(243.00,364.50]</v>
      </c>
      <c r="O342" s="71">
        <f t="shared" si="56"/>
        <v>30762</v>
      </c>
      <c r="P342" s="71">
        <f t="shared" si="56"/>
        <v>11218</v>
      </c>
      <c r="Q342" s="71">
        <f t="shared" si="56"/>
        <v>19544</v>
      </c>
      <c r="R342" s="72">
        <f t="shared" si="61"/>
        <v>0.26593932897045985</v>
      </c>
      <c r="S342" s="72">
        <f t="shared" si="57"/>
        <v>0.63532930239999996</v>
      </c>
      <c r="T342" s="73">
        <f t="shared" si="57"/>
        <v>2.5531068000000001E-3</v>
      </c>
      <c r="U342" s="73">
        <f t="shared" si="62"/>
        <v>1.7328897226190216E-6</v>
      </c>
      <c r="V342" s="74" t="str">
        <f t="shared" si="63"/>
        <v/>
      </c>
    </row>
    <row r="343" spans="1:22" ht="16.5" x14ac:dyDescent="0.35">
      <c r="A343" s="78">
        <v>1</v>
      </c>
      <c r="B343" s="64" t="s">
        <v>57</v>
      </c>
      <c r="C343" s="64">
        <v>364.5</v>
      </c>
      <c r="D343" s="64">
        <v>850.5</v>
      </c>
      <c r="E343" s="64">
        <v>30081</v>
      </c>
      <c r="F343" s="64">
        <v>3</v>
      </c>
      <c r="G343" s="64">
        <v>30081</v>
      </c>
      <c r="H343" s="64">
        <v>12945</v>
      </c>
      <c r="I343" s="64">
        <v>17136</v>
      </c>
      <c r="J343" s="64">
        <v>0.5696619128</v>
      </c>
      <c r="K343" s="64">
        <v>-0.27212369600000003</v>
      </c>
      <c r="L343" s="71" t="str">
        <f t="shared" si="59"/>
        <v>PAYFINE</v>
      </c>
      <c r="M343" s="71">
        <f t="shared" si="60"/>
        <v>3</v>
      </c>
      <c r="N343" s="71" t="str">
        <f t="shared" si="58"/>
        <v>(364.50,850.50]</v>
      </c>
      <c r="O343" s="71">
        <f t="shared" si="56"/>
        <v>30081</v>
      </c>
      <c r="P343" s="71">
        <f t="shared" si="56"/>
        <v>12945</v>
      </c>
      <c r="Q343" s="71">
        <f t="shared" si="56"/>
        <v>17136</v>
      </c>
      <c r="R343" s="72">
        <f t="shared" si="61"/>
        <v>0.26005204325987913</v>
      </c>
      <c r="S343" s="72">
        <f t="shared" si="57"/>
        <v>0.5696619128</v>
      </c>
      <c r="T343" s="73">
        <f t="shared" si="57"/>
        <v>-0.27212369600000003</v>
      </c>
      <c r="U343" s="73">
        <f t="shared" si="62"/>
        <v>1.9863055271058357E-2</v>
      </c>
      <c r="V343" s="74" t="str">
        <f t="shared" si="63"/>
        <v/>
      </c>
    </row>
    <row r="344" spans="1:22" ht="16.5" x14ac:dyDescent="0.35">
      <c r="A344" s="78">
        <v>1</v>
      </c>
      <c r="B344" s="64" t="s">
        <v>57</v>
      </c>
      <c r="C344" s="64">
        <v>850.5</v>
      </c>
      <c r="D344" s="64">
        <v>972</v>
      </c>
      <c r="E344" s="64">
        <v>1690</v>
      </c>
      <c r="F344" s="64">
        <v>4</v>
      </c>
      <c r="G344" s="64">
        <v>1690</v>
      </c>
      <c r="H344" s="64">
        <v>762</v>
      </c>
      <c r="I344" s="64">
        <v>928</v>
      </c>
      <c r="J344" s="64">
        <v>0.54911242599999999</v>
      </c>
      <c r="K344" s="64">
        <v>-0.35551041900000002</v>
      </c>
      <c r="L344" s="71" t="str">
        <f t="shared" si="59"/>
        <v>PAYFINE</v>
      </c>
      <c r="M344" s="71">
        <f t="shared" si="60"/>
        <v>4</v>
      </c>
      <c r="N344" s="71" t="str">
        <f t="shared" si="58"/>
        <v>(850.50,972.00]</v>
      </c>
      <c r="O344" s="71">
        <f t="shared" si="56"/>
        <v>1690</v>
      </c>
      <c r="P344" s="71">
        <f t="shared" si="56"/>
        <v>762</v>
      </c>
      <c r="Q344" s="71">
        <f t="shared" si="56"/>
        <v>928</v>
      </c>
      <c r="R344" s="72">
        <f t="shared" si="61"/>
        <v>1.4610151029194367E-2</v>
      </c>
      <c r="S344" s="72">
        <f t="shared" si="57"/>
        <v>0.54911242599999999</v>
      </c>
      <c r="T344" s="73">
        <f t="shared" si="57"/>
        <v>-0.35551041900000002</v>
      </c>
      <c r="U344" s="73">
        <f t="shared" si="62"/>
        <v>1.9182676184808936E-3</v>
      </c>
      <c r="V344" s="74" t="str">
        <f t="shared" si="63"/>
        <v/>
      </c>
    </row>
    <row r="345" spans="1:22" ht="16.5" x14ac:dyDescent="0.35">
      <c r="A345" s="78">
        <v>1</v>
      </c>
      <c r="B345" s="64" t="s">
        <v>57</v>
      </c>
      <c r="C345" s="64">
        <v>972</v>
      </c>
      <c r="D345" s="64">
        <v>2430</v>
      </c>
      <c r="E345" s="64">
        <v>2327</v>
      </c>
      <c r="F345" s="64">
        <v>5</v>
      </c>
      <c r="G345" s="64">
        <v>2327</v>
      </c>
      <c r="H345" s="64">
        <v>1124</v>
      </c>
      <c r="I345" s="64">
        <v>1203</v>
      </c>
      <c r="J345" s="64">
        <v>0.51697464550000005</v>
      </c>
      <c r="K345" s="64">
        <v>-0.48467091099999998</v>
      </c>
      <c r="L345" s="71" t="str">
        <f t="shared" si="59"/>
        <v>PAYFINE</v>
      </c>
      <c r="M345" s="71">
        <f t="shared" si="60"/>
        <v>5</v>
      </c>
      <c r="N345" s="71" t="str">
        <f t="shared" si="58"/>
        <v>(972.00,2430.00]</v>
      </c>
      <c r="O345" s="71">
        <f t="shared" si="56"/>
        <v>2327</v>
      </c>
      <c r="P345" s="71">
        <f t="shared" si="56"/>
        <v>1124</v>
      </c>
      <c r="Q345" s="71">
        <f t="shared" si="56"/>
        <v>1203</v>
      </c>
      <c r="R345" s="72">
        <f t="shared" si="61"/>
        <v>2.0117054109429166E-2</v>
      </c>
      <c r="S345" s="72">
        <f t="shared" si="57"/>
        <v>0.51697464550000005</v>
      </c>
      <c r="T345" s="73">
        <f t="shared" si="57"/>
        <v>-0.48467091099999998</v>
      </c>
      <c r="U345" s="73">
        <f t="shared" si="62"/>
        <v>4.9524574302948002E-3</v>
      </c>
      <c r="V345" s="74" t="str">
        <f t="shared" si="63"/>
        <v/>
      </c>
    </row>
    <row r="346" spans="1:22" ht="16.5" x14ac:dyDescent="0.35">
      <c r="A346" s="78">
        <v>1</v>
      </c>
      <c r="B346" s="64" t="s">
        <v>58</v>
      </c>
      <c r="C346" s="64">
        <v>-1E-4</v>
      </c>
      <c r="D346" s="64">
        <v>4.5</v>
      </c>
      <c r="E346" s="64">
        <v>45516</v>
      </c>
      <c r="F346" s="64">
        <v>1</v>
      </c>
      <c r="G346" s="64">
        <v>45516</v>
      </c>
      <c r="H346" s="64">
        <v>13738</v>
      </c>
      <c r="I346" s="64">
        <v>31778</v>
      </c>
      <c r="J346" s="64">
        <v>0.69817207140000004</v>
      </c>
      <c r="K346" s="64">
        <v>0.2860129146</v>
      </c>
      <c r="L346" s="71" t="str">
        <f t="shared" si="59"/>
        <v>PAYFINECNT</v>
      </c>
      <c r="M346" s="71">
        <f t="shared" si="60"/>
        <v>1</v>
      </c>
      <c r="N346" s="71" t="str">
        <f t="shared" si="58"/>
        <v>(0.00,4.50]</v>
      </c>
      <c r="O346" s="71">
        <f t="shared" si="56"/>
        <v>45516</v>
      </c>
      <c r="P346" s="71">
        <f t="shared" si="56"/>
        <v>13738</v>
      </c>
      <c r="Q346" s="71">
        <f t="shared" si="56"/>
        <v>31778</v>
      </c>
      <c r="R346" s="72">
        <f t="shared" si="61"/>
        <v>0.3934885409732608</v>
      </c>
      <c r="S346" s="72">
        <f t="shared" si="57"/>
        <v>0.69817207140000004</v>
      </c>
      <c r="T346" s="73">
        <f t="shared" si="57"/>
        <v>0.2860129146</v>
      </c>
      <c r="U346" s="73">
        <f t="shared" si="62"/>
        <v>3.0792432366421586E-2</v>
      </c>
      <c r="V346" s="74">
        <f t="shared" si="63"/>
        <v>7.6134055947023507E-2</v>
      </c>
    </row>
    <row r="347" spans="1:22" ht="16.5" x14ac:dyDescent="0.35">
      <c r="A347" s="78">
        <v>1</v>
      </c>
      <c r="B347" s="64" t="s">
        <v>58</v>
      </c>
      <c r="C347" s="64">
        <v>4.5</v>
      </c>
      <c r="D347" s="64">
        <v>6.75</v>
      </c>
      <c r="E347" s="64">
        <v>24056</v>
      </c>
      <c r="F347" s="64">
        <v>2</v>
      </c>
      <c r="G347" s="64">
        <v>24056</v>
      </c>
      <c r="H347" s="64">
        <v>8427</v>
      </c>
      <c r="I347" s="64">
        <v>15629</v>
      </c>
      <c r="J347" s="64">
        <v>0.64969238439999999</v>
      </c>
      <c r="K347" s="64">
        <v>6.509173E-2</v>
      </c>
      <c r="L347" s="71" t="str">
        <f t="shared" si="59"/>
        <v>PAYFINECNT</v>
      </c>
      <c r="M347" s="71">
        <f t="shared" si="60"/>
        <v>2</v>
      </c>
      <c r="N347" s="71" t="str">
        <f t="shared" si="58"/>
        <v>(4.50,6.75]</v>
      </c>
      <c r="O347" s="71">
        <f t="shared" si="56"/>
        <v>24056</v>
      </c>
      <c r="P347" s="71">
        <f t="shared" si="56"/>
        <v>8427</v>
      </c>
      <c r="Q347" s="71">
        <f t="shared" si="56"/>
        <v>15629</v>
      </c>
      <c r="R347" s="72">
        <f t="shared" si="61"/>
        <v>0.20796555808183415</v>
      </c>
      <c r="S347" s="72">
        <f t="shared" si="57"/>
        <v>0.64969238439999999</v>
      </c>
      <c r="T347" s="73">
        <f t="shared" si="57"/>
        <v>6.509173E-2</v>
      </c>
      <c r="U347" s="73">
        <f t="shared" si="62"/>
        <v>8.7316996177567779E-4</v>
      </c>
      <c r="V347" s="74" t="str">
        <f t="shared" si="63"/>
        <v/>
      </c>
    </row>
    <row r="348" spans="1:22" ht="16.5" x14ac:dyDescent="0.35">
      <c r="A348" s="78">
        <v>1</v>
      </c>
      <c r="B348" s="64" t="s">
        <v>58</v>
      </c>
      <c r="C348" s="64">
        <v>6.75</v>
      </c>
      <c r="D348" s="64">
        <v>9</v>
      </c>
      <c r="E348" s="64">
        <v>15570</v>
      </c>
      <c r="F348" s="64">
        <v>3</v>
      </c>
      <c r="G348" s="64">
        <v>15570</v>
      </c>
      <c r="H348" s="64">
        <v>6226</v>
      </c>
      <c r="I348" s="64">
        <v>9344</v>
      </c>
      <c r="J348" s="64">
        <v>0.6001284522</v>
      </c>
      <c r="K348" s="64">
        <v>-0.14659524199999999</v>
      </c>
      <c r="L348" s="71" t="str">
        <f t="shared" si="59"/>
        <v>PAYFINECNT</v>
      </c>
      <c r="M348" s="71">
        <f t="shared" si="60"/>
        <v>3</v>
      </c>
      <c r="N348" s="71" t="str">
        <f t="shared" si="58"/>
        <v>(6.75,9.00]</v>
      </c>
      <c r="O348" s="71">
        <f t="shared" si="56"/>
        <v>15570</v>
      </c>
      <c r="P348" s="71">
        <f t="shared" si="56"/>
        <v>6226</v>
      </c>
      <c r="Q348" s="71">
        <f t="shared" si="56"/>
        <v>9344</v>
      </c>
      <c r="R348" s="72">
        <f t="shared" si="61"/>
        <v>0.13460358078376111</v>
      </c>
      <c r="S348" s="72">
        <f t="shared" si="57"/>
        <v>0.6001284522</v>
      </c>
      <c r="T348" s="73">
        <f t="shared" si="57"/>
        <v>-0.14659524199999999</v>
      </c>
      <c r="U348" s="73">
        <f t="shared" si="62"/>
        <v>2.9455603765399332E-3</v>
      </c>
      <c r="V348" s="74" t="str">
        <f t="shared" si="63"/>
        <v/>
      </c>
    </row>
    <row r="349" spans="1:22" ht="16.5" x14ac:dyDescent="0.35">
      <c r="A349" s="78">
        <v>1</v>
      </c>
      <c r="B349" s="64" t="s">
        <v>58</v>
      </c>
      <c r="C349" s="64">
        <v>9</v>
      </c>
      <c r="D349" s="64">
        <v>13.5</v>
      </c>
      <c r="E349" s="64">
        <v>20157</v>
      </c>
      <c r="F349" s="64">
        <v>4</v>
      </c>
      <c r="G349" s="64">
        <v>20157</v>
      </c>
      <c r="H349" s="64">
        <v>8701</v>
      </c>
      <c r="I349" s="64">
        <v>11456</v>
      </c>
      <c r="J349" s="64">
        <v>0.56833854240000004</v>
      </c>
      <c r="K349" s="64">
        <v>-0.27751994699999999</v>
      </c>
      <c r="L349" s="71" t="str">
        <f t="shared" si="59"/>
        <v>PAYFINECNT</v>
      </c>
      <c r="M349" s="71">
        <f t="shared" si="60"/>
        <v>4</v>
      </c>
      <c r="N349" s="71" t="str">
        <f t="shared" si="58"/>
        <v>(9.00,13.50]</v>
      </c>
      <c r="O349" s="71">
        <f t="shared" si="56"/>
        <v>20157</v>
      </c>
      <c r="P349" s="71">
        <f t="shared" si="56"/>
        <v>8701</v>
      </c>
      <c r="Q349" s="71">
        <f t="shared" si="56"/>
        <v>11456</v>
      </c>
      <c r="R349" s="72">
        <f t="shared" si="61"/>
        <v>0.17425846999732003</v>
      </c>
      <c r="S349" s="72">
        <f t="shared" si="57"/>
        <v>0.56833854240000004</v>
      </c>
      <c r="T349" s="73">
        <f t="shared" si="57"/>
        <v>-0.27751994699999999</v>
      </c>
      <c r="U349" s="73">
        <f t="shared" si="62"/>
        <v>1.3850028766247781E-2</v>
      </c>
      <c r="V349" s="74" t="str">
        <f t="shared" si="63"/>
        <v/>
      </c>
    </row>
    <row r="350" spans="1:22" ht="16.5" x14ac:dyDescent="0.35">
      <c r="A350" s="78">
        <v>1</v>
      </c>
      <c r="B350" s="64" t="s">
        <v>58</v>
      </c>
      <c r="C350" s="64">
        <v>13.5</v>
      </c>
      <c r="D350" s="64">
        <v>45.000100000000003</v>
      </c>
      <c r="E350" s="64">
        <v>10374</v>
      </c>
      <c r="F350" s="64">
        <v>5</v>
      </c>
      <c r="G350" s="64">
        <v>10374</v>
      </c>
      <c r="H350" s="64">
        <v>5159</v>
      </c>
      <c r="I350" s="64">
        <v>5215</v>
      </c>
      <c r="J350" s="64">
        <v>0.50269905530000003</v>
      </c>
      <c r="K350" s="64">
        <v>-0.54179927000000005</v>
      </c>
      <c r="L350" s="71" t="str">
        <f t="shared" si="59"/>
        <v>PAYFINECNT</v>
      </c>
      <c r="M350" s="71">
        <f t="shared" si="60"/>
        <v>5</v>
      </c>
      <c r="N350" s="71" t="str">
        <f t="shared" si="58"/>
        <v>(13.50,45.00]</v>
      </c>
      <c r="O350" s="71">
        <f t="shared" si="56"/>
        <v>10374</v>
      </c>
      <c r="P350" s="71">
        <f t="shared" si="56"/>
        <v>5159</v>
      </c>
      <c r="Q350" s="71">
        <f t="shared" si="56"/>
        <v>5215</v>
      </c>
      <c r="R350" s="72">
        <f t="shared" si="61"/>
        <v>8.9683850163823881E-2</v>
      </c>
      <c r="S350" s="72">
        <f t="shared" si="57"/>
        <v>0.50269905530000003</v>
      </c>
      <c r="T350" s="73">
        <f t="shared" si="57"/>
        <v>-0.54179927000000005</v>
      </c>
      <c r="U350" s="73">
        <f t="shared" si="62"/>
        <v>2.767286447603853E-2</v>
      </c>
      <c r="V350" s="74" t="str">
        <f t="shared" si="63"/>
        <v/>
      </c>
    </row>
    <row r="351" spans="1:22" ht="16.5" x14ac:dyDescent="0.35">
      <c r="A351" s="78">
        <v>1</v>
      </c>
      <c r="B351" s="64" t="s">
        <v>56</v>
      </c>
      <c r="C351" s="64">
        <v>54.249899999999997</v>
      </c>
      <c r="D351" s="64">
        <v>933.81500000000005</v>
      </c>
      <c r="E351" s="64">
        <v>41509</v>
      </c>
      <c r="F351" s="64">
        <v>1</v>
      </c>
      <c r="G351" s="64">
        <v>41509</v>
      </c>
      <c r="H351" s="64">
        <v>13931</v>
      </c>
      <c r="I351" s="64">
        <v>27578</v>
      </c>
      <c r="J351" s="64">
        <v>0.66438603679999997</v>
      </c>
      <c r="K351" s="64">
        <v>0.13030618460000001</v>
      </c>
      <c r="L351" s="71" t="str">
        <f t="shared" si="59"/>
        <v>PAYINTEAMT</v>
      </c>
      <c r="M351" s="71">
        <f t="shared" si="60"/>
        <v>1</v>
      </c>
      <c r="N351" s="71" t="str">
        <f t="shared" si="58"/>
        <v>(54.25,933.82]</v>
      </c>
      <c r="O351" s="71">
        <f t="shared" si="56"/>
        <v>41509</v>
      </c>
      <c r="P351" s="71">
        <f t="shared" si="56"/>
        <v>13931</v>
      </c>
      <c r="Q351" s="71">
        <f t="shared" si="56"/>
        <v>27578</v>
      </c>
      <c r="R351" s="72">
        <f t="shared" si="61"/>
        <v>0.35884778643244319</v>
      </c>
      <c r="S351" s="72">
        <f t="shared" si="57"/>
        <v>0.66438603679999997</v>
      </c>
      <c r="T351" s="73">
        <f t="shared" si="57"/>
        <v>0.13030618460000001</v>
      </c>
      <c r="U351" s="73">
        <f t="shared" si="62"/>
        <v>5.9796835363520439E-3</v>
      </c>
      <c r="V351" s="74">
        <f t="shared" si="63"/>
        <v>1.5956649120118377E-2</v>
      </c>
    </row>
    <row r="352" spans="1:22" ht="16.5" x14ac:dyDescent="0.35">
      <c r="A352" s="78">
        <v>1</v>
      </c>
      <c r="B352" s="64" t="s">
        <v>56</v>
      </c>
      <c r="C352" s="64">
        <v>933.81500000000005</v>
      </c>
      <c r="D352" s="64">
        <v>1373.5975000000001</v>
      </c>
      <c r="E352" s="64">
        <v>29455</v>
      </c>
      <c r="F352" s="64">
        <v>2</v>
      </c>
      <c r="G352" s="64">
        <v>29455</v>
      </c>
      <c r="H352" s="64">
        <v>10554</v>
      </c>
      <c r="I352" s="64">
        <v>18901</v>
      </c>
      <c r="J352" s="64">
        <v>0.64169071460000005</v>
      </c>
      <c r="K352" s="64">
        <v>3.01142997E-2</v>
      </c>
      <c r="L352" s="71" t="str">
        <f t="shared" si="59"/>
        <v>PAYINTEAMT</v>
      </c>
      <c r="M352" s="71">
        <f t="shared" si="60"/>
        <v>2</v>
      </c>
      <c r="N352" s="71" t="str">
        <f t="shared" si="58"/>
        <v>(933.82,1373.60]</v>
      </c>
      <c r="O352" s="71">
        <f t="shared" si="56"/>
        <v>29455</v>
      </c>
      <c r="P352" s="71">
        <f t="shared" si="56"/>
        <v>10554</v>
      </c>
      <c r="Q352" s="71">
        <f t="shared" si="56"/>
        <v>18901</v>
      </c>
      <c r="R352" s="72">
        <f t="shared" si="61"/>
        <v>0.25464023583723083</v>
      </c>
      <c r="S352" s="72">
        <f t="shared" si="57"/>
        <v>0.64169071460000005</v>
      </c>
      <c r="T352" s="73">
        <f t="shared" si="57"/>
        <v>3.01142997E-2</v>
      </c>
      <c r="U352" s="73">
        <f t="shared" si="62"/>
        <v>2.2997534593615095E-4</v>
      </c>
      <c r="V352" s="74" t="str">
        <f t="shared" si="63"/>
        <v/>
      </c>
    </row>
    <row r="353" spans="1:22" ht="16.5" x14ac:dyDescent="0.35">
      <c r="A353" s="78">
        <v>1</v>
      </c>
      <c r="B353" s="64" t="s">
        <v>56</v>
      </c>
      <c r="C353" s="64">
        <v>1373.5975000000001</v>
      </c>
      <c r="D353" s="64">
        <v>2253.1624999999999</v>
      </c>
      <c r="E353" s="64">
        <v>32322</v>
      </c>
      <c r="F353" s="64">
        <v>3</v>
      </c>
      <c r="G353" s="64">
        <v>32322</v>
      </c>
      <c r="H353" s="64">
        <v>12570</v>
      </c>
      <c r="I353" s="64">
        <v>19752</v>
      </c>
      <c r="J353" s="64">
        <v>0.61110079819999996</v>
      </c>
      <c r="K353" s="64">
        <v>-0.10065386699999999</v>
      </c>
      <c r="L353" s="71" t="str">
        <f t="shared" si="59"/>
        <v>PAYINTEAMT</v>
      </c>
      <c r="M353" s="71">
        <f t="shared" si="60"/>
        <v>3</v>
      </c>
      <c r="N353" s="71" t="str">
        <f t="shared" si="58"/>
        <v>(1373.60,2253.16]</v>
      </c>
      <c r="O353" s="71">
        <f t="shared" si="56"/>
        <v>32322</v>
      </c>
      <c r="P353" s="71">
        <f t="shared" si="56"/>
        <v>12570</v>
      </c>
      <c r="Q353" s="71">
        <f t="shared" si="56"/>
        <v>19752</v>
      </c>
      <c r="R353" s="72">
        <f t="shared" si="61"/>
        <v>0.27942562222817768</v>
      </c>
      <c r="S353" s="72">
        <f t="shared" si="57"/>
        <v>0.61110079819999996</v>
      </c>
      <c r="T353" s="73">
        <f t="shared" si="57"/>
        <v>-0.10065386699999999</v>
      </c>
      <c r="U353" s="73">
        <f t="shared" si="62"/>
        <v>2.8673837407204375E-3</v>
      </c>
      <c r="V353" s="74" t="str">
        <f t="shared" si="63"/>
        <v/>
      </c>
    </row>
    <row r="354" spans="1:22" ht="16.5" x14ac:dyDescent="0.35">
      <c r="A354" s="78">
        <v>1</v>
      </c>
      <c r="B354" s="64" t="s">
        <v>56</v>
      </c>
      <c r="C354" s="64">
        <v>2253.1624999999999</v>
      </c>
      <c r="D354" s="64">
        <v>4012.2925</v>
      </c>
      <c r="E354" s="64">
        <v>11815</v>
      </c>
      <c r="F354" s="64">
        <v>4</v>
      </c>
      <c r="G354" s="64">
        <v>11815</v>
      </c>
      <c r="H354" s="64">
        <v>5020</v>
      </c>
      <c r="I354" s="64">
        <v>6795</v>
      </c>
      <c r="J354" s="64">
        <v>0.5751163775</v>
      </c>
      <c r="K354" s="64">
        <v>-0.249838482</v>
      </c>
      <c r="L354" s="71" t="str">
        <f t="shared" si="59"/>
        <v>PAYINTEAMT</v>
      </c>
      <c r="M354" s="71">
        <f t="shared" si="60"/>
        <v>4</v>
      </c>
      <c r="N354" s="71" t="str">
        <f t="shared" si="58"/>
        <v>(2253.16,4012.29]</v>
      </c>
      <c r="O354" s="71">
        <f t="shared" si="56"/>
        <v>11815</v>
      </c>
      <c r="P354" s="71">
        <f t="shared" si="56"/>
        <v>5020</v>
      </c>
      <c r="Q354" s="71">
        <f t="shared" si="56"/>
        <v>6795</v>
      </c>
      <c r="R354" s="72">
        <f t="shared" si="61"/>
        <v>0.10214138130765174</v>
      </c>
      <c r="S354" s="72">
        <f t="shared" si="57"/>
        <v>0.5751163775</v>
      </c>
      <c r="T354" s="73">
        <f t="shared" si="57"/>
        <v>-0.249838482</v>
      </c>
      <c r="U354" s="73">
        <f t="shared" si="62"/>
        <v>6.5623982142829374E-3</v>
      </c>
      <c r="V354" s="74" t="str">
        <f t="shared" si="63"/>
        <v/>
      </c>
    </row>
    <row r="355" spans="1:22" ht="16.5" x14ac:dyDescent="0.35">
      <c r="A355" s="78">
        <v>1</v>
      </c>
      <c r="B355" s="64" t="s">
        <v>56</v>
      </c>
      <c r="C355" s="64">
        <v>4012.2925</v>
      </c>
      <c r="D355" s="64">
        <v>8849.9</v>
      </c>
      <c r="E355" s="64">
        <v>572</v>
      </c>
      <c r="F355" s="64">
        <v>5</v>
      </c>
      <c r="G355" s="64">
        <v>572</v>
      </c>
      <c r="H355" s="64">
        <v>176</v>
      </c>
      <c r="I355" s="64">
        <v>396</v>
      </c>
      <c r="J355" s="64">
        <v>0.6923076923</v>
      </c>
      <c r="K355" s="64">
        <v>0.25833462010000002</v>
      </c>
      <c r="L355" s="71" t="str">
        <f t="shared" si="59"/>
        <v>PAYINTEAMT</v>
      </c>
      <c r="M355" s="71">
        <f t="shared" si="60"/>
        <v>5</v>
      </c>
      <c r="N355" s="71" t="str">
        <f t="shared" si="58"/>
        <v>(4012.29,8849.90]</v>
      </c>
      <c r="O355" s="71">
        <f t="shared" si="56"/>
        <v>572</v>
      </c>
      <c r="P355" s="71">
        <f t="shared" si="56"/>
        <v>176</v>
      </c>
      <c r="Q355" s="71">
        <f t="shared" si="56"/>
        <v>396</v>
      </c>
      <c r="R355" s="72">
        <f t="shared" si="61"/>
        <v>4.9449741944965547E-3</v>
      </c>
      <c r="S355" s="72">
        <f t="shared" si="57"/>
        <v>0.6923076923</v>
      </c>
      <c r="T355" s="73">
        <f t="shared" si="57"/>
        <v>0.25833462010000002</v>
      </c>
      <c r="U355" s="73">
        <f t="shared" si="62"/>
        <v>3.1720828282681034E-4</v>
      </c>
      <c r="V355" s="74" t="str">
        <f t="shared" si="63"/>
        <v/>
      </c>
    </row>
    <row r="356" spans="1:22" ht="16.5" x14ac:dyDescent="0.35">
      <c r="A356" s="78">
        <v>1</v>
      </c>
      <c r="B356" s="64" t="s">
        <v>55</v>
      </c>
      <c r="C356" s="64">
        <v>750.90989999999999</v>
      </c>
      <c r="D356" s="64">
        <v>3188.2784999999999</v>
      </c>
      <c r="E356" s="64">
        <v>14771</v>
      </c>
      <c r="F356" s="64">
        <v>1</v>
      </c>
      <c r="G356" s="64">
        <v>14771</v>
      </c>
      <c r="H356" s="64">
        <v>4311</v>
      </c>
      <c r="I356" s="64">
        <v>10460</v>
      </c>
      <c r="J356" s="64">
        <v>0.7081443369</v>
      </c>
      <c r="K356" s="64">
        <v>0.33379296679999998</v>
      </c>
      <c r="L356" s="71" t="str">
        <f t="shared" si="59"/>
        <v>PAYPRINCIPALNFEE</v>
      </c>
      <c r="M356" s="71">
        <f t="shared" si="60"/>
        <v>1</v>
      </c>
      <c r="N356" s="71" t="str">
        <f t="shared" si="58"/>
        <v>(750.91,3188.28]</v>
      </c>
      <c r="O356" s="71">
        <f t="shared" si="56"/>
        <v>14771</v>
      </c>
      <c r="P356" s="71">
        <f t="shared" si="56"/>
        <v>4311</v>
      </c>
      <c r="Q356" s="71">
        <f t="shared" si="56"/>
        <v>10460</v>
      </c>
      <c r="R356" s="72">
        <f t="shared" si="61"/>
        <v>0.12769617801907099</v>
      </c>
      <c r="S356" s="72">
        <f t="shared" si="57"/>
        <v>0.7081443369</v>
      </c>
      <c r="T356" s="73">
        <f t="shared" si="57"/>
        <v>0.33379296679999998</v>
      </c>
      <c r="U356" s="73">
        <f t="shared" si="62"/>
        <v>1.3495591318184263E-2</v>
      </c>
      <c r="V356" s="74">
        <f t="shared" si="63"/>
        <v>4.1101126134502806E-2</v>
      </c>
    </row>
    <row r="357" spans="1:22" ht="16.5" x14ac:dyDescent="0.35">
      <c r="A357" s="78">
        <v>1</v>
      </c>
      <c r="B357" s="64" t="s">
        <v>55</v>
      </c>
      <c r="C357" s="64">
        <v>3188.2784999999999</v>
      </c>
      <c r="D357" s="64">
        <v>5625.6469999999999</v>
      </c>
      <c r="E357" s="64">
        <v>35478</v>
      </c>
      <c r="F357" s="64">
        <v>2</v>
      </c>
      <c r="G357" s="64">
        <v>35478</v>
      </c>
      <c r="H357" s="64">
        <v>11717</v>
      </c>
      <c r="I357" s="64">
        <v>23761</v>
      </c>
      <c r="J357" s="64">
        <v>0.66973899319999997</v>
      </c>
      <c r="K357" s="64">
        <v>0.1544092064</v>
      </c>
      <c r="L357" s="71" t="str">
        <f t="shared" si="59"/>
        <v>PAYPRINCIPALNFEE</v>
      </c>
      <c r="M357" s="71">
        <f t="shared" si="60"/>
        <v>2</v>
      </c>
      <c r="N357" s="71" t="str">
        <f t="shared" si="58"/>
        <v>(3188.28,5625.65]</v>
      </c>
      <c r="O357" s="71">
        <f t="shared" si="56"/>
        <v>35478</v>
      </c>
      <c r="P357" s="71">
        <f t="shared" si="56"/>
        <v>11717</v>
      </c>
      <c r="Q357" s="71">
        <f t="shared" si="56"/>
        <v>23761</v>
      </c>
      <c r="R357" s="72">
        <f t="shared" si="61"/>
        <v>0.30670943089571462</v>
      </c>
      <c r="S357" s="72">
        <f t="shared" si="57"/>
        <v>0.66973899319999997</v>
      </c>
      <c r="T357" s="73">
        <f t="shared" si="57"/>
        <v>0.1544092064</v>
      </c>
      <c r="U357" s="73">
        <f t="shared" si="62"/>
        <v>7.149681670051213E-3</v>
      </c>
      <c r="V357" s="74" t="str">
        <f t="shared" si="63"/>
        <v/>
      </c>
    </row>
    <row r="358" spans="1:22" ht="16.5" x14ac:dyDescent="0.35">
      <c r="A358" s="78">
        <v>1</v>
      </c>
      <c r="B358" s="64" t="s">
        <v>55</v>
      </c>
      <c r="C358" s="64">
        <v>5625.6469999999999</v>
      </c>
      <c r="D358" s="64">
        <v>8063.0155000000004</v>
      </c>
      <c r="E358" s="64">
        <v>29374</v>
      </c>
      <c r="F358" s="64">
        <v>3</v>
      </c>
      <c r="G358" s="64">
        <v>29374</v>
      </c>
      <c r="H358" s="64">
        <v>11063</v>
      </c>
      <c r="I358" s="64">
        <v>18311</v>
      </c>
      <c r="J358" s="64">
        <v>0.62337441270000005</v>
      </c>
      <c r="K358" s="64">
        <v>-4.8699830999999999E-2</v>
      </c>
      <c r="L358" s="71" t="str">
        <f t="shared" si="59"/>
        <v>PAYPRINCIPALNFEE</v>
      </c>
      <c r="M358" s="71">
        <f t="shared" si="60"/>
        <v>3</v>
      </c>
      <c r="N358" s="71" t="str">
        <f t="shared" si="58"/>
        <v>(5625.65,8063.02]</v>
      </c>
      <c r="O358" s="71">
        <f t="shared" si="56"/>
        <v>29374</v>
      </c>
      <c r="P358" s="71">
        <f t="shared" si="56"/>
        <v>11063</v>
      </c>
      <c r="Q358" s="71">
        <f t="shared" si="56"/>
        <v>18311</v>
      </c>
      <c r="R358" s="72">
        <f t="shared" si="61"/>
        <v>0.25393998599500317</v>
      </c>
      <c r="S358" s="72">
        <f t="shared" si="57"/>
        <v>0.62337441270000005</v>
      </c>
      <c r="T358" s="73">
        <f t="shared" si="57"/>
        <v>-4.8699830999999999E-2</v>
      </c>
      <c r="U358" s="73">
        <f t="shared" si="62"/>
        <v>6.0612013326474909E-4</v>
      </c>
      <c r="V358" s="74" t="str">
        <f t="shared" si="63"/>
        <v/>
      </c>
    </row>
    <row r="359" spans="1:22" ht="16.5" x14ac:dyDescent="0.35">
      <c r="A359" s="78">
        <v>1</v>
      </c>
      <c r="B359" s="64" t="s">
        <v>55</v>
      </c>
      <c r="C359" s="64">
        <v>8063.0155000000004</v>
      </c>
      <c r="D359" s="64">
        <v>20249.858</v>
      </c>
      <c r="E359" s="64">
        <v>35197</v>
      </c>
      <c r="F359" s="64">
        <v>4</v>
      </c>
      <c r="G359" s="64">
        <v>35197</v>
      </c>
      <c r="H359" s="64">
        <v>14918</v>
      </c>
      <c r="I359" s="64">
        <v>20279</v>
      </c>
      <c r="J359" s="64">
        <v>0.57615705880000001</v>
      </c>
      <c r="K359" s="64">
        <v>-0.24557826599999999</v>
      </c>
      <c r="L359" s="71" t="str">
        <f t="shared" si="59"/>
        <v>PAYPRINCIPALNFEE</v>
      </c>
      <c r="M359" s="71">
        <f t="shared" si="60"/>
        <v>4</v>
      </c>
      <c r="N359" s="71" t="str">
        <f t="shared" si="58"/>
        <v>(8063.02,20249.86]</v>
      </c>
      <c r="O359" s="71">
        <f t="shared" si="56"/>
        <v>35197</v>
      </c>
      <c r="P359" s="71">
        <f t="shared" si="56"/>
        <v>14918</v>
      </c>
      <c r="Q359" s="71">
        <f t="shared" si="56"/>
        <v>20279</v>
      </c>
      <c r="R359" s="72">
        <f t="shared" si="61"/>
        <v>0.30428016909736932</v>
      </c>
      <c r="S359" s="72">
        <f t="shared" si="57"/>
        <v>0.57615705880000001</v>
      </c>
      <c r="T359" s="73">
        <f t="shared" si="57"/>
        <v>-0.24557826599999999</v>
      </c>
      <c r="U359" s="73">
        <f t="shared" si="62"/>
        <v>1.8880678554275859E-2</v>
      </c>
      <c r="V359" s="74" t="str">
        <f t="shared" si="63"/>
        <v/>
      </c>
    </row>
    <row r="360" spans="1:22" ht="16.5" x14ac:dyDescent="0.35">
      <c r="A360" s="78">
        <v>1</v>
      </c>
      <c r="B360" s="64" t="s">
        <v>55</v>
      </c>
      <c r="C360" s="64">
        <v>20249.858</v>
      </c>
      <c r="D360" s="64">
        <v>49498.28</v>
      </c>
      <c r="E360" s="64">
        <v>853</v>
      </c>
      <c r="F360" s="64">
        <v>5</v>
      </c>
      <c r="G360" s="64">
        <v>853</v>
      </c>
      <c r="H360" s="64">
        <v>242</v>
      </c>
      <c r="I360" s="64">
        <v>611</v>
      </c>
      <c r="J360" s="64">
        <v>0.7162954279</v>
      </c>
      <c r="K360" s="64">
        <v>0.3735636369</v>
      </c>
      <c r="L360" s="71" t="str">
        <f t="shared" si="59"/>
        <v>PAYPRINCIPALNFEE</v>
      </c>
      <c r="M360" s="71">
        <f t="shared" si="60"/>
        <v>5</v>
      </c>
      <c r="N360" s="71" t="str">
        <f t="shared" si="58"/>
        <v>(20249.86,49498.28]</v>
      </c>
      <c r="O360" s="71">
        <f t="shared" si="56"/>
        <v>853</v>
      </c>
      <c r="P360" s="71">
        <f t="shared" si="56"/>
        <v>242</v>
      </c>
      <c r="Q360" s="71">
        <f t="shared" si="56"/>
        <v>611</v>
      </c>
      <c r="R360" s="72">
        <f t="shared" si="61"/>
        <v>7.3742359928418901E-3</v>
      </c>
      <c r="S360" s="72">
        <f t="shared" si="57"/>
        <v>0.7162954279</v>
      </c>
      <c r="T360" s="73">
        <f t="shared" si="57"/>
        <v>0.3735636369</v>
      </c>
      <c r="U360" s="73">
        <f t="shared" si="62"/>
        <v>9.6905445872672729E-4</v>
      </c>
      <c r="V360" s="74" t="str">
        <f t="shared" si="63"/>
        <v/>
      </c>
    </row>
    <row r="361" spans="1:22" ht="16.5" x14ac:dyDescent="0.35">
      <c r="A361" s="78">
        <v>1</v>
      </c>
      <c r="B361" s="64" t="s">
        <v>53</v>
      </c>
      <c r="C361" s="64">
        <v>345.91989999999998</v>
      </c>
      <c r="D361" s="64">
        <v>2043.624</v>
      </c>
      <c r="E361" s="64">
        <v>18078</v>
      </c>
      <c r="F361" s="64">
        <v>1</v>
      </c>
      <c r="G361" s="64">
        <v>18078</v>
      </c>
      <c r="H361" s="64">
        <v>5286</v>
      </c>
      <c r="I361" s="64">
        <v>12792</v>
      </c>
      <c r="J361" s="64">
        <v>0.70760039829999999</v>
      </c>
      <c r="K361" s="64">
        <v>0.33116256329999999</v>
      </c>
      <c r="L361" s="71" t="str">
        <f t="shared" si="59"/>
        <v>PAYPRINCIPLE</v>
      </c>
      <c r="M361" s="71">
        <f t="shared" si="60"/>
        <v>1</v>
      </c>
      <c r="N361" s="71" t="str">
        <f t="shared" si="58"/>
        <v>(345.92,2043.62]</v>
      </c>
      <c r="O361" s="71">
        <f t="shared" si="56"/>
        <v>18078</v>
      </c>
      <c r="P361" s="71">
        <f t="shared" si="56"/>
        <v>5286</v>
      </c>
      <c r="Q361" s="71">
        <f t="shared" si="56"/>
        <v>12792</v>
      </c>
      <c r="R361" s="72">
        <f t="shared" si="61"/>
        <v>0.15628539071347677</v>
      </c>
      <c r="S361" s="72">
        <f t="shared" si="57"/>
        <v>0.70760039829999999</v>
      </c>
      <c r="T361" s="73">
        <f t="shared" si="57"/>
        <v>0.33116256329999999</v>
      </c>
      <c r="U361" s="73">
        <f t="shared" si="62"/>
        <v>1.6265461279546856E-2</v>
      </c>
      <c r="V361" s="74">
        <f t="shared" si="63"/>
        <v>3.9694118296288321E-2</v>
      </c>
    </row>
    <row r="362" spans="1:22" ht="16.5" x14ac:dyDescent="0.35">
      <c r="A362" s="78">
        <v>1</v>
      </c>
      <c r="B362" s="64" t="s">
        <v>53</v>
      </c>
      <c r="C362" s="64">
        <v>2043.624</v>
      </c>
      <c r="D362" s="64">
        <v>3741.328</v>
      </c>
      <c r="E362" s="64">
        <v>36405</v>
      </c>
      <c r="F362" s="64">
        <v>2</v>
      </c>
      <c r="G362" s="64">
        <v>36405</v>
      </c>
      <c r="H362" s="64">
        <v>12213</v>
      </c>
      <c r="I362" s="64">
        <v>24192</v>
      </c>
      <c r="J362" s="64">
        <v>0.66452410380000004</v>
      </c>
      <c r="K362" s="64">
        <v>0.1309254457</v>
      </c>
      <c r="L362" s="71" t="str">
        <f t="shared" si="59"/>
        <v>PAYPRINCIPLE</v>
      </c>
      <c r="M362" s="71">
        <f t="shared" si="60"/>
        <v>2</v>
      </c>
      <c r="N362" s="71" t="str">
        <f t="shared" si="58"/>
        <v>(2043.62,3741.33]</v>
      </c>
      <c r="O362" s="71">
        <f t="shared" si="56"/>
        <v>36405</v>
      </c>
      <c r="P362" s="71">
        <f t="shared" si="56"/>
        <v>12213</v>
      </c>
      <c r="Q362" s="71">
        <f t="shared" si="56"/>
        <v>24192</v>
      </c>
      <c r="R362" s="72">
        <f t="shared" si="61"/>
        <v>0.31472340131232007</v>
      </c>
      <c r="S362" s="72">
        <f t="shared" si="57"/>
        <v>0.66452410380000004</v>
      </c>
      <c r="T362" s="73">
        <f t="shared" si="57"/>
        <v>0.1309254457</v>
      </c>
      <c r="U362" s="73">
        <f t="shared" si="62"/>
        <v>5.293875545982674E-3</v>
      </c>
      <c r="V362" s="74" t="str">
        <f t="shared" si="63"/>
        <v/>
      </c>
    </row>
    <row r="363" spans="1:22" ht="16.5" x14ac:dyDescent="0.35">
      <c r="A363" s="78">
        <v>1</v>
      </c>
      <c r="B363" s="64" t="s">
        <v>53</v>
      </c>
      <c r="C363" s="64">
        <v>3741.328</v>
      </c>
      <c r="D363" s="64">
        <v>5439.0320000000002</v>
      </c>
      <c r="E363" s="64">
        <v>27708</v>
      </c>
      <c r="F363" s="64">
        <v>3</v>
      </c>
      <c r="G363" s="64">
        <v>27708</v>
      </c>
      <c r="H363" s="64">
        <v>10759</v>
      </c>
      <c r="I363" s="64">
        <v>16949</v>
      </c>
      <c r="J363" s="64">
        <v>0.61170059190000003</v>
      </c>
      <c r="K363" s="64">
        <v>-9.8129375000000005E-2</v>
      </c>
      <c r="L363" s="71" t="str">
        <f t="shared" si="59"/>
        <v>PAYPRINCIPLE</v>
      </c>
      <c r="M363" s="71">
        <f t="shared" si="60"/>
        <v>3</v>
      </c>
      <c r="N363" s="71" t="str">
        <f t="shared" si="58"/>
        <v>(3741.33,5439.03]</v>
      </c>
      <c r="O363" s="71">
        <f t="shared" si="56"/>
        <v>27708</v>
      </c>
      <c r="P363" s="71">
        <f t="shared" si="56"/>
        <v>10759</v>
      </c>
      <c r="Q363" s="71">
        <f t="shared" si="56"/>
        <v>16949</v>
      </c>
      <c r="R363" s="72">
        <f t="shared" si="61"/>
        <v>0.2395373164005429</v>
      </c>
      <c r="S363" s="72">
        <f t="shared" si="57"/>
        <v>0.61170059190000003</v>
      </c>
      <c r="T363" s="73">
        <f t="shared" si="57"/>
        <v>-9.8129375000000005E-2</v>
      </c>
      <c r="U363" s="73">
        <f t="shared" si="62"/>
        <v>2.33560120990487E-3</v>
      </c>
      <c r="V363" s="74" t="str">
        <f t="shared" si="63"/>
        <v/>
      </c>
    </row>
    <row r="364" spans="1:22" ht="16.5" x14ac:dyDescent="0.35">
      <c r="A364" s="78">
        <v>1</v>
      </c>
      <c r="B364" s="64" t="s">
        <v>53</v>
      </c>
      <c r="C364" s="64">
        <v>5439.0320000000002</v>
      </c>
      <c r="D364" s="64">
        <v>13927.552</v>
      </c>
      <c r="E364" s="64">
        <v>32594</v>
      </c>
      <c r="F364" s="64">
        <v>4</v>
      </c>
      <c r="G364" s="64">
        <v>32594</v>
      </c>
      <c r="H364" s="64">
        <v>13705</v>
      </c>
      <c r="I364" s="64">
        <v>18889</v>
      </c>
      <c r="J364" s="64">
        <v>0.57952383870000002</v>
      </c>
      <c r="K364" s="64">
        <v>-0.23177658400000001</v>
      </c>
      <c r="L364" s="71" t="str">
        <f t="shared" si="59"/>
        <v>PAYPRINCIPLE</v>
      </c>
      <c r="M364" s="71">
        <f t="shared" si="60"/>
        <v>4</v>
      </c>
      <c r="N364" s="71" t="str">
        <f t="shared" si="58"/>
        <v>(5439.03,13927.55]</v>
      </c>
      <c r="O364" s="71">
        <f t="shared" si="56"/>
        <v>32594</v>
      </c>
      <c r="P364" s="71">
        <f t="shared" si="56"/>
        <v>13705</v>
      </c>
      <c r="Q364" s="71">
        <f t="shared" si="56"/>
        <v>18889</v>
      </c>
      <c r="R364" s="72">
        <f t="shared" si="61"/>
        <v>0.28177707848849776</v>
      </c>
      <c r="S364" s="72">
        <f t="shared" si="57"/>
        <v>0.57952383870000002</v>
      </c>
      <c r="T364" s="73">
        <f t="shared" si="57"/>
        <v>-0.23177658400000001</v>
      </c>
      <c r="U364" s="73">
        <f t="shared" si="62"/>
        <v>1.5553322778395469E-2</v>
      </c>
      <c r="V364" s="74" t="str">
        <f t="shared" si="63"/>
        <v/>
      </c>
    </row>
    <row r="365" spans="1:22" ht="16.5" x14ac:dyDescent="0.35">
      <c r="A365" s="78">
        <v>1</v>
      </c>
      <c r="B365" s="64" t="s">
        <v>53</v>
      </c>
      <c r="C365" s="64">
        <v>13927.552</v>
      </c>
      <c r="D365" s="64">
        <v>34300</v>
      </c>
      <c r="E365" s="64">
        <v>888</v>
      </c>
      <c r="F365" s="64">
        <v>5</v>
      </c>
      <c r="G365" s="64">
        <v>888</v>
      </c>
      <c r="H365" s="64">
        <v>288</v>
      </c>
      <c r="I365" s="64">
        <v>600</v>
      </c>
      <c r="J365" s="64">
        <v>0.67567567569999998</v>
      </c>
      <c r="K365" s="64">
        <v>0.18137357900000001</v>
      </c>
      <c r="L365" s="71" t="str">
        <f t="shared" si="59"/>
        <v>PAYPRINCIPLE</v>
      </c>
      <c r="M365" s="71">
        <f t="shared" si="60"/>
        <v>5</v>
      </c>
      <c r="N365" s="71" t="str">
        <f t="shared" ref="N365:N422" si="64">CONCATENATE("(",TEXT(C365,"#0.00"),",",TEXT(D365,"#0.00"),"]")</f>
        <v>(13927.55,34300.00]</v>
      </c>
      <c r="O365" s="71">
        <f t="shared" si="56"/>
        <v>888</v>
      </c>
      <c r="P365" s="71">
        <f t="shared" si="56"/>
        <v>288</v>
      </c>
      <c r="Q365" s="71">
        <f t="shared" si="56"/>
        <v>600</v>
      </c>
      <c r="R365" s="72">
        <f t="shared" si="61"/>
        <v>7.676813085162484E-3</v>
      </c>
      <c r="S365" s="72">
        <f t="shared" si="57"/>
        <v>0.67567567569999998</v>
      </c>
      <c r="T365" s="73">
        <f t="shared" si="57"/>
        <v>0.18137357900000001</v>
      </c>
      <c r="U365" s="73">
        <f t="shared" si="62"/>
        <v>2.4585748245845371E-4</v>
      </c>
      <c r="V365" s="74" t="str">
        <f t="shared" si="63"/>
        <v/>
      </c>
    </row>
    <row r="366" spans="1:22" ht="16.5" x14ac:dyDescent="0.35">
      <c r="A366" s="78">
        <v>1</v>
      </c>
      <c r="B366" s="64" t="s">
        <v>67</v>
      </c>
      <c r="C366" s="64">
        <v>1.9999</v>
      </c>
      <c r="D366" s="64">
        <v>6.35</v>
      </c>
      <c r="E366" s="64">
        <v>5993</v>
      </c>
      <c r="F366" s="64">
        <v>1</v>
      </c>
      <c r="G366" s="64">
        <v>5993</v>
      </c>
      <c r="H366" s="64">
        <v>1426</v>
      </c>
      <c r="I366" s="64">
        <v>4567</v>
      </c>
      <c r="J366" s="64">
        <v>0.76205573169999996</v>
      </c>
      <c r="K366" s="64">
        <v>0.61138761610000003</v>
      </c>
      <c r="L366" s="71" t="str">
        <f t="shared" si="59"/>
        <v>PAY_PERIODS</v>
      </c>
      <c r="M366" s="71">
        <f t="shared" si="60"/>
        <v>1</v>
      </c>
      <c r="N366" s="71" t="s">
        <v>994</v>
      </c>
      <c r="O366" s="71">
        <f t="shared" ref="O366:Q423" si="65">G366</f>
        <v>5993</v>
      </c>
      <c r="P366" s="71">
        <f t="shared" si="65"/>
        <v>1426</v>
      </c>
      <c r="Q366" s="71">
        <f t="shared" si="65"/>
        <v>4567</v>
      </c>
      <c r="R366" s="72">
        <f t="shared" si="61"/>
        <v>5.1809843265066179E-2</v>
      </c>
      <c r="S366" s="72">
        <f t="shared" ref="S366:T423" si="66">J366</f>
        <v>0.76205573169999996</v>
      </c>
      <c r="T366" s="73">
        <f t="shared" si="66"/>
        <v>0.61138761610000003</v>
      </c>
      <c r="U366" s="73">
        <f t="shared" si="62"/>
        <v>1.7394824033512547E-2</v>
      </c>
      <c r="V366" s="74">
        <f t="shared" si="63"/>
        <v>6.1951190262809694E-2</v>
      </c>
    </row>
    <row r="367" spans="1:22" ht="16.5" x14ac:dyDescent="0.35">
      <c r="A367" s="78">
        <v>1</v>
      </c>
      <c r="B367" s="64" t="s">
        <v>67</v>
      </c>
      <c r="C367" s="64">
        <v>6.35</v>
      </c>
      <c r="D367" s="64">
        <v>10.7</v>
      </c>
      <c r="E367" s="64">
        <v>22484</v>
      </c>
      <c r="F367" s="64">
        <v>2</v>
      </c>
      <c r="G367" s="64">
        <v>22484</v>
      </c>
      <c r="H367" s="64">
        <v>6635</v>
      </c>
      <c r="I367" s="64">
        <v>15849</v>
      </c>
      <c r="J367" s="64">
        <v>0.70490126310000001</v>
      </c>
      <c r="K367" s="64">
        <v>0.318152143</v>
      </c>
      <c r="L367" s="71" t="str">
        <f t="shared" si="59"/>
        <v>PAY_PERIODS</v>
      </c>
      <c r="M367" s="71">
        <f t="shared" si="60"/>
        <v>2</v>
      </c>
      <c r="N367" s="71" t="str">
        <f t="shared" si="64"/>
        <v>(6.35,10.70]</v>
      </c>
      <c r="O367" s="71">
        <f t="shared" si="65"/>
        <v>22484</v>
      </c>
      <c r="P367" s="71">
        <f t="shared" si="65"/>
        <v>6635</v>
      </c>
      <c r="Q367" s="71">
        <f t="shared" si="65"/>
        <v>15849</v>
      </c>
      <c r="R367" s="72">
        <f t="shared" si="61"/>
        <v>0.19437552410674919</v>
      </c>
      <c r="S367" s="72">
        <f t="shared" si="66"/>
        <v>0.70490126310000001</v>
      </c>
      <c r="T367" s="73">
        <f t="shared" si="66"/>
        <v>0.318152143</v>
      </c>
      <c r="U367" s="73">
        <f t="shared" si="62"/>
        <v>1.8714990430252369E-2</v>
      </c>
      <c r="V367" s="74" t="str">
        <f t="shared" si="63"/>
        <v/>
      </c>
    </row>
    <row r="368" spans="1:22" ht="16.5" x14ac:dyDescent="0.35">
      <c r="A368" s="78">
        <v>1</v>
      </c>
      <c r="B368" s="64" t="s">
        <v>67</v>
      </c>
      <c r="C368" s="64">
        <v>10.7</v>
      </c>
      <c r="D368" s="64">
        <v>15.05</v>
      </c>
      <c r="E368" s="64">
        <v>32116</v>
      </c>
      <c r="F368" s="64">
        <v>3</v>
      </c>
      <c r="G368" s="64">
        <v>32116</v>
      </c>
      <c r="H368" s="64">
        <v>11274</v>
      </c>
      <c r="I368" s="64">
        <v>20842</v>
      </c>
      <c r="J368" s="64">
        <v>0.64896001989999996</v>
      </c>
      <c r="K368" s="64">
        <v>6.1875395800000003E-2</v>
      </c>
      <c r="L368" s="71" t="str">
        <f t="shared" si="59"/>
        <v>PAY_PERIODS</v>
      </c>
      <c r="M368" s="71">
        <f t="shared" si="60"/>
        <v>3</v>
      </c>
      <c r="N368" s="71" t="str">
        <f t="shared" si="64"/>
        <v>(10.70,15.05]</v>
      </c>
      <c r="O368" s="71">
        <f t="shared" si="65"/>
        <v>32116</v>
      </c>
      <c r="P368" s="71">
        <f t="shared" si="65"/>
        <v>11274</v>
      </c>
      <c r="Q368" s="71">
        <f t="shared" si="65"/>
        <v>20842</v>
      </c>
      <c r="R368" s="72">
        <f t="shared" si="61"/>
        <v>0.27764473991337651</v>
      </c>
      <c r="S368" s="72">
        <f t="shared" si="66"/>
        <v>0.64896001989999996</v>
      </c>
      <c r="T368" s="73">
        <f t="shared" si="66"/>
        <v>6.1875395800000003E-2</v>
      </c>
      <c r="U368" s="73">
        <f t="shared" si="62"/>
        <v>1.0538586582694587E-3</v>
      </c>
      <c r="V368" s="74" t="str">
        <f t="shared" si="63"/>
        <v/>
      </c>
    </row>
    <row r="369" spans="1:22" ht="16.5" x14ac:dyDescent="0.35">
      <c r="A369" s="78">
        <v>1</v>
      </c>
      <c r="B369" s="64" t="s">
        <v>67</v>
      </c>
      <c r="C369" s="64">
        <v>15.05</v>
      </c>
      <c r="D369" s="64">
        <v>23.75</v>
      </c>
      <c r="E369" s="64">
        <v>37266</v>
      </c>
      <c r="F369" s="64">
        <v>4</v>
      </c>
      <c r="G369" s="64">
        <v>37266</v>
      </c>
      <c r="H369" s="64">
        <v>15056</v>
      </c>
      <c r="I369" s="64">
        <v>22210</v>
      </c>
      <c r="J369" s="64">
        <v>0.59598561689999996</v>
      </c>
      <c r="K369" s="64">
        <v>-0.163829541</v>
      </c>
      <c r="L369" s="71" t="str">
        <f t="shared" si="59"/>
        <v>PAY_PERIODS</v>
      </c>
      <c r="M369" s="71">
        <f t="shared" si="60"/>
        <v>4</v>
      </c>
      <c r="N369" s="71" t="str">
        <f t="shared" si="64"/>
        <v>(15.05,23.75]</v>
      </c>
      <c r="O369" s="71">
        <f t="shared" si="65"/>
        <v>37266</v>
      </c>
      <c r="P369" s="71">
        <f t="shared" si="65"/>
        <v>15056</v>
      </c>
      <c r="Q369" s="71">
        <f t="shared" si="65"/>
        <v>22210</v>
      </c>
      <c r="R369" s="72">
        <f t="shared" si="61"/>
        <v>0.32216679778340668</v>
      </c>
      <c r="S369" s="72">
        <f t="shared" si="66"/>
        <v>0.59598561689999996</v>
      </c>
      <c r="T369" s="73">
        <f t="shared" si="66"/>
        <v>-0.163829541</v>
      </c>
      <c r="U369" s="73">
        <f t="shared" si="62"/>
        <v>8.8220088579897583E-3</v>
      </c>
      <c r="V369" s="74" t="str">
        <f t="shared" si="63"/>
        <v/>
      </c>
    </row>
    <row r="370" spans="1:22" ht="16.5" x14ac:dyDescent="0.35">
      <c r="A370" s="78">
        <v>1</v>
      </c>
      <c r="B370" s="64" t="s">
        <v>67</v>
      </c>
      <c r="C370" s="64">
        <v>23.75</v>
      </c>
      <c r="D370" s="64">
        <v>89.000100000000003</v>
      </c>
      <c r="E370" s="64">
        <v>17814</v>
      </c>
      <c r="F370" s="64">
        <v>5</v>
      </c>
      <c r="G370" s="64">
        <v>17814</v>
      </c>
      <c r="H370" s="64">
        <v>7860</v>
      </c>
      <c r="I370" s="64">
        <v>9954</v>
      </c>
      <c r="J370" s="64">
        <v>0.55877399800000005</v>
      </c>
      <c r="K370" s="64">
        <v>-0.316407722</v>
      </c>
      <c r="L370" s="71" t="str">
        <f t="shared" si="59"/>
        <v>PAY_PERIODS</v>
      </c>
      <c r="M370" s="71">
        <f t="shared" si="60"/>
        <v>5</v>
      </c>
      <c r="N370" s="71" t="str">
        <f t="shared" si="64"/>
        <v>(23.75,89.00]</v>
      </c>
      <c r="O370" s="71">
        <f t="shared" si="65"/>
        <v>17814</v>
      </c>
      <c r="P370" s="71">
        <f t="shared" si="65"/>
        <v>7860</v>
      </c>
      <c r="Q370" s="71">
        <f t="shared" si="65"/>
        <v>9954</v>
      </c>
      <c r="R370" s="72">
        <f t="shared" si="61"/>
        <v>0.15400309493140146</v>
      </c>
      <c r="S370" s="72">
        <f t="shared" si="66"/>
        <v>0.55877399800000005</v>
      </c>
      <c r="T370" s="73">
        <f t="shared" si="66"/>
        <v>-0.316407722</v>
      </c>
      <c r="U370" s="73">
        <f t="shared" si="62"/>
        <v>1.5965508282785566E-2</v>
      </c>
      <c r="V370" s="74" t="str">
        <f t="shared" si="63"/>
        <v/>
      </c>
    </row>
    <row r="371" spans="1:22" ht="16.5" x14ac:dyDescent="0.35">
      <c r="A371" s="78">
        <v>1</v>
      </c>
      <c r="B371" s="64" t="s">
        <v>35</v>
      </c>
      <c r="C371" s="64">
        <v>8.9999000000000002</v>
      </c>
      <c r="D371" s="64">
        <v>11.25</v>
      </c>
      <c r="E371" s="64">
        <v>5682</v>
      </c>
      <c r="F371" s="64">
        <v>1</v>
      </c>
      <c r="G371" s="64">
        <v>5682</v>
      </c>
      <c r="H371" s="64">
        <v>2207</v>
      </c>
      <c r="I371" s="64">
        <v>3475</v>
      </c>
      <c r="J371" s="64">
        <v>0.61158042940000001</v>
      </c>
      <c r="K371" s="64">
        <v>-9.8635243999999997E-2</v>
      </c>
      <c r="L371" s="71" t="str">
        <f t="shared" si="59"/>
        <v>PERIODS</v>
      </c>
      <c r="M371" s="71">
        <f t="shared" si="60"/>
        <v>1</v>
      </c>
      <c r="N371" s="71" t="str">
        <f t="shared" si="64"/>
        <v>(9.00,11.25]</v>
      </c>
      <c r="O371" s="71">
        <f t="shared" si="65"/>
        <v>5682</v>
      </c>
      <c r="P371" s="71">
        <f t="shared" si="65"/>
        <v>2207</v>
      </c>
      <c r="Q371" s="71">
        <f t="shared" si="65"/>
        <v>3475</v>
      </c>
      <c r="R371" s="72">
        <f t="shared" si="61"/>
        <v>4.9121229673303193E-2</v>
      </c>
      <c r="S371" s="72">
        <f t="shared" si="66"/>
        <v>0.61158042940000001</v>
      </c>
      <c r="T371" s="73">
        <f t="shared" si="66"/>
        <v>-9.8635243999999997E-2</v>
      </c>
      <c r="U371" s="73">
        <f t="shared" si="62"/>
        <v>4.839352460608567E-4</v>
      </c>
      <c r="V371" s="74">
        <f t="shared" si="63"/>
        <v>2.1758149406790619E-3</v>
      </c>
    </row>
    <row r="372" spans="1:22" ht="16.5" x14ac:dyDescent="0.35">
      <c r="A372" s="78">
        <v>1</v>
      </c>
      <c r="B372" s="64" t="s">
        <v>35</v>
      </c>
      <c r="C372" s="64">
        <v>11.25</v>
      </c>
      <c r="D372" s="64">
        <v>20.25</v>
      </c>
      <c r="E372" s="64">
        <v>26112</v>
      </c>
      <c r="F372" s="64">
        <v>2</v>
      </c>
      <c r="G372" s="64">
        <v>26112</v>
      </c>
      <c r="H372" s="64">
        <v>9835</v>
      </c>
      <c r="I372" s="64">
        <v>16277</v>
      </c>
      <c r="J372" s="64">
        <v>0.62335324749999999</v>
      </c>
      <c r="K372" s="64">
        <v>-4.8789979999999997E-2</v>
      </c>
      <c r="L372" s="71" t="str">
        <f t="shared" si="59"/>
        <v>PERIODS</v>
      </c>
      <c r="M372" s="71">
        <f t="shared" si="60"/>
        <v>2</v>
      </c>
      <c r="N372" s="71" t="str">
        <f t="shared" si="64"/>
        <v>(11.25,20.25]</v>
      </c>
      <c r="O372" s="71">
        <f t="shared" si="65"/>
        <v>26112</v>
      </c>
      <c r="P372" s="71">
        <f t="shared" si="65"/>
        <v>9835</v>
      </c>
      <c r="Q372" s="71">
        <f t="shared" si="65"/>
        <v>16277</v>
      </c>
      <c r="R372" s="72">
        <f t="shared" si="61"/>
        <v>0.22573980099072385</v>
      </c>
      <c r="S372" s="72">
        <f t="shared" si="66"/>
        <v>0.62335324749999999</v>
      </c>
      <c r="T372" s="73">
        <f t="shared" si="66"/>
        <v>-4.8789979999999997E-2</v>
      </c>
      <c r="U372" s="73">
        <f t="shared" si="62"/>
        <v>5.4081298841048475E-4</v>
      </c>
      <c r="V372" s="74" t="str">
        <f t="shared" si="63"/>
        <v/>
      </c>
    </row>
    <row r="373" spans="1:22" ht="16.5" x14ac:dyDescent="0.35">
      <c r="A373" s="78">
        <v>1</v>
      </c>
      <c r="B373" s="64" t="s">
        <v>35</v>
      </c>
      <c r="C373" s="64">
        <v>22.5</v>
      </c>
      <c r="D373" s="64">
        <v>24.75</v>
      </c>
      <c r="E373" s="64">
        <v>27216</v>
      </c>
      <c r="F373" s="64">
        <v>3</v>
      </c>
      <c r="G373" s="64">
        <v>27216</v>
      </c>
      <c r="H373" s="64">
        <v>10094</v>
      </c>
      <c r="I373" s="64">
        <v>17122</v>
      </c>
      <c r="J373" s="64">
        <v>0.62911522630000005</v>
      </c>
      <c r="K373" s="64">
        <v>-2.4172598E-2</v>
      </c>
      <c r="L373" s="71" t="str">
        <f t="shared" si="59"/>
        <v>PERIODS</v>
      </c>
      <c r="M373" s="71">
        <f t="shared" si="60"/>
        <v>3</v>
      </c>
      <c r="N373" s="71" t="str">
        <f t="shared" si="64"/>
        <v>(22.50,24.75]</v>
      </c>
      <c r="O373" s="71">
        <f t="shared" si="65"/>
        <v>27216</v>
      </c>
      <c r="P373" s="71">
        <f t="shared" si="65"/>
        <v>10094</v>
      </c>
      <c r="Q373" s="71">
        <f t="shared" si="65"/>
        <v>17122</v>
      </c>
      <c r="R373" s="72">
        <f t="shared" si="61"/>
        <v>0.23528394698849342</v>
      </c>
      <c r="S373" s="72">
        <f t="shared" si="66"/>
        <v>0.62911522630000005</v>
      </c>
      <c r="T373" s="73">
        <f t="shared" si="66"/>
        <v>-2.4172598E-2</v>
      </c>
      <c r="U373" s="73">
        <f t="shared" si="62"/>
        <v>1.379223098594582E-4</v>
      </c>
      <c r="V373" s="74" t="str">
        <f t="shared" si="63"/>
        <v/>
      </c>
    </row>
    <row r="374" spans="1:22" ht="16.5" x14ac:dyDescent="0.35">
      <c r="A374" s="78">
        <v>1</v>
      </c>
      <c r="B374" s="64" t="s">
        <v>35</v>
      </c>
      <c r="C374" s="64">
        <v>29.25</v>
      </c>
      <c r="D374" s="64">
        <v>31.5</v>
      </c>
      <c r="E374" s="64">
        <v>28649</v>
      </c>
      <c r="F374" s="64">
        <v>4</v>
      </c>
      <c r="G374" s="64">
        <v>28649</v>
      </c>
      <c r="H374" s="64">
        <v>10107</v>
      </c>
      <c r="I374" s="64">
        <v>18542</v>
      </c>
      <c r="J374" s="64">
        <v>0.64721281720000001</v>
      </c>
      <c r="K374" s="64">
        <v>5.4214579999999998E-2</v>
      </c>
      <c r="L374" s="71" t="str">
        <f t="shared" ref="L374:L431" si="67">B374</f>
        <v>PERIODS</v>
      </c>
      <c r="M374" s="71">
        <f t="shared" ref="M374:M431" si="68">F374</f>
        <v>4</v>
      </c>
      <c r="N374" s="71" t="str">
        <f t="shared" si="64"/>
        <v>(29.25,31.50]</v>
      </c>
      <c r="O374" s="71">
        <f t="shared" si="65"/>
        <v>28649</v>
      </c>
      <c r="P374" s="71">
        <f t="shared" si="65"/>
        <v>10107</v>
      </c>
      <c r="Q374" s="71">
        <f t="shared" si="65"/>
        <v>18542</v>
      </c>
      <c r="R374" s="72">
        <f t="shared" si="61"/>
        <v>0.24767231765407657</v>
      </c>
      <c r="S374" s="72">
        <f t="shared" si="66"/>
        <v>0.64721281720000001</v>
      </c>
      <c r="T374" s="73">
        <f t="shared" si="66"/>
        <v>5.4214579999999998E-2</v>
      </c>
      <c r="U374" s="73">
        <f t="shared" si="62"/>
        <v>7.2250889968442447E-4</v>
      </c>
      <c r="V374" s="74" t="str">
        <f t="shared" si="63"/>
        <v/>
      </c>
    </row>
    <row r="375" spans="1:22" ht="16.5" x14ac:dyDescent="0.35">
      <c r="A375" s="78">
        <v>1</v>
      </c>
      <c r="B375" s="64" t="s">
        <v>35</v>
      </c>
      <c r="C375" s="64">
        <v>36</v>
      </c>
      <c r="D375" s="64">
        <v>54.000100000000003</v>
      </c>
      <c r="E375" s="64">
        <v>28014</v>
      </c>
      <c r="F375" s="64">
        <v>5</v>
      </c>
      <c r="G375" s="64">
        <v>28014</v>
      </c>
      <c r="H375" s="64">
        <v>10008</v>
      </c>
      <c r="I375" s="64">
        <v>18006</v>
      </c>
      <c r="J375" s="64">
        <v>0.64275005350000003</v>
      </c>
      <c r="K375" s="64">
        <v>3.4724666500000001E-2</v>
      </c>
      <c r="L375" s="71" t="str">
        <f t="shared" si="67"/>
        <v>PERIODS</v>
      </c>
      <c r="M375" s="71">
        <f t="shared" si="68"/>
        <v>5</v>
      </c>
      <c r="N375" s="71" t="str">
        <f t="shared" si="64"/>
        <v>(36.00,54.00]</v>
      </c>
      <c r="O375" s="71">
        <f t="shared" si="65"/>
        <v>28014</v>
      </c>
      <c r="P375" s="71">
        <f t="shared" si="65"/>
        <v>10008</v>
      </c>
      <c r="Q375" s="71">
        <f t="shared" si="65"/>
        <v>18006</v>
      </c>
      <c r="R375" s="72">
        <f t="shared" si="61"/>
        <v>0.24218270469340294</v>
      </c>
      <c r="S375" s="72">
        <f t="shared" si="66"/>
        <v>0.64275005350000003</v>
      </c>
      <c r="T375" s="73">
        <f t="shared" si="66"/>
        <v>3.4724666500000001E-2</v>
      </c>
      <c r="U375" s="73">
        <f t="shared" si="62"/>
        <v>2.9063549666383752E-4</v>
      </c>
      <c r="V375" s="74" t="str">
        <f t="shared" si="63"/>
        <v/>
      </c>
    </row>
    <row r="376" spans="1:22" ht="16.5" x14ac:dyDescent="0.35">
      <c r="A376" s="78">
        <v>1</v>
      </c>
      <c r="B376" s="64" t="s">
        <v>410</v>
      </c>
      <c r="C376" s="64">
        <v>17.9999</v>
      </c>
      <c r="D376" s="64">
        <v>21.7</v>
      </c>
      <c r="E376" s="64">
        <v>26739</v>
      </c>
      <c r="F376" s="64">
        <v>1</v>
      </c>
      <c r="G376" s="64">
        <v>26739</v>
      </c>
      <c r="H376" s="64">
        <v>10844</v>
      </c>
      <c r="I376" s="64">
        <v>15895</v>
      </c>
      <c r="J376" s="64">
        <v>0.59445005419999997</v>
      </c>
      <c r="K376" s="64">
        <v>-0.170202933</v>
      </c>
      <c r="L376" s="71" t="str">
        <f t="shared" si="67"/>
        <v>PERSON_APP_AGE</v>
      </c>
      <c r="M376" s="71">
        <f t="shared" si="68"/>
        <v>1</v>
      </c>
      <c r="N376" s="71" t="s">
        <v>1199</v>
      </c>
      <c r="O376" s="71">
        <f t="shared" si="65"/>
        <v>26739</v>
      </c>
      <c r="P376" s="71">
        <f t="shared" si="65"/>
        <v>10844</v>
      </c>
      <c r="Q376" s="71">
        <f t="shared" si="65"/>
        <v>15895</v>
      </c>
      <c r="R376" s="72">
        <f t="shared" si="61"/>
        <v>0.23116025347315278</v>
      </c>
      <c r="S376" s="72">
        <f t="shared" si="66"/>
        <v>0.59445005419999997</v>
      </c>
      <c r="T376" s="73">
        <f t="shared" si="66"/>
        <v>-0.170202933</v>
      </c>
      <c r="U376" s="73">
        <f t="shared" si="62"/>
        <v>6.8367796896757769E-3</v>
      </c>
      <c r="V376" s="74">
        <f t="shared" si="63"/>
        <v>2.6847868968274138E-2</v>
      </c>
    </row>
    <row r="377" spans="1:22" ht="16.5" x14ac:dyDescent="0.35">
      <c r="A377" s="78">
        <v>1</v>
      </c>
      <c r="B377" s="64" t="s">
        <v>410</v>
      </c>
      <c r="C377" s="64">
        <v>21.7</v>
      </c>
      <c r="D377" s="64">
        <v>25.4</v>
      </c>
      <c r="E377" s="64">
        <v>31040</v>
      </c>
      <c r="F377" s="64">
        <v>2</v>
      </c>
      <c r="G377" s="64">
        <v>31040</v>
      </c>
      <c r="H377" s="64">
        <v>12142</v>
      </c>
      <c r="I377" s="64">
        <v>18898</v>
      </c>
      <c r="J377" s="64">
        <v>0.60882731960000003</v>
      </c>
      <c r="K377" s="64">
        <v>-0.11021001599999999</v>
      </c>
      <c r="L377" s="71" t="str">
        <f t="shared" si="67"/>
        <v>PERSON_APP_AGE</v>
      </c>
      <c r="M377" s="71">
        <f t="shared" si="68"/>
        <v>2</v>
      </c>
      <c r="N377" s="71" t="s">
        <v>1200</v>
      </c>
      <c r="O377" s="71">
        <f t="shared" si="65"/>
        <v>31040</v>
      </c>
      <c r="P377" s="71">
        <f t="shared" si="65"/>
        <v>12142</v>
      </c>
      <c r="Q377" s="71">
        <f t="shared" si="65"/>
        <v>18898</v>
      </c>
      <c r="R377" s="72">
        <f t="shared" si="61"/>
        <v>0.26834265558946341</v>
      </c>
      <c r="S377" s="72">
        <f t="shared" si="66"/>
        <v>0.60882731960000003</v>
      </c>
      <c r="T377" s="73">
        <f t="shared" si="66"/>
        <v>-0.11021001599999999</v>
      </c>
      <c r="U377" s="73">
        <f t="shared" si="62"/>
        <v>3.3050903732812207E-3</v>
      </c>
      <c r="V377" s="74" t="str">
        <f t="shared" si="63"/>
        <v/>
      </c>
    </row>
    <row r="378" spans="1:22" ht="16.5" x14ac:dyDescent="0.35">
      <c r="A378" s="78">
        <v>1</v>
      </c>
      <c r="B378" s="64" t="s">
        <v>410</v>
      </c>
      <c r="C378" s="64">
        <v>25.4</v>
      </c>
      <c r="D378" s="64">
        <v>27.25</v>
      </c>
      <c r="E378" s="64">
        <v>14605</v>
      </c>
      <c r="F378" s="64">
        <v>3</v>
      </c>
      <c r="G378" s="64">
        <v>14605</v>
      </c>
      <c r="H378" s="64">
        <v>5286</v>
      </c>
      <c r="I378" s="64">
        <v>9319</v>
      </c>
      <c r="J378" s="64">
        <v>0.6380691544</v>
      </c>
      <c r="K378" s="64">
        <v>1.4397914600000001E-2</v>
      </c>
      <c r="L378" s="71" t="str">
        <f t="shared" si="67"/>
        <v>PERSON_APP_AGE</v>
      </c>
      <c r="M378" s="71">
        <f t="shared" si="68"/>
        <v>3</v>
      </c>
      <c r="N378" s="71" t="s">
        <v>1201</v>
      </c>
      <c r="O378" s="71">
        <f t="shared" si="65"/>
        <v>14605</v>
      </c>
      <c r="P378" s="71">
        <f t="shared" si="65"/>
        <v>5286</v>
      </c>
      <c r="Q378" s="71">
        <f t="shared" si="65"/>
        <v>9319</v>
      </c>
      <c r="R378" s="72">
        <f t="shared" si="61"/>
        <v>0.12626109809549332</v>
      </c>
      <c r="S378" s="72">
        <f t="shared" si="66"/>
        <v>0.6380691544</v>
      </c>
      <c r="T378" s="73">
        <f t="shared" si="66"/>
        <v>1.4397914600000001E-2</v>
      </c>
      <c r="U378" s="73">
        <f t="shared" si="62"/>
        <v>2.6122790661899097E-5</v>
      </c>
      <c r="V378" s="74" t="str">
        <f t="shared" si="63"/>
        <v/>
      </c>
    </row>
    <row r="379" spans="1:22" ht="16.5" x14ac:dyDescent="0.35">
      <c r="A379" s="78">
        <v>1</v>
      </c>
      <c r="B379" s="64" t="s">
        <v>410</v>
      </c>
      <c r="C379" s="64">
        <v>27.25</v>
      </c>
      <c r="D379" s="64">
        <v>34.65</v>
      </c>
      <c r="E379" s="64">
        <v>27737</v>
      </c>
      <c r="F379" s="64">
        <v>4</v>
      </c>
      <c r="G379" s="64">
        <v>27737</v>
      </c>
      <c r="H379" s="64">
        <v>9420</v>
      </c>
      <c r="I379" s="64">
        <v>18317</v>
      </c>
      <c r="J379" s="64">
        <v>0.66038143999999999</v>
      </c>
      <c r="K379" s="64">
        <v>0.1123989057</v>
      </c>
      <c r="L379" s="71" t="str">
        <f t="shared" si="67"/>
        <v>PERSON_APP_AGE</v>
      </c>
      <c r="M379" s="71">
        <f t="shared" si="68"/>
        <v>4</v>
      </c>
      <c r="N379" s="71" t="s">
        <v>1202</v>
      </c>
      <c r="O379" s="71">
        <f t="shared" si="65"/>
        <v>27737</v>
      </c>
      <c r="P379" s="71">
        <f t="shared" si="65"/>
        <v>9420</v>
      </c>
      <c r="Q379" s="71">
        <f t="shared" si="65"/>
        <v>18317</v>
      </c>
      <c r="R379" s="72">
        <f t="shared" si="61"/>
        <v>0.23978802313417996</v>
      </c>
      <c r="S379" s="72">
        <f t="shared" si="66"/>
        <v>0.66038143999999999</v>
      </c>
      <c r="T379" s="73">
        <f t="shared" si="66"/>
        <v>0.1123989057</v>
      </c>
      <c r="U379" s="73">
        <f t="shared" si="62"/>
        <v>2.9810809951474619E-3</v>
      </c>
      <c r="V379" s="74" t="str">
        <f t="shared" si="63"/>
        <v/>
      </c>
    </row>
    <row r="380" spans="1:22" ht="16.5" x14ac:dyDescent="0.35">
      <c r="A380" s="78">
        <v>1</v>
      </c>
      <c r="B380" s="64" t="s">
        <v>410</v>
      </c>
      <c r="C380" s="64">
        <v>34.65</v>
      </c>
      <c r="D380" s="64">
        <v>55.000100000000003</v>
      </c>
      <c r="E380" s="64">
        <v>15552</v>
      </c>
      <c r="F380" s="64">
        <v>5</v>
      </c>
      <c r="G380" s="64">
        <v>15552</v>
      </c>
      <c r="H380" s="64">
        <v>4559</v>
      </c>
      <c r="I380" s="64">
        <v>10993</v>
      </c>
      <c r="J380" s="64">
        <v>0.70685442389999997</v>
      </c>
      <c r="K380" s="64">
        <v>0.3275598093</v>
      </c>
      <c r="L380" s="71" t="str">
        <f t="shared" si="67"/>
        <v>PERSON_APP_AGE</v>
      </c>
      <c r="M380" s="71">
        <f t="shared" si="68"/>
        <v>5</v>
      </c>
      <c r="N380" s="71" t="s">
        <v>1203</v>
      </c>
      <c r="O380" s="71">
        <f t="shared" si="65"/>
        <v>15552</v>
      </c>
      <c r="P380" s="71">
        <f t="shared" si="65"/>
        <v>4559</v>
      </c>
      <c r="Q380" s="71">
        <f t="shared" si="65"/>
        <v>10993</v>
      </c>
      <c r="R380" s="72">
        <f t="shared" si="61"/>
        <v>0.13444796970771053</v>
      </c>
      <c r="S380" s="72">
        <f t="shared" si="66"/>
        <v>0.70685442389999997</v>
      </c>
      <c r="T380" s="73">
        <f t="shared" si="66"/>
        <v>0.3275598093</v>
      </c>
      <c r="U380" s="73">
        <f t="shared" si="62"/>
        <v>1.369879511950778E-2</v>
      </c>
      <c r="V380" s="74" t="str">
        <f t="shared" si="63"/>
        <v/>
      </c>
    </row>
    <row r="381" spans="1:22" ht="16.5" x14ac:dyDescent="0.35">
      <c r="A381" s="78">
        <v>1</v>
      </c>
      <c r="B381" s="64" t="s">
        <v>401</v>
      </c>
      <c r="C381" s="64" t="s">
        <v>21</v>
      </c>
      <c r="D381" s="64" t="s">
        <v>21</v>
      </c>
      <c r="E381" s="64" t="s">
        <v>21</v>
      </c>
      <c r="F381" s="64">
        <v>1</v>
      </c>
      <c r="G381" s="64">
        <v>89250</v>
      </c>
      <c r="H381" s="64">
        <v>32416</v>
      </c>
      <c r="I381" s="64">
        <v>56834</v>
      </c>
      <c r="J381" s="64">
        <v>0.63679600000000003</v>
      </c>
      <c r="K381" s="64">
        <v>8.8870140562214359E-3</v>
      </c>
      <c r="L381" s="71" t="str">
        <f t="shared" si="67"/>
        <v>PERSON_SEX</v>
      </c>
      <c r="M381" s="71">
        <f t="shared" si="68"/>
        <v>1</v>
      </c>
      <c r="N381" s="71" t="s">
        <v>1222</v>
      </c>
      <c r="O381" s="71">
        <f t="shared" si="65"/>
        <v>89250</v>
      </c>
      <c r="P381" s="71">
        <f t="shared" si="65"/>
        <v>32416</v>
      </c>
      <c r="Q381" s="71">
        <f t="shared" si="65"/>
        <v>56834</v>
      </c>
      <c r="R381" s="72">
        <f t="shared" si="61"/>
        <v>0.77157158541751314</v>
      </c>
      <c r="S381" s="72">
        <f t="shared" si="66"/>
        <v>0.63679600000000003</v>
      </c>
      <c r="T381" s="73">
        <f t="shared" si="66"/>
        <v>8.8870140562214359E-3</v>
      </c>
      <c r="U381" s="73">
        <f t="shared" si="62"/>
        <v>6.0864685918735817E-5</v>
      </c>
      <c r="V381" s="74">
        <f t="shared" si="63"/>
        <v>2.6539152393137069E-4</v>
      </c>
    </row>
    <row r="382" spans="1:22" ht="16.5" x14ac:dyDescent="0.35">
      <c r="A382" s="78">
        <v>1</v>
      </c>
      <c r="B382" s="64" t="s">
        <v>401</v>
      </c>
      <c r="C382" s="64" t="s">
        <v>21</v>
      </c>
      <c r="D382" s="64" t="s">
        <v>21</v>
      </c>
      <c r="E382" s="64" t="s">
        <v>21</v>
      </c>
      <c r="F382" s="64">
        <v>2</v>
      </c>
      <c r="G382" s="64">
        <v>26423</v>
      </c>
      <c r="H382" s="64">
        <v>9835</v>
      </c>
      <c r="I382" s="64">
        <v>16588</v>
      </c>
      <c r="J382" s="64">
        <v>0.62778599999999996</v>
      </c>
      <c r="K382" s="64">
        <v>-2.9863505526335359E-2</v>
      </c>
      <c r="L382" s="71" t="str">
        <f t="shared" si="67"/>
        <v>PERSON_SEX</v>
      </c>
      <c r="M382" s="71">
        <f t="shared" si="68"/>
        <v>2</v>
      </c>
      <c r="N382" s="71" t="s">
        <v>995</v>
      </c>
      <c r="O382" s="71">
        <f t="shared" si="65"/>
        <v>26423</v>
      </c>
      <c r="P382" s="71">
        <f t="shared" si="65"/>
        <v>9835</v>
      </c>
      <c r="Q382" s="71">
        <f t="shared" si="65"/>
        <v>16588</v>
      </c>
      <c r="R382" s="72">
        <f t="shared" si="61"/>
        <v>0.22842841458248683</v>
      </c>
      <c r="S382" s="72">
        <f t="shared" si="66"/>
        <v>0.62778599999999996</v>
      </c>
      <c r="T382" s="73">
        <f t="shared" si="66"/>
        <v>-2.9863505526335359E-2</v>
      </c>
      <c r="U382" s="73">
        <f t="shared" si="62"/>
        <v>2.0452683801263488E-4</v>
      </c>
      <c r="V382" s="74" t="str">
        <f t="shared" si="63"/>
        <v/>
      </c>
    </row>
    <row r="383" spans="1:22" ht="16.5" x14ac:dyDescent="0.35">
      <c r="A383" s="78">
        <v>1</v>
      </c>
      <c r="B383" s="64" t="s">
        <v>397</v>
      </c>
      <c r="C383" s="64" t="s">
        <v>21</v>
      </c>
      <c r="D383" s="64" t="s">
        <v>21</v>
      </c>
      <c r="E383" s="64" t="s">
        <v>21</v>
      </c>
      <c r="F383" s="64">
        <v>1</v>
      </c>
      <c r="G383" s="64">
        <v>96920</v>
      </c>
      <c r="H383" s="64">
        <v>34759</v>
      </c>
      <c r="I383" s="64">
        <v>62161</v>
      </c>
      <c r="J383" s="64">
        <v>0.64136401160000001</v>
      </c>
      <c r="K383" s="64">
        <v>2.8693666100000001E-2</v>
      </c>
      <c r="L383" s="71" t="str">
        <f t="shared" si="67"/>
        <v>POS_TYPE</v>
      </c>
      <c r="M383" s="71">
        <f t="shared" si="68"/>
        <v>1</v>
      </c>
      <c r="N383" s="71" t="str">
        <f t="shared" si="64"/>
        <v>(.,.]</v>
      </c>
      <c r="O383" s="71">
        <f t="shared" si="65"/>
        <v>96920</v>
      </c>
      <c r="P383" s="71">
        <f t="shared" si="65"/>
        <v>34759</v>
      </c>
      <c r="Q383" s="71">
        <f t="shared" si="65"/>
        <v>62161</v>
      </c>
      <c r="R383" s="72">
        <f t="shared" si="61"/>
        <v>0.83787919393462607</v>
      </c>
      <c r="S383" s="72">
        <f t="shared" si="66"/>
        <v>0.64136401160000001</v>
      </c>
      <c r="T383" s="73">
        <f t="shared" si="66"/>
        <v>2.8693666100000001E-2</v>
      </c>
      <c r="U383" s="73">
        <f t="shared" si="62"/>
        <v>6.8714439838539075E-4</v>
      </c>
      <c r="V383" s="74">
        <f t="shared" si="63"/>
        <v>4.2310313958483625E-3</v>
      </c>
    </row>
    <row r="384" spans="1:22" ht="16.5" x14ac:dyDescent="0.35">
      <c r="A384" s="78">
        <v>1</v>
      </c>
      <c r="B384" s="64" t="s">
        <v>397</v>
      </c>
      <c r="C384" s="64" t="s">
        <v>21</v>
      </c>
      <c r="D384" s="64" t="s">
        <v>21</v>
      </c>
      <c r="E384" s="64" t="s">
        <v>21</v>
      </c>
      <c r="F384" s="64">
        <v>2</v>
      </c>
      <c r="G384" s="64">
        <v>18147</v>
      </c>
      <c r="H384" s="64">
        <v>7234</v>
      </c>
      <c r="I384" s="64">
        <v>10913</v>
      </c>
      <c r="J384" s="64">
        <v>0.60136661709999994</v>
      </c>
      <c r="K384" s="64">
        <v>-0.14143299000000001</v>
      </c>
      <c r="L384" s="71" t="str">
        <f t="shared" si="67"/>
        <v>POS_TYPE</v>
      </c>
      <c r="M384" s="71">
        <f t="shared" si="68"/>
        <v>2</v>
      </c>
      <c r="N384" s="71" t="str">
        <f t="shared" si="64"/>
        <v>(.,.]</v>
      </c>
      <c r="O384" s="71">
        <f t="shared" si="65"/>
        <v>18147</v>
      </c>
      <c r="P384" s="71">
        <f t="shared" si="65"/>
        <v>7234</v>
      </c>
      <c r="Q384" s="71">
        <f t="shared" si="65"/>
        <v>10913</v>
      </c>
      <c r="R384" s="72">
        <f t="shared" si="61"/>
        <v>0.15688189983833739</v>
      </c>
      <c r="S384" s="72">
        <f t="shared" si="66"/>
        <v>0.60136661709999994</v>
      </c>
      <c r="T384" s="73">
        <f t="shared" si="66"/>
        <v>-0.14143299000000001</v>
      </c>
      <c r="U384" s="73">
        <f t="shared" si="62"/>
        <v>3.1936924142417066E-3</v>
      </c>
      <c r="V384" s="74" t="str">
        <f t="shared" si="63"/>
        <v/>
      </c>
    </row>
    <row r="385" spans="1:22" ht="16.5" x14ac:dyDescent="0.35">
      <c r="A385" s="78">
        <v>1</v>
      </c>
      <c r="B385" s="64" t="s">
        <v>397</v>
      </c>
      <c r="C385" s="64" t="s">
        <v>21</v>
      </c>
      <c r="D385" s="64" t="s">
        <v>21</v>
      </c>
      <c r="E385" s="64" t="s">
        <v>21</v>
      </c>
      <c r="F385" s="64">
        <v>3</v>
      </c>
      <c r="G385" s="64">
        <v>582</v>
      </c>
      <c r="H385" s="64">
        <v>247</v>
      </c>
      <c r="I385" s="64">
        <v>335</v>
      </c>
      <c r="J385" s="64">
        <v>0.57560137460000005</v>
      </c>
      <c r="K385" s="64">
        <v>-0.247853401</v>
      </c>
      <c r="L385" s="71" t="str">
        <f t="shared" si="67"/>
        <v>POS_TYPE</v>
      </c>
      <c r="M385" s="71">
        <f t="shared" si="68"/>
        <v>3</v>
      </c>
      <c r="N385" s="71" t="str">
        <f t="shared" si="64"/>
        <v>(.,.]</v>
      </c>
      <c r="O385" s="71">
        <f t="shared" si="65"/>
        <v>582</v>
      </c>
      <c r="P385" s="71">
        <f t="shared" si="65"/>
        <v>247</v>
      </c>
      <c r="Q385" s="71">
        <f t="shared" si="65"/>
        <v>335</v>
      </c>
      <c r="R385" s="72">
        <f t="shared" si="61"/>
        <v>5.0314247923024386E-3</v>
      </c>
      <c r="S385" s="72">
        <f t="shared" si="66"/>
        <v>0.57560137460000005</v>
      </c>
      <c r="T385" s="73">
        <f t="shared" si="66"/>
        <v>-0.247853401</v>
      </c>
      <c r="U385" s="73">
        <f t="shared" si="62"/>
        <v>3.1808274586978886E-4</v>
      </c>
      <c r="V385" s="74" t="str">
        <f t="shared" si="63"/>
        <v/>
      </c>
    </row>
    <row r="386" spans="1:22" ht="16.5" x14ac:dyDescent="0.35">
      <c r="A386" s="78">
        <v>1</v>
      </c>
      <c r="B386" s="64" t="s">
        <v>397</v>
      </c>
      <c r="C386" s="64" t="s">
        <v>21</v>
      </c>
      <c r="D386" s="64" t="s">
        <v>21</v>
      </c>
      <c r="E386" s="64" t="s">
        <v>21</v>
      </c>
      <c r="F386" s="64">
        <v>4</v>
      </c>
      <c r="G386" s="64">
        <v>24</v>
      </c>
      <c r="H386" s="64">
        <v>11</v>
      </c>
      <c r="I386" s="64">
        <v>13</v>
      </c>
      <c r="J386" s="64">
        <v>0.54166666669999997</v>
      </c>
      <c r="K386" s="64">
        <v>-0.385541511</v>
      </c>
      <c r="L386" s="71" t="str">
        <f t="shared" si="67"/>
        <v>POS_TYPE</v>
      </c>
      <c r="M386" s="71">
        <f t="shared" si="68"/>
        <v>4</v>
      </c>
      <c r="N386" s="71" t="str">
        <f t="shared" si="64"/>
        <v>(.,.]</v>
      </c>
      <c r="O386" s="71">
        <f t="shared" si="65"/>
        <v>24</v>
      </c>
      <c r="P386" s="71">
        <f t="shared" si="65"/>
        <v>11</v>
      </c>
      <c r="Q386" s="71">
        <f t="shared" si="65"/>
        <v>13</v>
      </c>
      <c r="R386" s="72">
        <f t="shared" ref="R386:R449" si="69">G386/SUMIFS($G:$G,$B:$B,B386)</f>
        <v>2.0748143473412118E-4</v>
      </c>
      <c r="S386" s="72">
        <f t="shared" si="66"/>
        <v>0.54166666669999997</v>
      </c>
      <c r="T386" s="73">
        <f t="shared" si="66"/>
        <v>-0.385541511</v>
      </c>
      <c r="U386" s="73">
        <f t="shared" ref="U386:U449" si="70">(I386/SUMIFS($I:$I,$B:$B,B386)-H386/SUMIFS($H:$H,$B:$B,B386))*K386</f>
        <v>3.2111837351475679E-5</v>
      </c>
      <c r="V386" s="74" t="str">
        <f t="shared" ref="V386:V413" si="71">IF(B386=B385,"",SUMIFS($U:$U,$B:$B,B386))</f>
        <v/>
      </c>
    </row>
    <row r="387" spans="1:22" ht="16.5" x14ac:dyDescent="0.35">
      <c r="A387" s="78">
        <v>1</v>
      </c>
      <c r="B387" s="64" t="s">
        <v>395</v>
      </c>
      <c r="C387" s="64" t="s">
        <v>21</v>
      </c>
      <c r="D387" s="64" t="s">
        <v>21</v>
      </c>
      <c r="E387" s="64" t="s">
        <v>21</v>
      </c>
      <c r="F387" s="64">
        <v>1</v>
      </c>
      <c r="G387" s="64">
        <v>15144</v>
      </c>
      <c r="H387" s="64">
        <v>4801</v>
      </c>
      <c r="I387" s="64">
        <v>10343</v>
      </c>
      <c r="J387" s="64">
        <v>0.6829767565</v>
      </c>
      <c r="K387" s="64">
        <v>0.21489013679999999</v>
      </c>
      <c r="L387" s="71" t="str">
        <f t="shared" si="67"/>
        <v>PROVINCE</v>
      </c>
      <c r="M387" s="71">
        <f t="shared" si="68"/>
        <v>1</v>
      </c>
      <c r="N387" s="71" t="str">
        <f t="shared" si="64"/>
        <v>(.,.]</v>
      </c>
      <c r="O387" s="71">
        <f t="shared" si="65"/>
        <v>15144</v>
      </c>
      <c r="P387" s="71">
        <f t="shared" si="65"/>
        <v>4801</v>
      </c>
      <c r="Q387" s="71">
        <f t="shared" si="65"/>
        <v>10343</v>
      </c>
      <c r="R387" s="72">
        <f t="shared" si="69"/>
        <v>0.13092078531723048</v>
      </c>
      <c r="S387" s="72">
        <f t="shared" si="66"/>
        <v>0.6829767565</v>
      </c>
      <c r="T387" s="73">
        <f t="shared" si="66"/>
        <v>0.21489013679999999</v>
      </c>
      <c r="U387" s="73">
        <f t="shared" si="70"/>
        <v>5.8536367947660123E-3</v>
      </c>
      <c r="V387" s="74">
        <f t="shared" si="71"/>
        <v>1.3629003143698594E-2</v>
      </c>
    </row>
    <row r="388" spans="1:22" ht="16.5" x14ac:dyDescent="0.35">
      <c r="A388" s="78">
        <v>1</v>
      </c>
      <c r="B388" s="64" t="s">
        <v>395</v>
      </c>
      <c r="C388" s="64" t="s">
        <v>21</v>
      </c>
      <c r="D388" s="64" t="s">
        <v>21</v>
      </c>
      <c r="E388" s="64" t="s">
        <v>21</v>
      </c>
      <c r="F388" s="64">
        <v>2</v>
      </c>
      <c r="G388" s="64">
        <v>30986</v>
      </c>
      <c r="H388" s="64">
        <v>11305</v>
      </c>
      <c r="I388" s="64">
        <v>19681</v>
      </c>
      <c r="J388" s="64">
        <v>0.63515781319999998</v>
      </c>
      <c r="K388" s="64">
        <v>1.8130015E-3</v>
      </c>
      <c r="L388" s="71" t="str">
        <f t="shared" si="67"/>
        <v>PROVINCE</v>
      </c>
      <c r="M388" s="71">
        <f t="shared" si="68"/>
        <v>2</v>
      </c>
      <c r="N388" s="71" t="str">
        <f t="shared" si="64"/>
        <v>(.,.]</v>
      </c>
      <c r="O388" s="71">
        <f t="shared" si="65"/>
        <v>30986</v>
      </c>
      <c r="P388" s="71">
        <f t="shared" si="65"/>
        <v>11305</v>
      </c>
      <c r="Q388" s="71">
        <f t="shared" si="65"/>
        <v>19681</v>
      </c>
      <c r="R388" s="72">
        <f t="shared" si="69"/>
        <v>0.26787582236131163</v>
      </c>
      <c r="S388" s="72">
        <f t="shared" si="66"/>
        <v>0.63515781319999998</v>
      </c>
      <c r="T388" s="73">
        <f t="shared" si="66"/>
        <v>1.8130015E-3</v>
      </c>
      <c r="U388" s="73">
        <f t="shared" si="70"/>
        <v>8.8028572446090065E-7</v>
      </c>
      <c r="V388" s="74" t="str">
        <f t="shared" si="71"/>
        <v/>
      </c>
    </row>
    <row r="389" spans="1:22" ht="16.5" x14ac:dyDescent="0.35">
      <c r="A389" s="78">
        <v>1</v>
      </c>
      <c r="B389" s="64" t="s">
        <v>395</v>
      </c>
      <c r="C389" s="64" t="s">
        <v>21</v>
      </c>
      <c r="D389" s="64" t="s">
        <v>21</v>
      </c>
      <c r="E389" s="64" t="s">
        <v>21</v>
      </c>
      <c r="F389" s="64">
        <v>3</v>
      </c>
      <c r="G389" s="64">
        <v>10139</v>
      </c>
      <c r="H389" s="64">
        <v>4292</v>
      </c>
      <c r="I389" s="64">
        <v>5847</v>
      </c>
      <c r="J389" s="64">
        <v>0.57668409109999996</v>
      </c>
      <c r="K389" s="64">
        <v>-0.24341971200000001</v>
      </c>
      <c r="L389" s="71" t="str">
        <f t="shared" si="67"/>
        <v>PROVINCE</v>
      </c>
      <c r="M389" s="71">
        <f t="shared" si="68"/>
        <v>3</v>
      </c>
      <c r="N389" s="71" t="str">
        <f t="shared" si="64"/>
        <v>(.,.]</v>
      </c>
      <c r="O389" s="71">
        <f t="shared" si="65"/>
        <v>10139</v>
      </c>
      <c r="P389" s="71">
        <f t="shared" si="65"/>
        <v>4292</v>
      </c>
      <c r="Q389" s="71">
        <f t="shared" si="65"/>
        <v>5847</v>
      </c>
      <c r="R389" s="72">
        <f t="shared" si="69"/>
        <v>8.7652261115385613E-2</v>
      </c>
      <c r="S389" s="72">
        <f t="shared" si="66"/>
        <v>0.57668409109999996</v>
      </c>
      <c r="T389" s="73">
        <f t="shared" si="66"/>
        <v>-0.24341971200000001</v>
      </c>
      <c r="U389" s="73">
        <f t="shared" si="70"/>
        <v>5.3425424640234503E-3</v>
      </c>
      <c r="V389" s="74" t="str">
        <f t="shared" si="71"/>
        <v/>
      </c>
    </row>
    <row r="390" spans="1:22" ht="16.5" x14ac:dyDescent="0.35">
      <c r="A390" s="78">
        <v>1</v>
      </c>
      <c r="B390" s="64" t="s">
        <v>395</v>
      </c>
      <c r="C390" s="64" t="s">
        <v>21</v>
      </c>
      <c r="D390" s="64" t="s">
        <v>21</v>
      </c>
      <c r="E390" s="64" t="s">
        <v>21</v>
      </c>
      <c r="F390" s="64">
        <v>4</v>
      </c>
      <c r="G390" s="64">
        <v>22149</v>
      </c>
      <c r="H390" s="64">
        <v>7696</v>
      </c>
      <c r="I390" s="64">
        <v>14453</v>
      </c>
      <c r="J390" s="64">
        <v>0.65253510319999997</v>
      </c>
      <c r="K390" s="64">
        <v>7.7605696000000002E-2</v>
      </c>
      <c r="L390" s="71" t="str">
        <f t="shared" si="67"/>
        <v>PROVINCE</v>
      </c>
      <c r="M390" s="71">
        <f t="shared" si="68"/>
        <v>4</v>
      </c>
      <c r="N390" s="71" t="str">
        <f t="shared" si="64"/>
        <v>(.,.]</v>
      </c>
      <c r="O390" s="71">
        <f t="shared" si="65"/>
        <v>22149</v>
      </c>
      <c r="P390" s="71">
        <f t="shared" si="65"/>
        <v>7696</v>
      </c>
      <c r="Q390" s="71">
        <f t="shared" si="65"/>
        <v>14453</v>
      </c>
      <c r="R390" s="72">
        <f t="shared" si="69"/>
        <v>0.19147942908025209</v>
      </c>
      <c r="S390" s="72">
        <f t="shared" si="66"/>
        <v>0.65253510319999997</v>
      </c>
      <c r="T390" s="73">
        <f t="shared" si="66"/>
        <v>7.7605696000000002E-2</v>
      </c>
      <c r="U390" s="73">
        <f t="shared" si="70"/>
        <v>1.1407122462148995E-3</v>
      </c>
      <c r="V390" s="74" t="str">
        <f t="shared" si="71"/>
        <v/>
      </c>
    </row>
    <row r="391" spans="1:22" ht="16.5" x14ac:dyDescent="0.35">
      <c r="A391" s="78">
        <v>1</v>
      </c>
      <c r="B391" s="64" t="s">
        <v>395</v>
      </c>
      <c r="C391" s="64" t="s">
        <v>21</v>
      </c>
      <c r="D391" s="64" t="s">
        <v>21</v>
      </c>
      <c r="E391" s="64" t="s">
        <v>21</v>
      </c>
      <c r="F391" s="64">
        <v>5</v>
      </c>
      <c r="G391" s="64">
        <v>37255</v>
      </c>
      <c r="H391" s="64">
        <v>14157</v>
      </c>
      <c r="I391" s="64">
        <v>23098</v>
      </c>
      <c r="J391" s="64">
        <v>0.61999731579999995</v>
      </c>
      <c r="K391" s="64">
        <v>-6.3058764000000003E-2</v>
      </c>
      <c r="L391" s="71" t="str">
        <f t="shared" si="67"/>
        <v>PROVINCE</v>
      </c>
      <c r="M391" s="71">
        <f t="shared" si="68"/>
        <v>5</v>
      </c>
      <c r="N391" s="71" t="str">
        <f t="shared" si="64"/>
        <v>(.,.]</v>
      </c>
      <c r="O391" s="71">
        <f t="shared" si="65"/>
        <v>37255</v>
      </c>
      <c r="P391" s="71">
        <f t="shared" si="65"/>
        <v>14157</v>
      </c>
      <c r="Q391" s="71">
        <f t="shared" si="65"/>
        <v>23098</v>
      </c>
      <c r="R391" s="72">
        <f t="shared" si="69"/>
        <v>0.3220717021258202</v>
      </c>
      <c r="S391" s="72">
        <f t="shared" si="66"/>
        <v>0.61999731579999995</v>
      </c>
      <c r="T391" s="73">
        <f t="shared" si="66"/>
        <v>-6.3058764000000003E-2</v>
      </c>
      <c r="U391" s="73">
        <f t="shared" si="70"/>
        <v>1.2912313529697722E-3</v>
      </c>
      <c r="V391" s="74" t="str">
        <f t="shared" si="71"/>
        <v/>
      </c>
    </row>
    <row r="392" spans="1:22" ht="16.5" x14ac:dyDescent="0.35">
      <c r="A392" s="78">
        <v>1</v>
      </c>
      <c r="B392" s="64" t="s">
        <v>93</v>
      </c>
      <c r="C392" s="64">
        <v>-1E-4</v>
      </c>
      <c r="D392" s="64">
        <v>5.75</v>
      </c>
      <c r="E392" s="64">
        <v>49195</v>
      </c>
      <c r="F392" s="64">
        <v>1</v>
      </c>
      <c r="G392" s="64">
        <v>49195</v>
      </c>
      <c r="H392" s="64">
        <v>12600</v>
      </c>
      <c r="I392" s="64">
        <v>36595</v>
      </c>
      <c r="J392" s="64">
        <v>0.74387641019999995</v>
      </c>
      <c r="K392" s="64">
        <v>0.51361920900000002</v>
      </c>
      <c r="L392" s="71" t="str">
        <f t="shared" si="67"/>
        <v>PTP</v>
      </c>
      <c r="M392" s="71">
        <f t="shared" si="68"/>
        <v>1</v>
      </c>
      <c r="N392" s="71" t="s">
        <v>988</v>
      </c>
      <c r="O392" s="71">
        <f t="shared" si="65"/>
        <v>49195</v>
      </c>
      <c r="P392" s="71">
        <f t="shared" si="65"/>
        <v>12600</v>
      </c>
      <c r="Q392" s="71">
        <f t="shared" si="65"/>
        <v>36595</v>
      </c>
      <c r="R392" s="72">
        <f t="shared" si="69"/>
        <v>0.42529371590604548</v>
      </c>
      <c r="S392" s="72">
        <f t="shared" si="66"/>
        <v>0.74387641019999995</v>
      </c>
      <c r="T392" s="73">
        <f t="shared" si="66"/>
        <v>0.51361920900000002</v>
      </c>
      <c r="U392" s="73">
        <f t="shared" si="70"/>
        <v>0.10282774614871398</v>
      </c>
      <c r="V392" s="74">
        <f t="shared" si="71"/>
        <v>0.26279588568962209</v>
      </c>
    </row>
    <row r="393" spans="1:22" ht="16.5" x14ac:dyDescent="0.35">
      <c r="A393" s="78">
        <v>1</v>
      </c>
      <c r="B393" s="64" t="s">
        <v>93</v>
      </c>
      <c r="C393" s="64">
        <v>5.75</v>
      </c>
      <c r="D393" s="64">
        <v>11.5</v>
      </c>
      <c r="E393" s="64">
        <v>30210</v>
      </c>
      <c r="F393" s="64">
        <v>2</v>
      </c>
      <c r="G393" s="64">
        <v>30210</v>
      </c>
      <c r="H393" s="64">
        <v>10852</v>
      </c>
      <c r="I393" s="64">
        <v>19358</v>
      </c>
      <c r="J393" s="64">
        <v>0.64078119830000002</v>
      </c>
      <c r="K393" s="64">
        <v>2.61607799E-2</v>
      </c>
      <c r="L393" s="71" t="str">
        <f t="shared" si="67"/>
        <v>PTP</v>
      </c>
      <c r="M393" s="71">
        <f t="shared" si="68"/>
        <v>2</v>
      </c>
      <c r="N393" s="71" t="str">
        <f t="shared" si="64"/>
        <v>(5.75,11.50]</v>
      </c>
      <c r="O393" s="71">
        <f t="shared" si="65"/>
        <v>30210</v>
      </c>
      <c r="P393" s="71">
        <f t="shared" si="65"/>
        <v>10852</v>
      </c>
      <c r="Q393" s="71">
        <f t="shared" si="65"/>
        <v>19358</v>
      </c>
      <c r="R393" s="72">
        <f t="shared" si="69"/>
        <v>0.26116725597157503</v>
      </c>
      <c r="S393" s="72">
        <f t="shared" si="66"/>
        <v>0.64078119830000002</v>
      </c>
      <c r="T393" s="73">
        <f t="shared" si="66"/>
        <v>2.61607799E-2</v>
      </c>
      <c r="U393" s="73">
        <f t="shared" si="70"/>
        <v>1.7810138284117378E-4</v>
      </c>
      <c r="V393" s="74" t="str">
        <f t="shared" si="71"/>
        <v/>
      </c>
    </row>
    <row r="394" spans="1:22" ht="16.5" x14ac:dyDescent="0.35">
      <c r="A394" s="78">
        <v>1</v>
      </c>
      <c r="B394" s="64" t="s">
        <v>93</v>
      </c>
      <c r="C394" s="64">
        <v>11.5</v>
      </c>
      <c r="D394" s="64">
        <v>23</v>
      </c>
      <c r="E394" s="64">
        <v>23701</v>
      </c>
      <c r="F394" s="64">
        <v>3</v>
      </c>
      <c r="G394" s="64">
        <v>23701</v>
      </c>
      <c r="H394" s="64">
        <v>11151</v>
      </c>
      <c r="I394" s="64">
        <v>12550</v>
      </c>
      <c r="J394" s="64">
        <v>0.52951352259999995</v>
      </c>
      <c r="K394" s="64">
        <v>-0.43440411000000001</v>
      </c>
      <c r="L394" s="71" t="str">
        <f t="shared" si="67"/>
        <v>PTP</v>
      </c>
      <c r="M394" s="71">
        <f t="shared" si="68"/>
        <v>3</v>
      </c>
      <c r="N394" s="71" t="str">
        <f t="shared" si="64"/>
        <v>(11.50,23.00]</v>
      </c>
      <c r="O394" s="71">
        <f t="shared" si="65"/>
        <v>23701</v>
      </c>
      <c r="P394" s="71">
        <f t="shared" si="65"/>
        <v>11151</v>
      </c>
      <c r="Q394" s="71">
        <f t="shared" si="65"/>
        <v>12550</v>
      </c>
      <c r="R394" s="72">
        <f t="shared" si="69"/>
        <v>0.20489656185972527</v>
      </c>
      <c r="S394" s="72">
        <f t="shared" si="66"/>
        <v>0.52951352259999995</v>
      </c>
      <c r="T394" s="73">
        <f t="shared" si="66"/>
        <v>-0.43440411000000001</v>
      </c>
      <c r="U394" s="73">
        <f t="shared" si="70"/>
        <v>4.039656455212684E-2</v>
      </c>
      <c r="V394" s="74" t="str">
        <f t="shared" si="71"/>
        <v/>
      </c>
    </row>
    <row r="395" spans="1:22" ht="16.5" x14ac:dyDescent="0.35">
      <c r="A395" s="78">
        <v>1</v>
      </c>
      <c r="B395" s="64" t="s">
        <v>93</v>
      </c>
      <c r="C395" s="64">
        <v>23</v>
      </c>
      <c r="D395" s="64">
        <v>34.5</v>
      </c>
      <c r="E395" s="64">
        <v>8446</v>
      </c>
      <c r="F395" s="64">
        <v>4</v>
      </c>
      <c r="G395" s="64">
        <v>8446</v>
      </c>
      <c r="H395" s="64">
        <v>4835</v>
      </c>
      <c r="I395" s="64">
        <v>3611</v>
      </c>
      <c r="J395" s="64">
        <v>0.42753966370000002</v>
      </c>
      <c r="K395" s="64">
        <v>-0.84449198299999995</v>
      </c>
      <c r="L395" s="71" t="str">
        <f t="shared" si="67"/>
        <v>PTP</v>
      </c>
      <c r="M395" s="71">
        <f t="shared" si="68"/>
        <v>4</v>
      </c>
      <c r="N395" s="71" t="str">
        <f t="shared" si="64"/>
        <v>(23.00,34.50]</v>
      </c>
      <c r="O395" s="71">
        <f t="shared" si="65"/>
        <v>8446</v>
      </c>
      <c r="P395" s="71">
        <f t="shared" si="65"/>
        <v>4835</v>
      </c>
      <c r="Q395" s="71">
        <f t="shared" si="65"/>
        <v>3611</v>
      </c>
      <c r="R395" s="72">
        <f t="shared" si="69"/>
        <v>7.3016174906849488E-2</v>
      </c>
      <c r="S395" s="72">
        <f t="shared" si="66"/>
        <v>0.42753966370000002</v>
      </c>
      <c r="T395" s="73">
        <f t="shared" si="66"/>
        <v>-0.84449198299999995</v>
      </c>
      <c r="U395" s="73">
        <f t="shared" si="70"/>
        <v>5.5106240904770211E-2</v>
      </c>
      <c r="V395" s="74" t="str">
        <f t="shared" si="71"/>
        <v/>
      </c>
    </row>
    <row r="396" spans="1:22" ht="16.5" x14ac:dyDescent="0.35">
      <c r="A396" s="78">
        <v>1</v>
      </c>
      <c r="B396" s="64" t="s">
        <v>93</v>
      </c>
      <c r="C396" s="64">
        <v>34.5</v>
      </c>
      <c r="D396" s="64">
        <v>115.0001</v>
      </c>
      <c r="E396" s="64">
        <v>4121</v>
      </c>
      <c r="F396" s="64">
        <v>5</v>
      </c>
      <c r="G396" s="64">
        <v>4121</v>
      </c>
      <c r="H396" s="64">
        <v>2813</v>
      </c>
      <c r="I396" s="64">
        <v>1308</v>
      </c>
      <c r="J396" s="64">
        <v>0.31739868960000001</v>
      </c>
      <c r="K396" s="64">
        <v>-1.318347873</v>
      </c>
      <c r="L396" s="71" t="str">
        <f t="shared" si="67"/>
        <v>PTP</v>
      </c>
      <c r="M396" s="71">
        <f t="shared" si="68"/>
        <v>5</v>
      </c>
      <c r="N396" s="71" t="str">
        <f t="shared" si="64"/>
        <v>(34.50,115.00]</v>
      </c>
      <c r="O396" s="71">
        <f t="shared" si="65"/>
        <v>4121</v>
      </c>
      <c r="P396" s="71">
        <f t="shared" si="65"/>
        <v>2813</v>
      </c>
      <c r="Q396" s="71">
        <f t="shared" si="65"/>
        <v>1308</v>
      </c>
      <c r="R396" s="72">
        <f t="shared" si="69"/>
        <v>3.5626291355804723E-2</v>
      </c>
      <c r="S396" s="72">
        <f t="shared" si="66"/>
        <v>0.31739868960000001</v>
      </c>
      <c r="T396" s="73">
        <f t="shared" si="66"/>
        <v>-1.318347873</v>
      </c>
      <c r="U396" s="73">
        <f t="shared" si="70"/>
        <v>6.4287232701169914E-2</v>
      </c>
      <c r="V396" s="74" t="str">
        <f t="shared" si="71"/>
        <v/>
      </c>
    </row>
    <row r="397" spans="1:22" ht="16.5" x14ac:dyDescent="0.35">
      <c r="A397" s="78">
        <v>1</v>
      </c>
      <c r="B397" s="64" t="s">
        <v>417</v>
      </c>
      <c r="C397" s="64" t="s">
        <v>21</v>
      </c>
      <c r="D397" s="64">
        <v>0.05</v>
      </c>
      <c r="E397" s="64">
        <v>9945</v>
      </c>
      <c r="F397" s="64">
        <v>1</v>
      </c>
      <c r="G397" s="64">
        <v>9945</v>
      </c>
      <c r="H397" s="64">
        <v>1989</v>
      </c>
      <c r="I397" s="64">
        <v>7956</v>
      </c>
      <c r="J397" s="64">
        <v>0.8</v>
      </c>
      <c r="K397" s="64">
        <v>0.83369876509999996</v>
      </c>
      <c r="L397" s="71" t="str">
        <f t="shared" si="67"/>
        <v>PTP_RATIO</v>
      </c>
      <c r="M397" s="71">
        <f t="shared" si="68"/>
        <v>1</v>
      </c>
      <c r="N397" s="71" t="s">
        <v>985</v>
      </c>
      <c r="O397" s="71">
        <f t="shared" si="65"/>
        <v>9945</v>
      </c>
      <c r="P397" s="71">
        <f t="shared" si="65"/>
        <v>1989</v>
      </c>
      <c r="Q397" s="71">
        <f t="shared" si="65"/>
        <v>7956</v>
      </c>
      <c r="R397" s="72">
        <f t="shared" si="69"/>
        <v>8.5975119517951462E-2</v>
      </c>
      <c r="S397" s="72">
        <f t="shared" si="66"/>
        <v>0.8</v>
      </c>
      <c r="T397" s="73">
        <f t="shared" si="66"/>
        <v>0.83369876509999996</v>
      </c>
      <c r="U397" s="73">
        <f t="shared" si="70"/>
        <v>5.1092464545676813E-2</v>
      </c>
      <c r="V397" s="74">
        <f t="shared" si="71"/>
        <v>0.16735036555182001</v>
      </c>
    </row>
    <row r="398" spans="1:22" ht="16.5" x14ac:dyDescent="0.35">
      <c r="A398" s="78">
        <v>1</v>
      </c>
      <c r="B398" s="64" t="s">
        <v>417</v>
      </c>
      <c r="C398" s="64">
        <v>0.05</v>
      </c>
      <c r="D398" s="64">
        <v>0.2</v>
      </c>
      <c r="E398" s="64">
        <v>28120</v>
      </c>
      <c r="F398" s="64">
        <v>2</v>
      </c>
      <c r="G398" s="64">
        <v>28120</v>
      </c>
      <c r="H398" s="64">
        <v>8124</v>
      </c>
      <c r="I398" s="64">
        <v>19996</v>
      </c>
      <c r="J398" s="64">
        <v>0.71109530580000002</v>
      </c>
      <c r="K398" s="64">
        <v>0.34811401380000001</v>
      </c>
      <c r="L398" s="71" t="str">
        <f t="shared" si="67"/>
        <v>PTP_RATIO</v>
      </c>
      <c r="M398" s="71">
        <f t="shared" si="68"/>
        <v>2</v>
      </c>
      <c r="N398" s="71" t="str">
        <f t="shared" si="64"/>
        <v>(0.05,0.20]</v>
      </c>
      <c r="O398" s="71">
        <f t="shared" si="65"/>
        <v>28120</v>
      </c>
      <c r="P398" s="71">
        <f t="shared" si="65"/>
        <v>8124</v>
      </c>
      <c r="Q398" s="71">
        <f t="shared" si="65"/>
        <v>19996</v>
      </c>
      <c r="R398" s="72">
        <f t="shared" si="69"/>
        <v>0.24309908103014533</v>
      </c>
      <c r="S398" s="72">
        <f t="shared" si="66"/>
        <v>0.71109530580000002</v>
      </c>
      <c r="T398" s="73">
        <f t="shared" si="66"/>
        <v>0.34811401380000001</v>
      </c>
      <c r="U398" s="73">
        <f t="shared" si="70"/>
        <v>2.7871388781157965E-2</v>
      </c>
      <c r="V398" s="74" t="str">
        <f t="shared" si="71"/>
        <v/>
      </c>
    </row>
    <row r="399" spans="1:22" ht="16.5" x14ac:dyDescent="0.35">
      <c r="A399" s="78">
        <v>1</v>
      </c>
      <c r="B399" s="64" t="s">
        <v>417</v>
      </c>
      <c r="C399" s="64">
        <v>0.2</v>
      </c>
      <c r="D399" s="64">
        <v>0.35</v>
      </c>
      <c r="E399" s="64">
        <v>31299</v>
      </c>
      <c r="F399" s="64">
        <v>3</v>
      </c>
      <c r="G399" s="64">
        <v>31299</v>
      </c>
      <c r="H399" s="64">
        <v>10664</v>
      </c>
      <c r="I399" s="64">
        <v>20635</v>
      </c>
      <c r="J399" s="64">
        <v>0.65928623919999996</v>
      </c>
      <c r="K399" s="64">
        <v>0.1075194843</v>
      </c>
      <c r="L399" s="71" t="str">
        <f t="shared" si="67"/>
        <v>PTP_RATIO</v>
      </c>
      <c r="M399" s="71">
        <f t="shared" si="68"/>
        <v>3</v>
      </c>
      <c r="N399" s="71" t="str">
        <f t="shared" si="64"/>
        <v>(0.20,0.35]</v>
      </c>
      <c r="O399" s="71">
        <f t="shared" si="65"/>
        <v>31299</v>
      </c>
      <c r="P399" s="71">
        <f t="shared" si="65"/>
        <v>10664</v>
      </c>
      <c r="Q399" s="71">
        <f t="shared" si="65"/>
        <v>20635</v>
      </c>
      <c r="R399" s="72">
        <f t="shared" si="69"/>
        <v>0.27058172607263581</v>
      </c>
      <c r="S399" s="72">
        <f t="shared" si="66"/>
        <v>0.65928623919999996</v>
      </c>
      <c r="T399" s="73">
        <f t="shared" si="66"/>
        <v>0.1075194843</v>
      </c>
      <c r="U399" s="73">
        <f t="shared" si="70"/>
        <v>3.0804504089111512E-3</v>
      </c>
      <c r="V399" s="74" t="str">
        <f t="shared" si="71"/>
        <v/>
      </c>
    </row>
    <row r="400" spans="1:22" ht="16.5" x14ac:dyDescent="0.35">
      <c r="A400" s="78">
        <v>1</v>
      </c>
      <c r="B400" s="64" t="s">
        <v>417</v>
      </c>
      <c r="C400" s="64">
        <v>0.35</v>
      </c>
      <c r="D400" s="64">
        <v>0.55000000000000004</v>
      </c>
      <c r="E400" s="64">
        <v>29981</v>
      </c>
      <c r="F400" s="64">
        <v>4</v>
      </c>
      <c r="G400" s="64">
        <v>29981</v>
      </c>
      <c r="H400" s="64">
        <v>12832</v>
      </c>
      <c r="I400" s="64">
        <v>17149</v>
      </c>
      <c r="J400" s="64">
        <v>0.57199559720000004</v>
      </c>
      <c r="K400" s="64">
        <v>-0.262597784</v>
      </c>
      <c r="L400" s="71" t="str">
        <f t="shared" si="67"/>
        <v>PTP_RATIO</v>
      </c>
      <c r="M400" s="71">
        <f t="shared" si="68"/>
        <v>4</v>
      </c>
      <c r="N400" s="71" t="str">
        <f t="shared" si="64"/>
        <v>(0.35,0.55]</v>
      </c>
      <c r="O400" s="71">
        <f t="shared" si="65"/>
        <v>29981</v>
      </c>
      <c r="P400" s="71">
        <f t="shared" si="65"/>
        <v>12832</v>
      </c>
      <c r="Q400" s="71">
        <f t="shared" si="65"/>
        <v>17149</v>
      </c>
      <c r="R400" s="72">
        <f t="shared" si="69"/>
        <v>0.25918753728182031</v>
      </c>
      <c r="S400" s="72">
        <f t="shared" si="66"/>
        <v>0.57199559720000004</v>
      </c>
      <c r="T400" s="73">
        <f t="shared" si="66"/>
        <v>-0.262597784</v>
      </c>
      <c r="U400" s="73">
        <f t="shared" si="70"/>
        <v>1.8418921695063272E-2</v>
      </c>
      <c r="V400" s="74" t="str">
        <f t="shared" si="71"/>
        <v/>
      </c>
    </row>
    <row r="401" spans="1:30" ht="16.5" x14ac:dyDescent="0.35">
      <c r="A401" s="78">
        <v>1</v>
      </c>
      <c r="B401" s="64" t="s">
        <v>417</v>
      </c>
      <c r="C401" s="64">
        <v>0.55000000000000004</v>
      </c>
      <c r="D401" s="64">
        <v>1.0001</v>
      </c>
      <c r="E401" s="64">
        <v>16328</v>
      </c>
      <c r="F401" s="64">
        <v>5</v>
      </c>
      <c r="G401" s="64">
        <v>16328</v>
      </c>
      <c r="H401" s="64">
        <v>8642</v>
      </c>
      <c r="I401" s="64">
        <v>7686</v>
      </c>
      <c r="J401" s="64">
        <v>0.47072513469999999</v>
      </c>
      <c r="K401" s="64">
        <v>-0.66982914100000002</v>
      </c>
      <c r="L401" s="71" t="str">
        <f t="shared" si="67"/>
        <v>PTP_RATIO</v>
      </c>
      <c r="M401" s="71">
        <f t="shared" si="68"/>
        <v>5</v>
      </c>
      <c r="N401" s="71" t="str">
        <f t="shared" si="64"/>
        <v>(0.55,1.00]</v>
      </c>
      <c r="O401" s="71">
        <f t="shared" si="65"/>
        <v>16328</v>
      </c>
      <c r="P401" s="71">
        <f t="shared" si="65"/>
        <v>8642</v>
      </c>
      <c r="Q401" s="71">
        <f t="shared" si="65"/>
        <v>7686</v>
      </c>
      <c r="R401" s="72">
        <f t="shared" si="69"/>
        <v>0.14115653609744711</v>
      </c>
      <c r="S401" s="72">
        <f t="shared" si="66"/>
        <v>0.47072513469999999</v>
      </c>
      <c r="T401" s="73">
        <f t="shared" si="66"/>
        <v>-0.66982914100000002</v>
      </c>
      <c r="U401" s="73">
        <f t="shared" si="70"/>
        <v>6.6887140121010796E-2</v>
      </c>
      <c r="V401" s="74" t="str">
        <f t="shared" si="71"/>
        <v/>
      </c>
    </row>
    <row r="402" spans="1:30" ht="16.5" x14ac:dyDescent="0.35">
      <c r="A402" s="78">
        <v>1</v>
      </c>
      <c r="B402" s="64" t="s">
        <v>51</v>
      </c>
      <c r="C402" s="64">
        <v>-1E-4</v>
      </c>
      <c r="D402" s="64">
        <v>0.45</v>
      </c>
      <c r="E402" s="64">
        <v>92597</v>
      </c>
      <c r="F402" s="64">
        <v>1</v>
      </c>
      <c r="G402" s="64">
        <v>92597</v>
      </c>
      <c r="H402" s="64">
        <v>33090</v>
      </c>
      <c r="I402" s="64">
        <v>59507</v>
      </c>
      <c r="J402" s="64">
        <v>0.64264501009999997</v>
      </c>
      <c r="K402" s="64">
        <v>3.4267234700000003E-2</v>
      </c>
      <c r="L402" s="71" t="str">
        <f t="shared" si="67"/>
        <v>QQNO_INIT</v>
      </c>
      <c r="M402" s="71">
        <f t="shared" si="68"/>
        <v>1</v>
      </c>
      <c r="N402" s="71" t="str">
        <f t="shared" si="64"/>
        <v>(0.00,0.45]</v>
      </c>
      <c r="O402" s="71">
        <f t="shared" si="65"/>
        <v>92597</v>
      </c>
      <c r="P402" s="71">
        <f t="shared" si="65"/>
        <v>33090</v>
      </c>
      <c r="Q402" s="71">
        <f t="shared" si="65"/>
        <v>59507</v>
      </c>
      <c r="R402" s="72">
        <f t="shared" si="69"/>
        <v>0.80050660050314248</v>
      </c>
      <c r="S402" s="72">
        <f t="shared" si="66"/>
        <v>0.64264501009999997</v>
      </c>
      <c r="T402" s="73">
        <f t="shared" si="66"/>
        <v>3.4267234700000003E-2</v>
      </c>
      <c r="U402" s="73">
        <f t="shared" si="70"/>
        <v>9.3557837900010968E-4</v>
      </c>
      <c r="V402" s="74">
        <f t="shared" si="71"/>
        <v>5.2887777589616953E-3</v>
      </c>
    </row>
    <row r="403" spans="1:30" ht="16.5" x14ac:dyDescent="0.35">
      <c r="A403" s="78">
        <v>1</v>
      </c>
      <c r="B403" s="64" t="s">
        <v>51</v>
      </c>
      <c r="C403" s="64">
        <v>0.9</v>
      </c>
      <c r="D403" s="64">
        <v>1.35</v>
      </c>
      <c r="E403" s="64">
        <v>6945</v>
      </c>
      <c r="F403" s="64">
        <v>2</v>
      </c>
      <c r="G403" s="64">
        <v>6945</v>
      </c>
      <c r="H403" s="64">
        <v>2743</v>
      </c>
      <c r="I403" s="64">
        <v>4202</v>
      </c>
      <c r="J403" s="64">
        <v>0.60503959679999997</v>
      </c>
      <c r="K403" s="64">
        <v>-0.12608720600000001</v>
      </c>
      <c r="L403" s="71" t="str">
        <f t="shared" si="67"/>
        <v>QQNO_INIT</v>
      </c>
      <c r="M403" s="71">
        <f t="shared" si="68"/>
        <v>2</v>
      </c>
      <c r="N403" s="71" t="str">
        <f t="shared" si="64"/>
        <v>(0.90,1.35]</v>
      </c>
      <c r="O403" s="71">
        <f t="shared" si="65"/>
        <v>6945</v>
      </c>
      <c r="P403" s="71">
        <f t="shared" si="65"/>
        <v>2743</v>
      </c>
      <c r="Q403" s="71">
        <f t="shared" si="65"/>
        <v>4202</v>
      </c>
      <c r="R403" s="72">
        <f t="shared" si="69"/>
        <v>6.0039940176186316E-2</v>
      </c>
      <c r="S403" s="72">
        <f t="shared" si="66"/>
        <v>0.60503959679999997</v>
      </c>
      <c r="T403" s="73">
        <f t="shared" si="66"/>
        <v>-0.12608720600000001</v>
      </c>
      <c r="U403" s="73">
        <f t="shared" si="70"/>
        <v>9.6970361125990308E-4</v>
      </c>
      <c r="V403" s="74" t="str">
        <f t="shared" si="71"/>
        <v/>
      </c>
    </row>
    <row r="404" spans="1:30" ht="16.5" x14ac:dyDescent="0.35">
      <c r="A404" s="78">
        <v>1</v>
      </c>
      <c r="B404" s="64" t="s">
        <v>51</v>
      </c>
      <c r="C404" s="64">
        <v>1.8</v>
      </c>
      <c r="D404" s="64">
        <v>3.15</v>
      </c>
      <c r="E404" s="64">
        <v>6227</v>
      </c>
      <c r="F404" s="64">
        <v>3</v>
      </c>
      <c r="G404" s="64">
        <v>6227</v>
      </c>
      <c r="H404" s="64">
        <v>2370</v>
      </c>
      <c r="I404" s="64">
        <v>3857</v>
      </c>
      <c r="J404" s="64">
        <v>0.61939938979999998</v>
      </c>
      <c r="K404" s="64">
        <v>-6.5595872E-2</v>
      </c>
      <c r="L404" s="71" t="str">
        <f t="shared" si="67"/>
        <v>QQNO_INIT</v>
      </c>
      <c r="M404" s="71">
        <f t="shared" si="68"/>
        <v>3</v>
      </c>
      <c r="N404" s="71" t="str">
        <f t="shared" si="64"/>
        <v>(1.80,3.15]</v>
      </c>
      <c r="O404" s="71">
        <f t="shared" si="65"/>
        <v>6227</v>
      </c>
      <c r="P404" s="71">
        <f t="shared" si="65"/>
        <v>2370</v>
      </c>
      <c r="Q404" s="71">
        <f t="shared" si="65"/>
        <v>3857</v>
      </c>
      <c r="R404" s="72">
        <f t="shared" si="69"/>
        <v>5.3832787253723861E-2</v>
      </c>
      <c r="S404" s="72">
        <f t="shared" si="66"/>
        <v>0.61939938979999998</v>
      </c>
      <c r="T404" s="73">
        <f t="shared" si="66"/>
        <v>-6.5595872E-2</v>
      </c>
      <c r="U404" s="73">
        <f t="shared" si="70"/>
        <v>2.3361367951279106E-4</v>
      </c>
      <c r="V404" s="74" t="str">
        <f t="shared" si="71"/>
        <v/>
      </c>
    </row>
    <row r="405" spans="1:30" ht="16.5" x14ac:dyDescent="0.35">
      <c r="A405" s="78">
        <v>1</v>
      </c>
      <c r="B405" s="64" t="s">
        <v>51</v>
      </c>
      <c r="C405" s="64">
        <v>3.6</v>
      </c>
      <c r="D405" s="64">
        <v>7.2</v>
      </c>
      <c r="E405" s="64">
        <v>6812</v>
      </c>
      <c r="F405" s="64">
        <v>4</v>
      </c>
      <c r="G405" s="64">
        <v>6812</v>
      </c>
      <c r="H405" s="64">
        <v>2838</v>
      </c>
      <c r="I405" s="64">
        <v>3974</v>
      </c>
      <c r="J405" s="64">
        <v>0.58338226660000003</v>
      </c>
      <c r="K405" s="64">
        <v>-0.21592203099999999</v>
      </c>
      <c r="L405" s="71" t="str">
        <f t="shared" si="67"/>
        <v>QQNO_INIT</v>
      </c>
      <c r="M405" s="71">
        <f t="shared" si="68"/>
        <v>4</v>
      </c>
      <c r="N405" s="71" t="str">
        <f t="shared" si="64"/>
        <v>(3.60,7.20]</v>
      </c>
      <c r="O405" s="71">
        <f t="shared" si="65"/>
        <v>6812</v>
      </c>
      <c r="P405" s="71">
        <f t="shared" si="65"/>
        <v>2838</v>
      </c>
      <c r="Q405" s="71">
        <f t="shared" si="65"/>
        <v>3974</v>
      </c>
      <c r="R405" s="72">
        <f t="shared" si="69"/>
        <v>5.8890147225368061E-2</v>
      </c>
      <c r="S405" s="72">
        <f t="shared" si="66"/>
        <v>0.58338226660000003</v>
      </c>
      <c r="T405" s="73">
        <f t="shared" si="66"/>
        <v>-0.21592203099999999</v>
      </c>
      <c r="U405" s="73">
        <f t="shared" si="70"/>
        <v>2.8166038572275827E-3</v>
      </c>
      <c r="V405" s="74" t="str">
        <f t="shared" si="71"/>
        <v/>
      </c>
    </row>
    <row r="406" spans="1:30" ht="16.5" x14ac:dyDescent="0.35">
      <c r="A406" s="78">
        <v>1</v>
      </c>
      <c r="B406" s="64" t="s">
        <v>51</v>
      </c>
      <c r="C406" s="64">
        <v>7.65</v>
      </c>
      <c r="D406" s="64">
        <v>9.0000999999999998</v>
      </c>
      <c r="E406" s="64">
        <v>3092</v>
      </c>
      <c r="F406" s="64">
        <v>5</v>
      </c>
      <c r="G406" s="64">
        <v>3092</v>
      </c>
      <c r="H406" s="64">
        <v>1210</v>
      </c>
      <c r="I406" s="64">
        <v>1882</v>
      </c>
      <c r="J406" s="64">
        <v>0.60866752909999999</v>
      </c>
      <c r="K406" s="64">
        <v>-0.110880915</v>
      </c>
      <c r="L406" s="71" t="str">
        <f t="shared" si="67"/>
        <v>QQNO_INIT</v>
      </c>
      <c r="M406" s="71">
        <f t="shared" si="68"/>
        <v>5</v>
      </c>
      <c r="N406" s="71" t="str">
        <f t="shared" si="64"/>
        <v>(7.65,9.00]</v>
      </c>
      <c r="O406" s="71">
        <f t="shared" si="65"/>
        <v>3092</v>
      </c>
      <c r="P406" s="71">
        <f t="shared" si="65"/>
        <v>1210</v>
      </c>
      <c r="Q406" s="71">
        <f t="shared" si="65"/>
        <v>1882</v>
      </c>
      <c r="R406" s="72">
        <f t="shared" si="69"/>
        <v>2.6730524841579281E-2</v>
      </c>
      <c r="S406" s="72">
        <f t="shared" si="66"/>
        <v>0.60866752909999999</v>
      </c>
      <c r="T406" s="73">
        <f t="shared" si="66"/>
        <v>-0.110880915</v>
      </c>
      <c r="U406" s="73">
        <f t="shared" si="70"/>
        <v>3.3327823196130927E-4</v>
      </c>
      <c r="V406" s="74" t="str">
        <f t="shared" si="71"/>
        <v/>
      </c>
    </row>
    <row r="407" spans="1:30" ht="16.5" x14ac:dyDescent="0.35">
      <c r="A407" s="78">
        <v>1</v>
      </c>
      <c r="B407" s="64" t="s">
        <v>52</v>
      </c>
      <c r="C407" s="64">
        <v>-1E-4</v>
      </c>
      <c r="D407" s="64">
        <v>0.55000000000000004</v>
      </c>
      <c r="E407" s="64">
        <v>92602</v>
      </c>
      <c r="F407" s="64">
        <v>1</v>
      </c>
      <c r="G407" s="64">
        <v>92602</v>
      </c>
      <c r="H407" s="64">
        <v>33090</v>
      </c>
      <c r="I407" s="64">
        <v>59512</v>
      </c>
      <c r="J407" s="64">
        <v>0.64266430529999996</v>
      </c>
      <c r="K407" s="64">
        <v>3.4351254900000003E-2</v>
      </c>
      <c r="L407" s="71" t="str">
        <f t="shared" si="67"/>
        <v>QQ_LENGTH</v>
      </c>
      <c r="M407" s="71">
        <f t="shared" si="68"/>
        <v>1</v>
      </c>
      <c r="N407" s="71" t="str">
        <f t="shared" si="64"/>
        <v>(0.00,0.55]</v>
      </c>
      <c r="O407" s="71">
        <f t="shared" si="65"/>
        <v>92602</v>
      </c>
      <c r="P407" s="71">
        <f t="shared" si="65"/>
        <v>33090</v>
      </c>
      <c r="Q407" s="71">
        <f t="shared" si="65"/>
        <v>59512</v>
      </c>
      <c r="R407" s="72">
        <f t="shared" si="69"/>
        <v>0.80054982580204537</v>
      </c>
      <c r="S407" s="72">
        <f t="shared" si="66"/>
        <v>0.64266430529999996</v>
      </c>
      <c r="T407" s="73">
        <f t="shared" si="66"/>
        <v>3.4351254900000003E-2</v>
      </c>
      <c r="U407" s="73">
        <f t="shared" si="70"/>
        <v>9.4021163624051301E-4</v>
      </c>
      <c r="V407" s="74">
        <f t="shared" si="71"/>
        <v>5.0433932685134027E-3</v>
      </c>
    </row>
    <row r="408" spans="1:30" ht="16.5" x14ac:dyDescent="0.35">
      <c r="A408" s="78">
        <v>1</v>
      </c>
      <c r="B408" s="64" t="s">
        <v>52</v>
      </c>
      <c r="C408" s="64">
        <v>4.95</v>
      </c>
      <c r="D408" s="64">
        <v>7.15</v>
      </c>
      <c r="E408" s="64">
        <v>192</v>
      </c>
      <c r="F408" s="64">
        <v>2</v>
      </c>
      <c r="G408" s="64">
        <v>192</v>
      </c>
      <c r="H408" s="64">
        <v>82</v>
      </c>
      <c r="I408" s="64">
        <v>110</v>
      </c>
      <c r="J408" s="64">
        <v>0.57291666669999997</v>
      </c>
      <c r="K408" s="64">
        <v>-0.25883447799999998</v>
      </c>
      <c r="L408" s="71" t="str">
        <f t="shared" si="67"/>
        <v>QQ_LENGTH</v>
      </c>
      <c r="M408" s="71">
        <f t="shared" si="68"/>
        <v>2</v>
      </c>
      <c r="N408" s="71" t="str">
        <f t="shared" si="64"/>
        <v>(4.95,7.15]</v>
      </c>
      <c r="O408" s="71">
        <f t="shared" si="65"/>
        <v>192</v>
      </c>
      <c r="P408" s="71">
        <f t="shared" si="65"/>
        <v>82</v>
      </c>
      <c r="Q408" s="71">
        <f t="shared" si="65"/>
        <v>110</v>
      </c>
      <c r="R408" s="72">
        <f t="shared" si="69"/>
        <v>1.6598514778729694E-3</v>
      </c>
      <c r="S408" s="72">
        <f t="shared" si="66"/>
        <v>0.57291666669999997</v>
      </c>
      <c r="T408" s="73">
        <f t="shared" si="66"/>
        <v>-0.25883447799999998</v>
      </c>
      <c r="U408" s="73">
        <f t="shared" si="70"/>
        <v>1.1455856439791978E-4</v>
      </c>
      <c r="V408" s="74" t="str">
        <f t="shared" si="71"/>
        <v/>
      </c>
    </row>
    <row r="409" spans="1:30" ht="16.5" x14ac:dyDescent="0.35">
      <c r="A409" s="78">
        <v>1</v>
      </c>
      <c r="B409" s="64" t="s">
        <v>52</v>
      </c>
      <c r="C409" s="64">
        <v>7.7</v>
      </c>
      <c r="D409" s="64">
        <v>8.25</v>
      </c>
      <c r="E409" s="64">
        <v>991</v>
      </c>
      <c r="F409" s="64">
        <v>3</v>
      </c>
      <c r="G409" s="64">
        <v>991</v>
      </c>
      <c r="H409" s="64">
        <v>392</v>
      </c>
      <c r="I409" s="64">
        <v>599</v>
      </c>
      <c r="J409" s="64">
        <v>0.60443995959999997</v>
      </c>
      <c r="K409" s="64">
        <v>-0.12859583799999999</v>
      </c>
      <c r="L409" s="71" t="str">
        <f t="shared" si="67"/>
        <v>QQ_LENGTH</v>
      </c>
      <c r="M409" s="71">
        <f t="shared" si="68"/>
        <v>3</v>
      </c>
      <c r="N409" s="71" t="str">
        <f t="shared" si="64"/>
        <v>(7.70,8.25]</v>
      </c>
      <c r="O409" s="71">
        <f t="shared" si="65"/>
        <v>991</v>
      </c>
      <c r="P409" s="71">
        <f t="shared" si="65"/>
        <v>392</v>
      </c>
      <c r="Q409" s="71">
        <f t="shared" si="65"/>
        <v>599</v>
      </c>
      <c r="R409" s="72">
        <f t="shared" si="69"/>
        <v>8.5672542425630875E-3</v>
      </c>
      <c r="S409" s="72">
        <f t="shared" si="66"/>
        <v>0.60443995959999997</v>
      </c>
      <c r="T409" s="73">
        <f t="shared" si="66"/>
        <v>-0.12859583799999999</v>
      </c>
      <c r="U409" s="73">
        <f t="shared" si="70"/>
        <v>1.4397194506256193E-4</v>
      </c>
      <c r="V409" s="74" t="str">
        <f t="shared" si="71"/>
        <v/>
      </c>
    </row>
    <row r="410" spans="1:30" ht="16.5" x14ac:dyDescent="0.35">
      <c r="A410" s="78">
        <v>1</v>
      </c>
      <c r="B410" s="64" t="s">
        <v>52</v>
      </c>
      <c r="C410" s="64">
        <v>8.8000000000000007</v>
      </c>
      <c r="D410" s="64">
        <v>9.35</v>
      </c>
      <c r="E410" s="64">
        <v>13243</v>
      </c>
      <c r="F410" s="64">
        <v>4</v>
      </c>
      <c r="G410" s="64">
        <v>13243</v>
      </c>
      <c r="H410" s="64">
        <v>5370</v>
      </c>
      <c r="I410" s="64">
        <v>7873</v>
      </c>
      <c r="J410" s="64">
        <v>0.59450275620000004</v>
      </c>
      <c r="K410" s="64">
        <v>-0.16998431999999999</v>
      </c>
      <c r="L410" s="71" t="str">
        <f t="shared" si="67"/>
        <v>QQ_LENGTH</v>
      </c>
      <c r="M410" s="71">
        <f t="shared" si="68"/>
        <v>4</v>
      </c>
      <c r="N410" s="71" t="str">
        <f t="shared" si="64"/>
        <v>(8.80,9.35]</v>
      </c>
      <c r="O410" s="71">
        <f t="shared" si="65"/>
        <v>13243</v>
      </c>
      <c r="P410" s="71">
        <f t="shared" si="65"/>
        <v>5370</v>
      </c>
      <c r="Q410" s="71">
        <f t="shared" si="65"/>
        <v>7873</v>
      </c>
      <c r="R410" s="72">
        <f t="shared" si="69"/>
        <v>0.11448652667433196</v>
      </c>
      <c r="S410" s="72">
        <f t="shared" si="66"/>
        <v>0.59450275620000004</v>
      </c>
      <c r="T410" s="73">
        <f t="shared" si="66"/>
        <v>-0.16998431999999999</v>
      </c>
      <c r="U410" s="73">
        <f t="shared" si="70"/>
        <v>3.3772727302749765E-3</v>
      </c>
      <c r="V410" s="74" t="str">
        <f t="shared" si="71"/>
        <v/>
      </c>
    </row>
    <row r="411" spans="1:30" ht="16.5" x14ac:dyDescent="0.35">
      <c r="A411" s="78">
        <v>1</v>
      </c>
      <c r="B411" s="64" t="s">
        <v>52</v>
      </c>
      <c r="C411" s="64">
        <v>9.9</v>
      </c>
      <c r="D411" s="64">
        <v>11.0001</v>
      </c>
      <c r="E411" s="64">
        <v>8645</v>
      </c>
      <c r="F411" s="64">
        <v>5</v>
      </c>
      <c r="G411" s="64">
        <v>8645</v>
      </c>
      <c r="H411" s="64">
        <v>3317</v>
      </c>
      <c r="I411" s="64">
        <v>5328</v>
      </c>
      <c r="J411" s="64">
        <v>0.61631000579999995</v>
      </c>
      <c r="K411" s="64">
        <v>-7.8680422999999999E-2</v>
      </c>
      <c r="L411" s="71" t="str">
        <f t="shared" si="67"/>
        <v>QQ_LENGTH</v>
      </c>
      <c r="M411" s="71">
        <f t="shared" si="68"/>
        <v>5</v>
      </c>
      <c r="N411" s="71" t="str">
        <f t="shared" si="64"/>
        <v>(9.90,11.00]</v>
      </c>
      <c r="O411" s="71">
        <f t="shared" si="65"/>
        <v>8645</v>
      </c>
      <c r="P411" s="71">
        <f t="shared" si="65"/>
        <v>3317</v>
      </c>
      <c r="Q411" s="71">
        <f t="shared" si="65"/>
        <v>5328</v>
      </c>
      <c r="R411" s="72">
        <f t="shared" si="69"/>
        <v>7.4736541803186562E-2</v>
      </c>
      <c r="S411" s="72">
        <f t="shared" si="66"/>
        <v>0.61631000579999995</v>
      </c>
      <c r="T411" s="73">
        <f t="shared" si="66"/>
        <v>-7.8680422999999999E-2</v>
      </c>
      <c r="U411" s="73">
        <f t="shared" si="70"/>
        <v>4.6737839253743177E-4</v>
      </c>
      <c r="V411" s="74" t="str">
        <f t="shared" si="71"/>
        <v/>
      </c>
    </row>
    <row r="412" spans="1:30" ht="16.5" x14ac:dyDescent="0.35">
      <c r="A412" s="78">
        <v>1</v>
      </c>
      <c r="B412" s="64" t="s">
        <v>99</v>
      </c>
      <c r="C412" s="64">
        <v>0</v>
      </c>
      <c r="D412" s="64">
        <v>30.15</v>
      </c>
      <c r="E412" s="64">
        <v>109518</v>
      </c>
      <c r="F412" s="230">
        <v>1</v>
      </c>
      <c r="G412" s="230">
        <v>52216</v>
      </c>
      <c r="H412" s="230">
        <v>22801</v>
      </c>
      <c r="I412" s="230">
        <v>29415</v>
      </c>
      <c r="J412" s="230">
        <v>0.56333299999999997</v>
      </c>
      <c r="K412" s="64">
        <v>-0.29789524240074006</v>
      </c>
      <c r="L412" s="71" t="str">
        <f t="shared" si="67"/>
        <v>RECENT_CONTACT_DAY</v>
      </c>
      <c r="M412" s="231">
        <f t="shared" si="68"/>
        <v>1</v>
      </c>
      <c r="N412" s="231" t="s">
        <v>1362</v>
      </c>
      <c r="O412" s="231">
        <f t="shared" si="65"/>
        <v>52216</v>
      </c>
      <c r="P412" s="231">
        <f t="shared" si="65"/>
        <v>22801</v>
      </c>
      <c r="Q412" s="231">
        <f t="shared" si="65"/>
        <v>29415</v>
      </c>
      <c r="R412" s="232">
        <f t="shared" si="69"/>
        <v>0.45141044150320297</v>
      </c>
      <c r="S412" s="72">
        <f t="shared" si="66"/>
        <v>0.56333299999999997</v>
      </c>
      <c r="T412" s="73">
        <f t="shared" si="66"/>
        <v>-0.29789524240074006</v>
      </c>
      <c r="U412" s="73">
        <f t="shared" si="70"/>
        <v>4.1415370732667024E-2</v>
      </c>
      <c r="V412" s="74">
        <f t="shared" si="71"/>
        <v>7.8105338142850755E-2</v>
      </c>
      <c r="X412" s="178"/>
      <c r="Y412" s="178"/>
      <c r="Z412" s="178" t="s">
        <v>1307</v>
      </c>
      <c r="AA412" s="64" t="s">
        <v>24</v>
      </c>
      <c r="AB412" s="64" t="s">
        <v>23</v>
      </c>
      <c r="AC412" s="64" t="s">
        <v>22</v>
      </c>
      <c r="AD412" s="64" t="s">
        <v>966</v>
      </c>
    </row>
    <row r="413" spans="1:30" ht="16.5" x14ac:dyDescent="0.35">
      <c r="A413" s="78">
        <v>1</v>
      </c>
      <c r="B413" s="64" t="s">
        <v>99</v>
      </c>
      <c r="C413" s="64">
        <v>30.15</v>
      </c>
      <c r="D413" s="64">
        <v>60.3</v>
      </c>
      <c r="E413" s="64">
        <v>3040</v>
      </c>
      <c r="F413" s="230">
        <v>2</v>
      </c>
      <c r="G413" s="230">
        <v>63457</v>
      </c>
      <c r="H413" s="230">
        <v>19450</v>
      </c>
      <c r="I413" s="230">
        <v>44007</v>
      </c>
      <c r="J413" s="230">
        <v>0.69349300000000003</v>
      </c>
      <c r="K413" s="64">
        <v>0.26390604603983214</v>
      </c>
      <c r="L413" s="71" t="str">
        <f t="shared" si="67"/>
        <v>RECENT_CONTACT_DAY</v>
      </c>
      <c r="M413" s="231">
        <f t="shared" si="68"/>
        <v>2</v>
      </c>
      <c r="N413" s="231" t="s">
        <v>1364</v>
      </c>
      <c r="O413" s="231">
        <f t="shared" si="65"/>
        <v>63457</v>
      </c>
      <c r="P413" s="231">
        <f t="shared" si="65"/>
        <v>19450</v>
      </c>
      <c r="Q413" s="231">
        <f t="shared" si="65"/>
        <v>44007</v>
      </c>
      <c r="R413" s="232">
        <f t="shared" si="69"/>
        <v>0.54858955849679703</v>
      </c>
      <c r="S413" s="232">
        <f t="shared" si="66"/>
        <v>0.69349300000000003</v>
      </c>
      <c r="T413" s="73">
        <f t="shared" si="66"/>
        <v>0.26390604603983214</v>
      </c>
      <c r="U413" s="73">
        <f t="shared" si="70"/>
        <v>3.6689967410183731E-2</v>
      </c>
      <c r="V413" s="74" t="str">
        <f t="shared" si="71"/>
        <v/>
      </c>
      <c r="Z413" s="64">
        <v>1</v>
      </c>
      <c r="AA413" s="64">
        <v>29795</v>
      </c>
      <c r="AB413" s="64">
        <v>14114</v>
      </c>
      <c r="AC413" s="64">
        <v>15681</v>
      </c>
      <c r="AD413" s="64">
        <v>0.52629599999999999</v>
      </c>
    </row>
    <row r="414" spans="1:30" ht="16.5" x14ac:dyDescent="0.35">
      <c r="A414" s="78">
        <v>1</v>
      </c>
      <c r="B414" s="64" t="s">
        <v>27</v>
      </c>
      <c r="C414" s="64">
        <v>-1E-4</v>
      </c>
      <c r="D414" s="64">
        <v>0.35</v>
      </c>
      <c r="E414" s="64">
        <v>101939</v>
      </c>
      <c r="F414" s="64">
        <v>1</v>
      </c>
      <c r="G414" s="64">
        <v>101939</v>
      </c>
      <c r="H414" s="64">
        <v>37748</v>
      </c>
      <c r="I414" s="64">
        <v>64191</v>
      </c>
      <c r="J414" s="64">
        <v>0.62970000000000004</v>
      </c>
      <c r="K414" s="64">
        <v>-2.1665076275610796E-2</v>
      </c>
      <c r="L414" s="71" t="str">
        <f t="shared" si="67"/>
        <v>REJ_COUNT</v>
      </c>
      <c r="M414" s="71">
        <f t="shared" si="68"/>
        <v>1</v>
      </c>
      <c r="N414" s="71">
        <v>0</v>
      </c>
      <c r="O414" s="71">
        <f t="shared" si="65"/>
        <v>101939</v>
      </c>
      <c r="P414" s="71">
        <f t="shared" si="65"/>
        <v>37748</v>
      </c>
      <c r="Q414" s="71">
        <f t="shared" si="65"/>
        <v>64191</v>
      </c>
      <c r="R414" s="72">
        <f t="shared" si="69"/>
        <v>0.88126874897339913</v>
      </c>
      <c r="S414" s="72">
        <f t="shared" si="66"/>
        <v>0.62970000000000004</v>
      </c>
      <c r="T414" s="73">
        <f t="shared" si="66"/>
        <v>-2.1665076275610796E-2</v>
      </c>
      <c r="U414" s="73">
        <f t="shared" si="70"/>
        <v>4.1484072145445887E-4</v>
      </c>
      <c r="V414" s="74" t="e">
        <f>IF(B414=#REF!,"",SUMIFS($U:$U,$B:$B,B414))</f>
        <v>#REF!</v>
      </c>
      <c r="X414" s="178"/>
      <c r="Y414" s="178"/>
      <c r="Z414" s="178">
        <v>5</v>
      </c>
      <c r="AA414" s="64">
        <v>27931</v>
      </c>
      <c r="AB414" s="64">
        <v>7862</v>
      </c>
      <c r="AC414" s="64">
        <v>20069</v>
      </c>
      <c r="AD414" s="64">
        <v>0.71852099999999997</v>
      </c>
    </row>
    <row r="415" spans="1:30" ht="16.5" x14ac:dyDescent="0.35">
      <c r="A415" s="78">
        <v>1</v>
      </c>
      <c r="B415" s="64" t="s">
        <v>27</v>
      </c>
      <c r="C415" s="64">
        <v>0.35</v>
      </c>
      <c r="D415" s="64">
        <v>2.1</v>
      </c>
      <c r="E415" s="64">
        <v>11918</v>
      </c>
      <c r="F415" s="64">
        <v>2</v>
      </c>
      <c r="G415" s="64">
        <v>13734</v>
      </c>
      <c r="H415" s="64">
        <v>4503</v>
      </c>
      <c r="I415" s="64">
        <v>9231</v>
      </c>
      <c r="J415" s="64">
        <v>0.67212799999999995</v>
      </c>
      <c r="K415" s="64">
        <v>0.16522794761913207</v>
      </c>
      <c r="L415" s="71" t="str">
        <f t="shared" si="67"/>
        <v>REJ_COUNT</v>
      </c>
      <c r="M415" s="71">
        <f t="shared" si="68"/>
        <v>2</v>
      </c>
      <c r="N415" s="71" t="s">
        <v>1315</v>
      </c>
      <c r="O415" s="71">
        <f t="shared" si="65"/>
        <v>13734</v>
      </c>
      <c r="P415" s="71">
        <f t="shared" si="65"/>
        <v>4503</v>
      </c>
      <c r="Q415" s="71">
        <f t="shared" si="65"/>
        <v>9231</v>
      </c>
      <c r="R415" s="72">
        <f t="shared" si="69"/>
        <v>0.11873125102660084</v>
      </c>
      <c r="S415" s="72">
        <f t="shared" si="66"/>
        <v>0.67212799999999995</v>
      </c>
      <c r="T415" s="73">
        <f t="shared" si="66"/>
        <v>0.16522794761913207</v>
      </c>
      <c r="U415" s="73">
        <f t="shared" si="70"/>
        <v>3.1637682749320563E-3</v>
      </c>
      <c r="V415" s="74" t="str">
        <f t="shared" ref="V415:V446" si="72">IF(B415=B414,"",SUMIFS($U:$U,$B:$B,B415))</f>
        <v/>
      </c>
    </row>
    <row r="416" spans="1:30" ht="16.5" x14ac:dyDescent="0.35">
      <c r="A416" s="78">
        <v>1</v>
      </c>
      <c r="B416" s="64" t="s">
        <v>398</v>
      </c>
      <c r="C416" s="64" t="s">
        <v>21</v>
      </c>
      <c r="D416" s="64" t="s">
        <v>21</v>
      </c>
      <c r="E416" s="64" t="s">
        <v>21</v>
      </c>
      <c r="F416" s="64">
        <v>1</v>
      </c>
      <c r="G416" s="64">
        <v>2641</v>
      </c>
      <c r="H416" s="64">
        <v>774</v>
      </c>
      <c r="I416" s="64">
        <v>1867</v>
      </c>
      <c r="J416" s="64">
        <v>0.70692919350000005</v>
      </c>
      <c r="K416" s="64">
        <v>0.32792067390000001</v>
      </c>
      <c r="L416" s="71" t="str">
        <f t="shared" si="67"/>
        <v>RELATIVETYPE</v>
      </c>
      <c r="M416" s="71">
        <f t="shared" si="68"/>
        <v>1</v>
      </c>
      <c r="N416" s="71" t="str">
        <f t="shared" si="64"/>
        <v>(.,.]</v>
      </c>
      <c r="O416" s="71">
        <f t="shared" si="65"/>
        <v>2641</v>
      </c>
      <c r="P416" s="71">
        <f t="shared" si="65"/>
        <v>774</v>
      </c>
      <c r="Q416" s="71">
        <f t="shared" si="65"/>
        <v>1867</v>
      </c>
      <c r="R416" s="72">
        <f t="shared" si="69"/>
        <v>2.283160288053392E-2</v>
      </c>
      <c r="S416" s="72">
        <f t="shared" si="66"/>
        <v>0.70692919350000005</v>
      </c>
      <c r="T416" s="73">
        <f t="shared" si="66"/>
        <v>0.32792067390000001</v>
      </c>
      <c r="U416" s="73">
        <f t="shared" si="70"/>
        <v>2.3312709324466978E-3</v>
      </c>
      <c r="V416" s="74">
        <f t="shared" si="72"/>
        <v>5.3054759000581517E-3</v>
      </c>
    </row>
    <row r="417" spans="1:22" ht="16.5" x14ac:dyDescent="0.35">
      <c r="A417" s="78">
        <v>1</v>
      </c>
      <c r="B417" s="64" t="s">
        <v>398</v>
      </c>
      <c r="C417" s="64" t="s">
        <v>21</v>
      </c>
      <c r="D417" s="64" t="s">
        <v>21</v>
      </c>
      <c r="E417" s="64" t="s">
        <v>21</v>
      </c>
      <c r="F417" s="64">
        <v>2</v>
      </c>
      <c r="G417" s="64">
        <v>13002</v>
      </c>
      <c r="H417" s="64">
        <v>4727</v>
      </c>
      <c r="I417" s="64">
        <v>8275</v>
      </c>
      <c r="J417" s="64">
        <v>0.63644054760000002</v>
      </c>
      <c r="K417" s="64">
        <v>7.3525734000000004E-3</v>
      </c>
      <c r="L417" s="71" t="str">
        <f t="shared" si="67"/>
        <v>RELATIVETYPE</v>
      </c>
      <c r="M417" s="71">
        <f t="shared" si="68"/>
        <v>2</v>
      </c>
      <c r="N417" s="71" t="str">
        <f t="shared" si="64"/>
        <v>(.,.]</v>
      </c>
      <c r="O417" s="71">
        <f t="shared" si="65"/>
        <v>13002</v>
      </c>
      <c r="P417" s="71">
        <f t="shared" si="65"/>
        <v>4727</v>
      </c>
      <c r="Q417" s="71">
        <f t="shared" si="65"/>
        <v>8275</v>
      </c>
      <c r="R417" s="72">
        <f t="shared" si="69"/>
        <v>0.11240306726721015</v>
      </c>
      <c r="S417" s="72">
        <f t="shared" si="66"/>
        <v>0.63644054760000002</v>
      </c>
      <c r="T417" s="73">
        <f t="shared" si="66"/>
        <v>7.3525734000000004E-3</v>
      </c>
      <c r="U417" s="73">
        <f t="shared" si="70"/>
        <v>6.0705063210469808E-6</v>
      </c>
      <c r="V417" s="74" t="str">
        <f t="shared" si="72"/>
        <v/>
      </c>
    </row>
    <row r="418" spans="1:22" ht="16.5" x14ac:dyDescent="0.35">
      <c r="A418" s="78">
        <v>1</v>
      </c>
      <c r="B418" s="64" t="s">
        <v>398</v>
      </c>
      <c r="C418" s="64" t="s">
        <v>21</v>
      </c>
      <c r="D418" s="64" t="s">
        <v>21</v>
      </c>
      <c r="E418" s="64" t="s">
        <v>21</v>
      </c>
      <c r="F418" s="64">
        <v>3</v>
      </c>
      <c r="G418" s="64">
        <v>23229</v>
      </c>
      <c r="H418" s="64">
        <v>8025</v>
      </c>
      <c r="I418" s="64">
        <v>15204</v>
      </c>
      <c r="J418" s="64">
        <v>0.65452666920000002</v>
      </c>
      <c r="K418" s="64">
        <v>8.6401285999999994E-2</v>
      </c>
      <c r="L418" s="71" t="str">
        <f t="shared" si="67"/>
        <v>RELATIVETYPE</v>
      </c>
      <c r="M418" s="71">
        <f t="shared" si="68"/>
        <v>3</v>
      </c>
      <c r="N418" s="71" t="str">
        <f t="shared" si="64"/>
        <v>(.,.]</v>
      </c>
      <c r="O418" s="71">
        <f t="shared" si="65"/>
        <v>23229</v>
      </c>
      <c r="P418" s="71">
        <f t="shared" si="65"/>
        <v>8025</v>
      </c>
      <c r="Q418" s="71">
        <f t="shared" si="65"/>
        <v>15204</v>
      </c>
      <c r="R418" s="72">
        <f t="shared" si="69"/>
        <v>0.20081609364328754</v>
      </c>
      <c r="S418" s="72">
        <f t="shared" si="66"/>
        <v>0.65452666920000002</v>
      </c>
      <c r="T418" s="73">
        <f t="shared" si="66"/>
        <v>8.6401285999999994E-2</v>
      </c>
      <c r="U418" s="73">
        <f t="shared" si="70"/>
        <v>1.480966864351455E-3</v>
      </c>
      <c r="V418" s="74" t="str">
        <f t="shared" si="72"/>
        <v/>
      </c>
    </row>
    <row r="419" spans="1:22" ht="16.5" x14ac:dyDescent="0.35">
      <c r="A419" s="78">
        <v>1</v>
      </c>
      <c r="B419" s="64" t="s">
        <v>398</v>
      </c>
      <c r="C419" s="64" t="s">
        <v>21</v>
      </c>
      <c r="D419" s="64" t="s">
        <v>21</v>
      </c>
      <c r="E419" s="64" t="s">
        <v>21</v>
      </c>
      <c r="F419" s="64">
        <v>4</v>
      </c>
      <c r="G419" s="64">
        <v>75937</v>
      </c>
      <c r="H419" s="64">
        <v>28455</v>
      </c>
      <c r="I419" s="64">
        <v>47482</v>
      </c>
      <c r="J419" s="64">
        <v>0.6252814833</v>
      </c>
      <c r="K419" s="64">
        <v>-4.0568795999999997E-2</v>
      </c>
      <c r="L419" s="71" t="str">
        <f t="shared" si="67"/>
        <v>RELATIVETYPE</v>
      </c>
      <c r="M419" s="71">
        <f t="shared" si="68"/>
        <v>4</v>
      </c>
      <c r="N419" s="71" t="str">
        <f t="shared" si="64"/>
        <v>(.,.]</v>
      </c>
      <c r="O419" s="71">
        <f t="shared" si="65"/>
        <v>75937</v>
      </c>
      <c r="P419" s="71">
        <f t="shared" si="65"/>
        <v>28455</v>
      </c>
      <c r="Q419" s="71">
        <f t="shared" si="65"/>
        <v>47482</v>
      </c>
      <c r="R419" s="72">
        <f t="shared" si="69"/>
        <v>0.65647990455854</v>
      </c>
      <c r="S419" s="72">
        <f t="shared" si="66"/>
        <v>0.6252814833</v>
      </c>
      <c r="T419" s="73">
        <f t="shared" si="66"/>
        <v>-4.0568795999999997E-2</v>
      </c>
      <c r="U419" s="73">
        <f t="shared" si="70"/>
        <v>1.0862410671585473E-3</v>
      </c>
      <c r="V419" s="74" t="str">
        <f t="shared" si="72"/>
        <v/>
      </c>
    </row>
    <row r="420" spans="1:22" ht="16.5" x14ac:dyDescent="0.35">
      <c r="A420" s="78">
        <v>1</v>
      </c>
      <c r="B420" s="64" t="s">
        <v>398</v>
      </c>
      <c r="C420" s="64" t="s">
        <v>21</v>
      </c>
      <c r="D420" s="64" t="s">
        <v>21</v>
      </c>
      <c r="E420" s="64" t="s">
        <v>21</v>
      </c>
      <c r="F420" s="64">
        <v>5</v>
      </c>
      <c r="G420" s="64">
        <v>864</v>
      </c>
      <c r="H420" s="64">
        <v>270</v>
      </c>
      <c r="I420" s="64">
        <v>594</v>
      </c>
      <c r="J420" s="64">
        <v>0.6875</v>
      </c>
      <c r="K420" s="64">
        <v>0.2358617643</v>
      </c>
      <c r="L420" s="71" t="str">
        <f t="shared" si="67"/>
        <v>RELATIVETYPE</v>
      </c>
      <c r="M420" s="71">
        <f t="shared" si="68"/>
        <v>5</v>
      </c>
      <c r="N420" s="71" t="str">
        <f t="shared" si="64"/>
        <v>(.,.]</v>
      </c>
      <c r="O420" s="71">
        <f t="shared" si="65"/>
        <v>864</v>
      </c>
      <c r="P420" s="71">
        <f t="shared" si="65"/>
        <v>270</v>
      </c>
      <c r="Q420" s="71">
        <f t="shared" si="65"/>
        <v>594</v>
      </c>
      <c r="R420" s="72">
        <f t="shared" si="69"/>
        <v>7.4693316504283631E-3</v>
      </c>
      <c r="S420" s="72">
        <f t="shared" si="66"/>
        <v>0.6875</v>
      </c>
      <c r="T420" s="73">
        <f t="shared" si="66"/>
        <v>0.2358617643</v>
      </c>
      <c r="U420" s="73">
        <f t="shared" si="70"/>
        <v>4.0092652978040457E-4</v>
      </c>
      <c r="V420" s="74" t="str">
        <f t="shared" si="72"/>
        <v/>
      </c>
    </row>
    <row r="421" spans="1:22" ht="16.5" x14ac:dyDescent="0.35">
      <c r="A421" s="78">
        <v>1</v>
      </c>
      <c r="B421" s="64" t="s">
        <v>76</v>
      </c>
      <c r="C421" s="64">
        <v>-1E-4</v>
      </c>
      <c r="D421" s="64">
        <v>2.65</v>
      </c>
      <c r="E421" s="64">
        <v>24897</v>
      </c>
      <c r="F421" s="64">
        <v>1</v>
      </c>
      <c r="G421" s="64">
        <v>24897</v>
      </c>
      <c r="H421" s="64">
        <v>6444</v>
      </c>
      <c r="I421" s="64">
        <v>18453</v>
      </c>
      <c r="J421" s="64">
        <v>0.74117363540000003</v>
      </c>
      <c r="K421" s="64">
        <v>0.49948189749999999</v>
      </c>
      <c r="L421" s="71" t="str">
        <f t="shared" si="67"/>
        <v>ROLL_BACK</v>
      </c>
      <c r="M421" s="71">
        <f t="shared" si="68"/>
        <v>1</v>
      </c>
      <c r="N421" s="71" t="str">
        <f t="shared" si="64"/>
        <v>(0.00,2.65]</v>
      </c>
      <c r="O421" s="71">
        <f t="shared" si="65"/>
        <v>24897</v>
      </c>
      <c r="P421" s="71">
        <f t="shared" si="65"/>
        <v>6444</v>
      </c>
      <c r="Q421" s="71">
        <f t="shared" si="65"/>
        <v>18453</v>
      </c>
      <c r="R421" s="72">
        <f t="shared" si="69"/>
        <v>0.21523605335730897</v>
      </c>
      <c r="S421" s="72">
        <f t="shared" si="66"/>
        <v>0.74117363540000003</v>
      </c>
      <c r="T421" s="73">
        <f t="shared" si="66"/>
        <v>0.49948189749999999</v>
      </c>
      <c r="U421" s="73">
        <f t="shared" si="70"/>
        <v>4.9354225690721981E-2</v>
      </c>
      <c r="V421" s="74">
        <f t="shared" si="72"/>
        <v>0.11652437688443928</v>
      </c>
    </row>
    <row r="422" spans="1:22" ht="16.5" x14ac:dyDescent="0.35">
      <c r="A422" s="78">
        <v>1</v>
      </c>
      <c r="B422" s="64" t="s">
        <v>76</v>
      </c>
      <c r="C422" s="64">
        <v>2.65</v>
      </c>
      <c r="D422" s="64">
        <v>5.3</v>
      </c>
      <c r="E422" s="64">
        <v>28143</v>
      </c>
      <c r="F422" s="64">
        <v>2</v>
      </c>
      <c r="G422" s="64">
        <v>28143</v>
      </c>
      <c r="H422" s="64">
        <v>9061</v>
      </c>
      <c r="I422" s="64">
        <v>19082</v>
      </c>
      <c r="J422" s="64">
        <v>0.67803716729999997</v>
      </c>
      <c r="K422" s="64">
        <v>0.19217039699999999</v>
      </c>
      <c r="L422" s="71" t="str">
        <f t="shared" si="67"/>
        <v>ROLL_BACK</v>
      </c>
      <c r="M422" s="71">
        <f t="shared" si="68"/>
        <v>2</v>
      </c>
      <c r="N422" s="71" t="str">
        <f t="shared" si="64"/>
        <v>(2.65,5.30]</v>
      </c>
      <c r="O422" s="71">
        <f t="shared" si="65"/>
        <v>28143</v>
      </c>
      <c r="P422" s="71">
        <f t="shared" si="65"/>
        <v>9061</v>
      </c>
      <c r="Q422" s="71">
        <f t="shared" si="65"/>
        <v>19082</v>
      </c>
      <c r="R422" s="72">
        <f t="shared" si="69"/>
        <v>0.24329791740509885</v>
      </c>
      <c r="S422" s="72">
        <f t="shared" si="66"/>
        <v>0.67803716729999997</v>
      </c>
      <c r="T422" s="73">
        <f t="shared" si="66"/>
        <v>0.19217039699999999</v>
      </c>
      <c r="U422" s="73">
        <f t="shared" si="70"/>
        <v>8.7319137978541812E-3</v>
      </c>
      <c r="V422" s="74" t="str">
        <f t="shared" si="72"/>
        <v/>
      </c>
    </row>
    <row r="423" spans="1:22" ht="16.5" x14ac:dyDescent="0.35">
      <c r="A423" s="78">
        <v>1</v>
      </c>
      <c r="B423" s="64" t="s">
        <v>76</v>
      </c>
      <c r="C423" s="64">
        <v>5.3</v>
      </c>
      <c r="D423" s="64">
        <v>10.6</v>
      </c>
      <c r="E423" s="64">
        <v>34779</v>
      </c>
      <c r="F423" s="64">
        <v>3</v>
      </c>
      <c r="G423" s="64">
        <v>34779</v>
      </c>
      <c r="H423" s="64">
        <v>13493</v>
      </c>
      <c r="I423" s="64">
        <v>21286</v>
      </c>
      <c r="J423" s="64">
        <v>0.61203599870000003</v>
      </c>
      <c r="K423" s="64">
        <v>-9.6717048999999999E-2</v>
      </c>
      <c r="L423" s="71" t="str">
        <f t="shared" si="67"/>
        <v>ROLL_BACK</v>
      </c>
      <c r="M423" s="71">
        <f t="shared" si="68"/>
        <v>3</v>
      </c>
      <c r="N423" s="71" t="str">
        <f t="shared" ref="N423:N486" si="73">CONCATENATE("(",TEXT(C423,"#0.00"),",",TEXT(D423,"#0.00"),"]")</f>
        <v>(5.30,10.60]</v>
      </c>
      <c r="O423" s="71">
        <f t="shared" si="65"/>
        <v>34779</v>
      </c>
      <c r="P423" s="71">
        <f t="shared" si="65"/>
        <v>13493</v>
      </c>
      <c r="Q423" s="71">
        <f t="shared" si="65"/>
        <v>21286</v>
      </c>
      <c r="R423" s="72">
        <f t="shared" si="69"/>
        <v>0.30066653410908334</v>
      </c>
      <c r="S423" s="72">
        <f t="shared" si="66"/>
        <v>0.61203599870000003</v>
      </c>
      <c r="T423" s="73">
        <f t="shared" si="66"/>
        <v>-9.6717048999999999E-2</v>
      </c>
      <c r="U423" s="73">
        <f t="shared" si="70"/>
        <v>2.8473772955750947E-3</v>
      </c>
      <c r="V423" s="74" t="str">
        <f t="shared" si="72"/>
        <v/>
      </c>
    </row>
    <row r="424" spans="1:22" ht="16.5" x14ac:dyDescent="0.35">
      <c r="A424" s="78">
        <v>1</v>
      </c>
      <c r="B424" s="64" t="s">
        <v>76</v>
      </c>
      <c r="C424" s="64">
        <v>10.6</v>
      </c>
      <c r="D424" s="64">
        <v>13.25</v>
      </c>
      <c r="E424" s="64">
        <v>12590</v>
      </c>
      <c r="F424" s="64">
        <v>4</v>
      </c>
      <c r="G424" s="64">
        <v>12590</v>
      </c>
      <c r="H424" s="64">
        <v>5600</v>
      </c>
      <c r="I424" s="64">
        <v>6990</v>
      </c>
      <c r="J424" s="64">
        <v>0.55520254170000005</v>
      </c>
      <c r="K424" s="64">
        <v>-0.33088163799999998</v>
      </c>
      <c r="L424" s="71" t="str">
        <f t="shared" si="67"/>
        <v>ROLL_BACK</v>
      </c>
      <c r="M424" s="71">
        <f t="shared" si="68"/>
        <v>4</v>
      </c>
      <c r="N424" s="71" t="str">
        <f t="shared" si="73"/>
        <v>(10.60,13.25]</v>
      </c>
      <c r="O424" s="71">
        <f t="shared" ref="O424:Q487" si="74">G424</f>
        <v>12590</v>
      </c>
      <c r="P424" s="71">
        <f t="shared" si="74"/>
        <v>5600</v>
      </c>
      <c r="Q424" s="71">
        <f t="shared" si="74"/>
        <v>6990</v>
      </c>
      <c r="R424" s="72">
        <f t="shared" si="69"/>
        <v>0.10884130263760775</v>
      </c>
      <c r="S424" s="72">
        <f t="shared" ref="S424:T487" si="75">J424</f>
        <v>0.55520254170000005</v>
      </c>
      <c r="T424" s="73">
        <f t="shared" si="75"/>
        <v>-0.33088163799999998</v>
      </c>
      <c r="U424" s="73">
        <f t="shared" si="70"/>
        <v>1.2354514511656613E-2</v>
      </c>
      <c r="V424" s="74" t="str">
        <f t="shared" si="72"/>
        <v/>
      </c>
    </row>
    <row r="425" spans="1:22" ht="16.5" x14ac:dyDescent="0.35">
      <c r="A425" s="78">
        <v>1</v>
      </c>
      <c r="B425" s="64" t="s">
        <v>76</v>
      </c>
      <c r="C425" s="64">
        <v>13.25</v>
      </c>
      <c r="D425" s="64">
        <v>53.000100000000003</v>
      </c>
      <c r="E425" s="64">
        <v>15264</v>
      </c>
      <c r="F425" s="64">
        <v>5</v>
      </c>
      <c r="G425" s="64">
        <v>15264</v>
      </c>
      <c r="H425" s="64">
        <v>7653</v>
      </c>
      <c r="I425" s="64">
        <v>7611</v>
      </c>
      <c r="J425" s="64">
        <v>0.49862421379999999</v>
      </c>
      <c r="K425" s="64">
        <v>-0.55809875499999995</v>
      </c>
      <c r="L425" s="71" t="str">
        <f t="shared" si="67"/>
        <v>ROLL_BACK</v>
      </c>
      <c r="M425" s="71">
        <f t="shared" si="68"/>
        <v>5</v>
      </c>
      <c r="N425" s="71" t="str">
        <f t="shared" si="73"/>
        <v>(13.25,53.00]</v>
      </c>
      <c r="O425" s="71">
        <f t="shared" si="74"/>
        <v>15264</v>
      </c>
      <c r="P425" s="71">
        <f t="shared" si="74"/>
        <v>7653</v>
      </c>
      <c r="Q425" s="71">
        <f t="shared" si="74"/>
        <v>7611</v>
      </c>
      <c r="R425" s="72">
        <f t="shared" si="69"/>
        <v>0.13195819249090107</v>
      </c>
      <c r="S425" s="72">
        <f t="shared" si="75"/>
        <v>0.49862421379999999</v>
      </c>
      <c r="T425" s="73">
        <f t="shared" si="75"/>
        <v>-0.55809875499999995</v>
      </c>
      <c r="U425" s="73">
        <f t="shared" si="70"/>
        <v>4.3236345588631417E-2</v>
      </c>
      <c r="V425" s="74" t="str">
        <f t="shared" si="72"/>
        <v/>
      </c>
    </row>
    <row r="426" spans="1:22" ht="16.5" x14ac:dyDescent="0.35">
      <c r="A426" s="78">
        <v>1</v>
      </c>
      <c r="B426" s="64" t="s">
        <v>78</v>
      </c>
      <c r="C426" s="64">
        <v>-1.0001</v>
      </c>
      <c r="D426" s="64">
        <v>1.85</v>
      </c>
      <c r="E426" s="64">
        <v>15238</v>
      </c>
      <c r="F426" s="64">
        <v>1</v>
      </c>
      <c r="G426" s="64">
        <v>15238</v>
      </c>
      <c r="H426" s="64">
        <v>3677</v>
      </c>
      <c r="I426" s="64">
        <v>11561</v>
      </c>
      <c r="J426" s="64">
        <v>0.75869536680000005</v>
      </c>
      <c r="K426" s="64">
        <v>0.59294456630000003</v>
      </c>
      <c r="L426" s="71" t="str">
        <f t="shared" si="67"/>
        <v>ROLL_BACK_SEQ</v>
      </c>
      <c r="M426" s="71">
        <f t="shared" si="68"/>
        <v>1</v>
      </c>
      <c r="N426" s="71" t="str">
        <f t="shared" si="73"/>
        <v>(-1.00,1.85]</v>
      </c>
      <c r="O426" s="71">
        <f t="shared" si="74"/>
        <v>15238</v>
      </c>
      <c r="P426" s="71">
        <f t="shared" si="74"/>
        <v>3677</v>
      </c>
      <c r="Q426" s="71">
        <f t="shared" si="74"/>
        <v>11561</v>
      </c>
      <c r="R426" s="72">
        <f t="shared" si="69"/>
        <v>0.13173342093660578</v>
      </c>
      <c r="S426" s="72">
        <f t="shared" si="75"/>
        <v>0.75869536680000005</v>
      </c>
      <c r="T426" s="73">
        <f t="shared" si="75"/>
        <v>0.59294456630000003</v>
      </c>
      <c r="U426" s="73">
        <f t="shared" si="70"/>
        <v>4.1762325671051356E-2</v>
      </c>
      <c r="V426" s="74">
        <f t="shared" si="72"/>
        <v>0.11280384418701611</v>
      </c>
    </row>
    <row r="427" spans="1:22" ht="16.5" x14ac:dyDescent="0.35">
      <c r="A427" s="78">
        <v>1</v>
      </c>
      <c r="B427" s="64" t="s">
        <v>78</v>
      </c>
      <c r="C427" s="64">
        <v>1.85</v>
      </c>
      <c r="D427" s="64">
        <v>4.7</v>
      </c>
      <c r="E427" s="64">
        <v>27040</v>
      </c>
      <c r="F427" s="64">
        <v>2</v>
      </c>
      <c r="G427" s="64">
        <v>27040</v>
      </c>
      <c r="H427" s="64">
        <v>8224</v>
      </c>
      <c r="I427" s="64">
        <v>18816</v>
      </c>
      <c r="J427" s="64">
        <v>0.6958579882</v>
      </c>
      <c r="K427" s="64">
        <v>0.27505526689999998</v>
      </c>
      <c r="L427" s="71" t="str">
        <f t="shared" si="67"/>
        <v>ROLL_BACK_SEQ</v>
      </c>
      <c r="M427" s="71">
        <f t="shared" si="68"/>
        <v>2</v>
      </c>
      <c r="N427" s="71" t="str">
        <f t="shared" si="73"/>
        <v>(1.85,4.70]</v>
      </c>
      <c r="O427" s="71">
        <f t="shared" si="74"/>
        <v>27040</v>
      </c>
      <c r="P427" s="71">
        <f t="shared" si="74"/>
        <v>8224</v>
      </c>
      <c r="Q427" s="71">
        <f t="shared" si="74"/>
        <v>18816</v>
      </c>
      <c r="R427" s="72">
        <f t="shared" si="69"/>
        <v>0.23376241646710988</v>
      </c>
      <c r="S427" s="72">
        <f t="shared" si="75"/>
        <v>0.6958579882</v>
      </c>
      <c r="T427" s="73">
        <f t="shared" si="75"/>
        <v>0.27505526689999998</v>
      </c>
      <c r="U427" s="73">
        <f t="shared" si="70"/>
        <v>1.6950468278598828E-2</v>
      </c>
      <c r="V427" s="74" t="str">
        <f t="shared" si="72"/>
        <v/>
      </c>
    </row>
    <row r="428" spans="1:22" ht="16.5" x14ac:dyDescent="0.35">
      <c r="A428" s="78">
        <v>1</v>
      </c>
      <c r="B428" s="64" t="s">
        <v>78</v>
      </c>
      <c r="C428" s="64">
        <v>4.7</v>
      </c>
      <c r="D428" s="64">
        <v>7.55</v>
      </c>
      <c r="E428" s="64">
        <v>23655</v>
      </c>
      <c r="F428" s="64">
        <v>3</v>
      </c>
      <c r="G428" s="64">
        <v>23655</v>
      </c>
      <c r="H428" s="64">
        <v>8374</v>
      </c>
      <c r="I428" s="64">
        <v>15281</v>
      </c>
      <c r="J428" s="64">
        <v>0.64599450430000005</v>
      </c>
      <c r="K428" s="64">
        <v>4.8882963000000001E-2</v>
      </c>
      <c r="L428" s="71" t="str">
        <f t="shared" si="67"/>
        <v>ROLL_BACK_SEQ</v>
      </c>
      <c r="M428" s="71">
        <f t="shared" si="68"/>
        <v>3</v>
      </c>
      <c r="N428" s="71" t="str">
        <f t="shared" si="73"/>
        <v>(4.70,7.55]</v>
      </c>
      <c r="O428" s="71">
        <f t="shared" si="74"/>
        <v>23655</v>
      </c>
      <c r="P428" s="71">
        <f t="shared" si="74"/>
        <v>8374</v>
      </c>
      <c r="Q428" s="71">
        <f t="shared" si="74"/>
        <v>15281</v>
      </c>
      <c r="R428" s="72">
        <f t="shared" si="69"/>
        <v>0.2044988891098182</v>
      </c>
      <c r="S428" s="72">
        <f t="shared" si="75"/>
        <v>0.64599450430000005</v>
      </c>
      <c r="T428" s="73">
        <f t="shared" si="75"/>
        <v>4.8882963000000001E-2</v>
      </c>
      <c r="U428" s="73">
        <f t="shared" si="70"/>
        <v>4.8536566247522547E-4</v>
      </c>
      <c r="V428" s="74" t="str">
        <f t="shared" si="72"/>
        <v/>
      </c>
    </row>
    <row r="429" spans="1:22" ht="16.5" x14ac:dyDescent="0.35">
      <c r="A429" s="78">
        <v>1</v>
      </c>
      <c r="B429" s="64" t="s">
        <v>78</v>
      </c>
      <c r="C429" s="64">
        <v>7.55</v>
      </c>
      <c r="D429" s="64">
        <v>13.25</v>
      </c>
      <c r="E429" s="64">
        <v>30795</v>
      </c>
      <c r="F429" s="64">
        <v>4</v>
      </c>
      <c r="G429" s="64">
        <v>30795</v>
      </c>
      <c r="H429" s="64">
        <v>12794</v>
      </c>
      <c r="I429" s="64">
        <v>18001</v>
      </c>
      <c r="J429" s="64">
        <v>0.58454294529999995</v>
      </c>
      <c r="K429" s="64">
        <v>-0.21114459499999999</v>
      </c>
      <c r="L429" s="71" t="str">
        <f t="shared" si="67"/>
        <v>ROLL_BACK_SEQ</v>
      </c>
      <c r="M429" s="71">
        <f t="shared" si="68"/>
        <v>4</v>
      </c>
      <c r="N429" s="71" t="str">
        <f t="shared" si="73"/>
        <v>(7.55,13.25]</v>
      </c>
      <c r="O429" s="71">
        <f t="shared" si="74"/>
        <v>30795</v>
      </c>
      <c r="P429" s="71">
        <f t="shared" si="74"/>
        <v>12794</v>
      </c>
      <c r="Q429" s="71">
        <f t="shared" si="74"/>
        <v>18001</v>
      </c>
      <c r="R429" s="72">
        <f t="shared" si="69"/>
        <v>0.26622461594321922</v>
      </c>
      <c r="S429" s="72">
        <f t="shared" si="75"/>
        <v>0.58454294529999995</v>
      </c>
      <c r="T429" s="73">
        <f t="shared" si="75"/>
        <v>-0.21114459499999999</v>
      </c>
      <c r="U429" s="73">
        <f t="shared" si="70"/>
        <v>1.2169879126008512E-2</v>
      </c>
      <c r="V429" s="74" t="str">
        <f t="shared" si="72"/>
        <v/>
      </c>
    </row>
    <row r="430" spans="1:22" ht="16.5" x14ac:dyDescent="0.35">
      <c r="A430" s="78">
        <v>1</v>
      </c>
      <c r="B430" s="64" t="s">
        <v>78</v>
      </c>
      <c r="C430" s="64">
        <v>13.25</v>
      </c>
      <c r="D430" s="64">
        <v>56.000100000000003</v>
      </c>
      <c r="E430" s="64">
        <v>18945</v>
      </c>
      <c r="F430" s="64">
        <v>5</v>
      </c>
      <c r="G430" s="64">
        <v>18945</v>
      </c>
      <c r="H430" s="64">
        <v>9182</v>
      </c>
      <c r="I430" s="64">
        <v>9763</v>
      </c>
      <c r="J430" s="64">
        <v>0.51533386120000002</v>
      </c>
      <c r="K430" s="64">
        <v>-0.49124091199999997</v>
      </c>
      <c r="L430" s="71" t="str">
        <f t="shared" si="67"/>
        <v>ROLL_BACK_SEQ</v>
      </c>
      <c r="M430" s="71">
        <f t="shared" si="68"/>
        <v>5</v>
      </c>
      <c r="N430" s="71" t="str">
        <f t="shared" si="73"/>
        <v>(13.25,56.00]</v>
      </c>
      <c r="O430" s="71">
        <f t="shared" si="74"/>
        <v>18945</v>
      </c>
      <c r="P430" s="71">
        <f t="shared" si="74"/>
        <v>9182</v>
      </c>
      <c r="Q430" s="71">
        <f t="shared" si="74"/>
        <v>9763</v>
      </c>
      <c r="R430" s="72">
        <f t="shared" si="69"/>
        <v>0.16378065754324692</v>
      </c>
      <c r="S430" s="72">
        <f t="shared" si="75"/>
        <v>0.51533386120000002</v>
      </c>
      <c r="T430" s="73">
        <f t="shared" si="75"/>
        <v>-0.49124091199999997</v>
      </c>
      <c r="U430" s="73">
        <f t="shared" si="70"/>
        <v>4.1435805448882188E-2</v>
      </c>
      <c r="V430" s="74" t="str">
        <f t="shared" si="72"/>
        <v/>
      </c>
    </row>
    <row r="431" spans="1:22" ht="16.5" x14ac:dyDescent="0.35">
      <c r="A431" s="78">
        <v>1</v>
      </c>
      <c r="B431" s="64" t="s">
        <v>48</v>
      </c>
      <c r="C431" s="64">
        <v>1999.9999</v>
      </c>
      <c r="D431" s="64">
        <v>2400</v>
      </c>
      <c r="E431" s="64">
        <v>3780</v>
      </c>
      <c r="F431" s="64">
        <v>1</v>
      </c>
      <c r="G431" s="64">
        <v>3780</v>
      </c>
      <c r="H431" s="64">
        <v>1448</v>
      </c>
      <c r="I431" s="64">
        <v>2332</v>
      </c>
      <c r="J431" s="64">
        <v>0.61693121689999997</v>
      </c>
      <c r="K431" s="64">
        <v>-7.6052622E-2</v>
      </c>
      <c r="L431" s="71" t="str">
        <f t="shared" si="67"/>
        <v>SELF_INCOME</v>
      </c>
      <c r="M431" s="71">
        <f t="shared" si="68"/>
        <v>1</v>
      </c>
      <c r="N431" s="71" t="str">
        <f t="shared" si="73"/>
        <v>(2000.00,2400.00]</v>
      </c>
      <c r="O431" s="71">
        <f t="shared" si="74"/>
        <v>3780</v>
      </c>
      <c r="P431" s="71">
        <f t="shared" si="74"/>
        <v>1448</v>
      </c>
      <c r="Q431" s="71">
        <f t="shared" si="74"/>
        <v>2332</v>
      </c>
      <c r="R431" s="72">
        <f t="shared" si="69"/>
        <v>3.2678325970624089E-2</v>
      </c>
      <c r="S431" s="72">
        <f t="shared" si="75"/>
        <v>0.61693121689999997</v>
      </c>
      <c r="T431" s="73">
        <f t="shared" si="75"/>
        <v>-7.6052622E-2</v>
      </c>
      <c r="U431" s="73">
        <f t="shared" si="70"/>
        <v>1.9087541435145564E-4</v>
      </c>
      <c r="V431" s="74">
        <f t="shared" si="72"/>
        <v>1.9335395157910316E-3</v>
      </c>
    </row>
    <row r="432" spans="1:22" ht="16.5" x14ac:dyDescent="0.35">
      <c r="A432" s="78">
        <v>1</v>
      </c>
      <c r="B432" s="64" t="s">
        <v>48</v>
      </c>
      <c r="C432" s="64">
        <v>2400</v>
      </c>
      <c r="D432" s="64">
        <v>2800</v>
      </c>
      <c r="E432" s="64">
        <v>4190</v>
      </c>
      <c r="F432" s="64">
        <v>2</v>
      </c>
      <c r="G432" s="64">
        <v>4190</v>
      </c>
      <c r="H432" s="64">
        <v>1651</v>
      </c>
      <c r="I432" s="64">
        <v>2539</v>
      </c>
      <c r="J432" s="64">
        <v>0.60596658709999995</v>
      </c>
      <c r="K432" s="64">
        <v>-0.122206458</v>
      </c>
      <c r="L432" s="71" t="str">
        <f t="shared" ref="L432:L494" si="76">B432</f>
        <v>SELF_INCOME</v>
      </c>
      <c r="M432" s="71">
        <f t="shared" ref="M432:M494" si="77">F432</f>
        <v>2</v>
      </c>
      <c r="N432" s="71" t="str">
        <f t="shared" si="73"/>
        <v>(2400.00,2800.00]</v>
      </c>
      <c r="O432" s="71">
        <f t="shared" si="74"/>
        <v>4190</v>
      </c>
      <c r="P432" s="71">
        <f t="shared" si="74"/>
        <v>1651</v>
      </c>
      <c r="Q432" s="71">
        <f t="shared" si="74"/>
        <v>2539</v>
      </c>
      <c r="R432" s="72">
        <f t="shared" si="69"/>
        <v>3.6222800480665326E-2</v>
      </c>
      <c r="S432" s="72">
        <f t="shared" si="75"/>
        <v>0.60596658709999995</v>
      </c>
      <c r="T432" s="73">
        <f t="shared" si="75"/>
        <v>-0.122206458</v>
      </c>
      <c r="U432" s="73">
        <f t="shared" si="70"/>
        <v>5.4932809845159374E-4</v>
      </c>
      <c r="V432" s="74" t="str">
        <f t="shared" si="72"/>
        <v/>
      </c>
    </row>
    <row r="433" spans="1:22" ht="16.5" x14ac:dyDescent="0.35">
      <c r="A433" s="78">
        <v>1</v>
      </c>
      <c r="B433" s="64" t="s">
        <v>48</v>
      </c>
      <c r="C433" s="64">
        <v>2800</v>
      </c>
      <c r="D433" s="64">
        <v>3600</v>
      </c>
      <c r="E433" s="64">
        <v>31298</v>
      </c>
      <c r="F433" s="64">
        <v>3</v>
      </c>
      <c r="G433" s="64">
        <v>31298</v>
      </c>
      <c r="H433" s="64">
        <v>11705</v>
      </c>
      <c r="I433" s="64">
        <v>19593</v>
      </c>
      <c r="J433" s="64">
        <v>0.62601444179999999</v>
      </c>
      <c r="K433" s="64">
        <v>-3.7439337000000003E-2</v>
      </c>
      <c r="L433" s="71" t="str">
        <f t="shared" si="76"/>
        <v>SELF_INCOME</v>
      </c>
      <c r="M433" s="71">
        <f t="shared" si="77"/>
        <v>3</v>
      </c>
      <c r="N433" s="71" t="str">
        <f t="shared" si="73"/>
        <v>(2800.00,3600.00]</v>
      </c>
      <c r="O433" s="71">
        <f t="shared" si="74"/>
        <v>31298</v>
      </c>
      <c r="P433" s="71">
        <f t="shared" si="74"/>
        <v>11705</v>
      </c>
      <c r="Q433" s="71">
        <f t="shared" si="74"/>
        <v>19593</v>
      </c>
      <c r="R433" s="72">
        <f t="shared" si="69"/>
        <v>0.27057308101285521</v>
      </c>
      <c r="S433" s="72">
        <f t="shared" si="75"/>
        <v>0.62601444179999999</v>
      </c>
      <c r="T433" s="73">
        <f t="shared" si="75"/>
        <v>-3.7439337000000003E-2</v>
      </c>
      <c r="U433" s="73">
        <f t="shared" si="70"/>
        <v>3.8114150534380965E-4</v>
      </c>
      <c r="V433" s="74" t="str">
        <f t="shared" si="72"/>
        <v/>
      </c>
    </row>
    <row r="434" spans="1:22" ht="16.5" x14ac:dyDescent="0.35">
      <c r="A434" s="78">
        <v>1</v>
      </c>
      <c r="B434" s="64" t="s">
        <v>48</v>
      </c>
      <c r="C434" s="64">
        <v>3600</v>
      </c>
      <c r="D434" s="64">
        <v>6400</v>
      </c>
      <c r="E434" s="64">
        <v>65501</v>
      </c>
      <c r="F434" s="64">
        <v>4</v>
      </c>
      <c r="G434" s="64">
        <v>65501</v>
      </c>
      <c r="H434" s="64">
        <v>23674</v>
      </c>
      <c r="I434" s="64">
        <v>41827</v>
      </c>
      <c r="J434" s="64">
        <v>0.63857040350000005</v>
      </c>
      <c r="K434" s="64">
        <v>1.6569068400000001E-2</v>
      </c>
      <c r="L434" s="71" t="str">
        <f t="shared" si="76"/>
        <v>SELF_INCOME</v>
      </c>
      <c r="M434" s="71">
        <f t="shared" si="77"/>
        <v>4</v>
      </c>
      <c r="N434" s="71" t="str">
        <f t="shared" si="73"/>
        <v>(3600.00,6400.00]</v>
      </c>
      <c r="O434" s="71">
        <f t="shared" si="74"/>
        <v>65501</v>
      </c>
      <c r="P434" s="71">
        <f t="shared" si="74"/>
        <v>23674</v>
      </c>
      <c r="Q434" s="71">
        <f t="shared" si="74"/>
        <v>41827</v>
      </c>
      <c r="R434" s="72">
        <f t="shared" si="69"/>
        <v>0.56626006068831969</v>
      </c>
      <c r="S434" s="72">
        <f t="shared" si="75"/>
        <v>0.63857040350000005</v>
      </c>
      <c r="T434" s="73">
        <f t="shared" si="75"/>
        <v>1.6569068400000001E-2</v>
      </c>
      <c r="U434" s="73">
        <f t="shared" si="70"/>
        <v>1.551078322782923E-4</v>
      </c>
      <c r="V434" s="74" t="str">
        <f t="shared" si="72"/>
        <v/>
      </c>
    </row>
    <row r="435" spans="1:22" ht="16.5" x14ac:dyDescent="0.35">
      <c r="A435" s="78">
        <v>1</v>
      </c>
      <c r="B435" s="64" t="s">
        <v>48</v>
      </c>
      <c r="C435" s="64">
        <v>6400</v>
      </c>
      <c r="D435" s="64">
        <v>10000.000099999999</v>
      </c>
      <c r="E435" s="64">
        <v>10904</v>
      </c>
      <c r="F435" s="64">
        <v>5</v>
      </c>
      <c r="G435" s="64">
        <v>10904</v>
      </c>
      <c r="H435" s="64">
        <v>3773</v>
      </c>
      <c r="I435" s="64">
        <v>7131</v>
      </c>
      <c r="J435" s="64">
        <v>0.65398019080000003</v>
      </c>
      <c r="K435" s="64">
        <v>8.3985439999999995E-2</v>
      </c>
      <c r="L435" s="71" t="str">
        <f t="shared" si="76"/>
        <v>SELF_INCOME</v>
      </c>
      <c r="M435" s="71">
        <f t="shared" si="77"/>
        <v>5</v>
      </c>
      <c r="N435" s="71" t="str">
        <f t="shared" si="73"/>
        <v>(6400.00,10000.00]</v>
      </c>
      <c r="O435" s="71">
        <f t="shared" si="74"/>
        <v>10904</v>
      </c>
      <c r="P435" s="71">
        <f t="shared" si="74"/>
        <v>3773</v>
      </c>
      <c r="Q435" s="71">
        <f t="shared" si="74"/>
        <v>7131</v>
      </c>
      <c r="R435" s="72">
        <f t="shared" si="69"/>
        <v>9.4265731847535728E-2</v>
      </c>
      <c r="S435" s="72">
        <f t="shared" si="75"/>
        <v>0.65398019080000003</v>
      </c>
      <c r="T435" s="73">
        <f t="shared" si="75"/>
        <v>8.3985439999999995E-2</v>
      </c>
      <c r="U435" s="73">
        <f t="shared" si="70"/>
        <v>6.5708666536588021E-4</v>
      </c>
      <c r="V435" s="74" t="str">
        <f t="shared" si="72"/>
        <v/>
      </c>
    </row>
    <row r="436" spans="1:22" ht="16.5" x14ac:dyDescent="0.35">
      <c r="A436" s="78">
        <v>1</v>
      </c>
      <c r="B436" s="64" t="s">
        <v>68</v>
      </c>
      <c r="C436" s="64">
        <v>30.9999</v>
      </c>
      <c r="D436" s="64">
        <v>1445.7</v>
      </c>
      <c r="E436" s="64">
        <v>98697</v>
      </c>
      <c r="F436" s="64">
        <v>1</v>
      </c>
      <c r="G436" s="64">
        <v>106087</v>
      </c>
      <c r="H436" s="64">
        <v>38595</v>
      </c>
      <c r="I436" s="64">
        <v>67492</v>
      </c>
      <c r="J436" s="64">
        <v>0.63619499999999995</v>
      </c>
      <c r="K436" s="64">
        <v>6.2907418648260188E-3</v>
      </c>
      <c r="L436" s="71" t="str">
        <f t="shared" si="76"/>
        <v>SEQ_DELAY_DAYS</v>
      </c>
      <c r="M436" s="71">
        <f t="shared" si="77"/>
        <v>1</v>
      </c>
      <c r="N436" s="71" t="str">
        <f t="shared" si="73"/>
        <v>(31.00,1445.70]</v>
      </c>
      <c r="O436" s="71">
        <f t="shared" si="74"/>
        <v>106087</v>
      </c>
      <c r="P436" s="71">
        <f t="shared" si="74"/>
        <v>38595</v>
      </c>
      <c r="Q436" s="71">
        <f t="shared" si="74"/>
        <v>67492</v>
      </c>
      <c r="R436" s="72">
        <f t="shared" si="69"/>
        <v>0.91712845694327971</v>
      </c>
      <c r="S436" s="72">
        <f t="shared" si="75"/>
        <v>0.63619499999999995</v>
      </c>
      <c r="T436" s="73">
        <f t="shared" si="75"/>
        <v>6.2907418648260188E-3</v>
      </c>
      <c r="U436" s="73">
        <f t="shared" si="70"/>
        <v>3.6263065597850138E-5</v>
      </c>
      <c r="V436" s="74">
        <f t="shared" si="72"/>
        <v>1.1767865964788043E-3</v>
      </c>
    </row>
    <row r="437" spans="1:22" ht="16.5" x14ac:dyDescent="0.35">
      <c r="A437" s="78">
        <v>1</v>
      </c>
      <c r="B437" s="64" t="s">
        <v>68</v>
      </c>
      <c r="C437" s="64">
        <v>1445.7</v>
      </c>
      <c r="D437" s="64">
        <v>2860.4</v>
      </c>
      <c r="E437" s="64">
        <v>7390</v>
      </c>
      <c r="F437" s="64">
        <v>2</v>
      </c>
      <c r="G437" s="64">
        <v>5767</v>
      </c>
      <c r="H437" s="64">
        <v>2105</v>
      </c>
      <c r="I437" s="64">
        <v>3662</v>
      </c>
      <c r="J437" s="64">
        <v>0.634992</v>
      </c>
      <c r="K437" s="64">
        <v>1.0983830485264505E-3</v>
      </c>
      <c r="L437" s="71" t="str">
        <f t="shared" si="76"/>
        <v>SEQ_DELAY_DAYS</v>
      </c>
      <c r="M437" s="71">
        <f t="shared" si="77"/>
        <v>2</v>
      </c>
      <c r="N437" s="71" t="str">
        <f t="shared" si="73"/>
        <v>(1445.70,2860.40]</v>
      </c>
      <c r="O437" s="71">
        <f t="shared" si="74"/>
        <v>5767</v>
      </c>
      <c r="P437" s="71">
        <f t="shared" si="74"/>
        <v>2105</v>
      </c>
      <c r="Q437" s="71">
        <f t="shared" si="74"/>
        <v>3662</v>
      </c>
      <c r="R437" s="72">
        <f t="shared" si="69"/>
        <v>4.9856059754653202E-2</v>
      </c>
      <c r="S437" s="72">
        <f t="shared" si="75"/>
        <v>0.634992</v>
      </c>
      <c r="T437" s="73">
        <f t="shared" si="75"/>
        <v>1.0983830485264505E-3</v>
      </c>
      <c r="U437" s="73">
        <f t="shared" si="70"/>
        <v>6.0139703699083028E-8</v>
      </c>
      <c r="V437" s="74" t="str">
        <f t="shared" si="72"/>
        <v/>
      </c>
    </row>
    <row r="438" spans="1:22" ht="16.5" x14ac:dyDescent="0.35">
      <c r="A438" s="78">
        <v>1</v>
      </c>
      <c r="B438" s="64" t="s">
        <v>68</v>
      </c>
      <c r="C438" s="64">
        <v>2860.4</v>
      </c>
      <c r="D438" s="64">
        <v>4982.45</v>
      </c>
      <c r="E438" s="64">
        <v>5767</v>
      </c>
      <c r="F438" s="64">
        <v>3</v>
      </c>
      <c r="G438" s="64">
        <v>2956</v>
      </c>
      <c r="H438" s="64">
        <v>1176</v>
      </c>
      <c r="I438" s="64">
        <v>1780</v>
      </c>
      <c r="J438" s="64">
        <v>0.60216499999999995</v>
      </c>
      <c r="K438" s="64">
        <v>-0.13810108124188925</v>
      </c>
      <c r="L438" s="71" t="str">
        <f t="shared" si="76"/>
        <v>SEQ_DELAY_DAYS</v>
      </c>
      <c r="M438" s="71">
        <f t="shared" si="77"/>
        <v>3</v>
      </c>
      <c r="N438" s="71" t="str">
        <f>CONCATENATE("(",TEXT(C437,"#0.00"),",",TEXT(D438,"#0.00"),"]")</f>
        <v>(1445.70,4982.45]</v>
      </c>
      <c r="O438" s="71">
        <f t="shared" si="74"/>
        <v>2956</v>
      </c>
      <c r="P438" s="71">
        <f t="shared" si="74"/>
        <v>1176</v>
      </c>
      <c r="Q438" s="71">
        <f t="shared" si="74"/>
        <v>1780</v>
      </c>
      <c r="R438" s="72">
        <f t="shared" si="69"/>
        <v>2.5554796711419258E-2</v>
      </c>
      <c r="S438" s="72">
        <f t="shared" si="75"/>
        <v>0.60216499999999995</v>
      </c>
      <c r="T438" s="73">
        <f t="shared" si="75"/>
        <v>-0.13810108124188925</v>
      </c>
      <c r="U438" s="73">
        <f t="shared" si="70"/>
        <v>4.9581684920008997E-4</v>
      </c>
      <c r="V438" s="74" t="str">
        <f t="shared" si="72"/>
        <v/>
      </c>
    </row>
    <row r="439" spans="1:22" ht="16.5" x14ac:dyDescent="0.35">
      <c r="A439" s="78">
        <v>1</v>
      </c>
      <c r="B439" s="64" t="s">
        <v>68</v>
      </c>
      <c r="C439" s="64">
        <v>4982.45</v>
      </c>
      <c r="D439" s="64">
        <v>14178.000099999999</v>
      </c>
      <c r="E439" s="64">
        <v>2956</v>
      </c>
      <c r="F439" s="64">
        <v>4</v>
      </c>
      <c r="G439" s="64">
        <v>863</v>
      </c>
      <c r="H439" s="64">
        <v>375</v>
      </c>
      <c r="I439" s="64">
        <v>488</v>
      </c>
      <c r="J439" s="64">
        <v>0.565469</v>
      </c>
      <c r="K439" s="64">
        <v>-0.28920621618671155</v>
      </c>
      <c r="L439" s="71" t="str">
        <f t="shared" si="76"/>
        <v>SEQ_DELAY_DAYS</v>
      </c>
      <c r="M439" s="71">
        <f t="shared" si="77"/>
        <v>4</v>
      </c>
      <c r="N439" s="71" t="str">
        <f>CONCATENATE("(",TEXT(C438,"#0.00"),",",TEXT(D439,"#0.00"),"]")</f>
        <v>(2860.40,14178.00]</v>
      </c>
      <c r="O439" s="71">
        <f t="shared" si="74"/>
        <v>863</v>
      </c>
      <c r="P439" s="71">
        <f t="shared" si="74"/>
        <v>375</v>
      </c>
      <c r="Q439" s="71">
        <f t="shared" si="74"/>
        <v>488</v>
      </c>
      <c r="R439" s="72">
        <f t="shared" si="69"/>
        <v>7.460686590647774E-3</v>
      </c>
      <c r="S439" s="72">
        <f t="shared" si="75"/>
        <v>0.565469</v>
      </c>
      <c r="T439" s="73">
        <f t="shared" si="75"/>
        <v>-0.28920621618671155</v>
      </c>
      <c r="U439" s="73">
        <f t="shared" si="70"/>
        <v>6.446465419771651E-4</v>
      </c>
      <c r="V439" s="74" t="str">
        <f t="shared" si="72"/>
        <v/>
      </c>
    </row>
    <row r="440" spans="1:22" ht="16.5" x14ac:dyDescent="0.35">
      <c r="A440" s="78">
        <v>1</v>
      </c>
      <c r="B440" s="64" t="s">
        <v>87</v>
      </c>
      <c r="C440" s="64">
        <v>30.9999</v>
      </c>
      <c r="D440" s="64">
        <v>244.95</v>
      </c>
      <c r="E440" s="64">
        <v>94472</v>
      </c>
      <c r="F440" s="64">
        <v>1</v>
      </c>
      <c r="G440" s="64">
        <v>94472</v>
      </c>
      <c r="H440" s="64">
        <v>32967</v>
      </c>
      <c r="I440" s="64">
        <v>61505</v>
      </c>
      <c r="J440" s="64">
        <v>0.65103946140000002</v>
      </c>
      <c r="K440" s="64">
        <v>7.1015815100000004E-2</v>
      </c>
      <c r="L440" s="71" t="str">
        <f t="shared" si="76"/>
        <v>SEQ_DUEDAYS</v>
      </c>
      <c r="M440" s="71">
        <f t="shared" si="77"/>
        <v>1</v>
      </c>
      <c r="N440" s="71" t="str">
        <f t="shared" si="73"/>
        <v>(31.00,244.95]</v>
      </c>
      <c r="O440" s="71">
        <f t="shared" si="74"/>
        <v>94472</v>
      </c>
      <c r="P440" s="71">
        <f t="shared" si="74"/>
        <v>32967</v>
      </c>
      <c r="Q440" s="71">
        <f t="shared" si="74"/>
        <v>61505</v>
      </c>
      <c r="R440" s="72">
        <f t="shared" si="69"/>
        <v>0.81671608759174574</v>
      </c>
      <c r="S440" s="72">
        <f t="shared" si="75"/>
        <v>0.65103946140000002</v>
      </c>
      <c r="T440" s="73">
        <f t="shared" si="75"/>
        <v>7.1015815100000004E-2</v>
      </c>
      <c r="U440" s="73">
        <f t="shared" si="70"/>
        <v>4.0781644377441461E-3</v>
      </c>
      <c r="V440" s="74">
        <f t="shared" si="72"/>
        <v>2.1849381281964963E-2</v>
      </c>
    </row>
    <row r="441" spans="1:22" ht="16.5" x14ac:dyDescent="0.35">
      <c r="A441" s="78">
        <v>1</v>
      </c>
      <c r="B441" s="64" t="s">
        <v>87</v>
      </c>
      <c r="C441" s="64">
        <v>244.95</v>
      </c>
      <c r="D441" s="64">
        <v>458.9</v>
      </c>
      <c r="E441" s="64">
        <v>16582</v>
      </c>
      <c r="F441" s="64">
        <v>2</v>
      </c>
      <c r="G441" s="64">
        <v>16582</v>
      </c>
      <c r="H441" s="64">
        <v>7333</v>
      </c>
      <c r="I441" s="64">
        <v>9249</v>
      </c>
      <c r="J441" s="64">
        <v>0.55777348930000004</v>
      </c>
      <c r="K441" s="64">
        <v>-0.32046486800000001</v>
      </c>
      <c r="L441" s="71" t="str">
        <f t="shared" si="76"/>
        <v>SEQ_DUEDAYS</v>
      </c>
      <c r="M441" s="71">
        <f t="shared" si="77"/>
        <v>2</v>
      </c>
      <c r="N441" s="71" t="str">
        <f t="shared" si="73"/>
        <v>(244.95,458.90]</v>
      </c>
      <c r="O441" s="71">
        <f t="shared" si="74"/>
        <v>16582</v>
      </c>
      <c r="P441" s="71">
        <f t="shared" si="74"/>
        <v>7333</v>
      </c>
      <c r="Q441" s="71">
        <f t="shared" si="74"/>
        <v>9249</v>
      </c>
      <c r="R441" s="72">
        <f t="shared" si="69"/>
        <v>0.14335238128171657</v>
      </c>
      <c r="S441" s="72">
        <f t="shared" si="75"/>
        <v>0.55777348930000004</v>
      </c>
      <c r="T441" s="73">
        <f t="shared" si="75"/>
        <v>-0.32046486800000001</v>
      </c>
      <c r="U441" s="73">
        <f t="shared" si="70"/>
        <v>1.5250155461608626E-2</v>
      </c>
      <c r="V441" s="74" t="str">
        <f t="shared" si="72"/>
        <v/>
      </c>
    </row>
    <row r="442" spans="1:22" ht="16.5" x14ac:dyDescent="0.35">
      <c r="A442" s="78">
        <v>1</v>
      </c>
      <c r="B442" s="64" t="s">
        <v>87</v>
      </c>
      <c r="C442" s="64">
        <v>458.9</v>
      </c>
      <c r="D442" s="64">
        <v>1314.7</v>
      </c>
      <c r="E442" s="64">
        <v>4571</v>
      </c>
      <c r="F442" s="64">
        <v>3</v>
      </c>
      <c r="G442" s="64">
        <v>4571</v>
      </c>
      <c r="H442" s="64">
        <v>1935</v>
      </c>
      <c r="I442" s="64">
        <v>2636</v>
      </c>
      <c r="J442" s="64">
        <v>0.57667906369999999</v>
      </c>
      <c r="K442" s="64">
        <v>-0.243440306</v>
      </c>
      <c r="L442" s="71" t="str">
        <f t="shared" si="76"/>
        <v>SEQ_DUEDAYS</v>
      </c>
      <c r="M442" s="71">
        <f t="shared" si="77"/>
        <v>3</v>
      </c>
      <c r="N442" s="71" t="str">
        <f t="shared" si="73"/>
        <v>(458.90,1314.70]</v>
      </c>
      <c r="O442" s="71">
        <f t="shared" si="74"/>
        <v>4571</v>
      </c>
      <c r="P442" s="71">
        <f t="shared" si="74"/>
        <v>1935</v>
      </c>
      <c r="Q442" s="71">
        <f t="shared" si="74"/>
        <v>2636</v>
      </c>
      <c r="R442" s="72">
        <f t="shared" si="69"/>
        <v>3.95165682570695E-2</v>
      </c>
      <c r="S442" s="72">
        <f t="shared" si="75"/>
        <v>0.57667906369999999</v>
      </c>
      <c r="T442" s="73">
        <f t="shared" si="75"/>
        <v>-0.243440306</v>
      </c>
      <c r="U442" s="73">
        <f t="shared" si="70"/>
        <v>2.409009044502483E-3</v>
      </c>
      <c r="V442" s="74" t="str">
        <f t="shared" si="72"/>
        <v/>
      </c>
    </row>
    <row r="443" spans="1:22" ht="16.5" x14ac:dyDescent="0.35">
      <c r="A443" s="78">
        <v>1</v>
      </c>
      <c r="B443" s="64" t="s">
        <v>87</v>
      </c>
      <c r="C443" s="64">
        <v>1314.7</v>
      </c>
      <c r="D443" s="64">
        <v>2170.5</v>
      </c>
      <c r="E443" s="64">
        <v>26</v>
      </c>
      <c r="F443" s="64">
        <v>4</v>
      </c>
      <c r="G443" s="64">
        <v>26</v>
      </c>
      <c r="H443" s="64">
        <v>6</v>
      </c>
      <c r="I443" s="64">
        <v>20</v>
      </c>
      <c r="J443" s="64">
        <v>0.7692307692</v>
      </c>
      <c r="K443" s="64">
        <v>0.65137720830000001</v>
      </c>
      <c r="L443" s="71" t="str">
        <f t="shared" si="76"/>
        <v>SEQ_DUEDAYS</v>
      </c>
      <c r="M443" s="71">
        <f t="shared" si="77"/>
        <v>4</v>
      </c>
      <c r="N443" s="71" t="str">
        <f t="shared" si="73"/>
        <v>(1314.70,2170.50]</v>
      </c>
      <c r="O443" s="71">
        <f t="shared" si="74"/>
        <v>26</v>
      </c>
      <c r="P443" s="71">
        <f t="shared" si="74"/>
        <v>6</v>
      </c>
      <c r="Q443" s="71">
        <f t="shared" si="74"/>
        <v>20</v>
      </c>
      <c r="R443" s="72">
        <f t="shared" si="69"/>
        <v>2.2477155429529794E-4</v>
      </c>
      <c r="S443" s="72">
        <f t="shared" si="75"/>
        <v>0.7692307692</v>
      </c>
      <c r="T443" s="73">
        <f t="shared" si="75"/>
        <v>0.65137720830000001</v>
      </c>
      <c r="U443" s="73">
        <f t="shared" si="70"/>
        <v>8.4932713136844654E-5</v>
      </c>
      <c r="V443" s="74" t="str">
        <f t="shared" si="72"/>
        <v/>
      </c>
    </row>
    <row r="444" spans="1:22" ht="16.5" x14ac:dyDescent="0.35">
      <c r="A444" s="78">
        <v>1</v>
      </c>
      <c r="B444" s="64" t="s">
        <v>87</v>
      </c>
      <c r="C444" s="64">
        <v>2170.5</v>
      </c>
      <c r="D444" s="64">
        <v>4310</v>
      </c>
      <c r="E444" s="64">
        <v>22</v>
      </c>
      <c r="F444" s="64">
        <v>5</v>
      </c>
      <c r="G444" s="64">
        <v>22</v>
      </c>
      <c r="H444" s="64">
        <v>10</v>
      </c>
      <c r="I444" s="64">
        <v>12</v>
      </c>
      <c r="J444" s="64">
        <v>0.54545454550000005</v>
      </c>
      <c r="K444" s="64">
        <v>-0.370274039</v>
      </c>
      <c r="L444" s="71" t="str">
        <f t="shared" si="76"/>
        <v>SEQ_DUEDAYS</v>
      </c>
      <c r="M444" s="71">
        <f t="shared" si="77"/>
        <v>5</v>
      </c>
      <c r="N444" s="71" t="str">
        <f t="shared" si="73"/>
        <v>(2170.50,4310.00]</v>
      </c>
      <c r="O444" s="71">
        <f t="shared" si="74"/>
        <v>22</v>
      </c>
      <c r="P444" s="71">
        <f t="shared" si="74"/>
        <v>10</v>
      </c>
      <c r="Q444" s="71">
        <f t="shared" si="74"/>
        <v>12</v>
      </c>
      <c r="R444" s="72">
        <f t="shared" si="69"/>
        <v>1.9019131517294442E-4</v>
      </c>
      <c r="S444" s="72">
        <f t="shared" si="75"/>
        <v>0.54545454550000005</v>
      </c>
      <c r="T444" s="73">
        <f t="shared" si="75"/>
        <v>-0.370274039</v>
      </c>
      <c r="U444" s="73">
        <f t="shared" si="70"/>
        <v>2.7119624972863282E-5</v>
      </c>
      <c r="V444" s="74" t="str">
        <f t="shared" si="72"/>
        <v/>
      </c>
    </row>
    <row r="445" spans="1:22" ht="16.5" x14ac:dyDescent="0.35">
      <c r="A445" s="78">
        <v>1</v>
      </c>
      <c r="B445" s="64" t="s">
        <v>109</v>
      </c>
      <c r="C445" s="64" t="s">
        <v>21</v>
      </c>
      <c r="D445" s="64" t="s">
        <v>21</v>
      </c>
      <c r="E445" s="64" t="s">
        <v>21</v>
      </c>
      <c r="F445" s="64">
        <v>1</v>
      </c>
      <c r="G445" s="64">
        <v>23982</v>
      </c>
      <c r="H445" s="64">
        <v>7469</v>
      </c>
      <c r="I445" s="64">
        <v>16513</v>
      </c>
      <c r="J445" s="64">
        <v>0.68855808519999995</v>
      </c>
      <c r="K445" s="64">
        <v>0.24079123199999999</v>
      </c>
      <c r="L445" s="71" t="str">
        <f t="shared" si="76"/>
        <v>TOTAL_WK_EXP</v>
      </c>
      <c r="M445" s="71">
        <f t="shared" si="77"/>
        <v>1</v>
      </c>
      <c r="N445" s="71" t="str">
        <f t="shared" si="73"/>
        <v>(.,.]</v>
      </c>
      <c r="O445" s="71">
        <f t="shared" si="74"/>
        <v>23982</v>
      </c>
      <c r="P445" s="71">
        <f t="shared" si="74"/>
        <v>7469</v>
      </c>
      <c r="Q445" s="71">
        <f t="shared" si="74"/>
        <v>16513</v>
      </c>
      <c r="R445" s="72">
        <f t="shared" si="69"/>
        <v>0.20732582365807059</v>
      </c>
      <c r="S445" s="72">
        <f t="shared" si="75"/>
        <v>0.68855808519999995</v>
      </c>
      <c r="T445" s="73">
        <f t="shared" si="75"/>
        <v>0.24079123199999999</v>
      </c>
      <c r="U445" s="73">
        <f t="shared" si="70"/>
        <v>1.1588911346847856E-2</v>
      </c>
      <c r="V445" s="74">
        <f t="shared" si="72"/>
        <v>1.8818927666559904E-2</v>
      </c>
    </row>
    <row r="446" spans="1:22" ht="16.5" x14ac:dyDescent="0.35">
      <c r="A446" s="78">
        <v>1</v>
      </c>
      <c r="B446" s="64" t="s">
        <v>109</v>
      </c>
      <c r="C446" s="64" t="s">
        <v>21</v>
      </c>
      <c r="D446" s="64" t="s">
        <v>21</v>
      </c>
      <c r="E446" s="64" t="s">
        <v>21</v>
      </c>
      <c r="F446" s="64">
        <v>2</v>
      </c>
      <c r="G446" s="64">
        <v>20631</v>
      </c>
      <c r="H446" s="64">
        <v>7537</v>
      </c>
      <c r="I446" s="64">
        <v>13094</v>
      </c>
      <c r="J446" s="64">
        <v>0.63467597310000001</v>
      </c>
      <c r="K446" s="64">
        <v>-2.6571100000000002E-4</v>
      </c>
      <c r="L446" s="71" t="str">
        <f t="shared" si="76"/>
        <v>TOTAL_WK_EXP</v>
      </c>
      <c r="M446" s="71">
        <f t="shared" si="77"/>
        <v>2</v>
      </c>
      <c r="N446" s="71" t="str">
        <f t="shared" si="73"/>
        <v>(.,.]</v>
      </c>
      <c r="O446" s="71">
        <f t="shared" si="74"/>
        <v>20631</v>
      </c>
      <c r="P446" s="71">
        <f t="shared" si="74"/>
        <v>7537</v>
      </c>
      <c r="Q446" s="71">
        <f t="shared" si="74"/>
        <v>13094</v>
      </c>
      <c r="R446" s="72">
        <f t="shared" si="69"/>
        <v>0.17835622833331893</v>
      </c>
      <c r="S446" s="72">
        <f t="shared" si="75"/>
        <v>0.63467597310000001</v>
      </c>
      <c r="T446" s="73">
        <f t="shared" si="75"/>
        <v>-2.6571100000000002E-4</v>
      </c>
      <c r="U446" s="73">
        <f t="shared" si="70"/>
        <v>1.259281286327064E-8</v>
      </c>
      <c r="V446" s="74" t="str">
        <f t="shared" si="72"/>
        <v/>
      </c>
    </row>
    <row r="447" spans="1:22" ht="16.5" x14ac:dyDescent="0.35">
      <c r="A447" s="78">
        <v>1</v>
      </c>
      <c r="B447" s="64" t="s">
        <v>109</v>
      </c>
      <c r="C447" s="64" t="s">
        <v>21</v>
      </c>
      <c r="D447" s="64" t="s">
        <v>21</v>
      </c>
      <c r="E447" s="64" t="s">
        <v>21</v>
      </c>
      <c r="F447" s="64">
        <v>3</v>
      </c>
      <c r="G447" s="64">
        <v>26623</v>
      </c>
      <c r="H447" s="64">
        <v>10205</v>
      </c>
      <c r="I447" s="64">
        <v>16418</v>
      </c>
      <c r="J447" s="64">
        <v>0.61668482140000003</v>
      </c>
      <c r="K447" s="64">
        <v>-7.7095098000000001E-2</v>
      </c>
      <c r="L447" s="71" t="str">
        <f t="shared" si="76"/>
        <v>TOTAL_WK_EXP</v>
      </c>
      <c r="M447" s="71">
        <f t="shared" si="77"/>
        <v>3</v>
      </c>
      <c r="N447" s="71" t="str">
        <f t="shared" si="73"/>
        <v>(.,.]</v>
      </c>
      <c r="O447" s="71">
        <f t="shared" si="74"/>
        <v>26623</v>
      </c>
      <c r="P447" s="71">
        <f t="shared" si="74"/>
        <v>10205</v>
      </c>
      <c r="Q447" s="71">
        <f t="shared" si="74"/>
        <v>16418</v>
      </c>
      <c r="R447" s="72">
        <f t="shared" si="69"/>
        <v>0.23015742653860452</v>
      </c>
      <c r="S447" s="72">
        <f t="shared" si="75"/>
        <v>0.61668482140000003</v>
      </c>
      <c r="T447" s="73">
        <f t="shared" si="75"/>
        <v>-7.7095098000000001E-2</v>
      </c>
      <c r="U447" s="73">
        <f t="shared" si="70"/>
        <v>1.381643853890584E-3</v>
      </c>
      <c r="V447" s="74" t="str">
        <f t="shared" ref="V447:V475" si="78">IF(B447=B446,"",SUMIFS($U:$U,$B:$B,B447))</f>
        <v/>
      </c>
    </row>
    <row r="448" spans="1:22" ht="16.5" x14ac:dyDescent="0.35">
      <c r="A448" s="78">
        <v>1</v>
      </c>
      <c r="B448" s="64" t="s">
        <v>109</v>
      </c>
      <c r="C448" s="64" t="s">
        <v>21</v>
      </c>
      <c r="D448" s="64" t="s">
        <v>21</v>
      </c>
      <c r="E448" s="64" t="s">
        <v>21</v>
      </c>
      <c r="F448" s="64">
        <v>4</v>
      </c>
      <c r="G448" s="64">
        <v>10531</v>
      </c>
      <c r="H448" s="64">
        <v>3617</v>
      </c>
      <c r="I448" s="64">
        <v>6914</v>
      </c>
      <c r="J448" s="64">
        <v>0.65653784069999999</v>
      </c>
      <c r="K448" s="64">
        <v>9.5307792500000002E-2</v>
      </c>
      <c r="L448" s="71" t="str">
        <f t="shared" si="76"/>
        <v>TOTAL_WK_EXP</v>
      </c>
      <c r="M448" s="71">
        <f t="shared" si="77"/>
        <v>4</v>
      </c>
      <c r="N448" s="71" t="str">
        <f t="shared" si="73"/>
        <v>(.,.]</v>
      </c>
      <c r="O448" s="71">
        <f t="shared" si="74"/>
        <v>10531</v>
      </c>
      <c r="P448" s="71">
        <f t="shared" si="74"/>
        <v>3617</v>
      </c>
      <c r="Q448" s="71">
        <f t="shared" si="74"/>
        <v>6914</v>
      </c>
      <c r="R448" s="72">
        <f t="shared" si="69"/>
        <v>9.1041124549376254E-2</v>
      </c>
      <c r="S448" s="72">
        <f t="shared" si="75"/>
        <v>0.65653784069999999</v>
      </c>
      <c r="T448" s="73">
        <f t="shared" si="75"/>
        <v>9.5307792500000002E-2</v>
      </c>
      <c r="U448" s="73">
        <f t="shared" si="70"/>
        <v>8.1588419835535862E-4</v>
      </c>
      <c r="V448" s="74" t="str">
        <f t="shared" si="78"/>
        <v/>
      </c>
    </row>
    <row r="449" spans="1:22" ht="16.5" x14ac:dyDescent="0.35">
      <c r="A449" s="78">
        <v>1</v>
      </c>
      <c r="B449" s="64" t="s">
        <v>109</v>
      </c>
      <c r="C449" s="64" t="s">
        <v>21</v>
      </c>
      <c r="D449" s="64" t="s">
        <v>21</v>
      </c>
      <c r="E449" s="64" t="s">
        <v>21</v>
      </c>
      <c r="F449" s="64">
        <v>5</v>
      </c>
      <c r="G449" s="64">
        <v>33906</v>
      </c>
      <c r="H449" s="64">
        <v>13423</v>
      </c>
      <c r="I449" s="64">
        <v>20483</v>
      </c>
      <c r="J449" s="64">
        <v>0.60411136669999999</v>
      </c>
      <c r="K449" s="64">
        <v>-0.12996997599999999</v>
      </c>
      <c r="L449" s="71" t="str">
        <f t="shared" si="76"/>
        <v>TOTAL_WK_EXP</v>
      </c>
      <c r="M449" s="71">
        <f t="shared" si="77"/>
        <v>5</v>
      </c>
      <c r="N449" s="71" t="str">
        <f t="shared" si="73"/>
        <v>(.,.]</v>
      </c>
      <c r="O449" s="71">
        <f t="shared" si="74"/>
        <v>33906</v>
      </c>
      <c r="P449" s="71">
        <f t="shared" si="74"/>
        <v>13423</v>
      </c>
      <c r="Q449" s="71">
        <f t="shared" si="74"/>
        <v>20483</v>
      </c>
      <c r="R449" s="72">
        <f t="shared" si="69"/>
        <v>0.29311939692062972</v>
      </c>
      <c r="S449" s="72">
        <f t="shared" si="75"/>
        <v>0.60411136669999999</v>
      </c>
      <c r="T449" s="73">
        <f t="shared" si="75"/>
        <v>-0.12996997599999999</v>
      </c>
      <c r="U449" s="73">
        <f t="shared" si="70"/>
        <v>5.0324756746532393E-3</v>
      </c>
      <c r="V449" s="74" t="str">
        <f t="shared" si="78"/>
        <v/>
      </c>
    </row>
    <row r="450" spans="1:22" ht="16.5" x14ac:dyDescent="0.35">
      <c r="A450" s="78">
        <v>1</v>
      </c>
      <c r="B450" s="64" t="s">
        <v>71</v>
      </c>
      <c r="C450" s="64">
        <v>3499.9998999999998</v>
      </c>
      <c r="D450" s="64">
        <v>5719</v>
      </c>
      <c r="E450" s="64">
        <v>5643</v>
      </c>
      <c r="F450" s="64">
        <v>1</v>
      </c>
      <c r="G450" s="64">
        <v>5643</v>
      </c>
      <c r="H450" s="64">
        <v>2086</v>
      </c>
      <c r="I450" s="64">
        <v>3557</v>
      </c>
      <c r="J450" s="64">
        <v>0.63033847239999996</v>
      </c>
      <c r="K450" s="64">
        <v>-1.8926459999999999E-2</v>
      </c>
      <c r="L450" s="71" t="str">
        <f t="shared" si="76"/>
        <v>TOT_CREDIT_AMOUNT</v>
      </c>
      <c r="M450" s="71">
        <f t="shared" si="77"/>
        <v>1</v>
      </c>
      <c r="N450" s="71" t="str">
        <f t="shared" si="73"/>
        <v>(3500.00,5719.00]</v>
      </c>
      <c r="O450" s="71">
        <f t="shared" si="74"/>
        <v>5643</v>
      </c>
      <c r="P450" s="71">
        <f t="shared" si="74"/>
        <v>2086</v>
      </c>
      <c r="Q450" s="71">
        <f t="shared" si="74"/>
        <v>3557</v>
      </c>
      <c r="R450" s="72">
        <f t="shared" ref="R450:R494" si="79">G450/SUMIFS($G:$G,$B:$B,B450)</f>
        <v>4.8784072341860246E-2</v>
      </c>
      <c r="S450" s="72">
        <f t="shared" si="75"/>
        <v>0.63033847239999996</v>
      </c>
      <c r="T450" s="73">
        <f t="shared" si="75"/>
        <v>-1.8926459999999999E-2</v>
      </c>
      <c r="U450" s="73">
        <f t="shared" ref="U450:U506" si="80">(I450/SUMIFS($I:$I,$B:$B,B450)-H450/SUMIFS($H:$H,$B:$B,B450))*K450</f>
        <v>1.7519138275769405E-5</v>
      </c>
      <c r="V450" s="74">
        <f t="shared" si="78"/>
        <v>1.9457896469364864E-3</v>
      </c>
    </row>
    <row r="451" spans="1:22" ht="16.5" x14ac:dyDescent="0.35">
      <c r="A451" s="78">
        <v>1</v>
      </c>
      <c r="B451" s="64" t="s">
        <v>71</v>
      </c>
      <c r="C451" s="64">
        <v>5719</v>
      </c>
      <c r="D451" s="64">
        <v>7938</v>
      </c>
      <c r="E451" s="64">
        <v>11334</v>
      </c>
      <c r="F451" s="64">
        <v>2</v>
      </c>
      <c r="G451" s="64">
        <v>11334</v>
      </c>
      <c r="H451" s="64">
        <v>4424</v>
      </c>
      <c r="I451" s="64">
        <v>6910</v>
      </c>
      <c r="J451" s="64">
        <v>0.60967001939999999</v>
      </c>
      <c r="K451" s="64">
        <v>-0.10667022299999999</v>
      </c>
      <c r="L451" s="71" t="str">
        <f t="shared" si="76"/>
        <v>TOT_CREDIT_AMOUNT</v>
      </c>
      <c r="M451" s="71">
        <f t="shared" si="77"/>
        <v>2</v>
      </c>
      <c r="N451" s="71" t="str">
        <f t="shared" si="73"/>
        <v>(5719.00,7938.00]</v>
      </c>
      <c r="O451" s="71">
        <f t="shared" si="74"/>
        <v>11334</v>
      </c>
      <c r="P451" s="71">
        <f t="shared" si="74"/>
        <v>4424</v>
      </c>
      <c r="Q451" s="71">
        <f t="shared" si="74"/>
        <v>6910</v>
      </c>
      <c r="R451" s="72">
        <f t="shared" si="79"/>
        <v>9.7983107553188731E-2</v>
      </c>
      <c r="S451" s="72">
        <f t="shared" si="75"/>
        <v>0.60967001939999999</v>
      </c>
      <c r="T451" s="73">
        <f t="shared" si="75"/>
        <v>-0.10667022299999999</v>
      </c>
      <c r="U451" s="73">
        <f t="shared" si="80"/>
        <v>1.1300750001670978E-3</v>
      </c>
      <c r="V451" s="74" t="str">
        <f t="shared" si="78"/>
        <v/>
      </c>
    </row>
    <row r="452" spans="1:22" ht="16.5" x14ac:dyDescent="0.35">
      <c r="A452" s="78">
        <v>1</v>
      </c>
      <c r="B452" s="64" t="s">
        <v>71</v>
      </c>
      <c r="C452" s="64">
        <v>7938</v>
      </c>
      <c r="D452" s="64">
        <v>10157</v>
      </c>
      <c r="E452" s="64">
        <v>21822</v>
      </c>
      <c r="F452" s="64">
        <v>3</v>
      </c>
      <c r="G452" s="64">
        <v>21822</v>
      </c>
      <c r="H452" s="64">
        <v>8138</v>
      </c>
      <c r="I452" s="64">
        <v>13684</v>
      </c>
      <c r="J452" s="64">
        <v>0.62707359549999997</v>
      </c>
      <c r="K452" s="64">
        <v>-3.2912779000000003E-2</v>
      </c>
      <c r="L452" s="71" t="str">
        <f t="shared" si="76"/>
        <v>TOT_CREDIT_AMOUNT</v>
      </c>
      <c r="M452" s="71">
        <f t="shared" si="77"/>
        <v>3</v>
      </c>
      <c r="N452" s="71" t="str">
        <f t="shared" si="73"/>
        <v>(7938.00,10157.00]</v>
      </c>
      <c r="O452" s="71">
        <f t="shared" si="74"/>
        <v>21822</v>
      </c>
      <c r="P452" s="71">
        <f t="shared" si="74"/>
        <v>8138</v>
      </c>
      <c r="Q452" s="71">
        <f t="shared" si="74"/>
        <v>13684</v>
      </c>
      <c r="R452" s="72">
        <f t="shared" si="79"/>
        <v>0.1886524945319997</v>
      </c>
      <c r="S452" s="72">
        <f t="shared" si="75"/>
        <v>0.62707359549999997</v>
      </c>
      <c r="T452" s="73">
        <f t="shared" si="75"/>
        <v>-3.2912779000000003E-2</v>
      </c>
      <c r="U452" s="73">
        <f t="shared" si="80"/>
        <v>2.0524967453845226E-4</v>
      </c>
      <c r="V452" s="74" t="str">
        <f t="shared" si="78"/>
        <v/>
      </c>
    </row>
    <row r="453" spans="1:22" ht="16.5" x14ac:dyDescent="0.35">
      <c r="A453" s="78">
        <v>1</v>
      </c>
      <c r="B453" s="64" t="s">
        <v>71</v>
      </c>
      <c r="C453" s="64">
        <v>10157</v>
      </c>
      <c r="D453" s="64">
        <v>30128</v>
      </c>
      <c r="E453" s="64">
        <v>76748</v>
      </c>
      <c r="F453" s="64">
        <v>4</v>
      </c>
      <c r="G453" s="64">
        <v>76748</v>
      </c>
      <c r="H453" s="64">
        <v>27567</v>
      </c>
      <c r="I453" s="64">
        <v>49181</v>
      </c>
      <c r="J453" s="64">
        <v>0.6408114869</v>
      </c>
      <c r="K453" s="64">
        <v>2.62923688E-2</v>
      </c>
      <c r="L453" s="71" t="str">
        <f t="shared" si="76"/>
        <v>TOT_CREDIT_AMOUNT</v>
      </c>
      <c r="M453" s="71">
        <f t="shared" si="77"/>
        <v>4</v>
      </c>
      <c r="N453" s="71" t="str">
        <f t="shared" si="73"/>
        <v>(10157.00,30128.00]</v>
      </c>
      <c r="O453" s="71">
        <f t="shared" si="74"/>
        <v>76748</v>
      </c>
      <c r="P453" s="71">
        <f t="shared" si="74"/>
        <v>27567</v>
      </c>
      <c r="Q453" s="71">
        <f t="shared" si="74"/>
        <v>49181</v>
      </c>
      <c r="R453" s="72">
        <f t="shared" si="79"/>
        <v>0.66349104804059722</v>
      </c>
      <c r="S453" s="72">
        <f t="shared" si="75"/>
        <v>0.6408114869</v>
      </c>
      <c r="T453" s="73">
        <f t="shared" si="75"/>
        <v>2.62923688E-2</v>
      </c>
      <c r="U453" s="73">
        <f t="shared" si="80"/>
        <v>4.5701848812194017E-4</v>
      </c>
      <c r="V453" s="74" t="str">
        <f t="shared" si="78"/>
        <v/>
      </c>
    </row>
    <row r="454" spans="1:22" ht="16.5" x14ac:dyDescent="0.35">
      <c r="A454" s="78">
        <v>1</v>
      </c>
      <c r="B454" s="64" t="s">
        <v>71</v>
      </c>
      <c r="C454" s="64">
        <v>30128</v>
      </c>
      <c r="D454" s="64">
        <v>47880</v>
      </c>
      <c r="E454" s="64">
        <v>126</v>
      </c>
      <c r="F454" s="64">
        <v>5</v>
      </c>
      <c r="G454" s="64">
        <v>126</v>
      </c>
      <c r="H454" s="64">
        <v>36</v>
      </c>
      <c r="I454" s="64">
        <v>90</v>
      </c>
      <c r="J454" s="64">
        <v>0.71428571429999999</v>
      </c>
      <c r="K454" s="64">
        <v>0.36369513580000001</v>
      </c>
      <c r="L454" s="71" t="str">
        <f t="shared" si="76"/>
        <v>TOT_CREDIT_AMOUNT</v>
      </c>
      <c r="M454" s="71">
        <f t="shared" si="77"/>
        <v>5</v>
      </c>
      <c r="N454" s="71" t="str">
        <f t="shared" si="73"/>
        <v>(30128.00,47880.00]</v>
      </c>
      <c r="O454" s="71">
        <f t="shared" si="74"/>
        <v>126</v>
      </c>
      <c r="P454" s="71">
        <f t="shared" si="74"/>
        <v>36</v>
      </c>
      <c r="Q454" s="71">
        <f t="shared" si="74"/>
        <v>90</v>
      </c>
      <c r="R454" s="72">
        <f t="shared" si="79"/>
        <v>1.0892775323541363E-3</v>
      </c>
      <c r="S454" s="72">
        <f t="shared" si="75"/>
        <v>0.71428571429999999</v>
      </c>
      <c r="T454" s="73">
        <f t="shared" si="75"/>
        <v>0.36369513580000001</v>
      </c>
      <c r="U454" s="73">
        <f t="shared" si="80"/>
        <v>1.3592734583322663E-4</v>
      </c>
      <c r="V454" s="74" t="str">
        <f t="shared" si="78"/>
        <v/>
      </c>
    </row>
    <row r="455" spans="1:22" ht="16.5" x14ac:dyDescent="0.35">
      <c r="A455" s="78">
        <v>1</v>
      </c>
      <c r="B455" s="64" t="s">
        <v>411</v>
      </c>
      <c r="C455" s="64" t="s">
        <v>21</v>
      </c>
      <c r="D455" s="64">
        <v>0.5</v>
      </c>
      <c r="E455" s="64">
        <v>8244</v>
      </c>
      <c r="F455" s="64">
        <v>1</v>
      </c>
      <c r="G455" s="64">
        <v>8244</v>
      </c>
      <c r="H455" s="64">
        <v>1827</v>
      </c>
      <c r="I455" s="64">
        <v>6417</v>
      </c>
      <c r="J455" s="64">
        <v>0.7783842795</v>
      </c>
      <c r="K455" s="64">
        <v>0.70367984530000005</v>
      </c>
      <c r="L455" s="71" t="str">
        <f t="shared" si="76"/>
        <v>avg_rollseq</v>
      </c>
      <c r="M455" s="71">
        <f t="shared" si="77"/>
        <v>1</v>
      </c>
      <c r="N455" s="71" t="str">
        <f t="shared" si="73"/>
        <v>(.,0.50]</v>
      </c>
      <c r="O455" s="71">
        <f t="shared" si="74"/>
        <v>8244</v>
      </c>
      <c r="P455" s="71">
        <f t="shared" si="74"/>
        <v>1827</v>
      </c>
      <c r="Q455" s="71">
        <f t="shared" si="74"/>
        <v>6417</v>
      </c>
      <c r="R455" s="72">
        <f t="shared" si="79"/>
        <v>7.126987283117063E-2</v>
      </c>
      <c r="S455" s="72">
        <f t="shared" si="75"/>
        <v>0.7783842795</v>
      </c>
      <c r="T455" s="73">
        <f t="shared" si="75"/>
        <v>0.70367984530000005</v>
      </c>
      <c r="U455" s="73">
        <f t="shared" si="80"/>
        <v>3.1072596538301953E-2</v>
      </c>
      <c r="V455" s="74">
        <f t="shared" si="78"/>
        <v>3.6339871106592612E-2</v>
      </c>
    </row>
    <row r="456" spans="1:22" ht="16.5" x14ac:dyDescent="0.35">
      <c r="A456" s="78">
        <v>1</v>
      </c>
      <c r="B456" s="64" t="s">
        <v>411</v>
      </c>
      <c r="C456" s="64">
        <v>0.5</v>
      </c>
      <c r="D456" s="64">
        <v>0.75</v>
      </c>
      <c r="E456" s="64">
        <v>692</v>
      </c>
      <c r="F456" s="64">
        <v>2</v>
      </c>
      <c r="G456" s="64">
        <v>692</v>
      </c>
      <c r="H456" s="64">
        <v>235</v>
      </c>
      <c r="I456" s="64">
        <v>457</v>
      </c>
      <c r="J456" s="64">
        <v>0.66040462430000002</v>
      </c>
      <c r="K456" s="64">
        <v>0.1125022807</v>
      </c>
      <c r="L456" s="71" t="str">
        <f t="shared" si="76"/>
        <v>avg_rollseq</v>
      </c>
      <c r="M456" s="71">
        <f t="shared" si="77"/>
        <v>2</v>
      </c>
      <c r="N456" s="71" t="str">
        <f t="shared" si="73"/>
        <v>(0.50,0.75]</v>
      </c>
      <c r="O456" s="71">
        <f t="shared" si="74"/>
        <v>692</v>
      </c>
      <c r="P456" s="71">
        <f t="shared" si="74"/>
        <v>235</v>
      </c>
      <c r="Q456" s="71">
        <f t="shared" si="74"/>
        <v>457</v>
      </c>
      <c r="R456" s="72">
        <f t="shared" si="79"/>
        <v>5.982381368167161E-3</v>
      </c>
      <c r="S456" s="72">
        <f t="shared" si="75"/>
        <v>0.66040462430000002</v>
      </c>
      <c r="T456" s="73">
        <f t="shared" si="75"/>
        <v>0.1125022807</v>
      </c>
      <c r="U456" s="73">
        <f t="shared" si="80"/>
        <v>7.4509575799221658E-5</v>
      </c>
      <c r="V456" s="74" t="str">
        <f t="shared" si="78"/>
        <v/>
      </c>
    </row>
    <row r="457" spans="1:22" ht="16.5" x14ac:dyDescent="0.35">
      <c r="A457" s="78">
        <v>1</v>
      </c>
      <c r="B457" s="64" t="s">
        <v>411</v>
      </c>
      <c r="C457" s="64">
        <v>0.75</v>
      </c>
      <c r="D457" s="64">
        <v>1</v>
      </c>
      <c r="E457" s="64">
        <v>4785</v>
      </c>
      <c r="F457" s="64">
        <v>3</v>
      </c>
      <c r="G457" s="64">
        <v>4785</v>
      </c>
      <c r="H457" s="64">
        <v>2014</v>
      </c>
      <c r="I457" s="64">
        <v>2771</v>
      </c>
      <c r="J457" s="64">
        <v>0.57910135839999999</v>
      </c>
      <c r="K457" s="64">
        <v>-0.23351012400000001</v>
      </c>
      <c r="L457" s="71" t="str">
        <f t="shared" si="76"/>
        <v>avg_rollseq</v>
      </c>
      <c r="M457" s="71">
        <f t="shared" si="77"/>
        <v>3</v>
      </c>
      <c r="N457" s="71" t="str">
        <f t="shared" si="73"/>
        <v>(0.75,1.00]</v>
      </c>
      <c r="O457" s="71">
        <f t="shared" si="74"/>
        <v>4785</v>
      </c>
      <c r="P457" s="71">
        <f t="shared" si="74"/>
        <v>2014</v>
      </c>
      <c r="Q457" s="71">
        <f t="shared" si="74"/>
        <v>2771</v>
      </c>
      <c r="R457" s="72">
        <f t="shared" si="79"/>
        <v>4.1366611050115409E-2</v>
      </c>
      <c r="S457" s="72">
        <f t="shared" si="75"/>
        <v>0.57910135839999999</v>
      </c>
      <c r="T457" s="73">
        <f t="shared" si="75"/>
        <v>-0.23351012400000001</v>
      </c>
      <c r="U457" s="73">
        <f t="shared" si="80"/>
        <v>2.3180034342852388E-3</v>
      </c>
      <c r="V457" s="74" t="str">
        <f t="shared" si="78"/>
        <v/>
      </c>
    </row>
    <row r="458" spans="1:22" ht="16.5" x14ac:dyDescent="0.35">
      <c r="A458" s="78">
        <v>1</v>
      </c>
      <c r="B458" s="64" t="s">
        <v>411</v>
      </c>
      <c r="C458" s="64">
        <v>1</v>
      </c>
      <c r="D458" s="64">
        <v>1.75</v>
      </c>
      <c r="E458" s="64">
        <v>100171</v>
      </c>
      <c r="F458" s="64">
        <v>4</v>
      </c>
      <c r="G458" s="64">
        <v>100171</v>
      </c>
      <c r="H458" s="64">
        <v>37634</v>
      </c>
      <c r="I458" s="64">
        <v>62537</v>
      </c>
      <c r="J458" s="64">
        <v>0.62430244280000002</v>
      </c>
      <c r="K458" s="64">
        <v>-4.4745111999999997E-2</v>
      </c>
      <c r="L458" s="71" t="str">
        <f t="shared" si="76"/>
        <v>avg_rollseq</v>
      </c>
      <c r="M458" s="71">
        <f t="shared" si="77"/>
        <v>4</v>
      </c>
      <c r="N458" s="71" t="str">
        <f t="shared" si="73"/>
        <v>(1.00,1.75]</v>
      </c>
      <c r="O458" s="71">
        <f t="shared" si="74"/>
        <v>100171</v>
      </c>
      <c r="P458" s="71">
        <f t="shared" si="74"/>
        <v>37634</v>
      </c>
      <c r="Q458" s="71">
        <f t="shared" si="74"/>
        <v>62537</v>
      </c>
      <c r="R458" s="72">
        <f t="shared" si="79"/>
        <v>0.86598428328131893</v>
      </c>
      <c r="S458" s="72">
        <f t="shared" si="75"/>
        <v>0.62430244280000002</v>
      </c>
      <c r="T458" s="73">
        <f t="shared" si="75"/>
        <v>-4.4745111999999997E-2</v>
      </c>
      <c r="U458" s="73">
        <f t="shared" si="80"/>
        <v>1.7440323443778376E-3</v>
      </c>
      <c r="V458" s="74" t="str">
        <f t="shared" si="78"/>
        <v/>
      </c>
    </row>
    <row r="459" spans="1:22" ht="16.5" x14ac:dyDescent="0.35">
      <c r="A459" s="78">
        <v>1</v>
      </c>
      <c r="B459" s="64" t="s">
        <v>411</v>
      </c>
      <c r="C459" s="64">
        <v>1.75</v>
      </c>
      <c r="D459" s="64">
        <v>4.0000999999999998</v>
      </c>
      <c r="E459" s="64">
        <v>1781</v>
      </c>
      <c r="F459" s="64">
        <v>5</v>
      </c>
      <c r="G459" s="64">
        <v>1781</v>
      </c>
      <c r="H459" s="64">
        <v>541</v>
      </c>
      <c r="I459" s="64">
        <v>1240</v>
      </c>
      <c r="J459" s="64">
        <v>0.69623806850000003</v>
      </c>
      <c r="K459" s="64">
        <v>0.27685178370000002</v>
      </c>
      <c r="L459" s="71" t="str">
        <f t="shared" si="76"/>
        <v>avg_rollseq</v>
      </c>
      <c r="M459" s="71">
        <f t="shared" si="77"/>
        <v>5</v>
      </c>
      <c r="N459" s="71" t="str">
        <f t="shared" si="73"/>
        <v>(1.75,4.00]</v>
      </c>
      <c r="O459" s="71">
        <f t="shared" si="74"/>
        <v>1781</v>
      </c>
      <c r="P459" s="71">
        <f t="shared" si="74"/>
        <v>541</v>
      </c>
      <c r="Q459" s="71">
        <f t="shared" si="74"/>
        <v>1240</v>
      </c>
      <c r="R459" s="72">
        <f t="shared" si="79"/>
        <v>1.539685146922791E-2</v>
      </c>
      <c r="S459" s="72">
        <f t="shared" si="75"/>
        <v>0.69623806850000003</v>
      </c>
      <c r="T459" s="73">
        <f t="shared" si="75"/>
        <v>0.27685178370000002</v>
      </c>
      <c r="U459" s="73">
        <f t="shared" si="80"/>
        <v>1.1307292138283604E-3</v>
      </c>
      <c r="V459" s="74" t="str">
        <f t="shared" si="78"/>
        <v/>
      </c>
    </row>
    <row r="460" spans="1:22" ht="16.5" x14ac:dyDescent="0.35">
      <c r="A460" s="78">
        <v>1</v>
      </c>
      <c r="B460" s="64" t="s">
        <v>416</v>
      </c>
      <c r="C460" s="64">
        <v>4.3400000000000001E-2</v>
      </c>
      <c r="D460" s="64">
        <v>0.26197500000000001</v>
      </c>
      <c r="E460" s="64">
        <v>22302</v>
      </c>
      <c r="F460" s="64">
        <v>1</v>
      </c>
      <c r="G460" s="64">
        <v>22302</v>
      </c>
      <c r="H460" s="64">
        <v>6361</v>
      </c>
      <c r="I460" s="64">
        <v>15941</v>
      </c>
      <c r="J460" s="64">
        <v>0.71477894360000005</v>
      </c>
      <c r="K460" s="64">
        <v>0.36611321289999998</v>
      </c>
      <c r="L460" s="71" t="str">
        <f t="shared" si="76"/>
        <v>due_periods_ratio</v>
      </c>
      <c r="M460" s="71">
        <f t="shared" si="77"/>
        <v>1</v>
      </c>
      <c r="N460" s="71" t="str">
        <f t="shared" si="73"/>
        <v>(0.04,0.26]</v>
      </c>
      <c r="O460" s="71">
        <f t="shared" si="74"/>
        <v>22302</v>
      </c>
      <c r="P460" s="71">
        <f t="shared" si="74"/>
        <v>6361</v>
      </c>
      <c r="Q460" s="71">
        <f t="shared" si="74"/>
        <v>15941</v>
      </c>
      <c r="R460" s="72">
        <f t="shared" si="79"/>
        <v>0.19280212322668211</v>
      </c>
      <c r="S460" s="72">
        <f t="shared" si="75"/>
        <v>0.71477894360000005</v>
      </c>
      <c r="T460" s="73">
        <f t="shared" si="75"/>
        <v>0.36611321289999998</v>
      </c>
      <c r="U460" s="73">
        <f t="shared" si="80"/>
        <v>2.4369268535941707E-2</v>
      </c>
      <c r="V460" s="74">
        <f t="shared" si="78"/>
        <v>5.5528404372473514E-2</v>
      </c>
    </row>
    <row r="461" spans="1:22" ht="16.5" x14ac:dyDescent="0.35">
      <c r="A461" s="78">
        <v>1</v>
      </c>
      <c r="B461" s="64" t="s">
        <v>416</v>
      </c>
      <c r="C461" s="64">
        <v>0.26197500000000001</v>
      </c>
      <c r="D461" s="64">
        <v>0.33479999999999999</v>
      </c>
      <c r="E461" s="64">
        <v>20586</v>
      </c>
      <c r="F461" s="64">
        <v>2</v>
      </c>
      <c r="G461" s="64">
        <v>20586</v>
      </c>
      <c r="H461" s="64">
        <v>6679</v>
      </c>
      <c r="I461" s="64">
        <v>13907</v>
      </c>
      <c r="J461" s="64">
        <v>0.67555620319999998</v>
      </c>
      <c r="K461" s="64">
        <v>0.18082843870000001</v>
      </c>
      <c r="L461" s="71" t="str">
        <f t="shared" si="76"/>
        <v>due_periods_ratio</v>
      </c>
      <c r="M461" s="71">
        <f t="shared" si="77"/>
        <v>2</v>
      </c>
      <c r="N461" s="71" t="str">
        <f t="shared" si="73"/>
        <v>(0.26,0.33]</v>
      </c>
      <c r="O461" s="71">
        <f t="shared" si="74"/>
        <v>20586</v>
      </c>
      <c r="P461" s="71">
        <f t="shared" si="74"/>
        <v>6679</v>
      </c>
      <c r="Q461" s="71">
        <f t="shared" si="74"/>
        <v>13907</v>
      </c>
      <c r="R461" s="72">
        <f t="shared" si="79"/>
        <v>0.17796720064319244</v>
      </c>
      <c r="S461" s="72">
        <f t="shared" si="75"/>
        <v>0.67555620319999998</v>
      </c>
      <c r="T461" s="73">
        <f t="shared" si="75"/>
        <v>0.18082843870000001</v>
      </c>
      <c r="U461" s="73">
        <f t="shared" si="80"/>
        <v>5.6658602505171712E-3</v>
      </c>
      <c r="V461" s="74" t="str">
        <f t="shared" si="78"/>
        <v/>
      </c>
    </row>
    <row r="462" spans="1:22" ht="16.5" x14ac:dyDescent="0.35">
      <c r="A462" s="78">
        <v>1</v>
      </c>
      <c r="B462" s="64" t="s">
        <v>416</v>
      </c>
      <c r="C462" s="64">
        <v>0.33479999999999999</v>
      </c>
      <c r="D462" s="64">
        <v>0.40762500000000002</v>
      </c>
      <c r="E462" s="64">
        <v>15865</v>
      </c>
      <c r="F462" s="64">
        <v>3</v>
      </c>
      <c r="G462" s="64">
        <v>15865</v>
      </c>
      <c r="H462" s="64">
        <v>5675</v>
      </c>
      <c r="I462" s="64">
        <v>10190</v>
      </c>
      <c r="J462" s="64">
        <v>0.64229435869999996</v>
      </c>
      <c r="K462" s="64">
        <v>3.2740687800000001E-2</v>
      </c>
      <c r="L462" s="71" t="str">
        <f t="shared" si="76"/>
        <v>due_periods_ratio</v>
      </c>
      <c r="M462" s="71">
        <f t="shared" si="77"/>
        <v>3</v>
      </c>
      <c r="N462" s="71" t="str">
        <f t="shared" si="73"/>
        <v>(0.33,0.41]</v>
      </c>
      <c r="O462" s="71">
        <f t="shared" si="74"/>
        <v>15865</v>
      </c>
      <c r="P462" s="71">
        <f t="shared" si="74"/>
        <v>5675</v>
      </c>
      <c r="Q462" s="71">
        <f t="shared" si="74"/>
        <v>10190</v>
      </c>
      <c r="R462" s="72">
        <f t="shared" si="79"/>
        <v>0.13715387341903471</v>
      </c>
      <c r="S462" s="72">
        <f t="shared" si="75"/>
        <v>0.64229435869999996</v>
      </c>
      <c r="T462" s="73">
        <f t="shared" si="75"/>
        <v>3.2740687800000001E-2</v>
      </c>
      <c r="U462" s="73">
        <f t="shared" si="80"/>
        <v>1.4636371298150773E-4</v>
      </c>
      <c r="V462" s="74" t="str">
        <f t="shared" si="78"/>
        <v/>
      </c>
    </row>
    <row r="463" spans="1:22" ht="16.5" x14ac:dyDescent="0.35">
      <c r="A463" s="78">
        <v>1</v>
      </c>
      <c r="B463" s="64" t="s">
        <v>416</v>
      </c>
      <c r="C463" s="64">
        <v>0.40762500000000002</v>
      </c>
      <c r="D463" s="64">
        <v>0.62609999999999999</v>
      </c>
      <c r="E463" s="64">
        <v>37957</v>
      </c>
      <c r="F463" s="64">
        <v>4</v>
      </c>
      <c r="G463" s="64">
        <v>37957</v>
      </c>
      <c r="H463" s="64">
        <v>15076</v>
      </c>
      <c r="I463" s="64">
        <v>22881</v>
      </c>
      <c r="J463" s="64">
        <v>0.60281371029999997</v>
      </c>
      <c r="K463" s="64">
        <v>-0.13539280000000001</v>
      </c>
      <c r="L463" s="71" t="str">
        <f t="shared" si="76"/>
        <v>due_periods_ratio</v>
      </c>
      <c r="M463" s="71">
        <f t="shared" si="77"/>
        <v>4</v>
      </c>
      <c r="N463" s="71" t="str">
        <f t="shared" si="73"/>
        <v>(0.41,0.63]</v>
      </c>
      <c r="O463" s="71">
        <f t="shared" si="74"/>
        <v>37957</v>
      </c>
      <c r="P463" s="71">
        <f t="shared" si="74"/>
        <v>15076</v>
      </c>
      <c r="Q463" s="71">
        <f t="shared" si="74"/>
        <v>22881</v>
      </c>
      <c r="R463" s="72">
        <f t="shared" si="79"/>
        <v>0.32814053409179322</v>
      </c>
      <c r="S463" s="72">
        <f t="shared" si="75"/>
        <v>0.60281371029999997</v>
      </c>
      <c r="T463" s="73">
        <f t="shared" si="75"/>
        <v>-0.13539280000000001</v>
      </c>
      <c r="U463" s="73">
        <f t="shared" si="80"/>
        <v>6.1174688356723118E-3</v>
      </c>
      <c r="V463" s="74" t="str">
        <f t="shared" si="78"/>
        <v/>
      </c>
    </row>
    <row r="464" spans="1:22" ht="16.5" x14ac:dyDescent="0.35">
      <c r="A464" s="78">
        <v>1</v>
      </c>
      <c r="B464" s="64" t="s">
        <v>416</v>
      </c>
      <c r="C464" s="64">
        <v>0.62609999999999999</v>
      </c>
      <c r="D464" s="64">
        <v>1.5001</v>
      </c>
      <c r="E464" s="64">
        <v>18963</v>
      </c>
      <c r="F464" s="64">
        <v>5</v>
      </c>
      <c r="G464" s="64">
        <v>18963</v>
      </c>
      <c r="H464" s="64">
        <v>8460</v>
      </c>
      <c r="I464" s="64">
        <v>10503</v>
      </c>
      <c r="J464" s="64">
        <v>0.55386805890000002</v>
      </c>
      <c r="K464" s="64">
        <v>-0.33628383899999997</v>
      </c>
      <c r="L464" s="71" t="str">
        <f t="shared" si="76"/>
        <v>due_periods_ratio</v>
      </c>
      <c r="M464" s="71">
        <f t="shared" si="77"/>
        <v>5</v>
      </c>
      <c r="N464" s="71" t="str">
        <f t="shared" si="73"/>
        <v>(0.63,1.50]</v>
      </c>
      <c r="O464" s="71">
        <f t="shared" si="74"/>
        <v>18963</v>
      </c>
      <c r="P464" s="71">
        <f t="shared" si="74"/>
        <v>8460</v>
      </c>
      <c r="Q464" s="71">
        <f t="shared" si="74"/>
        <v>10503</v>
      </c>
      <c r="R464" s="72">
        <f t="shared" si="79"/>
        <v>0.1639362686192975</v>
      </c>
      <c r="S464" s="72">
        <f t="shared" si="75"/>
        <v>0.55386805890000002</v>
      </c>
      <c r="T464" s="73">
        <f t="shared" si="75"/>
        <v>-0.33628383899999997</v>
      </c>
      <c r="U464" s="73">
        <f t="shared" si="80"/>
        <v>1.9229443037360818E-2</v>
      </c>
      <c r="V464" s="74" t="str">
        <f t="shared" si="78"/>
        <v/>
      </c>
    </row>
    <row r="465" spans="1:22" ht="16.5" x14ac:dyDescent="0.35">
      <c r="A465" s="78">
        <v>1</v>
      </c>
      <c r="B465" s="64" t="s">
        <v>412</v>
      </c>
      <c r="C465" s="64">
        <v>-1E-4</v>
      </c>
      <c r="D465" s="64">
        <v>4.2854999999999997E-2</v>
      </c>
      <c r="E465" s="64">
        <v>64400</v>
      </c>
      <c r="F465" s="64">
        <v>1</v>
      </c>
      <c r="G465" s="64">
        <v>64400</v>
      </c>
      <c r="H465" s="64">
        <v>21090</v>
      </c>
      <c r="I465" s="64">
        <v>43310</v>
      </c>
      <c r="J465" s="64">
        <v>0.67251552800000003</v>
      </c>
      <c r="K465" s="64">
        <v>0.16698896469999999</v>
      </c>
      <c r="L465" s="71" t="str">
        <f t="shared" si="76"/>
        <v>fine10_seq_ratio</v>
      </c>
      <c r="M465" s="71">
        <f t="shared" si="77"/>
        <v>1</v>
      </c>
      <c r="N465" s="71" t="str">
        <f t="shared" si="73"/>
        <v>(0.00,0.04]</v>
      </c>
      <c r="O465" s="71">
        <f t="shared" si="74"/>
        <v>64400</v>
      </c>
      <c r="P465" s="71">
        <f t="shared" si="74"/>
        <v>21090</v>
      </c>
      <c r="Q465" s="71">
        <f t="shared" si="74"/>
        <v>43310</v>
      </c>
      <c r="R465" s="72">
        <f t="shared" si="79"/>
        <v>0.55674184986989184</v>
      </c>
      <c r="S465" s="72">
        <f t="shared" si="75"/>
        <v>0.67251552800000003</v>
      </c>
      <c r="T465" s="73">
        <f t="shared" si="75"/>
        <v>0.16698896469999999</v>
      </c>
      <c r="U465" s="73">
        <f t="shared" si="80"/>
        <v>1.5148889893028532E-2</v>
      </c>
      <c r="V465" s="74">
        <f t="shared" si="78"/>
        <v>3.4871375039684807E-2</v>
      </c>
    </row>
    <row r="466" spans="1:22" ht="16.5" x14ac:dyDescent="0.35">
      <c r="A466" s="78">
        <v>1</v>
      </c>
      <c r="B466" s="64" t="s">
        <v>412</v>
      </c>
      <c r="C466" s="64">
        <v>4.2854999999999997E-2</v>
      </c>
      <c r="D466" s="64">
        <v>8.5709999999999995E-2</v>
      </c>
      <c r="E466" s="64">
        <v>16363</v>
      </c>
      <c r="F466" s="64">
        <v>2</v>
      </c>
      <c r="G466" s="64">
        <v>16363</v>
      </c>
      <c r="H466" s="64">
        <v>6918</v>
      </c>
      <c r="I466" s="64">
        <v>9445</v>
      </c>
      <c r="J466" s="64">
        <v>0.57721689180000002</v>
      </c>
      <c r="K466" s="64">
        <v>-0.241236806</v>
      </c>
      <c r="L466" s="71" t="str">
        <f t="shared" si="76"/>
        <v>fine10_seq_ratio</v>
      </c>
      <c r="M466" s="71">
        <f t="shared" si="77"/>
        <v>2</v>
      </c>
      <c r="N466" s="71" t="str">
        <f t="shared" si="73"/>
        <v>(0.04,0.09]</v>
      </c>
      <c r="O466" s="71">
        <f t="shared" si="74"/>
        <v>16363</v>
      </c>
      <c r="P466" s="71">
        <f t="shared" si="74"/>
        <v>6918</v>
      </c>
      <c r="Q466" s="71">
        <f t="shared" si="74"/>
        <v>9445</v>
      </c>
      <c r="R466" s="72">
        <f t="shared" si="79"/>
        <v>0.1414591131897677</v>
      </c>
      <c r="S466" s="72">
        <f t="shared" si="75"/>
        <v>0.57721689180000002</v>
      </c>
      <c r="T466" s="73">
        <f t="shared" si="75"/>
        <v>-0.241236806</v>
      </c>
      <c r="U466" s="73">
        <f t="shared" si="80"/>
        <v>8.4664113311668059E-3</v>
      </c>
      <c r="V466" s="74" t="str">
        <f t="shared" si="78"/>
        <v/>
      </c>
    </row>
    <row r="467" spans="1:22" ht="16.5" x14ac:dyDescent="0.35">
      <c r="A467" s="78">
        <v>1</v>
      </c>
      <c r="B467" s="64" t="s">
        <v>412</v>
      </c>
      <c r="C467" s="64">
        <v>8.5709999999999995E-2</v>
      </c>
      <c r="D467" s="64">
        <v>0.34283999999999998</v>
      </c>
      <c r="E467" s="64">
        <v>33419</v>
      </c>
      <c r="F467" s="64">
        <v>3</v>
      </c>
      <c r="G467" s="64">
        <v>33419</v>
      </c>
      <c r="H467" s="64">
        <v>13670</v>
      </c>
      <c r="I467" s="64">
        <v>19749</v>
      </c>
      <c r="J467" s="64">
        <v>0.59095125530000003</v>
      </c>
      <c r="K467" s="64">
        <v>-0.18469638999999999</v>
      </c>
      <c r="L467" s="71" t="str">
        <f t="shared" si="76"/>
        <v>fine10_seq_ratio</v>
      </c>
      <c r="M467" s="71">
        <f t="shared" si="77"/>
        <v>3</v>
      </c>
      <c r="N467" s="71" t="str">
        <f t="shared" si="73"/>
        <v>(0.09,0.34]</v>
      </c>
      <c r="O467" s="71">
        <f t="shared" si="74"/>
        <v>33419</v>
      </c>
      <c r="P467" s="71">
        <f t="shared" si="74"/>
        <v>13670</v>
      </c>
      <c r="Q467" s="71">
        <f t="shared" si="74"/>
        <v>19749</v>
      </c>
      <c r="R467" s="72">
        <f t="shared" si="79"/>
        <v>0.28890925280748314</v>
      </c>
      <c r="S467" s="72">
        <f t="shared" si="75"/>
        <v>0.59095125530000003</v>
      </c>
      <c r="T467" s="73">
        <f t="shared" si="75"/>
        <v>-0.18469638999999999</v>
      </c>
      <c r="U467" s="73">
        <f t="shared" si="80"/>
        <v>1.0077646946056965E-2</v>
      </c>
      <c r="V467" s="74" t="str">
        <f t="shared" si="78"/>
        <v/>
      </c>
    </row>
    <row r="468" spans="1:22" ht="16.5" x14ac:dyDescent="0.35">
      <c r="A468" s="78">
        <v>1</v>
      </c>
      <c r="B468" s="64" t="s">
        <v>412</v>
      </c>
      <c r="C468" s="64">
        <v>0.34283999999999998</v>
      </c>
      <c r="D468" s="64">
        <v>0.38569500000000001</v>
      </c>
      <c r="E468" s="64">
        <v>533</v>
      </c>
      <c r="F468" s="64">
        <v>4</v>
      </c>
      <c r="G468" s="64">
        <v>533</v>
      </c>
      <c r="H468" s="64">
        <v>254</v>
      </c>
      <c r="I468" s="64">
        <v>279</v>
      </c>
      <c r="J468" s="64">
        <v>0.52345215759999997</v>
      </c>
      <c r="K468" s="64">
        <v>-0.458718081</v>
      </c>
      <c r="L468" s="71" t="str">
        <f t="shared" si="76"/>
        <v>fine10_seq_ratio</v>
      </c>
      <c r="M468" s="71">
        <f t="shared" si="77"/>
        <v>4</v>
      </c>
      <c r="N468" s="71" t="str">
        <f t="shared" si="73"/>
        <v>(0.34,0.39]</v>
      </c>
      <c r="O468" s="71">
        <f t="shared" si="74"/>
        <v>533</v>
      </c>
      <c r="P468" s="71">
        <f t="shared" si="74"/>
        <v>254</v>
      </c>
      <c r="Q468" s="71">
        <f t="shared" si="74"/>
        <v>279</v>
      </c>
      <c r="R468" s="72">
        <f t="shared" si="79"/>
        <v>4.6078168630536084E-3</v>
      </c>
      <c r="S468" s="72">
        <f t="shared" si="75"/>
        <v>0.52345215759999997</v>
      </c>
      <c r="T468" s="73">
        <f t="shared" si="75"/>
        <v>-0.458718081</v>
      </c>
      <c r="U468" s="73">
        <f t="shared" si="80"/>
        <v>1.0145656158970873E-3</v>
      </c>
      <c r="V468" s="74" t="str">
        <f t="shared" si="78"/>
        <v/>
      </c>
    </row>
    <row r="469" spans="1:22" ht="16.5" x14ac:dyDescent="0.35">
      <c r="A469" s="78">
        <v>1</v>
      </c>
      <c r="B469" s="64" t="s">
        <v>412</v>
      </c>
      <c r="C469" s="64">
        <v>0.38569500000000001</v>
      </c>
      <c r="D469" s="64">
        <v>0.85719999999999996</v>
      </c>
      <c r="E469" s="64">
        <v>958</v>
      </c>
      <c r="F469" s="64">
        <v>5</v>
      </c>
      <c r="G469" s="64">
        <v>958</v>
      </c>
      <c r="H469" s="64">
        <v>319</v>
      </c>
      <c r="I469" s="64">
        <v>639</v>
      </c>
      <c r="J469" s="64">
        <v>0.66701461380000004</v>
      </c>
      <c r="K469" s="64">
        <v>0.1421177555</v>
      </c>
      <c r="L469" s="71" t="str">
        <f t="shared" si="76"/>
        <v>fine10_seq_ratio</v>
      </c>
      <c r="M469" s="71">
        <f t="shared" si="77"/>
        <v>5</v>
      </c>
      <c r="N469" s="71" t="str">
        <f t="shared" si="73"/>
        <v>(0.39,0.86]</v>
      </c>
      <c r="O469" s="71">
        <f t="shared" si="74"/>
        <v>958</v>
      </c>
      <c r="P469" s="71">
        <f t="shared" si="74"/>
        <v>319</v>
      </c>
      <c r="Q469" s="71">
        <f t="shared" si="74"/>
        <v>639</v>
      </c>
      <c r="R469" s="72">
        <f t="shared" si="79"/>
        <v>8.2819672698036702E-3</v>
      </c>
      <c r="S469" s="72">
        <f t="shared" si="75"/>
        <v>0.66701461380000004</v>
      </c>
      <c r="T469" s="73">
        <f t="shared" si="75"/>
        <v>0.1421177555</v>
      </c>
      <c r="U469" s="73">
        <f t="shared" si="80"/>
        <v>1.6386125353542137E-4</v>
      </c>
      <c r="V469" s="74" t="str">
        <f t="shared" si="78"/>
        <v/>
      </c>
    </row>
    <row r="470" spans="1:22" ht="16.5" x14ac:dyDescent="0.35">
      <c r="A470" s="78">
        <v>1</v>
      </c>
      <c r="B470" s="64" t="s">
        <v>0</v>
      </c>
      <c r="C470" s="64">
        <v>-1E-4</v>
      </c>
      <c r="D470" s="64">
        <v>0.2</v>
      </c>
      <c r="E470" s="64">
        <v>18620</v>
      </c>
      <c r="F470" s="64">
        <v>1</v>
      </c>
      <c r="G470" s="64">
        <v>18620</v>
      </c>
      <c r="H470" s="64">
        <v>5003</v>
      </c>
      <c r="I470" s="64">
        <v>13617</v>
      </c>
      <c r="J470" s="64">
        <v>0.73131041890000004</v>
      </c>
      <c r="K470" s="64">
        <v>0.4486856836</v>
      </c>
      <c r="L470" s="71" t="str">
        <f t="shared" si="76"/>
        <v>finish_periods_ratio</v>
      </c>
      <c r="M470" s="71">
        <f t="shared" si="77"/>
        <v>1</v>
      </c>
      <c r="N470" s="71" t="s">
        <v>986</v>
      </c>
      <c r="O470" s="71">
        <f t="shared" si="74"/>
        <v>18620</v>
      </c>
      <c r="P470" s="71">
        <f t="shared" si="74"/>
        <v>5003</v>
      </c>
      <c r="Q470" s="71">
        <f t="shared" si="74"/>
        <v>13617</v>
      </c>
      <c r="R470" s="72">
        <f t="shared" si="79"/>
        <v>0.16097101311455569</v>
      </c>
      <c r="S470" s="72">
        <f t="shared" si="75"/>
        <v>0.73131041890000004</v>
      </c>
      <c r="T470" s="73">
        <f t="shared" si="75"/>
        <v>0.4486856836</v>
      </c>
      <c r="U470" s="73">
        <f t="shared" si="80"/>
        <v>3.0084700168297975E-2</v>
      </c>
      <c r="V470" s="74">
        <f t="shared" si="78"/>
        <v>6.7947511448395365E-2</v>
      </c>
    </row>
    <row r="471" spans="1:22" ht="16.5" x14ac:dyDescent="0.35">
      <c r="A471" s="78">
        <v>1</v>
      </c>
      <c r="B471" s="64" t="s">
        <v>0</v>
      </c>
      <c r="C471" s="64">
        <v>0.2</v>
      </c>
      <c r="D471" s="64">
        <v>0.35</v>
      </c>
      <c r="E471" s="64">
        <v>37625</v>
      </c>
      <c r="F471" s="64">
        <v>2</v>
      </c>
      <c r="G471" s="64">
        <v>37625</v>
      </c>
      <c r="H471" s="64">
        <v>12500</v>
      </c>
      <c r="I471" s="64">
        <v>25125</v>
      </c>
      <c r="J471" s="64">
        <v>0.66777408640000002</v>
      </c>
      <c r="K471" s="64">
        <v>0.14553912599999999</v>
      </c>
      <c r="L471" s="71" t="str">
        <f t="shared" si="76"/>
        <v>finish_periods_ratio</v>
      </c>
      <c r="M471" s="71">
        <f t="shared" si="77"/>
        <v>2</v>
      </c>
      <c r="N471" s="71" t="str">
        <f t="shared" si="73"/>
        <v>(0.20,0.35]</v>
      </c>
      <c r="O471" s="71">
        <f t="shared" si="74"/>
        <v>37625</v>
      </c>
      <c r="P471" s="71">
        <f t="shared" si="74"/>
        <v>12500</v>
      </c>
      <c r="Q471" s="71">
        <f t="shared" si="74"/>
        <v>25125</v>
      </c>
      <c r="R471" s="72">
        <f t="shared" si="79"/>
        <v>0.32527037424463789</v>
      </c>
      <c r="S471" s="72">
        <f t="shared" si="75"/>
        <v>0.66777408640000002</v>
      </c>
      <c r="T471" s="73">
        <f t="shared" si="75"/>
        <v>0.14553912599999999</v>
      </c>
      <c r="U471" s="73">
        <f t="shared" si="80"/>
        <v>6.7455783704844256E-3</v>
      </c>
      <c r="V471" s="74" t="str">
        <f t="shared" si="78"/>
        <v/>
      </c>
    </row>
    <row r="472" spans="1:22" ht="16.5" x14ac:dyDescent="0.35">
      <c r="A472" s="78">
        <v>1</v>
      </c>
      <c r="B472" s="64" t="s">
        <v>0</v>
      </c>
      <c r="C472" s="64">
        <v>0.35</v>
      </c>
      <c r="D472" s="64">
        <v>0.4</v>
      </c>
      <c r="E472" s="64">
        <v>11954</v>
      </c>
      <c r="F472" s="64">
        <v>3</v>
      </c>
      <c r="G472" s="64">
        <v>11954</v>
      </c>
      <c r="H472" s="64">
        <v>4500</v>
      </c>
      <c r="I472" s="64">
        <v>7454</v>
      </c>
      <c r="J472" s="64">
        <v>0.62355696839999997</v>
      </c>
      <c r="K472" s="64">
        <v>-4.7922192000000002E-2</v>
      </c>
      <c r="L472" s="71" t="str">
        <f t="shared" si="76"/>
        <v>finish_periods_ratio</v>
      </c>
      <c r="M472" s="71">
        <f t="shared" si="77"/>
        <v>3</v>
      </c>
      <c r="N472" s="71" t="str">
        <f t="shared" si="73"/>
        <v>(0.35,0.40]</v>
      </c>
      <c r="O472" s="71">
        <f t="shared" si="74"/>
        <v>11954</v>
      </c>
      <c r="P472" s="71">
        <f t="shared" si="74"/>
        <v>4500</v>
      </c>
      <c r="Q472" s="71">
        <f t="shared" si="74"/>
        <v>7454</v>
      </c>
      <c r="R472" s="72">
        <f t="shared" si="79"/>
        <v>0.10334304461715353</v>
      </c>
      <c r="S472" s="72">
        <f t="shared" si="75"/>
        <v>0.62355696839999997</v>
      </c>
      <c r="T472" s="73">
        <f t="shared" si="75"/>
        <v>-4.7922192000000002E-2</v>
      </c>
      <c r="U472" s="73">
        <f t="shared" si="80"/>
        <v>2.3882745672743197E-4</v>
      </c>
      <c r="V472" s="74" t="str">
        <f t="shared" si="78"/>
        <v/>
      </c>
    </row>
    <row r="473" spans="1:22" ht="16.5" x14ac:dyDescent="0.35">
      <c r="A473" s="78">
        <v>1</v>
      </c>
      <c r="B473" s="64" t="s">
        <v>0</v>
      </c>
      <c r="C473" s="64">
        <v>0.4</v>
      </c>
      <c r="D473" s="64">
        <v>0.6</v>
      </c>
      <c r="E473" s="64">
        <v>31117</v>
      </c>
      <c r="F473" s="64">
        <v>4</v>
      </c>
      <c r="G473" s="64">
        <v>31117</v>
      </c>
      <c r="H473" s="64">
        <v>12802</v>
      </c>
      <c r="I473" s="64">
        <v>18315</v>
      </c>
      <c r="J473" s="64">
        <v>0.58858501780000005</v>
      </c>
      <c r="K473" s="64">
        <v>-0.19447660899999999</v>
      </c>
      <c r="L473" s="71" t="str">
        <f t="shared" si="76"/>
        <v>finish_periods_ratio</v>
      </c>
      <c r="M473" s="71">
        <f t="shared" si="77"/>
        <v>4</v>
      </c>
      <c r="N473" s="71" t="str">
        <f t="shared" si="73"/>
        <v>(0.40,0.60]</v>
      </c>
      <c r="O473" s="71">
        <f t="shared" si="74"/>
        <v>31117</v>
      </c>
      <c r="P473" s="71">
        <f t="shared" si="74"/>
        <v>12802</v>
      </c>
      <c r="Q473" s="71">
        <f t="shared" si="74"/>
        <v>18315</v>
      </c>
      <c r="R473" s="72">
        <f t="shared" si="79"/>
        <v>0.26900832519256873</v>
      </c>
      <c r="S473" s="72">
        <f t="shared" si="75"/>
        <v>0.58858501780000005</v>
      </c>
      <c r="T473" s="73">
        <f t="shared" si="75"/>
        <v>-0.19447660899999999</v>
      </c>
      <c r="U473" s="73">
        <f t="shared" si="80"/>
        <v>1.0414290746664816E-2</v>
      </c>
      <c r="V473" s="74" t="str">
        <f t="shared" si="78"/>
        <v/>
      </c>
    </row>
    <row r="474" spans="1:22" ht="16.5" x14ac:dyDescent="0.35">
      <c r="A474" s="78">
        <v>1</v>
      </c>
      <c r="B474" s="64" t="s">
        <v>0</v>
      </c>
      <c r="C474" s="64">
        <v>0.6</v>
      </c>
      <c r="D474" s="64">
        <v>1.0001</v>
      </c>
      <c r="E474" s="64">
        <v>16357</v>
      </c>
      <c r="F474" s="64">
        <v>5</v>
      </c>
      <c r="G474" s="64">
        <v>16357</v>
      </c>
      <c r="H474" s="64">
        <v>7446</v>
      </c>
      <c r="I474" s="64">
        <v>8911</v>
      </c>
      <c r="J474" s="64">
        <v>0.54478205049999995</v>
      </c>
      <c r="K474" s="64">
        <v>-0.37298610300000001</v>
      </c>
      <c r="L474" s="71" t="str">
        <f t="shared" si="76"/>
        <v>finish_periods_ratio</v>
      </c>
      <c r="M474" s="71">
        <f t="shared" si="77"/>
        <v>5</v>
      </c>
      <c r="N474" s="71" t="str">
        <f t="shared" si="73"/>
        <v>(0.60,1.00]</v>
      </c>
      <c r="O474" s="71">
        <f t="shared" si="74"/>
        <v>16357</v>
      </c>
      <c r="P474" s="71">
        <f t="shared" si="74"/>
        <v>7446</v>
      </c>
      <c r="Q474" s="71">
        <f t="shared" si="74"/>
        <v>8911</v>
      </c>
      <c r="R474" s="72">
        <f t="shared" si="79"/>
        <v>0.14140724283108419</v>
      </c>
      <c r="S474" s="72">
        <f t="shared" si="75"/>
        <v>0.54478205049999995</v>
      </c>
      <c r="T474" s="73">
        <f t="shared" si="75"/>
        <v>-0.37298610300000001</v>
      </c>
      <c r="U474" s="73">
        <f t="shared" si="80"/>
        <v>2.0464114706220709E-2</v>
      </c>
      <c r="V474" s="74" t="str">
        <f t="shared" si="78"/>
        <v/>
      </c>
    </row>
    <row r="475" spans="1:22" ht="16.5" x14ac:dyDescent="0.35">
      <c r="A475" s="78">
        <v>1</v>
      </c>
      <c r="B475" s="64" t="s">
        <v>399</v>
      </c>
      <c r="C475" s="64" t="s">
        <v>21</v>
      </c>
      <c r="D475" s="64" t="s">
        <v>21</v>
      </c>
      <c r="E475" s="64" t="s">
        <v>21</v>
      </c>
      <c r="F475" s="64">
        <v>1</v>
      </c>
      <c r="G475" s="64">
        <v>5091</v>
      </c>
      <c r="H475" s="64">
        <v>1465</v>
      </c>
      <c r="I475" s="64">
        <v>3626</v>
      </c>
      <c r="J475" s="64">
        <v>0.71223700000000001</v>
      </c>
      <c r="K475" s="64">
        <v>0.35367927379418096</v>
      </c>
      <c r="L475" s="71" t="str">
        <f t="shared" si="76"/>
        <v>flag_applyloan</v>
      </c>
      <c r="M475" s="71">
        <f t="shared" si="77"/>
        <v>1</v>
      </c>
      <c r="N475" s="71">
        <v>1</v>
      </c>
      <c r="O475" s="71">
        <f t="shared" si="74"/>
        <v>5091</v>
      </c>
      <c r="P475" s="71">
        <f t="shared" si="74"/>
        <v>1465</v>
      </c>
      <c r="Q475" s="71">
        <f t="shared" si="74"/>
        <v>3626</v>
      </c>
      <c r="R475" s="72">
        <f t="shared" si="79"/>
        <v>4.4011999342975457E-2</v>
      </c>
      <c r="S475" s="72">
        <f t="shared" si="75"/>
        <v>0.71223700000000001</v>
      </c>
      <c r="T475" s="73">
        <f t="shared" si="75"/>
        <v>0.35367927379418096</v>
      </c>
      <c r="U475" s="73">
        <f t="shared" si="80"/>
        <v>5.203332008417395E-3</v>
      </c>
      <c r="V475" s="74">
        <f t="shared" si="78"/>
        <v>5.6071175922458496E-3</v>
      </c>
    </row>
    <row r="476" spans="1:22" ht="16.5" x14ac:dyDescent="0.35">
      <c r="A476" s="78"/>
      <c r="B476" s="64" t="s">
        <v>399</v>
      </c>
      <c r="F476" s="64">
        <v>2</v>
      </c>
      <c r="G476" s="64">
        <v>1750</v>
      </c>
      <c r="H476" s="64">
        <v>602</v>
      </c>
      <c r="I476" s="64">
        <v>1148</v>
      </c>
      <c r="J476" s="64">
        <v>0.65600000000000003</v>
      </c>
      <c r="K476" s="64">
        <v>9.2923535501242882E-2</v>
      </c>
      <c r="L476" s="71" t="str">
        <f t="shared" si="76"/>
        <v>flag_applyloan</v>
      </c>
      <c r="M476" s="71">
        <f t="shared" si="77"/>
        <v>2</v>
      </c>
      <c r="N476" s="71">
        <v>0</v>
      </c>
      <c r="O476" s="71">
        <f t="shared" si="74"/>
        <v>1750</v>
      </c>
      <c r="P476" s="71">
        <f t="shared" si="74"/>
        <v>602</v>
      </c>
      <c r="Q476" s="71">
        <f t="shared" si="74"/>
        <v>1148</v>
      </c>
      <c r="R476" s="72">
        <f t="shared" si="79"/>
        <v>1.5128854616029671E-2</v>
      </c>
      <c r="S476" s="72">
        <f t="shared" si="75"/>
        <v>0.65600000000000003</v>
      </c>
      <c r="T476" s="73">
        <f t="shared" si="75"/>
        <v>9.2923535501242882E-2</v>
      </c>
      <c r="U476" s="73">
        <f t="shared" si="80"/>
        <v>1.2892741618526879E-4</v>
      </c>
      <c r="V476" s="74"/>
    </row>
    <row r="477" spans="1:22" ht="16.5" x14ac:dyDescent="0.35">
      <c r="A477" s="78">
        <v>1</v>
      </c>
      <c r="B477" s="64" t="s">
        <v>399</v>
      </c>
      <c r="C477" s="64" t="s">
        <v>21</v>
      </c>
      <c r="D477" s="64" t="s">
        <v>21</v>
      </c>
      <c r="E477" s="64" t="s">
        <v>21</v>
      </c>
      <c r="F477" s="64">
        <v>3</v>
      </c>
      <c r="G477" s="64">
        <v>108832</v>
      </c>
      <c r="H477" s="64">
        <v>40184</v>
      </c>
      <c r="I477" s="64">
        <v>68648</v>
      </c>
      <c r="J477" s="64">
        <v>0.63077000000000005</v>
      </c>
      <c r="K477" s="64">
        <v>-1.7072504012371606E-2</v>
      </c>
      <c r="L477" s="71" t="str">
        <f t="shared" si="76"/>
        <v>flag_applyloan</v>
      </c>
      <c r="M477" s="71">
        <f t="shared" si="77"/>
        <v>3</v>
      </c>
      <c r="N477" s="71" t="s">
        <v>987</v>
      </c>
      <c r="O477" s="71">
        <f t="shared" si="74"/>
        <v>108832</v>
      </c>
      <c r="P477" s="71">
        <f t="shared" si="74"/>
        <v>40184</v>
      </c>
      <c r="Q477" s="71">
        <f t="shared" si="74"/>
        <v>68648</v>
      </c>
      <c r="R477" s="72">
        <f t="shared" si="79"/>
        <v>0.94085914604099485</v>
      </c>
      <c r="S477" s="72">
        <f t="shared" si="75"/>
        <v>0.63077000000000005</v>
      </c>
      <c r="T477" s="73">
        <f t="shared" si="75"/>
        <v>-1.7072504012371606E-2</v>
      </c>
      <c r="U477" s="73">
        <f t="shared" si="80"/>
        <v>2.7485816764318585E-4</v>
      </c>
      <c r="V477" s="74" t="str">
        <f>IF(B477=B475,"",SUMIFS($U:$U,$B:$B,B477))</f>
        <v/>
      </c>
    </row>
    <row r="478" spans="1:22" ht="16.5" x14ac:dyDescent="0.35">
      <c r="A478" s="78">
        <v>1</v>
      </c>
      <c r="B478" s="64" t="s">
        <v>415</v>
      </c>
      <c r="C478" s="64">
        <v>1.0999999999999999E-2</v>
      </c>
      <c r="D478" s="64">
        <v>0.15581999999999999</v>
      </c>
      <c r="E478" s="64">
        <v>29114</v>
      </c>
      <c r="F478" s="64">
        <v>1</v>
      </c>
      <c r="G478" s="64">
        <v>29114</v>
      </c>
      <c r="H478" s="64">
        <v>7850</v>
      </c>
      <c r="I478" s="64">
        <v>21264</v>
      </c>
      <c r="J478" s="64">
        <v>0.73037026859999998</v>
      </c>
      <c r="K478" s="64">
        <v>0.4439063741</v>
      </c>
      <c r="L478" s="71" t="str">
        <f t="shared" si="76"/>
        <v>overdue_periods_ratio</v>
      </c>
      <c r="M478" s="71">
        <f t="shared" si="77"/>
        <v>1</v>
      </c>
      <c r="N478" s="71" t="str">
        <f t="shared" si="73"/>
        <v>(0.01,0.16]</v>
      </c>
      <c r="O478" s="71">
        <f t="shared" si="74"/>
        <v>29114</v>
      </c>
      <c r="P478" s="71">
        <f t="shared" si="74"/>
        <v>7850</v>
      </c>
      <c r="Q478" s="71">
        <f t="shared" si="74"/>
        <v>21264</v>
      </c>
      <c r="R478" s="72">
        <f t="shared" si="79"/>
        <v>0.25169227045205017</v>
      </c>
      <c r="S478" s="72">
        <f t="shared" si="75"/>
        <v>0.73037026859999998</v>
      </c>
      <c r="T478" s="73">
        <f t="shared" si="75"/>
        <v>0.4439063741</v>
      </c>
      <c r="U478" s="73">
        <f t="shared" si="80"/>
        <v>4.6085937287197738E-2</v>
      </c>
      <c r="V478" s="74">
        <f t="shared" ref="V478:V506" si="81">IF(B478=B477,"",SUMIFS($U:$U,$B:$B,B478))</f>
        <v>9.7012306245286201E-2</v>
      </c>
    </row>
    <row r="479" spans="1:22" ht="16.5" x14ac:dyDescent="0.35">
      <c r="A479" s="78">
        <v>1</v>
      </c>
      <c r="B479" s="64" t="s">
        <v>415</v>
      </c>
      <c r="C479" s="64">
        <v>0.15581999999999999</v>
      </c>
      <c r="D479" s="64">
        <v>0.22817999999999999</v>
      </c>
      <c r="E479" s="64">
        <v>22913</v>
      </c>
      <c r="F479" s="64">
        <v>2</v>
      </c>
      <c r="G479" s="64">
        <v>22913</v>
      </c>
      <c r="H479" s="64">
        <v>7612</v>
      </c>
      <c r="I479" s="64">
        <v>15301</v>
      </c>
      <c r="J479" s="64">
        <v>0.66778684590000004</v>
      </c>
      <c r="K479" s="64">
        <v>0.14559664019999999</v>
      </c>
      <c r="L479" s="71" t="str">
        <f t="shared" si="76"/>
        <v>overdue_periods_ratio</v>
      </c>
      <c r="M479" s="71">
        <f t="shared" si="77"/>
        <v>2</v>
      </c>
      <c r="N479" s="71" t="str">
        <f t="shared" si="73"/>
        <v>(0.16,0.23]</v>
      </c>
      <c r="O479" s="71">
        <f t="shared" si="74"/>
        <v>22913</v>
      </c>
      <c r="P479" s="71">
        <f t="shared" si="74"/>
        <v>7612</v>
      </c>
      <c r="Q479" s="71">
        <f t="shared" si="74"/>
        <v>15301</v>
      </c>
      <c r="R479" s="72">
        <f t="shared" si="79"/>
        <v>0.19808425475262162</v>
      </c>
      <c r="S479" s="72">
        <f t="shared" si="75"/>
        <v>0.66778684590000004</v>
      </c>
      <c r="T479" s="73">
        <f t="shared" si="75"/>
        <v>0.14559664019999999</v>
      </c>
      <c r="U479" s="73">
        <f t="shared" si="80"/>
        <v>4.1111557710353684E-3</v>
      </c>
      <c r="V479" s="74" t="str">
        <f t="shared" si="81"/>
        <v/>
      </c>
    </row>
    <row r="480" spans="1:22" ht="16.5" x14ac:dyDescent="0.35">
      <c r="A480" s="78">
        <v>1</v>
      </c>
      <c r="B480" s="64" t="s">
        <v>415</v>
      </c>
      <c r="C480" s="64">
        <v>0.22817999999999999</v>
      </c>
      <c r="D480" s="64">
        <v>0.37290000000000001</v>
      </c>
      <c r="E480" s="64">
        <v>35601</v>
      </c>
      <c r="F480" s="64">
        <v>3</v>
      </c>
      <c r="G480" s="64">
        <v>35601</v>
      </c>
      <c r="H480" s="64">
        <v>13799</v>
      </c>
      <c r="I480" s="64">
        <v>21802</v>
      </c>
      <c r="J480" s="64">
        <v>0.61239852809999995</v>
      </c>
      <c r="K480" s="64">
        <v>-9.5190013000000004E-2</v>
      </c>
      <c r="L480" s="71" t="str">
        <f t="shared" si="76"/>
        <v>overdue_periods_ratio</v>
      </c>
      <c r="M480" s="71">
        <f t="shared" si="77"/>
        <v>3</v>
      </c>
      <c r="N480" s="71" t="str">
        <f t="shared" si="73"/>
        <v>(0.23,0.37]</v>
      </c>
      <c r="O480" s="71">
        <f t="shared" si="74"/>
        <v>35601</v>
      </c>
      <c r="P480" s="71">
        <f t="shared" si="74"/>
        <v>13799</v>
      </c>
      <c r="Q480" s="71">
        <f t="shared" si="74"/>
        <v>21802</v>
      </c>
      <c r="R480" s="72">
        <f t="shared" si="79"/>
        <v>0.30777277324872704</v>
      </c>
      <c r="S480" s="72">
        <f t="shared" si="75"/>
        <v>0.61239852809999995</v>
      </c>
      <c r="T480" s="73">
        <f t="shared" si="75"/>
        <v>-9.5190013000000004E-2</v>
      </c>
      <c r="U480" s="73">
        <f t="shared" si="80"/>
        <v>2.822845447191781E-3</v>
      </c>
      <c r="V480" s="74" t="str">
        <f t="shared" si="81"/>
        <v/>
      </c>
    </row>
    <row r="481" spans="1:22" ht="16.5" x14ac:dyDescent="0.35">
      <c r="A481" s="78">
        <v>1</v>
      </c>
      <c r="B481" s="64" t="s">
        <v>415</v>
      </c>
      <c r="C481" s="64">
        <v>0.37290000000000001</v>
      </c>
      <c r="D481" s="64">
        <v>0.58997999999999995</v>
      </c>
      <c r="E481" s="64">
        <v>22384</v>
      </c>
      <c r="F481" s="64">
        <v>4</v>
      </c>
      <c r="G481" s="64">
        <v>22384</v>
      </c>
      <c r="H481" s="64">
        <v>10091</v>
      </c>
      <c r="I481" s="64">
        <v>12293</v>
      </c>
      <c r="J481" s="64">
        <v>0.54918691919999996</v>
      </c>
      <c r="K481" s="64">
        <v>-0.35520953900000002</v>
      </c>
      <c r="L481" s="71" t="str">
        <f t="shared" si="76"/>
        <v>overdue_periods_ratio</v>
      </c>
      <c r="M481" s="71">
        <f t="shared" si="77"/>
        <v>4</v>
      </c>
      <c r="N481" s="71" t="str">
        <f t="shared" si="73"/>
        <v>(0.37,0.59]</v>
      </c>
      <c r="O481" s="71">
        <f t="shared" si="74"/>
        <v>22384</v>
      </c>
      <c r="P481" s="71">
        <f t="shared" si="74"/>
        <v>10091</v>
      </c>
      <c r="Q481" s="71">
        <f t="shared" si="74"/>
        <v>12293</v>
      </c>
      <c r="R481" s="72">
        <f t="shared" si="79"/>
        <v>0.19351101812869037</v>
      </c>
      <c r="S481" s="72">
        <f t="shared" si="75"/>
        <v>0.54918691919999996</v>
      </c>
      <c r="T481" s="73">
        <f t="shared" si="75"/>
        <v>-0.35520953900000002</v>
      </c>
      <c r="U481" s="73">
        <f t="shared" si="80"/>
        <v>2.5363809224664972E-2</v>
      </c>
      <c r="V481" s="74" t="str">
        <f t="shared" si="81"/>
        <v/>
      </c>
    </row>
    <row r="482" spans="1:22" ht="16.5" x14ac:dyDescent="0.35">
      <c r="A482" s="78">
        <v>1</v>
      </c>
      <c r="B482" s="64" t="s">
        <v>415</v>
      </c>
      <c r="C482" s="64">
        <v>0.58997999999999995</v>
      </c>
      <c r="D482" s="64">
        <v>1.4583999999999999</v>
      </c>
      <c r="E482" s="64">
        <v>5661</v>
      </c>
      <c r="F482" s="64">
        <v>5</v>
      </c>
      <c r="G482" s="64">
        <v>5661</v>
      </c>
      <c r="H482" s="64">
        <v>2899</v>
      </c>
      <c r="I482" s="64">
        <v>2762</v>
      </c>
      <c r="J482" s="64">
        <v>0.48789966439999999</v>
      </c>
      <c r="K482" s="64">
        <v>-0.60100639099999997</v>
      </c>
      <c r="L482" s="71" t="str">
        <f t="shared" si="76"/>
        <v>overdue_periods_ratio</v>
      </c>
      <c r="M482" s="71">
        <f t="shared" si="77"/>
        <v>5</v>
      </c>
      <c r="N482" s="71" t="str">
        <f t="shared" si="73"/>
        <v>(0.59,1.46]</v>
      </c>
      <c r="O482" s="71">
        <f t="shared" si="74"/>
        <v>5661</v>
      </c>
      <c r="P482" s="71">
        <f t="shared" si="74"/>
        <v>2899</v>
      </c>
      <c r="Q482" s="71">
        <f t="shared" si="74"/>
        <v>2762</v>
      </c>
      <c r="R482" s="72">
        <f t="shared" si="79"/>
        <v>4.8939683417910836E-2</v>
      </c>
      <c r="S482" s="72">
        <f t="shared" si="75"/>
        <v>0.48789966439999999</v>
      </c>
      <c r="T482" s="73">
        <f t="shared" si="75"/>
        <v>-0.60100639099999997</v>
      </c>
      <c r="U482" s="73">
        <f t="shared" si="80"/>
        <v>1.8628558515196354E-2</v>
      </c>
      <c r="V482" s="74" t="str">
        <f t="shared" si="81"/>
        <v/>
      </c>
    </row>
    <row r="483" spans="1:22" ht="16.5" x14ac:dyDescent="0.35">
      <c r="A483" s="78">
        <v>1</v>
      </c>
      <c r="B483" s="64" t="s">
        <v>414</v>
      </c>
      <c r="C483" s="64" t="s">
        <v>21</v>
      </c>
      <c r="D483" s="64">
        <v>1.7043250000000001</v>
      </c>
      <c r="E483" s="64">
        <v>8271</v>
      </c>
      <c r="F483" s="64">
        <v>1</v>
      </c>
      <c r="G483" s="64">
        <v>8271</v>
      </c>
      <c r="H483" s="64">
        <v>3481</v>
      </c>
      <c r="I483" s="64">
        <v>4790</v>
      </c>
      <c r="J483" s="64">
        <v>0.57913190670000003</v>
      </c>
      <c r="K483" s="64">
        <v>-0.23338479300000001</v>
      </c>
      <c r="L483" s="71" t="str">
        <f t="shared" si="76"/>
        <v>value_balance_ratio</v>
      </c>
      <c r="M483" s="71">
        <f t="shared" si="77"/>
        <v>1</v>
      </c>
      <c r="N483" s="71" t="str">
        <f t="shared" si="73"/>
        <v>(.,1.70]</v>
      </c>
      <c r="O483" s="71">
        <f t="shared" si="74"/>
        <v>8271</v>
      </c>
      <c r="P483" s="71">
        <f t="shared" si="74"/>
        <v>3481</v>
      </c>
      <c r="Q483" s="71">
        <f t="shared" si="74"/>
        <v>4790</v>
      </c>
      <c r="R483" s="72">
        <f t="shared" si="79"/>
        <v>7.1503289445246518E-2</v>
      </c>
      <c r="S483" s="72">
        <f t="shared" si="75"/>
        <v>0.57913190670000003</v>
      </c>
      <c r="T483" s="73">
        <f t="shared" si="75"/>
        <v>-0.23338479300000001</v>
      </c>
      <c r="U483" s="73">
        <f t="shared" si="80"/>
        <v>4.0023813839193323E-3</v>
      </c>
      <c r="V483" s="74">
        <f t="shared" si="81"/>
        <v>8.5393039555256584E-3</v>
      </c>
    </row>
    <row r="484" spans="1:22" ht="16.5" x14ac:dyDescent="0.35">
      <c r="A484" s="78">
        <v>1</v>
      </c>
      <c r="B484" s="64" t="s">
        <v>414</v>
      </c>
      <c r="C484" s="64">
        <v>1.7043250000000001</v>
      </c>
      <c r="D484" s="64">
        <v>2.6434250000000001</v>
      </c>
      <c r="E484" s="64">
        <v>50511</v>
      </c>
      <c r="F484" s="64">
        <v>2</v>
      </c>
      <c r="G484" s="64">
        <v>50511</v>
      </c>
      <c r="H484" s="64">
        <v>18967</v>
      </c>
      <c r="I484" s="64">
        <v>31544</v>
      </c>
      <c r="J484" s="64">
        <v>0.62449763420000004</v>
      </c>
      <c r="K484" s="64">
        <v>-4.3912826000000002E-2</v>
      </c>
      <c r="L484" s="71" t="str">
        <f t="shared" si="76"/>
        <v>value_balance_ratio</v>
      </c>
      <c r="M484" s="71">
        <f t="shared" si="77"/>
        <v>2</v>
      </c>
      <c r="N484" s="71" t="str">
        <f t="shared" si="73"/>
        <v>(1.70,2.64]</v>
      </c>
      <c r="O484" s="71">
        <f t="shared" si="74"/>
        <v>50511</v>
      </c>
      <c r="P484" s="71">
        <f t="shared" si="74"/>
        <v>18967</v>
      </c>
      <c r="Q484" s="71">
        <f t="shared" si="74"/>
        <v>31544</v>
      </c>
      <c r="R484" s="72">
        <f t="shared" si="79"/>
        <v>0.43667061457729978</v>
      </c>
      <c r="S484" s="72">
        <f t="shared" si="75"/>
        <v>0.62449763420000004</v>
      </c>
      <c r="T484" s="73">
        <f t="shared" si="75"/>
        <v>-4.3912826000000002E-2</v>
      </c>
      <c r="U484" s="73">
        <f t="shared" si="80"/>
        <v>8.4692270388073913E-4</v>
      </c>
      <c r="V484" s="74" t="str">
        <f t="shared" si="81"/>
        <v/>
      </c>
    </row>
    <row r="485" spans="1:22" ht="16.5" x14ac:dyDescent="0.35">
      <c r="A485" s="78">
        <v>1</v>
      </c>
      <c r="B485" s="64" t="s">
        <v>414</v>
      </c>
      <c r="C485" s="64">
        <v>2.6434250000000001</v>
      </c>
      <c r="D485" s="64">
        <v>3.582525</v>
      </c>
      <c r="E485" s="64">
        <v>48791</v>
      </c>
      <c r="F485" s="64">
        <v>3</v>
      </c>
      <c r="G485" s="64">
        <v>48791</v>
      </c>
      <c r="H485" s="64">
        <v>17154</v>
      </c>
      <c r="I485" s="64">
        <v>31637</v>
      </c>
      <c r="J485" s="64">
        <v>0.64841876580000002</v>
      </c>
      <c r="K485" s="64">
        <v>5.9500343099999999E-2</v>
      </c>
      <c r="L485" s="71" t="str">
        <f t="shared" si="76"/>
        <v>value_balance_ratio</v>
      </c>
      <c r="M485" s="71">
        <f t="shared" si="77"/>
        <v>3</v>
      </c>
      <c r="N485" s="71" t="str">
        <f t="shared" si="73"/>
        <v>(2.64,3.58]</v>
      </c>
      <c r="O485" s="71">
        <f t="shared" si="74"/>
        <v>48791</v>
      </c>
      <c r="P485" s="71">
        <f t="shared" si="74"/>
        <v>17154</v>
      </c>
      <c r="Q485" s="71">
        <f t="shared" si="74"/>
        <v>31637</v>
      </c>
      <c r="R485" s="72">
        <f t="shared" si="79"/>
        <v>0.42180111175468776</v>
      </c>
      <c r="S485" s="72">
        <f t="shared" si="75"/>
        <v>0.64841876580000002</v>
      </c>
      <c r="T485" s="73">
        <f t="shared" si="75"/>
        <v>5.9500343099999999E-2</v>
      </c>
      <c r="U485" s="73">
        <f t="shared" si="80"/>
        <v>1.4809887191591961E-3</v>
      </c>
      <c r="V485" s="74" t="str">
        <f t="shared" si="81"/>
        <v/>
      </c>
    </row>
    <row r="486" spans="1:22" ht="16.5" x14ac:dyDescent="0.35">
      <c r="A486" s="78">
        <v>1</v>
      </c>
      <c r="B486" s="64" t="s">
        <v>414</v>
      </c>
      <c r="C486" s="64">
        <v>3.582525</v>
      </c>
      <c r="D486" s="64">
        <v>5.2259500000000001</v>
      </c>
      <c r="E486" s="64">
        <v>8075</v>
      </c>
      <c r="F486" s="64">
        <v>4</v>
      </c>
      <c r="G486" s="64">
        <v>8075</v>
      </c>
      <c r="H486" s="64">
        <v>2646</v>
      </c>
      <c r="I486" s="64">
        <v>5429</v>
      </c>
      <c r="J486" s="64">
        <v>0.67232198139999999</v>
      </c>
      <c r="K486" s="64">
        <v>0.16611029320000001</v>
      </c>
      <c r="L486" s="71" t="str">
        <f t="shared" si="76"/>
        <v>value_balance_ratio</v>
      </c>
      <c r="M486" s="71">
        <f t="shared" si="77"/>
        <v>4</v>
      </c>
      <c r="N486" s="71" t="str">
        <f t="shared" si="73"/>
        <v>(3.58,5.23]</v>
      </c>
      <c r="O486" s="71">
        <f t="shared" si="74"/>
        <v>8075</v>
      </c>
      <c r="P486" s="71">
        <f t="shared" si="74"/>
        <v>2646</v>
      </c>
      <c r="Q486" s="71">
        <f t="shared" si="74"/>
        <v>5429</v>
      </c>
      <c r="R486" s="72">
        <f t="shared" si="79"/>
        <v>6.9808857728251197E-2</v>
      </c>
      <c r="S486" s="72">
        <f t="shared" si="75"/>
        <v>0.67232198139999999</v>
      </c>
      <c r="T486" s="73">
        <f t="shared" si="75"/>
        <v>0.16611029320000001</v>
      </c>
      <c r="U486" s="73">
        <f t="shared" si="80"/>
        <v>1.879816768900358E-3</v>
      </c>
      <c r="V486" s="74" t="str">
        <f t="shared" si="81"/>
        <v/>
      </c>
    </row>
    <row r="487" spans="1:22" ht="16.5" x14ac:dyDescent="0.35">
      <c r="A487" s="78">
        <v>1</v>
      </c>
      <c r="B487" s="64" t="s">
        <v>414</v>
      </c>
      <c r="C487" s="64">
        <v>5.2259500000000001</v>
      </c>
      <c r="D487" s="64">
        <v>5.6955999999999998</v>
      </c>
      <c r="E487" s="64">
        <v>25</v>
      </c>
      <c r="F487" s="64">
        <v>5</v>
      </c>
      <c r="G487" s="64">
        <v>25</v>
      </c>
      <c r="H487" s="64">
        <v>3</v>
      </c>
      <c r="I487" s="64">
        <v>22</v>
      </c>
      <c r="J487" s="64">
        <v>0.88</v>
      </c>
      <c r="K487" s="64">
        <v>1.4398345686</v>
      </c>
      <c r="L487" s="71" t="str">
        <f t="shared" si="76"/>
        <v>value_balance_ratio</v>
      </c>
      <c r="M487" s="71">
        <f t="shared" si="77"/>
        <v>5</v>
      </c>
      <c r="N487" s="71" t="s">
        <v>998</v>
      </c>
      <c r="O487" s="71">
        <f t="shared" si="74"/>
        <v>25</v>
      </c>
      <c r="P487" s="71">
        <f t="shared" si="74"/>
        <v>3</v>
      </c>
      <c r="Q487" s="71">
        <f t="shared" si="74"/>
        <v>22</v>
      </c>
      <c r="R487" s="72">
        <f t="shared" si="79"/>
        <v>2.1612649451470956E-4</v>
      </c>
      <c r="S487" s="72">
        <f t="shared" si="75"/>
        <v>0.88</v>
      </c>
      <c r="T487" s="73">
        <f t="shared" si="75"/>
        <v>1.4398345686</v>
      </c>
      <c r="U487" s="73">
        <f t="shared" si="80"/>
        <v>3.2919437966603303E-4</v>
      </c>
      <c r="V487" s="74" t="str">
        <f t="shared" si="81"/>
        <v/>
      </c>
    </row>
    <row r="488" spans="1:22" ht="16.5" x14ac:dyDescent="0.35">
      <c r="A488" s="78">
        <v>1</v>
      </c>
      <c r="B488" s="64" t="s">
        <v>413</v>
      </c>
      <c r="C488" s="64">
        <v>-0.1479</v>
      </c>
      <c r="D488" s="64">
        <v>0.29250500000000001</v>
      </c>
      <c r="E488" s="64">
        <v>89874</v>
      </c>
      <c r="F488" s="64">
        <v>1</v>
      </c>
      <c r="G488" s="64">
        <v>89873</v>
      </c>
      <c r="H488" s="64">
        <v>33719</v>
      </c>
      <c r="I488" s="64">
        <v>56154</v>
      </c>
      <c r="J488" s="64">
        <v>0.62481500000000001</v>
      </c>
      <c r="K488" s="64">
        <v>-4.2559156369670365E-2</v>
      </c>
      <c r="L488" s="71" t="str">
        <f t="shared" si="76"/>
        <v>value_income_ratio</v>
      </c>
      <c r="M488" s="71">
        <f t="shared" si="77"/>
        <v>1</v>
      </c>
      <c r="N488" s="71" t="str">
        <f t="shared" ref="N488:N491" si="82">CONCATENATE("(",TEXT(C488,"#0.00"),",",TEXT(D488,"#0.00"),"]")</f>
        <v>(-0.15,0.29]</v>
      </c>
      <c r="O488" s="71">
        <f t="shared" ref="O488:Q494" si="83">G488</f>
        <v>89873</v>
      </c>
      <c r="P488" s="71">
        <f t="shared" si="83"/>
        <v>33719</v>
      </c>
      <c r="Q488" s="71">
        <f t="shared" si="83"/>
        <v>56154</v>
      </c>
      <c r="R488" s="72">
        <f t="shared" si="79"/>
        <v>0.77695745766081969</v>
      </c>
      <c r="S488" s="72">
        <f t="shared" ref="S488:T494" si="84">J488</f>
        <v>0.62481500000000001</v>
      </c>
      <c r="T488" s="73">
        <f t="shared" si="84"/>
        <v>-4.2559156369670365E-2</v>
      </c>
      <c r="U488" s="73">
        <f t="shared" si="80"/>
        <v>1.4151904443723195E-3</v>
      </c>
      <c r="V488" s="74">
        <f t="shared" si="81"/>
        <v>1.0609564994532554E-2</v>
      </c>
    </row>
    <row r="489" spans="1:22" ht="16.5" x14ac:dyDescent="0.35">
      <c r="A489" s="78">
        <v>1</v>
      </c>
      <c r="B489" s="64" t="s">
        <v>413</v>
      </c>
      <c r="C489" s="64">
        <v>0.29250500000000001</v>
      </c>
      <c r="D489" s="64">
        <v>0.73280999999999996</v>
      </c>
      <c r="E489" s="64">
        <v>24026</v>
      </c>
      <c r="F489" s="64">
        <v>2</v>
      </c>
      <c r="G489" s="64">
        <v>24027</v>
      </c>
      <c r="H489" s="64">
        <v>8104</v>
      </c>
      <c r="I489" s="64">
        <v>15923</v>
      </c>
      <c r="J489" s="64">
        <v>0.662713</v>
      </c>
      <c r="K489" s="64">
        <v>0.12281124185845892</v>
      </c>
      <c r="L489" s="71" t="str">
        <f t="shared" si="76"/>
        <v>value_income_ratio</v>
      </c>
      <c r="M489" s="71">
        <f t="shared" si="77"/>
        <v>2</v>
      </c>
      <c r="N489" s="71" t="str">
        <f t="shared" si="82"/>
        <v>(0.29,0.73]</v>
      </c>
      <c r="O489" s="71">
        <f t="shared" si="83"/>
        <v>24027</v>
      </c>
      <c r="P489" s="71">
        <f t="shared" si="83"/>
        <v>8104</v>
      </c>
      <c r="Q489" s="71">
        <f t="shared" si="83"/>
        <v>15923</v>
      </c>
      <c r="R489" s="72">
        <f t="shared" si="79"/>
        <v>0.20771485134819706</v>
      </c>
      <c r="S489" s="72">
        <f t="shared" si="84"/>
        <v>0.662713</v>
      </c>
      <c r="T489" s="73">
        <f t="shared" si="84"/>
        <v>0.12281124185845892</v>
      </c>
      <c r="U489" s="73">
        <f t="shared" si="80"/>
        <v>3.0780785800733138E-3</v>
      </c>
      <c r="V489" s="74" t="str">
        <f t="shared" si="81"/>
        <v/>
      </c>
    </row>
    <row r="490" spans="1:22" ht="16.5" x14ac:dyDescent="0.35">
      <c r="A490" s="78">
        <v>1</v>
      </c>
      <c r="B490" s="64" t="s">
        <v>413</v>
      </c>
      <c r="C490" s="64">
        <v>0.73280999999999996</v>
      </c>
      <c r="D490" s="64">
        <v>1.1731149999999999</v>
      </c>
      <c r="E490" s="64">
        <v>1200</v>
      </c>
      <c r="F490" s="64">
        <v>3</v>
      </c>
      <c r="G490" s="64">
        <v>1200</v>
      </c>
      <c r="H490" s="64">
        <v>332</v>
      </c>
      <c r="I490" s="64">
        <v>868</v>
      </c>
      <c r="J490" s="64">
        <v>0.723333</v>
      </c>
      <c r="K490" s="64">
        <v>0.40846114967441383</v>
      </c>
      <c r="L490" s="71" t="str">
        <f t="shared" si="76"/>
        <v>value_income_ratio</v>
      </c>
      <c r="M490" s="71">
        <f t="shared" si="77"/>
        <v>3</v>
      </c>
      <c r="N490" s="71" t="str">
        <f t="shared" si="82"/>
        <v>(0.73,1.17]</v>
      </c>
      <c r="O490" s="71">
        <f t="shared" si="83"/>
        <v>1200</v>
      </c>
      <c r="P490" s="71">
        <f t="shared" si="83"/>
        <v>332</v>
      </c>
      <c r="Q490" s="71">
        <f t="shared" si="83"/>
        <v>868</v>
      </c>
      <c r="R490" s="72">
        <f t="shared" si="79"/>
        <v>1.0374071736706059E-2</v>
      </c>
      <c r="S490" s="72">
        <f t="shared" si="84"/>
        <v>0.723333</v>
      </c>
      <c r="T490" s="73">
        <f t="shared" si="84"/>
        <v>0.40846114967441383</v>
      </c>
      <c r="U490" s="73">
        <f t="shared" si="80"/>
        <v>1.6192492595194566E-3</v>
      </c>
      <c r="V490" s="74" t="str">
        <f t="shared" si="81"/>
        <v/>
      </c>
    </row>
    <row r="491" spans="1:22" ht="16.5" x14ac:dyDescent="0.35">
      <c r="A491" s="78">
        <v>1</v>
      </c>
      <c r="B491" s="64" t="s">
        <v>413</v>
      </c>
      <c r="C491" s="64">
        <v>1.1731149999999999</v>
      </c>
      <c r="D491" s="64">
        <v>2.053725</v>
      </c>
      <c r="E491" s="64">
        <v>325</v>
      </c>
      <c r="F491" s="64">
        <v>4</v>
      </c>
      <c r="G491" s="64">
        <v>325</v>
      </c>
      <c r="H491" s="64">
        <v>59</v>
      </c>
      <c r="I491" s="64">
        <v>266</v>
      </c>
      <c r="J491" s="64">
        <v>0.81846200000000002</v>
      </c>
      <c r="K491" s="64">
        <v>0.95336326880653188</v>
      </c>
      <c r="L491" s="71" t="str">
        <f t="shared" si="76"/>
        <v>value_income_ratio</v>
      </c>
      <c r="M491" s="71">
        <f t="shared" si="77"/>
        <v>4</v>
      </c>
      <c r="N491" s="71" t="str">
        <f t="shared" si="82"/>
        <v>(1.17,2.05]</v>
      </c>
      <c r="O491" s="71">
        <f t="shared" si="83"/>
        <v>325</v>
      </c>
      <c r="P491" s="71">
        <f t="shared" si="83"/>
        <v>59</v>
      </c>
      <c r="Q491" s="71">
        <f t="shared" si="83"/>
        <v>266</v>
      </c>
      <c r="R491" s="72">
        <f t="shared" si="79"/>
        <v>2.8096444286912245E-3</v>
      </c>
      <c r="S491" s="72">
        <f t="shared" si="84"/>
        <v>0.81846200000000002</v>
      </c>
      <c r="T491" s="73">
        <f t="shared" si="84"/>
        <v>0.95336326880653188</v>
      </c>
      <c r="U491" s="73">
        <f t="shared" si="80"/>
        <v>2.1226401209937626E-3</v>
      </c>
      <c r="V491" s="74" t="str">
        <f t="shared" si="81"/>
        <v/>
      </c>
    </row>
    <row r="492" spans="1:22" ht="16.5" x14ac:dyDescent="0.35">
      <c r="A492" s="78">
        <v>1</v>
      </c>
      <c r="B492" s="64" t="s">
        <v>413</v>
      </c>
      <c r="C492" s="64">
        <v>2.053725</v>
      </c>
      <c r="D492" s="64">
        <v>8.6584000000000003</v>
      </c>
      <c r="E492" s="64">
        <v>248</v>
      </c>
      <c r="F492" s="64">
        <v>5</v>
      </c>
      <c r="G492" s="64">
        <v>248</v>
      </c>
      <c r="H492" s="64">
        <v>37</v>
      </c>
      <c r="I492" s="64">
        <v>211</v>
      </c>
      <c r="J492" s="64">
        <v>0.85080599999999995</v>
      </c>
      <c r="K492" s="64">
        <v>1.1883446247623943</v>
      </c>
      <c r="L492" s="71" t="str">
        <f t="shared" si="76"/>
        <v>value_income_ratio</v>
      </c>
      <c r="M492" s="71">
        <f t="shared" si="77"/>
        <v>5</v>
      </c>
      <c r="N492" s="71" t="s">
        <v>1132</v>
      </c>
      <c r="O492" s="71">
        <f t="shared" si="83"/>
        <v>248</v>
      </c>
      <c r="P492" s="71">
        <f t="shared" si="83"/>
        <v>37</v>
      </c>
      <c r="Q492" s="71">
        <f t="shared" si="83"/>
        <v>211</v>
      </c>
      <c r="R492" s="72">
        <f t="shared" si="79"/>
        <v>2.143974825585919E-3</v>
      </c>
      <c r="S492" s="72">
        <f t="shared" si="84"/>
        <v>0.85080599999999995</v>
      </c>
      <c r="T492" s="73">
        <f t="shared" si="84"/>
        <v>1.1883446247623943</v>
      </c>
      <c r="U492" s="73">
        <f t="shared" si="80"/>
        <v>2.3744065895737014E-3</v>
      </c>
      <c r="V492" s="74" t="str">
        <f t="shared" si="81"/>
        <v/>
      </c>
    </row>
    <row r="493" spans="1:22" ht="16.5" x14ac:dyDescent="0.35">
      <c r="B493" s="64" t="s">
        <v>400</v>
      </c>
      <c r="F493" s="64">
        <v>1</v>
      </c>
      <c r="G493" s="64">
        <v>66090</v>
      </c>
      <c r="H493" s="64">
        <v>22339</v>
      </c>
      <c r="I493" s="64">
        <v>43751</v>
      </c>
      <c r="J493" s="64">
        <v>0.661991</v>
      </c>
      <c r="K493" s="64">
        <v>0.11958484373402561</v>
      </c>
      <c r="L493" s="71" t="str">
        <f t="shared" si="76"/>
        <v>flag_tqww</v>
      </c>
      <c r="M493" s="71">
        <f t="shared" si="77"/>
        <v>1</v>
      </c>
      <c r="N493" s="71">
        <v>1</v>
      </c>
      <c r="O493" s="71">
        <f t="shared" si="83"/>
        <v>66090</v>
      </c>
      <c r="P493" s="71">
        <f t="shared" si="83"/>
        <v>22339</v>
      </c>
      <c r="Q493" s="71">
        <f t="shared" si="83"/>
        <v>43751</v>
      </c>
      <c r="R493" s="72">
        <f t="shared" si="79"/>
        <v>0.57135200089908622</v>
      </c>
      <c r="S493" s="72">
        <f t="shared" si="84"/>
        <v>0.661991</v>
      </c>
      <c r="T493" s="73">
        <f t="shared" si="84"/>
        <v>0.11958484373402561</v>
      </c>
      <c r="U493" s="73">
        <f t="shared" si="80"/>
        <v>8.0316593700232395E-3</v>
      </c>
      <c r="V493" s="74">
        <f t="shared" si="81"/>
        <v>1.835781537421935E-2</v>
      </c>
    </row>
    <row r="494" spans="1:22" ht="16.5" x14ac:dyDescent="0.35">
      <c r="B494" s="64" t="s">
        <v>400</v>
      </c>
      <c r="F494" s="64">
        <v>2</v>
      </c>
      <c r="G494" s="64">
        <v>49583</v>
      </c>
      <c r="H494" s="64">
        <v>19912</v>
      </c>
      <c r="I494" s="64">
        <v>29671</v>
      </c>
      <c r="J494" s="64">
        <v>0.59841100000000003</v>
      </c>
      <c r="K494" s="64">
        <v>-0.1537480233217845</v>
      </c>
      <c r="L494" s="71" t="str">
        <f t="shared" si="76"/>
        <v>flag_tqww</v>
      </c>
      <c r="M494" s="71">
        <f t="shared" si="77"/>
        <v>2</v>
      </c>
      <c r="N494" s="71" t="s">
        <v>1194</v>
      </c>
      <c r="O494" s="71">
        <f t="shared" si="83"/>
        <v>49583</v>
      </c>
      <c r="P494" s="71">
        <f t="shared" si="83"/>
        <v>19912</v>
      </c>
      <c r="Q494" s="71">
        <f t="shared" si="83"/>
        <v>29671</v>
      </c>
      <c r="R494" s="72">
        <f t="shared" si="79"/>
        <v>0.42864799910091378</v>
      </c>
      <c r="S494" s="72">
        <f t="shared" si="84"/>
        <v>0.59841100000000003</v>
      </c>
      <c r="T494" s="73">
        <f t="shared" si="84"/>
        <v>-0.1537480233217845</v>
      </c>
      <c r="U494" s="73">
        <f t="shared" si="80"/>
        <v>1.032615600419611E-2</v>
      </c>
      <c r="V494" s="74" t="str">
        <f t="shared" si="81"/>
        <v/>
      </c>
    </row>
    <row r="495" spans="1:22" ht="16.5" x14ac:dyDescent="0.35">
      <c r="B495" s="64" t="s">
        <v>1239</v>
      </c>
      <c r="F495" s="64">
        <v>1</v>
      </c>
      <c r="G495" s="64">
        <v>7382</v>
      </c>
      <c r="H495" s="64">
        <v>1350</v>
      </c>
      <c r="I495" s="64">
        <v>6032</v>
      </c>
      <c r="J495" s="64">
        <v>0.81712300000000004</v>
      </c>
      <c r="K495" s="64">
        <v>0.94437844218586897</v>
      </c>
      <c r="L495" s="75" t="s">
        <v>1285</v>
      </c>
      <c r="M495" s="75">
        <v>1</v>
      </c>
      <c r="N495" s="71" t="s">
        <v>1194</v>
      </c>
      <c r="O495" s="75">
        <v>7382</v>
      </c>
      <c r="P495" s="75">
        <v>1350</v>
      </c>
      <c r="Q495" s="75">
        <v>6032</v>
      </c>
      <c r="R495" s="75">
        <v>0.81712300000000004</v>
      </c>
      <c r="S495" s="75">
        <v>0.94437844218586897</v>
      </c>
      <c r="T495" s="75">
        <v>4.7410919790493049E-2</v>
      </c>
      <c r="U495" s="73">
        <f t="shared" si="80"/>
        <v>2.3705459895246524E-2</v>
      </c>
      <c r="V495" s="74">
        <f t="shared" si="81"/>
        <v>0.17338990052153236</v>
      </c>
    </row>
    <row r="496" spans="1:22" ht="16.5" x14ac:dyDescent="0.35">
      <c r="B496" s="64" t="s">
        <v>1239</v>
      </c>
      <c r="F496" s="64">
        <v>2</v>
      </c>
      <c r="G496" s="64">
        <v>26203</v>
      </c>
      <c r="H496" s="64">
        <v>7257</v>
      </c>
      <c r="I496" s="64">
        <v>18946</v>
      </c>
      <c r="J496" s="64">
        <v>0.723047</v>
      </c>
      <c r="K496" s="64">
        <v>0.40703071108789485</v>
      </c>
      <c r="L496" s="75" t="s">
        <v>1286</v>
      </c>
      <c r="M496" s="75">
        <v>2</v>
      </c>
      <c r="N496" s="75" t="s">
        <v>1280</v>
      </c>
      <c r="O496" s="75">
        <v>26203</v>
      </c>
      <c r="P496" s="75">
        <v>7257</v>
      </c>
      <c r="Q496" s="75">
        <v>18946</v>
      </c>
      <c r="R496" s="75">
        <v>0.723047</v>
      </c>
      <c r="S496" s="75">
        <v>0.40703071108789485</v>
      </c>
      <c r="T496" s="75">
        <v>3.5119953057035198E-2</v>
      </c>
      <c r="U496" s="73">
        <f t="shared" si="80"/>
        <v>1.7559976528517599E-2</v>
      </c>
      <c r="V496" s="74" t="str">
        <f t="shared" si="81"/>
        <v/>
      </c>
    </row>
    <row r="497" spans="2:22" ht="16.5" x14ac:dyDescent="0.35">
      <c r="B497" s="64" t="s">
        <v>1239</v>
      </c>
      <c r="F497" s="64">
        <v>3</v>
      </c>
      <c r="G497" s="64">
        <v>33643</v>
      </c>
      <c r="H497" s="64">
        <v>11439</v>
      </c>
      <c r="I497" s="64">
        <v>22204</v>
      </c>
      <c r="J497" s="64">
        <v>0.65998900000000005</v>
      </c>
      <c r="K497" s="64">
        <v>0.11064828721493064</v>
      </c>
      <c r="L497" s="75" t="s">
        <v>1287</v>
      </c>
      <c r="M497" s="75">
        <v>3</v>
      </c>
      <c r="N497" s="75" t="s">
        <v>1281</v>
      </c>
      <c r="O497" s="75">
        <v>33643</v>
      </c>
      <c r="P497" s="75">
        <v>11439</v>
      </c>
      <c r="Q497" s="75">
        <v>22204</v>
      </c>
      <c r="R497" s="75">
        <v>0.65998900000000005</v>
      </c>
      <c r="S497" s="75">
        <v>0.11064828721493064</v>
      </c>
      <c r="T497" s="75">
        <v>3.5050075022517112E-3</v>
      </c>
      <c r="U497" s="73">
        <f t="shared" si="80"/>
        <v>1.7525037511258556E-3</v>
      </c>
      <c r="V497" s="74" t="str">
        <f t="shared" si="81"/>
        <v/>
      </c>
    </row>
    <row r="498" spans="2:22" ht="16.5" x14ac:dyDescent="0.35">
      <c r="B498" s="64" t="s">
        <v>1239</v>
      </c>
      <c r="F498" s="64">
        <v>4</v>
      </c>
      <c r="G498" s="64">
        <v>35983</v>
      </c>
      <c r="H498" s="64">
        <v>15310</v>
      </c>
      <c r="I498" s="64">
        <v>20673</v>
      </c>
      <c r="J498" s="64">
        <v>0.57452099999999995</v>
      </c>
      <c r="K498" s="64">
        <v>-0.25227330469585957</v>
      </c>
      <c r="L498" s="75" t="s">
        <v>1288</v>
      </c>
      <c r="M498" s="75">
        <v>4</v>
      </c>
      <c r="N498" s="75" t="s">
        <v>1282</v>
      </c>
      <c r="O498" s="75">
        <v>35983</v>
      </c>
      <c r="P498" s="75">
        <v>15310</v>
      </c>
      <c r="Q498" s="75">
        <v>20673</v>
      </c>
      <c r="R498" s="75">
        <v>0.57452099999999995</v>
      </c>
      <c r="S498" s="75">
        <v>-0.25227330469585957</v>
      </c>
      <c r="T498" s="75">
        <v>2.0382214417346216E-2</v>
      </c>
      <c r="U498" s="73">
        <f t="shared" si="80"/>
        <v>1.0191107208673108E-2</v>
      </c>
      <c r="V498" s="74" t="str">
        <f t="shared" si="81"/>
        <v/>
      </c>
    </row>
    <row r="499" spans="2:22" ht="16.5" x14ac:dyDescent="0.35">
      <c r="B499" s="64" t="s">
        <v>1239</v>
      </c>
      <c r="F499" s="64">
        <v>5</v>
      </c>
      <c r="G499" s="64">
        <v>12462</v>
      </c>
      <c r="H499" s="64">
        <v>6895</v>
      </c>
      <c r="I499" s="64">
        <v>5567</v>
      </c>
      <c r="J499" s="64">
        <v>0.446718</v>
      </c>
      <c r="K499" s="64">
        <v>-0.76653579811334227</v>
      </c>
      <c r="L499" s="75" t="s">
        <v>1289</v>
      </c>
      <c r="M499" s="75">
        <v>5</v>
      </c>
      <c r="N499" s="75" t="s">
        <v>1283</v>
      </c>
      <c r="O499" s="75">
        <v>12462</v>
      </c>
      <c r="P499" s="75">
        <v>6895</v>
      </c>
      <c r="Q499" s="75">
        <v>5567</v>
      </c>
      <c r="R499" s="75">
        <v>0.446718</v>
      </c>
      <c r="S499" s="75">
        <v>-0.76653579811334227</v>
      </c>
      <c r="T499" s="75">
        <v>6.6971805746430649E-2</v>
      </c>
      <c r="U499" s="73">
        <f t="shared" si="80"/>
        <v>3.3485902873215324E-2</v>
      </c>
      <c r="V499" s="74" t="str">
        <f t="shared" si="81"/>
        <v/>
      </c>
    </row>
    <row r="500" spans="2:22" ht="16.5" x14ac:dyDescent="0.35">
      <c r="B500" s="64" t="s">
        <v>1241</v>
      </c>
      <c r="F500" s="64">
        <v>1</v>
      </c>
      <c r="G500" s="64">
        <v>26</v>
      </c>
      <c r="H500" s="64">
        <v>12</v>
      </c>
      <c r="I500" s="64">
        <v>14</v>
      </c>
      <c r="J500" s="64">
        <v>0.538462</v>
      </c>
      <c r="K500" s="64">
        <v>-0.39844491624218942</v>
      </c>
      <c r="L500" s="75" t="s">
        <v>1241</v>
      </c>
      <c r="M500" s="75">
        <v>1</v>
      </c>
      <c r="N500" s="75"/>
      <c r="O500" s="75">
        <v>26</v>
      </c>
      <c r="P500" s="75">
        <v>12</v>
      </c>
      <c r="Q500" s="75">
        <v>14</v>
      </c>
      <c r="R500" s="75">
        <v>0.538462</v>
      </c>
      <c r="S500" s="75">
        <v>-0.39844491624218942</v>
      </c>
      <c r="T500" s="75">
        <v>3.7190212216728987E-5</v>
      </c>
      <c r="U500" s="73">
        <f t="shared" si="80"/>
        <v>1.8595106108364493E-5</v>
      </c>
      <c r="V500" s="74">
        <f t="shared" si="81"/>
        <v>5.4315847154351145E-3</v>
      </c>
    </row>
    <row r="501" spans="2:22" ht="16.5" x14ac:dyDescent="0.35">
      <c r="B501" s="64" t="s">
        <v>1241</v>
      </c>
      <c r="F501" s="64">
        <v>2</v>
      </c>
      <c r="G501" s="64">
        <v>96087</v>
      </c>
      <c r="H501" s="64">
        <v>35793</v>
      </c>
      <c r="I501" s="64">
        <v>60294</v>
      </c>
      <c r="J501" s="64">
        <v>0.627494</v>
      </c>
      <c r="K501" s="64">
        <v>-3.1115343336344161E-2</v>
      </c>
      <c r="L501" s="75" t="s">
        <v>1241</v>
      </c>
      <c r="M501" s="75">
        <v>2</v>
      </c>
      <c r="N501" s="75"/>
      <c r="O501" s="75">
        <v>96087</v>
      </c>
      <c r="P501" s="75">
        <v>35793</v>
      </c>
      <c r="Q501" s="75">
        <v>60294</v>
      </c>
      <c r="R501" s="75">
        <v>0.627494</v>
      </c>
      <c r="S501" s="75">
        <v>-3.1115343336344161E-2</v>
      </c>
      <c r="T501" s="75">
        <v>8.0755332848318176E-4</v>
      </c>
      <c r="U501" s="73">
        <f t="shared" si="80"/>
        <v>4.0377666424159088E-4</v>
      </c>
      <c r="V501" s="74" t="str">
        <f t="shared" si="81"/>
        <v/>
      </c>
    </row>
    <row r="502" spans="2:22" ht="16.5" x14ac:dyDescent="0.35">
      <c r="B502" s="64" t="s">
        <v>1241</v>
      </c>
      <c r="F502" s="64">
        <v>3</v>
      </c>
      <c r="G502" s="64">
        <v>16469</v>
      </c>
      <c r="H502" s="64">
        <v>5496</v>
      </c>
      <c r="I502" s="64">
        <v>10973</v>
      </c>
      <c r="J502" s="64">
        <v>0.66628200000000004</v>
      </c>
      <c r="K502" s="64">
        <v>0.13882155901916604</v>
      </c>
      <c r="L502" s="75" t="s">
        <v>1241</v>
      </c>
      <c r="M502" s="75">
        <v>3</v>
      </c>
      <c r="N502" s="75"/>
      <c r="O502" s="75">
        <v>16469</v>
      </c>
      <c r="P502" s="75">
        <v>5496</v>
      </c>
      <c r="Q502" s="75">
        <v>10973</v>
      </c>
      <c r="R502" s="75">
        <v>0.66628200000000004</v>
      </c>
      <c r="S502" s="75">
        <v>0.13882155901916604</v>
      </c>
      <c r="T502" s="75">
        <v>2.6891619468074647E-3</v>
      </c>
      <c r="U502" s="73">
        <f t="shared" si="80"/>
        <v>1.3445809734037324E-3</v>
      </c>
      <c r="V502" s="74" t="str">
        <f t="shared" si="81"/>
        <v/>
      </c>
    </row>
    <row r="503" spans="2:22" ht="16.5" x14ac:dyDescent="0.35">
      <c r="B503" s="64" t="s">
        <v>1241</v>
      </c>
      <c r="F503" s="64">
        <v>4</v>
      </c>
      <c r="G503" s="64">
        <v>3064</v>
      </c>
      <c r="H503" s="64">
        <v>946</v>
      </c>
      <c r="I503" s="64">
        <v>2118</v>
      </c>
      <c r="J503" s="64">
        <v>0.69125300000000001</v>
      </c>
      <c r="K503" s="64">
        <v>0.25338936104002563</v>
      </c>
      <c r="L503" s="75" t="s">
        <v>1241</v>
      </c>
      <c r="M503" s="75">
        <v>4</v>
      </c>
      <c r="N503" s="75"/>
      <c r="O503" s="75">
        <v>3064</v>
      </c>
      <c r="P503" s="75">
        <v>946</v>
      </c>
      <c r="Q503" s="75">
        <v>2118</v>
      </c>
      <c r="R503" s="75">
        <v>0.69125300000000001</v>
      </c>
      <c r="S503" s="75">
        <v>0.25338936104002563</v>
      </c>
      <c r="T503" s="75">
        <v>1.6361191421988498E-3</v>
      </c>
      <c r="U503" s="73">
        <f t="shared" si="80"/>
        <v>8.1805957109942491E-4</v>
      </c>
      <c r="V503" s="74" t="str">
        <f t="shared" si="81"/>
        <v/>
      </c>
    </row>
    <row r="504" spans="2:22" ht="16.5" x14ac:dyDescent="0.35">
      <c r="B504" s="64" t="s">
        <v>1241</v>
      </c>
      <c r="F504" s="64">
        <v>5</v>
      </c>
      <c r="G504" s="64">
        <v>27</v>
      </c>
      <c r="H504" s="64">
        <v>4</v>
      </c>
      <c r="I504" s="64">
        <v>23</v>
      </c>
      <c r="J504" s="64">
        <v>0.85185200000000005</v>
      </c>
      <c r="K504" s="64">
        <v>1.1966042587398114</v>
      </c>
      <c r="L504" s="75" t="s">
        <v>1241</v>
      </c>
      <c r="M504" s="75">
        <v>5</v>
      </c>
      <c r="N504" s="75"/>
      <c r="O504" s="75">
        <v>27</v>
      </c>
      <c r="P504" s="75">
        <v>4</v>
      </c>
      <c r="Q504" s="75">
        <v>23</v>
      </c>
      <c r="R504" s="75">
        <v>0.85185200000000005</v>
      </c>
      <c r="S504" s="75">
        <v>1.1966042587398114</v>
      </c>
      <c r="T504" s="75">
        <v>2.6156009042406096E-4</v>
      </c>
      <c r="U504" s="73">
        <f t="shared" si="80"/>
        <v>1.3078004521203048E-4</v>
      </c>
      <c r="V504" s="74" t="str">
        <f t="shared" si="81"/>
        <v/>
      </c>
    </row>
    <row r="505" spans="2:22" ht="16.5" x14ac:dyDescent="0.35">
      <c r="B505" s="64" t="s">
        <v>1243</v>
      </c>
      <c r="F505" s="64">
        <v>1</v>
      </c>
      <c r="G505" s="64">
        <v>98156</v>
      </c>
      <c r="H505" s="64">
        <v>35315</v>
      </c>
      <c r="I505" s="64">
        <v>62841</v>
      </c>
      <c r="J505" s="64">
        <v>0.64021600000000001</v>
      </c>
      <c r="K505" s="64">
        <v>2.3704327761405422E-2</v>
      </c>
      <c r="L505" s="75" t="s">
        <v>1243</v>
      </c>
      <c r="M505" s="75">
        <v>1</v>
      </c>
      <c r="N505" s="75"/>
      <c r="O505" s="75">
        <v>98156</v>
      </c>
      <c r="P505" s="75">
        <v>35315</v>
      </c>
      <c r="Q505" s="75">
        <v>62841</v>
      </c>
      <c r="R505" s="75">
        <v>0.64021600000000001</v>
      </c>
      <c r="S505" s="75">
        <v>2.3704327761405422E-2</v>
      </c>
      <c r="T505" s="75">
        <v>4.7526409150145321E-4</v>
      </c>
      <c r="U505" s="73">
        <f t="shared" si="80"/>
        <v>2.376320457507266E-4</v>
      </c>
      <c r="V505" s="74">
        <f t="shared" si="81"/>
        <v>3.086952848886047E-3</v>
      </c>
    </row>
    <row r="506" spans="2:22" ht="16.5" x14ac:dyDescent="0.35">
      <c r="B506" s="64" t="s">
        <v>1243</v>
      </c>
      <c r="F506" s="64">
        <v>2</v>
      </c>
      <c r="G506" s="64">
        <v>17517</v>
      </c>
      <c r="H506" s="64">
        <v>6936</v>
      </c>
      <c r="I506" s="64">
        <v>10581</v>
      </c>
      <c r="J506" s="64">
        <v>0.60404199999999997</v>
      </c>
      <c r="K506" s="64">
        <v>-0.13026089562566384</v>
      </c>
      <c r="L506" s="75" t="s">
        <v>1243</v>
      </c>
      <c r="M506" s="75">
        <v>2</v>
      </c>
      <c r="N506" s="75"/>
      <c r="O506" s="75">
        <v>17517</v>
      </c>
      <c r="P506" s="75">
        <v>6936</v>
      </c>
      <c r="Q506" s="75">
        <v>10581</v>
      </c>
      <c r="R506" s="75">
        <v>0.60404199999999997</v>
      </c>
      <c r="S506" s="75">
        <v>-0.13026089562566384</v>
      </c>
      <c r="T506" s="75">
        <v>2.6116887532450302E-3</v>
      </c>
      <c r="U506" s="73">
        <f t="shared" si="80"/>
        <v>1.3058443766225151E-3</v>
      </c>
      <c r="V506" s="74" t="str">
        <f t="shared" si="81"/>
        <v/>
      </c>
    </row>
  </sheetData>
  <sortState ref="AB4:AD5">
    <sortCondition descending="1" ref="AD4:AD5"/>
  </sortState>
  <phoneticPr fontId="24" type="noConversion"/>
  <dataValidations count="1">
    <dataValidation type="list" allowBlank="1" showInputMessage="1" showErrorMessage="1" sqref="X2">
      <formula1>$W$2:$W$108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17"/>
  <sheetViews>
    <sheetView topLeftCell="P1" zoomScale="80" zoomScaleNormal="80" workbookViewId="0">
      <selection activeCell="AF4" sqref="AF4"/>
    </sheetView>
  </sheetViews>
  <sheetFormatPr defaultRowHeight="13.5" x14ac:dyDescent="0.15"/>
  <cols>
    <col min="1" max="1" width="3" style="229" customWidth="1"/>
    <col min="2" max="10" width="9" style="229"/>
    <col min="11" max="11" width="16.625" style="229" customWidth="1"/>
    <col min="12" max="31" width="9" style="229"/>
    <col min="32" max="32" width="10.5" style="229" bestFit="1" customWidth="1"/>
    <col min="33" max="16384" width="9" style="229"/>
  </cols>
  <sheetData>
    <row r="2" spans="2:32" x14ac:dyDescent="0.15">
      <c r="B2" s="229" t="s">
        <v>1319</v>
      </c>
      <c r="C2" s="229" t="s">
        <v>1320</v>
      </c>
      <c r="D2" s="229" t="s">
        <v>1099</v>
      </c>
      <c r="E2" s="229" t="s">
        <v>6</v>
      </c>
      <c r="F2" s="229" t="s">
        <v>1177</v>
      </c>
      <c r="G2" s="229" t="s">
        <v>393</v>
      </c>
      <c r="I2" s="229" t="s">
        <v>1321</v>
      </c>
      <c r="J2" s="228" t="s">
        <v>396</v>
      </c>
      <c r="K2" s="228" t="str">
        <f>SUBSTITUTE($J$2,"_b","")</f>
        <v>CITY</v>
      </c>
    </row>
    <row r="3" spans="2:32" x14ac:dyDescent="0.15">
      <c r="B3" s="262">
        <v>1610</v>
      </c>
      <c r="C3" s="229" t="s">
        <v>100</v>
      </c>
      <c r="D3" s="229">
        <v>1</v>
      </c>
      <c r="E3" s="229">
        <v>1359</v>
      </c>
      <c r="F3" s="229">
        <v>1149</v>
      </c>
      <c r="G3" s="229">
        <v>0.84547461369999999</v>
      </c>
      <c r="I3" s="229" t="s">
        <v>100</v>
      </c>
      <c r="J3" s="226" t="s">
        <v>1322</v>
      </c>
      <c r="K3" s="218" t="s">
        <v>1323</v>
      </c>
      <c r="L3" s="219" t="s">
        <v>1324</v>
      </c>
      <c r="M3" s="217"/>
      <c r="N3" s="217"/>
      <c r="O3" s="217"/>
      <c r="P3" s="217"/>
      <c r="Q3" s="217"/>
      <c r="R3" s="217"/>
      <c r="S3" s="217"/>
      <c r="T3" s="217"/>
      <c r="U3" s="221"/>
      <c r="W3" s="263" t="s">
        <v>1451</v>
      </c>
      <c r="X3" s="263" t="s">
        <v>1452</v>
      </c>
      <c r="Y3" s="229" t="str">
        <f>B2</f>
        <v>month</v>
      </c>
      <c r="Z3" s="229" t="str">
        <f t="shared" ref="Z3:AA18" si="0">C2</f>
        <v>VAR_NAME</v>
      </c>
      <c r="AA3" s="229" t="str">
        <f t="shared" si="0"/>
        <v>clus</v>
      </c>
      <c r="AB3" s="229" t="str">
        <f>E2</f>
        <v>N</v>
      </c>
      <c r="AC3" s="261" t="str">
        <f>G2</f>
        <v>bad_rate</v>
      </c>
      <c r="AD3" s="263" t="s">
        <v>1448</v>
      </c>
      <c r="AE3" s="263" t="s">
        <v>1449</v>
      </c>
      <c r="AF3" s="263" t="s">
        <v>1450</v>
      </c>
    </row>
    <row r="4" spans="2:32" x14ac:dyDescent="0.15">
      <c r="B4" s="262">
        <v>1610</v>
      </c>
      <c r="C4" s="229" t="s">
        <v>100</v>
      </c>
      <c r="D4" s="229">
        <v>2</v>
      </c>
      <c r="E4" s="229">
        <v>4870</v>
      </c>
      <c r="F4" s="229">
        <v>3577</v>
      </c>
      <c r="G4" s="229">
        <v>0.73449691989999999</v>
      </c>
      <c r="I4" s="229" t="s">
        <v>65</v>
      </c>
      <c r="J4" s="224"/>
      <c r="K4" s="222"/>
      <c r="L4" s="220">
        <v>1610</v>
      </c>
      <c r="M4" s="220">
        <v>1611</v>
      </c>
      <c r="N4" s="220">
        <v>1612</v>
      </c>
      <c r="O4" s="220">
        <v>1701</v>
      </c>
      <c r="P4" s="220">
        <v>1702</v>
      </c>
      <c r="Q4" s="220">
        <v>1703</v>
      </c>
      <c r="R4" s="220">
        <v>1704</v>
      </c>
      <c r="S4" s="220">
        <v>1705</v>
      </c>
      <c r="T4" s="220">
        <v>1706</v>
      </c>
      <c r="U4" s="220">
        <v>1707</v>
      </c>
      <c r="V4" s="220">
        <v>1708</v>
      </c>
      <c r="W4" s="216">
        <f>E3-F3</f>
        <v>210</v>
      </c>
      <c r="X4" s="216">
        <f>F3</f>
        <v>1149</v>
      </c>
      <c r="Y4" s="229">
        <f t="shared" ref="Y4:AA67" si="1">B3</f>
        <v>1610</v>
      </c>
      <c r="Z4" s="229" t="str">
        <f t="shared" si="0"/>
        <v>KPTP</v>
      </c>
      <c r="AA4" s="229">
        <f t="shared" si="0"/>
        <v>1</v>
      </c>
      <c r="AB4" s="229">
        <f t="shared" ref="AB4:AB67" si="2">E3</f>
        <v>1359</v>
      </c>
      <c r="AC4" s="261">
        <f t="shared" ref="AC4:AC67" si="3">G3</f>
        <v>0.84547461369999999</v>
      </c>
      <c r="AD4" s="229">
        <f>LN((X4/SUMIFS($X$2:$X$570,$Z$2:$Z$570,Z4,$Y$2:$Y$570,Y4))/(W4/SUMIFS($W$2:$W$570,$Z$2:$Z$570,Z4,$Y$2:$Y$570,Y4)))</f>
        <v>1.0541810657274784</v>
      </c>
      <c r="AE4" s="229">
        <f>((X4/SUMIFS($X$2:$X$570,$Z$2:$Z$570,Z4,$Y$2:$Y$570,Y4))-(W4/SUMIFS($W$2:$W$570,$Z$2:$Z$570,Z4,$Y$2:$Y$570,Y4)))*AD4</f>
        <v>6.4060315943165705E-2</v>
      </c>
      <c r="AF4" s="307">
        <v>43046</v>
      </c>
    </row>
    <row r="5" spans="2:32" x14ac:dyDescent="0.15">
      <c r="B5" s="262">
        <v>1610</v>
      </c>
      <c r="C5" s="229" t="s">
        <v>100</v>
      </c>
      <c r="D5" s="229">
        <v>3</v>
      </c>
      <c r="E5" s="229">
        <v>5550</v>
      </c>
      <c r="F5" s="229">
        <v>3711</v>
      </c>
      <c r="G5" s="229">
        <v>0.66864864859999995</v>
      </c>
      <c r="I5" s="229" t="s">
        <v>95</v>
      </c>
      <c r="J5" s="225">
        <v>1</v>
      </c>
      <c r="K5" s="209">
        <f ca="1">OFFSET('09.入模变量表现'!$N$2,MATCH($K$2,'09.入模变量表现'!$B$2:$B$506,0)+J5-2,0)</f>
        <v>1</v>
      </c>
      <c r="L5" s="216">
        <f>SUMIFS($E:$E,$C:$C,$J$2,$D:$D,$J5,$B:$B,L$4)</f>
        <v>1260</v>
      </c>
      <c r="M5" s="216">
        <f t="shared" ref="M5:V9" si="4">SUMIFS($E:$E,$C:$C,$J$2,$D:$D,$J5,$B:$B,M$4)</f>
        <v>1590</v>
      </c>
      <c r="N5" s="216">
        <f t="shared" si="4"/>
        <v>1657</v>
      </c>
      <c r="O5" s="216">
        <f t="shared" si="4"/>
        <v>2052</v>
      </c>
      <c r="P5" s="216">
        <f t="shared" si="4"/>
        <v>2594</v>
      </c>
      <c r="Q5" s="216">
        <f t="shared" si="4"/>
        <v>2720</v>
      </c>
      <c r="R5" s="216">
        <f t="shared" si="4"/>
        <v>2777</v>
      </c>
      <c r="S5" s="216">
        <f t="shared" si="4"/>
        <v>3144</v>
      </c>
      <c r="T5" s="216">
        <f t="shared" si="4"/>
        <v>2998</v>
      </c>
      <c r="U5" s="215">
        <f t="shared" si="4"/>
        <v>2541</v>
      </c>
      <c r="V5" s="215">
        <f t="shared" si="4"/>
        <v>3020</v>
      </c>
      <c r="W5" s="216">
        <f t="shared" ref="W5:W68" si="5">E4-F4</f>
        <v>1293</v>
      </c>
      <c r="X5" s="216">
        <f t="shared" ref="X5:X68" si="6">F4</f>
        <v>3577</v>
      </c>
      <c r="Y5" s="229">
        <f t="shared" si="1"/>
        <v>1610</v>
      </c>
      <c r="Z5" s="229" t="str">
        <f t="shared" si="0"/>
        <v>KPTP</v>
      </c>
      <c r="AA5" s="229">
        <f t="shared" si="0"/>
        <v>2</v>
      </c>
      <c r="AB5" s="229">
        <f t="shared" si="2"/>
        <v>4870</v>
      </c>
      <c r="AC5" s="261">
        <f t="shared" si="3"/>
        <v>0.73449691989999999</v>
      </c>
      <c r="AD5" s="229">
        <f t="shared" ref="AD5:AD68" si="7">LN((X5/SUMIFS($X$2:$X$570,$Z$2:$Z$570,Z5,$Y$2:$Y$570,Y5))/(W5/SUMIFS($W$2:$W$570,$Z$2:$Z$570,Z5,$Y$2:$Y$570,Y5)))</f>
        <v>0.37220067908335169</v>
      </c>
      <c r="AE5" s="229">
        <f t="shared" ref="AE5:AE68" si="8">((X5/SUMIFS($X$2:$X$570,$Z$2:$Z$570,Z5,$Y$2:$Y$570,Y5))-(W5/SUMIFS($W$2:$W$570,$Z$2:$Z$570,Z5,$Y$2:$Y$570,Y5)))*AD5</f>
        <v>3.3587634111870816E-2</v>
      </c>
      <c r="AF5" s="307">
        <v>43046</v>
      </c>
    </row>
    <row r="6" spans="2:32" x14ac:dyDescent="0.15">
      <c r="B6" s="262">
        <v>1610</v>
      </c>
      <c r="C6" s="229" t="s">
        <v>100</v>
      </c>
      <c r="D6" s="229">
        <v>4</v>
      </c>
      <c r="E6" s="229">
        <v>5487</v>
      </c>
      <c r="F6" s="229">
        <v>3198</v>
      </c>
      <c r="G6" s="229">
        <v>0.5828321487</v>
      </c>
      <c r="I6" s="229" t="s">
        <v>396</v>
      </c>
      <c r="J6" s="225">
        <v>2</v>
      </c>
      <c r="K6" s="209">
        <f ca="1">OFFSET('09.入模变量表现'!$N$2,MATCH($K$2,'09.入模变量表现'!$B$2:$B$506,0)+J6-2,0)</f>
        <v>2</v>
      </c>
      <c r="L6" s="216">
        <f t="shared" ref="L6:L9" si="9">SUMIFS($E:$E,$C:$C,$J$2,$D:$D,$J6,$B:$B,L$4)</f>
        <v>5658</v>
      </c>
      <c r="M6" s="216">
        <f t="shared" si="4"/>
        <v>6183</v>
      </c>
      <c r="N6" s="216">
        <f t="shared" si="4"/>
        <v>6350</v>
      </c>
      <c r="O6" s="216">
        <f t="shared" si="4"/>
        <v>7236</v>
      </c>
      <c r="P6" s="216">
        <f t="shared" si="4"/>
        <v>8490</v>
      </c>
      <c r="Q6" s="216">
        <f t="shared" si="4"/>
        <v>8717</v>
      </c>
      <c r="R6" s="216">
        <f t="shared" si="4"/>
        <v>8285</v>
      </c>
      <c r="S6" s="216">
        <f t="shared" si="4"/>
        <v>9152</v>
      </c>
      <c r="T6" s="216">
        <f t="shared" si="4"/>
        <v>8408</v>
      </c>
      <c r="U6" s="215">
        <f t="shared" si="4"/>
        <v>7040</v>
      </c>
      <c r="V6" s="215">
        <f t="shared" si="4"/>
        <v>8355</v>
      </c>
      <c r="W6" s="216">
        <f t="shared" si="5"/>
        <v>1839</v>
      </c>
      <c r="X6" s="216">
        <f t="shared" si="6"/>
        <v>3711</v>
      </c>
      <c r="Y6" s="229">
        <f t="shared" si="1"/>
        <v>1610</v>
      </c>
      <c r="Z6" s="229" t="str">
        <f t="shared" si="0"/>
        <v>KPTP</v>
      </c>
      <c r="AA6" s="229">
        <f t="shared" si="0"/>
        <v>3</v>
      </c>
      <c r="AB6" s="229">
        <f t="shared" si="2"/>
        <v>5550</v>
      </c>
      <c r="AC6" s="261">
        <f t="shared" si="3"/>
        <v>0.66864864859999995</v>
      </c>
      <c r="AD6" s="229">
        <f t="shared" si="7"/>
        <v>5.6720755052467896E-2</v>
      </c>
      <c r="AE6" s="229">
        <f t="shared" si="8"/>
        <v>9.4219537255779326E-4</v>
      </c>
      <c r="AF6" s="307">
        <v>43046</v>
      </c>
    </row>
    <row r="7" spans="2:32" x14ac:dyDescent="0.15">
      <c r="B7" s="262">
        <v>1610</v>
      </c>
      <c r="C7" s="229" t="s">
        <v>100</v>
      </c>
      <c r="D7" s="229">
        <v>5</v>
      </c>
      <c r="E7" s="229">
        <v>1514</v>
      </c>
      <c r="F7" s="229">
        <v>684</v>
      </c>
      <c r="G7" s="229">
        <v>0.45178335539999998</v>
      </c>
      <c r="I7" s="229" t="s">
        <v>410</v>
      </c>
      <c r="J7" s="225">
        <v>3</v>
      </c>
      <c r="K7" s="209">
        <f ca="1">OFFSET('09.入模变量表现'!$N$2,MATCH($K$2,'09.入模变量表现'!$B$2:$B$506,0)+J7-2,0)</f>
        <v>3</v>
      </c>
      <c r="L7" s="216">
        <f t="shared" si="9"/>
        <v>8145</v>
      </c>
      <c r="M7" s="216">
        <f t="shared" si="4"/>
        <v>9216</v>
      </c>
      <c r="N7" s="216">
        <f t="shared" si="4"/>
        <v>9264</v>
      </c>
      <c r="O7" s="216">
        <f t="shared" si="4"/>
        <v>10376</v>
      </c>
      <c r="P7" s="216">
        <f t="shared" si="4"/>
        <v>12571</v>
      </c>
      <c r="Q7" s="216">
        <f t="shared" si="4"/>
        <v>12747</v>
      </c>
      <c r="R7" s="216">
        <f t="shared" si="4"/>
        <v>11987</v>
      </c>
      <c r="S7" s="216">
        <f t="shared" si="4"/>
        <v>13336</v>
      </c>
      <c r="T7" s="216">
        <f t="shared" si="4"/>
        <v>11993</v>
      </c>
      <c r="U7" s="215">
        <f t="shared" si="4"/>
        <v>10172</v>
      </c>
      <c r="V7" s="215">
        <f t="shared" si="4"/>
        <v>11974</v>
      </c>
      <c r="W7" s="216">
        <f t="shared" si="5"/>
        <v>2289</v>
      </c>
      <c r="X7" s="216">
        <f t="shared" si="6"/>
        <v>3198</v>
      </c>
      <c r="Y7" s="229">
        <f t="shared" si="1"/>
        <v>1610</v>
      </c>
      <c r="Z7" s="229" t="str">
        <f t="shared" si="0"/>
        <v>KPTP</v>
      </c>
      <c r="AA7" s="229">
        <f t="shared" si="0"/>
        <v>4</v>
      </c>
      <c r="AB7" s="229">
        <f t="shared" si="2"/>
        <v>5487</v>
      </c>
      <c r="AC7" s="261">
        <f t="shared" si="3"/>
        <v>0.5828321487</v>
      </c>
      <c r="AD7" s="229">
        <f t="shared" si="7"/>
        <v>-0.31094810796247568</v>
      </c>
      <c r="AE7" s="229">
        <f t="shared" si="8"/>
        <v>2.9440731623593255E-2</v>
      </c>
      <c r="AF7" s="307">
        <v>43046</v>
      </c>
    </row>
    <row r="8" spans="2:32" x14ac:dyDescent="0.15">
      <c r="B8" s="262">
        <v>1610</v>
      </c>
      <c r="C8" s="229" t="s">
        <v>65</v>
      </c>
      <c r="D8" s="229">
        <v>1</v>
      </c>
      <c r="E8" s="229">
        <v>7012</v>
      </c>
      <c r="F8" s="229">
        <v>5311</v>
      </c>
      <c r="G8" s="229">
        <v>0.75741585850000004</v>
      </c>
      <c r="I8" s="229" t="s">
        <v>99</v>
      </c>
      <c r="J8" s="225">
        <v>4</v>
      </c>
      <c r="K8" s="209">
        <f ca="1">OFFSET('09.入模变量表现'!$N$2,MATCH($K$2,'09.入模变量表现'!$B$2:$B$506,0)+J8-2,0)</f>
        <v>4</v>
      </c>
      <c r="L8" s="216">
        <f t="shared" si="9"/>
        <v>2581</v>
      </c>
      <c r="M8" s="216">
        <f t="shared" si="4"/>
        <v>2762</v>
      </c>
      <c r="N8" s="216">
        <f t="shared" si="4"/>
        <v>2768</v>
      </c>
      <c r="O8" s="216">
        <f t="shared" si="4"/>
        <v>3186</v>
      </c>
      <c r="P8" s="216">
        <f t="shared" si="4"/>
        <v>3863</v>
      </c>
      <c r="Q8" s="216">
        <f t="shared" si="4"/>
        <v>3723</v>
      </c>
      <c r="R8" s="216">
        <f t="shared" si="4"/>
        <v>3687</v>
      </c>
      <c r="S8" s="216">
        <f t="shared" si="4"/>
        <v>3908</v>
      </c>
      <c r="T8" s="216">
        <f t="shared" si="4"/>
        <v>3573</v>
      </c>
      <c r="U8" s="215">
        <f t="shared" si="4"/>
        <v>2977</v>
      </c>
      <c r="V8" s="215">
        <f t="shared" si="4"/>
        <v>3554</v>
      </c>
      <c r="W8" s="216">
        <f t="shared" si="5"/>
        <v>830</v>
      </c>
      <c r="X8" s="216">
        <f t="shared" si="6"/>
        <v>684</v>
      </c>
      <c r="Y8" s="229">
        <f t="shared" si="1"/>
        <v>1610</v>
      </c>
      <c r="Z8" s="229" t="str">
        <f t="shared" si="0"/>
        <v>KPTP</v>
      </c>
      <c r="AA8" s="229">
        <f t="shared" si="0"/>
        <v>5</v>
      </c>
      <c r="AB8" s="229">
        <f t="shared" si="2"/>
        <v>1514</v>
      </c>
      <c r="AC8" s="261">
        <f t="shared" si="3"/>
        <v>0.45178335539999998</v>
      </c>
      <c r="AD8" s="229">
        <f t="shared" si="7"/>
        <v>-0.8388264645719018</v>
      </c>
      <c r="AE8" s="229">
        <f t="shared" si="8"/>
        <v>6.1183246436640783E-2</v>
      </c>
      <c r="AF8" s="307">
        <v>43046</v>
      </c>
    </row>
    <row r="9" spans="2:32" x14ac:dyDescent="0.15">
      <c r="B9" s="262">
        <v>1610</v>
      </c>
      <c r="C9" s="229" t="s">
        <v>65</v>
      </c>
      <c r="D9" s="229">
        <v>2</v>
      </c>
      <c r="E9" s="229">
        <v>3975</v>
      </c>
      <c r="F9" s="229">
        <v>2616</v>
      </c>
      <c r="G9" s="229">
        <v>0.65811320750000002</v>
      </c>
      <c r="I9" s="229" t="s">
        <v>27</v>
      </c>
      <c r="J9" s="224">
        <v>5</v>
      </c>
      <c r="K9" s="209">
        <f ca="1">OFFSET('09.入模变量表现'!$N$2,MATCH($K$2,'09.入模变量表现'!$B$2:$B$506,0)+J9-2,0)</f>
        <v>5</v>
      </c>
      <c r="L9" s="214">
        <f t="shared" si="9"/>
        <v>1136</v>
      </c>
      <c r="M9" s="214">
        <f t="shared" si="4"/>
        <v>1397</v>
      </c>
      <c r="N9" s="214">
        <f t="shared" si="4"/>
        <v>1479</v>
      </c>
      <c r="O9" s="214">
        <f t="shared" si="4"/>
        <v>1689</v>
      </c>
      <c r="P9" s="214">
        <f t="shared" si="4"/>
        <v>2170</v>
      </c>
      <c r="Q9" s="214">
        <f t="shared" si="4"/>
        <v>2021</v>
      </c>
      <c r="R9" s="214">
        <f t="shared" si="4"/>
        <v>1889</v>
      </c>
      <c r="S9" s="214">
        <f t="shared" si="4"/>
        <v>2142</v>
      </c>
      <c r="T9" s="214">
        <f t="shared" si="4"/>
        <v>1992</v>
      </c>
      <c r="U9" s="213">
        <f t="shared" si="4"/>
        <v>1805</v>
      </c>
      <c r="V9" s="213">
        <f t="shared" si="4"/>
        <v>2022</v>
      </c>
      <c r="W9" s="216">
        <f t="shared" si="5"/>
        <v>1701</v>
      </c>
      <c r="X9" s="216">
        <f t="shared" si="6"/>
        <v>5311</v>
      </c>
      <c r="Y9" s="229">
        <f t="shared" si="1"/>
        <v>1610</v>
      </c>
      <c r="Z9" s="229" t="str">
        <f t="shared" si="0"/>
        <v>ACTUALPAYFINECNT</v>
      </c>
      <c r="AA9" s="229">
        <f t="shared" si="0"/>
        <v>1</v>
      </c>
      <c r="AB9" s="229">
        <f t="shared" si="2"/>
        <v>7012</v>
      </c>
      <c r="AC9" s="261">
        <f t="shared" si="3"/>
        <v>0.75741585850000004</v>
      </c>
      <c r="AD9" s="229">
        <f t="shared" si="7"/>
        <v>0.4932051466227288</v>
      </c>
      <c r="AE9" s="229">
        <f t="shared" si="8"/>
        <v>8.2784837356273663E-2</v>
      </c>
      <c r="AF9" s="307">
        <v>43046</v>
      </c>
    </row>
    <row r="10" spans="2:32" x14ac:dyDescent="0.15">
      <c r="B10" s="262">
        <v>1610</v>
      </c>
      <c r="C10" s="229" t="s">
        <v>65</v>
      </c>
      <c r="D10" s="229">
        <v>3</v>
      </c>
      <c r="E10" s="229">
        <v>2621</v>
      </c>
      <c r="F10" s="229">
        <v>1568</v>
      </c>
      <c r="G10" s="229">
        <v>0.5982449447</v>
      </c>
      <c r="I10" s="229" t="s">
        <v>32</v>
      </c>
      <c r="W10" s="216">
        <f t="shared" si="5"/>
        <v>1359</v>
      </c>
      <c r="X10" s="216">
        <f t="shared" si="6"/>
        <v>2616</v>
      </c>
      <c r="Y10" s="229">
        <f t="shared" si="1"/>
        <v>1610</v>
      </c>
      <c r="Z10" s="229" t="str">
        <f t="shared" si="0"/>
        <v>ACTUALPAYFINECNT</v>
      </c>
      <c r="AA10" s="229">
        <f t="shared" si="0"/>
        <v>2</v>
      </c>
      <c r="AB10" s="229">
        <f t="shared" si="2"/>
        <v>3975</v>
      </c>
      <c r="AC10" s="261">
        <f t="shared" si="3"/>
        <v>0.65811320750000002</v>
      </c>
      <c r="AD10" s="229">
        <f t="shared" si="7"/>
        <v>9.5386170221371264E-3</v>
      </c>
      <c r="AE10" s="229">
        <f t="shared" si="8"/>
        <v>1.9229299809761376E-5</v>
      </c>
      <c r="AF10" s="307">
        <v>43046</v>
      </c>
    </row>
    <row r="11" spans="2:32" x14ac:dyDescent="0.15">
      <c r="B11" s="262">
        <v>1610</v>
      </c>
      <c r="C11" s="229" t="s">
        <v>65</v>
      </c>
      <c r="D11" s="229">
        <v>4</v>
      </c>
      <c r="E11" s="229">
        <v>3826</v>
      </c>
      <c r="F11" s="229">
        <v>2150</v>
      </c>
      <c r="G11" s="229">
        <v>0.56194458960000004</v>
      </c>
      <c r="I11" s="229" t="s">
        <v>88</v>
      </c>
      <c r="J11" s="226" t="s">
        <v>1322</v>
      </c>
      <c r="K11" s="218" t="s">
        <v>1323</v>
      </c>
      <c r="L11" s="219" t="s">
        <v>1325</v>
      </c>
      <c r="M11" s="217"/>
      <c r="N11" s="217"/>
      <c r="O11" s="217"/>
      <c r="P11" s="217"/>
      <c r="Q11" s="217"/>
      <c r="R11" s="217"/>
      <c r="S11" s="217"/>
      <c r="T11" s="217"/>
      <c r="U11" s="221"/>
      <c r="W11" s="216">
        <f t="shared" si="5"/>
        <v>1053</v>
      </c>
      <c r="X11" s="216">
        <f t="shared" si="6"/>
        <v>1568</v>
      </c>
      <c r="Y11" s="229">
        <f t="shared" si="1"/>
        <v>1610</v>
      </c>
      <c r="Z11" s="229" t="str">
        <f t="shared" si="0"/>
        <v>ACTUALPAYFINECNT</v>
      </c>
      <c r="AA11" s="229">
        <f t="shared" si="0"/>
        <v>3</v>
      </c>
      <c r="AB11" s="229">
        <f t="shared" si="2"/>
        <v>2621</v>
      </c>
      <c r="AC11" s="261">
        <f t="shared" si="3"/>
        <v>0.5982449447</v>
      </c>
      <c r="AD11" s="229">
        <f t="shared" si="7"/>
        <v>-0.247200992627431</v>
      </c>
      <c r="AE11" s="229">
        <f t="shared" si="8"/>
        <v>8.823792096156231E-3</v>
      </c>
      <c r="AF11" s="307">
        <v>43046</v>
      </c>
    </row>
    <row r="12" spans="2:32" x14ac:dyDescent="0.15">
      <c r="B12" s="262">
        <v>1610</v>
      </c>
      <c r="C12" s="229" t="s">
        <v>65</v>
      </c>
      <c r="D12" s="229">
        <v>5</v>
      </c>
      <c r="E12" s="229">
        <v>1346</v>
      </c>
      <c r="F12" s="229">
        <v>674</v>
      </c>
      <c r="G12" s="229">
        <v>0.50074294210000003</v>
      </c>
      <c r="I12" s="223"/>
      <c r="J12" s="224"/>
      <c r="K12" s="222"/>
      <c r="L12" s="220">
        <v>1610</v>
      </c>
      <c r="M12" s="220">
        <v>1611</v>
      </c>
      <c r="N12" s="220">
        <v>1612</v>
      </c>
      <c r="O12" s="220">
        <v>1701</v>
      </c>
      <c r="P12" s="220">
        <v>1702</v>
      </c>
      <c r="Q12" s="220">
        <v>1703</v>
      </c>
      <c r="R12" s="220">
        <v>1704</v>
      </c>
      <c r="S12" s="220">
        <v>1705</v>
      </c>
      <c r="T12" s="220">
        <v>1706</v>
      </c>
      <c r="U12" s="220">
        <v>1707</v>
      </c>
      <c r="V12" s="220">
        <v>1708</v>
      </c>
      <c r="W12" s="216">
        <f t="shared" si="5"/>
        <v>1676</v>
      </c>
      <c r="X12" s="216">
        <f t="shared" si="6"/>
        <v>2150</v>
      </c>
      <c r="Y12" s="229">
        <f t="shared" si="1"/>
        <v>1610</v>
      </c>
      <c r="Z12" s="229" t="str">
        <f t="shared" si="0"/>
        <v>ACTUALPAYFINECNT</v>
      </c>
      <c r="AA12" s="229">
        <f t="shared" si="0"/>
        <v>4</v>
      </c>
      <c r="AB12" s="229">
        <f t="shared" si="2"/>
        <v>3826</v>
      </c>
      <c r="AC12" s="261">
        <f t="shared" si="3"/>
        <v>0.56194458960000004</v>
      </c>
      <c r="AD12" s="229">
        <f t="shared" si="7"/>
        <v>-0.39630084132412829</v>
      </c>
      <c r="AE12" s="229">
        <f t="shared" si="8"/>
        <v>3.3636198801708324E-2</v>
      </c>
      <c r="AF12" s="307">
        <v>43046</v>
      </c>
    </row>
    <row r="13" spans="2:32" x14ac:dyDescent="0.15">
      <c r="B13" s="262">
        <v>1610</v>
      </c>
      <c r="C13" s="229" t="s">
        <v>95</v>
      </c>
      <c r="D13" s="229">
        <v>1</v>
      </c>
      <c r="E13" s="229">
        <v>7626</v>
      </c>
      <c r="F13" s="229">
        <v>5581</v>
      </c>
      <c r="G13" s="229">
        <v>0.73183844740000004</v>
      </c>
      <c r="I13" s="263"/>
      <c r="J13" s="225">
        <v>1</v>
      </c>
      <c r="K13" s="209">
        <f ca="1">OFFSET('09.入模变量表现'!$N$2,MATCH($K$2,'09.入模变量表现'!$B$2:$B$506,0)+J5-2,0)</f>
        <v>1</v>
      </c>
      <c r="L13" s="212">
        <f>SUMIFS($G:$G,$C:$C,$J$2,$D:$D,$J13,$B:$B,L$12)</f>
        <v>0.77063492060000005</v>
      </c>
      <c r="M13" s="212">
        <f t="shared" ref="M13:V17" si="10">SUMIFS($G:$G,$C:$C,$J$2,$D:$D,$J13,$B:$B,M$12)</f>
        <v>0.73396226419999999</v>
      </c>
      <c r="N13" s="212">
        <f t="shared" si="10"/>
        <v>0.72782136389999996</v>
      </c>
      <c r="O13" s="212">
        <f t="shared" si="10"/>
        <v>0.75292397659999999</v>
      </c>
      <c r="P13" s="212">
        <f t="shared" si="10"/>
        <v>0.69506553589999998</v>
      </c>
      <c r="Q13" s="212">
        <f t="shared" si="10"/>
        <v>0.66691176470000002</v>
      </c>
      <c r="R13" s="212">
        <f t="shared" si="10"/>
        <v>0.69679510259999999</v>
      </c>
      <c r="S13" s="212">
        <f t="shared" si="10"/>
        <v>0.7057888041</v>
      </c>
      <c r="T13" s="212">
        <f t="shared" si="10"/>
        <v>0.70680453639999996</v>
      </c>
      <c r="U13" s="211">
        <f t="shared" si="10"/>
        <v>0.73081463989999995</v>
      </c>
      <c r="V13" s="211">
        <f t="shared" si="10"/>
        <v>0.76556291389999997</v>
      </c>
      <c r="W13" s="216">
        <f t="shared" si="5"/>
        <v>672</v>
      </c>
      <c r="X13" s="216">
        <f t="shared" si="6"/>
        <v>674</v>
      </c>
      <c r="Y13" s="229">
        <f t="shared" si="1"/>
        <v>1610</v>
      </c>
      <c r="Z13" s="229" t="str">
        <f t="shared" si="0"/>
        <v>ACTUALPAYFINECNT</v>
      </c>
      <c r="AA13" s="229">
        <f t="shared" si="0"/>
        <v>5</v>
      </c>
      <c r="AB13" s="229">
        <f t="shared" si="2"/>
        <v>1346</v>
      </c>
      <c r="AC13" s="261">
        <f t="shared" si="3"/>
        <v>0.50074294210000003</v>
      </c>
      <c r="AD13" s="229">
        <f t="shared" si="7"/>
        <v>-0.64238691101465117</v>
      </c>
      <c r="AE13" s="229">
        <f t="shared" si="8"/>
        <v>3.1667384123913123E-2</v>
      </c>
      <c r="AF13" s="307">
        <v>43046</v>
      </c>
    </row>
    <row r="14" spans="2:32" x14ac:dyDescent="0.15">
      <c r="B14" s="262">
        <v>1610</v>
      </c>
      <c r="C14" s="229" t="s">
        <v>95</v>
      </c>
      <c r="D14" s="229">
        <v>2</v>
      </c>
      <c r="E14" s="229">
        <v>6174</v>
      </c>
      <c r="F14" s="229">
        <v>4021</v>
      </c>
      <c r="G14" s="229">
        <v>0.65127955940000004</v>
      </c>
      <c r="I14" s="263"/>
      <c r="J14" s="225">
        <v>2</v>
      </c>
      <c r="K14" s="209">
        <f ca="1">OFFSET('09.入模变量表现'!$N$2,MATCH($K$2,'09.入模变量表现'!$B$2:$B$506,0)+J6-2,0)</f>
        <v>2</v>
      </c>
      <c r="L14" s="212">
        <f t="shared" ref="L14:L17" si="11">SUMIFS($G:$G,$C:$C,$J$2,$D:$D,$J14,$B:$B,L$12)</f>
        <v>0.69247083779999996</v>
      </c>
      <c r="M14" s="212">
        <f t="shared" si="10"/>
        <v>0.6687692059</v>
      </c>
      <c r="N14" s="212">
        <f t="shared" si="10"/>
        <v>0.66960629920000003</v>
      </c>
      <c r="O14" s="212">
        <f t="shared" si="10"/>
        <v>0.69541182970000004</v>
      </c>
      <c r="P14" s="212">
        <f t="shared" si="10"/>
        <v>0.62885747940000003</v>
      </c>
      <c r="Q14" s="212">
        <f t="shared" si="10"/>
        <v>0.62900080300000005</v>
      </c>
      <c r="R14" s="212">
        <f t="shared" si="10"/>
        <v>0.64272782139999995</v>
      </c>
      <c r="S14" s="212">
        <f t="shared" si="10"/>
        <v>0.64871066430000002</v>
      </c>
      <c r="T14" s="212">
        <f t="shared" si="10"/>
        <v>0.68541864890000004</v>
      </c>
      <c r="U14" s="211">
        <f t="shared" si="10"/>
        <v>0.70852272729999999</v>
      </c>
      <c r="V14" s="211">
        <f t="shared" si="10"/>
        <v>0.7439856373</v>
      </c>
      <c r="W14" s="216">
        <f t="shared" si="5"/>
        <v>2045</v>
      </c>
      <c r="X14" s="216">
        <f t="shared" si="6"/>
        <v>5581</v>
      </c>
      <c r="Y14" s="229">
        <f t="shared" si="1"/>
        <v>1610</v>
      </c>
      <c r="Z14" s="229" t="str">
        <f t="shared" si="0"/>
        <v>INCM_TIMES</v>
      </c>
      <c r="AA14" s="229">
        <f t="shared" si="0"/>
        <v>1</v>
      </c>
      <c r="AB14" s="229">
        <f t="shared" si="2"/>
        <v>7626</v>
      </c>
      <c r="AC14" s="261">
        <f t="shared" si="3"/>
        <v>0.73183844740000004</v>
      </c>
      <c r="AD14" s="229">
        <f t="shared" si="7"/>
        <v>0.35861150090772281</v>
      </c>
      <c r="AE14" s="229">
        <f t="shared" si="8"/>
        <v>4.89596316941752E-2</v>
      </c>
      <c r="AF14" s="307">
        <v>43046</v>
      </c>
    </row>
    <row r="15" spans="2:32" x14ac:dyDescent="0.15">
      <c r="B15" s="262">
        <v>1610</v>
      </c>
      <c r="C15" s="229" t="s">
        <v>95</v>
      </c>
      <c r="D15" s="229">
        <v>3</v>
      </c>
      <c r="E15" s="229">
        <v>1499</v>
      </c>
      <c r="F15" s="229">
        <v>896</v>
      </c>
      <c r="G15" s="229">
        <v>0.59773182120000001</v>
      </c>
      <c r="I15" s="263"/>
      <c r="J15" s="225">
        <v>3</v>
      </c>
      <c r="K15" s="209">
        <f ca="1">OFFSET('09.入模变量表现'!$N$2,MATCH($K$2,'09.入模变量表现'!$B$2:$B$506,0)+J7-2,0)</f>
        <v>3</v>
      </c>
      <c r="L15" s="212">
        <f t="shared" si="11"/>
        <v>0.63634131370000002</v>
      </c>
      <c r="M15" s="212">
        <f t="shared" si="10"/>
        <v>0.61360677080000003</v>
      </c>
      <c r="N15" s="212">
        <f t="shared" si="10"/>
        <v>0.62035837650000003</v>
      </c>
      <c r="O15" s="212">
        <f t="shared" si="10"/>
        <v>0.65805705469999998</v>
      </c>
      <c r="P15" s="212">
        <f t="shared" si="10"/>
        <v>0.5900882985</v>
      </c>
      <c r="Q15" s="212">
        <f t="shared" si="10"/>
        <v>0.61810622110000002</v>
      </c>
      <c r="R15" s="212">
        <f t="shared" si="10"/>
        <v>0.63210144319999995</v>
      </c>
      <c r="S15" s="212">
        <f t="shared" si="10"/>
        <v>0.63399820039999999</v>
      </c>
      <c r="T15" s="212">
        <f t="shared" si="10"/>
        <v>0.66372050360000001</v>
      </c>
      <c r="U15" s="211">
        <f t="shared" si="10"/>
        <v>0.69170271329999999</v>
      </c>
      <c r="V15" s="211">
        <f t="shared" si="10"/>
        <v>0.7340070152</v>
      </c>
      <c r="W15" s="216">
        <f t="shared" si="5"/>
        <v>2153</v>
      </c>
      <c r="X15" s="216">
        <f t="shared" si="6"/>
        <v>4021</v>
      </c>
      <c r="Y15" s="229">
        <f t="shared" si="1"/>
        <v>1610</v>
      </c>
      <c r="Z15" s="229" t="str">
        <f t="shared" si="0"/>
        <v>INCM_TIMES</v>
      </c>
      <c r="AA15" s="229">
        <f t="shared" si="0"/>
        <v>2</v>
      </c>
      <c r="AB15" s="229">
        <f t="shared" si="2"/>
        <v>6174</v>
      </c>
      <c r="AC15" s="261">
        <f t="shared" si="3"/>
        <v>0.65127955940000004</v>
      </c>
      <c r="AD15" s="229">
        <f t="shared" si="7"/>
        <v>-2.0690271870897607E-2</v>
      </c>
      <c r="AE15" s="229">
        <f t="shared" si="8"/>
        <v>1.4118598708655165E-4</v>
      </c>
      <c r="AF15" s="307">
        <v>43046</v>
      </c>
    </row>
    <row r="16" spans="2:32" x14ac:dyDescent="0.15">
      <c r="B16" s="262">
        <v>1610</v>
      </c>
      <c r="C16" s="229" t="s">
        <v>95</v>
      </c>
      <c r="D16" s="229">
        <v>4</v>
      </c>
      <c r="E16" s="229">
        <v>2082</v>
      </c>
      <c r="F16" s="229">
        <v>1122</v>
      </c>
      <c r="G16" s="229">
        <v>0.53890489909999995</v>
      </c>
      <c r="I16" s="263"/>
      <c r="J16" s="225">
        <v>4</v>
      </c>
      <c r="K16" s="209">
        <f ca="1">OFFSET('09.入模变量表现'!$N$2,MATCH($K$2,'09.入模变量表现'!$B$2:$B$506,0)+J8-2,0)</f>
        <v>4</v>
      </c>
      <c r="L16" s="212">
        <f t="shared" si="11"/>
        <v>0.61410306079999999</v>
      </c>
      <c r="M16" s="212">
        <f t="shared" si="10"/>
        <v>0.56661839250000001</v>
      </c>
      <c r="N16" s="212">
        <f t="shared" si="10"/>
        <v>0.58020231209999995</v>
      </c>
      <c r="O16" s="212">
        <f t="shared" si="10"/>
        <v>0.63214061519999998</v>
      </c>
      <c r="P16" s="212">
        <f t="shared" si="10"/>
        <v>0.54931400470000002</v>
      </c>
      <c r="Q16" s="212">
        <f t="shared" si="10"/>
        <v>0.60811173780000005</v>
      </c>
      <c r="R16" s="212">
        <f t="shared" si="10"/>
        <v>0.60320043400000001</v>
      </c>
      <c r="S16" s="212">
        <f t="shared" si="10"/>
        <v>0.59544524050000003</v>
      </c>
      <c r="T16" s="212">
        <f t="shared" si="10"/>
        <v>0.63839910440000003</v>
      </c>
      <c r="U16" s="211">
        <f t="shared" si="10"/>
        <v>0.65804501179999997</v>
      </c>
      <c r="V16" s="211">
        <f t="shared" si="10"/>
        <v>0.70287000560000001</v>
      </c>
      <c r="W16" s="216">
        <f t="shared" si="5"/>
        <v>603</v>
      </c>
      <c r="X16" s="216">
        <f t="shared" si="6"/>
        <v>896</v>
      </c>
      <c r="Y16" s="229">
        <f t="shared" si="1"/>
        <v>1610</v>
      </c>
      <c r="Z16" s="229" t="str">
        <f t="shared" si="0"/>
        <v>INCM_TIMES</v>
      </c>
      <c r="AA16" s="229">
        <f t="shared" si="0"/>
        <v>3</v>
      </c>
      <c r="AB16" s="229">
        <f t="shared" si="2"/>
        <v>1499</v>
      </c>
      <c r="AC16" s="261">
        <f t="shared" si="3"/>
        <v>0.59773182120000001</v>
      </c>
      <c r="AD16" s="229">
        <f t="shared" si="7"/>
        <v>-0.2493354651560635</v>
      </c>
      <c r="AE16" s="229">
        <f t="shared" si="8"/>
        <v>5.1353206234453176E-3</v>
      </c>
      <c r="AF16" s="307">
        <v>43046</v>
      </c>
    </row>
    <row r="17" spans="2:32" x14ac:dyDescent="0.15">
      <c r="B17" s="262">
        <v>1610</v>
      </c>
      <c r="C17" s="229" t="s">
        <v>95</v>
      </c>
      <c r="D17" s="229">
        <v>5</v>
      </c>
      <c r="E17" s="229">
        <v>1399</v>
      </c>
      <c r="F17" s="229">
        <v>699</v>
      </c>
      <c r="G17" s="229">
        <v>0.49964260189999998</v>
      </c>
      <c r="I17" s="263"/>
      <c r="J17" s="224">
        <v>5</v>
      </c>
      <c r="K17" s="209">
        <f ca="1">OFFSET('09.入模变量表现'!$N$2,MATCH($K$2,'09.入模变量表现'!$B$2:$B$506,0)+J9-2,0)</f>
        <v>5</v>
      </c>
      <c r="L17" s="210">
        <f t="shared" si="11"/>
        <v>0.58274647889999998</v>
      </c>
      <c r="M17" s="210">
        <f t="shared" si="10"/>
        <v>0.54115962780000004</v>
      </c>
      <c r="N17" s="210">
        <f t="shared" si="10"/>
        <v>0.54022988510000003</v>
      </c>
      <c r="O17" s="210">
        <f t="shared" si="10"/>
        <v>0.60805210180000002</v>
      </c>
      <c r="P17" s="210">
        <f t="shared" si="10"/>
        <v>0.50092165899999996</v>
      </c>
      <c r="Q17" s="210">
        <f t="shared" si="10"/>
        <v>0.59623948540000005</v>
      </c>
      <c r="R17" s="210">
        <f t="shared" si="10"/>
        <v>0.61672842770000003</v>
      </c>
      <c r="S17" s="210">
        <f t="shared" si="10"/>
        <v>0.62791783379999999</v>
      </c>
      <c r="T17" s="210">
        <f t="shared" si="10"/>
        <v>0.66817269079999997</v>
      </c>
      <c r="U17" s="210">
        <f t="shared" si="10"/>
        <v>0.70083102490000004</v>
      </c>
      <c r="V17" s="210">
        <f t="shared" si="10"/>
        <v>0.71463897129999998</v>
      </c>
      <c r="W17" s="216">
        <f t="shared" si="5"/>
        <v>960</v>
      </c>
      <c r="X17" s="216">
        <f t="shared" si="6"/>
        <v>1122</v>
      </c>
      <c r="Y17" s="229">
        <f t="shared" si="1"/>
        <v>1610</v>
      </c>
      <c r="Z17" s="229" t="str">
        <f t="shared" si="0"/>
        <v>INCM_TIMES</v>
      </c>
      <c r="AA17" s="229">
        <f t="shared" si="0"/>
        <v>4</v>
      </c>
      <c r="AB17" s="229">
        <f t="shared" si="2"/>
        <v>2082</v>
      </c>
      <c r="AC17" s="261">
        <f t="shared" si="3"/>
        <v>0.53890489909999995</v>
      </c>
      <c r="AD17" s="229">
        <f t="shared" si="7"/>
        <v>-0.48942387978304897</v>
      </c>
      <c r="AE17" s="229">
        <f t="shared" si="8"/>
        <v>2.8144314932276392E-2</v>
      </c>
      <c r="AF17" s="307">
        <v>43046</v>
      </c>
    </row>
    <row r="18" spans="2:32" x14ac:dyDescent="0.15">
      <c r="B18" s="262">
        <v>1610</v>
      </c>
      <c r="C18" s="229" t="s">
        <v>396</v>
      </c>
      <c r="D18" s="229">
        <v>1</v>
      </c>
      <c r="E18" s="229">
        <v>1260</v>
      </c>
      <c r="F18" s="229">
        <v>971</v>
      </c>
      <c r="G18" s="229">
        <v>0.77063492060000005</v>
      </c>
      <c r="W18" s="216">
        <f t="shared" si="5"/>
        <v>700</v>
      </c>
      <c r="X18" s="216">
        <f t="shared" si="6"/>
        <v>699</v>
      </c>
      <c r="Y18" s="229">
        <f>B17</f>
        <v>1610</v>
      </c>
      <c r="Z18" s="229" t="str">
        <f t="shared" si="0"/>
        <v>INCM_TIMES</v>
      </c>
      <c r="AA18" s="229">
        <f t="shared" si="0"/>
        <v>5</v>
      </c>
      <c r="AB18" s="229">
        <f t="shared" si="2"/>
        <v>1399</v>
      </c>
      <c r="AC18" s="261">
        <f t="shared" si="3"/>
        <v>0.49964260189999998</v>
      </c>
      <c r="AD18" s="229">
        <f t="shared" si="7"/>
        <v>-0.64678827421340312</v>
      </c>
      <c r="AE18" s="229">
        <f t="shared" si="8"/>
        <v>3.3374755659022648E-2</v>
      </c>
      <c r="AF18" s="307">
        <v>43046</v>
      </c>
    </row>
    <row r="19" spans="2:32" x14ac:dyDescent="0.15">
      <c r="B19" s="262">
        <v>1610</v>
      </c>
      <c r="C19" s="229" t="s">
        <v>396</v>
      </c>
      <c r="D19" s="229">
        <v>2</v>
      </c>
      <c r="E19" s="229">
        <v>5658</v>
      </c>
      <c r="F19" s="229">
        <v>3918</v>
      </c>
      <c r="G19" s="229">
        <v>0.69247083779999996</v>
      </c>
      <c r="W19" s="216">
        <f t="shared" si="5"/>
        <v>289</v>
      </c>
      <c r="X19" s="216">
        <f t="shared" si="6"/>
        <v>971</v>
      </c>
      <c r="Y19" s="229">
        <f t="shared" si="1"/>
        <v>1610</v>
      </c>
      <c r="Z19" s="229" t="str">
        <f t="shared" si="1"/>
        <v>CITY</v>
      </c>
      <c r="AA19" s="229">
        <f t="shared" si="1"/>
        <v>1</v>
      </c>
      <c r="AB19" s="229">
        <f t="shared" si="2"/>
        <v>1260</v>
      </c>
      <c r="AC19" s="261">
        <f t="shared" si="3"/>
        <v>0.77063492060000005</v>
      </c>
      <c r="AD19" s="229">
        <f t="shared" si="7"/>
        <v>0.56654109877508407</v>
      </c>
      <c r="AE19" s="229">
        <f t="shared" si="8"/>
        <v>1.9314187673830505E-2</v>
      </c>
      <c r="AF19" s="307">
        <v>43046</v>
      </c>
    </row>
    <row r="20" spans="2:32" x14ac:dyDescent="0.15">
      <c r="B20" s="262">
        <v>1610</v>
      </c>
      <c r="C20" s="229" t="s">
        <v>396</v>
      </c>
      <c r="D20" s="229">
        <v>3</v>
      </c>
      <c r="E20" s="229">
        <v>8145</v>
      </c>
      <c r="F20" s="229">
        <v>5183</v>
      </c>
      <c r="G20" s="229">
        <v>0.63634131370000002</v>
      </c>
      <c r="W20" s="216">
        <f t="shared" si="5"/>
        <v>1740</v>
      </c>
      <c r="X20" s="216">
        <f t="shared" si="6"/>
        <v>3918</v>
      </c>
      <c r="Y20" s="229">
        <f t="shared" si="1"/>
        <v>1610</v>
      </c>
      <c r="Z20" s="229" t="str">
        <f t="shared" si="1"/>
        <v>CITY</v>
      </c>
      <c r="AA20" s="229">
        <f t="shared" si="1"/>
        <v>2</v>
      </c>
      <c r="AB20" s="229">
        <f t="shared" si="2"/>
        <v>5658</v>
      </c>
      <c r="AC20" s="261">
        <f t="shared" si="3"/>
        <v>0.69247083779999996</v>
      </c>
      <c r="AD20" s="229">
        <f t="shared" si="7"/>
        <v>0.16633752489210274</v>
      </c>
      <c r="AE20" s="229">
        <f t="shared" si="8"/>
        <v>8.1068151135503166E-3</v>
      </c>
      <c r="AF20" s="307">
        <v>43046</v>
      </c>
    </row>
    <row r="21" spans="2:32" x14ac:dyDescent="0.15">
      <c r="B21" s="262">
        <v>1610</v>
      </c>
      <c r="C21" s="229" t="s">
        <v>396</v>
      </c>
      <c r="D21" s="229">
        <v>4</v>
      </c>
      <c r="E21" s="229">
        <v>2581</v>
      </c>
      <c r="F21" s="229">
        <v>1585</v>
      </c>
      <c r="G21" s="229">
        <v>0.61410306079999999</v>
      </c>
      <c r="W21" s="216">
        <f t="shared" si="5"/>
        <v>2962</v>
      </c>
      <c r="X21" s="216">
        <f t="shared" si="6"/>
        <v>5183</v>
      </c>
      <c r="Y21" s="229">
        <f t="shared" si="1"/>
        <v>1610</v>
      </c>
      <c r="Z21" s="229" t="str">
        <f t="shared" si="1"/>
        <v>CITY</v>
      </c>
      <c r="AA21" s="229">
        <f t="shared" si="1"/>
        <v>3</v>
      </c>
      <c r="AB21" s="229">
        <f t="shared" si="2"/>
        <v>8145</v>
      </c>
      <c r="AC21" s="261">
        <f t="shared" si="3"/>
        <v>0.63634131370000002</v>
      </c>
      <c r="AD21" s="229">
        <f t="shared" si="7"/>
        <v>-8.583935804184617E-2</v>
      </c>
      <c r="AE21" s="229">
        <f t="shared" si="8"/>
        <v>3.2370677040189115E-3</v>
      </c>
      <c r="AF21" s="307">
        <v>43046</v>
      </c>
    </row>
    <row r="22" spans="2:32" x14ac:dyDescent="0.15">
      <c r="B22" s="262">
        <v>1610</v>
      </c>
      <c r="C22" s="229" t="s">
        <v>396</v>
      </c>
      <c r="D22" s="229">
        <v>5</v>
      </c>
      <c r="E22" s="229">
        <v>1136</v>
      </c>
      <c r="F22" s="229">
        <v>662</v>
      </c>
      <c r="G22" s="229">
        <v>0.58274647889999998</v>
      </c>
      <c r="W22" s="216">
        <f t="shared" si="5"/>
        <v>996</v>
      </c>
      <c r="X22" s="216">
        <f t="shared" si="6"/>
        <v>1585</v>
      </c>
      <c r="Y22" s="229">
        <f t="shared" si="1"/>
        <v>1610</v>
      </c>
      <c r="Z22" s="229" t="str">
        <f t="shared" si="1"/>
        <v>CITY</v>
      </c>
      <c r="AA22" s="229">
        <f t="shared" si="1"/>
        <v>4</v>
      </c>
      <c r="AB22" s="229">
        <f t="shared" si="2"/>
        <v>2581</v>
      </c>
      <c r="AC22" s="261">
        <f t="shared" si="3"/>
        <v>0.61410306079999999</v>
      </c>
      <c r="AD22" s="229">
        <f t="shared" si="7"/>
        <v>-0.18076625267702592</v>
      </c>
      <c r="AE22" s="229">
        <f t="shared" si="8"/>
        <v>4.6082130926208033E-3</v>
      </c>
      <c r="AF22" s="307">
        <v>43046</v>
      </c>
    </row>
    <row r="23" spans="2:32" x14ac:dyDescent="0.15">
      <c r="B23" s="262">
        <v>1610</v>
      </c>
      <c r="C23" s="229" t="s">
        <v>410</v>
      </c>
      <c r="D23" s="229">
        <v>1</v>
      </c>
      <c r="E23" s="229">
        <v>4323</v>
      </c>
      <c r="F23" s="229">
        <v>2679</v>
      </c>
      <c r="G23" s="229">
        <v>0.61970853569999995</v>
      </c>
      <c r="W23" s="216">
        <f t="shared" si="5"/>
        <v>474</v>
      </c>
      <c r="X23" s="216">
        <f t="shared" si="6"/>
        <v>662</v>
      </c>
      <c r="Y23" s="229">
        <f t="shared" si="1"/>
        <v>1610</v>
      </c>
      <c r="Z23" s="229" t="str">
        <f t="shared" si="1"/>
        <v>CITY</v>
      </c>
      <c r="AA23" s="229">
        <f t="shared" si="1"/>
        <v>5</v>
      </c>
      <c r="AB23" s="229">
        <f t="shared" si="2"/>
        <v>1136</v>
      </c>
      <c r="AC23" s="261">
        <f t="shared" si="3"/>
        <v>0.58274647889999998</v>
      </c>
      <c r="AD23" s="229">
        <f t="shared" si="7"/>
        <v>-0.31130044716187688</v>
      </c>
      <c r="AE23" s="229">
        <f t="shared" si="8"/>
        <v>6.1093112362672662E-3</v>
      </c>
      <c r="AF23" s="307">
        <v>43046</v>
      </c>
    </row>
    <row r="24" spans="2:32" x14ac:dyDescent="0.15">
      <c r="B24" s="262">
        <v>1610</v>
      </c>
      <c r="C24" s="229" t="s">
        <v>410</v>
      </c>
      <c r="D24" s="229">
        <v>2</v>
      </c>
      <c r="E24" s="229">
        <v>5178</v>
      </c>
      <c r="F24" s="229">
        <v>3236</v>
      </c>
      <c r="G24" s="229">
        <v>0.6249517188</v>
      </c>
      <c r="W24" s="216">
        <f t="shared" si="5"/>
        <v>1644</v>
      </c>
      <c r="X24" s="216">
        <f t="shared" si="6"/>
        <v>2679</v>
      </c>
      <c r="Y24" s="229">
        <f t="shared" si="1"/>
        <v>1610</v>
      </c>
      <c r="Z24" s="229" t="str">
        <f t="shared" si="1"/>
        <v>PERSON_APP_AGE</v>
      </c>
      <c r="AA24" s="229">
        <f t="shared" si="1"/>
        <v>1</v>
      </c>
      <c r="AB24" s="229">
        <f t="shared" si="2"/>
        <v>4323</v>
      </c>
      <c r="AC24" s="261">
        <f t="shared" si="3"/>
        <v>0.61970853569999995</v>
      </c>
      <c r="AD24" s="229">
        <f t="shared" si="7"/>
        <v>-0.15704738747532518</v>
      </c>
      <c r="AE24" s="229">
        <f t="shared" si="8"/>
        <v>5.8077419803711696E-3</v>
      </c>
      <c r="AF24" s="307">
        <v>43046</v>
      </c>
    </row>
    <row r="25" spans="2:32" x14ac:dyDescent="0.15">
      <c r="B25" s="262">
        <v>1610</v>
      </c>
      <c r="C25" s="229" t="s">
        <v>410</v>
      </c>
      <c r="D25" s="229">
        <v>3</v>
      </c>
      <c r="E25" s="229">
        <v>2477</v>
      </c>
      <c r="F25" s="229">
        <v>1640</v>
      </c>
      <c r="G25" s="229">
        <v>0.66209123940000003</v>
      </c>
      <c r="W25" s="216">
        <f t="shared" si="5"/>
        <v>1942</v>
      </c>
      <c r="X25" s="216">
        <f t="shared" si="6"/>
        <v>3236</v>
      </c>
      <c r="Y25" s="229">
        <f t="shared" si="1"/>
        <v>1610</v>
      </c>
      <c r="Z25" s="229" t="str">
        <f t="shared" si="1"/>
        <v>PERSON_APP_AGE</v>
      </c>
      <c r="AA25" s="229">
        <f t="shared" si="1"/>
        <v>2</v>
      </c>
      <c r="AB25" s="229">
        <f t="shared" si="2"/>
        <v>5178</v>
      </c>
      <c r="AC25" s="261">
        <f t="shared" si="3"/>
        <v>0.6249517188</v>
      </c>
      <c r="AD25" s="229">
        <f t="shared" si="7"/>
        <v>-0.13473905207669673</v>
      </c>
      <c r="AE25" s="229">
        <f t="shared" si="8"/>
        <v>5.1051289387658667E-3</v>
      </c>
      <c r="AF25" s="307">
        <v>43046</v>
      </c>
    </row>
    <row r="26" spans="2:32" x14ac:dyDescent="0.15">
      <c r="B26" s="262">
        <v>1610</v>
      </c>
      <c r="C26" s="229" t="s">
        <v>410</v>
      </c>
      <c r="D26" s="229">
        <v>4</v>
      </c>
      <c r="E26" s="229">
        <v>4450</v>
      </c>
      <c r="F26" s="229">
        <v>3040</v>
      </c>
      <c r="G26" s="229">
        <v>0.68314606739999995</v>
      </c>
      <c r="W26" s="216">
        <f t="shared" si="5"/>
        <v>837</v>
      </c>
      <c r="X26" s="216">
        <f t="shared" si="6"/>
        <v>1640</v>
      </c>
      <c r="Y26" s="229">
        <f t="shared" si="1"/>
        <v>1610</v>
      </c>
      <c r="Z26" s="229" t="str">
        <f t="shared" si="1"/>
        <v>PERSON_APP_AGE</v>
      </c>
      <c r="AA26" s="229">
        <f t="shared" si="1"/>
        <v>3</v>
      </c>
      <c r="AB26" s="229">
        <f t="shared" si="2"/>
        <v>2477</v>
      </c>
      <c r="AC26" s="261">
        <f t="shared" si="3"/>
        <v>0.66209123940000003</v>
      </c>
      <c r="AD26" s="229">
        <f t="shared" si="7"/>
        <v>2.7268768924960187E-2</v>
      </c>
      <c r="AE26" s="229">
        <f t="shared" si="8"/>
        <v>9.7654345563774695E-5</v>
      </c>
      <c r="AF26" s="307">
        <v>43046</v>
      </c>
    </row>
    <row r="27" spans="2:32" x14ac:dyDescent="0.15">
      <c r="B27" s="262">
        <v>1610</v>
      </c>
      <c r="C27" s="229" t="s">
        <v>410</v>
      </c>
      <c r="D27" s="229">
        <v>5</v>
      </c>
      <c r="E27" s="229">
        <v>2352</v>
      </c>
      <c r="F27" s="229">
        <v>1724</v>
      </c>
      <c r="G27" s="229">
        <v>0.73299319730000001</v>
      </c>
      <c r="W27" s="216">
        <f t="shared" si="5"/>
        <v>1410</v>
      </c>
      <c r="X27" s="216">
        <f t="shared" si="6"/>
        <v>3040</v>
      </c>
      <c r="Y27" s="229">
        <f t="shared" si="1"/>
        <v>1610</v>
      </c>
      <c r="Z27" s="229" t="str">
        <f t="shared" si="1"/>
        <v>PERSON_APP_AGE</v>
      </c>
      <c r="AA27" s="229">
        <f t="shared" si="1"/>
        <v>4</v>
      </c>
      <c r="AB27" s="229">
        <f t="shared" si="2"/>
        <v>4450</v>
      </c>
      <c r="AC27" s="261">
        <f t="shared" si="3"/>
        <v>0.68314606739999995</v>
      </c>
      <c r="AD27" s="229">
        <f t="shared" si="7"/>
        <v>0.12290912962424483</v>
      </c>
      <c r="AE27" s="229">
        <f t="shared" si="8"/>
        <v>3.5079255379657642E-3</v>
      </c>
      <c r="AF27" s="307">
        <v>43046</v>
      </c>
    </row>
    <row r="28" spans="2:32" x14ac:dyDescent="0.15">
      <c r="B28" s="262">
        <v>1610</v>
      </c>
      <c r="C28" s="229" t="s">
        <v>99</v>
      </c>
      <c r="D28" s="229">
        <v>1</v>
      </c>
      <c r="E28" s="229">
        <v>8957</v>
      </c>
      <c r="F28" s="229">
        <v>5475</v>
      </c>
      <c r="G28" s="229">
        <v>0.61125376799999998</v>
      </c>
      <c r="W28" s="216">
        <f t="shared" si="5"/>
        <v>628</v>
      </c>
      <c r="X28" s="216">
        <f t="shared" si="6"/>
        <v>1724</v>
      </c>
      <c r="Y28" s="229">
        <f t="shared" si="1"/>
        <v>1610</v>
      </c>
      <c r="Z28" s="229" t="str">
        <f t="shared" si="1"/>
        <v>PERSON_APP_AGE</v>
      </c>
      <c r="AA28" s="229">
        <f t="shared" si="1"/>
        <v>5</v>
      </c>
      <c r="AB28" s="229">
        <f t="shared" si="2"/>
        <v>2352</v>
      </c>
      <c r="AC28" s="261">
        <f t="shared" si="3"/>
        <v>0.73299319730000001</v>
      </c>
      <c r="AD28" s="229">
        <f t="shared" si="7"/>
        <v>0.36450360335163123</v>
      </c>
      <c r="AE28" s="229">
        <f t="shared" si="8"/>
        <v>1.5581744686542299E-2</v>
      </c>
      <c r="AF28" s="307">
        <v>43046</v>
      </c>
    </row>
    <row r="29" spans="2:32" x14ac:dyDescent="0.15">
      <c r="B29" s="262">
        <v>1610</v>
      </c>
      <c r="C29" s="229" t="s">
        <v>99</v>
      </c>
      <c r="D29" s="229">
        <v>2</v>
      </c>
      <c r="E29" s="229">
        <v>9823</v>
      </c>
      <c r="F29" s="229">
        <v>6844</v>
      </c>
      <c r="G29" s="229">
        <v>0.69673215919999998</v>
      </c>
      <c r="W29" s="216">
        <f t="shared" si="5"/>
        <v>3482</v>
      </c>
      <c r="X29" s="216">
        <f t="shared" si="6"/>
        <v>5475</v>
      </c>
      <c r="Y29" s="229">
        <f t="shared" si="1"/>
        <v>1610</v>
      </c>
      <c r="Z29" s="229" t="str">
        <f t="shared" si="1"/>
        <v>RECENT_CONTACT_DAY</v>
      </c>
      <c r="AA29" s="229">
        <f t="shared" si="1"/>
        <v>1</v>
      </c>
      <c r="AB29" s="229">
        <f t="shared" si="2"/>
        <v>8957</v>
      </c>
      <c r="AC29" s="261">
        <f t="shared" si="3"/>
        <v>0.61125376799999998</v>
      </c>
      <c r="AD29" s="229">
        <f t="shared" si="7"/>
        <v>-0.19277324704724141</v>
      </c>
      <c r="AE29" s="229">
        <f t="shared" si="8"/>
        <v>1.8215228532021788E-2</v>
      </c>
      <c r="AF29" s="307">
        <v>43046</v>
      </c>
    </row>
    <row r="30" spans="2:32" x14ac:dyDescent="0.15">
      <c r="B30" s="262">
        <v>1610</v>
      </c>
      <c r="C30" s="229" t="s">
        <v>27</v>
      </c>
      <c r="D30" s="229">
        <v>1</v>
      </c>
      <c r="E30" s="229">
        <v>16729</v>
      </c>
      <c r="F30" s="229">
        <v>10906</v>
      </c>
      <c r="G30" s="229">
        <v>0.65192181240000002</v>
      </c>
      <c r="W30" s="216">
        <f t="shared" si="5"/>
        <v>2979</v>
      </c>
      <c r="X30" s="216">
        <f t="shared" si="6"/>
        <v>6844</v>
      </c>
      <c r="Y30" s="229">
        <f t="shared" si="1"/>
        <v>1610</v>
      </c>
      <c r="Z30" s="229" t="str">
        <f t="shared" si="1"/>
        <v>RECENT_CONTACT_DAY</v>
      </c>
      <c r="AA30" s="229">
        <f t="shared" si="1"/>
        <v>2</v>
      </c>
      <c r="AB30" s="229">
        <f t="shared" si="2"/>
        <v>9823</v>
      </c>
      <c r="AC30" s="261">
        <f t="shared" si="3"/>
        <v>0.69673215919999998</v>
      </c>
      <c r="AD30" s="229">
        <f t="shared" si="7"/>
        <v>0.18642600089499325</v>
      </c>
      <c r="AE30" s="229">
        <f t="shared" si="8"/>
        <v>1.7615474463533939E-2</v>
      </c>
      <c r="AF30" s="307">
        <v>43046</v>
      </c>
    </row>
    <row r="31" spans="2:32" x14ac:dyDescent="0.15">
      <c r="B31" s="262">
        <v>1610</v>
      </c>
      <c r="C31" s="229" t="s">
        <v>27</v>
      </c>
      <c r="D31" s="229">
        <v>2</v>
      </c>
      <c r="E31" s="229">
        <v>2051</v>
      </c>
      <c r="F31" s="229">
        <v>1413</v>
      </c>
      <c r="G31" s="229">
        <v>0.6889322282</v>
      </c>
      <c r="W31" s="216">
        <f t="shared" si="5"/>
        <v>5823</v>
      </c>
      <c r="X31" s="216">
        <f t="shared" si="6"/>
        <v>10906</v>
      </c>
      <c r="Y31" s="229">
        <f t="shared" si="1"/>
        <v>1610</v>
      </c>
      <c r="Z31" s="229" t="str">
        <f t="shared" si="1"/>
        <v>REJ_COUNT</v>
      </c>
      <c r="AA31" s="229">
        <f t="shared" si="1"/>
        <v>1</v>
      </c>
      <c r="AB31" s="229">
        <f t="shared" si="2"/>
        <v>16729</v>
      </c>
      <c r="AC31" s="261">
        <f t="shared" si="3"/>
        <v>0.65192181240000002</v>
      </c>
      <c r="AD31" s="229">
        <f t="shared" si="7"/>
        <v>-1.7861177754921784E-2</v>
      </c>
      <c r="AE31" s="229">
        <f t="shared" si="8"/>
        <v>2.8496695493033305E-4</v>
      </c>
      <c r="AF31" s="307">
        <v>43046</v>
      </c>
    </row>
    <row r="32" spans="2:32" x14ac:dyDescent="0.15">
      <c r="B32" s="262">
        <v>1610</v>
      </c>
      <c r="C32" s="229" t="s">
        <v>32</v>
      </c>
      <c r="D32" s="229">
        <v>1</v>
      </c>
      <c r="E32" s="229">
        <v>3592</v>
      </c>
      <c r="F32" s="229">
        <v>2288</v>
      </c>
      <c r="G32" s="229">
        <v>0.63697104680000005</v>
      </c>
      <c r="W32" s="216">
        <f t="shared" si="5"/>
        <v>638</v>
      </c>
      <c r="X32" s="216">
        <f t="shared" si="6"/>
        <v>1413</v>
      </c>
      <c r="Y32" s="229">
        <f t="shared" si="1"/>
        <v>1610</v>
      </c>
      <c r="Z32" s="229" t="str">
        <f t="shared" si="1"/>
        <v>REJ_COUNT</v>
      </c>
      <c r="AA32" s="229">
        <f t="shared" si="1"/>
        <v>2</v>
      </c>
      <c r="AB32" s="229">
        <f t="shared" si="2"/>
        <v>2051</v>
      </c>
      <c r="AC32" s="261">
        <f t="shared" si="3"/>
        <v>0.6889322282</v>
      </c>
      <c r="AD32" s="229">
        <f t="shared" si="7"/>
        <v>0.14977341793592885</v>
      </c>
      <c r="AE32" s="229">
        <f t="shared" si="8"/>
        <v>2.3895666581644501E-3</v>
      </c>
      <c r="AF32" s="307">
        <v>43046</v>
      </c>
    </row>
    <row r="33" spans="2:32" x14ac:dyDescent="0.15">
      <c r="B33" s="262">
        <v>1610</v>
      </c>
      <c r="C33" s="229" t="s">
        <v>32</v>
      </c>
      <c r="D33" s="229">
        <v>2</v>
      </c>
      <c r="E33" s="229">
        <v>3168</v>
      </c>
      <c r="F33" s="229">
        <v>2047</v>
      </c>
      <c r="G33" s="229">
        <v>0.64614898990000003</v>
      </c>
      <c r="W33" s="216">
        <f t="shared" si="5"/>
        <v>1304</v>
      </c>
      <c r="X33" s="216">
        <f t="shared" si="6"/>
        <v>2288</v>
      </c>
      <c r="Y33" s="229">
        <f t="shared" si="1"/>
        <v>1610</v>
      </c>
      <c r="Z33" s="229" t="str">
        <f t="shared" si="1"/>
        <v>CREDIT_AMOUNT</v>
      </c>
      <c r="AA33" s="229">
        <f t="shared" si="1"/>
        <v>1</v>
      </c>
      <c r="AB33" s="229">
        <f t="shared" si="2"/>
        <v>3592</v>
      </c>
      <c r="AC33" s="261">
        <f t="shared" si="3"/>
        <v>0.63697104680000005</v>
      </c>
      <c r="AD33" s="229">
        <f t="shared" si="7"/>
        <v>-8.3117071390718333E-2</v>
      </c>
      <c r="AE33" s="229">
        <f t="shared" si="8"/>
        <v>1.3379339623365832E-3</v>
      </c>
      <c r="AF33" s="307">
        <v>43046</v>
      </c>
    </row>
    <row r="34" spans="2:32" x14ac:dyDescent="0.15">
      <c r="B34" s="262">
        <v>1610</v>
      </c>
      <c r="C34" s="229" t="s">
        <v>32</v>
      </c>
      <c r="D34" s="229">
        <v>3</v>
      </c>
      <c r="E34" s="229">
        <v>12020</v>
      </c>
      <c r="F34" s="229">
        <v>7984</v>
      </c>
      <c r="G34" s="229">
        <v>0.66422628949999996</v>
      </c>
      <c r="W34" s="216">
        <f t="shared" si="5"/>
        <v>1121</v>
      </c>
      <c r="X34" s="216">
        <f t="shared" si="6"/>
        <v>2047</v>
      </c>
      <c r="Y34" s="229">
        <f t="shared" si="1"/>
        <v>1610</v>
      </c>
      <c r="Z34" s="229" t="str">
        <f t="shared" si="1"/>
        <v>CREDIT_AMOUNT</v>
      </c>
      <c r="AA34" s="229">
        <f t="shared" si="1"/>
        <v>2</v>
      </c>
      <c r="AB34" s="229">
        <f t="shared" si="2"/>
        <v>3168</v>
      </c>
      <c r="AC34" s="261">
        <f t="shared" si="3"/>
        <v>0.64614898990000003</v>
      </c>
      <c r="AD34" s="229">
        <f t="shared" si="7"/>
        <v>-4.3204518814678905E-2</v>
      </c>
      <c r="AE34" s="229">
        <f t="shared" si="8"/>
        <v>3.1696860753263715E-4</v>
      </c>
      <c r="AF34" s="307">
        <v>43046</v>
      </c>
    </row>
    <row r="35" spans="2:32" x14ac:dyDescent="0.15">
      <c r="B35" s="262">
        <v>1610</v>
      </c>
      <c r="C35" s="229" t="s">
        <v>88</v>
      </c>
      <c r="D35" s="229">
        <v>1</v>
      </c>
      <c r="E35" s="229">
        <v>17622</v>
      </c>
      <c r="F35" s="229">
        <v>11513</v>
      </c>
      <c r="G35" s="229">
        <v>0.65333106340000002</v>
      </c>
      <c r="W35" s="216">
        <f t="shared" si="5"/>
        <v>4036</v>
      </c>
      <c r="X35" s="216">
        <f t="shared" si="6"/>
        <v>7984</v>
      </c>
      <c r="Y35" s="229">
        <f t="shared" si="1"/>
        <v>1610</v>
      </c>
      <c r="Z35" s="229" t="str">
        <f t="shared" si="1"/>
        <v>CREDIT_AMOUNT</v>
      </c>
      <c r="AA35" s="229">
        <f t="shared" si="1"/>
        <v>3</v>
      </c>
      <c r="AB35" s="229">
        <f t="shared" si="2"/>
        <v>12020</v>
      </c>
      <c r="AC35" s="261">
        <f t="shared" si="3"/>
        <v>0.66422628949999996</v>
      </c>
      <c r="AD35" s="229">
        <f t="shared" si="7"/>
        <v>3.682675511399177E-2</v>
      </c>
      <c r="AE35" s="229">
        <f t="shared" si="8"/>
        <v>8.6297793923601819E-4</v>
      </c>
      <c r="AF35" s="307">
        <v>43046</v>
      </c>
    </row>
    <row r="36" spans="2:32" x14ac:dyDescent="0.15">
      <c r="B36" s="262">
        <v>1610</v>
      </c>
      <c r="C36" s="229" t="s">
        <v>88</v>
      </c>
      <c r="D36" s="229">
        <v>2</v>
      </c>
      <c r="E36" s="229">
        <v>1158</v>
      </c>
      <c r="F36" s="229">
        <v>806</v>
      </c>
      <c r="G36" s="229">
        <v>0.6960276339</v>
      </c>
      <c r="I36" s="229" t="s">
        <v>1326</v>
      </c>
      <c r="W36" s="216">
        <f t="shared" si="5"/>
        <v>6109</v>
      </c>
      <c r="X36" s="216">
        <f t="shared" si="6"/>
        <v>11513</v>
      </c>
      <c r="Y36" s="229">
        <f t="shared" si="1"/>
        <v>1610</v>
      </c>
      <c r="Z36" s="229" t="str">
        <f t="shared" si="1"/>
        <v>MAX_SEQ_DUEDAYS</v>
      </c>
      <c r="AA36" s="229">
        <f t="shared" si="1"/>
        <v>1</v>
      </c>
      <c r="AB36" s="229">
        <f t="shared" si="2"/>
        <v>17622</v>
      </c>
      <c r="AC36" s="261">
        <f t="shared" si="3"/>
        <v>0.65333106340000002</v>
      </c>
      <c r="AD36" s="229">
        <f t="shared" si="7"/>
        <v>-1.1644943379911038E-2</v>
      </c>
      <c r="AE36" s="229">
        <f t="shared" si="8"/>
        <v>1.2747321318762339E-4</v>
      </c>
      <c r="AF36" s="307">
        <v>43046</v>
      </c>
    </row>
    <row r="37" spans="2:32" x14ac:dyDescent="0.15">
      <c r="B37" s="262">
        <v>1611</v>
      </c>
      <c r="C37" s="229" t="s">
        <v>100</v>
      </c>
      <c r="D37" s="229">
        <v>1</v>
      </c>
      <c r="E37" s="229">
        <v>1483</v>
      </c>
      <c r="F37" s="229">
        <v>1206</v>
      </c>
      <c r="G37" s="229">
        <v>0.81321645310000001</v>
      </c>
      <c r="W37" s="216">
        <f t="shared" si="5"/>
        <v>352</v>
      </c>
      <c r="X37" s="216">
        <f t="shared" si="6"/>
        <v>806</v>
      </c>
      <c r="Y37" s="229">
        <f t="shared" si="1"/>
        <v>1610</v>
      </c>
      <c r="Z37" s="229" t="str">
        <f t="shared" si="1"/>
        <v>MAX_SEQ_DUEDAYS</v>
      </c>
      <c r="AA37" s="229">
        <f t="shared" si="1"/>
        <v>2</v>
      </c>
      <c r="AB37" s="229">
        <f t="shared" si="2"/>
        <v>1158</v>
      </c>
      <c r="AC37" s="261">
        <f t="shared" si="3"/>
        <v>0.6960276339</v>
      </c>
      <c r="AD37" s="229">
        <f t="shared" si="7"/>
        <v>0.18309388550472255</v>
      </c>
      <c r="AE37" s="229">
        <f t="shared" si="8"/>
        <v>2.0042661556051475E-3</v>
      </c>
      <c r="AF37" s="307">
        <v>43046</v>
      </c>
    </row>
    <row r="38" spans="2:32" x14ac:dyDescent="0.15">
      <c r="B38" s="262">
        <v>1611</v>
      </c>
      <c r="C38" s="229" t="s">
        <v>100</v>
      </c>
      <c r="D38" s="229">
        <v>2</v>
      </c>
      <c r="E38" s="229">
        <v>5351</v>
      </c>
      <c r="F38" s="229">
        <v>3801</v>
      </c>
      <c r="G38" s="229">
        <v>0.71033451690000005</v>
      </c>
      <c r="W38" s="216">
        <f t="shared" si="5"/>
        <v>277</v>
      </c>
      <c r="X38" s="216">
        <f t="shared" si="6"/>
        <v>1206</v>
      </c>
      <c r="Y38" s="229">
        <f t="shared" si="1"/>
        <v>1611</v>
      </c>
      <c r="Z38" s="229" t="str">
        <f t="shared" si="1"/>
        <v>KPTP</v>
      </c>
      <c r="AA38" s="229">
        <f t="shared" si="1"/>
        <v>1</v>
      </c>
      <c r="AB38" s="229">
        <f t="shared" si="2"/>
        <v>1483</v>
      </c>
      <c r="AC38" s="261">
        <f t="shared" si="3"/>
        <v>0.81321645310000001</v>
      </c>
      <c r="AD38" s="229">
        <f t="shared" si="7"/>
        <v>0.94799640323213663</v>
      </c>
      <c r="AE38" s="229">
        <f t="shared" si="8"/>
        <v>5.2737022205227004E-2</v>
      </c>
      <c r="AF38" s="307">
        <v>43046</v>
      </c>
    </row>
    <row r="39" spans="2:32" x14ac:dyDescent="0.15">
      <c r="B39" s="262">
        <v>1611</v>
      </c>
      <c r="C39" s="229" t="s">
        <v>100</v>
      </c>
      <c r="D39" s="229">
        <v>3</v>
      </c>
      <c r="E39" s="229">
        <v>6050</v>
      </c>
      <c r="F39" s="229">
        <v>3889</v>
      </c>
      <c r="G39" s="229">
        <v>0.64280991740000004</v>
      </c>
      <c r="W39" s="216">
        <f t="shared" si="5"/>
        <v>1550</v>
      </c>
      <c r="X39" s="216">
        <f t="shared" si="6"/>
        <v>3801</v>
      </c>
      <c r="Y39" s="229">
        <f t="shared" si="1"/>
        <v>1611</v>
      </c>
      <c r="Z39" s="229" t="str">
        <f t="shared" si="1"/>
        <v>KPTP</v>
      </c>
      <c r="AA39" s="229">
        <f t="shared" si="1"/>
        <v>2</v>
      </c>
      <c r="AB39" s="229">
        <f t="shared" si="2"/>
        <v>5351</v>
      </c>
      <c r="AC39" s="261">
        <f t="shared" si="3"/>
        <v>0.71033451690000005</v>
      </c>
      <c r="AD39" s="229">
        <f t="shared" si="7"/>
        <v>0.37395879120830072</v>
      </c>
      <c r="AE39" s="229">
        <f t="shared" si="8"/>
        <v>3.3399211999014466E-2</v>
      </c>
      <c r="AF39" s="307">
        <v>43046</v>
      </c>
    </row>
    <row r="40" spans="2:32" x14ac:dyDescent="0.15">
      <c r="B40" s="262">
        <v>1611</v>
      </c>
      <c r="C40" s="229" t="s">
        <v>100</v>
      </c>
      <c r="D40" s="229">
        <v>4</v>
      </c>
      <c r="E40" s="229">
        <v>6401</v>
      </c>
      <c r="F40" s="229">
        <v>3550</v>
      </c>
      <c r="G40" s="229">
        <v>0.55460084359999995</v>
      </c>
      <c r="W40" s="216">
        <f t="shared" si="5"/>
        <v>2161</v>
      </c>
      <c r="X40" s="216">
        <f t="shared" si="6"/>
        <v>3889</v>
      </c>
      <c r="Y40" s="229">
        <f t="shared" si="1"/>
        <v>1611</v>
      </c>
      <c r="Z40" s="229" t="str">
        <f t="shared" si="1"/>
        <v>KPTP</v>
      </c>
      <c r="AA40" s="229">
        <f t="shared" si="1"/>
        <v>3</v>
      </c>
      <c r="AB40" s="229">
        <f t="shared" si="2"/>
        <v>6050</v>
      </c>
      <c r="AC40" s="261">
        <f t="shared" si="3"/>
        <v>0.64280991740000004</v>
      </c>
      <c r="AD40" s="229">
        <f t="shared" si="7"/>
        <v>6.4530509781205531E-2</v>
      </c>
      <c r="AE40" s="229">
        <f t="shared" si="8"/>
        <v>1.1811313571803092E-3</v>
      </c>
      <c r="AF40" s="307">
        <v>43046</v>
      </c>
    </row>
    <row r="41" spans="2:32" x14ac:dyDescent="0.15">
      <c r="B41" s="262">
        <v>1611</v>
      </c>
      <c r="C41" s="229" t="s">
        <v>100</v>
      </c>
      <c r="D41" s="229">
        <v>5</v>
      </c>
      <c r="E41" s="229">
        <v>1863</v>
      </c>
      <c r="F41" s="229">
        <v>832</v>
      </c>
      <c r="G41" s="229">
        <v>0.4465915191</v>
      </c>
      <c r="W41" s="216">
        <f t="shared" si="5"/>
        <v>2851</v>
      </c>
      <c r="X41" s="216">
        <f t="shared" si="6"/>
        <v>3550</v>
      </c>
      <c r="Y41" s="229">
        <f t="shared" si="1"/>
        <v>1611</v>
      </c>
      <c r="Z41" s="229" t="str">
        <f t="shared" si="1"/>
        <v>KPTP</v>
      </c>
      <c r="AA41" s="229">
        <f t="shared" si="1"/>
        <v>4</v>
      </c>
      <c r="AB41" s="229">
        <f t="shared" si="2"/>
        <v>6401</v>
      </c>
      <c r="AC41" s="261">
        <f t="shared" si="3"/>
        <v>0.55460084359999995</v>
      </c>
      <c r="AD41" s="229">
        <f t="shared" si="7"/>
        <v>-0.30377267431086624</v>
      </c>
      <c r="AE41" s="229">
        <f t="shared" si="8"/>
        <v>2.882869855334317E-2</v>
      </c>
      <c r="AF41" s="307">
        <v>43046</v>
      </c>
    </row>
    <row r="42" spans="2:32" x14ac:dyDescent="0.15">
      <c r="B42" s="262">
        <v>1611</v>
      </c>
      <c r="C42" s="229" t="s">
        <v>65</v>
      </c>
      <c r="D42" s="229">
        <v>1</v>
      </c>
      <c r="E42" s="229">
        <v>8298</v>
      </c>
      <c r="F42" s="229">
        <v>5945</v>
      </c>
      <c r="G42" s="229">
        <v>0.71643769580000005</v>
      </c>
      <c r="W42" s="216">
        <f t="shared" si="5"/>
        <v>1031</v>
      </c>
      <c r="X42" s="216">
        <f t="shared" si="6"/>
        <v>832</v>
      </c>
      <c r="Y42" s="229">
        <f t="shared" si="1"/>
        <v>1611</v>
      </c>
      <c r="Z42" s="229" t="str">
        <f t="shared" si="1"/>
        <v>KPTP</v>
      </c>
      <c r="AA42" s="229">
        <f t="shared" si="1"/>
        <v>5</v>
      </c>
      <c r="AB42" s="229">
        <f t="shared" si="2"/>
        <v>1863</v>
      </c>
      <c r="AC42" s="261">
        <f t="shared" si="3"/>
        <v>0.4465915191</v>
      </c>
      <c r="AD42" s="229">
        <f t="shared" si="7"/>
        <v>-0.73750251106340714</v>
      </c>
      <c r="AE42" s="229">
        <f t="shared" si="8"/>
        <v>5.0403704041952616E-2</v>
      </c>
      <c r="AF42" s="307">
        <v>43046</v>
      </c>
    </row>
    <row r="43" spans="2:32" x14ac:dyDescent="0.15">
      <c r="B43" s="262">
        <v>1611</v>
      </c>
      <c r="C43" s="229" t="s">
        <v>65</v>
      </c>
      <c r="D43" s="229">
        <v>2</v>
      </c>
      <c r="E43" s="229">
        <v>4276</v>
      </c>
      <c r="F43" s="229">
        <v>2661</v>
      </c>
      <c r="G43" s="229">
        <v>0.62231057059999995</v>
      </c>
      <c r="W43" s="216">
        <f t="shared" si="5"/>
        <v>2353</v>
      </c>
      <c r="X43" s="216">
        <f t="shared" si="6"/>
        <v>5945</v>
      </c>
      <c r="Y43" s="229">
        <f t="shared" si="1"/>
        <v>1611</v>
      </c>
      <c r="Z43" s="229" t="str">
        <f t="shared" si="1"/>
        <v>ACTUALPAYFINECNT</v>
      </c>
      <c r="AA43" s="229">
        <f t="shared" si="1"/>
        <v>1</v>
      </c>
      <c r="AB43" s="229">
        <f t="shared" si="2"/>
        <v>8298</v>
      </c>
      <c r="AC43" s="261">
        <f t="shared" si="3"/>
        <v>0.71643769580000005</v>
      </c>
      <c r="AD43" s="229">
        <f t="shared" si="7"/>
        <v>0.40380895252986398</v>
      </c>
      <c r="AE43" s="229">
        <f t="shared" si="8"/>
        <v>6.0066424509243023E-2</v>
      </c>
      <c r="AF43" s="307">
        <v>43046</v>
      </c>
    </row>
    <row r="44" spans="2:32" x14ac:dyDescent="0.15">
      <c r="B44" s="262">
        <v>1611</v>
      </c>
      <c r="C44" s="229" t="s">
        <v>65</v>
      </c>
      <c r="D44" s="229">
        <v>3</v>
      </c>
      <c r="E44" s="229">
        <v>2886</v>
      </c>
      <c r="F44" s="229">
        <v>1695</v>
      </c>
      <c r="G44" s="229">
        <v>0.58731808730000001</v>
      </c>
      <c r="W44" s="216">
        <f t="shared" si="5"/>
        <v>1615</v>
      </c>
      <c r="X44" s="216">
        <f t="shared" si="6"/>
        <v>2661</v>
      </c>
      <c r="Y44" s="229">
        <f t="shared" si="1"/>
        <v>1611</v>
      </c>
      <c r="Z44" s="229" t="str">
        <f t="shared" si="1"/>
        <v>ACTUALPAYFINECNT</v>
      </c>
      <c r="AA44" s="229">
        <f t="shared" si="1"/>
        <v>2</v>
      </c>
      <c r="AB44" s="229">
        <f t="shared" si="2"/>
        <v>4276</v>
      </c>
      <c r="AC44" s="261">
        <f t="shared" si="3"/>
        <v>0.62231057059999995</v>
      </c>
      <c r="AD44" s="229">
        <f t="shared" si="7"/>
        <v>-2.368343254672341E-2</v>
      </c>
      <c r="AE44" s="229">
        <f t="shared" si="8"/>
        <v>1.1375079638186319E-4</v>
      </c>
      <c r="AF44" s="307">
        <v>43046</v>
      </c>
    </row>
    <row r="45" spans="2:32" x14ac:dyDescent="0.15">
      <c r="B45" s="262">
        <v>1611</v>
      </c>
      <c r="C45" s="229" t="s">
        <v>65</v>
      </c>
      <c r="D45" s="229">
        <v>4</v>
      </c>
      <c r="E45" s="229">
        <v>4237</v>
      </c>
      <c r="F45" s="229">
        <v>2289</v>
      </c>
      <c r="G45" s="229">
        <v>0.54024073640000003</v>
      </c>
      <c r="W45" s="216">
        <f t="shared" si="5"/>
        <v>1191</v>
      </c>
      <c r="X45" s="216">
        <f t="shared" si="6"/>
        <v>1695</v>
      </c>
      <c r="Y45" s="229">
        <f t="shared" si="1"/>
        <v>1611</v>
      </c>
      <c r="Z45" s="229" t="str">
        <f t="shared" si="1"/>
        <v>ACTUALPAYFINECNT</v>
      </c>
      <c r="AA45" s="229">
        <f t="shared" si="1"/>
        <v>3</v>
      </c>
      <c r="AB45" s="229">
        <f t="shared" si="2"/>
        <v>2886</v>
      </c>
      <c r="AC45" s="261">
        <f t="shared" si="3"/>
        <v>0.58731808730000001</v>
      </c>
      <c r="AD45" s="229">
        <f t="shared" si="7"/>
        <v>-0.17016101740840514</v>
      </c>
      <c r="AE45" s="229">
        <f t="shared" si="8"/>
        <v>4.0293130328620417E-3</v>
      </c>
      <c r="AF45" s="307">
        <v>43046</v>
      </c>
    </row>
    <row r="46" spans="2:32" x14ac:dyDescent="0.15">
      <c r="B46" s="262">
        <v>1611</v>
      </c>
      <c r="C46" s="229" t="s">
        <v>65</v>
      </c>
      <c r="D46" s="229">
        <v>5</v>
      </c>
      <c r="E46" s="229">
        <v>1451</v>
      </c>
      <c r="F46" s="229">
        <v>688</v>
      </c>
      <c r="G46" s="229">
        <v>0.47415575469999999</v>
      </c>
      <c r="W46" s="216">
        <f t="shared" si="5"/>
        <v>1948</v>
      </c>
      <c r="X46" s="216">
        <f t="shared" si="6"/>
        <v>2289</v>
      </c>
      <c r="Y46" s="229">
        <f t="shared" si="1"/>
        <v>1611</v>
      </c>
      <c r="Z46" s="229" t="str">
        <f t="shared" si="1"/>
        <v>ACTUALPAYFINECNT</v>
      </c>
      <c r="AA46" s="229">
        <f t="shared" si="1"/>
        <v>4</v>
      </c>
      <c r="AB46" s="229">
        <f t="shared" si="2"/>
        <v>4237</v>
      </c>
      <c r="AC46" s="261">
        <f t="shared" si="3"/>
        <v>0.54024073640000003</v>
      </c>
      <c r="AD46" s="229">
        <f t="shared" si="7"/>
        <v>-0.36173863211756929</v>
      </c>
      <c r="AE46" s="229">
        <f t="shared" si="8"/>
        <v>2.7178080383264282E-2</v>
      </c>
      <c r="AF46" s="307">
        <v>43046</v>
      </c>
    </row>
    <row r="47" spans="2:32" x14ac:dyDescent="0.15">
      <c r="B47" s="262">
        <v>1611</v>
      </c>
      <c r="C47" s="229" t="s">
        <v>95</v>
      </c>
      <c r="D47" s="229">
        <v>1</v>
      </c>
      <c r="E47" s="229">
        <v>8597</v>
      </c>
      <c r="F47" s="229">
        <v>6026</v>
      </c>
      <c r="G47" s="229">
        <v>0.70094218909999995</v>
      </c>
      <c r="W47" s="216">
        <f t="shared" si="5"/>
        <v>763</v>
      </c>
      <c r="X47" s="216">
        <f t="shared" si="6"/>
        <v>688</v>
      </c>
      <c r="Y47" s="229">
        <f t="shared" si="1"/>
        <v>1611</v>
      </c>
      <c r="Z47" s="229" t="str">
        <f t="shared" si="1"/>
        <v>ACTUALPAYFINECNT</v>
      </c>
      <c r="AA47" s="229">
        <f t="shared" si="1"/>
        <v>5</v>
      </c>
      <c r="AB47" s="229">
        <f t="shared" si="2"/>
        <v>1451</v>
      </c>
      <c r="AC47" s="261">
        <f t="shared" si="3"/>
        <v>0.47415575469999999</v>
      </c>
      <c r="AD47" s="229">
        <f t="shared" si="7"/>
        <v>-0.62651966121876912</v>
      </c>
      <c r="AE47" s="229">
        <f t="shared" si="8"/>
        <v>2.8278223249739571E-2</v>
      </c>
      <c r="AF47" s="307">
        <v>43046</v>
      </c>
    </row>
    <row r="48" spans="2:32" x14ac:dyDescent="0.15">
      <c r="B48" s="262">
        <v>1611</v>
      </c>
      <c r="C48" s="229" t="s">
        <v>95</v>
      </c>
      <c r="D48" s="229">
        <v>2</v>
      </c>
      <c r="E48" s="229">
        <v>7045</v>
      </c>
      <c r="F48" s="229">
        <v>4357</v>
      </c>
      <c r="G48" s="229">
        <v>0.61845280339999997</v>
      </c>
      <c r="W48" s="216">
        <f t="shared" si="5"/>
        <v>2571</v>
      </c>
      <c r="X48" s="216">
        <f t="shared" si="6"/>
        <v>6026</v>
      </c>
      <c r="Y48" s="229">
        <f t="shared" si="1"/>
        <v>1611</v>
      </c>
      <c r="Z48" s="229" t="str">
        <f t="shared" si="1"/>
        <v>INCM_TIMES</v>
      </c>
      <c r="AA48" s="229">
        <f t="shared" si="1"/>
        <v>1</v>
      </c>
      <c r="AB48" s="229">
        <f t="shared" si="2"/>
        <v>8597</v>
      </c>
      <c r="AC48" s="261">
        <f t="shared" si="3"/>
        <v>0.70094218909999995</v>
      </c>
      <c r="AD48" s="229">
        <f t="shared" si="7"/>
        <v>0.32873804455670125</v>
      </c>
      <c r="AE48" s="229">
        <f t="shared" si="8"/>
        <v>4.1798976619575087E-2</v>
      </c>
      <c r="AF48" s="307">
        <v>43046</v>
      </c>
    </row>
    <row r="49" spans="2:32" x14ac:dyDescent="0.15">
      <c r="B49" s="262">
        <v>1611</v>
      </c>
      <c r="C49" s="229" t="s">
        <v>95</v>
      </c>
      <c r="D49" s="229">
        <v>3</v>
      </c>
      <c r="E49" s="229">
        <v>1617</v>
      </c>
      <c r="F49" s="229">
        <v>937</v>
      </c>
      <c r="G49" s="229">
        <v>0.57946815090000003</v>
      </c>
      <c r="W49" s="216">
        <f t="shared" si="5"/>
        <v>2688</v>
      </c>
      <c r="X49" s="216">
        <f t="shared" si="6"/>
        <v>4357</v>
      </c>
      <c r="Y49" s="229">
        <f t="shared" si="1"/>
        <v>1611</v>
      </c>
      <c r="Z49" s="229" t="str">
        <f t="shared" si="1"/>
        <v>INCM_TIMES</v>
      </c>
      <c r="AA49" s="229">
        <f t="shared" si="1"/>
        <v>2</v>
      </c>
      <c r="AB49" s="229">
        <f t="shared" si="2"/>
        <v>7045</v>
      </c>
      <c r="AC49" s="261">
        <f t="shared" si="3"/>
        <v>0.61845280339999997</v>
      </c>
      <c r="AD49" s="229">
        <f t="shared" si="7"/>
        <v>-4.0064143393253961E-2</v>
      </c>
      <c r="AE49" s="229">
        <f t="shared" si="8"/>
        <v>5.3739730293611793E-4</v>
      </c>
      <c r="AF49" s="307">
        <v>43046</v>
      </c>
    </row>
    <row r="50" spans="2:32" x14ac:dyDescent="0.15">
      <c r="B50" s="262">
        <v>1611</v>
      </c>
      <c r="C50" s="229" t="s">
        <v>95</v>
      </c>
      <c r="D50" s="229">
        <v>4</v>
      </c>
      <c r="E50" s="229">
        <v>2288</v>
      </c>
      <c r="F50" s="229">
        <v>1243</v>
      </c>
      <c r="G50" s="229">
        <v>0.5432692308</v>
      </c>
      <c r="W50" s="216">
        <f t="shared" si="5"/>
        <v>680</v>
      </c>
      <c r="X50" s="216">
        <f t="shared" si="6"/>
        <v>937</v>
      </c>
      <c r="Y50" s="229">
        <f t="shared" si="1"/>
        <v>1611</v>
      </c>
      <c r="Z50" s="229" t="str">
        <f t="shared" si="1"/>
        <v>INCM_TIMES</v>
      </c>
      <c r="AA50" s="229">
        <f t="shared" si="1"/>
        <v>3</v>
      </c>
      <c r="AB50" s="229">
        <f t="shared" si="2"/>
        <v>1617</v>
      </c>
      <c r="AC50" s="261">
        <f t="shared" si="3"/>
        <v>0.57946815090000003</v>
      </c>
      <c r="AD50" s="229">
        <f t="shared" si="7"/>
        <v>-0.20245998379938596</v>
      </c>
      <c r="AE50" s="229">
        <f t="shared" si="8"/>
        <v>3.2061987124943404E-3</v>
      </c>
      <c r="AF50" s="307">
        <v>43046</v>
      </c>
    </row>
    <row r="51" spans="2:32" x14ac:dyDescent="0.15">
      <c r="B51" s="262">
        <v>1611</v>
      </c>
      <c r="C51" s="229" t="s">
        <v>95</v>
      </c>
      <c r="D51" s="229">
        <v>5</v>
      </c>
      <c r="E51" s="229">
        <v>1601</v>
      </c>
      <c r="F51" s="229">
        <v>715</v>
      </c>
      <c r="G51" s="229">
        <v>0.44659587760000002</v>
      </c>
      <c r="W51" s="216">
        <f t="shared" si="5"/>
        <v>1045</v>
      </c>
      <c r="X51" s="216">
        <f t="shared" si="6"/>
        <v>1243</v>
      </c>
      <c r="Y51" s="229">
        <f t="shared" si="1"/>
        <v>1611</v>
      </c>
      <c r="Z51" s="229" t="str">
        <f t="shared" si="1"/>
        <v>INCM_TIMES</v>
      </c>
      <c r="AA51" s="229">
        <f t="shared" si="1"/>
        <v>4</v>
      </c>
      <c r="AB51" s="229">
        <f t="shared" si="2"/>
        <v>2288</v>
      </c>
      <c r="AC51" s="261">
        <f t="shared" si="3"/>
        <v>0.5432692308</v>
      </c>
      <c r="AD51" s="229">
        <f t="shared" si="7"/>
        <v>-0.34953954075585592</v>
      </c>
      <c r="AE51" s="229">
        <f t="shared" si="8"/>
        <v>1.369119228152417E-2</v>
      </c>
      <c r="AF51" s="307">
        <v>43046</v>
      </c>
    </row>
    <row r="52" spans="2:32" x14ac:dyDescent="0.15">
      <c r="B52" s="262">
        <v>1611</v>
      </c>
      <c r="C52" s="229" t="s">
        <v>396</v>
      </c>
      <c r="D52" s="229">
        <v>1</v>
      </c>
      <c r="E52" s="229">
        <v>1590</v>
      </c>
      <c r="F52" s="229">
        <v>1167</v>
      </c>
      <c r="G52" s="229">
        <v>0.73396226419999999</v>
      </c>
      <c r="W52" s="216">
        <f t="shared" si="5"/>
        <v>886</v>
      </c>
      <c r="X52" s="216">
        <f t="shared" si="6"/>
        <v>715</v>
      </c>
      <c r="Y52" s="229">
        <f t="shared" si="1"/>
        <v>1611</v>
      </c>
      <c r="Z52" s="229" t="str">
        <f t="shared" si="1"/>
        <v>INCM_TIMES</v>
      </c>
      <c r="AA52" s="229">
        <f t="shared" si="1"/>
        <v>5</v>
      </c>
      <c r="AB52" s="229">
        <f t="shared" si="2"/>
        <v>1601</v>
      </c>
      <c r="AC52" s="261">
        <f t="shared" si="3"/>
        <v>0.44659587760000002</v>
      </c>
      <c r="AD52" s="229">
        <f t="shared" si="7"/>
        <v>-0.73748487577872912</v>
      </c>
      <c r="AE52" s="229">
        <f t="shared" si="8"/>
        <v>4.3313183195828241E-2</v>
      </c>
      <c r="AF52" s="307">
        <v>43046</v>
      </c>
    </row>
    <row r="53" spans="2:32" x14ac:dyDescent="0.15">
      <c r="B53" s="262">
        <v>1611</v>
      </c>
      <c r="C53" s="229" t="s">
        <v>396</v>
      </c>
      <c r="D53" s="229">
        <v>2</v>
      </c>
      <c r="E53" s="229">
        <v>6183</v>
      </c>
      <c r="F53" s="229">
        <v>4135</v>
      </c>
      <c r="G53" s="229">
        <v>0.6687692059</v>
      </c>
      <c r="W53" s="216">
        <f t="shared" si="5"/>
        <v>423</v>
      </c>
      <c r="X53" s="216">
        <f t="shared" si="6"/>
        <v>1167</v>
      </c>
      <c r="Y53" s="229">
        <f t="shared" si="1"/>
        <v>1611</v>
      </c>
      <c r="Z53" s="229" t="str">
        <f t="shared" si="1"/>
        <v>CITY</v>
      </c>
      <c r="AA53" s="229">
        <f t="shared" si="1"/>
        <v>1</v>
      </c>
      <c r="AB53" s="229">
        <f t="shared" si="2"/>
        <v>1590</v>
      </c>
      <c r="AC53" s="261">
        <f t="shared" si="3"/>
        <v>0.73396226419999999</v>
      </c>
      <c r="AD53" s="229">
        <f t="shared" si="7"/>
        <v>0.49176898537262226</v>
      </c>
      <c r="AE53" s="229">
        <f t="shared" si="8"/>
        <v>1.6789647577835208E-2</v>
      </c>
      <c r="AF53" s="307">
        <v>43046</v>
      </c>
    </row>
    <row r="54" spans="2:32" x14ac:dyDescent="0.15">
      <c r="B54" s="262">
        <v>1611</v>
      </c>
      <c r="C54" s="229" t="s">
        <v>396</v>
      </c>
      <c r="D54" s="229">
        <v>3</v>
      </c>
      <c r="E54" s="229">
        <v>9216</v>
      </c>
      <c r="F54" s="229">
        <v>5655</v>
      </c>
      <c r="G54" s="229">
        <v>0.61360677080000003</v>
      </c>
      <c r="I54" s="229" t="s">
        <v>1327</v>
      </c>
      <c r="W54" s="216">
        <f t="shared" si="5"/>
        <v>2048</v>
      </c>
      <c r="X54" s="216">
        <f t="shared" si="6"/>
        <v>4135</v>
      </c>
      <c r="Y54" s="229">
        <f t="shared" si="1"/>
        <v>1611</v>
      </c>
      <c r="Z54" s="229" t="str">
        <f t="shared" si="1"/>
        <v>CITY</v>
      </c>
      <c r="AA54" s="229">
        <f t="shared" si="1"/>
        <v>2</v>
      </c>
      <c r="AB54" s="229">
        <f t="shared" si="2"/>
        <v>6183</v>
      </c>
      <c r="AC54" s="261">
        <f t="shared" si="3"/>
        <v>0.6687692059</v>
      </c>
      <c r="AD54" s="229">
        <f t="shared" si="7"/>
        <v>0.17957315343073757</v>
      </c>
      <c r="AE54" s="229">
        <f t="shared" si="8"/>
        <v>9.1921100820177484E-3</v>
      </c>
      <c r="AF54" s="307">
        <v>43046</v>
      </c>
    </row>
    <row r="55" spans="2:32" x14ac:dyDescent="0.15">
      <c r="B55" s="262">
        <v>1611</v>
      </c>
      <c r="C55" s="229" t="s">
        <v>396</v>
      </c>
      <c r="D55" s="229">
        <v>4</v>
      </c>
      <c r="E55" s="229">
        <v>2762</v>
      </c>
      <c r="F55" s="229">
        <v>1565</v>
      </c>
      <c r="G55" s="229">
        <v>0.56661839250000001</v>
      </c>
      <c r="W55" s="216">
        <f t="shared" si="5"/>
        <v>3561</v>
      </c>
      <c r="X55" s="216">
        <f t="shared" si="6"/>
        <v>5655</v>
      </c>
      <c r="Y55" s="229">
        <f t="shared" si="1"/>
        <v>1611</v>
      </c>
      <c r="Z55" s="229" t="str">
        <f t="shared" si="1"/>
        <v>CITY</v>
      </c>
      <c r="AA55" s="229">
        <f t="shared" si="1"/>
        <v>3</v>
      </c>
      <c r="AB55" s="229">
        <f t="shared" si="2"/>
        <v>9216</v>
      </c>
      <c r="AC55" s="261">
        <f t="shared" si="3"/>
        <v>0.61360677080000003</v>
      </c>
      <c r="AD55" s="229">
        <f t="shared" si="7"/>
        <v>-6.0551762595212714E-2</v>
      </c>
      <c r="AE55" s="229">
        <f t="shared" si="8"/>
        <v>1.6097873782282364E-3</v>
      </c>
      <c r="AF55" s="307">
        <v>43046</v>
      </c>
    </row>
    <row r="56" spans="2:32" x14ac:dyDescent="0.15">
      <c r="B56" s="262">
        <v>1611</v>
      </c>
      <c r="C56" s="229" t="s">
        <v>396</v>
      </c>
      <c r="D56" s="229">
        <v>5</v>
      </c>
      <c r="E56" s="229">
        <v>1397</v>
      </c>
      <c r="F56" s="229">
        <v>756</v>
      </c>
      <c r="G56" s="229">
        <v>0.54115962780000004</v>
      </c>
      <c r="W56" s="216">
        <f t="shared" si="5"/>
        <v>1197</v>
      </c>
      <c r="X56" s="216">
        <f t="shared" si="6"/>
        <v>1565</v>
      </c>
      <c r="Y56" s="229">
        <f t="shared" si="1"/>
        <v>1611</v>
      </c>
      <c r="Z56" s="229" t="str">
        <f t="shared" si="1"/>
        <v>CITY</v>
      </c>
      <c r="AA56" s="229">
        <f t="shared" si="1"/>
        <v>4</v>
      </c>
      <c r="AB56" s="229">
        <f t="shared" si="2"/>
        <v>2762</v>
      </c>
      <c r="AC56" s="261">
        <f t="shared" si="3"/>
        <v>0.56661839250000001</v>
      </c>
      <c r="AD56" s="229">
        <f t="shared" si="7"/>
        <v>-0.2549830704513753</v>
      </c>
      <c r="AE56" s="229">
        <f t="shared" si="8"/>
        <v>8.7286908970938461E-3</v>
      </c>
      <c r="AF56" s="307">
        <v>43046</v>
      </c>
    </row>
    <row r="57" spans="2:32" x14ac:dyDescent="0.15">
      <c r="B57" s="262">
        <v>1611</v>
      </c>
      <c r="C57" s="229" t="s">
        <v>410</v>
      </c>
      <c r="D57" s="229">
        <v>1</v>
      </c>
      <c r="E57" s="229">
        <v>4914</v>
      </c>
      <c r="F57" s="229">
        <v>2847</v>
      </c>
      <c r="G57" s="229">
        <v>0.57936507940000004</v>
      </c>
      <c r="W57" s="216">
        <f t="shared" si="5"/>
        <v>641</v>
      </c>
      <c r="X57" s="216">
        <f t="shared" si="6"/>
        <v>756</v>
      </c>
      <c r="Y57" s="229">
        <f t="shared" si="1"/>
        <v>1611</v>
      </c>
      <c r="Z57" s="229" t="str">
        <f t="shared" si="1"/>
        <v>CITY</v>
      </c>
      <c r="AA57" s="229">
        <f t="shared" si="1"/>
        <v>5</v>
      </c>
      <c r="AB57" s="229">
        <f t="shared" si="2"/>
        <v>1397</v>
      </c>
      <c r="AC57" s="261">
        <f t="shared" si="3"/>
        <v>0.54115962780000004</v>
      </c>
      <c r="AD57" s="229">
        <f t="shared" si="7"/>
        <v>-0.35803854860879275</v>
      </c>
      <c r="AE57" s="229">
        <f t="shared" si="8"/>
        <v>8.776331547970008E-3</v>
      </c>
      <c r="AF57" s="307">
        <v>43046</v>
      </c>
    </row>
    <row r="58" spans="2:32" x14ac:dyDescent="0.15">
      <c r="B58" s="262">
        <v>1611</v>
      </c>
      <c r="C58" s="229" t="s">
        <v>410</v>
      </c>
      <c r="D58" s="229">
        <v>2</v>
      </c>
      <c r="E58" s="229">
        <v>5686</v>
      </c>
      <c r="F58" s="229">
        <v>3431</v>
      </c>
      <c r="G58" s="229">
        <v>0.60341188879999996</v>
      </c>
      <c r="W58" s="216">
        <f t="shared" si="5"/>
        <v>2067</v>
      </c>
      <c r="X58" s="216">
        <f t="shared" si="6"/>
        <v>2847</v>
      </c>
      <c r="Y58" s="229">
        <f t="shared" si="1"/>
        <v>1611</v>
      </c>
      <c r="Z58" s="229" t="str">
        <f t="shared" si="1"/>
        <v>PERSON_APP_AGE</v>
      </c>
      <c r="AA58" s="229">
        <f t="shared" si="1"/>
        <v>1</v>
      </c>
      <c r="AB58" s="229">
        <f t="shared" si="2"/>
        <v>4914</v>
      </c>
      <c r="AC58" s="261">
        <f t="shared" si="3"/>
        <v>0.57936507940000004</v>
      </c>
      <c r="AD58" s="229">
        <f t="shared" si="7"/>
        <v>-0.20288294027138634</v>
      </c>
      <c r="AE58" s="229">
        <f t="shared" si="8"/>
        <v>9.7846640866287131E-3</v>
      </c>
      <c r="AF58" s="307">
        <v>43046</v>
      </c>
    </row>
    <row r="59" spans="2:32" x14ac:dyDescent="0.15">
      <c r="B59" s="262">
        <v>1611</v>
      </c>
      <c r="C59" s="229" t="s">
        <v>410</v>
      </c>
      <c r="D59" s="229">
        <v>3</v>
      </c>
      <c r="E59" s="229">
        <v>2687</v>
      </c>
      <c r="F59" s="229">
        <v>1684</v>
      </c>
      <c r="G59" s="229">
        <v>0.62672125050000005</v>
      </c>
      <c r="W59" s="216">
        <f t="shared" si="5"/>
        <v>2255</v>
      </c>
      <c r="X59" s="216">
        <f t="shared" si="6"/>
        <v>3431</v>
      </c>
      <c r="Y59" s="229">
        <f t="shared" si="1"/>
        <v>1611</v>
      </c>
      <c r="Z59" s="229" t="str">
        <f t="shared" si="1"/>
        <v>PERSON_APP_AGE</v>
      </c>
      <c r="AA59" s="229">
        <f t="shared" si="1"/>
        <v>2</v>
      </c>
      <c r="AB59" s="229">
        <f t="shared" si="2"/>
        <v>5686</v>
      </c>
      <c r="AC59" s="261">
        <f t="shared" si="3"/>
        <v>0.60341188879999996</v>
      </c>
      <c r="AD59" s="229">
        <f t="shared" si="7"/>
        <v>-0.10334867694598479</v>
      </c>
      <c r="AE59" s="229">
        <f t="shared" si="8"/>
        <v>2.9075891346199804E-3</v>
      </c>
      <c r="AF59" s="307">
        <v>43046</v>
      </c>
    </row>
    <row r="60" spans="2:32" x14ac:dyDescent="0.15">
      <c r="B60" s="262">
        <v>1611</v>
      </c>
      <c r="C60" s="229" t="s">
        <v>410</v>
      </c>
      <c r="D60" s="229">
        <v>4</v>
      </c>
      <c r="E60" s="229">
        <v>5105</v>
      </c>
      <c r="F60" s="229">
        <v>3352</v>
      </c>
      <c r="G60" s="229">
        <v>0.65661116549999998</v>
      </c>
      <c r="W60" s="216">
        <f t="shared" si="5"/>
        <v>1003</v>
      </c>
      <c r="X60" s="216">
        <f t="shared" si="6"/>
        <v>1684</v>
      </c>
      <c r="Y60" s="229">
        <f t="shared" si="1"/>
        <v>1611</v>
      </c>
      <c r="Z60" s="229" t="str">
        <f t="shared" si="1"/>
        <v>PERSON_APP_AGE</v>
      </c>
      <c r="AA60" s="229">
        <f t="shared" si="1"/>
        <v>3</v>
      </c>
      <c r="AB60" s="229">
        <f t="shared" si="2"/>
        <v>2687</v>
      </c>
      <c r="AC60" s="261">
        <f t="shared" si="3"/>
        <v>0.62672125050000005</v>
      </c>
      <c r="AD60" s="229">
        <f t="shared" si="7"/>
        <v>-4.8740610273192535E-3</v>
      </c>
      <c r="AE60" s="229">
        <f t="shared" si="8"/>
        <v>3.0203005857060909E-6</v>
      </c>
      <c r="AF60" s="307">
        <v>43046</v>
      </c>
    </row>
    <row r="61" spans="2:32" x14ac:dyDescent="0.15">
      <c r="B61" s="262">
        <v>1611</v>
      </c>
      <c r="C61" s="229" t="s">
        <v>410</v>
      </c>
      <c r="D61" s="229">
        <v>5</v>
      </c>
      <c r="E61" s="229">
        <v>2756</v>
      </c>
      <c r="F61" s="229">
        <v>1964</v>
      </c>
      <c r="G61" s="229">
        <v>0.71262699559999998</v>
      </c>
      <c r="W61" s="216">
        <f t="shared" si="5"/>
        <v>1753</v>
      </c>
      <c r="X61" s="216">
        <f t="shared" si="6"/>
        <v>3352</v>
      </c>
      <c r="Y61" s="229">
        <f t="shared" si="1"/>
        <v>1611</v>
      </c>
      <c r="Z61" s="229" t="str">
        <f t="shared" si="1"/>
        <v>PERSON_APP_AGE</v>
      </c>
      <c r="AA61" s="229">
        <f t="shared" si="1"/>
        <v>4</v>
      </c>
      <c r="AB61" s="229">
        <f t="shared" si="2"/>
        <v>5105</v>
      </c>
      <c r="AC61" s="261">
        <f t="shared" si="3"/>
        <v>0.65661116549999998</v>
      </c>
      <c r="AD61" s="229">
        <f t="shared" si="7"/>
        <v>0.1251781088130835</v>
      </c>
      <c r="AE61" s="229">
        <f t="shared" si="8"/>
        <v>3.718172630650838E-3</v>
      </c>
      <c r="AF61" s="307">
        <v>43046</v>
      </c>
    </row>
    <row r="62" spans="2:32" x14ac:dyDescent="0.15">
      <c r="B62" s="262">
        <v>1611</v>
      </c>
      <c r="C62" s="229" t="s">
        <v>99</v>
      </c>
      <c r="D62" s="229">
        <v>1</v>
      </c>
      <c r="E62" s="229">
        <v>10166</v>
      </c>
      <c r="F62" s="229">
        <v>5710</v>
      </c>
      <c r="G62" s="229">
        <v>0.56167617550000004</v>
      </c>
      <c r="W62" s="216">
        <f t="shared" si="5"/>
        <v>792</v>
      </c>
      <c r="X62" s="216">
        <f t="shared" si="6"/>
        <v>1964</v>
      </c>
      <c r="Y62" s="229">
        <f t="shared" si="1"/>
        <v>1611</v>
      </c>
      <c r="Z62" s="229" t="str">
        <f t="shared" si="1"/>
        <v>PERSON_APP_AGE</v>
      </c>
      <c r="AA62" s="229">
        <f t="shared" si="1"/>
        <v>5</v>
      </c>
      <c r="AB62" s="229">
        <f t="shared" si="2"/>
        <v>2756</v>
      </c>
      <c r="AC62" s="261">
        <f t="shared" si="3"/>
        <v>0.71262699559999998</v>
      </c>
      <c r="AD62" s="229">
        <f t="shared" si="7"/>
        <v>0.38512662923232954</v>
      </c>
      <c r="AE62" s="229">
        <f t="shared" si="8"/>
        <v>1.8208216438392526E-2</v>
      </c>
      <c r="AF62" s="307">
        <v>43046</v>
      </c>
    </row>
    <row r="63" spans="2:32" x14ac:dyDescent="0.15">
      <c r="B63" s="262">
        <v>1611</v>
      </c>
      <c r="C63" s="229" t="s">
        <v>99</v>
      </c>
      <c r="D63" s="229">
        <v>2</v>
      </c>
      <c r="E63" s="229">
        <v>10982</v>
      </c>
      <c r="F63" s="229">
        <v>7568</v>
      </c>
      <c r="G63" s="229">
        <v>0.68912766339999998</v>
      </c>
      <c r="W63" s="216">
        <f t="shared" si="5"/>
        <v>4456</v>
      </c>
      <c r="X63" s="216">
        <f t="shared" si="6"/>
        <v>5710</v>
      </c>
      <c r="Y63" s="229">
        <f t="shared" si="1"/>
        <v>1611</v>
      </c>
      <c r="Z63" s="229" t="str">
        <f t="shared" si="1"/>
        <v>RECENT_CONTACT_DAY</v>
      </c>
      <c r="AA63" s="229">
        <f t="shared" si="1"/>
        <v>1</v>
      </c>
      <c r="AB63" s="229">
        <f t="shared" si="2"/>
        <v>10166</v>
      </c>
      <c r="AC63" s="261">
        <f t="shared" si="3"/>
        <v>0.56167617550000004</v>
      </c>
      <c r="AD63" s="229">
        <f t="shared" si="7"/>
        <v>-0.2750829468247199</v>
      </c>
      <c r="AE63" s="229">
        <f t="shared" si="8"/>
        <v>3.7456977166894376E-2</v>
      </c>
      <c r="AF63" s="307">
        <v>43046</v>
      </c>
    </row>
    <row r="64" spans="2:32" x14ac:dyDescent="0.15">
      <c r="B64" s="262">
        <v>1611</v>
      </c>
      <c r="C64" s="229" t="s">
        <v>27</v>
      </c>
      <c r="D64" s="229">
        <v>1</v>
      </c>
      <c r="E64" s="229">
        <v>18748</v>
      </c>
      <c r="F64" s="229">
        <v>11681</v>
      </c>
      <c r="G64" s="229">
        <v>0.62305312570000004</v>
      </c>
      <c r="W64" s="216">
        <f t="shared" si="5"/>
        <v>3414</v>
      </c>
      <c r="X64" s="216">
        <f t="shared" si="6"/>
        <v>7568</v>
      </c>
      <c r="Y64" s="229">
        <f t="shared" si="1"/>
        <v>1611</v>
      </c>
      <c r="Z64" s="229" t="str">
        <f t="shared" si="1"/>
        <v>RECENT_CONTACT_DAY</v>
      </c>
      <c r="AA64" s="229">
        <f t="shared" si="1"/>
        <v>2</v>
      </c>
      <c r="AB64" s="229">
        <f t="shared" si="2"/>
        <v>10982</v>
      </c>
      <c r="AC64" s="261">
        <f t="shared" si="3"/>
        <v>0.68912766339999998</v>
      </c>
      <c r="AD64" s="229">
        <f t="shared" si="7"/>
        <v>0.27299373950967254</v>
      </c>
      <c r="AE64" s="229">
        <f t="shared" si="8"/>
        <v>3.7172497915817768E-2</v>
      </c>
      <c r="AF64" s="307">
        <v>43046</v>
      </c>
    </row>
    <row r="65" spans="2:32" x14ac:dyDescent="0.15">
      <c r="B65" s="262">
        <v>1611</v>
      </c>
      <c r="C65" s="229" t="s">
        <v>27</v>
      </c>
      <c r="D65" s="229">
        <v>2</v>
      </c>
      <c r="E65" s="229">
        <v>2400</v>
      </c>
      <c r="F65" s="229">
        <v>1597</v>
      </c>
      <c r="G65" s="229">
        <v>0.66541666669999999</v>
      </c>
      <c r="W65" s="216">
        <f t="shared" si="5"/>
        <v>7067</v>
      </c>
      <c r="X65" s="216">
        <f t="shared" si="6"/>
        <v>11681</v>
      </c>
      <c r="Y65" s="229">
        <f t="shared" si="1"/>
        <v>1611</v>
      </c>
      <c r="Z65" s="229" t="str">
        <f t="shared" si="1"/>
        <v>REJ_COUNT</v>
      </c>
      <c r="AA65" s="229">
        <f t="shared" si="1"/>
        <v>1</v>
      </c>
      <c r="AB65" s="229">
        <f t="shared" si="2"/>
        <v>18748</v>
      </c>
      <c r="AC65" s="261">
        <f t="shared" si="3"/>
        <v>0.62305312570000004</v>
      </c>
      <c r="AD65" s="229">
        <f t="shared" si="7"/>
        <v>-2.0522939402813949E-2</v>
      </c>
      <c r="AE65" s="229">
        <f t="shared" si="8"/>
        <v>3.7436100682167287E-4</v>
      </c>
      <c r="AF65" s="307">
        <v>43046</v>
      </c>
    </row>
    <row r="66" spans="2:32" x14ac:dyDescent="0.15">
      <c r="B66" s="262">
        <v>1611</v>
      </c>
      <c r="C66" s="229" t="s">
        <v>32</v>
      </c>
      <c r="D66" s="229">
        <v>1</v>
      </c>
      <c r="E66" s="229">
        <v>4049</v>
      </c>
      <c r="F66" s="229">
        <v>2416</v>
      </c>
      <c r="G66" s="229">
        <v>0.59669054089999995</v>
      </c>
      <c r="W66" s="216">
        <f t="shared" si="5"/>
        <v>803</v>
      </c>
      <c r="X66" s="216">
        <f t="shared" si="6"/>
        <v>1597</v>
      </c>
      <c r="Y66" s="229">
        <f t="shared" si="1"/>
        <v>1611</v>
      </c>
      <c r="Z66" s="229" t="str">
        <f t="shared" si="1"/>
        <v>REJ_COUNT</v>
      </c>
      <c r="AA66" s="229">
        <f t="shared" si="1"/>
        <v>2</v>
      </c>
      <c r="AB66" s="229">
        <f t="shared" si="2"/>
        <v>2400</v>
      </c>
      <c r="AC66" s="261">
        <f t="shared" si="3"/>
        <v>0.66541666669999999</v>
      </c>
      <c r="AD66" s="229">
        <f t="shared" si="7"/>
        <v>0.164476966400595</v>
      </c>
      <c r="AE66" s="229">
        <f t="shared" si="8"/>
        <v>3.0002409270992961E-3</v>
      </c>
      <c r="AF66" s="307">
        <v>43046</v>
      </c>
    </row>
    <row r="67" spans="2:32" x14ac:dyDescent="0.15">
      <c r="B67" s="262">
        <v>1611</v>
      </c>
      <c r="C67" s="229" t="s">
        <v>32</v>
      </c>
      <c r="D67" s="229">
        <v>2</v>
      </c>
      <c r="E67" s="229">
        <v>3530</v>
      </c>
      <c r="F67" s="229">
        <v>2158</v>
      </c>
      <c r="G67" s="229">
        <v>0.61133144480000001</v>
      </c>
      <c r="W67" s="216">
        <f t="shared" si="5"/>
        <v>1633</v>
      </c>
      <c r="X67" s="216">
        <f t="shared" si="6"/>
        <v>2416</v>
      </c>
      <c r="Y67" s="229">
        <f t="shared" si="1"/>
        <v>1611</v>
      </c>
      <c r="Z67" s="229" t="str">
        <f t="shared" si="1"/>
        <v>CREDIT_AMOUNT</v>
      </c>
      <c r="AA67" s="229">
        <f t="shared" si="1"/>
        <v>1</v>
      </c>
      <c r="AB67" s="229">
        <f t="shared" si="2"/>
        <v>4049</v>
      </c>
      <c r="AC67" s="261">
        <f t="shared" si="3"/>
        <v>0.59669054089999995</v>
      </c>
      <c r="AD67" s="229">
        <f t="shared" si="7"/>
        <v>-0.13135600178341522</v>
      </c>
      <c r="AE67" s="229">
        <f t="shared" si="8"/>
        <v>3.3550568593847885E-3</v>
      </c>
      <c r="AF67" s="307">
        <v>43046</v>
      </c>
    </row>
    <row r="68" spans="2:32" x14ac:dyDescent="0.15">
      <c r="B68" s="262">
        <v>1611</v>
      </c>
      <c r="C68" s="229" t="s">
        <v>32</v>
      </c>
      <c r="D68" s="229">
        <v>3</v>
      </c>
      <c r="E68" s="229">
        <v>13569</v>
      </c>
      <c r="F68" s="229">
        <v>8704</v>
      </c>
      <c r="G68" s="229">
        <v>0.64146215640000004</v>
      </c>
      <c r="W68" s="216">
        <f t="shared" si="5"/>
        <v>1372</v>
      </c>
      <c r="X68" s="216">
        <f t="shared" si="6"/>
        <v>2158</v>
      </c>
      <c r="Y68" s="229">
        <f t="shared" ref="Y68:AA131" si="12">B67</f>
        <v>1611</v>
      </c>
      <c r="Z68" s="229" t="str">
        <f t="shared" si="12"/>
        <v>CREDIT_AMOUNT</v>
      </c>
      <c r="AA68" s="229">
        <f t="shared" si="12"/>
        <v>2</v>
      </c>
      <c r="AB68" s="229">
        <f t="shared" ref="AB68:AB131" si="13">E67</f>
        <v>3530</v>
      </c>
      <c r="AC68" s="261">
        <f t="shared" ref="AC68:AC131" si="14">G67</f>
        <v>0.61133144480000001</v>
      </c>
      <c r="AD68" s="229">
        <f t="shared" si="7"/>
        <v>-7.0138130335406196E-2</v>
      </c>
      <c r="AE68" s="229">
        <f t="shared" si="8"/>
        <v>8.2822142727283015E-4</v>
      </c>
      <c r="AF68" s="307">
        <v>43046</v>
      </c>
    </row>
    <row r="69" spans="2:32" x14ac:dyDescent="0.15">
      <c r="B69" s="262">
        <v>1611</v>
      </c>
      <c r="C69" s="229" t="s">
        <v>88</v>
      </c>
      <c r="D69" s="229">
        <v>1</v>
      </c>
      <c r="E69" s="229">
        <v>19804</v>
      </c>
      <c r="F69" s="229">
        <v>12404</v>
      </c>
      <c r="G69" s="229">
        <v>0.62633811350000002</v>
      </c>
      <c r="W69" s="216">
        <f t="shared" ref="W69:W132" si="15">E68-F68</f>
        <v>4865</v>
      </c>
      <c r="X69" s="216">
        <f t="shared" ref="X69:X132" si="16">F68</f>
        <v>8704</v>
      </c>
      <c r="Y69" s="229">
        <f t="shared" si="12"/>
        <v>1611</v>
      </c>
      <c r="Z69" s="229" t="str">
        <f t="shared" si="12"/>
        <v>CREDIT_AMOUNT</v>
      </c>
      <c r="AA69" s="229">
        <f t="shared" si="12"/>
        <v>3</v>
      </c>
      <c r="AB69" s="229">
        <f t="shared" si="13"/>
        <v>13569</v>
      </c>
      <c r="AC69" s="261">
        <f t="shared" si="14"/>
        <v>0.64146215640000004</v>
      </c>
      <c r="AD69" s="229">
        <f t="shared" ref="AD69:AD132" si="17">LN((X69/SUMIFS($X$2:$X$570,$Z$2:$Z$570,Z69,$Y$2:$Y$570,Y69))/(W69/SUMIFS($W$2:$W$570,$Z$2:$Z$570,Z69,$Y$2:$Y$570,Y69)))</f>
        <v>5.8665506607962679E-2</v>
      </c>
      <c r="AE69" s="229">
        <f t="shared" ref="AE69:AE132" si="18">((X69/SUMIFS($X$2:$X$570,$Z$2:$Z$570,Z69,$Y$2:$Y$570,Y69))-(W69/SUMIFS($W$2:$W$570,$Z$2:$Z$570,Z69,$Y$2:$Y$570,Y69)))*AD69</f>
        <v>2.1911650530062918E-3</v>
      </c>
      <c r="AF69" s="307">
        <v>43046</v>
      </c>
    </row>
    <row r="70" spans="2:32" x14ac:dyDescent="0.15">
      <c r="B70" s="262">
        <v>1611</v>
      </c>
      <c r="C70" s="229" t="s">
        <v>88</v>
      </c>
      <c r="D70" s="229">
        <v>2</v>
      </c>
      <c r="E70" s="229">
        <v>1344</v>
      </c>
      <c r="F70" s="229">
        <v>874</v>
      </c>
      <c r="G70" s="229">
        <v>0.65029761900000005</v>
      </c>
      <c r="W70" s="216">
        <f t="shared" si="15"/>
        <v>7400</v>
      </c>
      <c r="X70" s="216">
        <f t="shared" si="16"/>
        <v>12404</v>
      </c>
      <c r="Y70" s="229">
        <f t="shared" si="12"/>
        <v>1611</v>
      </c>
      <c r="Z70" s="229" t="str">
        <f t="shared" si="12"/>
        <v>MAX_SEQ_DUEDAYS</v>
      </c>
      <c r="AA70" s="229">
        <f t="shared" si="12"/>
        <v>1</v>
      </c>
      <c r="AB70" s="229">
        <f t="shared" si="13"/>
        <v>19804</v>
      </c>
      <c r="AC70" s="261">
        <f t="shared" si="14"/>
        <v>0.62633811350000002</v>
      </c>
      <c r="AD70" s="229">
        <f t="shared" si="17"/>
        <v>-6.5114668395772025E-3</v>
      </c>
      <c r="AE70" s="229">
        <f t="shared" si="18"/>
        <v>3.9737585371940871E-5</v>
      </c>
      <c r="AF70" s="307">
        <v>43046</v>
      </c>
    </row>
    <row r="71" spans="2:32" x14ac:dyDescent="0.15">
      <c r="B71" s="262">
        <v>1612</v>
      </c>
      <c r="C71" s="229" t="s">
        <v>100</v>
      </c>
      <c r="D71" s="229">
        <v>1</v>
      </c>
      <c r="E71" s="229">
        <v>1236</v>
      </c>
      <c r="F71" s="229">
        <v>1007</v>
      </c>
      <c r="G71" s="229">
        <v>0.8147249191</v>
      </c>
      <c r="I71" s="229">
        <v>3</v>
      </c>
      <c r="W71" s="216">
        <f t="shared" si="15"/>
        <v>470</v>
      </c>
      <c r="X71" s="216">
        <f t="shared" si="16"/>
        <v>874</v>
      </c>
      <c r="Y71" s="229">
        <f t="shared" si="12"/>
        <v>1611</v>
      </c>
      <c r="Z71" s="229" t="str">
        <f t="shared" si="12"/>
        <v>MAX_SEQ_DUEDAYS</v>
      </c>
      <c r="AA71" s="229">
        <f t="shared" si="12"/>
        <v>2</v>
      </c>
      <c r="AB71" s="229">
        <f t="shared" si="13"/>
        <v>1344</v>
      </c>
      <c r="AC71" s="261">
        <f t="shared" si="14"/>
        <v>0.65029761900000005</v>
      </c>
      <c r="AD71" s="229">
        <f t="shared" si="17"/>
        <v>9.7297213083775397E-2</v>
      </c>
      <c r="AE71" s="229">
        <f t="shared" si="18"/>
        <v>5.9377654937417112E-4</v>
      </c>
      <c r="AF71" s="307">
        <v>43046</v>
      </c>
    </row>
    <row r="72" spans="2:32" x14ac:dyDescent="0.15">
      <c r="B72" s="262">
        <v>1612</v>
      </c>
      <c r="C72" s="229" t="s">
        <v>100</v>
      </c>
      <c r="D72" s="229">
        <v>2</v>
      </c>
      <c r="E72" s="229">
        <v>5294</v>
      </c>
      <c r="F72" s="229">
        <v>3787</v>
      </c>
      <c r="G72" s="229">
        <v>0.71533811859999996</v>
      </c>
      <c r="W72" s="216">
        <f t="shared" si="15"/>
        <v>229</v>
      </c>
      <c r="X72" s="216">
        <f t="shared" si="16"/>
        <v>1007</v>
      </c>
      <c r="Y72" s="229">
        <f t="shared" si="12"/>
        <v>1612</v>
      </c>
      <c r="Z72" s="229" t="str">
        <f t="shared" si="12"/>
        <v>KPTP</v>
      </c>
      <c r="AA72" s="229">
        <f t="shared" si="12"/>
        <v>1</v>
      </c>
      <c r="AB72" s="229">
        <f t="shared" si="13"/>
        <v>1236</v>
      </c>
      <c r="AC72" s="261">
        <f t="shared" si="14"/>
        <v>0.8147249191</v>
      </c>
      <c r="AD72" s="229">
        <f t="shared" si="17"/>
        <v>0.93807897780931837</v>
      </c>
      <c r="AE72" s="229">
        <f t="shared" si="18"/>
        <v>4.2243287585551036E-2</v>
      </c>
      <c r="AF72" s="307">
        <v>43046</v>
      </c>
    </row>
    <row r="73" spans="2:32" x14ac:dyDescent="0.15">
      <c r="B73" s="262">
        <v>1612</v>
      </c>
      <c r="C73" s="229" t="s">
        <v>100</v>
      </c>
      <c r="D73" s="229">
        <v>3</v>
      </c>
      <c r="E73" s="229">
        <v>6180</v>
      </c>
      <c r="F73" s="229">
        <v>4060</v>
      </c>
      <c r="G73" s="229">
        <v>0.65695792880000003</v>
      </c>
      <c r="W73" s="216">
        <f t="shared" si="15"/>
        <v>1507</v>
      </c>
      <c r="X73" s="216">
        <f t="shared" si="16"/>
        <v>3787</v>
      </c>
      <c r="Y73" s="229">
        <f t="shared" si="12"/>
        <v>1612</v>
      </c>
      <c r="Z73" s="229" t="str">
        <f t="shared" si="12"/>
        <v>KPTP</v>
      </c>
      <c r="AA73" s="229">
        <f t="shared" si="12"/>
        <v>2</v>
      </c>
      <c r="AB73" s="229">
        <f t="shared" si="13"/>
        <v>5294</v>
      </c>
      <c r="AC73" s="261">
        <f t="shared" si="14"/>
        <v>0.71533811859999996</v>
      </c>
      <c r="AD73" s="229">
        <f t="shared" si="17"/>
        <v>0.37852331792029531</v>
      </c>
      <c r="AE73" s="229">
        <f t="shared" si="18"/>
        <v>3.3190730411260264E-2</v>
      </c>
      <c r="AF73" s="307">
        <v>43046</v>
      </c>
    </row>
    <row r="74" spans="2:32" x14ac:dyDescent="0.15">
      <c r="B74" s="262">
        <v>1612</v>
      </c>
      <c r="C74" s="229" t="s">
        <v>100</v>
      </c>
      <c r="D74" s="229">
        <v>4</v>
      </c>
      <c r="E74" s="229">
        <v>6586</v>
      </c>
      <c r="F74" s="229">
        <v>3767</v>
      </c>
      <c r="G74" s="229">
        <v>0.57197084730000003</v>
      </c>
      <c r="W74" s="216">
        <f t="shared" si="15"/>
        <v>2120</v>
      </c>
      <c r="X74" s="216">
        <f t="shared" si="16"/>
        <v>4060</v>
      </c>
      <c r="Y74" s="229">
        <f t="shared" si="12"/>
        <v>1612</v>
      </c>
      <c r="Z74" s="229" t="str">
        <f t="shared" si="12"/>
        <v>KPTP</v>
      </c>
      <c r="AA74" s="229">
        <f t="shared" si="12"/>
        <v>3</v>
      </c>
      <c r="AB74" s="229">
        <f t="shared" si="13"/>
        <v>6180</v>
      </c>
      <c r="AC74" s="261">
        <f t="shared" si="14"/>
        <v>0.65695792880000003</v>
      </c>
      <c r="AD74" s="229">
        <f t="shared" si="17"/>
        <v>0.10683697357471594</v>
      </c>
      <c r="AE74" s="229">
        <f t="shared" si="18"/>
        <v>3.2293731827771001E-3</v>
      </c>
      <c r="AF74" s="307">
        <v>43046</v>
      </c>
    </row>
    <row r="75" spans="2:32" x14ac:dyDescent="0.15">
      <c r="B75" s="262">
        <v>1612</v>
      </c>
      <c r="C75" s="229" t="s">
        <v>100</v>
      </c>
      <c r="D75" s="229">
        <v>5</v>
      </c>
      <c r="E75" s="229">
        <v>2222</v>
      </c>
      <c r="F75" s="229">
        <v>989</v>
      </c>
      <c r="G75" s="229">
        <v>0.44509450950000001</v>
      </c>
      <c r="W75" s="216">
        <f t="shared" si="15"/>
        <v>2819</v>
      </c>
      <c r="X75" s="216">
        <f t="shared" si="16"/>
        <v>3767</v>
      </c>
      <c r="Y75" s="229">
        <f t="shared" si="12"/>
        <v>1612</v>
      </c>
      <c r="Z75" s="229" t="str">
        <f t="shared" si="12"/>
        <v>KPTP</v>
      </c>
      <c r="AA75" s="229">
        <f t="shared" si="12"/>
        <v>4</v>
      </c>
      <c r="AB75" s="229">
        <f t="shared" si="13"/>
        <v>6586</v>
      </c>
      <c r="AC75" s="261">
        <f t="shared" si="14"/>
        <v>0.57197084730000003</v>
      </c>
      <c r="AD75" s="229">
        <f t="shared" si="17"/>
        <v>-0.25303319477707564</v>
      </c>
      <c r="AE75" s="229">
        <f t="shared" si="18"/>
        <v>2.0164892950738908E-2</v>
      </c>
      <c r="AF75" s="307">
        <v>43046</v>
      </c>
    </row>
    <row r="76" spans="2:32" x14ac:dyDescent="0.15">
      <c r="B76" s="262">
        <v>1612</v>
      </c>
      <c r="C76" s="229" t="s">
        <v>65</v>
      </c>
      <c r="D76" s="229">
        <v>1</v>
      </c>
      <c r="E76" s="229">
        <v>8271</v>
      </c>
      <c r="F76" s="229">
        <v>5914</v>
      </c>
      <c r="G76" s="229">
        <v>0.71502841250000004</v>
      </c>
      <c r="W76" s="216">
        <f t="shared" si="15"/>
        <v>1233</v>
      </c>
      <c r="X76" s="216">
        <f t="shared" si="16"/>
        <v>989</v>
      </c>
      <c r="Y76" s="229">
        <f t="shared" si="12"/>
        <v>1612</v>
      </c>
      <c r="Z76" s="229" t="str">
        <f t="shared" si="12"/>
        <v>KPTP</v>
      </c>
      <c r="AA76" s="229">
        <f t="shared" si="12"/>
        <v>5</v>
      </c>
      <c r="AB76" s="229">
        <f t="shared" si="13"/>
        <v>2222</v>
      </c>
      <c r="AC76" s="261">
        <f t="shared" si="14"/>
        <v>0.44509450950000001</v>
      </c>
      <c r="AD76" s="229">
        <f t="shared" si="17"/>
        <v>-0.76344108289663648</v>
      </c>
      <c r="AE76" s="229">
        <f t="shared" si="18"/>
        <v>6.3557158134134428E-2</v>
      </c>
      <c r="AF76" s="307">
        <v>43046</v>
      </c>
    </row>
    <row r="77" spans="2:32" x14ac:dyDescent="0.15">
      <c r="B77" s="262">
        <v>1612</v>
      </c>
      <c r="C77" s="229" t="s">
        <v>65</v>
      </c>
      <c r="D77" s="229">
        <v>2</v>
      </c>
      <c r="E77" s="229">
        <v>4302</v>
      </c>
      <c r="F77" s="229">
        <v>2719</v>
      </c>
      <c r="G77" s="229">
        <v>0.63203161320000001</v>
      </c>
      <c r="W77" s="216">
        <f t="shared" si="15"/>
        <v>2357</v>
      </c>
      <c r="X77" s="216">
        <f t="shared" si="16"/>
        <v>5914</v>
      </c>
      <c r="Y77" s="229">
        <f t="shared" si="12"/>
        <v>1612</v>
      </c>
      <c r="Z77" s="229" t="str">
        <f t="shared" si="12"/>
        <v>ACTUALPAYFINECNT</v>
      </c>
      <c r="AA77" s="229">
        <f t="shared" si="12"/>
        <v>1</v>
      </c>
      <c r="AB77" s="229">
        <f t="shared" si="13"/>
        <v>8271</v>
      </c>
      <c r="AC77" s="261">
        <f t="shared" si="14"/>
        <v>0.71502841250000004</v>
      </c>
      <c r="AD77" s="229">
        <f t="shared" si="17"/>
        <v>0.37700288612128702</v>
      </c>
      <c r="AE77" s="229">
        <f t="shared" si="18"/>
        <v>5.1453665431720967E-2</v>
      </c>
      <c r="AF77" s="307">
        <v>43046</v>
      </c>
    </row>
    <row r="78" spans="2:32" x14ac:dyDescent="0.15">
      <c r="B78" s="262">
        <v>1612</v>
      </c>
      <c r="C78" s="229" t="s">
        <v>65</v>
      </c>
      <c r="D78" s="229">
        <v>3</v>
      </c>
      <c r="E78" s="229">
        <v>2860</v>
      </c>
      <c r="F78" s="229">
        <v>1714</v>
      </c>
      <c r="G78" s="229">
        <v>0.59930069929999996</v>
      </c>
      <c r="W78" s="216">
        <f t="shared" si="15"/>
        <v>1583</v>
      </c>
      <c r="X78" s="216">
        <f t="shared" si="16"/>
        <v>2719</v>
      </c>
      <c r="Y78" s="229">
        <f t="shared" si="12"/>
        <v>1612</v>
      </c>
      <c r="Z78" s="229" t="str">
        <f t="shared" si="12"/>
        <v>ACTUALPAYFINECNT</v>
      </c>
      <c r="AA78" s="229">
        <f t="shared" si="12"/>
        <v>2</v>
      </c>
      <c r="AB78" s="229">
        <f t="shared" si="13"/>
        <v>4302</v>
      </c>
      <c r="AC78" s="261">
        <f t="shared" si="14"/>
        <v>0.63203161320000001</v>
      </c>
      <c r="AD78" s="229">
        <f t="shared" si="17"/>
        <v>-1.9875266035455797E-3</v>
      </c>
      <c r="AE78" s="229">
        <f t="shared" si="18"/>
        <v>7.8996643849594909E-7</v>
      </c>
      <c r="AF78" s="307">
        <v>43046</v>
      </c>
    </row>
    <row r="79" spans="2:32" x14ac:dyDescent="0.15">
      <c r="B79" s="262">
        <v>1612</v>
      </c>
      <c r="C79" s="229" t="s">
        <v>65</v>
      </c>
      <c r="D79" s="229">
        <v>4</v>
      </c>
      <c r="E79" s="229">
        <v>4462</v>
      </c>
      <c r="F79" s="229">
        <v>2459</v>
      </c>
      <c r="G79" s="229">
        <v>0.55109816229999997</v>
      </c>
      <c r="W79" s="216">
        <f t="shared" si="15"/>
        <v>1146</v>
      </c>
      <c r="X79" s="216">
        <f t="shared" si="16"/>
        <v>1714</v>
      </c>
      <c r="Y79" s="229">
        <f t="shared" si="12"/>
        <v>1612</v>
      </c>
      <c r="Z79" s="229" t="str">
        <f t="shared" si="12"/>
        <v>ACTUALPAYFINECNT</v>
      </c>
      <c r="AA79" s="229">
        <f t="shared" si="12"/>
        <v>3</v>
      </c>
      <c r="AB79" s="229">
        <f t="shared" si="13"/>
        <v>2860</v>
      </c>
      <c r="AC79" s="261">
        <f t="shared" si="14"/>
        <v>0.59930069929999996</v>
      </c>
      <c r="AD79" s="229">
        <f t="shared" si="17"/>
        <v>-0.14037770947196401</v>
      </c>
      <c r="AE79" s="229">
        <f t="shared" si="18"/>
        <v>2.6643308896211236E-3</v>
      </c>
      <c r="AF79" s="307">
        <v>43046</v>
      </c>
    </row>
    <row r="80" spans="2:32" x14ac:dyDescent="0.15">
      <c r="B80" s="262">
        <v>1612</v>
      </c>
      <c r="C80" s="229" t="s">
        <v>65</v>
      </c>
      <c r="D80" s="229">
        <v>5</v>
      </c>
      <c r="E80" s="229">
        <v>1623</v>
      </c>
      <c r="F80" s="229">
        <v>804</v>
      </c>
      <c r="G80" s="229">
        <v>0.49537892789999999</v>
      </c>
      <c r="W80" s="216">
        <f t="shared" si="15"/>
        <v>2003</v>
      </c>
      <c r="X80" s="216">
        <f t="shared" si="16"/>
        <v>2459</v>
      </c>
      <c r="Y80" s="229">
        <f t="shared" si="12"/>
        <v>1612</v>
      </c>
      <c r="Z80" s="229" t="str">
        <f t="shared" si="12"/>
        <v>ACTUALPAYFINECNT</v>
      </c>
      <c r="AA80" s="229">
        <f t="shared" si="12"/>
        <v>4</v>
      </c>
      <c r="AB80" s="229">
        <f t="shared" si="13"/>
        <v>4462</v>
      </c>
      <c r="AC80" s="261">
        <f t="shared" si="14"/>
        <v>0.55109816229999997</v>
      </c>
      <c r="AD80" s="229">
        <f t="shared" si="17"/>
        <v>-0.33782120480462996</v>
      </c>
      <c r="AE80" s="229">
        <f t="shared" si="18"/>
        <v>2.452981800977648E-2</v>
      </c>
      <c r="AF80" s="307">
        <v>43046</v>
      </c>
    </row>
    <row r="81" spans="2:32" x14ac:dyDescent="0.15">
      <c r="B81" s="262">
        <v>1612</v>
      </c>
      <c r="C81" s="229" t="s">
        <v>95</v>
      </c>
      <c r="D81" s="229">
        <v>1</v>
      </c>
      <c r="E81" s="229">
        <v>8598</v>
      </c>
      <c r="F81" s="229">
        <v>5989</v>
      </c>
      <c r="G81" s="229">
        <v>0.69655733890000004</v>
      </c>
      <c r="W81" s="216">
        <f t="shared" si="15"/>
        <v>819</v>
      </c>
      <c r="X81" s="216">
        <f t="shared" si="16"/>
        <v>804</v>
      </c>
      <c r="Y81" s="229">
        <f t="shared" si="12"/>
        <v>1612</v>
      </c>
      <c r="Z81" s="229" t="str">
        <f t="shared" si="12"/>
        <v>ACTUALPAYFINECNT</v>
      </c>
      <c r="AA81" s="229">
        <f t="shared" si="12"/>
        <v>5</v>
      </c>
      <c r="AB81" s="229">
        <f t="shared" si="13"/>
        <v>1623</v>
      </c>
      <c r="AC81" s="261">
        <f t="shared" si="14"/>
        <v>0.49537892789999999</v>
      </c>
      <c r="AD81" s="229">
        <f t="shared" si="17"/>
        <v>-0.56141472602910725</v>
      </c>
      <c r="AE81" s="229">
        <f t="shared" si="18"/>
        <v>2.4978351126534216E-2</v>
      </c>
      <c r="AF81" s="307">
        <v>43046</v>
      </c>
    </row>
    <row r="82" spans="2:32" x14ac:dyDescent="0.15">
      <c r="B82" s="262">
        <v>1612</v>
      </c>
      <c r="C82" s="229" t="s">
        <v>95</v>
      </c>
      <c r="D82" s="229">
        <v>2</v>
      </c>
      <c r="E82" s="229">
        <v>7156</v>
      </c>
      <c r="F82" s="229">
        <v>4537</v>
      </c>
      <c r="G82" s="229">
        <v>0.63401341529999999</v>
      </c>
      <c r="W82" s="216">
        <f t="shared" si="15"/>
        <v>2609</v>
      </c>
      <c r="X82" s="216">
        <f t="shared" si="16"/>
        <v>5989</v>
      </c>
      <c r="Y82" s="229">
        <f t="shared" si="12"/>
        <v>1612</v>
      </c>
      <c r="Z82" s="229" t="str">
        <f t="shared" si="12"/>
        <v>INCM_TIMES</v>
      </c>
      <c r="AA82" s="229">
        <f t="shared" si="12"/>
        <v>1</v>
      </c>
      <c r="AB82" s="229">
        <f t="shared" si="13"/>
        <v>8598</v>
      </c>
      <c r="AC82" s="261">
        <f t="shared" si="14"/>
        <v>0.69655733890000004</v>
      </c>
      <c r="AD82" s="229">
        <f t="shared" si="17"/>
        <v>0.28802753577272971</v>
      </c>
      <c r="AE82" s="229">
        <f t="shared" si="18"/>
        <v>3.1719036966556119E-2</v>
      </c>
      <c r="AF82" s="307">
        <v>43046</v>
      </c>
    </row>
    <row r="83" spans="2:32" x14ac:dyDescent="0.15">
      <c r="B83" s="262">
        <v>1612</v>
      </c>
      <c r="C83" s="229" t="s">
        <v>95</v>
      </c>
      <c r="D83" s="229">
        <v>3</v>
      </c>
      <c r="E83" s="229">
        <v>1698</v>
      </c>
      <c r="F83" s="229">
        <v>990</v>
      </c>
      <c r="G83" s="229">
        <v>0.58303886930000004</v>
      </c>
      <c r="W83" s="216">
        <f t="shared" si="15"/>
        <v>2619</v>
      </c>
      <c r="X83" s="216">
        <f t="shared" si="16"/>
        <v>4537</v>
      </c>
      <c r="Y83" s="229">
        <f t="shared" si="12"/>
        <v>1612</v>
      </c>
      <c r="Z83" s="229" t="str">
        <f t="shared" si="12"/>
        <v>INCM_TIMES</v>
      </c>
      <c r="AA83" s="229">
        <f t="shared" si="12"/>
        <v>2</v>
      </c>
      <c r="AB83" s="229">
        <f t="shared" si="13"/>
        <v>7156</v>
      </c>
      <c r="AC83" s="261">
        <f t="shared" si="14"/>
        <v>0.63401341529999999</v>
      </c>
      <c r="AD83" s="229">
        <f t="shared" si="17"/>
        <v>6.5435238012477052E-3</v>
      </c>
      <c r="AE83" s="229">
        <f t="shared" si="18"/>
        <v>1.4227018414139086E-5</v>
      </c>
      <c r="AF83" s="307">
        <v>43046</v>
      </c>
    </row>
    <row r="84" spans="2:32" x14ac:dyDescent="0.15">
      <c r="B84" s="262">
        <v>1612</v>
      </c>
      <c r="C84" s="229" t="s">
        <v>95</v>
      </c>
      <c r="D84" s="229">
        <v>4</v>
      </c>
      <c r="E84" s="229">
        <v>2427</v>
      </c>
      <c r="F84" s="229">
        <v>1304</v>
      </c>
      <c r="G84" s="229">
        <v>0.53728883400000005</v>
      </c>
      <c r="W84" s="216">
        <f t="shared" si="15"/>
        <v>708</v>
      </c>
      <c r="X84" s="216">
        <f t="shared" si="16"/>
        <v>990</v>
      </c>
      <c r="Y84" s="229">
        <f t="shared" si="12"/>
        <v>1612</v>
      </c>
      <c r="Z84" s="229" t="str">
        <f t="shared" si="12"/>
        <v>INCM_TIMES</v>
      </c>
      <c r="AA84" s="229">
        <f t="shared" si="12"/>
        <v>3</v>
      </c>
      <c r="AB84" s="229">
        <f t="shared" si="13"/>
        <v>1698</v>
      </c>
      <c r="AC84" s="261">
        <f t="shared" si="14"/>
        <v>0.58303886930000004</v>
      </c>
      <c r="AD84" s="229">
        <f t="shared" si="17"/>
        <v>-0.2076690619200883</v>
      </c>
      <c r="AE84" s="229">
        <f t="shared" si="18"/>
        <v>3.4865472415430143E-3</v>
      </c>
      <c r="AF84" s="307">
        <v>43046</v>
      </c>
    </row>
    <row r="85" spans="2:32" x14ac:dyDescent="0.15">
      <c r="B85" s="262">
        <v>1612</v>
      </c>
      <c r="C85" s="229" t="s">
        <v>95</v>
      </c>
      <c r="D85" s="229">
        <v>5</v>
      </c>
      <c r="E85" s="229">
        <v>1639</v>
      </c>
      <c r="F85" s="229">
        <v>790</v>
      </c>
      <c r="G85" s="229">
        <v>0.48200122029999998</v>
      </c>
      <c r="W85" s="216">
        <f t="shared" si="15"/>
        <v>1123</v>
      </c>
      <c r="X85" s="216">
        <f t="shared" si="16"/>
        <v>1304</v>
      </c>
      <c r="Y85" s="229">
        <f t="shared" si="12"/>
        <v>1612</v>
      </c>
      <c r="Z85" s="229" t="str">
        <f t="shared" si="12"/>
        <v>INCM_TIMES</v>
      </c>
      <c r="AA85" s="229">
        <f t="shared" si="12"/>
        <v>4</v>
      </c>
      <c r="AB85" s="229">
        <f t="shared" si="13"/>
        <v>2427</v>
      </c>
      <c r="AC85" s="261">
        <f t="shared" si="14"/>
        <v>0.53728883400000005</v>
      </c>
      <c r="AD85" s="229">
        <f t="shared" si="17"/>
        <v>-0.39349712360684908</v>
      </c>
      <c r="AE85" s="229">
        <f t="shared" si="18"/>
        <v>1.8178067909346594E-2</v>
      </c>
      <c r="AF85" s="307">
        <v>43046</v>
      </c>
    </row>
    <row r="86" spans="2:32" x14ac:dyDescent="0.15">
      <c r="B86" s="262">
        <v>1612</v>
      </c>
      <c r="C86" s="229" t="s">
        <v>396</v>
      </c>
      <c r="D86" s="229">
        <v>1</v>
      </c>
      <c r="E86" s="229">
        <v>1657</v>
      </c>
      <c r="F86" s="229">
        <v>1206</v>
      </c>
      <c r="G86" s="229">
        <v>0.72782136389999996</v>
      </c>
      <c r="W86" s="216">
        <f t="shared" si="15"/>
        <v>849</v>
      </c>
      <c r="X86" s="216">
        <f t="shared" si="16"/>
        <v>790</v>
      </c>
      <c r="Y86" s="229">
        <f t="shared" si="12"/>
        <v>1612</v>
      </c>
      <c r="Z86" s="229" t="str">
        <f t="shared" si="12"/>
        <v>INCM_TIMES</v>
      </c>
      <c r="AA86" s="229">
        <f t="shared" si="12"/>
        <v>5</v>
      </c>
      <c r="AB86" s="229">
        <f t="shared" si="13"/>
        <v>1639</v>
      </c>
      <c r="AC86" s="261">
        <f t="shared" si="14"/>
        <v>0.48200122029999998</v>
      </c>
      <c r="AD86" s="229">
        <f t="shared" si="17"/>
        <v>-0.61495615220528443</v>
      </c>
      <c r="AE86" s="229">
        <f t="shared" si="18"/>
        <v>3.0325997545990888E-2</v>
      </c>
      <c r="AF86" s="307">
        <v>43046</v>
      </c>
    </row>
    <row r="87" spans="2:32" x14ac:dyDescent="0.15">
      <c r="B87" s="262">
        <v>1612</v>
      </c>
      <c r="C87" s="229" t="s">
        <v>396</v>
      </c>
      <c r="D87" s="229">
        <v>2</v>
      </c>
      <c r="E87" s="229">
        <v>6350</v>
      </c>
      <c r="F87" s="229">
        <v>4252</v>
      </c>
      <c r="G87" s="229">
        <v>0.66960629920000003</v>
      </c>
      <c r="W87" s="216">
        <f t="shared" si="15"/>
        <v>451</v>
      </c>
      <c r="X87" s="216">
        <f t="shared" si="16"/>
        <v>1206</v>
      </c>
      <c r="Y87" s="229">
        <f t="shared" si="12"/>
        <v>1612</v>
      </c>
      <c r="Z87" s="229" t="str">
        <f t="shared" si="12"/>
        <v>CITY</v>
      </c>
      <c r="AA87" s="229">
        <f t="shared" si="12"/>
        <v>1</v>
      </c>
      <c r="AB87" s="229">
        <f t="shared" si="13"/>
        <v>1657</v>
      </c>
      <c r="AC87" s="261">
        <f t="shared" si="14"/>
        <v>0.72782136389999996</v>
      </c>
      <c r="AD87" s="229">
        <f t="shared" si="17"/>
        <v>0.44066712642944816</v>
      </c>
      <c r="AE87" s="229">
        <f t="shared" si="18"/>
        <v>1.3916470726468417E-2</v>
      </c>
      <c r="AF87" s="307">
        <v>43046</v>
      </c>
    </row>
    <row r="88" spans="2:32" x14ac:dyDescent="0.15">
      <c r="B88" s="262">
        <v>1612</v>
      </c>
      <c r="C88" s="229" t="s">
        <v>396</v>
      </c>
      <c r="D88" s="229">
        <v>3</v>
      </c>
      <c r="E88" s="229">
        <v>9264</v>
      </c>
      <c r="F88" s="229">
        <v>5747</v>
      </c>
      <c r="G88" s="229">
        <v>0.62035837650000003</v>
      </c>
      <c r="W88" s="216">
        <f t="shared" si="15"/>
        <v>2098</v>
      </c>
      <c r="X88" s="216">
        <f t="shared" si="16"/>
        <v>4252</v>
      </c>
      <c r="Y88" s="229">
        <f t="shared" si="12"/>
        <v>1612</v>
      </c>
      <c r="Z88" s="229" t="str">
        <f t="shared" si="12"/>
        <v>CITY</v>
      </c>
      <c r="AA88" s="229">
        <f t="shared" si="12"/>
        <v>2</v>
      </c>
      <c r="AB88" s="229">
        <f t="shared" si="13"/>
        <v>6350</v>
      </c>
      <c r="AC88" s="261">
        <f t="shared" si="14"/>
        <v>0.66960629920000003</v>
      </c>
      <c r="AD88" s="229">
        <f t="shared" si="17"/>
        <v>0.16347503915059183</v>
      </c>
      <c r="AE88" s="229">
        <f t="shared" si="18"/>
        <v>7.7023519243718296E-3</v>
      </c>
      <c r="AF88" s="307">
        <v>43046</v>
      </c>
    </row>
    <row r="89" spans="2:32" x14ac:dyDescent="0.15">
      <c r="B89" s="262">
        <v>1612</v>
      </c>
      <c r="C89" s="229" t="s">
        <v>396</v>
      </c>
      <c r="D89" s="229">
        <v>4</v>
      </c>
      <c r="E89" s="229">
        <v>2768</v>
      </c>
      <c r="F89" s="229">
        <v>1606</v>
      </c>
      <c r="G89" s="229">
        <v>0.58020231209999995</v>
      </c>
      <c r="W89" s="216">
        <f t="shared" si="15"/>
        <v>3517</v>
      </c>
      <c r="X89" s="216">
        <f t="shared" si="16"/>
        <v>5747</v>
      </c>
      <c r="Y89" s="229">
        <f t="shared" si="12"/>
        <v>1612</v>
      </c>
      <c r="Z89" s="229" t="str">
        <f t="shared" si="12"/>
        <v>CITY</v>
      </c>
      <c r="AA89" s="229">
        <f t="shared" si="12"/>
        <v>3</v>
      </c>
      <c r="AB89" s="229">
        <f t="shared" si="13"/>
        <v>9264</v>
      </c>
      <c r="AC89" s="261">
        <f t="shared" si="14"/>
        <v>0.62035837650000003</v>
      </c>
      <c r="AD89" s="229">
        <f t="shared" si="17"/>
        <v>-5.1860285321245203E-2</v>
      </c>
      <c r="AE89" s="229">
        <f t="shared" si="18"/>
        <v>1.1656357540342926E-3</v>
      </c>
      <c r="AF89" s="307">
        <v>43046</v>
      </c>
    </row>
    <row r="90" spans="2:32" x14ac:dyDescent="0.15">
      <c r="B90" s="262">
        <v>1612</v>
      </c>
      <c r="C90" s="229" t="s">
        <v>396</v>
      </c>
      <c r="D90" s="229">
        <v>5</v>
      </c>
      <c r="E90" s="229">
        <v>1479</v>
      </c>
      <c r="F90" s="229">
        <v>799</v>
      </c>
      <c r="G90" s="229">
        <v>0.54022988510000003</v>
      </c>
      <c r="W90" s="216">
        <f t="shared" si="15"/>
        <v>1162</v>
      </c>
      <c r="X90" s="216">
        <f t="shared" si="16"/>
        <v>1606</v>
      </c>
      <c r="Y90" s="229">
        <f t="shared" si="12"/>
        <v>1612</v>
      </c>
      <c r="Z90" s="229" t="str">
        <f t="shared" si="12"/>
        <v>CITY</v>
      </c>
      <c r="AA90" s="229">
        <f t="shared" si="12"/>
        <v>4</v>
      </c>
      <c r="AB90" s="229">
        <f t="shared" si="13"/>
        <v>2768</v>
      </c>
      <c r="AC90" s="261">
        <f t="shared" si="14"/>
        <v>0.58020231209999995</v>
      </c>
      <c r="AD90" s="229">
        <f t="shared" si="17"/>
        <v>-0.21932595426015386</v>
      </c>
      <c r="AE90" s="229">
        <f t="shared" si="18"/>
        <v>6.346928658373243E-3</v>
      </c>
      <c r="AF90" s="307">
        <v>43046</v>
      </c>
    </row>
    <row r="91" spans="2:32" x14ac:dyDescent="0.15">
      <c r="B91" s="262">
        <v>1612</v>
      </c>
      <c r="C91" s="229" t="s">
        <v>410</v>
      </c>
      <c r="D91" s="229">
        <v>1</v>
      </c>
      <c r="E91" s="229">
        <v>4971</v>
      </c>
      <c r="F91" s="229">
        <v>2910</v>
      </c>
      <c r="G91" s="229">
        <v>0.58539529270000001</v>
      </c>
      <c r="W91" s="216">
        <f t="shared" si="15"/>
        <v>680</v>
      </c>
      <c r="X91" s="216">
        <f t="shared" si="16"/>
        <v>799</v>
      </c>
      <c r="Y91" s="229">
        <f t="shared" si="12"/>
        <v>1612</v>
      </c>
      <c r="Z91" s="229" t="str">
        <f t="shared" si="12"/>
        <v>CITY</v>
      </c>
      <c r="AA91" s="229">
        <f t="shared" si="12"/>
        <v>5</v>
      </c>
      <c r="AB91" s="229">
        <f t="shared" si="13"/>
        <v>1479</v>
      </c>
      <c r="AC91" s="261">
        <f t="shared" si="14"/>
        <v>0.54022988510000003</v>
      </c>
      <c r="AD91" s="229">
        <f t="shared" si="17"/>
        <v>-0.381661763758882</v>
      </c>
      <c r="AE91" s="229">
        <f t="shared" si="18"/>
        <v>1.0412511054006783E-2</v>
      </c>
      <c r="AF91" s="307">
        <v>43046</v>
      </c>
    </row>
    <row r="92" spans="2:32" x14ac:dyDescent="0.15">
      <c r="B92" s="262">
        <v>1612</v>
      </c>
      <c r="C92" s="229" t="s">
        <v>410</v>
      </c>
      <c r="D92" s="229">
        <v>2</v>
      </c>
      <c r="E92" s="229">
        <v>5773</v>
      </c>
      <c r="F92" s="229">
        <v>3559</v>
      </c>
      <c r="G92" s="229">
        <v>0.61649055949999998</v>
      </c>
      <c r="W92" s="216">
        <f t="shared" si="15"/>
        <v>2061</v>
      </c>
      <c r="X92" s="216">
        <f t="shared" si="16"/>
        <v>2910</v>
      </c>
      <c r="Y92" s="229">
        <f t="shared" si="12"/>
        <v>1612</v>
      </c>
      <c r="Z92" s="229" t="str">
        <f t="shared" si="12"/>
        <v>PERSON_APP_AGE</v>
      </c>
      <c r="AA92" s="229">
        <f t="shared" si="12"/>
        <v>1</v>
      </c>
      <c r="AB92" s="229">
        <f t="shared" si="13"/>
        <v>4971</v>
      </c>
      <c r="AC92" s="261">
        <f t="shared" si="14"/>
        <v>0.58539529270000001</v>
      </c>
      <c r="AD92" s="229">
        <f t="shared" si="17"/>
        <v>-0.19796813207992495</v>
      </c>
      <c r="AE92" s="229">
        <f t="shared" si="18"/>
        <v>9.266647188901387E-3</v>
      </c>
      <c r="AF92" s="307">
        <v>43046</v>
      </c>
    </row>
    <row r="93" spans="2:32" x14ac:dyDescent="0.15">
      <c r="B93" s="262">
        <v>1612</v>
      </c>
      <c r="C93" s="229" t="s">
        <v>410</v>
      </c>
      <c r="D93" s="229">
        <v>3</v>
      </c>
      <c r="E93" s="229">
        <v>2682</v>
      </c>
      <c r="F93" s="229">
        <v>1705</v>
      </c>
      <c r="G93" s="229">
        <v>0.63571961219999995</v>
      </c>
      <c r="W93" s="216">
        <f t="shared" si="15"/>
        <v>2214</v>
      </c>
      <c r="X93" s="216">
        <f t="shared" si="16"/>
        <v>3559</v>
      </c>
      <c r="Y93" s="229">
        <f t="shared" si="12"/>
        <v>1612</v>
      </c>
      <c r="Z93" s="229" t="str">
        <f t="shared" si="12"/>
        <v>PERSON_APP_AGE</v>
      </c>
      <c r="AA93" s="229">
        <f t="shared" si="12"/>
        <v>2</v>
      </c>
      <c r="AB93" s="229">
        <f t="shared" si="13"/>
        <v>5773</v>
      </c>
      <c r="AC93" s="261">
        <f t="shared" si="14"/>
        <v>0.61649055949999998</v>
      </c>
      <c r="AD93" s="229">
        <f t="shared" si="17"/>
        <v>-6.8251139113393852E-2</v>
      </c>
      <c r="AE93" s="229">
        <f t="shared" si="18"/>
        <v>1.2606499405263345E-3</v>
      </c>
      <c r="AF93" s="307">
        <v>43046</v>
      </c>
    </row>
    <row r="94" spans="2:32" x14ac:dyDescent="0.15">
      <c r="B94" s="262">
        <v>1612</v>
      </c>
      <c r="C94" s="229" t="s">
        <v>410</v>
      </c>
      <c r="D94" s="229">
        <v>4</v>
      </c>
      <c r="E94" s="229">
        <v>5202</v>
      </c>
      <c r="F94" s="229">
        <v>3428</v>
      </c>
      <c r="G94" s="229">
        <v>0.65897731640000001</v>
      </c>
      <c r="W94" s="216">
        <f t="shared" si="15"/>
        <v>977</v>
      </c>
      <c r="X94" s="216">
        <f t="shared" si="16"/>
        <v>1705</v>
      </c>
      <c r="Y94" s="229">
        <f t="shared" si="12"/>
        <v>1612</v>
      </c>
      <c r="Z94" s="229" t="str">
        <f t="shared" si="12"/>
        <v>PERSON_APP_AGE</v>
      </c>
      <c r="AA94" s="229">
        <f t="shared" si="12"/>
        <v>3</v>
      </c>
      <c r="AB94" s="229">
        <f t="shared" si="13"/>
        <v>2682</v>
      </c>
      <c r="AC94" s="261">
        <f t="shared" si="14"/>
        <v>0.63571961219999995</v>
      </c>
      <c r="AD94" s="229">
        <f t="shared" si="17"/>
        <v>1.3903826319830045E-2</v>
      </c>
      <c r="AE94" s="229">
        <f t="shared" si="18"/>
        <v>2.4050230720541351E-5</v>
      </c>
      <c r="AF94" s="307">
        <v>43046</v>
      </c>
    </row>
    <row r="95" spans="2:32" x14ac:dyDescent="0.15">
      <c r="B95" s="262">
        <v>1612</v>
      </c>
      <c r="C95" s="229" t="s">
        <v>410</v>
      </c>
      <c r="D95" s="229">
        <v>5</v>
      </c>
      <c r="E95" s="229">
        <v>2890</v>
      </c>
      <c r="F95" s="229">
        <v>2008</v>
      </c>
      <c r="G95" s="229">
        <v>0.69480968860000003</v>
      </c>
      <c r="W95" s="216">
        <f t="shared" si="15"/>
        <v>1774</v>
      </c>
      <c r="X95" s="216">
        <f t="shared" si="16"/>
        <v>3428</v>
      </c>
      <c r="Y95" s="229">
        <f t="shared" si="12"/>
        <v>1612</v>
      </c>
      <c r="Z95" s="229" t="str">
        <f t="shared" si="12"/>
        <v>PERSON_APP_AGE</v>
      </c>
      <c r="AA95" s="229">
        <f t="shared" si="12"/>
        <v>4</v>
      </c>
      <c r="AB95" s="229">
        <f t="shared" si="13"/>
        <v>5202</v>
      </c>
      <c r="AC95" s="261">
        <f t="shared" si="14"/>
        <v>0.65897731640000001</v>
      </c>
      <c r="AD95" s="229">
        <f t="shared" si="17"/>
        <v>0.11581020549314136</v>
      </c>
      <c r="AE95" s="229">
        <f t="shared" si="18"/>
        <v>3.1898565801085155E-3</v>
      </c>
      <c r="AF95" s="307">
        <v>43046</v>
      </c>
    </row>
    <row r="96" spans="2:32" x14ac:dyDescent="0.15">
      <c r="B96" s="262">
        <v>1612</v>
      </c>
      <c r="C96" s="229" t="s">
        <v>99</v>
      </c>
      <c r="D96" s="229">
        <v>1</v>
      </c>
      <c r="E96" s="229">
        <v>11389</v>
      </c>
      <c r="F96" s="229">
        <v>6659</v>
      </c>
      <c r="G96" s="229">
        <v>0.58468697869999997</v>
      </c>
      <c r="W96" s="216">
        <f t="shared" si="15"/>
        <v>882</v>
      </c>
      <c r="X96" s="216">
        <f t="shared" si="16"/>
        <v>2008</v>
      </c>
      <c r="Y96" s="229">
        <f t="shared" si="12"/>
        <v>1612</v>
      </c>
      <c r="Z96" s="229" t="str">
        <f t="shared" si="12"/>
        <v>PERSON_APP_AGE</v>
      </c>
      <c r="AA96" s="229">
        <f t="shared" si="12"/>
        <v>5</v>
      </c>
      <c r="AB96" s="229">
        <f t="shared" si="13"/>
        <v>2890</v>
      </c>
      <c r="AC96" s="261">
        <f t="shared" si="14"/>
        <v>0.69480968860000003</v>
      </c>
      <c r="AD96" s="229">
        <f t="shared" si="17"/>
        <v>0.27977251344982434</v>
      </c>
      <c r="AE96" s="229">
        <f t="shared" si="18"/>
        <v>1.0073474959381819E-2</v>
      </c>
      <c r="AF96" s="307">
        <v>43046</v>
      </c>
    </row>
    <row r="97" spans="2:32" x14ac:dyDescent="0.15">
      <c r="B97" s="262">
        <v>1612</v>
      </c>
      <c r="C97" s="229" t="s">
        <v>99</v>
      </c>
      <c r="D97" s="229">
        <v>2</v>
      </c>
      <c r="E97" s="229">
        <v>10129</v>
      </c>
      <c r="F97" s="229">
        <v>6951</v>
      </c>
      <c r="G97" s="229">
        <v>0.68624740839999998</v>
      </c>
      <c r="W97" s="216">
        <f t="shared" si="15"/>
        <v>4730</v>
      </c>
      <c r="X97" s="216">
        <f t="shared" si="16"/>
        <v>6659</v>
      </c>
      <c r="Y97" s="229">
        <f t="shared" si="12"/>
        <v>1612</v>
      </c>
      <c r="Z97" s="229" t="str">
        <f t="shared" si="12"/>
        <v>RECENT_CONTACT_DAY</v>
      </c>
      <c r="AA97" s="229">
        <f t="shared" si="12"/>
        <v>1</v>
      </c>
      <c r="AB97" s="229">
        <f t="shared" si="13"/>
        <v>11389</v>
      </c>
      <c r="AC97" s="261">
        <f t="shared" si="14"/>
        <v>0.58468697869999997</v>
      </c>
      <c r="AD97" s="229">
        <f t="shared" si="17"/>
        <v>-0.20088579073036048</v>
      </c>
      <c r="AE97" s="229">
        <f t="shared" si="18"/>
        <v>2.1867600294830394E-2</v>
      </c>
      <c r="AF97" s="307">
        <v>43046</v>
      </c>
    </row>
    <row r="98" spans="2:32" x14ac:dyDescent="0.15">
      <c r="B98" s="262">
        <v>1612</v>
      </c>
      <c r="C98" s="229" t="s">
        <v>27</v>
      </c>
      <c r="D98" s="229">
        <v>1</v>
      </c>
      <c r="E98" s="229">
        <v>18882</v>
      </c>
      <c r="F98" s="229">
        <v>11801</v>
      </c>
      <c r="G98" s="229">
        <v>0.62498675989999997</v>
      </c>
      <c r="W98" s="216">
        <f t="shared" si="15"/>
        <v>3178</v>
      </c>
      <c r="X98" s="216">
        <f t="shared" si="16"/>
        <v>6951</v>
      </c>
      <c r="Y98" s="229">
        <f t="shared" si="12"/>
        <v>1612</v>
      </c>
      <c r="Z98" s="229" t="str">
        <f t="shared" si="12"/>
        <v>RECENT_CONTACT_DAY</v>
      </c>
      <c r="AA98" s="229">
        <f t="shared" si="12"/>
        <v>2</v>
      </c>
      <c r="AB98" s="229">
        <f t="shared" si="13"/>
        <v>10129</v>
      </c>
      <c r="AC98" s="261">
        <f t="shared" si="14"/>
        <v>0.68624740839999998</v>
      </c>
      <c r="AD98" s="229">
        <f t="shared" si="17"/>
        <v>0.23970355464882029</v>
      </c>
      <c r="AE98" s="229">
        <f t="shared" si="18"/>
        <v>2.6093142293703485E-2</v>
      </c>
      <c r="AF98" s="307">
        <v>43046</v>
      </c>
    </row>
    <row r="99" spans="2:32" x14ac:dyDescent="0.15">
      <c r="B99" s="262">
        <v>1612</v>
      </c>
      <c r="C99" s="229" t="s">
        <v>27</v>
      </c>
      <c r="D99" s="229">
        <v>2</v>
      </c>
      <c r="E99" s="229">
        <v>2636</v>
      </c>
      <c r="F99" s="229">
        <v>1809</v>
      </c>
      <c r="G99" s="229">
        <v>0.68626707129999998</v>
      </c>
      <c r="W99" s="216">
        <f t="shared" si="15"/>
        <v>7081</v>
      </c>
      <c r="X99" s="216">
        <f t="shared" si="16"/>
        <v>11801</v>
      </c>
      <c r="Y99" s="229">
        <f t="shared" si="12"/>
        <v>1612</v>
      </c>
      <c r="Z99" s="229" t="str">
        <f t="shared" si="12"/>
        <v>REJ_COUNT</v>
      </c>
      <c r="AA99" s="229">
        <f t="shared" si="12"/>
        <v>1</v>
      </c>
      <c r="AB99" s="229">
        <f t="shared" si="13"/>
        <v>18882</v>
      </c>
      <c r="AC99" s="261">
        <f t="shared" si="14"/>
        <v>0.62498675989999997</v>
      </c>
      <c r="AD99" s="229">
        <f t="shared" si="17"/>
        <v>-3.216077838102948E-2</v>
      </c>
      <c r="AE99" s="229">
        <f t="shared" si="18"/>
        <v>9.1141490905084104E-4</v>
      </c>
      <c r="AF99" s="307">
        <v>43046</v>
      </c>
    </row>
    <row r="100" spans="2:32" x14ac:dyDescent="0.15">
      <c r="B100" s="262">
        <v>1612</v>
      </c>
      <c r="C100" s="229" t="s">
        <v>32</v>
      </c>
      <c r="D100" s="229">
        <v>1</v>
      </c>
      <c r="E100" s="229">
        <v>4113</v>
      </c>
      <c r="F100" s="229">
        <v>2458</v>
      </c>
      <c r="G100" s="229">
        <v>0.59761731100000004</v>
      </c>
      <c r="W100" s="216">
        <f t="shared" si="15"/>
        <v>827</v>
      </c>
      <c r="X100" s="216">
        <f t="shared" si="16"/>
        <v>1809</v>
      </c>
      <c r="Y100" s="229">
        <f t="shared" si="12"/>
        <v>1612</v>
      </c>
      <c r="Z100" s="229" t="str">
        <f t="shared" si="12"/>
        <v>REJ_COUNT</v>
      </c>
      <c r="AA100" s="229">
        <f t="shared" si="12"/>
        <v>2</v>
      </c>
      <c r="AB100" s="229">
        <f t="shared" si="13"/>
        <v>2636</v>
      </c>
      <c r="AC100" s="261">
        <f t="shared" si="14"/>
        <v>0.68626707129999998</v>
      </c>
      <c r="AD100" s="229">
        <f t="shared" si="17"/>
        <v>0.23979487901659957</v>
      </c>
      <c r="AE100" s="229">
        <f t="shared" si="18"/>
        <v>6.795626189778043E-3</v>
      </c>
      <c r="AF100" s="307">
        <v>43046</v>
      </c>
    </row>
    <row r="101" spans="2:32" x14ac:dyDescent="0.15">
      <c r="B101" s="262">
        <v>1612</v>
      </c>
      <c r="C101" s="229" t="s">
        <v>32</v>
      </c>
      <c r="D101" s="229">
        <v>2</v>
      </c>
      <c r="E101" s="229">
        <v>3582</v>
      </c>
      <c r="F101" s="229">
        <v>2273</v>
      </c>
      <c r="G101" s="229">
        <v>0.63456169740000001</v>
      </c>
      <c r="W101" s="216">
        <f t="shared" si="15"/>
        <v>1655</v>
      </c>
      <c r="X101" s="216">
        <f t="shared" si="16"/>
        <v>2458</v>
      </c>
      <c r="Y101" s="229">
        <f t="shared" si="12"/>
        <v>1612</v>
      </c>
      <c r="Z101" s="229" t="str">
        <f t="shared" si="12"/>
        <v>CREDIT_AMOUNT</v>
      </c>
      <c r="AA101" s="229">
        <f t="shared" si="12"/>
        <v>1</v>
      </c>
      <c r="AB101" s="229">
        <f t="shared" si="13"/>
        <v>4113</v>
      </c>
      <c r="AC101" s="261">
        <f t="shared" si="14"/>
        <v>0.59761731100000004</v>
      </c>
      <c r="AD101" s="229">
        <f t="shared" si="17"/>
        <v>-0.14738290904018739</v>
      </c>
      <c r="AE101" s="229">
        <f t="shared" si="18"/>
        <v>4.2268300924780825E-3</v>
      </c>
      <c r="AF101" s="307">
        <v>43046</v>
      </c>
    </row>
    <row r="102" spans="2:32" x14ac:dyDescent="0.15">
      <c r="B102" s="262">
        <v>1612</v>
      </c>
      <c r="C102" s="229" t="s">
        <v>32</v>
      </c>
      <c r="D102" s="229">
        <v>3</v>
      </c>
      <c r="E102" s="229">
        <v>13823</v>
      </c>
      <c r="F102" s="229">
        <v>8879</v>
      </c>
      <c r="G102" s="229">
        <v>0.64233523839999995</v>
      </c>
      <c r="W102" s="216">
        <f t="shared" si="15"/>
        <v>1309</v>
      </c>
      <c r="X102" s="216">
        <f t="shared" si="16"/>
        <v>2273</v>
      </c>
      <c r="Y102" s="229">
        <f t="shared" si="12"/>
        <v>1612</v>
      </c>
      <c r="Z102" s="229" t="str">
        <f t="shared" si="12"/>
        <v>CREDIT_AMOUNT</v>
      </c>
      <c r="AA102" s="229">
        <f t="shared" si="12"/>
        <v>2</v>
      </c>
      <c r="AB102" s="229">
        <f t="shared" si="13"/>
        <v>3582</v>
      </c>
      <c r="AC102" s="261">
        <f t="shared" si="14"/>
        <v>0.63456169740000001</v>
      </c>
      <c r="AD102" s="229">
        <f t="shared" si="17"/>
        <v>8.9071465876390914E-3</v>
      </c>
      <c r="AE102" s="229">
        <f t="shared" si="18"/>
        <v>1.3191244900393438E-5</v>
      </c>
      <c r="AF102" s="307">
        <v>43046</v>
      </c>
    </row>
    <row r="103" spans="2:32" x14ac:dyDescent="0.15">
      <c r="B103" s="262">
        <v>1612</v>
      </c>
      <c r="C103" s="229" t="s">
        <v>88</v>
      </c>
      <c r="D103" s="229">
        <v>1</v>
      </c>
      <c r="E103" s="229">
        <v>20199</v>
      </c>
      <c r="F103" s="229">
        <v>12704</v>
      </c>
      <c r="G103" s="229">
        <v>0.6289420268</v>
      </c>
      <c r="W103" s="216">
        <f t="shared" si="15"/>
        <v>4944</v>
      </c>
      <c r="X103" s="216">
        <f t="shared" si="16"/>
        <v>8879</v>
      </c>
      <c r="Y103" s="229">
        <f t="shared" si="12"/>
        <v>1612</v>
      </c>
      <c r="Z103" s="229" t="str">
        <f t="shared" si="12"/>
        <v>CREDIT_AMOUNT</v>
      </c>
      <c r="AA103" s="229">
        <f t="shared" si="12"/>
        <v>3</v>
      </c>
      <c r="AB103" s="229">
        <f t="shared" si="13"/>
        <v>13823</v>
      </c>
      <c r="AC103" s="261">
        <f t="shared" si="14"/>
        <v>0.64233523839999995</v>
      </c>
      <c r="AD103" s="229">
        <f t="shared" si="17"/>
        <v>4.2584306539795939E-2</v>
      </c>
      <c r="AE103" s="229">
        <f t="shared" si="18"/>
        <v>1.15821941173135E-3</v>
      </c>
      <c r="AF103" s="307">
        <v>43046</v>
      </c>
    </row>
    <row r="104" spans="2:32" x14ac:dyDescent="0.15">
      <c r="B104" s="262">
        <v>1612</v>
      </c>
      <c r="C104" s="229" t="s">
        <v>88</v>
      </c>
      <c r="D104" s="229">
        <v>2</v>
      </c>
      <c r="E104" s="229">
        <v>1319</v>
      </c>
      <c r="F104" s="229">
        <v>906</v>
      </c>
      <c r="G104" s="229">
        <v>0.68688400299999997</v>
      </c>
      <c r="W104" s="216">
        <f t="shared" si="15"/>
        <v>7495</v>
      </c>
      <c r="X104" s="216">
        <f t="shared" si="16"/>
        <v>12704</v>
      </c>
      <c r="Y104" s="229">
        <f t="shared" si="12"/>
        <v>1612</v>
      </c>
      <c r="Z104" s="229" t="str">
        <f t="shared" si="12"/>
        <v>MAX_SEQ_DUEDAYS</v>
      </c>
      <c r="AA104" s="229">
        <f t="shared" si="12"/>
        <v>1</v>
      </c>
      <c r="AB104" s="229">
        <f t="shared" si="13"/>
        <v>20199</v>
      </c>
      <c r="AC104" s="261">
        <f t="shared" si="14"/>
        <v>0.6289420268</v>
      </c>
      <c r="AD104" s="229">
        <f t="shared" si="17"/>
        <v>-1.5249138404785423E-2</v>
      </c>
      <c r="AE104" s="229">
        <f t="shared" si="18"/>
        <v>2.1871999559926926E-4</v>
      </c>
      <c r="AF104" s="307">
        <v>43046</v>
      </c>
    </row>
    <row r="105" spans="2:32" x14ac:dyDescent="0.15">
      <c r="B105" s="262">
        <v>1701</v>
      </c>
      <c r="C105" s="229" t="s">
        <v>100</v>
      </c>
      <c r="D105" s="229">
        <v>1</v>
      </c>
      <c r="E105" s="229">
        <v>1493</v>
      </c>
      <c r="F105" s="229">
        <v>1237</v>
      </c>
      <c r="G105" s="229">
        <v>0.8285331547</v>
      </c>
      <c r="W105" s="216">
        <f t="shared" si="15"/>
        <v>413</v>
      </c>
      <c r="X105" s="216">
        <f t="shared" si="16"/>
        <v>906</v>
      </c>
      <c r="Y105" s="229">
        <f t="shared" si="12"/>
        <v>1612</v>
      </c>
      <c r="Z105" s="229" t="str">
        <f t="shared" si="12"/>
        <v>MAX_SEQ_DUEDAYS</v>
      </c>
      <c r="AA105" s="229">
        <f t="shared" si="12"/>
        <v>2</v>
      </c>
      <c r="AB105" s="229">
        <f t="shared" si="13"/>
        <v>1319</v>
      </c>
      <c r="AC105" s="261">
        <f t="shared" si="14"/>
        <v>0.68688400299999997</v>
      </c>
      <c r="AD105" s="229">
        <f t="shared" si="17"/>
        <v>0.24266180172694229</v>
      </c>
      <c r="AE105" s="229">
        <f t="shared" si="18"/>
        <v>3.4805237382573356E-3</v>
      </c>
      <c r="AF105" s="307">
        <v>43046</v>
      </c>
    </row>
    <row r="106" spans="2:32" x14ac:dyDescent="0.15">
      <c r="B106" s="262">
        <v>1701</v>
      </c>
      <c r="C106" s="229" t="s">
        <v>100</v>
      </c>
      <c r="D106" s="229">
        <v>2</v>
      </c>
      <c r="E106" s="229">
        <v>5422</v>
      </c>
      <c r="F106" s="229">
        <v>4093</v>
      </c>
      <c r="G106" s="229">
        <v>0.7548874954</v>
      </c>
      <c r="W106" s="216">
        <f t="shared" si="15"/>
        <v>256</v>
      </c>
      <c r="X106" s="216">
        <f t="shared" si="16"/>
        <v>1237</v>
      </c>
      <c r="Y106" s="229">
        <f t="shared" si="12"/>
        <v>1701</v>
      </c>
      <c r="Z106" s="229" t="str">
        <f t="shared" si="12"/>
        <v>KPTP</v>
      </c>
      <c r="AA106" s="229">
        <f t="shared" si="12"/>
        <v>1</v>
      </c>
      <c r="AB106" s="229">
        <f t="shared" si="13"/>
        <v>1493</v>
      </c>
      <c r="AC106" s="261">
        <f t="shared" si="14"/>
        <v>0.8285331547</v>
      </c>
      <c r="AD106" s="229">
        <f t="shared" si="17"/>
        <v>0.86618413187778653</v>
      </c>
      <c r="AE106" s="229">
        <f t="shared" si="18"/>
        <v>3.7751408138366353E-2</v>
      </c>
      <c r="AF106" s="307">
        <v>43046</v>
      </c>
    </row>
    <row r="107" spans="2:32" x14ac:dyDescent="0.15">
      <c r="B107" s="262">
        <v>1701</v>
      </c>
      <c r="C107" s="229" t="s">
        <v>100</v>
      </c>
      <c r="D107" s="229">
        <v>3</v>
      </c>
      <c r="E107" s="229">
        <v>7273</v>
      </c>
      <c r="F107" s="229">
        <v>5036</v>
      </c>
      <c r="G107" s="229">
        <v>0.69242403409999997</v>
      </c>
      <c r="W107" s="216">
        <f t="shared" si="15"/>
        <v>1329</v>
      </c>
      <c r="X107" s="216">
        <f t="shared" si="16"/>
        <v>4093</v>
      </c>
      <c r="Y107" s="229">
        <f t="shared" si="12"/>
        <v>1701</v>
      </c>
      <c r="Z107" s="229" t="str">
        <f t="shared" si="12"/>
        <v>KPTP</v>
      </c>
      <c r="AA107" s="229">
        <f t="shared" si="12"/>
        <v>2</v>
      </c>
      <c r="AB107" s="229">
        <f t="shared" si="13"/>
        <v>5422</v>
      </c>
      <c r="AC107" s="261">
        <f t="shared" si="14"/>
        <v>0.7548874954</v>
      </c>
      <c r="AD107" s="229">
        <f t="shared" si="17"/>
        <v>0.4157686217440188</v>
      </c>
      <c r="AE107" s="229">
        <f t="shared" si="18"/>
        <v>3.5198604510588517E-2</v>
      </c>
      <c r="AF107" s="307">
        <v>43046</v>
      </c>
    </row>
    <row r="108" spans="2:32" x14ac:dyDescent="0.15">
      <c r="B108" s="262">
        <v>1701</v>
      </c>
      <c r="C108" s="229" t="s">
        <v>100</v>
      </c>
      <c r="D108" s="229">
        <v>4</v>
      </c>
      <c r="E108" s="229">
        <v>7654</v>
      </c>
      <c r="F108" s="229">
        <v>4746</v>
      </c>
      <c r="G108" s="229">
        <v>0.62006793829999995</v>
      </c>
      <c r="W108" s="216">
        <f t="shared" si="15"/>
        <v>2237</v>
      </c>
      <c r="X108" s="216">
        <f t="shared" si="16"/>
        <v>5036</v>
      </c>
      <c r="Y108" s="229">
        <f t="shared" si="12"/>
        <v>1701</v>
      </c>
      <c r="Z108" s="229" t="str">
        <f t="shared" si="12"/>
        <v>KPTP</v>
      </c>
      <c r="AA108" s="229">
        <f t="shared" si="12"/>
        <v>3</v>
      </c>
      <c r="AB108" s="229">
        <f t="shared" si="13"/>
        <v>7273</v>
      </c>
      <c r="AC108" s="261">
        <f t="shared" si="14"/>
        <v>0.69242403409999997</v>
      </c>
      <c r="AD108" s="229">
        <f t="shared" si="17"/>
        <v>0.10239363763896914</v>
      </c>
      <c r="AE108" s="229">
        <f t="shared" si="18"/>
        <v>3.0515928571243551E-3</v>
      </c>
      <c r="AF108" s="307">
        <v>43046</v>
      </c>
    </row>
    <row r="109" spans="2:32" x14ac:dyDescent="0.15">
      <c r="B109" s="262">
        <v>1701</v>
      </c>
      <c r="C109" s="229" t="s">
        <v>100</v>
      </c>
      <c r="D109" s="229">
        <v>5</v>
      </c>
      <c r="E109" s="229">
        <v>2697</v>
      </c>
      <c r="F109" s="229">
        <v>1334</v>
      </c>
      <c r="G109" s="229">
        <v>0.49462365590000001</v>
      </c>
      <c r="W109" s="216">
        <f t="shared" si="15"/>
        <v>2908</v>
      </c>
      <c r="X109" s="216">
        <f t="shared" si="16"/>
        <v>4746</v>
      </c>
      <c r="Y109" s="229">
        <f t="shared" si="12"/>
        <v>1701</v>
      </c>
      <c r="Z109" s="229" t="str">
        <f t="shared" si="12"/>
        <v>KPTP</v>
      </c>
      <c r="AA109" s="229">
        <f t="shared" si="12"/>
        <v>4</v>
      </c>
      <c r="AB109" s="229">
        <f t="shared" si="13"/>
        <v>7654</v>
      </c>
      <c r="AC109" s="261">
        <f t="shared" si="14"/>
        <v>0.62006793829999995</v>
      </c>
      <c r="AD109" s="229">
        <f t="shared" si="17"/>
        <v>-0.21924619769283996</v>
      </c>
      <c r="AE109" s="229">
        <f t="shared" si="18"/>
        <v>1.5509928043375299E-2</v>
      </c>
      <c r="AF109" s="307">
        <v>43046</v>
      </c>
    </row>
    <row r="110" spans="2:32" x14ac:dyDescent="0.15">
      <c r="B110" s="262">
        <v>1701</v>
      </c>
      <c r="C110" s="229" t="s">
        <v>65</v>
      </c>
      <c r="D110" s="229">
        <v>1</v>
      </c>
      <c r="E110" s="229">
        <v>9848</v>
      </c>
      <c r="F110" s="229">
        <v>7365</v>
      </c>
      <c r="G110" s="229">
        <v>0.74786758730000003</v>
      </c>
      <c r="W110" s="216">
        <f t="shared" si="15"/>
        <v>1363</v>
      </c>
      <c r="X110" s="216">
        <f t="shared" si="16"/>
        <v>1334</v>
      </c>
      <c r="Y110" s="229">
        <f t="shared" si="12"/>
        <v>1701</v>
      </c>
      <c r="Z110" s="229" t="str">
        <f t="shared" si="12"/>
        <v>KPTP</v>
      </c>
      <c r="AA110" s="229">
        <f t="shared" si="12"/>
        <v>5</v>
      </c>
      <c r="AB110" s="229">
        <f t="shared" si="13"/>
        <v>2697</v>
      </c>
      <c r="AC110" s="261">
        <f t="shared" si="14"/>
        <v>0.49462365590000001</v>
      </c>
      <c r="AD110" s="229">
        <f t="shared" si="17"/>
        <v>-0.73058900125610249</v>
      </c>
      <c r="AE110" s="229">
        <f t="shared" si="18"/>
        <v>6.3782759114336521E-2</v>
      </c>
      <c r="AF110" s="307">
        <v>43046</v>
      </c>
    </row>
    <row r="111" spans="2:32" x14ac:dyDescent="0.15">
      <c r="B111" s="262">
        <v>1701</v>
      </c>
      <c r="C111" s="229" t="s">
        <v>65</v>
      </c>
      <c r="D111" s="229">
        <v>2</v>
      </c>
      <c r="E111" s="229">
        <v>4744</v>
      </c>
      <c r="F111" s="229">
        <v>3091</v>
      </c>
      <c r="G111" s="229">
        <v>0.65155986509999997</v>
      </c>
      <c r="W111" s="216">
        <f t="shared" si="15"/>
        <v>2483</v>
      </c>
      <c r="X111" s="216">
        <f t="shared" si="16"/>
        <v>7365</v>
      </c>
      <c r="Y111" s="229">
        <f t="shared" si="12"/>
        <v>1701</v>
      </c>
      <c r="Z111" s="229" t="str">
        <f t="shared" si="12"/>
        <v>ACTUALPAYFINECNT</v>
      </c>
      <c r="AA111" s="229">
        <f t="shared" si="12"/>
        <v>1</v>
      </c>
      <c r="AB111" s="229">
        <f t="shared" si="13"/>
        <v>9848</v>
      </c>
      <c r="AC111" s="261">
        <f t="shared" si="14"/>
        <v>0.74786758730000003</v>
      </c>
      <c r="AD111" s="229">
        <f t="shared" si="17"/>
        <v>0.37818874735342511</v>
      </c>
      <c r="AE111" s="229">
        <f t="shared" si="18"/>
        <v>5.3332519978675261E-2</v>
      </c>
      <c r="AF111" s="307">
        <v>43046</v>
      </c>
    </row>
    <row r="112" spans="2:32" x14ac:dyDescent="0.15">
      <c r="B112" s="262">
        <v>1701</v>
      </c>
      <c r="C112" s="229" t="s">
        <v>65</v>
      </c>
      <c r="D112" s="229">
        <v>3</v>
      </c>
      <c r="E112" s="229">
        <v>3202</v>
      </c>
      <c r="F112" s="229">
        <v>2002</v>
      </c>
      <c r="G112" s="229">
        <v>0.6252342286</v>
      </c>
      <c r="W112" s="216">
        <f t="shared" si="15"/>
        <v>1653</v>
      </c>
      <c r="X112" s="216">
        <f t="shared" si="16"/>
        <v>3091</v>
      </c>
      <c r="Y112" s="229">
        <f t="shared" si="12"/>
        <v>1701</v>
      </c>
      <c r="Z112" s="229" t="str">
        <f t="shared" si="12"/>
        <v>ACTUALPAYFINECNT</v>
      </c>
      <c r="AA112" s="229">
        <f t="shared" si="12"/>
        <v>2</v>
      </c>
      <c r="AB112" s="229">
        <f t="shared" si="13"/>
        <v>4744</v>
      </c>
      <c r="AC112" s="261">
        <f t="shared" si="14"/>
        <v>0.65155986509999997</v>
      </c>
      <c r="AD112" s="229">
        <f t="shared" si="17"/>
        <v>-8.31799517240467E-2</v>
      </c>
      <c r="AE112" s="229">
        <f t="shared" si="18"/>
        <v>1.3560120181393917E-3</v>
      </c>
      <c r="AF112" s="307">
        <v>43046</v>
      </c>
    </row>
    <row r="113" spans="2:32" x14ac:dyDescent="0.15">
      <c r="B113" s="262">
        <v>1701</v>
      </c>
      <c r="C113" s="229" t="s">
        <v>65</v>
      </c>
      <c r="D113" s="229">
        <v>4</v>
      </c>
      <c r="E113" s="229">
        <v>4880</v>
      </c>
      <c r="F113" s="229">
        <v>2997</v>
      </c>
      <c r="G113" s="229">
        <v>0.61413934429999995</v>
      </c>
      <c r="W113" s="216">
        <f t="shared" si="15"/>
        <v>1200</v>
      </c>
      <c r="X113" s="216">
        <f t="shared" si="16"/>
        <v>2002</v>
      </c>
      <c r="Y113" s="229">
        <f t="shared" si="12"/>
        <v>1701</v>
      </c>
      <c r="Z113" s="229" t="str">
        <f t="shared" si="12"/>
        <v>ACTUALPAYFINECNT</v>
      </c>
      <c r="AA113" s="229">
        <f t="shared" si="12"/>
        <v>3</v>
      </c>
      <c r="AB113" s="229">
        <f t="shared" si="13"/>
        <v>3202</v>
      </c>
      <c r="AC113" s="261">
        <f t="shared" si="14"/>
        <v>0.6252342286</v>
      </c>
      <c r="AD113" s="229">
        <f t="shared" si="17"/>
        <v>-0.19725767193606469</v>
      </c>
      <c r="AE113" s="229">
        <f t="shared" si="18"/>
        <v>5.23611812206933E-3</v>
      </c>
      <c r="AF113" s="307">
        <v>43046</v>
      </c>
    </row>
    <row r="114" spans="2:32" x14ac:dyDescent="0.15">
      <c r="B114" s="262">
        <v>1701</v>
      </c>
      <c r="C114" s="229" t="s">
        <v>65</v>
      </c>
      <c r="D114" s="229">
        <v>5</v>
      </c>
      <c r="E114" s="229">
        <v>1865</v>
      </c>
      <c r="F114" s="229">
        <v>991</v>
      </c>
      <c r="G114" s="229">
        <v>0.53136729220000001</v>
      </c>
      <c r="W114" s="216">
        <f t="shared" si="15"/>
        <v>1883</v>
      </c>
      <c r="X114" s="216">
        <f t="shared" si="16"/>
        <v>2997</v>
      </c>
      <c r="Y114" s="229">
        <f t="shared" si="12"/>
        <v>1701</v>
      </c>
      <c r="Z114" s="229" t="str">
        <f t="shared" si="12"/>
        <v>ACTUALPAYFINECNT</v>
      </c>
      <c r="AA114" s="229">
        <f t="shared" si="12"/>
        <v>4</v>
      </c>
      <c r="AB114" s="229">
        <f t="shared" si="13"/>
        <v>4880</v>
      </c>
      <c r="AC114" s="261">
        <f t="shared" si="14"/>
        <v>0.61413934429999995</v>
      </c>
      <c r="AD114" s="229">
        <f t="shared" si="17"/>
        <v>-0.24433725737562811</v>
      </c>
      <c r="AE114" s="229">
        <f t="shared" si="18"/>
        <v>1.2323747482852808E-2</v>
      </c>
      <c r="AF114" s="307">
        <v>43046</v>
      </c>
    </row>
    <row r="115" spans="2:32" x14ac:dyDescent="0.15">
      <c r="B115" s="262">
        <v>1701</v>
      </c>
      <c r="C115" s="229" t="s">
        <v>95</v>
      </c>
      <c r="D115" s="229">
        <v>1</v>
      </c>
      <c r="E115" s="229">
        <v>9981</v>
      </c>
      <c r="F115" s="229">
        <v>7353</v>
      </c>
      <c r="G115" s="229">
        <v>0.73669972949999996</v>
      </c>
      <c r="W115" s="216">
        <f t="shared" si="15"/>
        <v>874</v>
      </c>
      <c r="X115" s="216">
        <f t="shared" si="16"/>
        <v>991</v>
      </c>
      <c r="Y115" s="229">
        <f t="shared" si="12"/>
        <v>1701</v>
      </c>
      <c r="Z115" s="229" t="str">
        <f t="shared" si="12"/>
        <v>ACTUALPAYFINECNT</v>
      </c>
      <c r="AA115" s="229">
        <f t="shared" si="12"/>
        <v>5</v>
      </c>
      <c r="AB115" s="229">
        <f t="shared" si="13"/>
        <v>1865</v>
      </c>
      <c r="AC115" s="261">
        <f t="shared" si="14"/>
        <v>0.53136729220000001</v>
      </c>
      <c r="AD115" s="229">
        <f t="shared" si="17"/>
        <v>-0.58344863736068631</v>
      </c>
      <c r="AE115" s="229">
        <f t="shared" si="18"/>
        <v>2.7851941595234346E-2</v>
      </c>
      <c r="AF115" s="307">
        <v>43046</v>
      </c>
    </row>
    <row r="116" spans="2:32" x14ac:dyDescent="0.15">
      <c r="B116" s="262">
        <v>1701</v>
      </c>
      <c r="C116" s="229" t="s">
        <v>95</v>
      </c>
      <c r="D116" s="229">
        <v>2</v>
      </c>
      <c r="E116" s="229">
        <v>8027</v>
      </c>
      <c r="F116" s="229">
        <v>5342</v>
      </c>
      <c r="G116" s="229">
        <v>0.66550392430000005</v>
      </c>
      <c r="W116" s="216">
        <f t="shared" si="15"/>
        <v>2628</v>
      </c>
      <c r="X116" s="216">
        <f t="shared" si="16"/>
        <v>7353</v>
      </c>
      <c r="Y116" s="229">
        <f t="shared" si="12"/>
        <v>1701</v>
      </c>
      <c r="Z116" s="229" t="str">
        <f t="shared" si="12"/>
        <v>INCM_TIMES</v>
      </c>
      <c r="AA116" s="229">
        <f t="shared" si="12"/>
        <v>1</v>
      </c>
      <c r="AB116" s="229">
        <f t="shared" si="13"/>
        <v>9981</v>
      </c>
      <c r="AC116" s="261">
        <f t="shared" si="14"/>
        <v>0.73669972949999996</v>
      </c>
      <c r="AD116" s="229">
        <f t="shared" si="17"/>
        <v>0.31980249655658216</v>
      </c>
      <c r="AE116" s="229">
        <f t="shared" si="18"/>
        <v>3.9135679453422861E-2</v>
      </c>
      <c r="AF116" s="307">
        <v>43046</v>
      </c>
    </row>
    <row r="117" spans="2:32" x14ac:dyDescent="0.15">
      <c r="B117" s="262">
        <v>1701</v>
      </c>
      <c r="C117" s="229" t="s">
        <v>95</v>
      </c>
      <c r="D117" s="229">
        <v>3</v>
      </c>
      <c r="E117" s="229">
        <v>1963</v>
      </c>
      <c r="F117" s="229">
        <v>1193</v>
      </c>
      <c r="G117" s="229">
        <v>0.60774325009999997</v>
      </c>
      <c r="W117" s="216">
        <f t="shared" si="15"/>
        <v>2685</v>
      </c>
      <c r="X117" s="216">
        <f t="shared" si="16"/>
        <v>5342</v>
      </c>
      <c r="Y117" s="229">
        <f t="shared" si="12"/>
        <v>1701</v>
      </c>
      <c r="Z117" s="229" t="str">
        <f t="shared" si="12"/>
        <v>INCM_TIMES</v>
      </c>
      <c r="AA117" s="229">
        <f t="shared" si="12"/>
        <v>2</v>
      </c>
      <c r="AB117" s="229">
        <f t="shared" si="13"/>
        <v>8027</v>
      </c>
      <c r="AC117" s="261">
        <f t="shared" si="14"/>
        <v>0.66550392430000005</v>
      </c>
      <c r="AD117" s="229">
        <f t="shared" si="17"/>
        <v>-2.1163409308197809E-2</v>
      </c>
      <c r="AE117" s="229">
        <f t="shared" si="18"/>
        <v>1.4703426041572142E-4</v>
      </c>
      <c r="AF117" s="307">
        <v>43046</v>
      </c>
    </row>
    <row r="118" spans="2:32" x14ac:dyDescent="0.15">
      <c r="B118" s="262">
        <v>1701</v>
      </c>
      <c r="C118" s="229" t="s">
        <v>95</v>
      </c>
      <c r="D118" s="229">
        <v>4</v>
      </c>
      <c r="E118" s="229">
        <v>2719</v>
      </c>
      <c r="F118" s="229">
        <v>1613</v>
      </c>
      <c r="G118" s="229">
        <v>0.59323280619999996</v>
      </c>
      <c r="W118" s="216">
        <f t="shared" si="15"/>
        <v>770</v>
      </c>
      <c r="X118" s="216">
        <f t="shared" si="16"/>
        <v>1193</v>
      </c>
      <c r="Y118" s="229">
        <f t="shared" si="12"/>
        <v>1701</v>
      </c>
      <c r="Z118" s="229" t="str">
        <f t="shared" si="12"/>
        <v>INCM_TIMES</v>
      </c>
      <c r="AA118" s="229">
        <f t="shared" si="12"/>
        <v>3</v>
      </c>
      <c r="AB118" s="229">
        <f t="shared" si="13"/>
        <v>1963</v>
      </c>
      <c r="AC118" s="261">
        <f t="shared" si="14"/>
        <v>0.60774325009999997</v>
      </c>
      <c r="AD118" s="229">
        <f t="shared" si="17"/>
        <v>-0.27124688878495218</v>
      </c>
      <c r="AE118" s="229">
        <f t="shared" si="18"/>
        <v>6.1311334445402011E-3</v>
      </c>
      <c r="AF118" s="307">
        <v>43046</v>
      </c>
    </row>
    <row r="119" spans="2:32" x14ac:dyDescent="0.15">
      <c r="B119" s="262">
        <v>1701</v>
      </c>
      <c r="C119" s="229" t="s">
        <v>95</v>
      </c>
      <c r="D119" s="229">
        <v>5</v>
      </c>
      <c r="E119" s="229">
        <v>1849</v>
      </c>
      <c r="F119" s="229">
        <v>945</v>
      </c>
      <c r="G119" s="229">
        <v>0.51108707409999998</v>
      </c>
      <c r="W119" s="216">
        <f t="shared" si="15"/>
        <v>1106</v>
      </c>
      <c r="X119" s="216">
        <f t="shared" si="16"/>
        <v>1613</v>
      </c>
      <c r="Y119" s="229">
        <f t="shared" si="12"/>
        <v>1701</v>
      </c>
      <c r="Z119" s="229" t="str">
        <f t="shared" si="12"/>
        <v>INCM_TIMES</v>
      </c>
      <c r="AA119" s="229">
        <f t="shared" si="12"/>
        <v>4</v>
      </c>
      <c r="AB119" s="229">
        <f t="shared" si="13"/>
        <v>2719</v>
      </c>
      <c r="AC119" s="261">
        <f t="shared" si="14"/>
        <v>0.59323280619999996</v>
      </c>
      <c r="AD119" s="229">
        <f t="shared" si="17"/>
        <v>-0.33173689999221007</v>
      </c>
      <c r="AE119" s="229">
        <f t="shared" si="18"/>
        <v>1.2799322577789915E-2</v>
      </c>
      <c r="AF119" s="307">
        <v>43046</v>
      </c>
    </row>
    <row r="120" spans="2:32" x14ac:dyDescent="0.15">
      <c r="B120" s="262">
        <v>1701</v>
      </c>
      <c r="C120" s="229" t="s">
        <v>396</v>
      </c>
      <c r="D120" s="229">
        <v>1</v>
      </c>
      <c r="E120" s="229">
        <v>2052</v>
      </c>
      <c r="F120" s="229">
        <v>1545</v>
      </c>
      <c r="G120" s="229">
        <v>0.75292397659999999</v>
      </c>
      <c r="W120" s="216">
        <f t="shared" si="15"/>
        <v>904</v>
      </c>
      <c r="X120" s="216">
        <f t="shared" si="16"/>
        <v>945</v>
      </c>
      <c r="Y120" s="229">
        <f t="shared" si="12"/>
        <v>1701</v>
      </c>
      <c r="Z120" s="229" t="str">
        <f t="shared" si="12"/>
        <v>INCM_TIMES</v>
      </c>
      <c r="AA120" s="229">
        <f t="shared" si="12"/>
        <v>5</v>
      </c>
      <c r="AB120" s="229">
        <f t="shared" si="13"/>
        <v>1849</v>
      </c>
      <c r="AC120" s="261">
        <f t="shared" si="14"/>
        <v>0.51108707409999998</v>
      </c>
      <c r="AD120" s="229">
        <f t="shared" si="17"/>
        <v>-0.6647272289335725</v>
      </c>
      <c r="AE120" s="229">
        <f t="shared" si="18"/>
        <v>3.6055263339497018E-2</v>
      </c>
      <c r="AF120" s="307">
        <v>43046</v>
      </c>
    </row>
    <row r="121" spans="2:32" x14ac:dyDescent="0.15">
      <c r="B121" s="262">
        <v>1701</v>
      </c>
      <c r="C121" s="229" t="s">
        <v>396</v>
      </c>
      <c r="D121" s="229">
        <v>2</v>
      </c>
      <c r="E121" s="229">
        <v>7236</v>
      </c>
      <c r="F121" s="229">
        <v>5032</v>
      </c>
      <c r="G121" s="229">
        <v>0.69541182970000004</v>
      </c>
      <c r="W121" s="216">
        <f t="shared" si="15"/>
        <v>507</v>
      </c>
      <c r="X121" s="216">
        <f t="shared" si="16"/>
        <v>1545</v>
      </c>
      <c r="Y121" s="229">
        <f t="shared" si="12"/>
        <v>1701</v>
      </c>
      <c r="Z121" s="229" t="str">
        <f t="shared" si="12"/>
        <v>CITY</v>
      </c>
      <c r="AA121" s="229">
        <f t="shared" si="12"/>
        <v>1</v>
      </c>
      <c r="AB121" s="229">
        <f t="shared" si="13"/>
        <v>2052</v>
      </c>
      <c r="AC121" s="261">
        <f t="shared" si="14"/>
        <v>0.75292397659999999</v>
      </c>
      <c r="AD121" s="229">
        <f t="shared" si="17"/>
        <v>0.40518538970552376</v>
      </c>
      <c r="AE121" s="229">
        <f t="shared" si="18"/>
        <v>1.2681121331975279E-2</v>
      </c>
      <c r="AF121" s="307">
        <v>43046</v>
      </c>
    </row>
    <row r="122" spans="2:32" x14ac:dyDescent="0.15">
      <c r="B122" s="262">
        <v>1701</v>
      </c>
      <c r="C122" s="229" t="s">
        <v>396</v>
      </c>
      <c r="D122" s="229">
        <v>3</v>
      </c>
      <c r="E122" s="229">
        <v>10376</v>
      </c>
      <c r="F122" s="229">
        <v>6828</v>
      </c>
      <c r="G122" s="229">
        <v>0.65805705469999998</v>
      </c>
      <c r="W122" s="216">
        <f t="shared" si="15"/>
        <v>2204</v>
      </c>
      <c r="X122" s="216">
        <f t="shared" si="16"/>
        <v>5032</v>
      </c>
      <c r="Y122" s="229">
        <f t="shared" si="12"/>
        <v>1701</v>
      </c>
      <c r="Z122" s="229" t="str">
        <f t="shared" si="12"/>
        <v>CITY</v>
      </c>
      <c r="AA122" s="229">
        <f t="shared" si="12"/>
        <v>2</v>
      </c>
      <c r="AB122" s="229">
        <f t="shared" si="13"/>
        <v>7236</v>
      </c>
      <c r="AC122" s="261">
        <f t="shared" si="14"/>
        <v>0.69541182970000004</v>
      </c>
      <c r="AD122" s="229">
        <f t="shared" si="17"/>
        <v>0.1164608320723324</v>
      </c>
      <c r="AE122" s="229">
        <f t="shared" si="18"/>
        <v>3.917386124334947E-3</v>
      </c>
      <c r="AF122" s="307">
        <v>43046</v>
      </c>
    </row>
    <row r="123" spans="2:32" x14ac:dyDescent="0.15">
      <c r="B123" s="262">
        <v>1701</v>
      </c>
      <c r="C123" s="229" t="s">
        <v>396</v>
      </c>
      <c r="D123" s="229">
        <v>4</v>
      </c>
      <c r="E123" s="229">
        <v>3186</v>
      </c>
      <c r="F123" s="229">
        <v>2014</v>
      </c>
      <c r="G123" s="229">
        <v>0.63214061519999998</v>
      </c>
      <c r="W123" s="216">
        <f t="shared" si="15"/>
        <v>3548</v>
      </c>
      <c r="X123" s="216">
        <f t="shared" si="16"/>
        <v>6828</v>
      </c>
      <c r="Y123" s="229">
        <f t="shared" si="12"/>
        <v>1701</v>
      </c>
      <c r="Z123" s="229" t="str">
        <f t="shared" si="12"/>
        <v>CITY</v>
      </c>
      <c r="AA123" s="229">
        <f t="shared" si="12"/>
        <v>3</v>
      </c>
      <c r="AB123" s="229">
        <f t="shared" si="13"/>
        <v>10376</v>
      </c>
      <c r="AC123" s="261">
        <f t="shared" si="14"/>
        <v>0.65805705469999998</v>
      </c>
      <c r="AD123" s="229">
        <f t="shared" si="17"/>
        <v>-5.4435055550277785E-2</v>
      </c>
      <c r="AE123" s="229">
        <f t="shared" si="18"/>
        <v>1.2643421272666856E-3</v>
      </c>
      <c r="AF123" s="307">
        <v>43046</v>
      </c>
    </row>
    <row r="124" spans="2:32" x14ac:dyDescent="0.15">
      <c r="B124" s="262">
        <v>1701</v>
      </c>
      <c r="C124" s="229" t="s">
        <v>396</v>
      </c>
      <c r="D124" s="229">
        <v>5</v>
      </c>
      <c r="E124" s="229">
        <v>1689</v>
      </c>
      <c r="F124" s="229">
        <v>1027</v>
      </c>
      <c r="G124" s="229">
        <v>0.60805210180000002</v>
      </c>
      <c r="W124" s="216">
        <f t="shared" si="15"/>
        <v>1172</v>
      </c>
      <c r="X124" s="216">
        <f t="shared" si="16"/>
        <v>2014</v>
      </c>
      <c r="Y124" s="229">
        <f t="shared" si="12"/>
        <v>1701</v>
      </c>
      <c r="Z124" s="229" t="str">
        <f t="shared" si="12"/>
        <v>CITY</v>
      </c>
      <c r="AA124" s="229">
        <f t="shared" si="12"/>
        <v>4</v>
      </c>
      <c r="AB124" s="229">
        <f t="shared" si="13"/>
        <v>3186</v>
      </c>
      <c r="AC124" s="261">
        <f t="shared" si="14"/>
        <v>0.63214061519999998</v>
      </c>
      <c r="AD124" s="229">
        <f t="shared" si="17"/>
        <v>-0.16767169289358927</v>
      </c>
      <c r="AE124" s="229">
        <f t="shared" si="18"/>
        <v>3.7483206988528695E-3</v>
      </c>
      <c r="AF124" s="307">
        <v>43046</v>
      </c>
    </row>
    <row r="125" spans="2:32" x14ac:dyDescent="0.15">
      <c r="B125" s="262">
        <v>1701</v>
      </c>
      <c r="C125" s="229" t="s">
        <v>410</v>
      </c>
      <c r="D125" s="229">
        <v>1</v>
      </c>
      <c r="E125" s="229">
        <v>5697</v>
      </c>
      <c r="F125" s="229">
        <v>3655</v>
      </c>
      <c r="G125" s="229">
        <v>0.64156573640000003</v>
      </c>
      <c r="W125" s="216">
        <f t="shared" si="15"/>
        <v>662</v>
      </c>
      <c r="X125" s="216">
        <f t="shared" si="16"/>
        <v>1027</v>
      </c>
      <c r="Y125" s="229">
        <f t="shared" si="12"/>
        <v>1701</v>
      </c>
      <c r="Z125" s="229" t="str">
        <f t="shared" si="12"/>
        <v>CITY</v>
      </c>
      <c r="AA125" s="229">
        <f t="shared" si="12"/>
        <v>5</v>
      </c>
      <c r="AB125" s="229">
        <f t="shared" si="13"/>
        <v>1689</v>
      </c>
      <c r="AC125" s="261">
        <f t="shared" si="14"/>
        <v>0.60805210180000002</v>
      </c>
      <c r="AD125" s="229">
        <f t="shared" si="17"/>
        <v>-0.26995114204358878</v>
      </c>
      <c r="AE125" s="229">
        <f t="shared" si="18"/>
        <v>5.2241728018204451E-3</v>
      </c>
      <c r="AF125" s="307">
        <v>43046</v>
      </c>
    </row>
    <row r="126" spans="2:32" x14ac:dyDescent="0.15">
      <c r="B126" s="262">
        <v>1701</v>
      </c>
      <c r="C126" s="229" t="s">
        <v>410</v>
      </c>
      <c r="D126" s="229">
        <v>2</v>
      </c>
      <c r="E126" s="229">
        <v>6515</v>
      </c>
      <c r="F126" s="229">
        <v>4205</v>
      </c>
      <c r="G126" s="229">
        <v>0.64543361470000005</v>
      </c>
      <c r="W126" s="216">
        <f t="shared" si="15"/>
        <v>2042</v>
      </c>
      <c r="X126" s="216">
        <f t="shared" si="16"/>
        <v>3655</v>
      </c>
      <c r="Y126" s="229">
        <f t="shared" si="12"/>
        <v>1701</v>
      </c>
      <c r="Z126" s="229" t="str">
        <f t="shared" si="12"/>
        <v>PERSON_APP_AGE</v>
      </c>
      <c r="AA126" s="229">
        <f t="shared" si="12"/>
        <v>1</v>
      </c>
      <c r="AB126" s="229">
        <f t="shared" si="13"/>
        <v>5697</v>
      </c>
      <c r="AC126" s="261">
        <f t="shared" si="14"/>
        <v>0.64156573640000003</v>
      </c>
      <c r="AD126" s="229">
        <f t="shared" si="17"/>
        <v>-0.12691642257587085</v>
      </c>
      <c r="AE126" s="229">
        <f t="shared" si="18"/>
        <v>3.816925921510545E-3</v>
      </c>
      <c r="AF126" s="307">
        <v>43046</v>
      </c>
    </row>
    <row r="127" spans="2:32" x14ac:dyDescent="0.15">
      <c r="B127" s="262">
        <v>1701</v>
      </c>
      <c r="C127" s="229" t="s">
        <v>410</v>
      </c>
      <c r="D127" s="229">
        <v>3</v>
      </c>
      <c r="E127" s="229">
        <v>3047</v>
      </c>
      <c r="F127" s="229">
        <v>2051</v>
      </c>
      <c r="G127" s="229">
        <v>0.67312110270000003</v>
      </c>
      <c r="W127" s="216">
        <f t="shared" si="15"/>
        <v>2310</v>
      </c>
      <c r="X127" s="216">
        <f t="shared" si="16"/>
        <v>4205</v>
      </c>
      <c r="Y127" s="229">
        <f t="shared" si="12"/>
        <v>1701</v>
      </c>
      <c r="Z127" s="229" t="str">
        <f t="shared" si="12"/>
        <v>PERSON_APP_AGE</v>
      </c>
      <c r="AA127" s="229">
        <f t="shared" si="12"/>
        <v>2</v>
      </c>
      <c r="AB127" s="229">
        <f t="shared" si="13"/>
        <v>6515</v>
      </c>
      <c r="AC127" s="261">
        <f t="shared" si="14"/>
        <v>0.64543361470000005</v>
      </c>
      <c r="AD127" s="229">
        <f t="shared" si="17"/>
        <v>-0.11005602714392967</v>
      </c>
      <c r="AE127" s="229">
        <f t="shared" si="18"/>
        <v>3.2737906002103983E-3</v>
      </c>
      <c r="AF127" s="307">
        <v>43046</v>
      </c>
    </row>
    <row r="128" spans="2:32" x14ac:dyDescent="0.15">
      <c r="B128" s="262">
        <v>1701</v>
      </c>
      <c r="C128" s="229" t="s">
        <v>410</v>
      </c>
      <c r="D128" s="229">
        <v>4</v>
      </c>
      <c r="E128" s="229">
        <v>5957</v>
      </c>
      <c r="F128" s="229">
        <v>4128</v>
      </c>
      <c r="G128" s="229">
        <v>0.69296625820000002</v>
      </c>
      <c r="W128" s="216">
        <f t="shared" si="15"/>
        <v>996</v>
      </c>
      <c r="X128" s="216">
        <f t="shared" si="16"/>
        <v>2051</v>
      </c>
      <c r="Y128" s="229">
        <f t="shared" si="12"/>
        <v>1701</v>
      </c>
      <c r="Z128" s="229" t="str">
        <f t="shared" si="12"/>
        <v>PERSON_APP_AGE</v>
      </c>
      <c r="AA128" s="229">
        <f t="shared" si="12"/>
        <v>3</v>
      </c>
      <c r="AB128" s="229">
        <f t="shared" si="13"/>
        <v>3047</v>
      </c>
      <c r="AC128" s="261">
        <f t="shared" si="14"/>
        <v>0.67312110270000003</v>
      </c>
      <c r="AD128" s="229">
        <f t="shared" si="17"/>
        <v>1.3252704452643429E-2</v>
      </c>
      <c r="AE128" s="229">
        <f t="shared" si="18"/>
        <v>2.175904299195517E-5</v>
      </c>
      <c r="AF128" s="307">
        <v>43046</v>
      </c>
    </row>
    <row r="129" spans="2:32" x14ac:dyDescent="0.15">
      <c r="B129" s="262">
        <v>1701</v>
      </c>
      <c r="C129" s="229" t="s">
        <v>410</v>
      </c>
      <c r="D129" s="229">
        <v>5</v>
      </c>
      <c r="E129" s="229">
        <v>3323</v>
      </c>
      <c r="F129" s="229">
        <v>2407</v>
      </c>
      <c r="G129" s="229">
        <v>0.72434547100000002</v>
      </c>
      <c r="W129" s="216">
        <f t="shared" si="15"/>
        <v>1829</v>
      </c>
      <c r="X129" s="216">
        <f t="shared" si="16"/>
        <v>4128</v>
      </c>
      <c r="Y129" s="229">
        <f t="shared" si="12"/>
        <v>1701</v>
      </c>
      <c r="Z129" s="229" t="str">
        <f t="shared" si="12"/>
        <v>PERSON_APP_AGE</v>
      </c>
      <c r="AA129" s="229">
        <f t="shared" si="12"/>
        <v>4</v>
      </c>
      <c r="AB129" s="229">
        <f t="shared" si="13"/>
        <v>5957</v>
      </c>
      <c r="AC129" s="261">
        <f t="shared" si="14"/>
        <v>0.69296625820000002</v>
      </c>
      <c r="AD129" s="229">
        <f t="shared" si="17"/>
        <v>0.10494086273539406</v>
      </c>
      <c r="AE129" s="229">
        <f t="shared" si="18"/>
        <v>2.6240995425176761E-3</v>
      </c>
      <c r="AF129" s="307">
        <v>43046</v>
      </c>
    </row>
    <row r="130" spans="2:32" x14ac:dyDescent="0.15">
      <c r="B130" s="262">
        <v>1701</v>
      </c>
      <c r="C130" s="229" t="s">
        <v>99</v>
      </c>
      <c r="D130" s="229">
        <v>1</v>
      </c>
      <c r="E130" s="229">
        <v>10485</v>
      </c>
      <c r="F130" s="229">
        <v>6122</v>
      </c>
      <c r="G130" s="229">
        <v>0.58388173580000002</v>
      </c>
      <c r="W130" s="216">
        <f t="shared" si="15"/>
        <v>916</v>
      </c>
      <c r="X130" s="216">
        <f t="shared" si="16"/>
        <v>2407</v>
      </c>
      <c r="Y130" s="229">
        <f t="shared" si="12"/>
        <v>1701</v>
      </c>
      <c r="Z130" s="229" t="str">
        <f t="shared" si="12"/>
        <v>PERSON_APP_AGE</v>
      </c>
      <c r="AA130" s="229">
        <f t="shared" si="12"/>
        <v>5</v>
      </c>
      <c r="AB130" s="229">
        <f t="shared" si="13"/>
        <v>3323</v>
      </c>
      <c r="AC130" s="261">
        <f t="shared" si="14"/>
        <v>0.72434547100000002</v>
      </c>
      <c r="AD130" s="229">
        <f t="shared" si="17"/>
        <v>0.25703727707380269</v>
      </c>
      <c r="AE130" s="229">
        <f t="shared" si="18"/>
        <v>8.5268373381433803E-3</v>
      </c>
      <c r="AF130" s="307">
        <v>43046</v>
      </c>
    </row>
    <row r="131" spans="2:32" x14ac:dyDescent="0.15">
      <c r="B131" s="262">
        <v>1701</v>
      </c>
      <c r="C131" s="229" t="s">
        <v>99</v>
      </c>
      <c r="D131" s="229">
        <v>2</v>
      </c>
      <c r="E131" s="229">
        <v>14054</v>
      </c>
      <c r="F131" s="229">
        <v>10324</v>
      </c>
      <c r="G131" s="229">
        <v>0.73459513310000002</v>
      </c>
      <c r="W131" s="216">
        <f t="shared" si="15"/>
        <v>4363</v>
      </c>
      <c r="X131" s="216">
        <f t="shared" si="16"/>
        <v>6122</v>
      </c>
      <c r="Y131" s="229">
        <f t="shared" si="12"/>
        <v>1701</v>
      </c>
      <c r="Z131" s="229" t="str">
        <f t="shared" si="12"/>
        <v>RECENT_CONTACT_DAY</v>
      </c>
      <c r="AA131" s="229">
        <f t="shared" si="12"/>
        <v>1</v>
      </c>
      <c r="AB131" s="229">
        <f t="shared" si="13"/>
        <v>10485</v>
      </c>
      <c r="AC131" s="261">
        <f t="shared" si="14"/>
        <v>0.58388173580000002</v>
      </c>
      <c r="AD131" s="229">
        <f t="shared" si="17"/>
        <v>-0.37035384965339085</v>
      </c>
      <c r="AE131" s="229">
        <f t="shared" si="18"/>
        <v>6.1796984075291904E-2</v>
      </c>
      <c r="AF131" s="307">
        <v>43046</v>
      </c>
    </row>
    <row r="132" spans="2:32" x14ac:dyDescent="0.15">
      <c r="B132" s="262">
        <v>1701</v>
      </c>
      <c r="C132" s="229" t="s">
        <v>27</v>
      </c>
      <c r="D132" s="229">
        <v>1</v>
      </c>
      <c r="E132" s="229">
        <v>21480</v>
      </c>
      <c r="F132" s="229">
        <v>14287</v>
      </c>
      <c r="G132" s="229">
        <v>0.66513035379999996</v>
      </c>
      <c r="W132" s="216">
        <f t="shared" si="15"/>
        <v>3730</v>
      </c>
      <c r="X132" s="216">
        <f t="shared" si="16"/>
        <v>10324</v>
      </c>
      <c r="Y132" s="229">
        <f t="shared" ref="Y132:AA195" si="19">B131</f>
        <v>1701</v>
      </c>
      <c r="Z132" s="229" t="str">
        <f t="shared" si="19"/>
        <v>RECENT_CONTACT_DAY</v>
      </c>
      <c r="AA132" s="229">
        <f t="shared" si="19"/>
        <v>2</v>
      </c>
      <c r="AB132" s="229">
        <f t="shared" ref="AB132:AB195" si="20">E131</f>
        <v>14054</v>
      </c>
      <c r="AC132" s="261">
        <f t="shared" ref="AC132:AC195" si="21">G131</f>
        <v>0.73459513310000002</v>
      </c>
      <c r="AD132" s="229">
        <f t="shared" si="17"/>
        <v>0.30898025216550434</v>
      </c>
      <c r="AE132" s="229">
        <f t="shared" si="18"/>
        <v>5.155622856498239E-2</v>
      </c>
      <c r="AF132" s="307">
        <v>43046</v>
      </c>
    </row>
    <row r="133" spans="2:32" x14ac:dyDescent="0.15">
      <c r="B133" s="262">
        <v>1701</v>
      </c>
      <c r="C133" s="229" t="s">
        <v>27</v>
      </c>
      <c r="D133" s="229">
        <v>2</v>
      </c>
      <c r="E133" s="229">
        <v>3059</v>
      </c>
      <c r="F133" s="229">
        <v>2159</v>
      </c>
      <c r="G133" s="229">
        <v>0.70578620459999997</v>
      </c>
      <c r="W133" s="216">
        <f t="shared" ref="W133:W196" si="22">E132-F132</f>
        <v>7193</v>
      </c>
      <c r="X133" s="216">
        <f t="shared" ref="X133:X196" si="23">F132</f>
        <v>14287</v>
      </c>
      <c r="Y133" s="229">
        <f t="shared" si="19"/>
        <v>1701</v>
      </c>
      <c r="Z133" s="229" t="str">
        <f t="shared" si="19"/>
        <v>REJ_COUNT</v>
      </c>
      <c r="AA133" s="229">
        <f t="shared" si="19"/>
        <v>1</v>
      </c>
      <c r="AB133" s="229">
        <f t="shared" si="20"/>
        <v>21480</v>
      </c>
      <c r="AC133" s="261">
        <f t="shared" si="21"/>
        <v>0.66513035379999996</v>
      </c>
      <c r="AD133" s="229">
        <f t="shared" ref="AD133:AD196" si="24">LN((X133/SUMIFS($X$2:$X$570,$Z$2:$Z$570,Z133,$Y$2:$Y$570,Y133))/(W133/SUMIFS($W$2:$W$570,$Z$2:$Z$570,Z133,$Y$2:$Y$570,Y133)))</f>
        <v>-2.2841094037336973E-2</v>
      </c>
      <c r="AE133" s="229">
        <f t="shared" ref="AE133:AE196" si="25">((X133/SUMIFS($X$2:$X$570,$Z$2:$Z$570,Z133,$Y$2:$Y$570,Y133))-(W133/SUMIFS($W$2:$W$570,$Z$2:$Z$570,Z133,$Y$2:$Y$570,Y133)))*AD133</f>
        <v>4.5844145654750349E-4</v>
      </c>
      <c r="AF133" s="307">
        <v>43046</v>
      </c>
    </row>
    <row r="134" spans="2:32" x14ac:dyDescent="0.15">
      <c r="B134" s="262">
        <v>1701</v>
      </c>
      <c r="C134" s="229" t="s">
        <v>32</v>
      </c>
      <c r="D134" s="229">
        <v>1</v>
      </c>
      <c r="E134" s="229">
        <v>4728</v>
      </c>
      <c r="F134" s="229">
        <v>3053</v>
      </c>
      <c r="G134" s="229">
        <v>0.6457275804</v>
      </c>
      <c r="W134" s="216">
        <f t="shared" si="22"/>
        <v>900</v>
      </c>
      <c r="X134" s="216">
        <f t="shared" si="23"/>
        <v>2159</v>
      </c>
      <c r="Y134" s="229">
        <f t="shared" si="19"/>
        <v>1701</v>
      </c>
      <c r="Z134" s="229" t="str">
        <f t="shared" si="19"/>
        <v>REJ_COUNT</v>
      </c>
      <c r="AA134" s="229">
        <f t="shared" si="19"/>
        <v>2</v>
      </c>
      <c r="AB134" s="229">
        <f t="shared" si="20"/>
        <v>3059</v>
      </c>
      <c r="AC134" s="261">
        <f t="shared" si="21"/>
        <v>0.70578620459999997</v>
      </c>
      <c r="AD134" s="229">
        <f t="shared" si="24"/>
        <v>0.16592287115535773</v>
      </c>
      <c r="AE134" s="229">
        <f t="shared" si="25"/>
        <v>3.3302223878885046E-3</v>
      </c>
      <c r="AF134" s="307">
        <v>43046</v>
      </c>
    </row>
    <row r="135" spans="2:32" x14ac:dyDescent="0.15">
      <c r="B135" s="262">
        <v>1701</v>
      </c>
      <c r="C135" s="229" t="s">
        <v>32</v>
      </c>
      <c r="D135" s="229">
        <v>2</v>
      </c>
      <c r="E135" s="229">
        <v>4197</v>
      </c>
      <c r="F135" s="229">
        <v>2829</v>
      </c>
      <c r="G135" s="229">
        <v>0.67405289489999998</v>
      </c>
      <c r="W135" s="216">
        <f t="shared" si="22"/>
        <v>1675</v>
      </c>
      <c r="X135" s="216">
        <f t="shared" si="23"/>
        <v>3053</v>
      </c>
      <c r="Y135" s="229">
        <f t="shared" si="19"/>
        <v>1701</v>
      </c>
      <c r="Z135" s="229" t="str">
        <f t="shared" si="19"/>
        <v>CREDIT_AMOUNT</v>
      </c>
      <c r="AA135" s="229">
        <f t="shared" si="19"/>
        <v>1</v>
      </c>
      <c r="AB135" s="229">
        <f t="shared" si="20"/>
        <v>4728</v>
      </c>
      <c r="AC135" s="261">
        <f t="shared" si="21"/>
        <v>0.6457275804</v>
      </c>
      <c r="AD135" s="229">
        <f t="shared" si="24"/>
        <v>-0.10877124755942777</v>
      </c>
      <c r="AE135" s="229">
        <f t="shared" si="25"/>
        <v>2.3202147612606892E-3</v>
      </c>
      <c r="AF135" s="307">
        <v>43046</v>
      </c>
    </row>
    <row r="136" spans="2:32" x14ac:dyDescent="0.15">
      <c r="B136" s="262">
        <v>1701</v>
      </c>
      <c r="C136" s="229" t="s">
        <v>32</v>
      </c>
      <c r="D136" s="229">
        <v>3</v>
      </c>
      <c r="E136" s="229">
        <v>15614</v>
      </c>
      <c r="F136" s="229">
        <v>10564</v>
      </c>
      <c r="G136" s="229">
        <v>0.67657230690000003</v>
      </c>
      <c r="W136" s="216">
        <f t="shared" si="22"/>
        <v>1368</v>
      </c>
      <c r="X136" s="216">
        <f t="shared" si="23"/>
        <v>2829</v>
      </c>
      <c r="Y136" s="229">
        <f t="shared" si="19"/>
        <v>1701</v>
      </c>
      <c r="Z136" s="229" t="str">
        <f t="shared" si="19"/>
        <v>CREDIT_AMOUNT</v>
      </c>
      <c r="AA136" s="229">
        <f t="shared" si="19"/>
        <v>2</v>
      </c>
      <c r="AB136" s="229">
        <f t="shared" si="20"/>
        <v>4197</v>
      </c>
      <c r="AC136" s="261">
        <f t="shared" si="21"/>
        <v>0.67405289489999998</v>
      </c>
      <c r="AD136" s="229">
        <f t="shared" si="24"/>
        <v>1.7490677083932402E-2</v>
      </c>
      <c r="AE136" s="229">
        <f t="shared" si="25"/>
        <v>5.2166702898243836E-5</v>
      </c>
      <c r="AF136" s="307">
        <v>43046</v>
      </c>
    </row>
    <row r="137" spans="2:32" x14ac:dyDescent="0.15">
      <c r="B137" s="262">
        <v>1701</v>
      </c>
      <c r="C137" s="229" t="s">
        <v>88</v>
      </c>
      <c r="D137" s="229">
        <v>1</v>
      </c>
      <c r="E137" s="229">
        <v>22985</v>
      </c>
      <c r="F137" s="229">
        <v>15344</v>
      </c>
      <c r="G137" s="229">
        <v>0.66756580379999997</v>
      </c>
      <c r="W137" s="216">
        <f t="shared" si="22"/>
        <v>5050</v>
      </c>
      <c r="X137" s="216">
        <f t="shared" si="23"/>
        <v>10564</v>
      </c>
      <c r="Y137" s="229">
        <f t="shared" si="19"/>
        <v>1701</v>
      </c>
      <c r="Z137" s="229" t="str">
        <f t="shared" si="19"/>
        <v>CREDIT_AMOUNT</v>
      </c>
      <c r="AA137" s="229">
        <f t="shared" si="19"/>
        <v>3</v>
      </c>
      <c r="AB137" s="229">
        <f t="shared" si="20"/>
        <v>15614</v>
      </c>
      <c r="AC137" s="261">
        <f t="shared" si="21"/>
        <v>0.67657230690000003</v>
      </c>
      <c r="AD137" s="229">
        <f t="shared" si="24"/>
        <v>2.8980955112478651E-2</v>
      </c>
      <c r="AE137" s="229">
        <f t="shared" si="25"/>
        <v>5.3175986918287317E-4</v>
      </c>
      <c r="AF137" s="307">
        <v>43046</v>
      </c>
    </row>
    <row r="138" spans="2:32" x14ac:dyDescent="0.15">
      <c r="B138" s="262">
        <v>1701</v>
      </c>
      <c r="C138" s="229" t="s">
        <v>88</v>
      </c>
      <c r="D138" s="229">
        <v>2</v>
      </c>
      <c r="E138" s="229">
        <v>1554</v>
      </c>
      <c r="F138" s="229">
        <v>1102</v>
      </c>
      <c r="G138" s="229">
        <v>0.70913770909999996</v>
      </c>
      <c r="W138" s="216">
        <f t="shared" si="22"/>
        <v>7641</v>
      </c>
      <c r="X138" s="216">
        <f t="shared" si="23"/>
        <v>15344</v>
      </c>
      <c r="Y138" s="229">
        <f t="shared" si="19"/>
        <v>1701</v>
      </c>
      <c r="Z138" s="229" t="str">
        <f t="shared" si="19"/>
        <v>MAX_SEQ_DUEDAYS</v>
      </c>
      <c r="AA138" s="229">
        <f t="shared" si="19"/>
        <v>1</v>
      </c>
      <c r="AB138" s="229">
        <f t="shared" si="20"/>
        <v>22985</v>
      </c>
      <c r="AC138" s="261">
        <f t="shared" si="21"/>
        <v>0.66756580379999997</v>
      </c>
      <c r="AD138" s="229">
        <f t="shared" si="24"/>
        <v>-1.1886762559486083E-2</v>
      </c>
      <c r="AE138" s="229">
        <f t="shared" si="25"/>
        <v>1.3261395083688559E-4</v>
      </c>
      <c r="AF138" s="307">
        <v>43046</v>
      </c>
    </row>
    <row r="139" spans="2:32" x14ac:dyDescent="0.15">
      <c r="B139" s="262">
        <v>1702</v>
      </c>
      <c r="C139" s="229" t="s">
        <v>100</v>
      </c>
      <c r="D139" s="229">
        <v>1</v>
      </c>
      <c r="E139" s="229">
        <v>1811</v>
      </c>
      <c r="F139" s="229">
        <v>1433</v>
      </c>
      <c r="G139" s="229">
        <v>0.79127553839999998</v>
      </c>
      <c r="W139" s="216">
        <f t="shared" si="22"/>
        <v>452</v>
      </c>
      <c r="X139" s="216">
        <f t="shared" si="23"/>
        <v>1102</v>
      </c>
      <c r="Y139" s="229">
        <f t="shared" si="19"/>
        <v>1701</v>
      </c>
      <c r="Z139" s="229" t="str">
        <f t="shared" si="19"/>
        <v>MAX_SEQ_DUEDAYS</v>
      </c>
      <c r="AA139" s="229">
        <f t="shared" si="19"/>
        <v>2</v>
      </c>
      <c r="AB139" s="229">
        <f t="shared" si="20"/>
        <v>1554</v>
      </c>
      <c r="AC139" s="261">
        <f t="shared" si="21"/>
        <v>0.70913770909999996</v>
      </c>
      <c r="AD139" s="229">
        <f t="shared" si="24"/>
        <v>0.18211701384548981</v>
      </c>
      <c r="AE139" s="229">
        <f t="shared" si="25"/>
        <v>2.0317775003752129E-3</v>
      </c>
      <c r="AF139" s="307">
        <v>43046</v>
      </c>
    </row>
    <row r="140" spans="2:32" x14ac:dyDescent="0.15">
      <c r="B140" s="262">
        <v>1702</v>
      </c>
      <c r="C140" s="229" t="s">
        <v>100</v>
      </c>
      <c r="D140" s="229">
        <v>2</v>
      </c>
      <c r="E140" s="229">
        <v>5266</v>
      </c>
      <c r="F140" s="229">
        <v>3688</v>
      </c>
      <c r="G140" s="229">
        <v>0.70034181539999996</v>
      </c>
      <c r="W140" s="216">
        <f t="shared" si="22"/>
        <v>378</v>
      </c>
      <c r="X140" s="216">
        <f t="shared" si="23"/>
        <v>1433</v>
      </c>
      <c r="Y140" s="229">
        <f t="shared" si="19"/>
        <v>1702</v>
      </c>
      <c r="Z140" s="229" t="str">
        <f t="shared" si="19"/>
        <v>KPTP</v>
      </c>
      <c r="AA140" s="229">
        <f t="shared" si="19"/>
        <v>1</v>
      </c>
      <c r="AB140" s="229">
        <f t="shared" si="20"/>
        <v>1811</v>
      </c>
      <c r="AC140" s="261">
        <f t="shared" si="21"/>
        <v>0.79127553839999998</v>
      </c>
      <c r="AD140" s="229">
        <f t="shared" si="24"/>
        <v>0.93330963174621784</v>
      </c>
      <c r="AE140" s="229">
        <f t="shared" si="25"/>
        <v>4.566870598993273E-2</v>
      </c>
      <c r="AF140" s="307">
        <v>43046</v>
      </c>
    </row>
    <row r="141" spans="2:32" x14ac:dyDescent="0.15">
      <c r="B141" s="262">
        <v>1702</v>
      </c>
      <c r="C141" s="229" t="s">
        <v>100</v>
      </c>
      <c r="D141" s="229">
        <v>3</v>
      </c>
      <c r="E141" s="229">
        <v>8590</v>
      </c>
      <c r="F141" s="229">
        <v>5508</v>
      </c>
      <c r="G141" s="229">
        <v>0.64121071009999997</v>
      </c>
      <c r="W141" s="216">
        <f t="shared" si="22"/>
        <v>1578</v>
      </c>
      <c r="X141" s="216">
        <f t="shared" si="23"/>
        <v>3688</v>
      </c>
      <c r="Y141" s="229">
        <f t="shared" si="19"/>
        <v>1702</v>
      </c>
      <c r="Z141" s="229" t="str">
        <f t="shared" si="19"/>
        <v>KPTP</v>
      </c>
      <c r="AA141" s="229">
        <f t="shared" si="19"/>
        <v>2</v>
      </c>
      <c r="AB141" s="229">
        <f t="shared" si="20"/>
        <v>5266</v>
      </c>
      <c r="AC141" s="261">
        <f t="shared" si="21"/>
        <v>0.70034181539999996</v>
      </c>
      <c r="AD141" s="229">
        <f t="shared" si="24"/>
        <v>0.44960448280829862</v>
      </c>
      <c r="AE141" s="229">
        <f t="shared" si="25"/>
        <v>3.3791743226583536E-2</v>
      </c>
      <c r="AF141" s="307">
        <v>43046</v>
      </c>
    </row>
    <row r="142" spans="2:32" x14ac:dyDescent="0.15">
      <c r="B142" s="262">
        <v>1702</v>
      </c>
      <c r="C142" s="229" t="s">
        <v>100</v>
      </c>
      <c r="D142" s="229">
        <v>4</v>
      </c>
      <c r="E142" s="229">
        <v>9855</v>
      </c>
      <c r="F142" s="229">
        <v>5412</v>
      </c>
      <c r="G142" s="229">
        <v>0.54916286150000004</v>
      </c>
      <c r="W142" s="216">
        <f t="shared" si="22"/>
        <v>3082</v>
      </c>
      <c r="X142" s="216">
        <f t="shared" si="23"/>
        <v>5508</v>
      </c>
      <c r="Y142" s="229">
        <f t="shared" si="19"/>
        <v>1702</v>
      </c>
      <c r="Z142" s="229" t="str">
        <f t="shared" si="19"/>
        <v>KPTP</v>
      </c>
      <c r="AA142" s="229">
        <f t="shared" si="19"/>
        <v>3</v>
      </c>
      <c r="AB142" s="229">
        <f t="shared" si="20"/>
        <v>8590</v>
      </c>
      <c r="AC142" s="261">
        <f t="shared" si="21"/>
        <v>0.64121071009999997</v>
      </c>
      <c r="AD142" s="229">
        <f t="shared" si="24"/>
        <v>0.18130124350611823</v>
      </c>
      <c r="AE142" s="229">
        <f t="shared" si="25"/>
        <v>9.3187591511968773E-3</v>
      </c>
      <c r="AF142" s="307">
        <v>43046</v>
      </c>
    </row>
    <row r="143" spans="2:32" x14ac:dyDescent="0.15">
      <c r="B143" s="262">
        <v>1702</v>
      </c>
      <c r="C143" s="229" t="s">
        <v>100</v>
      </c>
      <c r="D143" s="229">
        <v>5</v>
      </c>
      <c r="E143" s="229">
        <v>4166</v>
      </c>
      <c r="F143" s="229">
        <v>1728</v>
      </c>
      <c r="G143" s="229">
        <v>0.4147863658</v>
      </c>
      <c r="W143" s="216">
        <f t="shared" si="22"/>
        <v>4443</v>
      </c>
      <c r="X143" s="216">
        <f t="shared" si="23"/>
        <v>5412</v>
      </c>
      <c r="Y143" s="229">
        <f t="shared" si="19"/>
        <v>1702</v>
      </c>
      <c r="Z143" s="229" t="str">
        <f t="shared" si="19"/>
        <v>KPTP</v>
      </c>
      <c r="AA143" s="229">
        <f t="shared" si="19"/>
        <v>4</v>
      </c>
      <c r="AB143" s="229">
        <f t="shared" si="20"/>
        <v>9855</v>
      </c>
      <c r="AC143" s="261">
        <f t="shared" si="21"/>
        <v>0.54916286150000004</v>
      </c>
      <c r="AD143" s="229">
        <f t="shared" si="24"/>
        <v>-0.20203271410759607</v>
      </c>
      <c r="AE143" s="229">
        <f t="shared" si="25"/>
        <v>1.3776769888446755E-2</v>
      </c>
      <c r="AF143" s="307">
        <v>43046</v>
      </c>
    </row>
    <row r="144" spans="2:32" x14ac:dyDescent="0.15">
      <c r="B144" s="262">
        <v>1702</v>
      </c>
      <c r="C144" s="229" t="s">
        <v>65</v>
      </c>
      <c r="D144" s="229">
        <v>1</v>
      </c>
      <c r="E144" s="229">
        <v>12462</v>
      </c>
      <c r="F144" s="229">
        <v>8504</v>
      </c>
      <c r="G144" s="229">
        <v>0.68239447919999996</v>
      </c>
      <c r="W144" s="216">
        <f t="shared" si="22"/>
        <v>2438</v>
      </c>
      <c r="X144" s="216">
        <f t="shared" si="23"/>
        <v>1728</v>
      </c>
      <c r="Y144" s="229">
        <f t="shared" si="19"/>
        <v>1702</v>
      </c>
      <c r="Z144" s="229" t="str">
        <f t="shared" si="19"/>
        <v>KPTP</v>
      </c>
      <c r="AA144" s="229">
        <f t="shared" si="19"/>
        <v>5</v>
      </c>
      <c r="AB144" s="229">
        <f t="shared" si="20"/>
        <v>4166</v>
      </c>
      <c r="AC144" s="261">
        <f t="shared" si="21"/>
        <v>0.4147863658</v>
      </c>
      <c r="AD144" s="229">
        <f t="shared" si="24"/>
        <v>-0.74353496113958206</v>
      </c>
      <c r="AE144" s="229">
        <f t="shared" si="25"/>
        <v>7.9780814424783783E-2</v>
      </c>
      <c r="AF144" s="307">
        <v>43046</v>
      </c>
    </row>
    <row r="145" spans="2:32" x14ac:dyDescent="0.15">
      <c r="B145" s="262">
        <v>1702</v>
      </c>
      <c r="C145" s="229" t="s">
        <v>65</v>
      </c>
      <c r="D145" s="229">
        <v>2</v>
      </c>
      <c r="E145" s="229">
        <v>5665</v>
      </c>
      <c r="F145" s="229">
        <v>3338</v>
      </c>
      <c r="G145" s="229">
        <v>0.58923212709999995</v>
      </c>
      <c r="W145" s="216">
        <f t="shared" si="22"/>
        <v>3958</v>
      </c>
      <c r="X145" s="216">
        <f t="shared" si="23"/>
        <v>8504</v>
      </c>
      <c r="Y145" s="229">
        <f t="shared" si="19"/>
        <v>1702</v>
      </c>
      <c r="Z145" s="229" t="str">
        <f t="shared" si="19"/>
        <v>ACTUALPAYFINECNT</v>
      </c>
      <c r="AA145" s="229">
        <f t="shared" si="19"/>
        <v>1</v>
      </c>
      <c r="AB145" s="229">
        <f t="shared" si="20"/>
        <v>12462</v>
      </c>
      <c r="AC145" s="261">
        <f t="shared" si="21"/>
        <v>0.68239447919999996</v>
      </c>
      <c r="AD145" s="229">
        <f t="shared" si="24"/>
        <v>0.36547619339690668</v>
      </c>
      <c r="AE145" s="229">
        <f t="shared" si="25"/>
        <v>5.3546451966593675E-2</v>
      </c>
      <c r="AF145" s="307">
        <v>43046</v>
      </c>
    </row>
    <row r="146" spans="2:32" x14ac:dyDescent="0.15">
      <c r="B146" s="262">
        <v>1702</v>
      </c>
      <c r="C146" s="229" t="s">
        <v>65</v>
      </c>
      <c r="D146" s="229">
        <v>3</v>
      </c>
      <c r="E146" s="229">
        <v>3800</v>
      </c>
      <c r="F146" s="229">
        <v>2060</v>
      </c>
      <c r="G146" s="229">
        <v>0.54210526319999996</v>
      </c>
      <c r="W146" s="216">
        <f t="shared" si="22"/>
        <v>2327</v>
      </c>
      <c r="X146" s="216">
        <f t="shared" si="23"/>
        <v>3338</v>
      </c>
      <c r="Y146" s="229">
        <f t="shared" si="19"/>
        <v>1702</v>
      </c>
      <c r="Z146" s="229" t="str">
        <f t="shared" si="19"/>
        <v>ACTUALPAYFINECNT</v>
      </c>
      <c r="AA146" s="229">
        <f t="shared" si="19"/>
        <v>2</v>
      </c>
      <c r="AB146" s="229">
        <f t="shared" si="20"/>
        <v>5665</v>
      </c>
      <c r="AC146" s="261">
        <f t="shared" si="21"/>
        <v>0.58923212709999995</v>
      </c>
      <c r="AD146" s="229">
        <f t="shared" si="24"/>
        <v>-3.8529659542877549E-2</v>
      </c>
      <c r="AE146" s="229">
        <f t="shared" si="25"/>
        <v>2.8431983633750121E-4</v>
      </c>
      <c r="AF146" s="307">
        <v>43046</v>
      </c>
    </row>
    <row r="147" spans="2:32" x14ac:dyDescent="0.15">
      <c r="B147" s="262">
        <v>1702</v>
      </c>
      <c r="C147" s="229" t="s">
        <v>65</v>
      </c>
      <c r="D147" s="229">
        <v>4</v>
      </c>
      <c r="E147" s="229">
        <v>5488</v>
      </c>
      <c r="F147" s="229">
        <v>2831</v>
      </c>
      <c r="G147" s="229">
        <v>0.51585276970000005</v>
      </c>
      <c r="W147" s="216">
        <f t="shared" si="22"/>
        <v>1740</v>
      </c>
      <c r="X147" s="216">
        <f t="shared" si="23"/>
        <v>2060</v>
      </c>
      <c r="Y147" s="229">
        <f t="shared" si="19"/>
        <v>1702</v>
      </c>
      <c r="Z147" s="229" t="str">
        <f t="shared" si="19"/>
        <v>ACTUALPAYFINECNT</v>
      </c>
      <c r="AA147" s="229">
        <f t="shared" si="19"/>
        <v>3</v>
      </c>
      <c r="AB147" s="229">
        <f t="shared" si="20"/>
        <v>3800</v>
      </c>
      <c r="AC147" s="261">
        <f t="shared" si="21"/>
        <v>0.54210526319999996</v>
      </c>
      <c r="AD147" s="229">
        <f t="shared" si="24"/>
        <v>-0.23050073088731413</v>
      </c>
      <c r="AE147" s="229">
        <f t="shared" si="25"/>
        <v>6.9272753260171795E-3</v>
      </c>
      <c r="AF147" s="307">
        <v>43046</v>
      </c>
    </row>
    <row r="148" spans="2:32" x14ac:dyDescent="0.15">
      <c r="B148" s="262">
        <v>1702</v>
      </c>
      <c r="C148" s="229" t="s">
        <v>65</v>
      </c>
      <c r="D148" s="229">
        <v>5</v>
      </c>
      <c r="E148" s="229">
        <v>2273</v>
      </c>
      <c r="F148" s="229">
        <v>1036</v>
      </c>
      <c r="G148" s="229">
        <v>0.45578530579999998</v>
      </c>
      <c r="W148" s="216">
        <f t="shared" si="22"/>
        <v>2657</v>
      </c>
      <c r="X148" s="216">
        <f t="shared" si="23"/>
        <v>2831</v>
      </c>
      <c r="Y148" s="229">
        <f t="shared" si="19"/>
        <v>1702</v>
      </c>
      <c r="Z148" s="229" t="str">
        <f t="shared" si="19"/>
        <v>ACTUALPAYFINECNT</v>
      </c>
      <c r="AA148" s="229">
        <f t="shared" si="19"/>
        <v>4</v>
      </c>
      <c r="AB148" s="229">
        <f t="shared" si="20"/>
        <v>5488</v>
      </c>
      <c r="AC148" s="261">
        <f t="shared" si="21"/>
        <v>0.51585276970000005</v>
      </c>
      <c r="AD148" s="229">
        <f t="shared" si="24"/>
        <v>-0.33588926111028011</v>
      </c>
      <c r="AE148" s="229">
        <f t="shared" si="25"/>
        <v>2.1362211235387365E-2</v>
      </c>
      <c r="AF148" s="307">
        <v>43046</v>
      </c>
    </row>
    <row r="149" spans="2:32" x14ac:dyDescent="0.15">
      <c r="B149" s="262">
        <v>1702</v>
      </c>
      <c r="C149" s="229" t="s">
        <v>95</v>
      </c>
      <c r="D149" s="229">
        <v>1</v>
      </c>
      <c r="E149" s="229">
        <v>12280</v>
      </c>
      <c r="F149" s="229">
        <v>8158</v>
      </c>
      <c r="G149" s="229">
        <v>0.66433224759999998</v>
      </c>
      <c r="W149" s="216">
        <f t="shared" si="22"/>
        <v>1237</v>
      </c>
      <c r="X149" s="216">
        <f t="shared" si="23"/>
        <v>1036</v>
      </c>
      <c r="Y149" s="229">
        <f t="shared" si="19"/>
        <v>1702</v>
      </c>
      <c r="Z149" s="229" t="str">
        <f t="shared" si="19"/>
        <v>ACTUALPAYFINECNT</v>
      </c>
      <c r="AA149" s="229">
        <f t="shared" si="19"/>
        <v>5</v>
      </c>
      <c r="AB149" s="229">
        <f t="shared" si="20"/>
        <v>2273</v>
      </c>
      <c r="AC149" s="261">
        <f t="shared" si="21"/>
        <v>0.45578530579999998</v>
      </c>
      <c r="AD149" s="229">
        <f t="shared" si="24"/>
        <v>-0.57664355003542578</v>
      </c>
      <c r="AE149" s="229">
        <f t="shared" si="25"/>
        <v>2.6225798818432663E-2</v>
      </c>
      <c r="AF149" s="307">
        <v>43046</v>
      </c>
    </row>
    <row r="150" spans="2:32" x14ac:dyDescent="0.15">
      <c r="B150" s="262">
        <v>1702</v>
      </c>
      <c r="C150" s="229" t="s">
        <v>95</v>
      </c>
      <c r="D150" s="229">
        <v>2</v>
      </c>
      <c r="E150" s="229">
        <v>9778</v>
      </c>
      <c r="F150" s="229">
        <v>5820</v>
      </c>
      <c r="G150" s="229">
        <v>0.59521374510000002</v>
      </c>
      <c r="W150" s="216">
        <f t="shared" si="22"/>
        <v>4122</v>
      </c>
      <c r="X150" s="216">
        <f t="shared" si="23"/>
        <v>8158</v>
      </c>
      <c r="Y150" s="229">
        <f t="shared" si="19"/>
        <v>1702</v>
      </c>
      <c r="Z150" s="229" t="str">
        <f t="shared" si="19"/>
        <v>INCM_TIMES</v>
      </c>
      <c r="AA150" s="229">
        <f t="shared" si="19"/>
        <v>1</v>
      </c>
      <c r="AB150" s="229">
        <f t="shared" si="20"/>
        <v>12280</v>
      </c>
      <c r="AC150" s="261">
        <f t="shared" si="21"/>
        <v>0.66433224759999998</v>
      </c>
      <c r="AD150" s="229">
        <f t="shared" si="24"/>
        <v>0.28333895796473324</v>
      </c>
      <c r="AE150" s="229">
        <f t="shared" si="25"/>
        <v>3.2096582063298795E-2</v>
      </c>
      <c r="AF150" s="307">
        <v>43046</v>
      </c>
    </row>
    <row r="151" spans="2:32" x14ac:dyDescent="0.15">
      <c r="B151" s="262">
        <v>1702</v>
      </c>
      <c r="C151" s="229" t="s">
        <v>95</v>
      </c>
      <c r="D151" s="229">
        <v>3</v>
      </c>
      <c r="E151" s="229">
        <v>2183</v>
      </c>
      <c r="F151" s="229">
        <v>1211</v>
      </c>
      <c r="G151" s="229">
        <v>0.55474118189999999</v>
      </c>
      <c r="W151" s="216">
        <f t="shared" si="22"/>
        <v>3958</v>
      </c>
      <c r="X151" s="216">
        <f t="shared" si="23"/>
        <v>5820</v>
      </c>
      <c r="Y151" s="229">
        <f t="shared" si="19"/>
        <v>1702</v>
      </c>
      <c r="Z151" s="229" t="str">
        <f t="shared" si="19"/>
        <v>INCM_TIMES</v>
      </c>
      <c r="AA151" s="229">
        <f t="shared" si="19"/>
        <v>2</v>
      </c>
      <c r="AB151" s="229">
        <f t="shared" si="20"/>
        <v>9778</v>
      </c>
      <c r="AC151" s="261">
        <f t="shared" si="21"/>
        <v>0.59521374510000002</v>
      </c>
      <c r="AD151" s="229">
        <f t="shared" si="24"/>
        <v>-1.3760185899393724E-2</v>
      </c>
      <c r="AE151" s="229">
        <f t="shared" si="25"/>
        <v>6.2445336814940239E-5</v>
      </c>
      <c r="AF151" s="307">
        <v>43046</v>
      </c>
    </row>
    <row r="152" spans="2:32" x14ac:dyDescent="0.15">
      <c r="B152" s="262">
        <v>1702</v>
      </c>
      <c r="C152" s="229" t="s">
        <v>95</v>
      </c>
      <c r="D152" s="229">
        <v>4</v>
      </c>
      <c r="E152" s="229">
        <v>3186</v>
      </c>
      <c r="F152" s="229">
        <v>1604</v>
      </c>
      <c r="G152" s="229">
        <v>0.50345260510000001</v>
      </c>
      <c r="W152" s="216">
        <f t="shared" si="22"/>
        <v>972</v>
      </c>
      <c r="X152" s="216">
        <f t="shared" si="23"/>
        <v>1211</v>
      </c>
      <c r="Y152" s="229">
        <f t="shared" si="19"/>
        <v>1702</v>
      </c>
      <c r="Z152" s="229" t="str">
        <f t="shared" si="19"/>
        <v>INCM_TIMES</v>
      </c>
      <c r="AA152" s="229">
        <f t="shared" si="19"/>
        <v>3</v>
      </c>
      <c r="AB152" s="229">
        <f t="shared" si="20"/>
        <v>2183</v>
      </c>
      <c r="AC152" s="261">
        <f t="shared" si="21"/>
        <v>0.55474118189999999</v>
      </c>
      <c r="AD152" s="229">
        <f t="shared" si="24"/>
        <v>-0.17947566136971316</v>
      </c>
      <c r="AE152" s="229">
        <f t="shared" si="25"/>
        <v>2.4046266479263948E-3</v>
      </c>
      <c r="AF152" s="307">
        <v>43046</v>
      </c>
    </row>
    <row r="153" spans="2:32" x14ac:dyDescent="0.15">
      <c r="B153" s="262">
        <v>1702</v>
      </c>
      <c r="C153" s="229" t="s">
        <v>95</v>
      </c>
      <c r="D153" s="229">
        <v>5</v>
      </c>
      <c r="E153" s="229">
        <v>2261</v>
      </c>
      <c r="F153" s="229">
        <v>976</v>
      </c>
      <c r="G153" s="229">
        <v>0.43166740380000002</v>
      </c>
      <c r="W153" s="216">
        <f t="shared" si="22"/>
        <v>1582</v>
      </c>
      <c r="X153" s="216">
        <f t="shared" si="23"/>
        <v>1604</v>
      </c>
      <c r="Y153" s="229">
        <f t="shared" si="19"/>
        <v>1702</v>
      </c>
      <c r="Z153" s="229" t="str">
        <f t="shared" si="19"/>
        <v>INCM_TIMES</v>
      </c>
      <c r="AA153" s="229">
        <f t="shared" si="19"/>
        <v>4</v>
      </c>
      <c r="AB153" s="229">
        <f t="shared" si="20"/>
        <v>3186</v>
      </c>
      <c r="AC153" s="261">
        <f t="shared" si="21"/>
        <v>0.50345260510000001</v>
      </c>
      <c r="AD153" s="229">
        <f t="shared" si="24"/>
        <v>-0.38551096036350568</v>
      </c>
      <c r="AE153" s="229">
        <f t="shared" si="25"/>
        <v>1.6368674021872386E-2</v>
      </c>
      <c r="AF153" s="307">
        <v>43046</v>
      </c>
    </row>
    <row r="154" spans="2:32" x14ac:dyDescent="0.15">
      <c r="B154" s="262">
        <v>1702</v>
      </c>
      <c r="C154" s="229" t="s">
        <v>396</v>
      </c>
      <c r="D154" s="229">
        <v>1</v>
      </c>
      <c r="E154" s="229">
        <v>2594</v>
      </c>
      <c r="F154" s="229">
        <v>1803</v>
      </c>
      <c r="G154" s="229">
        <v>0.69506553589999998</v>
      </c>
      <c r="W154" s="216">
        <f t="shared" si="22"/>
        <v>1285</v>
      </c>
      <c r="X154" s="216">
        <f t="shared" si="23"/>
        <v>976</v>
      </c>
      <c r="Y154" s="229">
        <f t="shared" si="19"/>
        <v>1702</v>
      </c>
      <c r="Z154" s="229" t="str">
        <f t="shared" si="19"/>
        <v>INCM_TIMES</v>
      </c>
      <c r="AA154" s="229">
        <f t="shared" si="19"/>
        <v>5</v>
      </c>
      <c r="AB154" s="229">
        <f t="shared" si="20"/>
        <v>2261</v>
      </c>
      <c r="AC154" s="261">
        <f t="shared" si="21"/>
        <v>0.43166740380000002</v>
      </c>
      <c r="AD154" s="229">
        <f t="shared" si="24"/>
        <v>-0.67437301137859373</v>
      </c>
      <c r="AE154" s="229">
        <f t="shared" si="25"/>
        <v>3.5663500326397299E-2</v>
      </c>
      <c r="AF154" s="307">
        <v>43046</v>
      </c>
    </row>
    <row r="155" spans="2:32" x14ac:dyDescent="0.15">
      <c r="B155" s="262">
        <v>1702</v>
      </c>
      <c r="C155" s="229" t="s">
        <v>396</v>
      </c>
      <c r="D155" s="229">
        <v>2</v>
      </c>
      <c r="E155" s="229">
        <v>8490</v>
      </c>
      <c r="F155" s="229">
        <v>5339</v>
      </c>
      <c r="G155" s="229">
        <v>0.62885747940000003</v>
      </c>
      <c r="W155" s="216">
        <f t="shared" si="22"/>
        <v>791</v>
      </c>
      <c r="X155" s="216">
        <f t="shared" si="23"/>
        <v>1803</v>
      </c>
      <c r="Y155" s="229">
        <f t="shared" si="19"/>
        <v>1702</v>
      </c>
      <c r="Z155" s="229" t="str">
        <f t="shared" si="19"/>
        <v>CITY</v>
      </c>
      <c r="AA155" s="229">
        <f t="shared" si="19"/>
        <v>1</v>
      </c>
      <c r="AB155" s="229">
        <f t="shared" si="20"/>
        <v>2594</v>
      </c>
      <c r="AC155" s="261">
        <f t="shared" si="21"/>
        <v>0.69506553589999998</v>
      </c>
      <c r="AD155" s="229">
        <f t="shared" si="24"/>
        <v>0.42458765497329709</v>
      </c>
      <c r="AE155" s="229">
        <f t="shared" si="25"/>
        <v>1.4904819442909598E-2</v>
      </c>
      <c r="AF155" s="307">
        <v>43046</v>
      </c>
    </row>
    <row r="156" spans="2:32" x14ac:dyDescent="0.15">
      <c r="B156" s="262">
        <v>1702</v>
      </c>
      <c r="C156" s="229" t="s">
        <v>396</v>
      </c>
      <c r="D156" s="229">
        <v>3</v>
      </c>
      <c r="E156" s="229">
        <v>12571</v>
      </c>
      <c r="F156" s="229">
        <v>7418</v>
      </c>
      <c r="G156" s="229">
        <v>0.5900882985</v>
      </c>
      <c r="W156" s="216">
        <f t="shared" si="22"/>
        <v>3151</v>
      </c>
      <c r="X156" s="216">
        <f t="shared" si="23"/>
        <v>5339</v>
      </c>
      <c r="Y156" s="229">
        <f t="shared" si="19"/>
        <v>1702</v>
      </c>
      <c r="Z156" s="229" t="str">
        <f t="shared" si="19"/>
        <v>CITY</v>
      </c>
      <c r="AA156" s="229">
        <f t="shared" si="19"/>
        <v>2</v>
      </c>
      <c r="AB156" s="229">
        <f t="shared" si="20"/>
        <v>8490</v>
      </c>
      <c r="AC156" s="261">
        <f t="shared" si="21"/>
        <v>0.62885747940000003</v>
      </c>
      <c r="AD156" s="229">
        <f t="shared" si="24"/>
        <v>0.12799690628054536</v>
      </c>
      <c r="AE156" s="229">
        <f t="shared" si="25"/>
        <v>4.620597380231563E-3</v>
      </c>
      <c r="AF156" s="307">
        <v>43046</v>
      </c>
    </row>
    <row r="157" spans="2:32" x14ac:dyDescent="0.15">
      <c r="B157" s="262">
        <v>1702</v>
      </c>
      <c r="C157" s="229" t="s">
        <v>396</v>
      </c>
      <c r="D157" s="229">
        <v>4</v>
      </c>
      <c r="E157" s="229">
        <v>3863</v>
      </c>
      <c r="F157" s="229">
        <v>2122</v>
      </c>
      <c r="G157" s="229">
        <v>0.54931400470000002</v>
      </c>
      <c r="W157" s="216">
        <f t="shared" si="22"/>
        <v>5153</v>
      </c>
      <c r="X157" s="216">
        <f t="shared" si="23"/>
        <v>7418</v>
      </c>
      <c r="Y157" s="229">
        <f t="shared" si="19"/>
        <v>1702</v>
      </c>
      <c r="Z157" s="229" t="str">
        <f t="shared" si="19"/>
        <v>CITY</v>
      </c>
      <c r="AA157" s="229">
        <f t="shared" si="19"/>
        <v>3</v>
      </c>
      <c r="AB157" s="229">
        <f t="shared" si="20"/>
        <v>12571</v>
      </c>
      <c r="AC157" s="261">
        <f t="shared" si="21"/>
        <v>0.5900882985</v>
      </c>
      <c r="AD157" s="229">
        <f t="shared" si="24"/>
        <v>-3.4991190741054466E-2</v>
      </c>
      <c r="AE157" s="229">
        <f t="shared" si="25"/>
        <v>5.2018961915336172E-4</v>
      </c>
      <c r="AF157" s="307">
        <v>43046</v>
      </c>
    </row>
    <row r="158" spans="2:32" x14ac:dyDescent="0.15">
      <c r="B158" s="262">
        <v>1702</v>
      </c>
      <c r="C158" s="229" t="s">
        <v>396</v>
      </c>
      <c r="D158" s="229">
        <v>5</v>
      </c>
      <c r="E158" s="229">
        <v>2170</v>
      </c>
      <c r="F158" s="229">
        <v>1087</v>
      </c>
      <c r="G158" s="229">
        <v>0.50092165899999996</v>
      </c>
      <c r="W158" s="216">
        <f t="shared" si="22"/>
        <v>1741</v>
      </c>
      <c r="X158" s="216">
        <f t="shared" si="23"/>
        <v>2122</v>
      </c>
      <c r="Y158" s="229">
        <f t="shared" si="19"/>
        <v>1702</v>
      </c>
      <c r="Z158" s="229" t="str">
        <f t="shared" si="19"/>
        <v>CITY</v>
      </c>
      <c r="AA158" s="229">
        <f t="shared" si="19"/>
        <v>4</v>
      </c>
      <c r="AB158" s="229">
        <f t="shared" si="20"/>
        <v>3863</v>
      </c>
      <c r="AC158" s="261">
        <f t="shared" si="21"/>
        <v>0.54931400470000002</v>
      </c>
      <c r="AD158" s="229">
        <f t="shared" si="24"/>
        <v>-0.20142222105662674</v>
      </c>
      <c r="AE158" s="229">
        <f t="shared" si="25"/>
        <v>5.3674664681334942E-3</v>
      </c>
      <c r="AF158" s="307">
        <v>43046</v>
      </c>
    </row>
    <row r="159" spans="2:32" x14ac:dyDescent="0.15">
      <c r="B159" s="262">
        <v>1702</v>
      </c>
      <c r="C159" s="229" t="s">
        <v>410</v>
      </c>
      <c r="D159" s="229">
        <v>1</v>
      </c>
      <c r="E159" s="229">
        <v>6834</v>
      </c>
      <c r="F159" s="229">
        <v>3804</v>
      </c>
      <c r="G159" s="229">
        <v>0.55662862160000004</v>
      </c>
      <c r="W159" s="216">
        <f t="shared" si="22"/>
        <v>1083</v>
      </c>
      <c r="X159" s="216">
        <f t="shared" si="23"/>
        <v>1087</v>
      </c>
      <c r="Y159" s="229">
        <f t="shared" si="19"/>
        <v>1702</v>
      </c>
      <c r="Z159" s="229" t="str">
        <f t="shared" si="19"/>
        <v>CITY</v>
      </c>
      <c r="AA159" s="229">
        <f t="shared" si="19"/>
        <v>5</v>
      </c>
      <c r="AB159" s="229">
        <f t="shared" si="20"/>
        <v>2170</v>
      </c>
      <c r="AC159" s="261">
        <f t="shared" si="21"/>
        <v>0.50092165899999996</v>
      </c>
      <c r="AD159" s="229">
        <f t="shared" si="24"/>
        <v>-0.3956349603421474</v>
      </c>
      <c r="AE159" s="229">
        <f t="shared" si="25"/>
        <v>1.1746153838324367E-2</v>
      </c>
      <c r="AF159" s="307">
        <v>43046</v>
      </c>
    </row>
    <row r="160" spans="2:32" x14ac:dyDescent="0.15">
      <c r="B160" s="262">
        <v>1702</v>
      </c>
      <c r="C160" s="229" t="s">
        <v>410</v>
      </c>
      <c r="D160" s="229">
        <v>2</v>
      </c>
      <c r="E160" s="229">
        <v>7888</v>
      </c>
      <c r="F160" s="229">
        <v>4467</v>
      </c>
      <c r="G160" s="229">
        <v>0.56630324539999999</v>
      </c>
      <c r="W160" s="216">
        <f t="shared" si="22"/>
        <v>3030</v>
      </c>
      <c r="X160" s="216">
        <f t="shared" si="23"/>
        <v>3804</v>
      </c>
      <c r="Y160" s="229">
        <f t="shared" si="19"/>
        <v>1702</v>
      </c>
      <c r="Z160" s="229" t="str">
        <f t="shared" si="19"/>
        <v>PERSON_APP_AGE</v>
      </c>
      <c r="AA160" s="229">
        <f t="shared" si="19"/>
        <v>1</v>
      </c>
      <c r="AB160" s="229">
        <f t="shared" si="20"/>
        <v>6834</v>
      </c>
      <c r="AC160" s="261">
        <f t="shared" si="21"/>
        <v>0.55662862160000004</v>
      </c>
      <c r="AD160" s="229">
        <f t="shared" si="24"/>
        <v>-0.17183107530050015</v>
      </c>
      <c r="AE160" s="229">
        <f t="shared" si="25"/>
        <v>6.896484087307469E-3</v>
      </c>
      <c r="AF160" s="307">
        <v>43046</v>
      </c>
    </row>
    <row r="161" spans="2:32" x14ac:dyDescent="0.15">
      <c r="B161" s="262">
        <v>1702</v>
      </c>
      <c r="C161" s="229" t="s">
        <v>410</v>
      </c>
      <c r="D161" s="229">
        <v>3</v>
      </c>
      <c r="E161" s="229">
        <v>3712</v>
      </c>
      <c r="F161" s="229">
        <v>2239</v>
      </c>
      <c r="G161" s="229">
        <v>0.60317887930000003</v>
      </c>
      <c r="W161" s="216">
        <f t="shared" si="22"/>
        <v>3421</v>
      </c>
      <c r="X161" s="216">
        <f t="shared" si="23"/>
        <v>4467</v>
      </c>
      <c r="Y161" s="229">
        <f t="shared" si="19"/>
        <v>1702</v>
      </c>
      <c r="Z161" s="229" t="str">
        <f t="shared" si="19"/>
        <v>PERSON_APP_AGE</v>
      </c>
      <c r="AA161" s="229">
        <f t="shared" si="19"/>
        <v>2</v>
      </c>
      <c r="AB161" s="229">
        <f t="shared" si="20"/>
        <v>7888</v>
      </c>
      <c r="AC161" s="261">
        <f t="shared" si="21"/>
        <v>0.56630324539999999</v>
      </c>
      <c r="AD161" s="229">
        <f t="shared" si="24"/>
        <v>-0.13253746408785219</v>
      </c>
      <c r="AE161" s="229">
        <f t="shared" si="25"/>
        <v>4.7220246225595985E-3</v>
      </c>
      <c r="AF161" s="307">
        <v>43046</v>
      </c>
    </row>
    <row r="162" spans="2:32" x14ac:dyDescent="0.15">
      <c r="B162" s="262">
        <v>1702</v>
      </c>
      <c r="C162" s="229" t="s">
        <v>410</v>
      </c>
      <c r="D162" s="229">
        <v>4</v>
      </c>
      <c r="E162" s="229">
        <v>7023</v>
      </c>
      <c r="F162" s="229">
        <v>4369</v>
      </c>
      <c r="G162" s="229">
        <v>0.62209881820000001</v>
      </c>
      <c r="W162" s="216">
        <f t="shared" si="22"/>
        <v>1473</v>
      </c>
      <c r="X162" s="216">
        <f t="shared" si="23"/>
        <v>2239</v>
      </c>
      <c r="Y162" s="229">
        <f t="shared" si="19"/>
        <v>1702</v>
      </c>
      <c r="Z162" s="229" t="str">
        <f t="shared" si="19"/>
        <v>PERSON_APP_AGE</v>
      </c>
      <c r="AA162" s="229">
        <f t="shared" si="19"/>
        <v>3</v>
      </c>
      <c r="AB162" s="229">
        <f t="shared" si="20"/>
        <v>3712</v>
      </c>
      <c r="AC162" s="261">
        <f t="shared" si="21"/>
        <v>0.60317887930000003</v>
      </c>
      <c r="AD162" s="229">
        <f t="shared" si="24"/>
        <v>1.9406599673758313E-2</v>
      </c>
      <c r="AE162" s="229">
        <f t="shared" si="25"/>
        <v>4.6998362434291027E-5</v>
      </c>
      <c r="AF162" s="307">
        <v>43046</v>
      </c>
    </row>
    <row r="163" spans="2:32" x14ac:dyDescent="0.15">
      <c r="B163" s="262">
        <v>1702</v>
      </c>
      <c r="C163" s="229" t="s">
        <v>410</v>
      </c>
      <c r="D163" s="229">
        <v>5</v>
      </c>
      <c r="E163" s="229">
        <v>4231</v>
      </c>
      <c r="F163" s="229">
        <v>2890</v>
      </c>
      <c r="G163" s="229">
        <v>0.68305365159999998</v>
      </c>
      <c r="W163" s="216">
        <f t="shared" si="22"/>
        <v>2654</v>
      </c>
      <c r="X163" s="216">
        <f t="shared" si="23"/>
        <v>4369</v>
      </c>
      <c r="Y163" s="229">
        <f t="shared" si="19"/>
        <v>1702</v>
      </c>
      <c r="Z163" s="229" t="str">
        <f t="shared" si="19"/>
        <v>PERSON_APP_AGE</v>
      </c>
      <c r="AA163" s="229">
        <f t="shared" si="19"/>
        <v>4</v>
      </c>
      <c r="AB163" s="229">
        <f t="shared" si="20"/>
        <v>7023</v>
      </c>
      <c r="AC163" s="261">
        <f t="shared" si="21"/>
        <v>0.62209881820000001</v>
      </c>
      <c r="AD163" s="229">
        <f t="shared" si="24"/>
        <v>9.9144613596916786E-2</v>
      </c>
      <c r="AE163" s="229">
        <f t="shared" si="25"/>
        <v>2.3009447259082728E-3</v>
      </c>
      <c r="AF163" s="307">
        <v>43046</v>
      </c>
    </row>
    <row r="164" spans="2:32" x14ac:dyDescent="0.15">
      <c r="B164" s="262">
        <v>1702</v>
      </c>
      <c r="C164" s="229" t="s">
        <v>99</v>
      </c>
      <c r="D164" s="229">
        <v>1</v>
      </c>
      <c r="E164" s="229">
        <v>11219</v>
      </c>
      <c r="F164" s="229">
        <v>5449</v>
      </c>
      <c r="G164" s="229">
        <v>0.48569391210000001</v>
      </c>
      <c r="W164" s="216">
        <f t="shared" si="22"/>
        <v>1341</v>
      </c>
      <c r="X164" s="216">
        <f t="shared" si="23"/>
        <v>2890</v>
      </c>
      <c r="Y164" s="229">
        <f t="shared" si="19"/>
        <v>1702</v>
      </c>
      <c r="Z164" s="229" t="str">
        <f t="shared" si="19"/>
        <v>PERSON_APP_AGE</v>
      </c>
      <c r="AA164" s="229">
        <f t="shared" si="19"/>
        <v>5</v>
      </c>
      <c r="AB164" s="229">
        <f t="shared" si="20"/>
        <v>4231</v>
      </c>
      <c r="AC164" s="261">
        <f t="shared" si="21"/>
        <v>0.68305365159999998</v>
      </c>
      <c r="AD164" s="229">
        <f t="shared" si="24"/>
        <v>0.36851929736243311</v>
      </c>
      <c r="AE164" s="229">
        <f t="shared" si="25"/>
        <v>1.8475112876712566E-2</v>
      </c>
      <c r="AF164" s="307">
        <v>43046</v>
      </c>
    </row>
    <row r="165" spans="2:32" x14ac:dyDescent="0.15">
      <c r="B165" s="262">
        <v>1702</v>
      </c>
      <c r="C165" s="229" t="s">
        <v>99</v>
      </c>
      <c r="D165" s="229">
        <v>2</v>
      </c>
      <c r="E165" s="229">
        <v>18469</v>
      </c>
      <c r="F165" s="229">
        <v>12320</v>
      </c>
      <c r="G165" s="229">
        <v>0.66706372840000006</v>
      </c>
      <c r="W165" s="216">
        <f t="shared" si="22"/>
        <v>5770</v>
      </c>
      <c r="X165" s="216">
        <f t="shared" si="23"/>
        <v>5449</v>
      </c>
      <c r="Y165" s="229">
        <f t="shared" si="19"/>
        <v>1702</v>
      </c>
      <c r="Z165" s="229" t="str">
        <f t="shared" si="19"/>
        <v>RECENT_CONTACT_DAY</v>
      </c>
      <c r="AA165" s="229">
        <f t="shared" si="19"/>
        <v>1</v>
      </c>
      <c r="AB165" s="229">
        <f t="shared" si="20"/>
        <v>11219</v>
      </c>
      <c r="AC165" s="261">
        <f t="shared" si="21"/>
        <v>0.48569391210000001</v>
      </c>
      <c r="AD165" s="229">
        <f t="shared" si="24"/>
        <v>-0.45656157538141312</v>
      </c>
      <c r="AE165" s="229">
        <f t="shared" si="25"/>
        <v>8.101381677071362E-2</v>
      </c>
      <c r="AF165" s="307">
        <v>43046</v>
      </c>
    </row>
    <row r="166" spans="2:32" x14ac:dyDescent="0.15">
      <c r="B166" s="262">
        <v>1702</v>
      </c>
      <c r="C166" s="229" t="s">
        <v>27</v>
      </c>
      <c r="D166" s="229">
        <v>1</v>
      </c>
      <c r="E166" s="229">
        <v>26100</v>
      </c>
      <c r="F166" s="229">
        <v>15516</v>
      </c>
      <c r="G166" s="229">
        <v>0.59448275859999999</v>
      </c>
      <c r="W166" s="216">
        <f t="shared" si="22"/>
        <v>6149</v>
      </c>
      <c r="X166" s="216">
        <f t="shared" si="23"/>
        <v>12320</v>
      </c>
      <c r="Y166" s="229">
        <f t="shared" si="19"/>
        <v>1702</v>
      </c>
      <c r="Z166" s="229" t="str">
        <f t="shared" si="19"/>
        <v>RECENT_CONTACT_DAY</v>
      </c>
      <c r="AA166" s="229">
        <f t="shared" si="19"/>
        <v>2</v>
      </c>
      <c r="AB166" s="229">
        <f t="shared" si="20"/>
        <v>18469</v>
      </c>
      <c r="AC166" s="261">
        <f t="shared" si="21"/>
        <v>0.66706372840000006</v>
      </c>
      <c r="AD166" s="229">
        <f t="shared" si="24"/>
        <v>0.29561289067167484</v>
      </c>
      <c r="AE166" s="229">
        <f t="shared" si="25"/>
        <v>5.2454542500492321E-2</v>
      </c>
      <c r="AF166" s="307">
        <v>43046</v>
      </c>
    </row>
    <row r="167" spans="2:32" x14ac:dyDescent="0.15">
      <c r="B167" s="262">
        <v>1702</v>
      </c>
      <c r="C167" s="229" t="s">
        <v>27</v>
      </c>
      <c r="D167" s="229">
        <v>2</v>
      </c>
      <c r="E167" s="229">
        <v>3588</v>
      </c>
      <c r="F167" s="229">
        <v>2253</v>
      </c>
      <c r="G167" s="229">
        <v>0.62792642139999999</v>
      </c>
      <c r="W167" s="216">
        <f t="shared" si="22"/>
        <v>10584</v>
      </c>
      <c r="X167" s="216">
        <f t="shared" si="23"/>
        <v>15516</v>
      </c>
      <c r="Y167" s="229">
        <f t="shared" si="19"/>
        <v>1702</v>
      </c>
      <c r="Z167" s="229" t="str">
        <f t="shared" si="19"/>
        <v>REJ_COUNT</v>
      </c>
      <c r="AA167" s="229">
        <f t="shared" si="19"/>
        <v>1</v>
      </c>
      <c r="AB167" s="229">
        <f t="shared" si="20"/>
        <v>26100</v>
      </c>
      <c r="AC167" s="261">
        <f t="shared" si="21"/>
        <v>0.59448275859999999</v>
      </c>
      <c r="AD167" s="229">
        <f t="shared" si="24"/>
        <v>-1.6793277697300071E-2</v>
      </c>
      <c r="AE167" s="229">
        <f t="shared" si="25"/>
        <v>2.4833586183898421E-4</v>
      </c>
      <c r="AF167" s="307">
        <v>43046</v>
      </c>
    </row>
    <row r="168" spans="2:32" x14ac:dyDescent="0.15">
      <c r="B168" s="262">
        <v>1702</v>
      </c>
      <c r="C168" s="229" t="s">
        <v>32</v>
      </c>
      <c r="D168" s="229">
        <v>1</v>
      </c>
      <c r="E168" s="229">
        <v>5761</v>
      </c>
      <c r="F168" s="229">
        <v>3431</v>
      </c>
      <c r="G168" s="229">
        <v>0.59555632700000005</v>
      </c>
      <c r="W168" s="216">
        <f t="shared" si="22"/>
        <v>1335</v>
      </c>
      <c r="X168" s="216">
        <f t="shared" si="23"/>
        <v>2253</v>
      </c>
      <c r="Y168" s="229">
        <f t="shared" si="19"/>
        <v>1702</v>
      </c>
      <c r="Z168" s="229" t="str">
        <f t="shared" si="19"/>
        <v>REJ_COUNT</v>
      </c>
      <c r="AA168" s="229">
        <f t="shared" si="19"/>
        <v>2</v>
      </c>
      <c r="AB168" s="229">
        <f t="shared" si="20"/>
        <v>3588</v>
      </c>
      <c r="AC168" s="261">
        <f t="shared" si="21"/>
        <v>0.62792642139999999</v>
      </c>
      <c r="AD168" s="229">
        <f t="shared" si="24"/>
        <v>0.12400976913552826</v>
      </c>
      <c r="AE168" s="229">
        <f t="shared" si="25"/>
        <v>1.8338333617668955E-3</v>
      </c>
      <c r="AF168" s="307">
        <v>43046</v>
      </c>
    </row>
    <row r="169" spans="2:32" x14ac:dyDescent="0.15">
      <c r="B169" s="262">
        <v>1702</v>
      </c>
      <c r="C169" s="229" t="s">
        <v>32</v>
      </c>
      <c r="D169" s="229">
        <v>2</v>
      </c>
      <c r="E169" s="229">
        <v>5160</v>
      </c>
      <c r="F169" s="229">
        <v>3146</v>
      </c>
      <c r="G169" s="229">
        <v>0.60968992249999998</v>
      </c>
      <c r="W169" s="216">
        <f t="shared" si="22"/>
        <v>2330</v>
      </c>
      <c r="X169" s="216">
        <f t="shared" si="23"/>
        <v>3431</v>
      </c>
      <c r="Y169" s="229">
        <f t="shared" si="19"/>
        <v>1702</v>
      </c>
      <c r="Z169" s="229" t="str">
        <f t="shared" si="19"/>
        <v>CREDIT_AMOUNT</v>
      </c>
      <c r="AA169" s="229">
        <f t="shared" si="19"/>
        <v>1</v>
      </c>
      <c r="AB169" s="229">
        <f t="shared" si="20"/>
        <v>5761</v>
      </c>
      <c r="AC169" s="261">
        <f t="shared" si="21"/>
        <v>0.59555632700000005</v>
      </c>
      <c r="AD169" s="229">
        <f t="shared" si="24"/>
        <v>-1.2338104163662864E-2</v>
      </c>
      <c r="AE169" s="229">
        <f t="shared" si="25"/>
        <v>2.9575802366125944E-5</v>
      </c>
      <c r="AF169" s="307">
        <v>43046</v>
      </c>
    </row>
    <row r="170" spans="2:32" x14ac:dyDescent="0.15">
      <c r="B170" s="262">
        <v>1702</v>
      </c>
      <c r="C170" s="229" t="s">
        <v>32</v>
      </c>
      <c r="D170" s="229">
        <v>3</v>
      </c>
      <c r="E170" s="229">
        <v>18767</v>
      </c>
      <c r="F170" s="229">
        <v>11192</v>
      </c>
      <c r="G170" s="229">
        <v>0.59636596149999999</v>
      </c>
      <c r="W170" s="216">
        <f t="shared" si="22"/>
        <v>2014</v>
      </c>
      <c r="X170" s="216">
        <f t="shared" si="23"/>
        <v>3146</v>
      </c>
      <c r="Y170" s="229">
        <f t="shared" si="19"/>
        <v>1702</v>
      </c>
      <c r="Z170" s="229" t="str">
        <f t="shared" si="19"/>
        <v>CREDIT_AMOUNT</v>
      </c>
      <c r="AA170" s="229">
        <f t="shared" si="19"/>
        <v>2</v>
      </c>
      <c r="AB170" s="229">
        <f t="shared" si="20"/>
        <v>5160</v>
      </c>
      <c r="AC170" s="261">
        <f t="shared" si="21"/>
        <v>0.60968992249999998</v>
      </c>
      <c r="AD170" s="229">
        <f t="shared" si="24"/>
        <v>4.6687409877349401E-2</v>
      </c>
      <c r="AE170" s="229">
        <f t="shared" si="25"/>
        <v>3.770480446122438E-4</v>
      </c>
      <c r="AF170" s="307">
        <v>43046</v>
      </c>
    </row>
    <row r="171" spans="2:32" x14ac:dyDescent="0.15">
      <c r="B171" s="262">
        <v>1702</v>
      </c>
      <c r="C171" s="229" t="s">
        <v>88</v>
      </c>
      <c r="D171" s="229">
        <v>1</v>
      </c>
      <c r="E171" s="229">
        <v>28072</v>
      </c>
      <c r="F171" s="229">
        <v>16740</v>
      </c>
      <c r="G171" s="229">
        <v>0.59632373900000002</v>
      </c>
      <c r="W171" s="216">
        <f t="shared" si="22"/>
        <v>7575</v>
      </c>
      <c r="X171" s="216">
        <f t="shared" si="23"/>
        <v>11192</v>
      </c>
      <c r="Y171" s="229">
        <f t="shared" si="19"/>
        <v>1702</v>
      </c>
      <c r="Z171" s="229" t="str">
        <f t="shared" si="19"/>
        <v>CREDIT_AMOUNT</v>
      </c>
      <c r="AA171" s="229">
        <f t="shared" si="19"/>
        <v>3</v>
      </c>
      <c r="AB171" s="229">
        <f t="shared" si="20"/>
        <v>18767</v>
      </c>
      <c r="AC171" s="261">
        <f t="shared" si="21"/>
        <v>0.59636596149999999</v>
      </c>
      <c r="AD171" s="229">
        <f t="shared" si="24"/>
        <v>-8.9757144946189076E-3</v>
      </c>
      <c r="AE171" s="229">
        <f t="shared" si="25"/>
        <v>5.097218881968367E-5</v>
      </c>
      <c r="AF171" s="307">
        <v>43046</v>
      </c>
    </row>
    <row r="172" spans="2:32" x14ac:dyDescent="0.15">
      <c r="B172" s="262">
        <v>1702</v>
      </c>
      <c r="C172" s="229" t="s">
        <v>88</v>
      </c>
      <c r="D172" s="229">
        <v>2</v>
      </c>
      <c r="E172" s="229">
        <v>1616</v>
      </c>
      <c r="F172" s="229">
        <v>1029</v>
      </c>
      <c r="G172" s="229">
        <v>0.63675742570000005</v>
      </c>
      <c r="W172" s="216">
        <f t="shared" si="22"/>
        <v>11332</v>
      </c>
      <c r="X172" s="216">
        <f t="shared" si="23"/>
        <v>16740</v>
      </c>
      <c r="Y172" s="229">
        <f t="shared" si="19"/>
        <v>1702</v>
      </c>
      <c r="Z172" s="229" t="str">
        <f t="shared" si="19"/>
        <v>MAX_SEQ_DUEDAYS</v>
      </c>
      <c r="AA172" s="229">
        <f t="shared" si="19"/>
        <v>1</v>
      </c>
      <c r="AB172" s="229">
        <f t="shared" si="20"/>
        <v>28072</v>
      </c>
      <c r="AC172" s="261">
        <f t="shared" si="21"/>
        <v>0.59632373900000002</v>
      </c>
      <c r="AD172" s="229">
        <f t="shared" si="24"/>
        <v>-9.1511173693069707E-3</v>
      </c>
      <c r="AE172" s="229">
        <f t="shared" si="25"/>
        <v>7.9255493142958136E-5</v>
      </c>
      <c r="AF172" s="307">
        <v>43046</v>
      </c>
    </row>
    <row r="173" spans="2:32" x14ac:dyDescent="0.15">
      <c r="B173" s="262">
        <v>1703</v>
      </c>
      <c r="C173" s="229" t="s">
        <v>100</v>
      </c>
      <c r="D173" s="229">
        <v>1</v>
      </c>
      <c r="E173" s="229">
        <v>1790</v>
      </c>
      <c r="F173" s="229">
        <v>1434</v>
      </c>
      <c r="G173" s="229">
        <v>0.8011173184</v>
      </c>
      <c r="W173" s="216">
        <f t="shared" si="22"/>
        <v>587</v>
      </c>
      <c r="X173" s="216">
        <f t="shared" si="23"/>
        <v>1029</v>
      </c>
      <c r="Y173" s="229">
        <f t="shared" si="19"/>
        <v>1702</v>
      </c>
      <c r="Z173" s="229" t="str">
        <f t="shared" si="19"/>
        <v>MAX_SEQ_DUEDAYS</v>
      </c>
      <c r="AA173" s="229">
        <f t="shared" si="19"/>
        <v>2</v>
      </c>
      <c r="AB173" s="229">
        <f t="shared" si="20"/>
        <v>1616</v>
      </c>
      <c r="AC173" s="261">
        <f t="shared" si="21"/>
        <v>0.63675742570000005</v>
      </c>
      <c r="AD173" s="229">
        <f t="shared" si="24"/>
        <v>0.16199631554358676</v>
      </c>
      <c r="AE173" s="229">
        <f t="shared" si="25"/>
        <v>1.4030087646795903E-3</v>
      </c>
      <c r="AF173" s="307">
        <v>43046</v>
      </c>
    </row>
    <row r="174" spans="2:32" x14ac:dyDescent="0.15">
      <c r="B174" s="262">
        <v>1703</v>
      </c>
      <c r="C174" s="229" t="s">
        <v>100</v>
      </c>
      <c r="D174" s="229">
        <v>2</v>
      </c>
      <c r="E174" s="229">
        <v>4944</v>
      </c>
      <c r="F174" s="229">
        <v>3621</v>
      </c>
      <c r="G174" s="229">
        <v>0.73240291260000001</v>
      </c>
      <c r="W174" s="216">
        <f t="shared" si="22"/>
        <v>356</v>
      </c>
      <c r="X174" s="216">
        <f t="shared" si="23"/>
        <v>1434</v>
      </c>
      <c r="Y174" s="229">
        <f t="shared" si="19"/>
        <v>1703</v>
      </c>
      <c r="Z174" s="229" t="str">
        <f t="shared" si="19"/>
        <v>KPTP</v>
      </c>
      <c r="AA174" s="229">
        <f t="shared" si="19"/>
        <v>1</v>
      </c>
      <c r="AB174" s="229">
        <f t="shared" si="20"/>
        <v>1790</v>
      </c>
      <c r="AC174" s="261">
        <f t="shared" si="21"/>
        <v>0.8011173184</v>
      </c>
      <c r="AD174" s="229">
        <f t="shared" si="24"/>
        <v>0.89101144483306016</v>
      </c>
      <c r="AE174" s="229">
        <f t="shared" si="25"/>
        <v>4.0415216777825558E-2</v>
      </c>
      <c r="AF174" s="307">
        <v>43046</v>
      </c>
    </row>
    <row r="175" spans="2:32" x14ac:dyDescent="0.15">
      <c r="B175" s="262">
        <v>1703</v>
      </c>
      <c r="C175" s="229" t="s">
        <v>100</v>
      </c>
      <c r="D175" s="229">
        <v>3</v>
      </c>
      <c r="E175" s="229">
        <v>8198</v>
      </c>
      <c r="F175" s="229">
        <v>5534</v>
      </c>
      <c r="G175" s="229">
        <v>0.6750426933</v>
      </c>
      <c r="W175" s="216">
        <f t="shared" si="22"/>
        <v>1323</v>
      </c>
      <c r="X175" s="216">
        <f t="shared" si="23"/>
        <v>3621</v>
      </c>
      <c r="Y175" s="229">
        <f t="shared" si="19"/>
        <v>1703</v>
      </c>
      <c r="Z175" s="229" t="str">
        <f t="shared" si="19"/>
        <v>KPTP</v>
      </c>
      <c r="AA175" s="229">
        <f t="shared" si="19"/>
        <v>2</v>
      </c>
      <c r="AB175" s="229">
        <f t="shared" si="20"/>
        <v>4944</v>
      </c>
      <c r="AC175" s="261">
        <f t="shared" si="21"/>
        <v>0.73240291260000001</v>
      </c>
      <c r="AD175" s="229">
        <f t="shared" si="24"/>
        <v>0.50456750017621044</v>
      </c>
      <c r="AE175" s="229">
        <f t="shared" si="25"/>
        <v>3.8827232764131164E-2</v>
      </c>
      <c r="AF175" s="307">
        <v>43046</v>
      </c>
    </row>
    <row r="176" spans="2:32" x14ac:dyDescent="0.15">
      <c r="B176" s="262">
        <v>1703</v>
      </c>
      <c r="C176" s="229" t="s">
        <v>100</v>
      </c>
      <c r="D176" s="229">
        <v>4</v>
      </c>
      <c r="E176" s="229">
        <v>10213</v>
      </c>
      <c r="F176" s="229">
        <v>5929</v>
      </c>
      <c r="G176" s="229">
        <v>0.58053461269999995</v>
      </c>
      <c r="W176" s="216">
        <f t="shared" si="22"/>
        <v>2664</v>
      </c>
      <c r="X176" s="216">
        <f t="shared" si="23"/>
        <v>5534</v>
      </c>
      <c r="Y176" s="229">
        <f t="shared" si="19"/>
        <v>1703</v>
      </c>
      <c r="Z176" s="229" t="str">
        <f t="shared" si="19"/>
        <v>KPTP</v>
      </c>
      <c r="AA176" s="229">
        <f t="shared" si="19"/>
        <v>3</v>
      </c>
      <c r="AB176" s="229">
        <f t="shared" si="20"/>
        <v>8198</v>
      </c>
      <c r="AC176" s="261">
        <f t="shared" si="21"/>
        <v>0.6750426933</v>
      </c>
      <c r="AD176" s="229">
        <f t="shared" si="24"/>
        <v>0.22880128321211637</v>
      </c>
      <c r="AE176" s="229">
        <f t="shared" si="25"/>
        <v>1.3888553106844892E-2</v>
      </c>
      <c r="AF176" s="307">
        <v>43046</v>
      </c>
    </row>
    <row r="177" spans="2:32" x14ac:dyDescent="0.15">
      <c r="B177" s="262">
        <v>1703</v>
      </c>
      <c r="C177" s="229" t="s">
        <v>100</v>
      </c>
      <c r="D177" s="229">
        <v>5</v>
      </c>
      <c r="E177" s="229">
        <v>4783</v>
      </c>
      <c r="F177" s="229">
        <v>2127</v>
      </c>
      <c r="G177" s="229">
        <v>0.44469997909999998</v>
      </c>
      <c r="W177" s="216">
        <f t="shared" si="22"/>
        <v>4284</v>
      </c>
      <c r="X177" s="216">
        <f t="shared" si="23"/>
        <v>5929</v>
      </c>
      <c r="Y177" s="229">
        <f t="shared" si="19"/>
        <v>1703</v>
      </c>
      <c r="Z177" s="229" t="str">
        <f t="shared" si="19"/>
        <v>KPTP</v>
      </c>
      <c r="AA177" s="229">
        <f t="shared" si="19"/>
        <v>4</v>
      </c>
      <c r="AB177" s="229">
        <f t="shared" si="20"/>
        <v>10213</v>
      </c>
      <c r="AC177" s="261">
        <f t="shared" si="21"/>
        <v>0.58053461269999995</v>
      </c>
      <c r="AD177" s="229">
        <f t="shared" si="24"/>
        <v>-0.17731243333474678</v>
      </c>
      <c r="AE177" s="229">
        <f t="shared" si="25"/>
        <v>1.0938785830091714E-2</v>
      </c>
      <c r="AF177" s="307">
        <v>43046</v>
      </c>
    </row>
    <row r="178" spans="2:32" x14ac:dyDescent="0.15">
      <c r="B178" s="262">
        <v>1703</v>
      </c>
      <c r="C178" s="229" t="s">
        <v>65</v>
      </c>
      <c r="D178" s="229">
        <v>1</v>
      </c>
      <c r="E178" s="229">
        <v>12302</v>
      </c>
      <c r="F178" s="229">
        <v>8761</v>
      </c>
      <c r="G178" s="229">
        <v>0.71216062430000004</v>
      </c>
      <c r="W178" s="216">
        <f t="shared" si="22"/>
        <v>2656</v>
      </c>
      <c r="X178" s="216">
        <f t="shared" si="23"/>
        <v>2127</v>
      </c>
      <c r="Y178" s="229">
        <f t="shared" si="19"/>
        <v>1703</v>
      </c>
      <c r="Z178" s="229" t="str">
        <f t="shared" si="19"/>
        <v>KPTP</v>
      </c>
      <c r="AA178" s="229">
        <f t="shared" si="19"/>
        <v>5</v>
      </c>
      <c r="AB178" s="229">
        <f t="shared" si="20"/>
        <v>4783</v>
      </c>
      <c r="AC178" s="261">
        <f t="shared" si="21"/>
        <v>0.44469997909999998</v>
      </c>
      <c r="AD178" s="229">
        <f t="shared" si="24"/>
        <v>-0.7243895408705624</v>
      </c>
      <c r="AE178" s="229">
        <f t="shared" si="25"/>
        <v>8.7882609820888122E-2</v>
      </c>
      <c r="AF178" s="307">
        <v>43046</v>
      </c>
    </row>
    <row r="179" spans="2:32" x14ac:dyDescent="0.15">
      <c r="B179" s="262">
        <v>1703</v>
      </c>
      <c r="C179" s="229" t="s">
        <v>65</v>
      </c>
      <c r="D179" s="229">
        <v>2</v>
      </c>
      <c r="E179" s="229">
        <v>5819</v>
      </c>
      <c r="F179" s="229">
        <v>3556</v>
      </c>
      <c r="G179" s="229">
        <v>0.61110156380000002</v>
      </c>
      <c r="W179" s="216">
        <f t="shared" si="22"/>
        <v>3541</v>
      </c>
      <c r="X179" s="216">
        <f t="shared" si="23"/>
        <v>8761</v>
      </c>
      <c r="Y179" s="229">
        <f t="shared" si="19"/>
        <v>1703</v>
      </c>
      <c r="Z179" s="229" t="str">
        <f t="shared" si="19"/>
        <v>ACTUALPAYFINECNT</v>
      </c>
      <c r="AA179" s="229">
        <f t="shared" si="19"/>
        <v>1</v>
      </c>
      <c r="AB179" s="229">
        <f t="shared" si="20"/>
        <v>12302</v>
      </c>
      <c r="AC179" s="261">
        <f t="shared" si="21"/>
        <v>0.71216062430000004</v>
      </c>
      <c r="AD179" s="229">
        <f t="shared" si="24"/>
        <v>0.40362003507998495</v>
      </c>
      <c r="AE179" s="229">
        <f t="shared" si="25"/>
        <v>6.2984791287378342E-2</v>
      </c>
      <c r="AF179" s="307">
        <v>43046</v>
      </c>
    </row>
    <row r="180" spans="2:32" x14ac:dyDescent="0.15">
      <c r="B180" s="262">
        <v>1703</v>
      </c>
      <c r="C180" s="229" t="s">
        <v>65</v>
      </c>
      <c r="D180" s="229">
        <v>3</v>
      </c>
      <c r="E180" s="229">
        <v>3961</v>
      </c>
      <c r="F180" s="229">
        <v>2255</v>
      </c>
      <c r="G180" s="229">
        <v>0.56930068160000002</v>
      </c>
      <c r="W180" s="216">
        <f t="shared" si="22"/>
        <v>2263</v>
      </c>
      <c r="X180" s="216">
        <f t="shared" si="23"/>
        <v>3556</v>
      </c>
      <c r="Y180" s="229">
        <f t="shared" si="19"/>
        <v>1703</v>
      </c>
      <c r="Z180" s="229" t="str">
        <f t="shared" si="19"/>
        <v>ACTUALPAYFINECNT</v>
      </c>
      <c r="AA180" s="229">
        <f t="shared" si="19"/>
        <v>2</v>
      </c>
      <c r="AB180" s="229">
        <f t="shared" si="20"/>
        <v>5819</v>
      </c>
      <c r="AC180" s="261">
        <f t="shared" si="21"/>
        <v>0.61110156380000002</v>
      </c>
      <c r="AD180" s="229">
        <f t="shared" si="24"/>
        <v>-5.033589447421729E-2</v>
      </c>
      <c r="AE180" s="229">
        <f t="shared" si="25"/>
        <v>4.9559976761028111E-4</v>
      </c>
      <c r="AF180" s="307">
        <v>43046</v>
      </c>
    </row>
    <row r="181" spans="2:32" x14ac:dyDescent="0.15">
      <c r="B181" s="262">
        <v>1703</v>
      </c>
      <c r="C181" s="229" t="s">
        <v>65</v>
      </c>
      <c r="D181" s="229">
        <v>4</v>
      </c>
      <c r="E181" s="229">
        <v>5493</v>
      </c>
      <c r="F181" s="229">
        <v>2982</v>
      </c>
      <c r="G181" s="229">
        <v>0.5428727471</v>
      </c>
      <c r="W181" s="216">
        <f t="shared" si="22"/>
        <v>1706</v>
      </c>
      <c r="X181" s="216">
        <f t="shared" si="23"/>
        <v>2255</v>
      </c>
      <c r="Y181" s="229">
        <f t="shared" si="19"/>
        <v>1703</v>
      </c>
      <c r="Z181" s="229" t="str">
        <f t="shared" si="19"/>
        <v>ACTUALPAYFINECNT</v>
      </c>
      <c r="AA181" s="229">
        <f t="shared" si="19"/>
        <v>3</v>
      </c>
      <c r="AB181" s="229">
        <f t="shared" si="20"/>
        <v>3961</v>
      </c>
      <c r="AC181" s="261">
        <f t="shared" si="21"/>
        <v>0.56930068160000002</v>
      </c>
      <c r="AD181" s="229">
        <f t="shared" si="24"/>
        <v>-0.22328232158932085</v>
      </c>
      <c r="AE181" s="229">
        <f t="shared" si="25"/>
        <v>6.7558462688022576E-3</v>
      </c>
      <c r="AF181" s="307">
        <v>43046</v>
      </c>
    </row>
    <row r="182" spans="2:32" x14ac:dyDescent="0.15">
      <c r="B182" s="262">
        <v>1703</v>
      </c>
      <c r="C182" s="229" t="s">
        <v>65</v>
      </c>
      <c r="D182" s="229">
        <v>5</v>
      </c>
      <c r="E182" s="229">
        <v>2353</v>
      </c>
      <c r="F182" s="229">
        <v>1091</v>
      </c>
      <c r="G182" s="229">
        <v>0.46366340839999998</v>
      </c>
      <c r="W182" s="216">
        <f t="shared" si="22"/>
        <v>2511</v>
      </c>
      <c r="X182" s="216">
        <f t="shared" si="23"/>
        <v>2982</v>
      </c>
      <c r="Y182" s="229">
        <f t="shared" si="19"/>
        <v>1703</v>
      </c>
      <c r="Z182" s="229" t="str">
        <f t="shared" si="19"/>
        <v>ACTUALPAYFINECNT</v>
      </c>
      <c r="AA182" s="229">
        <f t="shared" si="19"/>
        <v>4</v>
      </c>
      <c r="AB182" s="229">
        <f t="shared" si="20"/>
        <v>5493</v>
      </c>
      <c r="AC182" s="261">
        <f t="shared" si="21"/>
        <v>0.5428727471</v>
      </c>
      <c r="AD182" s="229">
        <f t="shared" si="24"/>
        <v>-0.33036770930737652</v>
      </c>
      <c r="AE182" s="229">
        <f t="shared" si="25"/>
        <v>2.0684836105032793E-2</v>
      </c>
      <c r="AF182" s="307">
        <v>43046</v>
      </c>
    </row>
    <row r="183" spans="2:32" x14ac:dyDescent="0.15">
      <c r="B183" s="262">
        <v>1703</v>
      </c>
      <c r="C183" s="229" t="s">
        <v>95</v>
      </c>
      <c r="D183" s="229">
        <v>1</v>
      </c>
      <c r="E183" s="229">
        <v>12583</v>
      </c>
      <c r="F183" s="229">
        <v>8651</v>
      </c>
      <c r="G183" s="229">
        <v>0.68751490110000002</v>
      </c>
      <c r="W183" s="216">
        <f t="shared" si="22"/>
        <v>1262</v>
      </c>
      <c r="X183" s="216">
        <f t="shared" si="23"/>
        <v>1091</v>
      </c>
      <c r="Y183" s="229">
        <f t="shared" si="19"/>
        <v>1703</v>
      </c>
      <c r="Z183" s="229" t="str">
        <f t="shared" si="19"/>
        <v>ACTUALPAYFINECNT</v>
      </c>
      <c r="AA183" s="229">
        <f t="shared" si="19"/>
        <v>5</v>
      </c>
      <c r="AB183" s="229">
        <f t="shared" si="20"/>
        <v>2353</v>
      </c>
      <c r="AC183" s="261">
        <f t="shared" si="21"/>
        <v>0.46366340839999998</v>
      </c>
      <c r="AD183" s="229">
        <f t="shared" si="24"/>
        <v>-0.6478839027425628</v>
      </c>
      <c r="AE183" s="229">
        <f t="shared" si="25"/>
        <v>3.455510716911632E-2</v>
      </c>
      <c r="AF183" s="307">
        <v>43046</v>
      </c>
    </row>
    <row r="184" spans="2:32" x14ac:dyDescent="0.15">
      <c r="B184" s="262">
        <v>1703</v>
      </c>
      <c r="C184" s="229" t="s">
        <v>95</v>
      </c>
      <c r="D184" s="229">
        <v>2</v>
      </c>
      <c r="E184" s="229">
        <v>9882</v>
      </c>
      <c r="F184" s="229">
        <v>6058</v>
      </c>
      <c r="G184" s="229">
        <v>0.61303379879999997</v>
      </c>
      <c r="W184" s="216">
        <f t="shared" si="22"/>
        <v>3932</v>
      </c>
      <c r="X184" s="216">
        <f t="shared" si="23"/>
        <v>8651</v>
      </c>
      <c r="Y184" s="229">
        <f t="shared" si="19"/>
        <v>1703</v>
      </c>
      <c r="Z184" s="229" t="str">
        <f t="shared" si="19"/>
        <v>INCM_TIMES</v>
      </c>
      <c r="AA184" s="229">
        <f t="shared" si="19"/>
        <v>1</v>
      </c>
      <c r="AB184" s="229">
        <f t="shared" si="20"/>
        <v>12583</v>
      </c>
      <c r="AC184" s="261">
        <f t="shared" si="21"/>
        <v>0.68751490110000002</v>
      </c>
      <c r="AD184" s="229">
        <f t="shared" si="24"/>
        <v>0.28624587343884195</v>
      </c>
      <c r="AE184" s="229">
        <f t="shared" si="25"/>
        <v>3.3060283596874317E-2</v>
      </c>
      <c r="AF184" s="307">
        <v>43046</v>
      </c>
    </row>
    <row r="185" spans="2:32" x14ac:dyDescent="0.15">
      <c r="B185" s="262">
        <v>1703</v>
      </c>
      <c r="C185" s="229" t="s">
        <v>95</v>
      </c>
      <c r="D185" s="229">
        <v>3</v>
      </c>
      <c r="E185" s="229">
        <v>2215</v>
      </c>
      <c r="F185" s="229">
        <v>1247</v>
      </c>
      <c r="G185" s="229">
        <v>0.56297968399999998</v>
      </c>
      <c r="W185" s="216">
        <f t="shared" si="22"/>
        <v>3824</v>
      </c>
      <c r="X185" s="216">
        <f t="shared" si="23"/>
        <v>6058</v>
      </c>
      <c r="Y185" s="229">
        <f t="shared" si="19"/>
        <v>1703</v>
      </c>
      <c r="Z185" s="229" t="str">
        <f t="shared" si="19"/>
        <v>INCM_TIMES</v>
      </c>
      <c r="AA185" s="229">
        <f t="shared" si="19"/>
        <v>2</v>
      </c>
      <c r="AB185" s="229">
        <f t="shared" si="20"/>
        <v>9882</v>
      </c>
      <c r="AC185" s="261">
        <f t="shared" si="21"/>
        <v>0.61303379879999997</v>
      </c>
      <c r="AD185" s="229">
        <f t="shared" si="24"/>
        <v>-4.219812805858443E-2</v>
      </c>
      <c r="AE185" s="229">
        <f t="shared" si="25"/>
        <v>5.9094720365586342E-4</v>
      </c>
      <c r="AF185" s="307">
        <v>43046</v>
      </c>
    </row>
    <row r="186" spans="2:32" x14ac:dyDescent="0.15">
      <c r="B186" s="262">
        <v>1703</v>
      </c>
      <c r="C186" s="229" t="s">
        <v>95</v>
      </c>
      <c r="D186" s="229">
        <v>4</v>
      </c>
      <c r="E186" s="229">
        <v>3046</v>
      </c>
      <c r="F186" s="229">
        <v>1656</v>
      </c>
      <c r="G186" s="229">
        <v>0.54366382140000002</v>
      </c>
      <c r="W186" s="216">
        <f t="shared" si="22"/>
        <v>968</v>
      </c>
      <c r="X186" s="216">
        <f t="shared" si="23"/>
        <v>1247</v>
      </c>
      <c r="Y186" s="229">
        <f t="shared" si="19"/>
        <v>1703</v>
      </c>
      <c r="Z186" s="229" t="str">
        <f t="shared" si="19"/>
        <v>INCM_TIMES</v>
      </c>
      <c r="AA186" s="229">
        <f t="shared" si="19"/>
        <v>3</v>
      </c>
      <c r="AB186" s="229">
        <f t="shared" si="20"/>
        <v>2215</v>
      </c>
      <c r="AC186" s="261">
        <f t="shared" si="21"/>
        <v>0.56297968399999998</v>
      </c>
      <c r="AD186" s="229">
        <f t="shared" si="24"/>
        <v>-0.24901698707101569</v>
      </c>
      <c r="AE186" s="229">
        <f t="shared" si="25"/>
        <v>4.7093057212591336E-3</v>
      </c>
      <c r="AF186" s="307">
        <v>43046</v>
      </c>
    </row>
    <row r="187" spans="2:32" x14ac:dyDescent="0.15">
      <c r="B187" s="262">
        <v>1703</v>
      </c>
      <c r="C187" s="229" t="s">
        <v>95</v>
      </c>
      <c r="D187" s="229">
        <v>5</v>
      </c>
      <c r="E187" s="229">
        <v>2202</v>
      </c>
      <c r="F187" s="229">
        <v>1033</v>
      </c>
      <c r="G187" s="229">
        <v>0.46911898270000002</v>
      </c>
      <c r="W187" s="216">
        <f t="shared" si="22"/>
        <v>1390</v>
      </c>
      <c r="X187" s="216">
        <f t="shared" si="23"/>
        <v>1656</v>
      </c>
      <c r="Y187" s="229">
        <f t="shared" si="19"/>
        <v>1703</v>
      </c>
      <c r="Z187" s="229" t="str">
        <f t="shared" si="19"/>
        <v>INCM_TIMES</v>
      </c>
      <c r="AA187" s="229">
        <f t="shared" si="19"/>
        <v>4</v>
      </c>
      <c r="AB187" s="229">
        <f t="shared" si="20"/>
        <v>3046</v>
      </c>
      <c r="AC187" s="261">
        <f t="shared" si="21"/>
        <v>0.54366382140000002</v>
      </c>
      <c r="AD187" s="229">
        <f t="shared" si="24"/>
        <v>-0.32717953665400767</v>
      </c>
      <c r="AE187" s="229">
        <f t="shared" si="25"/>
        <v>1.1247388319371211E-2</v>
      </c>
      <c r="AF187" s="307">
        <v>43046</v>
      </c>
    </row>
    <row r="188" spans="2:32" x14ac:dyDescent="0.15">
      <c r="B188" s="262">
        <v>1703</v>
      </c>
      <c r="C188" s="229" t="s">
        <v>396</v>
      </c>
      <c r="D188" s="229">
        <v>1</v>
      </c>
      <c r="E188" s="229">
        <v>2720</v>
      </c>
      <c r="F188" s="229">
        <v>1814</v>
      </c>
      <c r="G188" s="229">
        <v>0.66691176470000002</v>
      </c>
      <c r="W188" s="216">
        <f t="shared" si="22"/>
        <v>1169</v>
      </c>
      <c r="X188" s="216">
        <f t="shared" si="23"/>
        <v>1033</v>
      </c>
      <c r="Y188" s="229">
        <f t="shared" si="19"/>
        <v>1703</v>
      </c>
      <c r="Z188" s="229" t="str">
        <f t="shared" si="19"/>
        <v>INCM_TIMES</v>
      </c>
      <c r="AA188" s="229">
        <f t="shared" si="19"/>
        <v>5</v>
      </c>
      <c r="AB188" s="229">
        <f t="shared" si="20"/>
        <v>2202</v>
      </c>
      <c r="AC188" s="261">
        <f t="shared" si="21"/>
        <v>0.46911898270000002</v>
      </c>
      <c r="AD188" s="229">
        <f t="shared" si="24"/>
        <v>-0.62596233782690502</v>
      </c>
      <c r="AE188" s="229">
        <f t="shared" si="25"/>
        <v>3.0173640157551779E-2</v>
      </c>
      <c r="AF188" s="307">
        <v>43046</v>
      </c>
    </row>
    <row r="189" spans="2:32" x14ac:dyDescent="0.15">
      <c r="B189" s="262">
        <v>1703</v>
      </c>
      <c r="C189" s="229" t="s">
        <v>396</v>
      </c>
      <c r="D189" s="229">
        <v>2</v>
      </c>
      <c r="E189" s="229">
        <v>8717</v>
      </c>
      <c r="F189" s="229">
        <v>5483</v>
      </c>
      <c r="G189" s="229">
        <v>0.62900080300000005</v>
      </c>
      <c r="W189" s="216">
        <f t="shared" si="22"/>
        <v>906</v>
      </c>
      <c r="X189" s="216">
        <f t="shared" si="23"/>
        <v>1814</v>
      </c>
      <c r="Y189" s="229">
        <f t="shared" si="19"/>
        <v>1703</v>
      </c>
      <c r="Z189" s="229" t="str">
        <f t="shared" si="19"/>
        <v>CITY</v>
      </c>
      <c r="AA189" s="229">
        <f t="shared" si="19"/>
        <v>1</v>
      </c>
      <c r="AB189" s="229">
        <f t="shared" si="20"/>
        <v>2720</v>
      </c>
      <c r="AC189" s="261">
        <f t="shared" si="21"/>
        <v>0.66691176470000002</v>
      </c>
      <c r="AD189" s="229">
        <f t="shared" si="24"/>
        <v>0.19196947915762738</v>
      </c>
      <c r="AE189" s="229">
        <f t="shared" si="25"/>
        <v>3.2622728746675941E-3</v>
      </c>
      <c r="AF189" s="307">
        <v>43046</v>
      </c>
    </row>
    <row r="190" spans="2:32" x14ac:dyDescent="0.15">
      <c r="B190" s="262">
        <v>1703</v>
      </c>
      <c r="C190" s="229" t="s">
        <v>396</v>
      </c>
      <c r="D190" s="229">
        <v>3</v>
      </c>
      <c r="E190" s="229">
        <v>12747</v>
      </c>
      <c r="F190" s="229">
        <v>7879</v>
      </c>
      <c r="G190" s="229">
        <v>0.61810622110000002</v>
      </c>
      <c r="W190" s="216">
        <f t="shared" si="22"/>
        <v>3234</v>
      </c>
      <c r="X190" s="216">
        <f t="shared" si="23"/>
        <v>5483</v>
      </c>
      <c r="Y190" s="229">
        <f t="shared" si="19"/>
        <v>1703</v>
      </c>
      <c r="Z190" s="229" t="str">
        <f t="shared" si="19"/>
        <v>CITY</v>
      </c>
      <c r="AA190" s="229">
        <f t="shared" si="19"/>
        <v>2</v>
      </c>
      <c r="AB190" s="229">
        <f t="shared" si="20"/>
        <v>8717</v>
      </c>
      <c r="AC190" s="261">
        <f t="shared" si="21"/>
        <v>0.62900080300000005</v>
      </c>
      <c r="AD190" s="229">
        <f t="shared" si="24"/>
        <v>2.5651789792520995E-2</v>
      </c>
      <c r="AE190" s="229">
        <f t="shared" si="25"/>
        <v>1.9104377654296346E-4</v>
      </c>
      <c r="AF190" s="307">
        <v>43046</v>
      </c>
    </row>
    <row r="191" spans="2:32" x14ac:dyDescent="0.15">
      <c r="B191" s="262">
        <v>1703</v>
      </c>
      <c r="C191" s="229" t="s">
        <v>396</v>
      </c>
      <c r="D191" s="229">
        <v>4</v>
      </c>
      <c r="E191" s="229">
        <v>3723</v>
      </c>
      <c r="F191" s="229">
        <v>2264</v>
      </c>
      <c r="G191" s="229">
        <v>0.60811173780000005</v>
      </c>
      <c r="W191" s="216">
        <f t="shared" si="22"/>
        <v>4868</v>
      </c>
      <c r="X191" s="216">
        <f t="shared" si="23"/>
        <v>7879</v>
      </c>
      <c r="Y191" s="229">
        <f t="shared" si="19"/>
        <v>1703</v>
      </c>
      <c r="Z191" s="229" t="str">
        <f t="shared" si="19"/>
        <v>CITY</v>
      </c>
      <c r="AA191" s="229">
        <f t="shared" si="19"/>
        <v>3</v>
      </c>
      <c r="AB191" s="229">
        <f t="shared" si="20"/>
        <v>12747</v>
      </c>
      <c r="AC191" s="261">
        <f t="shared" si="21"/>
        <v>0.61810622110000002</v>
      </c>
      <c r="AD191" s="229">
        <f t="shared" si="24"/>
        <v>-2.0763028336204879E-2</v>
      </c>
      <c r="AE191" s="229">
        <f t="shared" si="25"/>
        <v>1.8407997279166501E-4</v>
      </c>
      <c r="AF191" s="307">
        <v>43046</v>
      </c>
    </row>
    <row r="192" spans="2:32" x14ac:dyDescent="0.15">
      <c r="B192" s="262">
        <v>1703</v>
      </c>
      <c r="C192" s="229" t="s">
        <v>396</v>
      </c>
      <c r="D192" s="229">
        <v>5</v>
      </c>
      <c r="E192" s="229">
        <v>2021</v>
      </c>
      <c r="F192" s="229">
        <v>1205</v>
      </c>
      <c r="G192" s="229">
        <v>0.59623948540000005</v>
      </c>
      <c r="W192" s="216">
        <f t="shared" si="22"/>
        <v>1459</v>
      </c>
      <c r="X192" s="216">
        <f t="shared" si="23"/>
        <v>2264</v>
      </c>
      <c r="Y192" s="229">
        <f t="shared" si="19"/>
        <v>1703</v>
      </c>
      <c r="Z192" s="229" t="str">
        <f t="shared" si="19"/>
        <v>CITY</v>
      </c>
      <c r="AA192" s="229">
        <f t="shared" si="19"/>
        <v>4</v>
      </c>
      <c r="AB192" s="229">
        <f t="shared" si="20"/>
        <v>3723</v>
      </c>
      <c r="AC192" s="261">
        <f t="shared" si="21"/>
        <v>0.60811173780000005</v>
      </c>
      <c r="AD192" s="229">
        <f t="shared" si="24"/>
        <v>-6.2898954674187185E-2</v>
      </c>
      <c r="AE192" s="229">
        <f t="shared" si="25"/>
        <v>4.9582773254592421E-4</v>
      </c>
      <c r="AF192" s="307">
        <v>43046</v>
      </c>
    </row>
    <row r="193" spans="2:32" x14ac:dyDescent="0.15">
      <c r="B193" s="262">
        <v>1703</v>
      </c>
      <c r="C193" s="229" t="s">
        <v>410</v>
      </c>
      <c r="D193" s="229">
        <v>1</v>
      </c>
      <c r="E193" s="229">
        <v>6804</v>
      </c>
      <c r="F193" s="229">
        <v>3962</v>
      </c>
      <c r="G193" s="229">
        <v>0.58230452669999999</v>
      </c>
      <c r="W193" s="216">
        <f t="shared" si="22"/>
        <v>816</v>
      </c>
      <c r="X193" s="216">
        <f t="shared" si="23"/>
        <v>1205</v>
      </c>
      <c r="Y193" s="229">
        <f t="shared" si="19"/>
        <v>1703</v>
      </c>
      <c r="Z193" s="229" t="str">
        <f t="shared" si="19"/>
        <v>CITY</v>
      </c>
      <c r="AA193" s="229">
        <f t="shared" si="19"/>
        <v>5</v>
      </c>
      <c r="AB193" s="229">
        <f t="shared" si="20"/>
        <v>2021</v>
      </c>
      <c r="AC193" s="261">
        <f t="shared" si="21"/>
        <v>0.59623948540000005</v>
      </c>
      <c r="AD193" s="229">
        <f t="shared" si="24"/>
        <v>-0.11246035451382677</v>
      </c>
      <c r="AE193" s="229">
        <f t="shared" si="25"/>
        <v>8.6511302021682022E-4</v>
      </c>
      <c r="AF193" s="307">
        <v>43046</v>
      </c>
    </row>
    <row r="194" spans="2:32" x14ac:dyDescent="0.15">
      <c r="B194" s="262">
        <v>1703</v>
      </c>
      <c r="C194" s="229" t="s">
        <v>410</v>
      </c>
      <c r="D194" s="229">
        <v>2</v>
      </c>
      <c r="E194" s="229">
        <v>7824</v>
      </c>
      <c r="F194" s="229">
        <v>4763</v>
      </c>
      <c r="G194" s="229">
        <v>0.60876789369999995</v>
      </c>
      <c r="W194" s="216">
        <f t="shared" si="22"/>
        <v>2842</v>
      </c>
      <c r="X194" s="216">
        <f t="shared" si="23"/>
        <v>3962</v>
      </c>
      <c r="Y194" s="229">
        <f t="shared" si="19"/>
        <v>1703</v>
      </c>
      <c r="Z194" s="229" t="str">
        <f t="shared" si="19"/>
        <v>PERSON_APP_AGE</v>
      </c>
      <c r="AA194" s="229">
        <f t="shared" si="19"/>
        <v>1</v>
      </c>
      <c r="AB194" s="229">
        <f t="shared" si="20"/>
        <v>6804</v>
      </c>
      <c r="AC194" s="261">
        <f t="shared" si="21"/>
        <v>0.58230452669999999</v>
      </c>
      <c r="AD194" s="229">
        <f t="shared" si="24"/>
        <v>-0.1700399268730248</v>
      </c>
      <c r="AE194" s="229">
        <f t="shared" si="25"/>
        <v>6.6973143863845045E-3</v>
      </c>
      <c r="AF194" s="307">
        <v>43046</v>
      </c>
    </row>
    <row r="195" spans="2:32" x14ac:dyDescent="0.15">
      <c r="B195" s="262">
        <v>1703</v>
      </c>
      <c r="C195" s="229" t="s">
        <v>410</v>
      </c>
      <c r="D195" s="229">
        <v>3</v>
      </c>
      <c r="E195" s="229">
        <v>3852</v>
      </c>
      <c r="F195" s="229">
        <v>2394</v>
      </c>
      <c r="G195" s="229">
        <v>0.62149532709999999</v>
      </c>
      <c r="W195" s="216">
        <f t="shared" si="22"/>
        <v>3061</v>
      </c>
      <c r="X195" s="216">
        <f t="shared" si="23"/>
        <v>4763</v>
      </c>
      <c r="Y195" s="229">
        <f t="shared" si="19"/>
        <v>1703</v>
      </c>
      <c r="Z195" s="229" t="str">
        <f t="shared" si="19"/>
        <v>PERSON_APP_AGE</v>
      </c>
      <c r="AA195" s="229">
        <f t="shared" si="19"/>
        <v>2</v>
      </c>
      <c r="AB195" s="229">
        <f t="shared" si="20"/>
        <v>7824</v>
      </c>
      <c r="AC195" s="261">
        <f t="shared" si="21"/>
        <v>0.60876789369999995</v>
      </c>
      <c r="AD195" s="229">
        <f t="shared" si="24"/>
        <v>-6.0144783619027427E-2</v>
      </c>
      <c r="AE195" s="229">
        <f t="shared" si="25"/>
        <v>9.5244489452894093E-4</v>
      </c>
      <c r="AF195" s="307">
        <v>43046</v>
      </c>
    </row>
    <row r="196" spans="2:32" x14ac:dyDescent="0.15">
      <c r="B196" s="262">
        <v>1703</v>
      </c>
      <c r="C196" s="229" t="s">
        <v>410</v>
      </c>
      <c r="D196" s="229">
        <v>4</v>
      </c>
      <c r="E196" s="229">
        <v>7161</v>
      </c>
      <c r="F196" s="229">
        <v>4610</v>
      </c>
      <c r="G196" s="229">
        <v>0.6437648373</v>
      </c>
      <c r="W196" s="216">
        <f t="shared" si="22"/>
        <v>1458</v>
      </c>
      <c r="X196" s="216">
        <f t="shared" si="23"/>
        <v>2394</v>
      </c>
      <c r="Y196" s="229">
        <f t="shared" ref="Y196:AA259" si="26">B195</f>
        <v>1703</v>
      </c>
      <c r="Z196" s="229" t="str">
        <f t="shared" si="26"/>
        <v>PERSON_APP_AGE</v>
      </c>
      <c r="AA196" s="229">
        <f t="shared" si="26"/>
        <v>3</v>
      </c>
      <c r="AB196" s="229">
        <f t="shared" ref="AB196:AB259" si="27">E195</f>
        <v>3852</v>
      </c>
      <c r="AC196" s="261">
        <f t="shared" ref="AC196:AC259" si="28">G195</f>
        <v>0.62149532709999999</v>
      </c>
      <c r="AD196" s="229">
        <f t="shared" si="24"/>
        <v>-6.3808719251601097E-3</v>
      </c>
      <c r="AE196" s="229">
        <f t="shared" si="25"/>
        <v>5.2445489017113575E-6</v>
      </c>
      <c r="AF196" s="307">
        <v>43046</v>
      </c>
    </row>
    <row r="197" spans="2:32" x14ac:dyDescent="0.15">
      <c r="B197" s="262">
        <v>1703</v>
      </c>
      <c r="C197" s="229" t="s">
        <v>410</v>
      </c>
      <c r="D197" s="229">
        <v>5</v>
      </c>
      <c r="E197" s="229">
        <v>4287</v>
      </c>
      <c r="F197" s="229">
        <v>2916</v>
      </c>
      <c r="G197" s="229">
        <v>0.68019594120000004</v>
      </c>
      <c r="W197" s="216">
        <f t="shared" ref="W197:W260" si="29">E196-F196</f>
        <v>2551</v>
      </c>
      <c r="X197" s="216">
        <f t="shared" ref="X197:X260" si="30">F196</f>
        <v>4610</v>
      </c>
      <c r="Y197" s="229">
        <f t="shared" si="26"/>
        <v>1703</v>
      </c>
      <c r="Z197" s="229" t="str">
        <f t="shared" si="26"/>
        <v>PERSON_APP_AGE</v>
      </c>
      <c r="AA197" s="229">
        <f t="shared" si="26"/>
        <v>4</v>
      </c>
      <c r="AB197" s="229">
        <f t="shared" si="27"/>
        <v>7161</v>
      </c>
      <c r="AC197" s="261">
        <f t="shared" si="28"/>
        <v>0.6437648373</v>
      </c>
      <c r="AD197" s="229">
        <f t="shared" ref="AD197:AD260" si="31">LN((X197/SUMIFS($X$2:$X$570,$Z$2:$Z$570,Z197,$Y$2:$Y$570,Y197))/(W197/SUMIFS($W$2:$W$570,$Z$2:$Z$570,Z197,$Y$2:$Y$570,Y197)))</f>
        <v>8.9461572374407619E-2</v>
      </c>
      <c r="AE197" s="229">
        <f t="shared" ref="AE197:AE260" si="32">((X197/SUMIFS($X$2:$X$570,$Z$2:$Z$570,Z197,$Y$2:$Y$570,Y197))-(W197/SUMIFS($W$2:$W$570,$Z$2:$Z$570,Z197,$Y$2:$Y$570,Y197)))*AD197</f>
        <v>1.8929104743566948E-3</v>
      </c>
      <c r="AF197" s="307">
        <v>43046</v>
      </c>
    </row>
    <row r="198" spans="2:32" x14ac:dyDescent="0.15">
      <c r="B198" s="262">
        <v>1703</v>
      </c>
      <c r="C198" s="229" t="s">
        <v>99</v>
      </c>
      <c r="D198" s="229">
        <v>1</v>
      </c>
      <c r="E198" s="229">
        <v>11475</v>
      </c>
      <c r="F198" s="229">
        <v>5558</v>
      </c>
      <c r="G198" s="229">
        <v>0.48435729849999998</v>
      </c>
      <c r="W198" s="216">
        <f t="shared" si="29"/>
        <v>1371</v>
      </c>
      <c r="X198" s="216">
        <f t="shared" si="30"/>
        <v>2916</v>
      </c>
      <c r="Y198" s="229">
        <f t="shared" si="26"/>
        <v>1703</v>
      </c>
      <c r="Z198" s="229" t="str">
        <f t="shared" si="26"/>
        <v>PERSON_APP_AGE</v>
      </c>
      <c r="AA198" s="229">
        <f t="shared" si="26"/>
        <v>5</v>
      </c>
      <c r="AB198" s="229">
        <f t="shared" si="27"/>
        <v>4287</v>
      </c>
      <c r="AC198" s="261">
        <f t="shared" si="28"/>
        <v>0.68019594120000004</v>
      </c>
      <c r="AD198" s="229">
        <f t="shared" si="31"/>
        <v>0.25239156809175911</v>
      </c>
      <c r="AE198" s="229">
        <f t="shared" si="32"/>
        <v>8.8048262232357493E-3</v>
      </c>
      <c r="AF198" s="307">
        <v>43046</v>
      </c>
    </row>
    <row r="199" spans="2:32" x14ac:dyDescent="0.15">
      <c r="B199" s="262">
        <v>1703</v>
      </c>
      <c r="C199" s="229" t="s">
        <v>99</v>
      </c>
      <c r="D199" s="229">
        <v>2</v>
      </c>
      <c r="E199" s="229">
        <v>18453</v>
      </c>
      <c r="F199" s="229">
        <v>13087</v>
      </c>
      <c r="G199" s="229">
        <v>0.70920717499999997</v>
      </c>
      <c r="W199" s="216">
        <f t="shared" si="29"/>
        <v>5917</v>
      </c>
      <c r="X199" s="216">
        <f t="shared" si="30"/>
        <v>5558</v>
      </c>
      <c r="Y199" s="229">
        <f t="shared" si="26"/>
        <v>1703</v>
      </c>
      <c r="Z199" s="229" t="str">
        <f t="shared" si="26"/>
        <v>RECENT_CONTACT_DAY</v>
      </c>
      <c r="AA199" s="229">
        <f t="shared" si="26"/>
        <v>1</v>
      </c>
      <c r="AB199" s="229">
        <f t="shared" si="27"/>
        <v>11475</v>
      </c>
      <c r="AC199" s="261">
        <f t="shared" si="28"/>
        <v>0.48435729849999998</v>
      </c>
      <c r="AD199" s="229">
        <f t="shared" si="31"/>
        <v>-0.56487207784872029</v>
      </c>
      <c r="AE199" s="229">
        <f t="shared" si="32"/>
        <v>0.12784256074839367</v>
      </c>
      <c r="AF199" s="307">
        <v>43046</v>
      </c>
    </row>
    <row r="200" spans="2:32" x14ac:dyDescent="0.15">
      <c r="B200" s="262">
        <v>1703</v>
      </c>
      <c r="C200" s="229" t="s">
        <v>27</v>
      </c>
      <c r="D200" s="229">
        <v>1</v>
      </c>
      <c r="E200" s="229">
        <v>26464</v>
      </c>
      <c r="F200" s="229">
        <v>16430</v>
      </c>
      <c r="G200" s="229">
        <v>0.62084340989999998</v>
      </c>
      <c r="W200" s="216">
        <f t="shared" si="29"/>
        <v>5366</v>
      </c>
      <c r="X200" s="216">
        <f t="shared" si="30"/>
        <v>13087</v>
      </c>
      <c r="Y200" s="229">
        <f t="shared" si="26"/>
        <v>1703</v>
      </c>
      <c r="Z200" s="229" t="str">
        <f t="shared" si="26"/>
        <v>RECENT_CONTACT_DAY</v>
      </c>
      <c r="AA200" s="229">
        <f t="shared" si="26"/>
        <v>2</v>
      </c>
      <c r="AB200" s="229">
        <f t="shared" si="27"/>
        <v>18453</v>
      </c>
      <c r="AC200" s="261">
        <f t="shared" si="28"/>
        <v>0.70920717499999997</v>
      </c>
      <c r="AD200" s="229">
        <f t="shared" si="31"/>
        <v>0.38925577359543595</v>
      </c>
      <c r="AE200" s="229">
        <f t="shared" si="32"/>
        <v>8.8096857384168198E-2</v>
      </c>
      <c r="AF200" s="307">
        <v>43046</v>
      </c>
    </row>
    <row r="201" spans="2:32" x14ac:dyDescent="0.15">
      <c r="B201" s="262">
        <v>1703</v>
      </c>
      <c r="C201" s="229" t="s">
        <v>27</v>
      </c>
      <c r="D201" s="229">
        <v>2</v>
      </c>
      <c r="E201" s="229">
        <v>3464</v>
      </c>
      <c r="F201" s="229">
        <v>2215</v>
      </c>
      <c r="G201" s="229">
        <v>0.63943418009999997</v>
      </c>
      <c r="W201" s="216">
        <f t="shared" si="29"/>
        <v>10034</v>
      </c>
      <c r="X201" s="216">
        <f t="shared" si="30"/>
        <v>16430</v>
      </c>
      <c r="Y201" s="229">
        <f t="shared" si="26"/>
        <v>1703</v>
      </c>
      <c r="Z201" s="229" t="str">
        <f t="shared" si="26"/>
        <v>REJ_COUNT</v>
      </c>
      <c r="AA201" s="229">
        <f t="shared" si="26"/>
        <v>1</v>
      </c>
      <c r="AB201" s="229">
        <f t="shared" si="27"/>
        <v>26464</v>
      </c>
      <c r="AC201" s="261">
        <f t="shared" si="28"/>
        <v>0.62084340989999998</v>
      </c>
      <c r="AD201" s="229">
        <f t="shared" si="31"/>
        <v>-9.151239487359587E-3</v>
      </c>
      <c r="AE201" s="229">
        <f t="shared" si="32"/>
        <v>7.4135069575537667E-5</v>
      </c>
      <c r="AF201" s="307">
        <v>43046</v>
      </c>
    </row>
    <row r="202" spans="2:32" x14ac:dyDescent="0.15">
      <c r="B202" s="262">
        <v>1703</v>
      </c>
      <c r="C202" s="229" t="s">
        <v>32</v>
      </c>
      <c r="D202" s="229">
        <v>1</v>
      </c>
      <c r="E202" s="229">
        <v>6117</v>
      </c>
      <c r="F202" s="229">
        <v>3727</v>
      </c>
      <c r="G202" s="229">
        <v>0.6092855975</v>
      </c>
      <c r="W202" s="216">
        <f t="shared" si="29"/>
        <v>1249</v>
      </c>
      <c r="X202" s="216">
        <f t="shared" si="30"/>
        <v>2215</v>
      </c>
      <c r="Y202" s="229">
        <f t="shared" si="26"/>
        <v>1703</v>
      </c>
      <c r="Z202" s="229" t="str">
        <f t="shared" si="26"/>
        <v>REJ_COUNT</v>
      </c>
      <c r="AA202" s="229">
        <f t="shared" si="26"/>
        <v>2</v>
      </c>
      <c r="AB202" s="229">
        <f t="shared" si="27"/>
        <v>3464</v>
      </c>
      <c r="AC202" s="261">
        <f t="shared" si="28"/>
        <v>0.63943418009999997</v>
      </c>
      <c r="AD202" s="229">
        <f t="shared" si="31"/>
        <v>7.062832687918337E-2</v>
      </c>
      <c r="AE202" s="229">
        <f t="shared" si="32"/>
        <v>5.7216685613184091E-4</v>
      </c>
      <c r="AF202" s="307">
        <v>43046</v>
      </c>
    </row>
    <row r="203" spans="2:32" x14ac:dyDescent="0.15">
      <c r="B203" s="262">
        <v>1703</v>
      </c>
      <c r="C203" s="229" t="s">
        <v>32</v>
      </c>
      <c r="D203" s="229">
        <v>2</v>
      </c>
      <c r="E203" s="229">
        <v>5697</v>
      </c>
      <c r="F203" s="229">
        <v>3670</v>
      </c>
      <c r="G203" s="229">
        <v>0.64419870109999999</v>
      </c>
      <c r="W203" s="216">
        <f t="shared" si="29"/>
        <v>2390</v>
      </c>
      <c r="X203" s="216">
        <f t="shared" si="30"/>
        <v>3727</v>
      </c>
      <c r="Y203" s="229">
        <f t="shared" si="26"/>
        <v>1703</v>
      </c>
      <c r="Z203" s="229" t="str">
        <f t="shared" si="26"/>
        <v>CREDIT_AMOUNT</v>
      </c>
      <c r="AA203" s="229">
        <f t="shared" si="26"/>
        <v>1</v>
      </c>
      <c r="AB203" s="229">
        <f t="shared" si="27"/>
        <v>6117</v>
      </c>
      <c r="AC203" s="261">
        <f t="shared" si="28"/>
        <v>0.6092855975</v>
      </c>
      <c r="AD203" s="229">
        <f t="shared" si="31"/>
        <v>-5.797059092077296E-2</v>
      </c>
      <c r="AE203" s="229">
        <f t="shared" si="32"/>
        <v>6.9161025434488624E-4</v>
      </c>
      <c r="AF203" s="307">
        <v>43046</v>
      </c>
    </row>
    <row r="204" spans="2:32" x14ac:dyDescent="0.15">
      <c r="B204" s="262">
        <v>1703</v>
      </c>
      <c r="C204" s="229" t="s">
        <v>32</v>
      </c>
      <c r="D204" s="229">
        <v>3</v>
      </c>
      <c r="E204" s="229">
        <v>18114</v>
      </c>
      <c r="F204" s="229">
        <v>11248</v>
      </c>
      <c r="G204" s="229">
        <v>0.62095616649999996</v>
      </c>
      <c r="W204" s="216">
        <f t="shared" si="29"/>
        <v>2027</v>
      </c>
      <c r="X204" s="216">
        <f t="shared" si="30"/>
        <v>3670</v>
      </c>
      <c r="Y204" s="229">
        <f t="shared" si="26"/>
        <v>1703</v>
      </c>
      <c r="Z204" s="229" t="str">
        <f t="shared" si="26"/>
        <v>CREDIT_AMOUNT</v>
      </c>
      <c r="AA204" s="229">
        <f t="shared" si="26"/>
        <v>2</v>
      </c>
      <c r="AB204" s="229">
        <f t="shared" si="27"/>
        <v>5697</v>
      </c>
      <c r="AC204" s="261">
        <f t="shared" si="28"/>
        <v>0.64419870109999999</v>
      </c>
      <c r="AD204" s="229">
        <f t="shared" si="31"/>
        <v>9.1353949122140815E-2</v>
      </c>
      <c r="AE204" s="229">
        <f t="shared" si="32"/>
        <v>1.569900319910761E-3</v>
      </c>
      <c r="AF204" s="307">
        <v>43046</v>
      </c>
    </row>
    <row r="205" spans="2:32" x14ac:dyDescent="0.15">
      <c r="B205" s="262">
        <v>1703</v>
      </c>
      <c r="C205" s="229" t="s">
        <v>88</v>
      </c>
      <c r="D205" s="229">
        <v>1</v>
      </c>
      <c r="E205" s="229">
        <v>28210</v>
      </c>
      <c r="F205" s="229">
        <v>17479</v>
      </c>
      <c r="G205" s="229">
        <v>0.61960297769999995</v>
      </c>
      <c r="W205" s="216">
        <f t="shared" si="29"/>
        <v>6866</v>
      </c>
      <c r="X205" s="216">
        <f t="shared" si="30"/>
        <v>11248</v>
      </c>
      <c r="Y205" s="229">
        <f t="shared" si="26"/>
        <v>1703</v>
      </c>
      <c r="Z205" s="229" t="str">
        <f t="shared" si="26"/>
        <v>CREDIT_AMOUNT</v>
      </c>
      <c r="AA205" s="229">
        <f t="shared" si="26"/>
        <v>3</v>
      </c>
      <c r="AB205" s="229">
        <f t="shared" si="27"/>
        <v>18114</v>
      </c>
      <c r="AC205" s="261">
        <f t="shared" si="28"/>
        <v>0.62095616649999996</v>
      </c>
      <c r="AD205" s="229">
        <f t="shared" si="31"/>
        <v>-8.6722054416663308E-3</v>
      </c>
      <c r="AE205" s="229">
        <f t="shared" si="32"/>
        <v>4.5567640528657071E-5</v>
      </c>
      <c r="AF205" s="307">
        <v>43046</v>
      </c>
    </row>
    <row r="206" spans="2:32" x14ac:dyDescent="0.15">
      <c r="B206" s="262">
        <v>1703</v>
      </c>
      <c r="C206" s="229" t="s">
        <v>88</v>
      </c>
      <c r="D206" s="229">
        <v>2</v>
      </c>
      <c r="E206" s="229">
        <v>1718</v>
      </c>
      <c r="F206" s="229">
        <v>1166</v>
      </c>
      <c r="G206" s="229">
        <v>0.67869615829999996</v>
      </c>
      <c r="W206" s="216">
        <f t="shared" si="29"/>
        <v>10731</v>
      </c>
      <c r="X206" s="216">
        <f t="shared" si="30"/>
        <v>17479</v>
      </c>
      <c r="Y206" s="229">
        <f t="shared" si="26"/>
        <v>1703</v>
      </c>
      <c r="Z206" s="229" t="str">
        <f t="shared" si="26"/>
        <v>MAX_SEQ_DUEDAYS</v>
      </c>
      <c r="AA206" s="229">
        <f t="shared" si="26"/>
        <v>1</v>
      </c>
      <c r="AB206" s="229">
        <f t="shared" si="27"/>
        <v>28210</v>
      </c>
      <c r="AC206" s="261">
        <f t="shared" si="28"/>
        <v>0.61960297769999995</v>
      </c>
      <c r="AD206" s="229">
        <f t="shared" si="31"/>
        <v>-1.4417434066516006E-2</v>
      </c>
      <c r="AE206" s="229">
        <f t="shared" si="32"/>
        <v>1.962748300790299E-4</v>
      </c>
      <c r="AF206" s="307">
        <v>43046</v>
      </c>
    </row>
    <row r="207" spans="2:32" x14ac:dyDescent="0.15">
      <c r="B207" s="262">
        <v>1704</v>
      </c>
      <c r="C207" s="229" t="s">
        <v>100</v>
      </c>
      <c r="D207" s="229">
        <v>1</v>
      </c>
      <c r="E207" s="229">
        <v>1510</v>
      </c>
      <c r="F207" s="229">
        <v>1227</v>
      </c>
      <c r="G207" s="229">
        <v>0.81258278149999996</v>
      </c>
      <c r="W207" s="216">
        <f t="shared" si="29"/>
        <v>552</v>
      </c>
      <c r="X207" s="216">
        <f t="shared" si="30"/>
        <v>1166</v>
      </c>
      <c r="Y207" s="229">
        <f t="shared" si="26"/>
        <v>1703</v>
      </c>
      <c r="Z207" s="229" t="str">
        <f t="shared" si="26"/>
        <v>MAX_SEQ_DUEDAYS</v>
      </c>
      <c r="AA207" s="229">
        <f t="shared" si="26"/>
        <v>2</v>
      </c>
      <c r="AB207" s="229">
        <f t="shared" si="27"/>
        <v>1718</v>
      </c>
      <c r="AC207" s="261">
        <f t="shared" si="28"/>
        <v>0.67869615829999996</v>
      </c>
      <c r="AD207" s="229">
        <f t="shared" si="31"/>
        <v>0.2455054751588672</v>
      </c>
      <c r="AE207" s="229">
        <f t="shared" si="32"/>
        <v>3.3422414278411559E-3</v>
      </c>
      <c r="AF207" s="307">
        <v>43046</v>
      </c>
    </row>
    <row r="208" spans="2:32" x14ac:dyDescent="0.15">
      <c r="B208" s="262">
        <v>1704</v>
      </c>
      <c r="C208" s="229" t="s">
        <v>100</v>
      </c>
      <c r="D208" s="229">
        <v>2</v>
      </c>
      <c r="E208" s="229">
        <v>4752</v>
      </c>
      <c r="F208" s="229">
        <v>3507</v>
      </c>
      <c r="G208" s="229">
        <v>0.73800505049999998</v>
      </c>
      <c r="W208" s="216">
        <f t="shared" si="29"/>
        <v>283</v>
      </c>
      <c r="X208" s="216">
        <f t="shared" si="30"/>
        <v>1227</v>
      </c>
      <c r="Y208" s="229">
        <f t="shared" si="26"/>
        <v>1704</v>
      </c>
      <c r="Z208" s="229" t="str">
        <f t="shared" si="26"/>
        <v>KPTP</v>
      </c>
      <c r="AA208" s="229">
        <f t="shared" si="26"/>
        <v>1</v>
      </c>
      <c r="AB208" s="229">
        <f t="shared" si="27"/>
        <v>1510</v>
      </c>
      <c r="AC208" s="261">
        <f t="shared" si="28"/>
        <v>0.81258278149999996</v>
      </c>
      <c r="AD208" s="229">
        <f t="shared" si="31"/>
        <v>0.90574104867183447</v>
      </c>
      <c r="AE208" s="229">
        <f t="shared" si="32"/>
        <v>3.6326786088041955E-2</v>
      </c>
      <c r="AF208" s="307">
        <v>43046</v>
      </c>
    </row>
    <row r="209" spans="2:32" x14ac:dyDescent="0.15">
      <c r="B209" s="262">
        <v>1704</v>
      </c>
      <c r="C209" s="229" t="s">
        <v>100</v>
      </c>
      <c r="D209" s="229">
        <v>3</v>
      </c>
      <c r="E209" s="229">
        <v>7697</v>
      </c>
      <c r="F209" s="229">
        <v>5304</v>
      </c>
      <c r="G209" s="229">
        <v>0.6890996492</v>
      </c>
      <c r="W209" s="216">
        <f t="shared" si="29"/>
        <v>1245</v>
      </c>
      <c r="X209" s="216">
        <f t="shared" si="30"/>
        <v>3507</v>
      </c>
      <c r="Y209" s="229">
        <f t="shared" si="26"/>
        <v>1704</v>
      </c>
      <c r="Z209" s="229" t="str">
        <f t="shared" si="26"/>
        <v>KPTP</v>
      </c>
      <c r="AA209" s="229">
        <f t="shared" si="26"/>
        <v>2</v>
      </c>
      <c r="AB209" s="229">
        <f t="shared" si="27"/>
        <v>4752</v>
      </c>
      <c r="AC209" s="261">
        <f t="shared" si="28"/>
        <v>0.73800505049999998</v>
      </c>
      <c r="AD209" s="229">
        <f t="shared" si="31"/>
        <v>0.47448594284553075</v>
      </c>
      <c r="AE209" s="229">
        <f t="shared" si="32"/>
        <v>3.4492459233375988E-2</v>
      </c>
      <c r="AF209" s="307">
        <v>43046</v>
      </c>
    </row>
    <row r="210" spans="2:32" x14ac:dyDescent="0.15">
      <c r="B210" s="262">
        <v>1704</v>
      </c>
      <c r="C210" s="229" t="s">
        <v>100</v>
      </c>
      <c r="D210" s="229">
        <v>4</v>
      </c>
      <c r="E210" s="229">
        <v>10226</v>
      </c>
      <c r="F210" s="229">
        <v>6120</v>
      </c>
      <c r="G210" s="229">
        <v>0.59847447679999999</v>
      </c>
      <c r="W210" s="216">
        <f t="shared" si="29"/>
        <v>2393</v>
      </c>
      <c r="X210" s="216">
        <f t="shared" si="30"/>
        <v>5304</v>
      </c>
      <c r="Y210" s="229">
        <f t="shared" si="26"/>
        <v>1704</v>
      </c>
      <c r="Z210" s="229" t="str">
        <f t="shared" si="26"/>
        <v>KPTP</v>
      </c>
      <c r="AA210" s="229">
        <f t="shared" si="26"/>
        <v>3</v>
      </c>
      <c r="AB210" s="229">
        <f t="shared" si="27"/>
        <v>7697</v>
      </c>
      <c r="AC210" s="261">
        <f t="shared" si="28"/>
        <v>0.6890996492</v>
      </c>
      <c r="AD210" s="229">
        <f t="shared" si="31"/>
        <v>0.23477394556148581</v>
      </c>
      <c r="AE210" s="229">
        <f t="shared" si="32"/>
        <v>1.4296455691322821E-2</v>
      </c>
      <c r="AF210" s="307">
        <v>43046</v>
      </c>
    </row>
    <row r="211" spans="2:32" x14ac:dyDescent="0.15">
      <c r="B211" s="262">
        <v>1704</v>
      </c>
      <c r="C211" s="229" t="s">
        <v>100</v>
      </c>
      <c r="D211" s="229">
        <v>5</v>
      </c>
      <c r="E211" s="229">
        <v>4440</v>
      </c>
      <c r="F211" s="229">
        <v>2068</v>
      </c>
      <c r="G211" s="229">
        <v>0.46576576580000001</v>
      </c>
      <c r="W211" s="216">
        <f t="shared" si="29"/>
        <v>4106</v>
      </c>
      <c r="X211" s="216">
        <f t="shared" si="30"/>
        <v>6120</v>
      </c>
      <c r="Y211" s="229">
        <f t="shared" si="26"/>
        <v>1704</v>
      </c>
      <c r="Z211" s="229" t="str">
        <f t="shared" si="26"/>
        <v>KPTP</v>
      </c>
      <c r="AA211" s="229">
        <f t="shared" si="26"/>
        <v>4</v>
      </c>
      <c r="AB211" s="229">
        <f t="shared" si="27"/>
        <v>10226</v>
      </c>
      <c r="AC211" s="261">
        <f t="shared" si="28"/>
        <v>0.59847447679999999</v>
      </c>
      <c r="AD211" s="229">
        <f t="shared" si="31"/>
        <v>-0.16202672046834643</v>
      </c>
      <c r="AE211" s="229">
        <f t="shared" si="32"/>
        <v>9.56955953532947E-3</v>
      </c>
      <c r="AF211" s="307">
        <v>43046</v>
      </c>
    </row>
    <row r="212" spans="2:32" x14ac:dyDescent="0.15">
      <c r="B212" s="262">
        <v>1704</v>
      </c>
      <c r="C212" s="229" t="s">
        <v>65</v>
      </c>
      <c r="D212" s="229">
        <v>1</v>
      </c>
      <c r="E212" s="229">
        <v>11057</v>
      </c>
      <c r="F212" s="229">
        <v>8002</v>
      </c>
      <c r="G212" s="229">
        <v>0.72370444060000005</v>
      </c>
      <c r="W212" s="216">
        <f t="shared" si="29"/>
        <v>2372</v>
      </c>
      <c r="X212" s="216">
        <f t="shared" si="30"/>
        <v>2068</v>
      </c>
      <c r="Y212" s="229">
        <f t="shared" si="26"/>
        <v>1704</v>
      </c>
      <c r="Z212" s="229" t="str">
        <f t="shared" si="26"/>
        <v>KPTP</v>
      </c>
      <c r="AA212" s="229">
        <f t="shared" si="26"/>
        <v>5</v>
      </c>
      <c r="AB212" s="229">
        <f t="shared" si="27"/>
        <v>4440</v>
      </c>
      <c r="AC212" s="261">
        <f t="shared" si="28"/>
        <v>0.46576576580000001</v>
      </c>
      <c r="AD212" s="229">
        <f t="shared" si="31"/>
        <v>-0.69829102288513567</v>
      </c>
      <c r="AE212" s="229">
        <f t="shared" si="32"/>
        <v>8.0048293841466556E-2</v>
      </c>
      <c r="AF212" s="307">
        <v>43046</v>
      </c>
    </row>
    <row r="213" spans="2:32" x14ac:dyDescent="0.15">
      <c r="B213" s="262">
        <v>1704</v>
      </c>
      <c r="C213" s="229" t="s">
        <v>65</v>
      </c>
      <c r="D213" s="229">
        <v>2</v>
      </c>
      <c r="E213" s="229">
        <v>5472</v>
      </c>
      <c r="F213" s="229">
        <v>3539</v>
      </c>
      <c r="G213" s="229">
        <v>0.64674707600000003</v>
      </c>
      <c r="W213" s="216">
        <f t="shared" si="29"/>
        <v>3055</v>
      </c>
      <c r="X213" s="216">
        <f t="shared" si="30"/>
        <v>8002</v>
      </c>
      <c r="Y213" s="229">
        <f t="shared" si="26"/>
        <v>1704</v>
      </c>
      <c r="Z213" s="229" t="str">
        <f t="shared" si="26"/>
        <v>ACTUALPAYFINECNT</v>
      </c>
      <c r="AA213" s="229">
        <f t="shared" si="26"/>
        <v>1</v>
      </c>
      <c r="AB213" s="229">
        <f t="shared" si="27"/>
        <v>11057</v>
      </c>
      <c r="AC213" s="261">
        <f t="shared" si="28"/>
        <v>0.72370444060000005</v>
      </c>
      <c r="AD213" s="229">
        <f t="shared" si="31"/>
        <v>0.40177241941564512</v>
      </c>
      <c r="AE213" s="229">
        <f t="shared" si="32"/>
        <v>5.8363421207851936E-2</v>
      </c>
      <c r="AF213" s="307">
        <v>43046</v>
      </c>
    </row>
    <row r="214" spans="2:32" x14ac:dyDescent="0.15">
      <c r="B214" s="262">
        <v>1704</v>
      </c>
      <c r="C214" s="229" t="s">
        <v>65</v>
      </c>
      <c r="D214" s="229">
        <v>3</v>
      </c>
      <c r="E214" s="229">
        <v>3913</v>
      </c>
      <c r="F214" s="229">
        <v>2332</v>
      </c>
      <c r="G214" s="229">
        <v>0.59596217740000001</v>
      </c>
      <c r="W214" s="216">
        <f t="shared" si="29"/>
        <v>1933</v>
      </c>
      <c r="X214" s="216">
        <f t="shared" si="30"/>
        <v>3539</v>
      </c>
      <c r="Y214" s="229">
        <f t="shared" si="26"/>
        <v>1704</v>
      </c>
      <c r="Z214" s="229" t="str">
        <f t="shared" si="26"/>
        <v>ACTUALPAYFINECNT</v>
      </c>
      <c r="AA214" s="229">
        <f t="shared" si="26"/>
        <v>2</v>
      </c>
      <c r="AB214" s="229">
        <f t="shared" si="27"/>
        <v>5472</v>
      </c>
      <c r="AC214" s="261">
        <f t="shared" si="28"/>
        <v>0.64674707600000003</v>
      </c>
      <c r="AD214" s="229">
        <f t="shared" si="31"/>
        <v>4.3631502741293127E-2</v>
      </c>
      <c r="AE214" s="229">
        <f t="shared" si="32"/>
        <v>3.6170084769685608E-4</v>
      </c>
      <c r="AF214" s="307">
        <v>43046</v>
      </c>
    </row>
    <row r="215" spans="2:32" x14ac:dyDescent="0.15">
      <c r="B215" s="262">
        <v>1704</v>
      </c>
      <c r="C215" s="229" t="s">
        <v>65</v>
      </c>
      <c r="D215" s="229">
        <v>4</v>
      </c>
      <c r="E215" s="229">
        <v>5691</v>
      </c>
      <c r="F215" s="229">
        <v>3206</v>
      </c>
      <c r="G215" s="229">
        <v>0.5633456335</v>
      </c>
      <c r="W215" s="216">
        <f t="shared" si="29"/>
        <v>1581</v>
      </c>
      <c r="X215" s="216">
        <f t="shared" si="30"/>
        <v>2332</v>
      </c>
      <c r="Y215" s="229">
        <f t="shared" si="26"/>
        <v>1704</v>
      </c>
      <c r="Z215" s="229" t="str">
        <f t="shared" si="26"/>
        <v>ACTUALPAYFINECNT</v>
      </c>
      <c r="AA215" s="229">
        <f t="shared" si="26"/>
        <v>3</v>
      </c>
      <c r="AB215" s="229">
        <f t="shared" si="27"/>
        <v>3913</v>
      </c>
      <c r="AC215" s="261">
        <f t="shared" si="28"/>
        <v>0.59596217740000001</v>
      </c>
      <c r="AD215" s="229">
        <f t="shared" si="31"/>
        <v>-0.17247078813492833</v>
      </c>
      <c r="AE215" s="229">
        <f t="shared" si="32"/>
        <v>4.1539185192286656E-3</v>
      </c>
      <c r="AF215" s="307">
        <v>43046</v>
      </c>
    </row>
    <row r="216" spans="2:32" x14ac:dyDescent="0.15">
      <c r="B216" s="262">
        <v>1704</v>
      </c>
      <c r="C216" s="229" t="s">
        <v>65</v>
      </c>
      <c r="D216" s="229">
        <v>5</v>
      </c>
      <c r="E216" s="229">
        <v>2492</v>
      </c>
      <c r="F216" s="229">
        <v>1147</v>
      </c>
      <c r="G216" s="229">
        <v>0.46027287319999999</v>
      </c>
      <c r="W216" s="216">
        <f t="shared" si="29"/>
        <v>2485</v>
      </c>
      <c r="X216" s="216">
        <f t="shared" si="30"/>
        <v>3206</v>
      </c>
      <c r="Y216" s="229">
        <f t="shared" si="26"/>
        <v>1704</v>
      </c>
      <c r="Z216" s="229" t="str">
        <f t="shared" si="26"/>
        <v>ACTUALPAYFINECNT</v>
      </c>
      <c r="AA216" s="229">
        <f t="shared" si="26"/>
        <v>4</v>
      </c>
      <c r="AB216" s="229">
        <f t="shared" si="27"/>
        <v>5691</v>
      </c>
      <c r="AC216" s="261">
        <f t="shared" si="28"/>
        <v>0.5633456335</v>
      </c>
      <c r="AD216" s="229">
        <f t="shared" si="31"/>
        <v>-0.30638810375707026</v>
      </c>
      <c r="AE216" s="229">
        <f t="shared" si="32"/>
        <v>1.9321669752786496E-2</v>
      </c>
      <c r="AF216" s="307">
        <v>43046</v>
      </c>
    </row>
    <row r="217" spans="2:32" x14ac:dyDescent="0.15">
      <c r="B217" s="262">
        <v>1704</v>
      </c>
      <c r="C217" s="229" t="s">
        <v>95</v>
      </c>
      <c r="D217" s="229">
        <v>1</v>
      </c>
      <c r="E217" s="229">
        <v>11987</v>
      </c>
      <c r="F217" s="229">
        <v>8403</v>
      </c>
      <c r="G217" s="229">
        <v>0.70100942690000001</v>
      </c>
      <c r="W217" s="216">
        <f t="shared" si="29"/>
        <v>1345</v>
      </c>
      <c r="X217" s="216">
        <f t="shared" si="30"/>
        <v>1147</v>
      </c>
      <c r="Y217" s="229">
        <f t="shared" si="26"/>
        <v>1704</v>
      </c>
      <c r="Z217" s="229" t="str">
        <f t="shared" si="26"/>
        <v>ACTUALPAYFINECNT</v>
      </c>
      <c r="AA217" s="229">
        <f t="shared" si="26"/>
        <v>5</v>
      </c>
      <c r="AB217" s="229">
        <f t="shared" si="27"/>
        <v>2492</v>
      </c>
      <c r="AC217" s="261">
        <f t="shared" si="28"/>
        <v>0.46027287319999999</v>
      </c>
      <c r="AD217" s="229">
        <f t="shared" si="31"/>
        <v>-0.72038367330240816</v>
      </c>
      <c r="AE217" s="229">
        <f t="shared" si="32"/>
        <v>4.7838723539405742E-2</v>
      </c>
      <c r="AF217" s="307">
        <v>43046</v>
      </c>
    </row>
    <row r="218" spans="2:32" x14ac:dyDescent="0.15">
      <c r="B218" s="262">
        <v>1704</v>
      </c>
      <c r="C218" s="229" t="s">
        <v>95</v>
      </c>
      <c r="D218" s="229">
        <v>2</v>
      </c>
      <c r="E218" s="229">
        <v>9220</v>
      </c>
      <c r="F218" s="229">
        <v>5847</v>
      </c>
      <c r="G218" s="229">
        <v>0.63416485899999997</v>
      </c>
      <c r="W218" s="216">
        <f t="shared" si="29"/>
        <v>3584</v>
      </c>
      <c r="X218" s="216">
        <f t="shared" si="30"/>
        <v>8403</v>
      </c>
      <c r="Y218" s="229">
        <f t="shared" si="26"/>
        <v>1704</v>
      </c>
      <c r="Z218" s="229" t="str">
        <f t="shared" si="26"/>
        <v>INCM_TIMES</v>
      </c>
      <c r="AA218" s="229">
        <f t="shared" si="26"/>
        <v>1</v>
      </c>
      <c r="AB218" s="229">
        <f t="shared" si="27"/>
        <v>11987</v>
      </c>
      <c r="AC218" s="261">
        <f t="shared" si="28"/>
        <v>0.70100942690000001</v>
      </c>
      <c r="AD218" s="229">
        <f t="shared" si="31"/>
        <v>0.29096979143755775</v>
      </c>
      <c r="AE218" s="229">
        <f t="shared" si="32"/>
        <v>3.3867759874653063E-2</v>
      </c>
      <c r="AF218" s="307">
        <v>43046</v>
      </c>
    </row>
    <row r="219" spans="2:32" x14ac:dyDescent="0.15">
      <c r="B219" s="262">
        <v>1704</v>
      </c>
      <c r="C219" s="229" t="s">
        <v>95</v>
      </c>
      <c r="D219" s="229">
        <v>3</v>
      </c>
      <c r="E219" s="229">
        <v>2029</v>
      </c>
      <c r="F219" s="229">
        <v>1198</v>
      </c>
      <c r="G219" s="229">
        <v>0.59043863969999999</v>
      </c>
      <c r="W219" s="216">
        <f t="shared" si="29"/>
        <v>3373</v>
      </c>
      <c r="X219" s="216">
        <f t="shared" si="30"/>
        <v>5847</v>
      </c>
      <c r="Y219" s="229">
        <f t="shared" si="26"/>
        <v>1704</v>
      </c>
      <c r="Z219" s="229" t="str">
        <f t="shared" si="26"/>
        <v>INCM_TIMES</v>
      </c>
      <c r="AA219" s="229">
        <f t="shared" si="26"/>
        <v>2</v>
      </c>
      <c r="AB219" s="229">
        <f t="shared" si="27"/>
        <v>9220</v>
      </c>
      <c r="AC219" s="261">
        <f t="shared" si="28"/>
        <v>0.63416485899999997</v>
      </c>
      <c r="AD219" s="229">
        <f t="shared" si="31"/>
        <v>-1.1013345281819034E-2</v>
      </c>
      <c r="AE219" s="229">
        <f t="shared" si="32"/>
        <v>3.9126765774271066E-5</v>
      </c>
      <c r="AF219" s="307">
        <v>43046</v>
      </c>
    </row>
    <row r="220" spans="2:32" x14ac:dyDescent="0.15">
      <c r="B220" s="262">
        <v>1704</v>
      </c>
      <c r="C220" s="229" t="s">
        <v>95</v>
      </c>
      <c r="D220" s="229">
        <v>4</v>
      </c>
      <c r="E220" s="229">
        <v>3063</v>
      </c>
      <c r="F220" s="229">
        <v>1660</v>
      </c>
      <c r="G220" s="229">
        <v>0.5419523343</v>
      </c>
      <c r="W220" s="216">
        <f t="shared" si="29"/>
        <v>831</v>
      </c>
      <c r="X220" s="216">
        <f t="shared" si="30"/>
        <v>1198</v>
      </c>
      <c r="Y220" s="229">
        <f t="shared" si="26"/>
        <v>1704</v>
      </c>
      <c r="Z220" s="229" t="str">
        <f t="shared" si="26"/>
        <v>INCM_TIMES</v>
      </c>
      <c r="AA220" s="229">
        <f t="shared" si="26"/>
        <v>3</v>
      </c>
      <c r="AB220" s="229">
        <f t="shared" si="27"/>
        <v>2029</v>
      </c>
      <c r="AC220" s="261">
        <f t="shared" si="28"/>
        <v>0.59043863969999999</v>
      </c>
      <c r="AD220" s="229">
        <f t="shared" si="31"/>
        <v>-0.19536051457589287</v>
      </c>
      <c r="AE220" s="229">
        <f t="shared" si="32"/>
        <v>2.7704571811598749E-3</v>
      </c>
      <c r="AF220" s="307">
        <v>43046</v>
      </c>
    </row>
    <row r="221" spans="2:32" x14ac:dyDescent="0.15">
      <c r="B221" s="262">
        <v>1704</v>
      </c>
      <c r="C221" s="229" t="s">
        <v>95</v>
      </c>
      <c r="D221" s="229">
        <v>5</v>
      </c>
      <c r="E221" s="229">
        <v>2326</v>
      </c>
      <c r="F221" s="229">
        <v>1118</v>
      </c>
      <c r="G221" s="229">
        <v>0.4806534824</v>
      </c>
      <c r="W221" s="216">
        <f t="shared" si="29"/>
        <v>1403</v>
      </c>
      <c r="X221" s="216">
        <f t="shared" si="30"/>
        <v>1660</v>
      </c>
      <c r="Y221" s="229">
        <f t="shared" si="26"/>
        <v>1704</v>
      </c>
      <c r="Z221" s="229" t="str">
        <f t="shared" si="26"/>
        <v>INCM_TIMES</v>
      </c>
      <c r="AA221" s="229">
        <f t="shared" si="26"/>
        <v>4</v>
      </c>
      <c r="AB221" s="229">
        <f t="shared" si="27"/>
        <v>3063</v>
      </c>
      <c r="AC221" s="261">
        <f t="shared" si="28"/>
        <v>0.5419523343</v>
      </c>
      <c r="AD221" s="229">
        <f t="shared" si="31"/>
        <v>-0.39293469714771145</v>
      </c>
      <c r="AE221" s="229">
        <f t="shared" si="32"/>
        <v>1.7225526309373108E-2</v>
      </c>
      <c r="AF221" s="307">
        <v>43046</v>
      </c>
    </row>
    <row r="222" spans="2:32" x14ac:dyDescent="0.15">
      <c r="B222" s="262">
        <v>1704</v>
      </c>
      <c r="C222" s="229" t="s">
        <v>396</v>
      </c>
      <c r="D222" s="229">
        <v>1</v>
      </c>
      <c r="E222" s="229">
        <v>2777</v>
      </c>
      <c r="F222" s="229">
        <v>1935</v>
      </c>
      <c r="G222" s="229">
        <v>0.69679510259999999</v>
      </c>
      <c r="W222" s="216">
        <f t="shared" si="29"/>
        <v>1208</v>
      </c>
      <c r="X222" s="216">
        <f t="shared" si="30"/>
        <v>1118</v>
      </c>
      <c r="Y222" s="229">
        <f t="shared" si="26"/>
        <v>1704</v>
      </c>
      <c r="Z222" s="229" t="str">
        <f t="shared" si="26"/>
        <v>INCM_TIMES</v>
      </c>
      <c r="AA222" s="229">
        <f t="shared" si="26"/>
        <v>5</v>
      </c>
      <c r="AB222" s="229">
        <f t="shared" si="27"/>
        <v>2326</v>
      </c>
      <c r="AC222" s="261">
        <f t="shared" si="28"/>
        <v>0.4806534824</v>
      </c>
      <c r="AD222" s="229">
        <f t="shared" si="31"/>
        <v>-0.63856422317555528</v>
      </c>
      <c r="AE222" s="229">
        <f t="shared" si="32"/>
        <v>3.5008692451682005E-2</v>
      </c>
      <c r="AF222" s="307">
        <v>43046</v>
      </c>
    </row>
    <row r="223" spans="2:32" x14ac:dyDescent="0.15">
      <c r="B223" s="262">
        <v>1704</v>
      </c>
      <c r="C223" s="229" t="s">
        <v>396</v>
      </c>
      <c r="D223" s="229">
        <v>2</v>
      </c>
      <c r="E223" s="229">
        <v>8285</v>
      </c>
      <c r="F223" s="229">
        <v>5325</v>
      </c>
      <c r="G223" s="229">
        <v>0.64272782139999995</v>
      </c>
      <c r="W223" s="216">
        <f t="shared" si="29"/>
        <v>842</v>
      </c>
      <c r="X223" s="216">
        <f t="shared" si="30"/>
        <v>1935</v>
      </c>
      <c r="Y223" s="229">
        <f t="shared" si="26"/>
        <v>1704</v>
      </c>
      <c r="Z223" s="229" t="str">
        <f t="shared" si="26"/>
        <v>CITY</v>
      </c>
      <c r="AA223" s="229">
        <f t="shared" si="26"/>
        <v>1</v>
      </c>
      <c r="AB223" s="229">
        <f t="shared" si="27"/>
        <v>2777</v>
      </c>
      <c r="AC223" s="261">
        <f t="shared" si="28"/>
        <v>0.69679510259999999</v>
      </c>
      <c r="AD223" s="229">
        <f t="shared" si="31"/>
        <v>0.27094309282571594</v>
      </c>
      <c r="AE223" s="229">
        <f t="shared" si="32"/>
        <v>6.8271401100139725E-3</v>
      </c>
      <c r="AF223" s="307">
        <v>43046</v>
      </c>
    </row>
    <row r="224" spans="2:32" x14ac:dyDescent="0.15">
      <c r="B224" s="262">
        <v>1704</v>
      </c>
      <c r="C224" s="229" t="s">
        <v>396</v>
      </c>
      <c r="D224" s="229">
        <v>3</v>
      </c>
      <c r="E224" s="229">
        <v>11987</v>
      </c>
      <c r="F224" s="229">
        <v>7577</v>
      </c>
      <c r="G224" s="229">
        <v>0.63210144319999995</v>
      </c>
      <c r="W224" s="216">
        <f t="shared" si="29"/>
        <v>2960</v>
      </c>
      <c r="X224" s="216">
        <f t="shared" si="30"/>
        <v>5325</v>
      </c>
      <c r="Y224" s="229">
        <f t="shared" si="26"/>
        <v>1704</v>
      </c>
      <c r="Z224" s="229" t="str">
        <f t="shared" si="26"/>
        <v>CITY</v>
      </c>
      <c r="AA224" s="229">
        <f t="shared" si="26"/>
        <v>2</v>
      </c>
      <c r="AB224" s="229">
        <f t="shared" si="27"/>
        <v>8285</v>
      </c>
      <c r="AC224" s="261">
        <f t="shared" si="28"/>
        <v>0.64272782139999995</v>
      </c>
      <c r="AD224" s="229">
        <f t="shared" si="31"/>
        <v>2.6083944863680361E-2</v>
      </c>
      <c r="AE224" s="229">
        <f t="shared" si="32"/>
        <v>1.9621086312934869E-4</v>
      </c>
      <c r="AF224" s="307">
        <v>43046</v>
      </c>
    </row>
    <row r="225" spans="2:32" x14ac:dyDescent="0.15">
      <c r="B225" s="262">
        <v>1704</v>
      </c>
      <c r="C225" s="229" t="s">
        <v>396</v>
      </c>
      <c r="D225" s="229">
        <v>4</v>
      </c>
      <c r="E225" s="229">
        <v>3687</v>
      </c>
      <c r="F225" s="229">
        <v>2224</v>
      </c>
      <c r="G225" s="229">
        <v>0.60320043400000001</v>
      </c>
      <c r="W225" s="216">
        <f t="shared" si="29"/>
        <v>4410</v>
      </c>
      <c r="X225" s="216">
        <f t="shared" si="30"/>
        <v>7577</v>
      </c>
      <c r="Y225" s="229">
        <f t="shared" si="26"/>
        <v>1704</v>
      </c>
      <c r="Z225" s="229" t="str">
        <f t="shared" si="26"/>
        <v>CITY</v>
      </c>
      <c r="AA225" s="229">
        <f t="shared" si="26"/>
        <v>3</v>
      </c>
      <c r="AB225" s="229">
        <f t="shared" si="27"/>
        <v>11987</v>
      </c>
      <c r="AC225" s="261">
        <f t="shared" si="28"/>
        <v>0.63210144319999995</v>
      </c>
      <c r="AD225" s="229">
        <f t="shared" si="31"/>
        <v>-1.989684490535772E-2</v>
      </c>
      <c r="AE225" s="229">
        <f t="shared" si="32"/>
        <v>1.6622718845827732E-4</v>
      </c>
      <c r="AF225" s="307">
        <v>43046</v>
      </c>
    </row>
    <row r="226" spans="2:32" x14ac:dyDescent="0.15">
      <c r="B226" s="262">
        <v>1704</v>
      </c>
      <c r="C226" s="229" t="s">
        <v>396</v>
      </c>
      <c r="D226" s="229">
        <v>5</v>
      </c>
      <c r="E226" s="229">
        <v>1889</v>
      </c>
      <c r="F226" s="229">
        <v>1165</v>
      </c>
      <c r="G226" s="229">
        <v>0.61672842770000003</v>
      </c>
      <c r="W226" s="216">
        <f t="shared" si="29"/>
        <v>1463</v>
      </c>
      <c r="X226" s="216">
        <f t="shared" si="30"/>
        <v>2224</v>
      </c>
      <c r="Y226" s="229">
        <f t="shared" si="26"/>
        <v>1704</v>
      </c>
      <c r="Z226" s="229" t="str">
        <f t="shared" si="26"/>
        <v>CITY</v>
      </c>
      <c r="AA226" s="229">
        <f t="shared" si="26"/>
        <v>4</v>
      </c>
      <c r="AB226" s="229">
        <f t="shared" si="27"/>
        <v>3687</v>
      </c>
      <c r="AC226" s="261">
        <f t="shared" si="28"/>
        <v>0.60320043400000001</v>
      </c>
      <c r="AD226" s="229">
        <f t="shared" si="31"/>
        <v>-0.14232124404549074</v>
      </c>
      <c r="AE226" s="229">
        <f t="shared" si="32"/>
        <v>2.6561586760189904E-3</v>
      </c>
      <c r="AF226" s="307">
        <v>43046</v>
      </c>
    </row>
    <row r="227" spans="2:32" x14ac:dyDescent="0.15">
      <c r="B227" s="262">
        <v>1704</v>
      </c>
      <c r="C227" s="229" t="s">
        <v>410</v>
      </c>
      <c r="D227" s="229">
        <v>1</v>
      </c>
      <c r="E227" s="229">
        <v>6829</v>
      </c>
      <c r="F227" s="229">
        <v>4068</v>
      </c>
      <c r="G227" s="229">
        <v>0.59569483089999997</v>
      </c>
      <c r="W227" s="216">
        <f t="shared" si="29"/>
        <v>724</v>
      </c>
      <c r="X227" s="216">
        <f t="shared" si="30"/>
        <v>1165</v>
      </c>
      <c r="Y227" s="229">
        <f t="shared" si="26"/>
        <v>1704</v>
      </c>
      <c r="Z227" s="229" t="str">
        <f t="shared" si="26"/>
        <v>CITY</v>
      </c>
      <c r="AA227" s="229">
        <f t="shared" si="26"/>
        <v>5</v>
      </c>
      <c r="AB227" s="229">
        <f t="shared" si="27"/>
        <v>1889</v>
      </c>
      <c r="AC227" s="261">
        <f t="shared" si="28"/>
        <v>0.61672842770000003</v>
      </c>
      <c r="AD227" s="229">
        <f t="shared" si="31"/>
        <v>-8.5454524781754762E-2</v>
      </c>
      <c r="AE227" s="229">
        <f t="shared" si="32"/>
        <v>4.872962116941047E-4</v>
      </c>
      <c r="AF227" s="307">
        <v>43046</v>
      </c>
    </row>
    <row r="228" spans="2:32" x14ac:dyDescent="0.15">
      <c r="B228" s="262">
        <v>1704</v>
      </c>
      <c r="C228" s="229" t="s">
        <v>410</v>
      </c>
      <c r="D228" s="229">
        <v>2</v>
      </c>
      <c r="E228" s="229">
        <v>7548</v>
      </c>
      <c r="F228" s="229">
        <v>4680</v>
      </c>
      <c r="G228" s="229">
        <v>0.62003179649999995</v>
      </c>
      <c r="W228" s="216">
        <f t="shared" si="29"/>
        <v>2761</v>
      </c>
      <c r="X228" s="216">
        <f t="shared" si="30"/>
        <v>4068</v>
      </c>
      <c r="Y228" s="229">
        <f t="shared" si="26"/>
        <v>1704</v>
      </c>
      <c r="Z228" s="229" t="str">
        <f t="shared" si="26"/>
        <v>PERSON_APP_AGE</v>
      </c>
      <c r="AA228" s="229">
        <f t="shared" si="26"/>
        <v>1</v>
      </c>
      <c r="AB228" s="229">
        <f t="shared" si="27"/>
        <v>6829</v>
      </c>
      <c r="AC228" s="261">
        <f t="shared" si="28"/>
        <v>0.59569483089999997</v>
      </c>
      <c r="AD228" s="229">
        <f t="shared" si="31"/>
        <v>-0.17358095315754329</v>
      </c>
      <c r="AE228" s="229">
        <f t="shared" si="32"/>
        <v>7.3439790784607332E-3</v>
      </c>
      <c r="AF228" s="307">
        <v>43046</v>
      </c>
    </row>
    <row r="229" spans="2:32" x14ac:dyDescent="0.15">
      <c r="B229" s="262">
        <v>1704</v>
      </c>
      <c r="C229" s="229" t="s">
        <v>410</v>
      </c>
      <c r="D229" s="229">
        <v>3</v>
      </c>
      <c r="E229" s="229">
        <v>3451</v>
      </c>
      <c r="F229" s="229">
        <v>2209</v>
      </c>
      <c r="G229" s="229">
        <v>0.64010431759999997</v>
      </c>
      <c r="W229" s="216">
        <f t="shared" si="29"/>
        <v>2868</v>
      </c>
      <c r="X229" s="216">
        <f t="shared" si="30"/>
        <v>4680</v>
      </c>
      <c r="Y229" s="229">
        <f t="shared" si="26"/>
        <v>1704</v>
      </c>
      <c r="Z229" s="229" t="str">
        <f t="shared" si="26"/>
        <v>PERSON_APP_AGE</v>
      </c>
      <c r="AA229" s="229">
        <f t="shared" si="26"/>
        <v>2</v>
      </c>
      <c r="AB229" s="229">
        <f t="shared" si="27"/>
        <v>7548</v>
      </c>
      <c r="AC229" s="261">
        <f t="shared" si="28"/>
        <v>0.62003179649999995</v>
      </c>
      <c r="AD229" s="229">
        <f t="shared" si="31"/>
        <v>-7.1456311203657932E-2</v>
      </c>
      <c r="AE229" s="229">
        <f t="shared" si="32"/>
        <v>1.3590786993763081E-3</v>
      </c>
      <c r="AF229" s="307">
        <v>43046</v>
      </c>
    </row>
    <row r="230" spans="2:32" x14ac:dyDescent="0.15">
      <c r="B230" s="262">
        <v>1704</v>
      </c>
      <c r="C230" s="229" t="s">
        <v>410</v>
      </c>
      <c r="D230" s="229">
        <v>4</v>
      </c>
      <c r="E230" s="229">
        <v>6655</v>
      </c>
      <c r="F230" s="229">
        <v>4389</v>
      </c>
      <c r="G230" s="229">
        <v>0.65950413220000004</v>
      </c>
      <c r="W230" s="216">
        <f t="shared" si="29"/>
        <v>1242</v>
      </c>
      <c r="X230" s="216">
        <f t="shared" si="30"/>
        <v>2209</v>
      </c>
      <c r="Y230" s="229">
        <f t="shared" si="26"/>
        <v>1704</v>
      </c>
      <c r="Z230" s="229" t="str">
        <f t="shared" si="26"/>
        <v>PERSON_APP_AGE</v>
      </c>
      <c r="AA230" s="229">
        <f t="shared" si="26"/>
        <v>3</v>
      </c>
      <c r="AB230" s="229">
        <f t="shared" si="27"/>
        <v>3451</v>
      </c>
      <c r="AC230" s="261">
        <f t="shared" si="28"/>
        <v>0.64010431759999997</v>
      </c>
      <c r="AD230" s="229">
        <f t="shared" si="31"/>
        <v>1.467744253085379E-2</v>
      </c>
      <c r="AE230" s="229">
        <f t="shared" si="32"/>
        <v>2.5919215898585204E-5</v>
      </c>
      <c r="AF230" s="307">
        <v>43046</v>
      </c>
    </row>
    <row r="231" spans="2:32" x14ac:dyDescent="0.15">
      <c r="B231" s="262">
        <v>1704</v>
      </c>
      <c r="C231" s="229" t="s">
        <v>410</v>
      </c>
      <c r="D231" s="229">
        <v>5</v>
      </c>
      <c r="E231" s="229">
        <v>4142</v>
      </c>
      <c r="F231" s="229">
        <v>2880</v>
      </c>
      <c r="G231" s="229">
        <v>0.69531627230000004</v>
      </c>
      <c r="W231" s="216">
        <f t="shared" si="29"/>
        <v>2266</v>
      </c>
      <c r="X231" s="216">
        <f t="shared" si="30"/>
        <v>4389</v>
      </c>
      <c r="Y231" s="229">
        <f t="shared" si="26"/>
        <v>1704</v>
      </c>
      <c r="Z231" s="229" t="str">
        <f t="shared" si="26"/>
        <v>PERSON_APP_AGE</v>
      </c>
      <c r="AA231" s="229">
        <f t="shared" si="26"/>
        <v>4</v>
      </c>
      <c r="AB231" s="229">
        <f t="shared" si="27"/>
        <v>6655</v>
      </c>
      <c r="AC231" s="261">
        <f t="shared" si="28"/>
        <v>0.65950413220000004</v>
      </c>
      <c r="AD231" s="229">
        <f t="shared" si="31"/>
        <v>9.9945749704443129E-2</v>
      </c>
      <c r="AE231" s="229">
        <f t="shared" si="32"/>
        <v>2.2891838633856947E-3</v>
      </c>
      <c r="AF231" s="307">
        <v>43046</v>
      </c>
    </row>
    <row r="232" spans="2:32" x14ac:dyDescent="0.15">
      <c r="B232" s="262">
        <v>1704</v>
      </c>
      <c r="C232" s="229" t="s">
        <v>99</v>
      </c>
      <c r="D232" s="229">
        <v>1</v>
      </c>
      <c r="E232" s="229">
        <v>13218</v>
      </c>
      <c r="F232" s="229">
        <v>7092</v>
      </c>
      <c r="G232" s="229">
        <v>0.53654108030000003</v>
      </c>
      <c r="W232" s="216">
        <f t="shared" si="29"/>
        <v>1262</v>
      </c>
      <c r="X232" s="216">
        <f t="shared" si="30"/>
        <v>2880</v>
      </c>
      <c r="Y232" s="229">
        <f t="shared" si="26"/>
        <v>1704</v>
      </c>
      <c r="Z232" s="229" t="str">
        <f t="shared" si="26"/>
        <v>PERSON_APP_AGE</v>
      </c>
      <c r="AA232" s="229">
        <f t="shared" si="26"/>
        <v>5</v>
      </c>
      <c r="AB232" s="229">
        <f t="shared" si="27"/>
        <v>4142</v>
      </c>
      <c r="AC232" s="261">
        <f t="shared" si="28"/>
        <v>0.69531627230000004</v>
      </c>
      <c r="AD232" s="229">
        <f t="shared" si="31"/>
        <v>0.26395303163299372</v>
      </c>
      <c r="AE232" s="229">
        <f t="shared" si="32"/>
        <v>9.676042549415011E-3</v>
      </c>
      <c r="AF232" s="307">
        <v>43046</v>
      </c>
    </row>
    <row r="233" spans="2:32" x14ac:dyDescent="0.15">
      <c r="B233" s="262">
        <v>1704</v>
      </c>
      <c r="C233" s="229" t="s">
        <v>99</v>
      </c>
      <c r="D233" s="229">
        <v>2</v>
      </c>
      <c r="E233" s="229">
        <v>15407</v>
      </c>
      <c r="F233" s="229">
        <v>11134</v>
      </c>
      <c r="G233" s="229">
        <v>0.72265853179999995</v>
      </c>
      <c r="W233" s="216">
        <f t="shared" si="29"/>
        <v>6126</v>
      </c>
      <c r="X233" s="216">
        <f t="shared" si="30"/>
        <v>7092</v>
      </c>
      <c r="Y233" s="229">
        <f t="shared" si="26"/>
        <v>1704</v>
      </c>
      <c r="Z233" s="229" t="str">
        <f t="shared" si="26"/>
        <v>RECENT_CONTACT_DAY</v>
      </c>
      <c r="AA233" s="229">
        <f t="shared" si="26"/>
        <v>1</v>
      </c>
      <c r="AB233" s="229">
        <f t="shared" si="27"/>
        <v>13218</v>
      </c>
      <c r="AC233" s="261">
        <f t="shared" si="28"/>
        <v>0.53654108030000003</v>
      </c>
      <c r="AD233" s="229">
        <f t="shared" si="31"/>
        <v>-0.41471411859446161</v>
      </c>
      <c r="AE233" s="229">
        <f t="shared" si="32"/>
        <v>8.2934800417634472E-2</v>
      </c>
      <c r="AF233" s="307">
        <v>43046</v>
      </c>
    </row>
    <row r="234" spans="2:32" x14ac:dyDescent="0.15">
      <c r="B234" s="262">
        <v>1704</v>
      </c>
      <c r="C234" s="229" t="s">
        <v>27</v>
      </c>
      <c r="D234" s="229">
        <v>1</v>
      </c>
      <c r="E234" s="229">
        <v>25267</v>
      </c>
      <c r="F234" s="229">
        <v>15984</v>
      </c>
      <c r="G234" s="229">
        <v>0.63260379150000001</v>
      </c>
      <c r="W234" s="216">
        <f t="shared" si="29"/>
        <v>4273</v>
      </c>
      <c r="X234" s="216">
        <f t="shared" si="30"/>
        <v>11134</v>
      </c>
      <c r="Y234" s="229">
        <f t="shared" si="26"/>
        <v>1704</v>
      </c>
      <c r="Z234" s="229" t="str">
        <f t="shared" si="26"/>
        <v>RECENT_CONTACT_DAY</v>
      </c>
      <c r="AA234" s="229">
        <f t="shared" si="26"/>
        <v>2</v>
      </c>
      <c r="AB234" s="229">
        <f t="shared" si="27"/>
        <v>15407</v>
      </c>
      <c r="AC234" s="261">
        <f t="shared" si="28"/>
        <v>0.72265853179999995</v>
      </c>
      <c r="AD234" s="229">
        <f t="shared" si="31"/>
        <v>0.39654783470358868</v>
      </c>
      <c r="AE234" s="229">
        <f t="shared" si="32"/>
        <v>7.9301895094985128E-2</v>
      </c>
      <c r="AF234" s="307">
        <v>43046</v>
      </c>
    </row>
    <row r="235" spans="2:32" x14ac:dyDescent="0.15">
      <c r="B235" s="262">
        <v>1704</v>
      </c>
      <c r="C235" s="229" t="s">
        <v>27</v>
      </c>
      <c r="D235" s="229">
        <v>2</v>
      </c>
      <c r="E235" s="229">
        <v>3358</v>
      </c>
      <c r="F235" s="229">
        <v>2242</v>
      </c>
      <c r="G235" s="229">
        <v>0.66765932100000003</v>
      </c>
      <c r="W235" s="216">
        <f t="shared" si="29"/>
        <v>9283</v>
      </c>
      <c r="X235" s="216">
        <f t="shared" si="30"/>
        <v>15984</v>
      </c>
      <c r="Y235" s="229">
        <f t="shared" si="26"/>
        <v>1704</v>
      </c>
      <c r="Z235" s="229" t="str">
        <f t="shared" si="26"/>
        <v>REJ_COUNT</v>
      </c>
      <c r="AA235" s="229">
        <f t="shared" si="26"/>
        <v>1</v>
      </c>
      <c r="AB235" s="229">
        <f t="shared" si="27"/>
        <v>25267</v>
      </c>
      <c r="AC235" s="261">
        <f t="shared" si="28"/>
        <v>0.63260379150000001</v>
      </c>
      <c r="AD235" s="229">
        <f t="shared" si="31"/>
        <v>-1.7736046907437242E-2</v>
      </c>
      <c r="AE235" s="229">
        <f t="shared" si="32"/>
        <v>2.7833305616365057E-4</v>
      </c>
      <c r="AF235" s="307">
        <v>43046</v>
      </c>
    </row>
    <row r="236" spans="2:32" x14ac:dyDescent="0.15">
      <c r="B236" s="262">
        <v>1704</v>
      </c>
      <c r="C236" s="229" t="s">
        <v>32</v>
      </c>
      <c r="D236" s="229">
        <v>1</v>
      </c>
      <c r="E236" s="229">
        <v>5940</v>
      </c>
      <c r="F236" s="229">
        <v>3706</v>
      </c>
      <c r="G236" s="229">
        <v>0.62390572389999999</v>
      </c>
      <c r="W236" s="216">
        <f t="shared" si="29"/>
        <v>1116</v>
      </c>
      <c r="X236" s="216">
        <f t="shared" si="30"/>
        <v>2242</v>
      </c>
      <c r="Y236" s="229">
        <f t="shared" si="26"/>
        <v>1704</v>
      </c>
      <c r="Z236" s="229" t="str">
        <f t="shared" si="26"/>
        <v>REJ_COUNT</v>
      </c>
      <c r="AA236" s="229">
        <f t="shared" si="26"/>
        <v>2</v>
      </c>
      <c r="AB236" s="229">
        <f t="shared" si="27"/>
        <v>3358</v>
      </c>
      <c r="AC236" s="261">
        <f t="shared" si="28"/>
        <v>0.66765932100000003</v>
      </c>
      <c r="AD236" s="229">
        <f t="shared" si="31"/>
        <v>0.13647796229500961</v>
      </c>
      <c r="AE236" s="229">
        <f t="shared" si="32"/>
        <v>2.141758450617801E-3</v>
      </c>
      <c r="AF236" s="307">
        <v>43046</v>
      </c>
    </row>
    <row r="237" spans="2:32" x14ac:dyDescent="0.15">
      <c r="B237" s="262">
        <v>1704</v>
      </c>
      <c r="C237" s="229" t="s">
        <v>32</v>
      </c>
      <c r="D237" s="229">
        <v>2</v>
      </c>
      <c r="E237" s="229">
        <v>5414</v>
      </c>
      <c r="F237" s="229">
        <v>3536</v>
      </c>
      <c r="G237" s="229">
        <v>0.65312153679999996</v>
      </c>
      <c r="W237" s="216">
        <f t="shared" si="29"/>
        <v>2234</v>
      </c>
      <c r="X237" s="216">
        <f t="shared" si="30"/>
        <v>3706</v>
      </c>
      <c r="Y237" s="229">
        <f t="shared" si="26"/>
        <v>1704</v>
      </c>
      <c r="Z237" s="229" t="str">
        <f t="shared" si="26"/>
        <v>CREDIT_AMOUNT</v>
      </c>
      <c r="AA237" s="229">
        <f t="shared" si="26"/>
        <v>1</v>
      </c>
      <c r="AB237" s="229">
        <f t="shared" si="27"/>
        <v>5940</v>
      </c>
      <c r="AC237" s="261">
        <f t="shared" si="28"/>
        <v>0.62390572389999999</v>
      </c>
      <c r="AD237" s="229">
        <f t="shared" si="31"/>
        <v>-5.4980071179680387E-2</v>
      </c>
      <c r="AE237" s="229">
        <f t="shared" si="32"/>
        <v>6.3185599951419403E-4</v>
      </c>
      <c r="AF237" s="307">
        <v>43046</v>
      </c>
    </row>
    <row r="238" spans="2:32" x14ac:dyDescent="0.15">
      <c r="B238" s="262">
        <v>1704</v>
      </c>
      <c r="C238" s="229" t="s">
        <v>32</v>
      </c>
      <c r="D238" s="229">
        <v>3</v>
      </c>
      <c r="E238" s="229">
        <v>17271</v>
      </c>
      <c r="F238" s="229">
        <v>10984</v>
      </c>
      <c r="G238" s="229">
        <v>0.63597938740000004</v>
      </c>
      <c r="W238" s="216">
        <f t="shared" si="29"/>
        <v>1878</v>
      </c>
      <c r="X238" s="216">
        <f t="shared" si="30"/>
        <v>3536</v>
      </c>
      <c r="Y238" s="229">
        <f t="shared" si="26"/>
        <v>1704</v>
      </c>
      <c r="Z238" s="229" t="str">
        <f t="shared" si="26"/>
        <v>CREDIT_AMOUNT</v>
      </c>
      <c r="AA238" s="229">
        <f t="shared" si="26"/>
        <v>2</v>
      </c>
      <c r="AB238" s="229">
        <f t="shared" si="27"/>
        <v>5414</v>
      </c>
      <c r="AC238" s="261">
        <f t="shared" si="28"/>
        <v>0.65312153679999996</v>
      </c>
      <c r="AD238" s="229">
        <f t="shared" si="31"/>
        <v>7.1649265593486583E-2</v>
      </c>
      <c r="AE238" s="229">
        <f t="shared" si="32"/>
        <v>9.6112268631732081E-4</v>
      </c>
      <c r="AF238" s="307">
        <v>43046</v>
      </c>
    </row>
    <row r="239" spans="2:32" x14ac:dyDescent="0.15">
      <c r="B239" s="262">
        <v>1704</v>
      </c>
      <c r="C239" s="229" t="s">
        <v>88</v>
      </c>
      <c r="D239" s="229">
        <v>1</v>
      </c>
      <c r="E239" s="229">
        <v>26811</v>
      </c>
      <c r="F239" s="229">
        <v>17009</v>
      </c>
      <c r="G239" s="229">
        <v>0.63440378949999998</v>
      </c>
      <c r="W239" s="216">
        <f t="shared" si="29"/>
        <v>6287</v>
      </c>
      <c r="X239" s="216">
        <f t="shared" si="30"/>
        <v>10984</v>
      </c>
      <c r="Y239" s="229">
        <f t="shared" si="26"/>
        <v>1704</v>
      </c>
      <c r="Z239" s="229" t="str">
        <f t="shared" si="26"/>
        <v>CREDIT_AMOUNT</v>
      </c>
      <c r="AA239" s="229">
        <f t="shared" si="26"/>
        <v>3</v>
      </c>
      <c r="AB239" s="229">
        <f t="shared" si="27"/>
        <v>17271</v>
      </c>
      <c r="AC239" s="261">
        <f t="shared" si="28"/>
        <v>0.63597938740000004</v>
      </c>
      <c r="AD239" s="229">
        <f t="shared" si="31"/>
        <v>-3.1838393310934447E-3</v>
      </c>
      <c r="AE239" s="229">
        <f t="shared" si="32"/>
        <v>6.1187539641341633E-6</v>
      </c>
      <c r="AF239" s="307">
        <v>43046</v>
      </c>
    </row>
    <row r="240" spans="2:32" x14ac:dyDescent="0.15">
      <c r="B240" s="262">
        <v>1704</v>
      </c>
      <c r="C240" s="229" t="s">
        <v>88</v>
      </c>
      <c r="D240" s="229">
        <v>2</v>
      </c>
      <c r="E240" s="229">
        <v>1814</v>
      </c>
      <c r="F240" s="229">
        <v>1217</v>
      </c>
      <c r="G240" s="229">
        <v>0.67089305399999999</v>
      </c>
      <c r="W240" s="216">
        <f t="shared" si="29"/>
        <v>9802</v>
      </c>
      <c r="X240" s="216">
        <f t="shared" si="30"/>
        <v>17009</v>
      </c>
      <c r="Y240" s="229">
        <f t="shared" si="26"/>
        <v>1704</v>
      </c>
      <c r="Z240" s="229" t="str">
        <f t="shared" si="26"/>
        <v>MAX_SEQ_DUEDAYS</v>
      </c>
      <c r="AA240" s="229">
        <f t="shared" si="26"/>
        <v>1</v>
      </c>
      <c r="AB240" s="229">
        <f t="shared" si="27"/>
        <v>26811</v>
      </c>
      <c r="AC240" s="261">
        <f t="shared" si="28"/>
        <v>0.63440378949999998</v>
      </c>
      <c r="AD240" s="229">
        <f t="shared" si="31"/>
        <v>-9.9833291512404464E-3</v>
      </c>
      <c r="AE240" s="229">
        <f t="shared" si="32"/>
        <v>9.3477664087098517E-5</v>
      </c>
      <c r="AF240" s="307">
        <v>43046</v>
      </c>
    </row>
    <row r="241" spans="2:32" x14ac:dyDescent="0.15">
      <c r="B241" s="262">
        <v>1705</v>
      </c>
      <c r="C241" s="229" t="s">
        <v>100</v>
      </c>
      <c r="D241" s="229">
        <v>1</v>
      </c>
      <c r="E241" s="229">
        <v>1502</v>
      </c>
      <c r="F241" s="229">
        <v>1239</v>
      </c>
      <c r="G241" s="229">
        <v>0.8249001332</v>
      </c>
      <c r="W241" s="216">
        <f t="shared" si="29"/>
        <v>597</v>
      </c>
      <c r="X241" s="216">
        <f t="shared" si="30"/>
        <v>1217</v>
      </c>
      <c r="Y241" s="229">
        <f t="shared" si="26"/>
        <v>1704</v>
      </c>
      <c r="Z241" s="229" t="str">
        <f t="shared" si="26"/>
        <v>MAX_SEQ_DUEDAYS</v>
      </c>
      <c r="AA241" s="229">
        <f t="shared" si="26"/>
        <v>2</v>
      </c>
      <c r="AB241" s="229">
        <f t="shared" si="27"/>
        <v>1814</v>
      </c>
      <c r="AC241" s="261">
        <f t="shared" si="28"/>
        <v>0.67089305399999999</v>
      </c>
      <c r="AD241" s="229">
        <f t="shared" si="31"/>
        <v>0.15108748119908569</v>
      </c>
      <c r="AE241" s="229">
        <f t="shared" si="32"/>
        <v>1.4146888879787269E-3</v>
      </c>
      <c r="AF241" s="307">
        <v>43046</v>
      </c>
    </row>
    <row r="242" spans="2:32" x14ac:dyDescent="0.15">
      <c r="B242" s="262">
        <v>1705</v>
      </c>
      <c r="C242" s="229" t="s">
        <v>100</v>
      </c>
      <c r="D242" s="229">
        <v>2</v>
      </c>
      <c r="E242" s="229">
        <v>5199</v>
      </c>
      <c r="F242" s="229">
        <v>3882</v>
      </c>
      <c r="G242" s="229">
        <v>0.7466820542</v>
      </c>
      <c r="W242" s="216">
        <f t="shared" si="29"/>
        <v>263</v>
      </c>
      <c r="X242" s="216">
        <f t="shared" si="30"/>
        <v>1239</v>
      </c>
      <c r="Y242" s="229">
        <f t="shared" si="26"/>
        <v>1705</v>
      </c>
      <c r="Z242" s="229" t="str">
        <f t="shared" si="26"/>
        <v>KPTP</v>
      </c>
      <c r="AA242" s="229">
        <f t="shared" si="26"/>
        <v>1</v>
      </c>
      <c r="AB242" s="229">
        <f t="shared" si="27"/>
        <v>1502</v>
      </c>
      <c r="AC242" s="261">
        <f t="shared" si="28"/>
        <v>0.8249001332</v>
      </c>
      <c r="AD242" s="229">
        <f t="shared" si="31"/>
        <v>0.97364838492936889</v>
      </c>
      <c r="AE242" s="229">
        <f t="shared" si="32"/>
        <v>3.7011723393973725E-2</v>
      </c>
      <c r="AF242" s="307">
        <v>43046</v>
      </c>
    </row>
    <row r="243" spans="2:32" x14ac:dyDescent="0.15">
      <c r="B243" s="262">
        <v>1705</v>
      </c>
      <c r="C243" s="229" t="s">
        <v>100</v>
      </c>
      <c r="D243" s="229">
        <v>3</v>
      </c>
      <c r="E243" s="229">
        <v>8286</v>
      </c>
      <c r="F243" s="229">
        <v>5775</v>
      </c>
      <c r="G243" s="229">
        <v>0.69695872560000005</v>
      </c>
      <c r="W243" s="216">
        <f t="shared" si="29"/>
        <v>1317</v>
      </c>
      <c r="X243" s="216">
        <f t="shared" si="30"/>
        <v>3882</v>
      </c>
      <c r="Y243" s="229">
        <f t="shared" si="26"/>
        <v>1705</v>
      </c>
      <c r="Z243" s="229" t="str">
        <f t="shared" si="26"/>
        <v>KPTP</v>
      </c>
      <c r="AA243" s="229">
        <f t="shared" si="26"/>
        <v>2</v>
      </c>
      <c r="AB243" s="229">
        <f t="shared" si="27"/>
        <v>5199</v>
      </c>
      <c r="AC243" s="261">
        <f t="shared" si="28"/>
        <v>0.7466820542</v>
      </c>
      <c r="AD243" s="229">
        <f t="shared" si="31"/>
        <v>0.5047365974636655</v>
      </c>
      <c r="AE243" s="229">
        <f t="shared" si="32"/>
        <v>3.8286973973911925E-2</v>
      </c>
      <c r="AF243" s="307">
        <v>43046</v>
      </c>
    </row>
    <row r="244" spans="2:32" x14ac:dyDescent="0.15">
      <c r="B244" s="262">
        <v>1705</v>
      </c>
      <c r="C244" s="229" t="s">
        <v>100</v>
      </c>
      <c r="D244" s="229">
        <v>4</v>
      </c>
      <c r="E244" s="229">
        <v>11517</v>
      </c>
      <c r="F244" s="229">
        <v>6995</v>
      </c>
      <c r="G244" s="229">
        <v>0.60736302860000002</v>
      </c>
      <c r="W244" s="216">
        <f t="shared" si="29"/>
        <v>2511</v>
      </c>
      <c r="X244" s="216">
        <f t="shared" si="30"/>
        <v>5775</v>
      </c>
      <c r="Y244" s="229">
        <f t="shared" si="26"/>
        <v>1705</v>
      </c>
      <c r="Z244" s="229" t="str">
        <f t="shared" si="26"/>
        <v>KPTP</v>
      </c>
      <c r="AA244" s="229">
        <f t="shared" si="26"/>
        <v>3</v>
      </c>
      <c r="AB244" s="229">
        <f t="shared" si="27"/>
        <v>8286</v>
      </c>
      <c r="AC244" s="261">
        <f t="shared" si="28"/>
        <v>0.69695872560000005</v>
      </c>
      <c r="AD244" s="229">
        <f t="shared" si="31"/>
        <v>0.2565997117104003</v>
      </c>
      <c r="AE244" s="229">
        <f t="shared" si="32"/>
        <v>1.6534955479037806E-2</v>
      </c>
      <c r="AF244" s="307">
        <v>43046</v>
      </c>
    </row>
    <row r="245" spans="2:32" x14ac:dyDescent="0.15">
      <c r="B245" s="262">
        <v>1705</v>
      </c>
      <c r="C245" s="229" t="s">
        <v>100</v>
      </c>
      <c r="D245" s="229">
        <v>5</v>
      </c>
      <c r="E245" s="229">
        <v>5178</v>
      </c>
      <c r="F245" s="229">
        <v>2392</v>
      </c>
      <c r="G245" s="229">
        <v>0.46195442260000003</v>
      </c>
      <c r="W245" s="216">
        <f t="shared" si="29"/>
        <v>4522</v>
      </c>
      <c r="X245" s="216">
        <f t="shared" si="30"/>
        <v>6995</v>
      </c>
      <c r="Y245" s="229">
        <f t="shared" si="26"/>
        <v>1705</v>
      </c>
      <c r="Z245" s="229" t="str">
        <f t="shared" si="26"/>
        <v>KPTP</v>
      </c>
      <c r="AA245" s="229">
        <f t="shared" si="26"/>
        <v>4</v>
      </c>
      <c r="AB245" s="229">
        <f t="shared" si="27"/>
        <v>11517</v>
      </c>
      <c r="AC245" s="261">
        <f t="shared" si="28"/>
        <v>0.60736302860000002</v>
      </c>
      <c r="AD245" s="229">
        <f t="shared" si="31"/>
        <v>-0.14001623026034268</v>
      </c>
      <c r="AE245" s="229">
        <f t="shared" si="32"/>
        <v>7.2572339872759607E-3</v>
      </c>
      <c r="AF245" s="307">
        <v>43046</v>
      </c>
    </row>
    <row r="246" spans="2:32" x14ac:dyDescent="0.15">
      <c r="B246" s="262">
        <v>1705</v>
      </c>
      <c r="C246" s="229" t="s">
        <v>65</v>
      </c>
      <c r="D246" s="229">
        <v>1</v>
      </c>
      <c r="E246" s="229">
        <v>12051</v>
      </c>
      <c r="F246" s="229">
        <v>8792</v>
      </c>
      <c r="G246" s="229">
        <v>0.72956601109999997</v>
      </c>
      <c r="W246" s="216">
        <f t="shared" si="29"/>
        <v>2786</v>
      </c>
      <c r="X246" s="216">
        <f t="shared" si="30"/>
        <v>2392</v>
      </c>
      <c r="Y246" s="229">
        <f t="shared" si="26"/>
        <v>1705</v>
      </c>
      <c r="Z246" s="229" t="str">
        <f t="shared" si="26"/>
        <v>KPTP</v>
      </c>
      <c r="AA246" s="229">
        <f t="shared" si="26"/>
        <v>5</v>
      </c>
      <c r="AB246" s="229">
        <f t="shared" si="27"/>
        <v>5178</v>
      </c>
      <c r="AC246" s="261">
        <f t="shared" si="28"/>
        <v>0.46195442260000003</v>
      </c>
      <c r="AD246" s="229">
        <f t="shared" si="31"/>
        <v>-0.72873450379123761</v>
      </c>
      <c r="AE246" s="229">
        <f t="shared" si="32"/>
        <v>9.2167521049638559E-2</v>
      </c>
      <c r="AF246" s="307">
        <v>43046</v>
      </c>
    </row>
    <row r="247" spans="2:32" x14ac:dyDescent="0.15">
      <c r="B247" s="262">
        <v>1705</v>
      </c>
      <c r="C247" s="229" t="s">
        <v>65</v>
      </c>
      <c r="D247" s="229">
        <v>2</v>
      </c>
      <c r="E247" s="229">
        <v>5794</v>
      </c>
      <c r="F247" s="229">
        <v>3730</v>
      </c>
      <c r="G247" s="229">
        <v>0.64376941659999998</v>
      </c>
      <c r="W247" s="216">
        <f t="shared" si="29"/>
        <v>3259</v>
      </c>
      <c r="X247" s="216">
        <f t="shared" si="30"/>
        <v>8792</v>
      </c>
      <c r="Y247" s="229">
        <f t="shared" si="26"/>
        <v>1705</v>
      </c>
      <c r="Z247" s="229" t="str">
        <f t="shared" si="26"/>
        <v>ACTUALPAYFINECNT</v>
      </c>
      <c r="AA247" s="229">
        <f t="shared" si="26"/>
        <v>1</v>
      </c>
      <c r="AB247" s="229">
        <f t="shared" si="27"/>
        <v>12051</v>
      </c>
      <c r="AC247" s="261">
        <f t="shared" si="28"/>
        <v>0.72956601109999997</v>
      </c>
      <c r="AD247" s="229">
        <f t="shared" si="31"/>
        <v>0.41616435272388669</v>
      </c>
      <c r="AE247" s="229">
        <f t="shared" si="32"/>
        <v>6.141095045909066E-2</v>
      </c>
      <c r="AF247" s="307">
        <v>43046</v>
      </c>
    </row>
    <row r="248" spans="2:32" x14ac:dyDescent="0.15">
      <c r="B248" s="262">
        <v>1705</v>
      </c>
      <c r="C248" s="229" t="s">
        <v>65</v>
      </c>
      <c r="D248" s="229">
        <v>3</v>
      </c>
      <c r="E248" s="229">
        <v>4353</v>
      </c>
      <c r="F248" s="229">
        <v>2654</v>
      </c>
      <c r="G248" s="229">
        <v>0.60969446360000001</v>
      </c>
      <c r="W248" s="216">
        <f t="shared" si="29"/>
        <v>2064</v>
      </c>
      <c r="X248" s="216">
        <f t="shared" si="30"/>
        <v>3730</v>
      </c>
      <c r="Y248" s="229">
        <f t="shared" si="26"/>
        <v>1705</v>
      </c>
      <c r="Z248" s="229" t="str">
        <f t="shared" si="26"/>
        <v>ACTUALPAYFINECNT</v>
      </c>
      <c r="AA248" s="229">
        <f t="shared" si="26"/>
        <v>2</v>
      </c>
      <c r="AB248" s="229">
        <f t="shared" si="27"/>
        <v>5794</v>
      </c>
      <c r="AC248" s="261">
        <f t="shared" si="28"/>
        <v>0.64376941659999998</v>
      </c>
      <c r="AD248" s="229">
        <f t="shared" si="31"/>
        <v>1.5504921514398751E-2</v>
      </c>
      <c r="AE248" s="229">
        <f t="shared" si="32"/>
        <v>4.3868550509527172E-5</v>
      </c>
      <c r="AF248" s="307">
        <v>43046</v>
      </c>
    </row>
    <row r="249" spans="2:32" x14ac:dyDescent="0.15">
      <c r="B249" s="262">
        <v>1705</v>
      </c>
      <c r="C249" s="229" t="s">
        <v>65</v>
      </c>
      <c r="D249" s="229">
        <v>4</v>
      </c>
      <c r="E249" s="229">
        <v>6559</v>
      </c>
      <c r="F249" s="229">
        <v>3721</v>
      </c>
      <c r="G249" s="229">
        <v>0.56731209029999996</v>
      </c>
      <c r="W249" s="216">
        <f t="shared" si="29"/>
        <v>1699</v>
      </c>
      <c r="X249" s="216">
        <f t="shared" si="30"/>
        <v>2654</v>
      </c>
      <c r="Y249" s="229">
        <f t="shared" si="26"/>
        <v>1705</v>
      </c>
      <c r="Z249" s="229" t="str">
        <f t="shared" si="26"/>
        <v>ACTUALPAYFINECNT</v>
      </c>
      <c r="AA249" s="229">
        <f t="shared" si="26"/>
        <v>3</v>
      </c>
      <c r="AB249" s="229">
        <f t="shared" si="27"/>
        <v>4353</v>
      </c>
      <c r="AC249" s="261">
        <f t="shared" si="28"/>
        <v>0.60969446360000001</v>
      </c>
      <c r="AD249" s="229">
        <f t="shared" si="31"/>
        <v>-0.13022937130178808</v>
      </c>
      <c r="AE249" s="229">
        <f t="shared" si="32"/>
        <v>2.3701313615128007E-3</v>
      </c>
      <c r="AF249" s="307">
        <v>43046</v>
      </c>
    </row>
    <row r="250" spans="2:32" x14ac:dyDescent="0.15">
      <c r="B250" s="262">
        <v>1705</v>
      </c>
      <c r="C250" s="229" t="s">
        <v>65</v>
      </c>
      <c r="D250" s="229">
        <v>5</v>
      </c>
      <c r="E250" s="229">
        <v>2925</v>
      </c>
      <c r="F250" s="229">
        <v>1386</v>
      </c>
      <c r="G250" s="229">
        <v>0.4738461538</v>
      </c>
      <c r="W250" s="216">
        <f t="shared" si="29"/>
        <v>2838</v>
      </c>
      <c r="X250" s="216">
        <f t="shared" si="30"/>
        <v>3721</v>
      </c>
      <c r="Y250" s="229">
        <f t="shared" si="26"/>
        <v>1705</v>
      </c>
      <c r="Z250" s="229" t="str">
        <f t="shared" si="26"/>
        <v>ACTUALPAYFINECNT</v>
      </c>
      <c r="AA250" s="229">
        <f t="shared" si="26"/>
        <v>4</v>
      </c>
      <c r="AB250" s="229">
        <f t="shared" si="27"/>
        <v>6559</v>
      </c>
      <c r="AC250" s="261">
        <f t="shared" si="28"/>
        <v>0.56731209029999996</v>
      </c>
      <c r="AD250" s="229">
        <f t="shared" si="31"/>
        <v>-0.30536459389537457</v>
      </c>
      <c r="AE250" s="229">
        <f t="shared" si="32"/>
        <v>2.0005986922537716E-2</v>
      </c>
      <c r="AF250" s="307">
        <v>43046</v>
      </c>
    </row>
    <row r="251" spans="2:32" x14ac:dyDescent="0.15">
      <c r="B251" s="262">
        <v>1705</v>
      </c>
      <c r="C251" s="229" t="s">
        <v>95</v>
      </c>
      <c r="D251" s="229">
        <v>1</v>
      </c>
      <c r="E251" s="229">
        <v>13172</v>
      </c>
      <c r="F251" s="229">
        <v>9273</v>
      </c>
      <c r="G251" s="229">
        <v>0.70399331919999997</v>
      </c>
      <c r="W251" s="216">
        <f t="shared" si="29"/>
        <v>1539</v>
      </c>
      <c r="X251" s="216">
        <f t="shared" si="30"/>
        <v>1386</v>
      </c>
      <c r="Y251" s="229">
        <f t="shared" si="26"/>
        <v>1705</v>
      </c>
      <c r="Z251" s="229" t="str">
        <f t="shared" si="26"/>
        <v>ACTUALPAYFINECNT</v>
      </c>
      <c r="AA251" s="229">
        <f t="shared" si="26"/>
        <v>5</v>
      </c>
      <c r="AB251" s="229">
        <f t="shared" si="27"/>
        <v>2925</v>
      </c>
      <c r="AC251" s="261">
        <f t="shared" si="28"/>
        <v>0.4738461538</v>
      </c>
      <c r="AD251" s="229">
        <f t="shared" si="31"/>
        <v>-0.68096841861103963</v>
      </c>
      <c r="AE251" s="229">
        <f t="shared" si="32"/>
        <v>4.5406127247992187E-2</v>
      </c>
      <c r="AF251" s="307">
        <v>43046</v>
      </c>
    </row>
    <row r="252" spans="2:32" x14ac:dyDescent="0.15">
      <c r="B252" s="262">
        <v>1705</v>
      </c>
      <c r="C252" s="229" t="s">
        <v>95</v>
      </c>
      <c r="D252" s="229">
        <v>2</v>
      </c>
      <c r="E252" s="229">
        <v>10330</v>
      </c>
      <c r="F252" s="229">
        <v>6575</v>
      </c>
      <c r="G252" s="229">
        <v>0.63649564380000001</v>
      </c>
      <c r="W252" s="216">
        <f t="shared" si="29"/>
        <v>3899</v>
      </c>
      <c r="X252" s="216">
        <f t="shared" si="30"/>
        <v>9273</v>
      </c>
      <c r="Y252" s="229">
        <f t="shared" si="26"/>
        <v>1705</v>
      </c>
      <c r="Z252" s="229" t="str">
        <f t="shared" si="26"/>
        <v>INCM_TIMES</v>
      </c>
      <c r="AA252" s="229">
        <f t="shared" si="26"/>
        <v>1</v>
      </c>
      <c r="AB252" s="229">
        <f t="shared" si="27"/>
        <v>13172</v>
      </c>
      <c r="AC252" s="261">
        <f t="shared" si="28"/>
        <v>0.70399331919999997</v>
      </c>
      <c r="AD252" s="229">
        <f t="shared" si="31"/>
        <v>0.29012937729561966</v>
      </c>
      <c r="AE252" s="229">
        <f t="shared" si="32"/>
        <v>3.3403564927858308E-2</v>
      </c>
      <c r="AF252" s="307">
        <v>43046</v>
      </c>
    </row>
    <row r="253" spans="2:32" x14ac:dyDescent="0.15">
      <c r="B253" s="262">
        <v>1705</v>
      </c>
      <c r="C253" s="229" t="s">
        <v>95</v>
      </c>
      <c r="D253" s="229">
        <v>3</v>
      </c>
      <c r="E253" s="229">
        <v>2368</v>
      </c>
      <c r="F253" s="229">
        <v>1387</v>
      </c>
      <c r="G253" s="229">
        <v>0.58572635139999996</v>
      </c>
      <c r="W253" s="216">
        <f t="shared" si="29"/>
        <v>3755</v>
      </c>
      <c r="X253" s="216">
        <f t="shared" si="30"/>
        <v>6575</v>
      </c>
      <c r="Y253" s="229">
        <f t="shared" si="26"/>
        <v>1705</v>
      </c>
      <c r="Z253" s="229" t="str">
        <f t="shared" si="26"/>
        <v>INCM_TIMES</v>
      </c>
      <c r="AA253" s="229">
        <f t="shared" si="26"/>
        <v>2</v>
      </c>
      <c r="AB253" s="229">
        <f t="shared" si="27"/>
        <v>10330</v>
      </c>
      <c r="AC253" s="261">
        <f t="shared" si="28"/>
        <v>0.63649564380000001</v>
      </c>
      <c r="AD253" s="229">
        <f t="shared" si="31"/>
        <v>-1.6071171674278826E-2</v>
      </c>
      <c r="AE253" s="229">
        <f t="shared" si="32"/>
        <v>8.4402076499522614E-5</v>
      </c>
      <c r="AF253" s="307">
        <v>43046</v>
      </c>
    </row>
    <row r="254" spans="2:32" x14ac:dyDescent="0.15">
      <c r="B254" s="262">
        <v>1705</v>
      </c>
      <c r="C254" s="229" t="s">
        <v>95</v>
      </c>
      <c r="D254" s="229">
        <v>4</v>
      </c>
      <c r="E254" s="229">
        <v>3382</v>
      </c>
      <c r="F254" s="229">
        <v>1887</v>
      </c>
      <c r="G254" s="229">
        <v>0.55795387340000002</v>
      </c>
      <c r="W254" s="216">
        <f t="shared" si="29"/>
        <v>981</v>
      </c>
      <c r="X254" s="216">
        <f t="shared" si="30"/>
        <v>1387</v>
      </c>
      <c r="Y254" s="229">
        <f t="shared" si="26"/>
        <v>1705</v>
      </c>
      <c r="Z254" s="229" t="str">
        <f t="shared" si="26"/>
        <v>INCM_TIMES</v>
      </c>
      <c r="AA254" s="229">
        <f t="shared" si="26"/>
        <v>3</v>
      </c>
      <c r="AB254" s="229">
        <f t="shared" si="27"/>
        <v>2368</v>
      </c>
      <c r="AC254" s="261">
        <f t="shared" si="28"/>
        <v>0.58572635139999996</v>
      </c>
      <c r="AD254" s="229">
        <f t="shared" si="31"/>
        <v>-0.22993150377254049</v>
      </c>
      <c r="AE254" s="229">
        <f t="shared" si="32"/>
        <v>4.0646811886486667E-3</v>
      </c>
      <c r="AF254" s="307">
        <v>43046</v>
      </c>
    </row>
    <row r="255" spans="2:32" x14ac:dyDescent="0.15">
      <c r="B255" s="262">
        <v>1705</v>
      </c>
      <c r="C255" s="229" t="s">
        <v>95</v>
      </c>
      <c r="D255" s="229">
        <v>5</v>
      </c>
      <c r="E255" s="229">
        <v>2430</v>
      </c>
      <c r="F255" s="229">
        <v>1161</v>
      </c>
      <c r="G255" s="229">
        <v>0.47777777780000003</v>
      </c>
      <c r="W255" s="216">
        <f t="shared" si="29"/>
        <v>1495</v>
      </c>
      <c r="X255" s="216">
        <f t="shared" si="30"/>
        <v>1887</v>
      </c>
      <c r="Y255" s="229">
        <f t="shared" si="26"/>
        <v>1705</v>
      </c>
      <c r="Z255" s="229" t="str">
        <f t="shared" si="26"/>
        <v>INCM_TIMES</v>
      </c>
      <c r="AA255" s="229">
        <f t="shared" si="26"/>
        <v>4</v>
      </c>
      <c r="AB255" s="229">
        <f t="shared" si="27"/>
        <v>3382</v>
      </c>
      <c r="AC255" s="261">
        <f t="shared" si="28"/>
        <v>0.55795387340000002</v>
      </c>
      <c r="AD255" s="229">
        <f t="shared" si="31"/>
        <v>-0.34339540497824567</v>
      </c>
      <c r="AE255" s="229">
        <f t="shared" si="32"/>
        <v>1.3089642373135875E-2</v>
      </c>
      <c r="AF255" s="307">
        <v>43046</v>
      </c>
    </row>
    <row r="256" spans="2:32" x14ac:dyDescent="0.15">
      <c r="B256" s="262">
        <v>1705</v>
      </c>
      <c r="C256" s="229" t="s">
        <v>396</v>
      </c>
      <c r="D256" s="229">
        <v>1</v>
      </c>
      <c r="E256" s="229">
        <v>3144</v>
      </c>
      <c r="F256" s="229">
        <v>2219</v>
      </c>
      <c r="G256" s="229">
        <v>0.7057888041</v>
      </c>
      <c r="W256" s="216">
        <f t="shared" si="29"/>
        <v>1269</v>
      </c>
      <c r="X256" s="216">
        <f t="shared" si="30"/>
        <v>1161</v>
      </c>
      <c r="Y256" s="229">
        <f t="shared" si="26"/>
        <v>1705</v>
      </c>
      <c r="Z256" s="229" t="str">
        <f t="shared" si="26"/>
        <v>INCM_TIMES</v>
      </c>
      <c r="AA256" s="229">
        <f t="shared" si="26"/>
        <v>5</v>
      </c>
      <c r="AB256" s="229">
        <f t="shared" si="27"/>
        <v>2430</v>
      </c>
      <c r="AC256" s="261">
        <f t="shared" si="28"/>
        <v>0.47777777780000003</v>
      </c>
      <c r="AD256" s="229">
        <f t="shared" si="31"/>
        <v>-0.66520495053850526</v>
      </c>
      <c r="AE256" s="229">
        <f t="shared" si="32"/>
        <v>3.5977943434421476E-2</v>
      </c>
      <c r="AF256" s="307">
        <v>43046</v>
      </c>
    </row>
    <row r="257" spans="2:32" x14ac:dyDescent="0.15">
      <c r="B257" s="262">
        <v>1705</v>
      </c>
      <c r="C257" s="229" t="s">
        <v>396</v>
      </c>
      <c r="D257" s="229">
        <v>2</v>
      </c>
      <c r="E257" s="229">
        <v>9152</v>
      </c>
      <c r="F257" s="229">
        <v>5937</v>
      </c>
      <c r="G257" s="229">
        <v>0.64871066430000002</v>
      </c>
      <c r="W257" s="216">
        <f t="shared" si="29"/>
        <v>925</v>
      </c>
      <c r="X257" s="216">
        <f t="shared" si="30"/>
        <v>2219</v>
      </c>
      <c r="Y257" s="229">
        <f t="shared" si="26"/>
        <v>1705</v>
      </c>
      <c r="Z257" s="229" t="str">
        <f t="shared" si="26"/>
        <v>CITY</v>
      </c>
      <c r="AA257" s="229">
        <f t="shared" si="26"/>
        <v>1</v>
      </c>
      <c r="AB257" s="229">
        <f t="shared" si="27"/>
        <v>3144</v>
      </c>
      <c r="AC257" s="261">
        <f t="shared" si="28"/>
        <v>0.7057888041</v>
      </c>
      <c r="AD257" s="229">
        <f t="shared" si="31"/>
        <v>0.2987607208981598</v>
      </c>
      <c r="AE257" s="229">
        <f t="shared" si="32"/>
        <v>8.4413327445406368E-3</v>
      </c>
      <c r="AF257" s="307">
        <v>43046</v>
      </c>
    </row>
    <row r="258" spans="2:32" x14ac:dyDescent="0.15">
      <c r="B258" s="262">
        <v>1705</v>
      </c>
      <c r="C258" s="229" t="s">
        <v>396</v>
      </c>
      <c r="D258" s="229">
        <v>3</v>
      </c>
      <c r="E258" s="229">
        <v>13336</v>
      </c>
      <c r="F258" s="229">
        <v>8455</v>
      </c>
      <c r="G258" s="229">
        <v>0.63399820039999999</v>
      </c>
      <c r="W258" s="216">
        <f t="shared" si="29"/>
        <v>3215</v>
      </c>
      <c r="X258" s="216">
        <f t="shared" si="30"/>
        <v>5937</v>
      </c>
      <c r="Y258" s="229">
        <f t="shared" si="26"/>
        <v>1705</v>
      </c>
      <c r="Z258" s="229" t="str">
        <f t="shared" si="26"/>
        <v>CITY</v>
      </c>
      <c r="AA258" s="229">
        <f t="shared" si="26"/>
        <v>2</v>
      </c>
      <c r="AB258" s="229">
        <f t="shared" si="27"/>
        <v>9152</v>
      </c>
      <c r="AC258" s="261">
        <f t="shared" si="28"/>
        <v>0.64871066430000002</v>
      </c>
      <c r="AD258" s="229">
        <f t="shared" si="31"/>
        <v>3.7119133076946711E-2</v>
      </c>
      <c r="AE258" s="229">
        <f t="shared" si="32"/>
        <v>3.9590877041501547E-4</v>
      </c>
      <c r="AF258" s="307">
        <v>43046</v>
      </c>
    </row>
    <row r="259" spans="2:32" x14ac:dyDescent="0.15">
      <c r="B259" s="262">
        <v>1705</v>
      </c>
      <c r="C259" s="229" t="s">
        <v>396</v>
      </c>
      <c r="D259" s="229">
        <v>4</v>
      </c>
      <c r="E259" s="229">
        <v>3908</v>
      </c>
      <c r="F259" s="229">
        <v>2327</v>
      </c>
      <c r="G259" s="229">
        <v>0.59544524050000003</v>
      </c>
      <c r="W259" s="216">
        <f t="shared" si="29"/>
        <v>4881</v>
      </c>
      <c r="X259" s="216">
        <f t="shared" si="30"/>
        <v>8455</v>
      </c>
      <c r="Y259" s="229">
        <f t="shared" si="26"/>
        <v>1705</v>
      </c>
      <c r="Z259" s="229" t="str">
        <f t="shared" si="26"/>
        <v>CITY</v>
      </c>
      <c r="AA259" s="229">
        <f t="shared" si="26"/>
        <v>3</v>
      </c>
      <c r="AB259" s="229">
        <f t="shared" si="27"/>
        <v>13336</v>
      </c>
      <c r="AC259" s="261">
        <f t="shared" si="28"/>
        <v>0.63399820039999999</v>
      </c>
      <c r="AD259" s="229">
        <f t="shared" si="31"/>
        <v>-2.6849599076475907E-2</v>
      </c>
      <c r="AE259" s="229">
        <f t="shared" si="32"/>
        <v>3.0457930610228054E-4</v>
      </c>
      <c r="AF259" s="307">
        <v>43046</v>
      </c>
    </row>
    <row r="260" spans="2:32" x14ac:dyDescent="0.15">
      <c r="B260" s="262">
        <v>1705</v>
      </c>
      <c r="C260" s="229" t="s">
        <v>396</v>
      </c>
      <c r="D260" s="229">
        <v>5</v>
      </c>
      <c r="E260" s="229">
        <v>2142</v>
      </c>
      <c r="F260" s="229">
        <v>1345</v>
      </c>
      <c r="G260" s="229">
        <v>0.62791783379999999</v>
      </c>
      <c r="W260" s="216">
        <f t="shared" si="29"/>
        <v>1581</v>
      </c>
      <c r="X260" s="216">
        <f t="shared" si="30"/>
        <v>2327</v>
      </c>
      <c r="Y260" s="229">
        <f t="shared" ref="Y260:AA323" si="33">B259</f>
        <v>1705</v>
      </c>
      <c r="Z260" s="229" t="str">
        <f t="shared" si="33"/>
        <v>CITY</v>
      </c>
      <c r="AA260" s="229">
        <f t="shared" si="33"/>
        <v>4</v>
      </c>
      <c r="AB260" s="229">
        <f t="shared" ref="AB260:AB323" si="34">E259</f>
        <v>3908</v>
      </c>
      <c r="AC260" s="261">
        <f t="shared" ref="AC260:AC323" si="35">G259</f>
        <v>0.59544524050000003</v>
      </c>
      <c r="AD260" s="229">
        <f t="shared" si="31"/>
        <v>-0.18973513842918929</v>
      </c>
      <c r="AE260" s="229">
        <f t="shared" si="32"/>
        <v>4.5479054518213109E-3</v>
      </c>
      <c r="AF260" s="307">
        <v>43046</v>
      </c>
    </row>
    <row r="261" spans="2:32" x14ac:dyDescent="0.15">
      <c r="B261" s="262">
        <v>1705</v>
      </c>
      <c r="C261" s="229" t="s">
        <v>410</v>
      </c>
      <c r="D261" s="229">
        <v>1</v>
      </c>
      <c r="E261" s="229">
        <v>7315</v>
      </c>
      <c r="F261" s="229">
        <v>4536</v>
      </c>
      <c r="G261" s="229">
        <v>0.62009569379999996</v>
      </c>
      <c r="W261" s="216">
        <f t="shared" ref="W261:W324" si="36">E260-F260</f>
        <v>797</v>
      </c>
      <c r="X261" s="216">
        <f t="shared" ref="X261:X324" si="37">F260</f>
        <v>1345</v>
      </c>
      <c r="Y261" s="229">
        <f t="shared" si="33"/>
        <v>1705</v>
      </c>
      <c r="Z261" s="229" t="str">
        <f t="shared" si="33"/>
        <v>CITY</v>
      </c>
      <c r="AA261" s="229">
        <f t="shared" si="33"/>
        <v>5</v>
      </c>
      <c r="AB261" s="229">
        <f t="shared" si="34"/>
        <v>2142</v>
      </c>
      <c r="AC261" s="261">
        <f t="shared" si="35"/>
        <v>0.62791783379999999</v>
      </c>
      <c r="AD261" s="229">
        <f t="shared" ref="AD261:AD324" si="38">LN((X261/SUMIFS($X$2:$X$570,$Z$2:$Z$570,Z261,$Y$2:$Y$570,Y261))/(W261/SUMIFS($W$2:$W$570,$Z$2:$Z$570,Z261,$Y$2:$Y$570,Y261)))</f>
        <v>-5.2962851276284459E-2</v>
      </c>
      <c r="AE261" s="229">
        <f t="shared" ref="AE261:AE324" si="39">((X261/SUMIFS($X$2:$X$570,$Z$2:$Z$570,Z261,$Y$2:$Y$570,Y261))-(W261/SUMIFS($W$2:$W$570,$Z$2:$Z$570,Z261,$Y$2:$Y$570,Y261)))*AD261</f>
        <v>1.9102240289070274E-4</v>
      </c>
      <c r="AF261" s="307">
        <v>43046</v>
      </c>
    </row>
    <row r="262" spans="2:32" x14ac:dyDescent="0.15">
      <c r="B262" s="262">
        <v>1705</v>
      </c>
      <c r="C262" s="229" t="s">
        <v>410</v>
      </c>
      <c r="D262" s="229">
        <v>2</v>
      </c>
      <c r="E262" s="229">
        <v>7998</v>
      </c>
      <c r="F262" s="229">
        <v>5022</v>
      </c>
      <c r="G262" s="229">
        <v>0.62790697669999995</v>
      </c>
      <c r="W262" s="216">
        <f t="shared" si="36"/>
        <v>2779</v>
      </c>
      <c r="X262" s="216">
        <f t="shared" si="37"/>
        <v>4536</v>
      </c>
      <c r="Y262" s="229">
        <f t="shared" si="33"/>
        <v>1705</v>
      </c>
      <c r="Z262" s="229" t="str">
        <f t="shared" si="33"/>
        <v>PERSON_APP_AGE</v>
      </c>
      <c r="AA262" s="229">
        <f t="shared" si="33"/>
        <v>1</v>
      </c>
      <c r="AB262" s="229">
        <f t="shared" si="34"/>
        <v>7315</v>
      </c>
      <c r="AC262" s="261">
        <f t="shared" si="35"/>
        <v>0.62009569379999996</v>
      </c>
      <c r="AD262" s="229">
        <f t="shared" si="38"/>
        <v>-8.6303048856924733E-2</v>
      </c>
      <c r="AE262" s="229">
        <f t="shared" si="39"/>
        <v>1.7396760022419387E-3</v>
      </c>
      <c r="AF262" s="307">
        <v>43046</v>
      </c>
    </row>
    <row r="263" spans="2:32" x14ac:dyDescent="0.15">
      <c r="B263" s="262">
        <v>1705</v>
      </c>
      <c r="C263" s="229" t="s">
        <v>410</v>
      </c>
      <c r="D263" s="229">
        <v>3</v>
      </c>
      <c r="E263" s="229">
        <v>3970</v>
      </c>
      <c r="F263" s="229">
        <v>2507</v>
      </c>
      <c r="G263" s="229">
        <v>0.63148614609999998</v>
      </c>
      <c r="W263" s="216">
        <f t="shared" si="36"/>
        <v>2976</v>
      </c>
      <c r="X263" s="216">
        <f t="shared" si="37"/>
        <v>5022</v>
      </c>
      <c r="Y263" s="229">
        <f t="shared" si="33"/>
        <v>1705</v>
      </c>
      <c r="Z263" s="229" t="str">
        <f t="shared" si="33"/>
        <v>PERSON_APP_AGE</v>
      </c>
      <c r="AA263" s="229">
        <f t="shared" si="33"/>
        <v>2</v>
      </c>
      <c r="AB263" s="229">
        <f t="shared" si="34"/>
        <v>7998</v>
      </c>
      <c r="AC263" s="261">
        <f t="shared" si="35"/>
        <v>0.62790697669999995</v>
      </c>
      <c r="AD263" s="229">
        <f t="shared" si="38"/>
        <v>-5.3009320757461294E-2</v>
      </c>
      <c r="AE263" s="229">
        <f t="shared" si="39"/>
        <v>7.1451388282668942E-4</v>
      </c>
      <c r="AF263" s="307">
        <v>43046</v>
      </c>
    </row>
    <row r="264" spans="2:32" x14ac:dyDescent="0.15">
      <c r="B264" s="262">
        <v>1705</v>
      </c>
      <c r="C264" s="229" t="s">
        <v>410</v>
      </c>
      <c r="D264" s="229">
        <v>4</v>
      </c>
      <c r="E264" s="229">
        <v>7634</v>
      </c>
      <c r="F264" s="229">
        <v>4972</v>
      </c>
      <c r="G264" s="229">
        <v>0.65129683000000005</v>
      </c>
      <c r="W264" s="216">
        <f t="shared" si="36"/>
        <v>1463</v>
      </c>
      <c r="X264" s="216">
        <f t="shared" si="37"/>
        <v>2507</v>
      </c>
      <c r="Y264" s="229">
        <f t="shared" si="33"/>
        <v>1705</v>
      </c>
      <c r="Z264" s="229" t="str">
        <f t="shared" si="33"/>
        <v>PERSON_APP_AGE</v>
      </c>
      <c r="AA264" s="229">
        <f t="shared" si="33"/>
        <v>3</v>
      </c>
      <c r="AB264" s="229">
        <f t="shared" si="34"/>
        <v>3970</v>
      </c>
      <c r="AC264" s="261">
        <f t="shared" si="35"/>
        <v>0.63148614609999998</v>
      </c>
      <c r="AD264" s="229">
        <f t="shared" si="38"/>
        <v>-3.7659767383839922E-2</v>
      </c>
      <c r="AE264" s="229">
        <f t="shared" si="39"/>
        <v>1.7864085477311989E-4</v>
      </c>
      <c r="AF264" s="307">
        <v>43046</v>
      </c>
    </row>
    <row r="265" spans="2:32" x14ac:dyDescent="0.15">
      <c r="B265" s="262">
        <v>1705</v>
      </c>
      <c r="C265" s="229" t="s">
        <v>410</v>
      </c>
      <c r="D265" s="229">
        <v>5</v>
      </c>
      <c r="E265" s="229">
        <v>4765</v>
      </c>
      <c r="F265" s="229">
        <v>3246</v>
      </c>
      <c r="G265" s="229">
        <v>0.68121720880000003</v>
      </c>
      <c r="W265" s="216">
        <f t="shared" si="36"/>
        <v>2662</v>
      </c>
      <c r="X265" s="216">
        <f t="shared" si="37"/>
        <v>4972</v>
      </c>
      <c r="Y265" s="229">
        <f t="shared" si="33"/>
        <v>1705</v>
      </c>
      <c r="Z265" s="229" t="str">
        <f t="shared" si="33"/>
        <v>PERSON_APP_AGE</v>
      </c>
      <c r="AA265" s="229">
        <f t="shared" si="33"/>
        <v>4</v>
      </c>
      <c r="AB265" s="229">
        <f t="shared" si="34"/>
        <v>7634</v>
      </c>
      <c r="AC265" s="261">
        <f t="shared" si="35"/>
        <v>0.65129683000000005</v>
      </c>
      <c r="AD265" s="229">
        <f t="shared" si="38"/>
        <v>4.8486989153535727E-2</v>
      </c>
      <c r="AE265" s="229">
        <f t="shared" si="39"/>
        <v>5.6255253899300021E-4</v>
      </c>
      <c r="AF265" s="307">
        <v>43046</v>
      </c>
    </row>
    <row r="266" spans="2:32" x14ac:dyDescent="0.15">
      <c r="B266" s="262">
        <v>1705</v>
      </c>
      <c r="C266" s="229" t="s">
        <v>99</v>
      </c>
      <c r="D266" s="229">
        <v>1</v>
      </c>
      <c r="E266" s="229">
        <v>17444</v>
      </c>
      <c r="F266" s="229">
        <v>9770</v>
      </c>
      <c r="G266" s="229">
        <v>0.56007796379999997</v>
      </c>
      <c r="W266" s="216">
        <f t="shared" si="36"/>
        <v>1519</v>
      </c>
      <c r="X266" s="216">
        <f t="shared" si="37"/>
        <v>3246</v>
      </c>
      <c r="Y266" s="229">
        <f t="shared" si="33"/>
        <v>1705</v>
      </c>
      <c r="Z266" s="229" t="str">
        <f t="shared" si="33"/>
        <v>PERSON_APP_AGE</v>
      </c>
      <c r="AA266" s="229">
        <f t="shared" si="33"/>
        <v>5</v>
      </c>
      <c r="AB266" s="229">
        <f t="shared" si="34"/>
        <v>4765</v>
      </c>
      <c r="AC266" s="261">
        <f t="shared" si="35"/>
        <v>0.68121720880000003</v>
      </c>
      <c r="AD266" s="229">
        <f t="shared" si="38"/>
        <v>0.18311378095675471</v>
      </c>
      <c r="AE266" s="229">
        <f t="shared" si="39"/>
        <v>4.9034564302287871E-3</v>
      </c>
      <c r="AF266" s="307">
        <v>43046</v>
      </c>
    </row>
    <row r="267" spans="2:32" x14ac:dyDescent="0.15">
      <c r="B267" s="262">
        <v>1705</v>
      </c>
      <c r="C267" s="229" t="s">
        <v>99</v>
      </c>
      <c r="D267" s="229">
        <v>2</v>
      </c>
      <c r="E267" s="229">
        <v>14238</v>
      </c>
      <c r="F267" s="229">
        <v>10513</v>
      </c>
      <c r="G267" s="229">
        <v>0.73837617639999997</v>
      </c>
      <c r="W267" s="216">
        <f t="shared" si="36"/>
        <v>7674</v>
      </c>
      <c r="X267" s="216">
        <f t="shared" si="37"/>
        <v>9770</v>
      </c>
      <c r="Y267" s="229">
        <f t="shared" si="33"/>
        <v>1705</v>
      </c>
      <c r="Z267" s="229" t="str">
        <f t="shared" si="33"/>
        <v>RECENT_CONTACT_DAY</v>
      </c>
      <c r="AA267" s="229">
        <f t="shared" si="33"/>
        <v>1</v>
      </c>
      <c r="AB267" s="229">
        <f t="shared" si="34"/>
        <v>17444</v>
      </c>
      <c r="AC267" s="261">
        <f t="shared" si="35"/>
        <v>0.56007796379999997</v>
      </c>
      <c r="AD267" s="229">
        <f t="shared" si="38"/>
        <v>-0.33477899029207825</v>
      </c>
      <c r="AE267" s="229">
        <f t="shared" si="39"/>
        <v>6.4121150644890851E-2</v>
      </c>
      <c r="AF267" s="307">
        <v>43046</v>
      </c>
    </row>
    <row r="268" spans="2:32" x14ac:dyDescent="0.15">
      <c r="B268" s="262">
        <v>1705</v>
      </c>
      <c r="C268" s="229" t="s">
        <v>27</v>
      </c>
      <c r="D268" s="229">
        <v>1</v>
      </c>
      <c r="E268" s="229">
        <v>27600</v>
      </c>
      <c r="F268" s="229">
        <v>17580</v>
      </c>
      <c r="G268" s="229">
        <v>0.63695652169999994</v>
      </c>
      <c r="W268" s="216">
        <f t="shared" si="36"/>
        <v>3725</v>
      </c>
      <c r="X268" s="216">
        <f t="shared" si="37"/>
        <v>10513</v>
      </c>
      <c r="Y268" s="229">
        <f t="shared" si="33"/>
        <v>1705</v>
      </c>
      <c r="Z268" s="229" t="str">
        <f t="shared" si="33"/>
        <v>RECENT_CONTACT_DAY</v>
      </c>
      <c r="AA268" s="229">
        <f t="shared" si="33"/>
        <v>2</v>
      </c>
      <c r="AB268" s="229">
        <f t="shared" si="34"/>
        <v>14238</v>
      </c>
      <c r="AC268" s="261">
        <f t="shared" si="35"/>
        <v>0.73837617639999997</v>
      </c>
      <c r="AD268" s="229">
        <f t="shared" si="38"/>
        <v>0.46128827024016211</v>
      </c>
      <c r="AE268" s="229">
        <f t="shared" si="39"/>
        <v>8.8351824709743343E-2</v>
      </c>
      <c r="AF268" s="307">
        <v>43046</v>
      </c>
    </row>
    <row r="269" spans="2:32" x14ac:dyDescent="0.15">
      <c r="B269" s="262">
        <v>1705</v>
      </c>
      <c r="C269" s="229" t="s">
        <v>27</v>
      </c>
      <c r="D269" s="229">
        <v>2</v>
      </c>
      <c r="E269" s="229">
        <v>4082</v>
      </c>
      <c r="F269" s="229">
        <v>2703</v>
      </c>
      <c r="G269" s="229">
        <v>0.66217540419999998</v>
      </c>
      <c r="W269" s="216">
        <f t="shared" si="36"/>
        <v>10020</v>
      </c>
      <c r="X269" s="216">
        <f t="shared" si="37"/>
        <v>17580</v>
      </c>
      <c r="Y269" s="229">
        <f t="shared" si="33"/>
        <v>1705</v>
      </c>
      <c r="Z269" s="229" t="str">
        <f t="shared" si="33"/>
        <v>REJ_COUNT</v>
      </c>
      <c r="AA269" s="229">
        <f t="shared" si="33"/>
        <v>1</v>
      </c>
      <c r="AB269" s="229">
        <f t="shared" si="34"/>
        <v>27600</v>
      </c>
      <c r="AC269" s="261">
        <f t="shared" si="35"/>
        <v>0.63695652169999994</v>
      </c>
      <c r="AD269" s="229">
        <f t="shared" si="38"/>
        <v>-1.4078667921696812E-2</v>
      </c>
      <c r="AE269" s="229">
        <f t="shared" si="39"/>
        <v>1.7300973506591407E-4</v>
      </c>
      <c r="AF269" s="307">
        <v>43046</v>
      </c>
    </row>
    <row r="270" spans="2:32" x14ac:dyDescent="0.15">
      <c r="B270" s="262">
        <v>1705</v>
      </c>
      <c r="C270" s="229" t="s">
        <v>32</v>
      </c>
      <c r="D270" s="229">
        <v>1</v>
      </c>
      <c r="E270" s="229">
        <v>6508</v>
      </c>
      <c r="F270" s="229">
        <v>4173</v>
      </c>
      <c r="G270" s="229">
        <v>0.64121081749999997</v>
      </c>
      <c r="W270" s="216">
        <f t="shared" si="36"/>
        <v>1379</v>
      </c>
      <c r="X270" s="216">
        <f t="shared" si="37"/>
        <v>2703</v>
      </c>
      <c r="Y270" s="229">
        <f t="shared" si="33"/>
        <v>1705</v>
      </c>
      <c r="Z270" s="229" t="str">
        <f t="shared" si="33"/>
        <v>REJ_COUNT</v>
      </c>
      <c r="AA270" s="229">
        <f t="shared" si="33"/>
        <v>2</v>
      </c>
      <c r="AB270" s="229">
        <f t="shared" si="34"/>
        <v>4082</v>
      </c>
      <c r="AC270" s="261">
        <f t="shared" si="35"/>
        <v>0.66217540419999998</v>
      </c>
      <c r="AD270" s="229">
        <f t="shared" si="38"/>
        <v>9.6746203961136673E-2</v>
      </c>
      <c r="AE270" s="229">
        <f t="shared" si="39"/>
        <v>1.1888933817491344E-3</v>
      </c>
      <c r="AF270" s="307">
        <v>43046</v>
      </c>
    </row>
    <row r="271" spans="2:32" x14ac:dyDescent="0.15">
      <c r="B271" s="262">
        <v>1705</v>
      </c>
      <c r="C271" s="229" t="s">
        <v>32</v>
      </c>
      <c r="D271" s="229">
        <v>2</v>
      </c>
      <c r="E271" s="229">
        <v>6199</v>
      </c>
      <c r="F271" s="229">
        <v>4042</v>
      </c>
      <c r="G271" s="229">
        <v>0.65204065170000003</v>
      </c>
      <c r="W271" s="216">
        <f t="shared" si="36"/>
        <v>2335</v>
      </c>
      <c r="X271" s="216">
        <f t="shared" si="37"/>
        <v>4173</v>
      </c>
      <c r="Y271" s="229">
        <f t="shared" si="33"/>
        <v>1705</v>
      </c>
      <c r="Z271" s="229" t="str">
        <f t="shared" si="33"/>
        <v>CREDIT_AMOUNT</v>
      </c>
      <c r="AA271" s="229">
        <f t="shared" si="33"/>
        <v>1</v>
      </c>
      <c r="AB271" s="229">
        <f t="shared" si="34"/>
        <v>6508</v>
      </c>
      <c r="AC271" s="261">
        <f t="shared" si="35"/>
        <v>0.64121081749999997</v>
      </c>
      <c r="AD271" s="229">
        <f t="shared" si="38"/>
        <v>4.3658459665459337E-3</v>
      </c>
      <c r="AE271" s="229">
        <f t="shared" si="39"/>
        <v>3.9129592556213738E-6</v>
      </c>
      <c r="AF271" s="307">
        <v>43046</v>
      </c>
    </row>
    <row r="272" spans="2:32" x14ac:dyDescent="0.15">
      <c r="B272" s="262">
        <v>1705</v>
      </c>
      <c r="C272" s="229" t="s">
        <v>32</v>
      </c>
      <c r="D272" s="229">
        <v>3</v>
      </c>
      <c r="E272" s="229">
        <v>18975</v>
      </c>
      <c r="F272" s="229">
        <v>12068</v>
      </c>
      <c r="G272" s="229">
        <v>0.63599472990000006</v>
      </c>
      <c r="W272" s="216">
        <f t="shared" si="36"/>
        <v>2157</v>
      </c>
      <c r="X272" s="216">
        <f t="shared" si="37"/>
        <v>4042</v>
      </c>
      <c r="Y272" s="229">
        <f t="shared" si="33"/>
        <v>1705</v>
      </c>
      <c r="Z272" s="229" t="str">
        <f t="shared" si="33"/>
        <v>CREDIT_AMOUNT</v>
      </c>
      <c r="AA272" s="229">
        <f t="shared" si="33"/>
        <v>2</v>
      </c>
      <c r="AB272" s="229">
        <f t="shared" si="34"/>
        <v>6199</v>
      </c>
      <c r="AC272" s="261">
        <f t="shared" si="35"/>
        <v>0.65204065170000003</v>
      </c>
      <c r="AD272" s="229">
        <f t="shared" si="38"/>
        <v>5.1763787052401103E-2</v>
      </c>
      <c r="AE272" s="229">
        <f t="shared" si="39"/>
        <v>5.2038446692584655E-4</v>
      </c>
      <c r="AF272" s="307">
        <v>43046</v>
      </c>
    </row>
    <row r="273" spans="2:32" x14ac:dyDescent="0.15">
      <c r="B273" s="262">
        <v>1705</v>
      </c>
      <c r="C273" s="229" t="s">
        <v>88</v>
      </c>
      <c r="D273" s="229">
        <v>1</v>
      </c>
      <c r="E273" s="229">
        <v>29634</v>
      </c>
      <c r="F273" s="229">
        <v>18827</v>
      </c>
      <c r="G273" s="229">
        <v>0.63531754070000002</v>
      </c>
      <c r="W273" s="216">
        <f t="shared" si="36"/>
        <v>6907</v>
      </c>
      <c r="X273" s="216">
        <f t="shared" si="37"/>
        <v>12068</v>
      </c>
      <c r="Y273" s="229">
        <f t="shared" si="33"/>
        <v>1705</v>
      </c>
      <c r="Z273" s="229" t="str">
        <f t="shared" si="33"/>
        <v>CREDIT_AMOUNT</v>
      </c>
      <c r="AA273" s="229">
        <f t="shared" si="33"/>
        <v>3</v>
      </c>
      <c r="AB273" s="229">
        <f t="shared" si="34"/>
        <v>18975</v>
      </c>
      <c r="AC273" s="261">
        <f t="shared" si="35"/>
        <v>0.63599472990000006</v>
      </c>
      <c r="AD273" s="229">
        <f t="shared" si="38"/>
        <v>-1.8235533332030238E-2</v>
      </c>
      <c r="AE273" s="229">
        <f t="shared" si="39"/>
        <v>1.9966680252031733E-4</v>
      </c>
      <c r="AF273" s="307">
        <v>43046</v>
      </c>
    </row>
    <row r="274" spans="2:32" x14ac:dyDescent="0.15">
      <c r="B274" s="262">
        <v>1705</v>
      </c>
      <c r="C274" s="229" t="s">
        <v>88</v>
      </c>
      <c r="D274" s="229">
        <v>2</v>
      </c>
      <c r="E274" s="229">
        <v>2048</v>
      </c>
      <c r="F274" s="229">
        <v>1456</v>
      </c>
      <c r="G274" s="229">
        <v>0.7109375</v>
      </c>
      <c r="W274" s="216">
        <f t="shared" si="36"/>
        <v>10807</v>
      </c>
      <c r="X274" s="216">
        <f t="shared" si="37"/>
        <v>18827</v>
      </c>
      <c r="Y274" s="229">
        <f t="shared" si="33"/>
        <v>1705</v>
      </c>
      <c r="Z274" s="229" t="str">
        <f t="shared" si="33"/>
        <v>MAX_SEQ_DUEDAYS</v>
      </c>
      <c r="AA274" s="229">
        <f t="shared" si="33"/>
        <v>1</v>
      </c>
      <c r="AB274" s="229">
        <f t="shared" si="34"/>
        <v>29634</v>
      </c>
      <c r="AC274" s="261">
        <f t="shared" si="35"/>
        <v>0.63531754070000002</v>
      </c>
      <c r="AD274" s="229">
        <f t="shared" si="38"/>
        <v>-2.1159527100462809E-2</v>
      </c>
      <c r="AE274" s="229">
        <f t="shared" si="39"/>
        <v>4.2001391751181078E-4</v>
      </c>
      <c r="AF274" s="307">
        <v>43046</v>
      </c>
    </row>
    <row r="275" spans="2:32" x14ac:dyDescent="0.15">
      <c r="B275" s="262">
        <v>1706</v>
      </c>
      <c r="C275" s="229" t="s">
        <v>100</v>
      </c>
      <c r="D275" s="229">
        <v>1</v>
      </c>
      <c r="E275" s="229">
        <v>1488</v>
      </c>
      <c r="F275" s="229">
        <v>1258</v>
      </c>
      <c r="G275" s="229">
        <v>0.84543010750000003</v>
      </c>
      <c r="W275" s="216">
        <f t="shared" si="36"/>
        <v>592</v>
      </c>
      <c r="X275" s="216">
        <f t="shared" si="37"/>
        <v>1456</v>
      </c>
      <c r="Y275" s="229">
        <f t="shared" si="33"/>
        <v>1705</v>
      </c>
      <c r="Z275" s="229" t="str">
        <f t="shared" si="33"/>
        <v>MAX_SEQ_DUEDAYS</v>
      </c>
      <c r="AA275" s="229">
        <f t="shared" si="33"/>
        <v>2</v>
      </c>
      <c r="AB275" s="229">
        <f t="shared" si="34"/>
        <v>2048</v>
      </c>
      <c r="AC275" s="261">
        <f t="shared" si="35"/>
        <v>0.7109375</v>
      </c>
      <c r="AD275" s="229">
        <f t="shared" si="38"/>
        <v>0.32368412935061658</v>
      </c>
      <c r="AE275" s="229">
        <f t="shared" si="39"/>
        <v>6.4250887347089575E-3</v>
      </c>
      <c r="AF275" s="307">
        <v>43046</v>
      </c>
    </row>
    <row r="276" spans="2:32" x14ac:dyDescent="0.15">
      <c r="B276" s="262">
        <v>1706</v>
      </c>
      <c r="C276" s="229" t="s">
        <v>100</v>
      </c>
      <c r="D276" s="229">
        <v>2</v>
      </c>
      <c r="E276" s="229">
        <v>5068</v>
      </c>
      <c r="F276" s="229">
        <v>3852</v>
      </c>
      <c r="G276" s="229">
        <v>0.76006314129999997</v>
      </c>
      <c r="W276" s="216">
        <f t="shared" si="36"/>
        <v>230</v>
      </c>
      <c r="X276" s="216">
        <f t="shared" si="37"/>
        <v>1258</v>
      </c>
      <c r="Y276" s="229">
        <f t="shared" si="33"/>
        <v>1706</v>
      </c>
      <c r="Z276" s="229" t="str">
        <f t="shared" si="33"/>
        <v>KPTP</v>
      </c>
      <c r="AA276" s="229">
        <f t="shared" si="33"/>
        <v>1</v>
      </c>
      <c r="AB276" s="229">
        <f t="shared" si="34"/>
        <v>1488</v>
      </c>
      <c r="AC276" s="261">
        <f t="shared" si="35"/>
        <v>0.84543010750000003</v>
      </c>
      <c r="AD276" s="229">
        <f t="shared" si="38"/>
        <v>0.98349030044724084</v>
      </c>
      <c r="AE276" s="229">
        <f t="shared" si="39"/>
        <v>3.9811978573940594E-2</v>
      </c>
      <c r="AF276" s="307">
        <v>43046</v>
      </c>
    </row>
    <row r="277" spans="2:32" x14ac:dyDescent="0.15">
      <c r="B277" s="262">
        <v>1706</v>
      </c>
      <c r="C277" s="229" t="s">
        <v>100</v>
      </c>
      <c r="D277" s="229">
        <v>3</v>
      </c>
      <c r="E277" s="229">
        <v>7717</v>
      </c>
      <c r="F277" s="229">
        <v>5511</v>
      </c>
      <c r="G277" s="229">
        <v>0.71413761819999999</v>
      </c>
      <c r="W277" s="216">
        <f t="shared" si="36"/>
        <v>1216</v>
      </c>
      <c r="X277" s="216">
        <f t="shared" si="37"/>
        <v>3852</v>
      </c>
      <c r="Y277" s="229">
        <f t="shared" si="33"/>
        <v>1706</v>
      </c>
      <c r="Z277" s="229" t="str">
        <f t="shared" si="33"/>
        <v>KPTP</v>
      </c>
      <c r="AA277" s="229">
        <f t="shared" si="33"/>
        <v>2</v>
      </c>
      <c r="AB277" s="229">
        <f t="shared" si="34"/>
        <v>5068</v>
      </c>
      <c r="AC277" s="261">
        <f t="shared" si="35"/>
        <v>0.76006314129999997</v>
      </c>
      <c r="AD277" s="229">
        <f t="shared" si="38"/>
        <v>0.43731688250195427</v>
      </c>
      <c r="AE277" s="229">
        <f t="shared" si="39"/>
        <v>3.0673470302041636E-2</v>
      </c>
      <c r="AF277" s="307">
        <v>43046</v>
      </c>
    </row>
    <row r="278" spans="2:32" x14ac:dyDescent="0.15">
      <c r="B278" s="262">
        <v>1706</v>
      </c>
      <c r="C278" s="229" t="s">
        <v>100</v>
      </c>
      <c r="D278" s="229">
        <v>4</v>
      </c>
      <c r="E278" s="229">
        <v>10152</v>
      </c>
      <c r="F278" s="229">
        <v>6473</v>
      </c>
      <c r="G278" s="229">
        <v>0.63760835299999996</v>
      </c>
      <c r="W278" s="216">
        <f t="shared" si="36"/>
        <v>2206</v>
      </c>
      <c r="X278" s="216">
        <f t="shared" si="37"/>
        <v>5511</v>
      </c>
      <c r="Y278" s="229">
        <f t="shared" si="33"/>
        <v>1706</v>
      </c>
      <c r="Z278" s="229" t="str">
        <f t="shared" si="33"/>
        <v>KPTP</v>
      </c>
      <c r="AA278" s="229">
        <f t="shared" si="33"/>
        <v>3</v>
      </c>
      <c r="AB278" s="229">
        <f t="shared" si="34"/>
        <v>7717</v>
      </c>
      <c r="AC278" s="261">
        <f t="shared" si="35"/>
        <v>0.71413761819999999</v>
      </c>
      <c r="AD278" s="229">
        <f t="shared" si="38"/>
        <v>0.199856346179838</v>
      </c>
      <c r="AE278" s="229">
        <f t="shared" si="39"/>
        <v>1.0256086526404026E-2</v>
      </c>
      <c r="AF278" s="307">
        <v>43046</v>
      </c>
    </row>
    <row r="279" spans="2:32" x14ac:dyDescent="0.15">
      <c r="B279" s="262">
        <v>1706</v>
      </c>
      <c r="C279" s="229" t="s">
        <v>100</v>
      </c>
      <c r="D279" s="229">
        <v>5</v>
      </c>
      <c r="E279" s="229">
        <v>4539</v>
      </c>
      <c r="F279" s="229">
        <v>2360</v>
      </c>
      <c r="G279" s="229">
        <v>0.51993831239999999</v>
      </c>
      <c r="W279" s="216">
        <f t="shared" si="36"/>
        <v>3679</v>
      </c>
      <c r="X279" s="216">
        <f t="shared" si="37"/>
        <v>6473</v>
      </c>
      <c r="Y279" s="229">
        <f t="shared" si="33"/>
        <v>1706</v>
      </c>
      <c r="Z279" s="229" t="str">
        <f t="shared" si="33"/>
        <v>KPTP</v>
      </c>
      <c r="AA279" s="229">
        <f t="shared" si="33"/>
        <v>4</v>
      </c>
      <c r="AB279" s="229">
        <f t="shared" si="34"/>
        <v>10152</v>
      </c>
      <c r="AC279" s="261">
        <f t="shared" si="35"/>
        <v>0.63760835299999996</v>
      </c>
      <c r="AD279" s="229">
        <f t="shared" si="38"/>
        <v>-0.15071012444921378</v>
      </c>
      <c r="AE279" s="229">
        <f t="shared" si="39"/>
        <v>8.1567805381037826E-3</v>
      </c>
      <c r="AF279" s="307">
        <v>43046</v>
      </c>
    </row>
    <row r="280" spans="2:32" x14ac:dyDescent="0.15">
      <c r="B280" s="262">
        <v>1706</v>
      </c>
      <c r="C280" s="229" t="s">
        <v>65</v>
      </c>
      <c r="D280" s="229">
        <v>1</v>
      </c>
      <c r="E280" s="229">
        <v>11340</v>
      </c>
      <c r="F280" s="229">
        <v>8672</v>
      </c>
      <c r="G280" s="229">
        <v>0.76472663139999997</v>
      </c>
      <c r="W280" s="216">
        <f t="shared" si="36"/>
        <v>2179</v>
      </c>
      <c r="X280" s="216">
        <f t="shared" si="37"/>
        <v>2360</v>
      </c>
      <c r="Y280" s="229">
        <f t="shared" si="33"/>
        <v>1706</v>
      </c>
      <c r="Z280" s="229" t="str">
        <f t="shared" si="33"/>
        <v>KPTP</v>
      </c>
      <c r="AA280" s="229">
        <f t="shared" si="33"/>
        <v>5</v>
      </c>
      <c r="AB280" s="229">
        <f t="shared" si="34"/>
        <v>4539</v>
      </c>
      <c r="AC280" s="261">
        <f t="shared" si="35"/>
        <v>0.51993831239999999</v>
      </c>
      <c r="AD280" s="229">
        <f t="shared" si="38"/>
        <v>-0.63591326481491384</v>
      </c>
      <c r="AE280" s="229">
        <f t="shared" si="39"/>
        <v>6.8561257007323267E-2</v>
      </c>
      <c r="AF280" s="307">
        <v>43046</v>
      </c>
    </row>
    <row r="281" spans="2:32" x14ac:dyDescent="0.15">
      <c r="B281" s="262">
        <v>1706</v>
      </c>
      <c r="C281" s="229" t="s">
        <v>65</v>
      </c>
      <c r="D281" s="229">
        <v>2</v>
      </c>
      <c r="E281" s="229">
        <v>5242</v>
      </c>
      <c r="F281" s="229">
        <v>3570</v>
      </c>
      <c r="G281" s="229">
        <v>0.68103777180000002</v>
      </c>
      <c r="W281" s="216">
        <f t="shared" si="36"/>
        <v>2668</v>
      </c>
      <c r="X281" s="216">
        <f t="shared" si="37"/>
        <v>8672</v>
      </c>
      <c r="Y281" s="229">
        <f t="shared" si="33"/>
        <v>1706</v>
      </c>
      <c r="Z281" s="229" t="str">
        <f t="shared" si="33"/>
        <v>ACTUALPAYFINECNT</v>
      </c>
      <c r="AA281" s="229">
        <f t="shared" si="33"/>
        <v>1</v>
      </c>
      <c r="AB281" s="229">
        <f t="shared" si="34"/>
        <v>11340</v>
      </c>
      <c r="AC281" s="261">
        <f t="shared" si="35"/>
        <v>0.76472663139999997</v>
      </c>
      <c r="AD281" s="229">
        <f t="shared" si="38"/>
        <v>0.46306148875396352</v>
      </c>
      <c r="AE281" s="229">
        <f t="shared" si="39"/>
        <v>7.6508276248034898E-2</v>
      </c>
      <c r="AF281" s="307">
        <v>43046</v>
      </c>
    </row>
    <row r="282" spans="2:32" x14ac:dyDescent="0.15">
      <c r="B282" s="262">
        <v>1706</v>
      </c>
      <c r="C282" s="229" t="s">
        <v>65</v>
      </c>
      <c r="D282" s="229">
        <v>3</v>
      </c>
      <c r="E282" s="229">
        <v>3702</v>
      </c>
      <c r="F282" s="229">
        <v>2341</v>
      </c>
      <c r="G282" s="229">
        <v>0.63236088599999996</v>
      </c>
      <c r="W282" s="216">
        <f t="shared" si="36"/>
        <v>1672</v>
      </c>
      <c r="X282" s="216">
        <f t="shared" si="37"/>
        <v>3570</v>
      </c>
      <c r="Y282" s="229">
        <f t="shared" si="33"/>
        <v>1706</v>
      </c>
      <c r="Z282" s="229" t="str">
        <f t="shared" si="33"/>
        <v>ACTUALPAYFINECNT</v>
      </c>
      <c r="AA282" s="229">
        <f t="shared" si="33"/>
        <v>2</v>
      </c>
      <c r="AB282" s="229">
        <f t="shared" si="34"/>
        <v>5242</v>
      </c>
      <c r="AC282" s="261">
        <f t="shared" si="35"/>
        <v>0.68103777180000002</v>
      </c>
      <c r="AD282" s="229">
        <f t="shared" si="38"/>
        <v>4.2836253239088268E-2</v>
      </c>
      <c r="AE282" s="229">
        <f t="shared" si="39"/>
        <v>3.2962010167912603E-4</v>
      </c>
      <c r="AF282" s="307">
        <v>43046</v>
      </c>
    </row>
    <row r="283" spans="2:32" x14ac:dyDescent="0.15">
      <c r="B283" s="262">
        <v>1706</v>
      </c>
      <c r="C283" s="229" t="s">
        <v>65</v>
      </c>
      <c r="D283" s="229">
        <v>4</v>
      </c>
      <c r="E283" s="229">
        <v>5969</v>
      </c>
      <c r="F283" s="229">
        <v>3488</v>
      </c>
      <c r="G283" s="229">
        <v>0.58435248790000005</v>
      </c>
      <c r="W283" s="216">
        <f t="shared" si="36"/>
        <v>1361</v>
      </c>
      <c r="X283" s="216">
        <f t="shared" si="37"/>
        <v>2341</v>
      </c>
      <c r="Y283" s="229">
        <f t="shared" si="33"/>
        <v>1706</v>
      </c>
      <c r="Z283" s="229" t="str">
        <f t="shared" si="33"/>
        <v>ACTUALPAYFINECNT</v>
      </c>
      <c r="AA283" s="229">
        <f t="shared" si="33"/>
        <v>3</v>
      </c>
      <c r="AB283" s="229">
        <f t="shared" si="34"/>
        <v>3702</v>
      </c>
      <c r="AC283" s="261">
        <f t="shared" si="35"/>
        <v>0.63236088599999996</v>
      </c>
      <c r="AD283" s="229">
        <f t="shared" si="38"/>
        <v>-0.17335036305050494</v>
      </c>
      <c r="AE283" s="229">
        <f t="shared" si="39"/>
        <v>3.9484642425331347E-3</v>
      </c>
      <c r="AF283" s="307">
        <v>43046</v>
      </c>
    </row>
    <row r="284" spans="2:32" x14ac:dyDescent="0.15">
      <c r="B284" s="262">
        <v>1706</v>
      </c>
      <c r="C284" s="229" t="s">
        <v>65</v>
      </c>
      <c r="D284" s="229">
        <v>5</v>
      </c>
      <c r="E284" s="229">
        <v>2711</v>
      </c>
      <c r="F284" s="229">
        <v>1383</v>
      </c>
      <c r="G284" s="229">
        <v>0.51014385839999998</v>
      </c>
      <c r="W284" s="216">
        <f t="shared" si="36"/>
        <v>2481</v>
      </c>
      <c r="X284" s="216">
        <f t="shared" si="37"/>
        <v>3488</v>
      </c>
      <c r="Y284" s="229">
        <f t="shared" si="33"/>
        <v>1706</v>
      </c>
      <c r="Z284" s="229" t="str">
        <f t="shared" si="33"/>
        <v>ACTUALPAYFINECNT</v>
      </c>
      <c r="AA284" s="229">
        <f t="shared" si="33"/>
        <v>4</v>
      </c>
      <c r="AB284" s="229">
        <f t="shared" si="34"/>
        <v>5969</v>
      </c>
      <c r="AC284" s="261">
        <f t="shared" si="35"/>
        <v>0.58435248790000005</v>
      </c>
      <c r="AD284" s="229">
        <f t="shared" si="38"/>
        <v>-0.37504202655288044</v>
      </c>
      <c r="AE284" s="229">
        <f t="shared" si="39"/>
        <v>3.059912920062768E-2</v>
      </c>
      <c r="AF284" s="307">
        <v>43046</v>
      </c>
    </row>
    <row r="285" spans="2:32" x14ac:dyDescent="0.15">
      <c r="B285" s="262">
        <v>1706</v>
      </c>
      <c r="C285" s="229" t="s">
        <v>95</v>
      </c>
      <c r="D285" s="229">
        <v>1</v>
      </c>
      <c r="E285" s="229">
        <v>12243</v>
      </c>
      <c r="F285" s="229">
        <v>8937</v>
      </c>
      <c r="G285" s="229">
        <v>0.72996814509999997</v>
      </c>
      <c r="W285" s="216">
        <f t="shared" si="36"/>
        <v>1328</v>
      </c>
      <c r="X285" s="216">
        <f t="shared" si="37"/>
        <v>1383</v>
      </c>
      <c r="Y285" s="229">
        <f t="shared" si="33"/>
        <v>1706</v>
      </c>
      <c r="Z285" s="229" t="str">
        <f t="shared" si="33"/>
        <v>ACTUALPAYFINECNT</v>
      </c>
      <c r="AA285" s="229">
        <f t="shared" si="33"/>
        <v>5</v>
      </c>
      <c r="AB285" s="229">
        <f t="shared" si="34"/>
        <v>2711</v>
      </c>
      <c r="AC285" s="261">
        <f t="shared" si="35"/>
        <v>0.51014385839999998</v>
      </c>
      <c r="AD285" s="229">
        <f t="shared" si="38"/>
        <v>-0.67512782626157053</v>
      </c>
      <c r="AE285" s="229">
        <f t="shared" si="39"/>
        <v>4.6281162470697787E-2</v>
      </c>
      <c r="AF285" s="307">
        <v>43046</v>
      </c>
    </row>
    <row r="286" spans="2:32" x14ac:dyDescent="0.15">
      <c r="B286" s="262">
        <v>1706</v>
      </c>
      <c r="C286" s="229" t="s">
        <v>95</v>
      </c>
      <c r="D286" s="229">
        <v>2</v>
      </c>
      <c r="E286" s="229">
        <v>9563</v>
      </c>
      <c r="F286" s="229">
        <v>6375</v>
      </c>
      <c r="G286" s="229">
        <v>0.66663181010000006</v>
      </c>
      <c r="W286" s="216">
        <f t="shared" si="36"/>
        <v>3306</v>
      </c>
      <c r="X286" s="216">
        <f t="shared" si="37"/>
        <v>8937</v>
      </c>
      <c r="Y286" s="229">
        <f t="shared" si="33"/>
        <v>1706</v>
      </c>
      <c r="Z286" s="229" t="str">
        <f t="shared" si="33"/>
        <v>INCM_TIMES</v>
      </c>
      <c r="AA286" s="229">
        <f t="shared" si="33"/>
        <v>1</v>
      </c>
      <c r="AB286" s="229">
        <f t="shared" si="34"/>
        <v>12243</v>
      </c>
      <c r="AC286" s="261">
        <f t="shared" si="35"/>
        <v>0.72996814509999997</v>
      </c>
      <c r="AD286" s="229">
        <f t="shared" si="38"/>
        <v>0.27875213511047275</v>
      </c>
      <c r="AE286" s="229">
        <f t="shared" si="39"/>
        <v>3.1152590283232987E-2</v>
      </c>
      <c r="AF286" s="307">
        <v>43046</v>
      </c>
    </row>
    <row r="287" spans="2:32" x14ac:dyDescent="0.15">
      <c r="B287" s="262">
        <v>1706</v>
      </c>
      <c r="C287" s="229" t="s">
        <v>95</v>
      </c>
      <c r="D287" s="229">
        <v>3</v>
      </c>
      <c r="E287" s="229">
        <v>2234</v>
      </c>
      <c r="F287" s="229">
        <v>1375</v>
      </c>
      <c r="G287" s="229">
        <v>0.61548791410000003</v>
      </c>
      <c r="W287" s="216">
        <f t="shared" si="36"/>
        <v>3188</v>
      </c>
      <c r="X287" s="216">
        <f t="shared" si="37"/>
        <v>6375</v>
      </c>
      <c r="Y287" s="229">
        <f t="shared" si="33"/>
        <v>1706</v>
      </c>
      <c r="Z287" s="229" t="str">
        <f t="shared" si="33"/>
        <v>INCM_TIMES</v>
      </c>
      <c r="AA287" s="229">
        <f t="shared" si="33"/>
        <v>2</v>
      </c>
      <c r="AB287" s="229">
        <f t="shared" si="34"/>
        <v>9563</v>
      </c>
      <c r="AC287" s="261">
        <f t="shared" si="35"/>
        <v>0.66663181010000006</v>
      </c>
      <c r="AD287" s="229">
        <f t="shared" si="38"/>
        <v>-2.271849777342845E-2</v>
      </c>
      <c r="AE287" s="229">
        <f t="shared" si="39"/>
        <v>1.710697017276093E-4</v>
      </c>
      <c r="AF287" s="307">
        <v>43046</v>
      </c>
    </row>
    <row r="288" spans="2:32" x14ac:dyDescent="0.15">
      <c r="B288" s="262">
        <v>1706</v>
      </c>
      <c r="C288" s="229" t="s">
        <v>95</v>
      </c>
      <c r="D288" s="229">
        <v>4</v>
      </c>
      <c r="E288" s="229">
        <v>2799</v>
      </c>
      <c r="F288" s="229">
        <v>1629</v>
      </c>
      <c r="G288" s="229">
        <v>0.5819935691</v>
      </c>
      <c r="W288" s="216">
        <f t="shared" si="36"/>
        <v>859</v>
      </c>
      <c r="X288" s="216">
        <f t="shared" si="37"/>
        <v>1375</v>
      </c>
      <c r="Y288" s="229">
        <f t="shared" si="33"/>
        <v>1706</v>
      </c>
      <c r="Z288" s="229" t="str">
        <f t="shared" si="33"/>
        <v>INCM_TIMES</v>
      </c>
      <c r="AA288" s="229">
        <f t="shared" si="33"/>
        <v>3</v>
      </c>
      <c r="AB288" s="229">
        <f t="shared" si="34"/>
        <v>2234</v>
      </c>
      <c r="AC288" s="261">
        <f t="shared" si="35"/>
        <v>0.61548791410000003</v>
      </c>
      <c r="AD288" s="229">
        <f t="shared" si="38"/>
        <v>-0.24526873977353333</v>
      </c>
      <c r="AE288" s="229">
        <f t="shared" si="39"/>
        <v>4.8186528945225338E-3</v>
      </c>
      <c r="AF288" s="307">
        <v>43046</v>
      </c>
    </row>
    <row r="289" spans="2:32" x14ac:dyDescent="0.15">
      <c r="B289" s="262">
        <v>1706</v>
      </c>
      <c r="C289" s="229" t="s">
        <v>95</v>
      </c>
      <c r="D289" s="229">
        <v>5</v>
      </c>
      <c r="E289" s="229">
        <v>2125</v>
      </c>
      <c r="F289" s="229">
        <v>1138</v>
      </c>
      <c r="G289" s="229">
        <v>0.53552941180000002</v>
      </c>
      <c r="W289" s="216">
        <f t="shared" si="36"/>
        <v>1170</v>
      </c>
      <c r="X289" s="216">
        <f t="shared" si="37"/>
        <v>1629</v>
      </c>
      <c r="Y289" s="229">
        <f t="shared" si="33"/>
        <v>1706</v>
      </c>
      <c r="Z289" s="229" t="str">
        <f t="shared" si="33"/>
        <v>INCM_TIMES</v>
      </c>
      <c r="AA289" s="229">
        <f t="shared" si="33"/>
        <v>4</v>
      </c>
      <c r="AB289" s="229">
        <f t="shared" si="34"/>
        <v>2799</v>
      </c>
      <c r="AC289" s="261">
        <f t="shared" si="35"/>
        <v>0.5819935691</v>
      </c>
      <c r="AD289" s="229">
        <f t="shared" si="38"/>
        <v>-0.38474624707970628</v>
      </c>
      <c r="AE289" s="229">
        <f t="shared" si="39"/>
        <v>1.5117602888286317E-2</v>
      </c>
      <c r="AF289" s="307">
        <v>43046</v>
      </c>
    </row>
    <row r="290" spans="2:32" x14ac:dyDescent="0.15">
      <c r="B290" s="262">
        <v>1706</v>
      </c>
      <c r="C290" s="229" t="s">
        <v>396</v>
      </c>
      <c r="D290" s="229">
        <v>1</v>
      </c>
      <c r="E290" s="229">
        <v>2998</v>
      </c>
      <c r="F290" s="229">
        <v>2119</v>
      </c>
      <c r="G290" s="229">
        <v>0.70680453639999996</v>
      </c>
      <c r="W290" s="216">
        <f t="shared" si="36"/>
        <v>987</v>
      </c>
      <c r="X290" s="216">
        <f t="shared" si="37"/>
        <v>1138</v>
      </c>
      <c r="Y290" s="229">
        <f t="shared" si="33"/>
        <v>1706</v>
      </c>
      <c r="Z290" s="229" t="str">
        <f t="shared" si="33"/>
        <v>INCM_TIMES</v>
      </c>
      <c r="AA290" s="229">
        <f t="shared" si="33"/>
        <v>5</v>
      </c>
      <c r="AB290" s="229">
        <f t="shared" si="34"/>
        <v>2125</v>
      </c>
      <c r="AC290" s="261">
        <f t="shared" si="35"/>
        <v>0.53552941180000002</v>
      </c>
      <c r="AD290" s="229">
        <f t="shared" si="38"/>
        <v>-0.57335125263715503</v>
      </c>
      <c r="AE290" s="229">
        <f t="shared" si="39"/>
        <v>2.5966230677914415E-2</v>
      </c>
      <c r="AF290" s="307">
        <v>43046</v>
      </c>
    </row>
    <row r="291" spans="2:32" x14ac:dyDescent="0.15">
      <c r="B291" s="262">
        <v>1706</v>
      </c>
      <c r="C291" s="229" t="s">
        <v>396</v>
      </c>
      <c r="D291" s="229">
        <v>2</v>
      </c>
      <c r="E291" s="229">
        <v>8408</v>
      </c>
      <c r="F291" s="229">
        <v>5763</v>
      </c>
      <c r="G291" s="229">
        <v>0.68541864890000004</v>
      </c>
      <c r="W291" s="216">
        <f t="shared" si="36"/>
        <v>879</v>
      </c>
      <c r="X291" s="216">
        <f t="shared" si="37"/>
        <v>2119</v>
      </c>
      <c r="Y291" s="229">
        <f t="shared" si="33"/>
        <v>1706</v>
      </c>
      <c r="Z291" s="229" t="str">
        <f t="shared" si="33"/>
        <v>CITY</v>
      </c>
      <c r="AA291" s="229">
        <f t="shared" si="33"/>
        <v>1</v>
      </c>
      <c r="AB291" s="229">
        <f t="shared" si="34"/>
        <v>2998</v>
      </c>
      <c r="AC291" s="261">
        <f t="shared" si="35"/>
        <v>0.70680453639999996</v>
      </c>
      <c r="AD291" s="229">
        <f t="shared" si="38"/>
        <v>0.16420583269317229</v>
      </c>
      <c r="AE291" s="229">
        <f t="shared" si="39"/>
        <v>2.7085083126150919E-3</v>
      </c>
      <c r="AF291" s="307">
        <v>43046</v>
      </c>
    </row>
    <row r="292" spans="2:32" x14ac:dyDescent="0.15">
      <c r="B292" s="262">
        <v>1706</v>
      </c>
      <c r="C292" s="229" t="s">
        <v>396</v>
      </c>
      <c r="D292" s="229">
        <v>3</v>
      </c>
      <c r="E292" s="229">
        <v>11993</v>
      </c>
      <c r="F292" s="229">
        <v>7960</v>
      </c>
      <c r="G292" s="229">
        <v>0.66372050360000001</v>
      </c>
      <c r="W292" s="216">
        <f t="shared" si="36"/>
        <v>2645</v>
      </c>
      <c r="X292" s="216">
        <f t="shared" si="37"/>
        <v>5763</v>
      </c>
      <c r="Y292" s="229">
        <f t="shared" si="33"/>
        <v>1706</v>
      </c>
      <c r="Z292" s="229" t="str">
        <f t="shared" si="33"/>
        <v>CITY</v>
      </c>
      <c r="AA292" s="229">
        <f t="shared" si="33"/>
        <v>2</v>
      </c>
      <c r="AB292" s="229">
        <f t="shared" si="34"/>
        <v>8408</v>
      </c>
      <c r="AC292" s="261">
        <f t="shared" si="35"/>
        <v>0.68541864890000004</v>
      </c>
      <c r="AD292" s="229">
        <f t="shared" si="38"/>
        <v>6.307827925431693E-2</v>
      </c>
      <c r="AE292" s="229">
        <f t="shared" si="39"/>
        <v>1.1422840333196052E-3</v>
      </c>
      <c r="AF292" s="307">
        <v>43046</v>
      </c>
    </row>
    <row r="293" spans="2:32" x14ac:dyDescent="0.15">
      <c r="B293" s="262">
        <v>1706</v>
      </c>
      <c r="C293" s="229" t="s">
        <v>396</v>
      </c>
      <c r="D293" s="229">
        <v>4</v>
      </c>
      <c r="E293" s="229">
        <v>3573</v>
      </c>
      <c r="F293" s="229">
        <v>2281</v>
      </c>
      <c r="G293" s="229">
        <v>0.63839910440000003</v>
      </c>
      <c r="W293" s="216">
        <f t="shared" si="36"/>
        <v>4033</v>
      </c>
      <c r="X293" s="216">
        <f t="shared" si="37"/>
        <v>7960</v>
      </c>
      <c r="Y293" s="229">
        <f t="shared" si="33"/>
        <v>1706</v>
      </c>
      <c r="Z293" s="229" t="str">
        <f t="shared" si="33"/>
        <v>CITY</v>
      </c>
      <c r="AA293" s="229">
        <f t="shared" si="33"/>
        <v>3</v>
      </c>
      <c r="AB293" s="229">
        <f t="shared" si="34"/>
        <v>11993</v>
      </c>
      <c r="AC293" s="261">
        <f t="shared" si="35"/>
        <v>0.66372050360000001</v>
      </c>
      <c r="AD293" s="229">
        <f t="shared" si="38"/>
        <v>-3.5790343924889043E-2</v>
      </c>
      <c r="AE293" s="229">
        <f t="shared" si="39"/>
        <v>5.3361847012409929E-4</v>
      </c>
      <c r="AF293" s="307">
        <v>43046</v>
      </c>
    </row>
    <row r="294" spans="2:32" x14ac:dyDescent="0.15">
      <c r="B294" s="262">
        <v>1706</v>
      </c>
      <c r="C294" s="229" t="s">
        <v>396</v>
      </c>
      <c r="D294" s="229">
        <v>5</v>
      </c>
      <c r="E294" s="229">
        <v>1992</v>
      </c>
      <c r="F294" s="229">
        <v>1331</v>
      </c>
      <c r="G294" s="229">
        <v>0.66817269079999997</v>
      </c>
      <c r="W294" s="216">
        <f t="shared" si="36"/>
        <v>1292</v>
      </c>
      <c r="X294" s="216">
        <f t="shared" si="37"/>
        <v>2281</v>
      </c>
      <c r="Y294" s="229">
        <f t="shared" si="33"/>
        <v>1706</v>
      </c>
      <c r="Z294" s="229" t="str">
        <f t="shared" si="33"/>
        <v>CITY</v>
      </c>
      <c r="AA294" s="229">
        <f t="shared" si="33"/>
        <v>4</v>
      </c>
      <c r="AB294" s="229">
        <f t="shared" si="34"/>
        <v>3573</v>
      </c>
      <c r="AC294" s="261">
        <f t="shared" si="35"/>
        <v>0.63839910440000003</v>
      </c>
      <c r="AD294" s="229">
        <f t="shared" si="38"/>
        <v>-0.1472862899481088</v>
      </c>
      <c r="AE294" s="229">
        <f t="shared" si="39"/>
        <v>2.7404148493850419E-3</v>
      </c>
      <c r="AF294" s="307">
        <v>43046</v>
      </c>
    </row>
    <row r="295" spans="2:32" x14ac:dyDescent="0.15">
      <c r="B295" s="262">
        <v>1706</v>
      </c>
      <c r="C295" s="229" t="s">
        <v>410</v>
      </c>
      <c r="D295" s="229">
        <v>1</v>
      </c>
      <c r="E295" s="229">
        <v>6654</v>
      </c>
      <c r="F295" s="229">
        <v>4259</v>
      </c>
      <c r="G295" s="229">
        <v>0.64006612559999998</v>
      </c>
      <c r="W295" s="216">
        <f t="shared" si="36"/>
        <v>661</v>
      </c>
      <c r="X295" s="216">
        <f t="shared" si="37"/>
        <v>1331</v>
      </c>
      <c r="Y295" s="229">
        <f t="shared" si="33"/>
        <v>1706</v>
      </c>
      <c r="Z295" s="229" t="str">
        <f t="shared" si="33"/>
        <v>CITY</v>
      </c>
      <c r="AA295" s="229">
        <f t="shared" si="33"/>
        <v>5</v>
      </c>
      <c r="AB295" s="229">
        <f t="shared" si="34"/>
        <v>1992</v>
      </c>
      <c r="AC295" s="261">
        <f t="shared" si="35"/>
        <v>0.66817269079999997</v>
      </c>
      <c r="AD295" s="229">
        <f t="shared" si="38"/>
        <v>-1.5776849346524274E-2</v>
      </c>
      <c r="AE295" s="229">
        <f t="shared" si="39"/>
        <v>1.7164853626321322E-5</v>
      </c>
      <c r="AF295" s="307">
        <v>43046</v>
      </c>
    </row>
    <row r="296" spans="2:32" x14ac:dyDescent="0.15">
      <c r="B296" s="262">
        <v>1706</v>
      </c>
      <c r="C296" s="229" t="s">
        <v>410</v>
      </c>
      <c r="D296" s="229">
        <v>2</v>
      </c>
      <c r="E296" s="229">
        <v>7302</v>
      </c>
      <c r="F296" s="229">
        <v>4764</v>
      </c>
      <c r="G296" s="229">
        <v>0.65242399340000001</v>
      </c>
      <c r="W296" s="216">
        <f t="shared" si="36"/>
        <v>2395</v>
      </c>
      <c r="X296" s="216">
        <f t="shared" si="37"/>
        <v>4259</v>
      </c>
      <c r="Y296" s="229">
        <f t="shared" si="33"/>
        <v>1706</v>
      </c>
      <c r="Z296" s="229" t="str">
        <f t="shared" si="33"/>
        <v>PERSON_APP_AGE</v>
      </c>
      <c r="AA296" s="229">
        <f t="shared" si="33"/>
        <v>1</v>
      </c>
      <c r="AB296" s="229">
        <f t="shared" si="34"/>
        <v>6654</v>
      </c>
      <c r="AC296" s="261">
        <f t="shared" si="35"/>
        <v>0.64006612559999998</v>
      </c>
      <c r="AD296" s="229">
        <f t="shared" si="38"/>
        <v>-0.14005766781175175</v>
      </c>
      <c r="AE296" s="229">
        <f t="shared" si="39"/>
        <v>4.6097837587918368E-3</v>
      </c>
      <c r="AF296" s="307">
        <v>43046</v>
      </c>
    </row>
    <row r="297" spans="2:32" x14ac:dyDescent="0.15">
      <c r="B297" s="262">
        <v>1706</v>
      </c>
      <c r="C297" s="229" t="s">
        <v>410</v>
      </c>
      <c r="D297" s="229">
        <v>3</v>
      </c>
      <c r="E297" s="229">
        <v>3560</v>
      </c>
      <c r="F297" s="229">
        <v>2380</v>
      </c>
      <c r="G297" s="229">
        <v>0.66853932579999997</v>
      </c>
      <c r="W297" s="216">
        <f t="shared" si="36"/>
        <v>2538</v>
      </c>
      <c r="X297" s="216">
        <f t="shared" si="37"/>
        <v>4764</v>
      </c>
      <c r="Y297" s="229">
        <f t="shared" si="33"/>
        <v>1706</v>
      </c>
      <c r="Z297" s="229" t="str">
        <f t="shared" si="33"/>
        <v>PERSON_APP_AGE</v>
      </c>
      <c r="AA297" s="229">
        <f t="shared" si="33"/>
        <v>2</v>
      </c>
      <c r="AB297" s="229">
        <f t="shared" si="34"/>
        <v>7302</v>
      </c>
      <c r="AC297" s="261">
        <f t="shared" si="35"/>
        <v>0.65242399340000001</v>
      </c>
      <c r="AD297" s="229">
        <f t="shared" si="38"/>
        <v>-8.5997545689091737E-2</v>
      </c>
      <c r="AE297" s="229">
        <f t="shared" si="39"/>
        <v>1.8912237109967858E-3</v>
      </c>
      <c r="AF297" s="307">
        <v>43046</v>
      </c>
    </row>
    <row r="298" spans="2:32" x14ac:dyDescent="0.15">
      <c r="B298" s="262">
        <v>1706</v>
      </c>
      <c r="C298" s="229" t="s">
        <v>410</v>
      </c>
      <c r="D298" s="229">
        <v>4</v>
      </c>
      <c r="E298" s="229">
        <v>6863</v>
      </c>
      <c r="F298" s="229">
        <v>4724</v>
      </c>
      <c r="G298" s="229">
        <v>0.68832871920000005</v>
      </c>
      <c r="W298" s="216">
        <f t="shared" si="36"/>
        <v>1180</v>
      </c>
      <c r="X298" s="216">
        <f t="shared" si="37"/>
        <v>2380</v>
      </c>
      <c r="Y298" s="229">
        <f t="shared" si="33"/>
        <v>1706</v>
      </c>
      <c r="Z298" s="229" t="str">
        <f t="shared" si="33"/>
        <v>PERSON_APP_AGE</v>
      </c>
      <c r="AA298" s="229">
        <f t="shared" si="33"/>
        <v>3</v>
      </c>
      <c r="AB298" s="229">
        <f t="shared" si="34"/>
        <v>3560</v>
      </c>
      <c r="AC298" s="261">
        <f t="shared" si="35"/>
        <v>0.66853932579999997</v>
      </c>
      <c r="AD298" s="229">
        <f t="shared" si="38"/>
        <v>-1.4122778684139732E-2</v>
      </c>
      <c r="AE298" s="229">
        <f t="shared" si="39"/>
        <v>2.4574160134220885E-5</v>
      </c>
      <c r="AF298" s="307">
        <v>43046</v>
      </c>
    </row>
    <row r="299" spans="2:32" x14ac:dyDescent="0.15">
      <c r="B299" s="262">
        <v>1706</v>
      </c>
      <c r="C299" s="229" t="s">
        <v>410</v>
      </c>
      <c r="D299" s="229">
        <v>5</v>
      </c>
      <c r="E299" s="229">
        <v>4585</v>
      </c>
      <c r="F299" s="229">
        <v>3327</v>
      </c>
      <c r="G299" s="229">
        <v>0.72562704469999995</v>
      </c>
      <c r="W299" s="216">
        <f t="shared" si="36"/>
        <v>2139</v>
      </c>
      <c r="X299" s="216">
        <f t="shared" si="37"/>
        <v>4724</v>
      </c>
      <c r="Y299" s="229">
        <f t="shared" si="33"/>
        <v>1706</v>
      </c>
      <c r="Z299" s="229" t="str">
        <f t="shared" si="33"/>
        <v>PERSON_APP_AGE</v>
      </c>
      <c r="AA299" s="229">
        <f t="shared" si="33"/>
        <v>4</v>
      </c>
      <c r="AB299" s="229">
        <f t="shared" si="34"/>
        <v>6863</v>
      </c>
      <c r="AC299" s="261">
        <f t="shared" si="35"/>
        <v>0.68832871920000005</v>
      </c>
      <c r="AD299" s="229">
        <f t="shared" si="38"/>
        <v>7.6608640344897644E-2</v>
      </c>
      <c r="AE299" s="229">
        <f t="shared" si="39"/>
        <v>1.3719153879914962E-3</v>
      </c>
      <c r="AF299" s="307">
        <v>43046</v>
      </c>
    </row>
    <row r="300" spans="2:32" x14ac:dyDescent="0.15">
      <c r="B300" s="262">
        <v>1706</v>
      </c>
      <c r="C300" s="229" t="s">
        <v>99</v>
      </c>
      <c r="D300" s="229">
        <v>1</v>
      </c>
      <c r="E300" s="229">
        <v>13731</v>
      </c>
      <c r="F300" s="229">
        <v>8151</v>
      </c>
      <c r="G300" s="229">
        <v>0.59362027530000006</v>
      </c>
      <c r="W300" s="216">
        <f t="shared" si="36"/>
        <v>1258</v>
      </c>
      <c r="X300" s="216">
        <f t="shared" si="37"/>
        <v>3327</v>
      </c>
      <c r="Y300" s="229">
        <f t="shared" si="33"/>
        <v>1706</v>
      </c>
      <c r="Z300" s="229" t="str">
        <f t="shared" si="33"/>
        <v>PERSON_APP_AGE</v>
      </c>
      <c r="AA300" s="229">
        <f t="shared" si="33"/>
        <v>5</v>
      </c>
      <c r="AB300" s="229">
        <f t="shared" si="34"/>
        <v>4585</v>
      </c>
      <c r="AC300" s="261">
        <f t="shared" si="35"/>
        <v>0.72562704469999995</v>
      </c>
      <c r="AD300" s="229">
        <f t="shared" si="38"/>
        <v>0.25683901086814132</v>
      </c>
      <c r="AE300" s="229">
        <f t="shared" si="39"/>
        <v>9.9491740453931492E-3</v>
      </c>
      <c r="AF300" s="307">
        <v>43046</v>
      </c>
    </row>
    <row r="301" spans="2:32" x14ac:dyDescent="0.15">
      <c r="B301" s="262">
        <v>1706</v>
      </c>
      <c r="C301" s="229" t="s">
        <v>99</v>
      </c>
      <c r="D301" s="229">
        <v>2</v>
      </c>
      <c r="E301" s="229">
        <v>15233</v>
      </c>
      <c r="F301" s="229">
        <v>11303</v>
      </c>
      <c r="G301" s="229">
        <v>0.74200748380000003</v>
      </c>
      <c r="W301" s="216">
        <f t="shared" si="36"/>
        <v>5580</v>
      </c>
      <c r="X301" s="216">
        <f t="shared" si="37"/>
        <v>8151</v>
      </c>
      <c r="Y301" s="229">
        <f t="shared" si="33"/>
        <v>1706</v>
      </c>
      <c r="Z301" s="229" t="str">
        <f t="shared" si="33"/>
        <v>RECENT_CONTACT_DAY</v>
      </c>
      <c r="AA301" s="229">
        <f t="shared" si="33"/>
        <v>1</v>
      </c>
      <c r="AB301" s="229">
        <f t="shared" si="34"/>
        <v>13731</v>
      </c>
      <c r="AC301" s="261">
        <f t="shared" si="35"/>
        <v>0.59362027530000006</v>
      </c>
      <c r="AD301" s="229">
        <f t="shared" si="38"/>
        <v>-0.33675698517084901</v>
      </c>
      <c r="AE301" s="229">
        <f t="shared" si="39"/>
        <v>5.6495161999413894E-2</v>
      </c>
      <c r="AF301" s="307">
        <v>43046</v>
      </c>
    </row>
    <row r="302" spans="2:32" x14ac:dyDescent="0.15">
      <c r="B302" s="262">
        <v>1706</v>
      </c>
      <c r="C302" s="229" t="s">
        <v>27</v>
      </c>
      <c r="D302" s="229">
        <v>1</v>
      </c>
      <c r="E302" s="229">
        <v>25321</v>
      </c>
      <c r="F302" s="229">
        <v>16925</v>
      </c>
      <c r="G302" s="229">
        <v>0.66841751910000002</v>
      </c>
      <c r="W302" s="216">
        <f t="shared" si="36"/>
        <v>3930</v>
      </c>
      <c r="X302" s="216">
        <f t="shared" si="37"/>
        <v>11303</v>
      </c>
      <c r="Y302" s="229">
        <f t="shared" si="33"/>
        <v>1706</v>
      </c>
      <c r="Z302" s="229" t="str">
        <f t="shared" si="33"/>
        <v>RECENT_CONTACT_DAY</v>
      </c>
      <c r="AA302" s="229">
        <f t="shared" si="33"/>
        <v>2</v>
      </c>
      <c r="AB302" s="229">
        <f t="shared" si="34"/>
        <v>15233</v>
      </c>
      <c r="AC302" s="261">
        <f t="shared" si="35"/>
        <v>0.74200748380000003</v>
      </c>
      <c r="AD302" s="229">
        <f t="shared" si="38"/>
        <v>0.34071992343747443</v>
      </c>
      <c r="AE302" s="229">
        <f t="shared" si="39"/>
        <v>5.7159994057026854E-2</v>
      </c>
      <c r="AF302" s="307">
        <v>43046</v>
      </c>
    </row>
    <row r="303" spans="2:32" x14ac:dyDescent="0.15">
      <c r="B303" s="262">
        <v>1706</v>
      </c>
      <c r="C303" s="229" t="s">
        <v>27</v>
      </c>
      <c r="D303" s="229">
        <v>2</v>
      </c>
      <c r="E303" s="229">
        <v>3643</v>
      </c>
      <c r="F303" s="229">
        <v>2529</v>
      </c>
      <c r="G303" s="229">
        <v>0.69420807029999998</v>
      </c>
      <c r="W303" s="216">
        <f t="shared" si="36"/>
        <v>8396</v>
      </c>
      <c r="X303" s="216">
        <f t="shared" si="37"/>
        <v>16925</v>
      </c>
      <c r="Y303" s="229">
        <f t="shared" si="33"/>
        <v>1706</v>
      </c>
      <c r="Z303" s="229" t="str">
        <f t="shared" si="33"/>
        <v>REJ_COUNT</v>
      </c>
      <c r="AA303" s="229">
        <f t="shared" si="33"/>
        <v>1</v>
      </c>
      <c r="AB303" s="229">
        <f t="shared" si="34"/>
        <v>25321</v>
      </c>
      <c r="AC303" s="261">
        <f t="shared" si="35"/>
        <v>0.66841751910000002</v>
      </c>
      <c r="AD303" s="229">
        <f t="shared" si="38"/>
        <v>-1.467241104999748E-2</v>
      </c>
      <c r="AE303" s="229">
        <f t="shared" si="39"/>
        <v>1.8867428186937469E-4</v>
      </c>
      <c r="AF303" s="307">
        <v>43046</v>
      </c>
    </row>
    <row r="304" spans="2:32" x14ac:dyDescent="0.15">
      <c r="B304" s="262">
        <v>1706</v>
      </c>
      <c r="C304" s="229" t="s">
        <v>32</v>
      </c>
      <c r="D304" s="229">
        <v>1</v>
      </c>
      <c r="E304" s="229">
        <v>5847</v>
      </c>
      <c r="F304" s="229">
        <v>3956</v>
      </c>
      <c r="G304" s="229">
        <v>0.67658628359999995</v>
      </c>
      <c r="W304" s="216">
        <f t="shared" si="36"/>
        <v>1114</v>
      </c>
      <c r="X304" s="216">
        <f t="shared" si="37"/>
        <v>2529</v>
      </c>
      <c r="Y304" s="229">
        <f t="shared" si="33"/>
        <v>1706</v>
      </c>
      <c r="Z304" s="229" t="str">
        <f t="shared" si="33"/>
        <v>REJ_COUNT</v>
      </c>
      <c r="AA304" s="229">
        <f t="shared" si="33"/>
        <v>2</v>
      </c>
      <c r="AB304" s="229">
        <f t="shared" si="34"/>
        <v>3643</v>
      </c>
      <c r="AC304" s="261">
        <f t="shared" si="35"/>
        <v>0.69420807029999998</v>
      </c>
      <c r="AD304" s="229">
        <f t="shared" si="38"/>
        <v>0.10415799829278607</v>
      </c>
      <c r="AE304" s="229">
        <f t="shared" si="39"/>
        <v>1.3393801101862113E-3</v>
      </c>
      <c r="AF304" s="307">
        <v>43046</v>
      </c>
    </row>
    <row r="305" spans="2:32" x14ac:dyDescent="0.15">
      <c r="B305" s="262">
        <v>1706</v>
      </c>
      <c r="C305" s="229" t="s">
        <v>32</v>
      </c>
      <c r="D305" s="229">
        <v>2</v>
      </c>
      <c r="E305" s="229">
        <v>5542</v>
      </c>
      <c r="F305" s="229">
        <v>3824</v>
      </c>
      <c r="G305" s="229">
        <v>0.6900036088</v>
      </c>
      <c r="W305" s="216">
        <f t="shared" si="36"/>
        <v>1891</v>
      </c>
      <c r="X305" s="216">
        <f t="shared" si="37"/>
        <v>3956</v>
      </c>
      <c r="Y305" s="229">
        <f t="shared" si="33"/>
        <v>1706</v>
      </c>
      <c r="Z305" s="229" t="str">
        <f t="shared" si="33"/>
        <v>CREDIT_AMOUNT</v>
      </c>
      <c r="AA305" s="229">
        <f t="shared" si="33"/>
        <v>1</v>
      </c>
      <c r="AB305" s="229">
        <f t="shared" si="34"/>
        <v>5847</v>
      </c>
      <c r="AC305" s="261">
        <f t="shared" si="35"/>
        <v>0.67658628359999995</v>
      </c>
      <c r="AD305" s="229">
        <f t="shared" si="38"/>
        <v>2.241879619419546E-2</v>
      </c>
      <c r="AE305" s="229">
        <f t="shared" si="39"/>
        <v>1.0106781210421982E-4</v>
      </c>
      <c r="AF305" s="307">
        <v>43046</v>
      </c>
    </row>
    <row r="306" spans="2:32" x14ac:dyDescent="0.15">
      <c r="B306" s="262">
        <v>1706</v>
      </c>
      <c r="C306" s="229" t="s">
        <v>32</v>
      </c>
      <c r="D306" s="229">
        <v>3</v>
      </c>
      <c r="E306" s="229">
        <v>17575</v>
      </c>
      <c r="F306" s="229">
        <v>11674</v>
      </c>
      <c r="G306" s="229">
        <v>0.66423897580000002</v>
      </c>
      <c r="W306" s="216">
        <f t="shared" si="36"/>
        <v>1718</v>
      </c>
      <c r="X306" s="216">
        <f t="shared" si="37"/>
        <v>3824</v>
      </c>
      <c r="Y306" s="229">
        <f t="shared" si="33"/>
        <v>1706</v>
      </c>
      <c r="Z306" s="229" t="str">
        <f t="shared" si="33"/>
        <v>CREDIT_AMOUNT</v>
      </c>
      <c r="AA306" s="229">
        <f t="shared" si="33"/>
        <v>2</v>
      </c>
      <c r="AB306" s="229">
        <f t="shared" si="34"/>
        <v>5542</v>
      </c>
      <c r="AC306" s="261">
        <f t="shared" si="35"/>
        <v>0.6900036088</v>
      </c>
      <c r="AD306" s="229">
        <f t="shared" si="38"/>
        <v>8.4427343737141544E-2</v>
      </c>
      <c r="AE306" s="229">
        <f t="shared" si="39"/>
        <v>1.3436032201188462E-3</v>
      </c>
      <c r="AF306" s="307">
        <v>43046</v>
      </c>
    </row>
    <row r="307" spans="2:32" x14ac:dyDescent="0.15">
      <c r="B307" s="262">
        <v>1706</v>
      </c>
      <c r="C307" s="229" t="s">
        <v>88</v>
      </c>
      <c r="D307" s="229">
        <v>1</v>
      </c>
      <c r="E307" s="229">
        <v>27276</v>
      </c>
      <c r="F307" s="229">
        <v>18318</v>
      </c>
      <c r="G307" s="229">
        <v>0.67157941050000003</v>
      </c>
      <c r="W307" s="216">
        <f t="shared" si="36"/>
        <v>5901</v>
      </c>
      <c r="X307" s="216">
        <f t="shared" si="37"/>
        <v>11674</v>
      </c>
      <c r="Y307" s="229">
        <f t="shared" si="33"/>
        <v>1706</v>
      </c>
      <c r="Z307" s="229" t="str">
        <f t="shared" si="33"/>
        <v>CREDIT_AMOUNT</v>
      </c>
      <c r="AA307" s="229">
        <f t="shared" si="33"/>
        <v>3</v>
      </c>
      <c r="AB307" s="229">
        <f t="shared" si="34"/>
        <v>17575</v>
      </c>
      <c r="AC307" s="261">
        <f t="shared" si="35"/>
        <v>0.66423897580000002</v>
      </c>
      <c r="AD307" s="229">
        <f t="shared" si="38"/>
        <v>-3.3466509183381912E-2</v>
      </c>
      <c r="AE307" s="229">
        <f t="shared" si="39"/>
        <v>6.8346933416173151E-4</v>
      </c>
      <c r="AF307" s="307">
        <v>43046</v>
      </c>
    </row>
    <row r="308" spans="2:32" x14ac:dyDescent="0.15">
      <c r="B308" s="262">
        <v>1706</v>
      </c>
      <c r="C308" s="229" t="s">
        <v>88</v>
      </c>
      <c r="D308" s="229">
        <v>2</v>
      </c>
      <c r="E308" s="229">
        <v>1688</v>
      </c>
      <c r="F308" s="229">
        <v>1136</v>
      </c>
      <c r="G308" s="229">
        <v>0.67298578200000003</v>
      </c>
      <c r="W308" s="216">
        <f t="shared" si="36"/>
        <v>8958</v>
      </c>
      <c r="X308" s="216">
        <f t="shared" si="37"/>
        <v>18318</v>
      </c>
      <c r="Y308" s="229">
        <f t="shared" si="33"/>
        <v>1706</v>
      </c>
      <c r="Z308" s="229" t="str">
        <f t="shared" si="33"/>
        <v>MAX_SEQ_DUEDAYS</v>
      </c>
      <c r="AA308" s="229">
        <f t="shared" si="33"/>
        <v>1</v>
      </c>
      <c r="AB308" s="229">
        <f t="shared" si="34"/>
        <v>27276</v>
      </c>
      <c r="AC308" s="261">
        <f t="shared" si="35"/>
        <v>0.67157941050000003</v>
      </c>
      <c r="AD308" s="229">
        <f t="shared" si="38"/>
        <v>-3.7163269426231799E-4</v>
      </c>
      <c r="AE308" s="229">
        <f t="shared" si="39"/>
        <v>1.3007015940474524E-7</v>
      </c>
      <c r="AF308" s="307">
        <v>43046</v>
      </c>
    </row>
    <row r="309" spans="2:32" x14ac:dyDescent="0.15">
      <c r="B309" s="262">
        <v>1707</v>
      </c>
      <c r="C309" s="229" t="s">
        <v>100</v>
      </c>
      <c r="D309" s="229">
        <v>1</v>
      </c>
      <c r="E309" s="229">
        <v>1152</v>
      </c>
      <c r="F309" s="229">
        <v>993</v>
      </c>
      <c r="G309" s="229">
        <v>0.86197916669999997</v>
      </c>
      <c r="W309" s="216">
        <f t="shared" si="36"/>
        <v>552</v>
      </c>
      <c r="X309" s="216">
        <f t="shared" si="37"/>
        <v>1136</v>
      </c>
      <c r="Y309" s="229">
        <f t="shared" si="33"/>
        <v>1706</v>
      </c>
      <c r="Z309" s="229" t="str">
        <f t="shared" si="33"/>
        <v>MAX_SEQ_DUEDAYS</v>
      </c>
      <c r="AA309" s="229">
        <f t="shared" si="33"/>
        <v>2</v>
      </c>
      <c r="AB309" s="229">
        <f t="shared" si="34"/>
        <v>1688</v>
      </c>
      <c r="AC309" s="261">
        <f t="shared" si="35"/>
        <v>0.67298578200000003</v>
      </c>
      <c r="AD309" s="229">
        <f t="shared" si="38"/>
        <v>6.0117251140516708E-3</v>
      </c>
      <c r="AE309" s="229">
        <f t="shared" si="39"/>
        <v>2.1040830259408521E-6</v>
      </c>
      <c r="AF309" s="307">
        <v>43046</v>
      </c>
    </row>
    <row r="310" spans="2:32" x14ac:dyDescent="0.15">
      <c r="B310" s="262">
        <v>1707</v>
      </c>
      <c r="C310" s="229" t="s">
        <v>100</v>
      </c>
      <c r="D310" s="229">
        <v>2</v>
      </c>
      <c r="E310" s="229">
        <v>4299</v>
      </c>
      <c r="F310" s="229">
        <v>3406</v>
      </c>
      <c r="G310" s="229">
        <v>0.79227727380000001</v>
      </c>
      <c r="W310" s="216">
        <f t="shared" si="36"/>
        <v>159</v>
      </c>
      <c r="X310" s="216">
        <f t="shared" si="37"/>
        <v>993</v>
      </c>
      <c r="Y310" s="229">
        <f t="shared" si="33"/>
        <v>1707</v>
      </c>
      <c r="Z310" s="229" t="str">
        <f t="shared" si="33"/>
        <v>KPTP</v>
      </c>
      <c r="AA310" s="229">
        <f t="shared" si="33"/>
        <v>1</v>
      </c>
      <c r="AB310" s="229">
        <f t="shared" si="34"/>
        <v>1152</v>
      </c>
      <c r="AC310" s="261">
        <f t="shared" si="35"/>
        <v>0.86197916669999997</v>
      </c>
      <c r="AD310" s="229">
        <f t="shared" si="38"/>
        <v>0.99798150212504089</v>
      </c>
      <c r="AE310" s="229">
        <f t="shared" si="39"/>
        <v>3.6579485046178375E-2</v>
      </c>
      <c r="AF310" s="307">
        <v>43046</v>
      </c>
    </row>
    <row r="311" spans="2:32" x14ac:dyDescent="0.15">
      <c r="B311" s="262">
        <v>1707</v>
      </c>
      <c r="C311" s="229" t="s">
        <v>100</v>
      </c>
      <c r="D311" s="229">
        <v>3</v>
      </c>
      <c r="E311" s="229">
        <v>6484</v>
      </c>
      <c r="F311" s="229">
        <v>4827</v>
      </c>
      <c r="G311" s="229">
        <v>0.74444787170000004</v>
      </c>
      <c r="W311" s="216">
        <f t="shared" si="36"/>
        <v>893</v>
      </c>
      <c r="X311" s="216">
        <f t="shared" si="37"/>
        <v>3406</v>
      </c>
      <c r="Y311" s="229">
        <f t="shared" si="33"/>
        <v>1707</v>
      </c>
      <c r="Z311" s="229" t="str">
        <f t="shared" si="33"/>
        <v>KPTP</v>
      </c>
      <c r="AA311" s="229">
        <f t="shared" si="33"/>
        <v>2</v>
      </c>
      <c r="AB311" s="229">
        <f t="shared" si="34"/>
        <v>4299</v>
      </c>
      <c r="AC311" s="261">
        <f t="shared" si="35"/>
        <v>0.79227727380000001</v>
      </c>
      <c r="AD311" s="229">
        <f t="shared" si="38"/>
        <v>0.50486232064623437</v>
      </c>
      <c r="AE311" s="229">
        <f t="shared" si="39"/>
        <v>3.9851124585136642E-2</v>
      </c>
      <c r="AF311" s="307">
        <v>43046</v>
      </c>
    </row>
    <row r="312" spans="2:32" x14ac:dyDescent="0.15">
      <c r="B312" s="262">
        <v>1707</v>
      </c>
      <c r="C312" s="229" t="s">
        <v>100</v>
      </c>
      <c r="D312" s="229">
        <v>4</v>
      </c>
      <c r="E312" s="229">
        <v>8637</v>
      </c>
      <c r="F312" s="229">
        <v>5764</v>
      </c>
      <c r="G312" s="229">
        <v>0.66736135230000004</v>
      </c>
      <c r="W312" s="216">
        <f t="shared" si="36"/>
        <v>1657</v>
      </c>
      <c r="X312" s="216">
        <f t="shared" si="37"/>
        <v>4827</v>
      </c>
      <c r="Y312" s="229">
        <f t="shared" si="33"/>
        <v>1707</v>
      </c>
      <c r="Z312" s="229" t="str">
        <f t="shared" si="33"/>
        <v>KPTP</v>
      </c>
      <c r="AA312" s="229">
        <f t="shared" si="33"/>
        <v>3</v>
      </c>
      <c r="AB312" s="229">
        <f t="shared" si="34"/>
        <v>6484</v>
      </c>
      <c r="AC312" s="261">
        <f t="shared" si="35"/>
        <v>0.74444787170000004</v>
      </c>
      <c r="AD312" s="229">
        <f t="shared" si="38"/>
        <v>0.23537145853402988</v>
      </c>
      <c r="AE312" s="229">
        <f t="shared" si="39"/>
        <v>1.3930079135133784E-2</v>
      </c>
      <c r="AF312" s="307">
        <v>43046</v>
      </c>
    </row>
    <row r="313" spans="2:32" x14ac:dyDescent="0.15">
      <c r="B313" s="262">
        <v>1707</v>
      </c>
      <c r="C313" s="229" t="s">
        <v>100</v>
      </c>
      <c r="D313" s="229">
        <v>5</v>
      </c>
      <c r="E313" s="229">
        <v>3963</v>
      </c>
      <c r="F313" s="229">
        <v>2115</v>
      </c>
      <c r="G313" s="229">
        <v>0.53368660109999999</v>
      </c>
      <c r="W313" s="216">
        <f t="shared" si="36"/>
        <v>2873</v>
      </c>
      <c r="X313" s="216">
        <f t="shared" si="37"/>
        <v>5764</v>
      </c>
      <c r="Y313" s="229">
        <f t="shared" si="33"/>
        <v>1707</v>
      </c>
      <c r="Z313" s="229" t="str">
        <f t="shared" si="33"/>
        <v>KPTP</v>
      </c>
      <c r="AA313" s="229">
        <f t="shared" si="33"/>
        <v>4</v>
      </c>
      <c r="AB313" s="229">
        <f t="shared" si="34"/>
        <v>8637</v>
      </c>
      <c r="AC313" s="261">
        <f t="shared" si="35"/>
        <v>0.66736135230000004</v>
      </c>
      <c r="AD313" s="229">
        <f t="shared" si="38"/>
        <v>-0.13757006155977705</v>
      </c>
      <c r="AE313" s="229">
        <f t="shared" si="39"/>
        <v>6.8369771887945531E-3</v>
      </c>
      <c r="AF313" s="307">
        <v>43046</v>
      </c>
    </row>
    <row r="314" spans="2:32" x14ac:dyDescent="0.15">
      <c r="B314" s="262">
        <v>1707</v>
      </c>
      <c r="C314" s="229" t="s">
        <v>65</v>
      </c>
      <c r="D314" s="229">
        <v>1</v>
      </c>
      <c r="E314" s="229">
        <v>9007</v>
      </c>
      <c r="F314" s="229">
        <v>7161</v>
      </c>
      <c r="G314" s="229">
        <v>0.79504829580000003</v>
      </c>
      <c r="W314" s="216">
        <f t="shared" si="36"/>
        <v>1848</v>
      </c>
      <c r="X314" s="216">
        <f t="shared" si="37"/>
        <v>2115</v>
      </c>
      <c r="Y314" s="229">
        <f t="shared" si="33"/>
        <v>1707</v>
      </c>
      <c r="Z314" s="229" t="str">
        <f t="shared" si="33"/>
        <v>KPTP</v>
      </c>
      <c r="AA314" s="229">
        <f t="shared" si="33"/>
        <v>5</v>
      </c>
      <c r="AB314" s="229">
        <f t="shared" si="34"/>
        <v>3963</v>
      </c>
      <c r="AC314" s="261">
        <f t="shared" si="35"/>
        <v>0.53368660109999999</v>
      </c>
      <c r="AD314" s="229">
        <f t="shared" si="38"/>
        <v>-0.6988941204211514</v>
      </c>
      <c r="AE314" s="229">
        <f t="shared" si="39"/>
        <v>8.7413024468263281E-2</v>
      </c>
      <c r="AF314" s="307">
        <v>43046</v>
      </c>
    </row>
    <row r="315" spans="2:32" x14ac:dyDescent="0.15">
      <c r="B315" s="262">
        <v>1707</v>
      </c>
      <c r="C315" s="229" t="s">
        <v>65</v>
      </c>
      <c r="D315" s="229">
        <v>2</v>
      </c>
      <c r="E315" s="229">
        <v>4252</v>
      </c>
      <c r="F315" s="229">
        <v>3020</v>
      </c>
      <c r="G315" s="229">
        <v>0.71025399810000001</v>
      </c>
      <c r="W315" s="216">
        <f t="shared" si="36"/>
        <v>1846</v>
      </c>
      <c r="X315" s="216">
        <f t="shared" si="37"/>
        <v>7161</v>
      </c>
      <c r="Y315" s="229">
        <f t="shared" si="33"/>
        <v>1707</v>
      </c>
      <c r="Z315" s="229" t="str">
        <f t="shared" si="33"/>
        <v>ACTUALPAYFINECNT</v>
      </c>
      <c r="AA315" s="229">
        <f t="shared" si="33"/>
        <v>1</v>
      </c>
      <c r="AB315" s="229">
        <f t="shared" si="34"/>
        <v>9007</v>
      </c>
      <c r="AC315" s="261">
        <f t="shared" si="35"/>
        <v>0.79504829580000003</v>
      </c>
      <c r="AD315" s="229">
        <f t="shared" si="38"/>
        <v>0.52178354024424212</v>
      </c>
      <c r="AE315" s="229">
        <f t="shared" si="39"/>
        <v>8.8806148146800157E-2</v>
      </c>
      <c r="AF315" s="307">
        <v>43046</v>
      </c>
    </row>
    <row r="316" spans="2:32" x14ac:dyDescent="0.15">
      <c r="B316" s="262">
        <v>1707</v>
      </c>
      <c r="C316" s="229" t="s">
        <v>65</v>
      </c>
      <c r="D316" s="229">
        <v>3</v>
      </c>
      <c r="E316" s="229">
        <v>3222</v>
      </c>
      <c r="F316" s="229">
        <v>2111</v>
      </c>
      <c r="G316" s="229">
        <v>0.65518311610000002</v>
      </c>
      <c r="W316" s="216">
        <f t="shared" si="36"/>
        <v>1232</v>
      </c>
      <c r="X316" s="216">
        <f t="shared" si="37"/>
        <v>3020</v>
      </c>
      <c r="Y316" s="229">
        <f t="shared" si="33"/>
        <v>1707</v>
      </c>
      <c r="Z316" s="229" t="str">
        <f t="shared" si="33"/>
        <v>ACTUALPAYFINECNT</v>
      </c>
      <c r="AA316" s="229">
        <f t="shared" si="33"/>
        <v>2</v>
      </c>
      <c r="AB316" s="229">
        <f t="shared" si="34"/>
        <v>4252</v>
      </c>
      <c r="AC316" s="261">
        <f t="shared" si="35"/>
        <v>0.71025399810000001</v>
      </c>
      <c r="AD316" s="229">
        <f t="shared" si="38"/>
        <v>6.2773006575550044E-2</v>
      </c>
      <c r="AE316" s="229">
        <f t="shared" si="39"/>
        <v>6.7432621251295954E-4</v>
      </c>
      <c r="AF316" s="307">
        <v>43046</v>
      </c>
    </row>
    <row r="317" spans="2:32" x14ac:dyDescent="0.15">
      <c r="B317" s="262">
        <v>1707</v>
      </c>
      <c r="C317" s="229" t="s">
        <v>65</v>
      </c>
      <c r="D317" s="229">
        <v>4</v>
      </c>
      <c r="E317" s="229">
        <v>5377</v>
      </c>
      <c r="F317" s="229">
        <v>3416</v>
      </c>
      <c r="G317" s="229">
        <v>0.63529849360000001</v>
      </c>
      <c r="W317" s="216">
        <f t="shared" si="36"/>
        <v>1111</v>
      </c>
      <c r="X317" s="216">
        <f t="shared" si="37"/>
        <v>2111</v>
      </c>
      <c r="Y317" s="229">
        <f t="shared" si="33"/>
        <v>1707</v>
      </c>
      <c r="Z317" s="229" t="str">
        <f t="shared" si="33"/>
        <v>ACTUALPAYFINECNT</v>
      </c>
      <c r="AA317" s="229">
        <f t="shared" si="33"/>
        <v>3</v>
      </c>
      <c r="AB317" s="229">
        <f t="shared" si="34"/>
        <v>3222</v>
      </c>
      <c r="AC317" s="261">
        <f t="shared" si="35"/>
        <v>0.65518311610000002</v>
      </c>
      <c r="AD317" s="229">
        <f t="shared" si="38"/>
        <v>-0.1919437014912096</v>
      </c>
      <c r="AE317" s="229">
        <f t="shared" si="39"/>
        <v>5.012558010764113E-3</v>
      </c>
      <c r="AF317" s="307">
        <v>43046</v>
      </c>
    </row>
    <row r="318" spans="2:32" x14ac:dyDescent="0.15">
      <c r="B318" s="262">
        <v>1707</v>
      </c>
      <c r="C318" s="229" t="s">
        <v>65</v>
      </c>
      <c r="D318" s="229">
        <v>5</v>
      </c>
      <c r="E318" s="229">
        <v>2677</v>
      </c>
      <c r="F318" s="229">
        <v>1397</v>
      </c>
      <c r="G318" s="229">
        <v>0.52185282030000002</v>
      </c>
      <c r="W318" s="216">
        <f t="shared" si="36"/>
        <v>1961</v>
      </c>
      <c r="X318" s="216">
        <f t="shared" si="37"/>
        <v>3416</v>
      </c>
      <c r="Y318" s="229">
        <f t="shared" si="33"/>
        <v>1707</v>
      </c>
      <c r="Z318" s="229" t="str">
        <f t="shared" si="33"/>
        <v>ACTUALPAYFINECNT</v>
      </c>
      <c r="AA318" s="229">
        <f t="shared" si="33"/>
        <v>4</v>
      </c>
      <c r="AB318" s="229">
        <f t="shared" si="34"/>
        <v>5377</v>
      </c>
      <c r="AC318" s="261">
        <f t="shared" si="35"/>
        <v>0.63529849360000001</v>
      </c>
      <c r="AD318" s="229">
        <f t="shared" si="38"/>
        <v>-0.27882923098778589</v>
      </c>
      <c r="AE318" s="229">
        <f t="shared" si="39"/>
        <v>1.7907061672781738E-2</v>
      </c>
      <c r="AF318" s="307">
        <v>43046</v>
      </c>
    </row>
    <row r="319" spans="2:32" x14ac:dyDescent="0.15">
      <c r="B319" s="262">
        <v>1707</v>
      </c>
      <c r="C319" s="229" t="s">
        <v>95</v>
      </c>
      <c r="D319" s="229">
        <v>1</v>
      </c>
      <c r="E319" s="229">
        <v>10322</v>
      </c>
      <c r="F319" s="229">
        <v>7789</v>
      </c>
      <c r="G319" s="229">
        <v>0.75460182139999998</v>
      </c>
      <c r="W319" s="216">
        <f t="shared" si="36"/>
        <v>1280</v>
      </c>
      <c r="X319" s="216">
        <f t="shared" si="37"/>
        <v>1397</v>
      </c>
      <c r="Y319" s="229">
        <f t="shared" si="33"/>
        <v>1707</v>
      </c>
      <c r="Z319" s="229" t="str">
        <f t="shared" si="33"/>
        <v>ACTUALPAYFINECNT</v>
      </c>
      <c r="AA319" s="229">
        <f t="shared" si="33"/>
        <v>5</v>
      </c>
      <c r="AB319" s="229">
        <f t="shared" si="34"/>
        <v>2677</v>
      </c>
      <c r="AC319" s="261">
        <f t="shared" si="35"/>
        <v>0.52185282030000002</v>
      </c>
      <c r="AD319" s="229">
        <f t="shared" si="38"/>
        <v>-0.74637795735660128</v>
      </c>
      <c r="AE319" s="229">
        <f t="shared" si="39"/>
        <v>6.7623736393374961E-2</v>
      </c>
      <c r="AF319" s="307">
        <v>43046</v>
      </c>
    </row>
    <row r="320" spans="2:32" x14ac:dyDescent="0.15">
      <c r="B320" s="262">
        <v>1707</v>
      </c>
      <c r="C320" s="229" t="s">
        <v>95</v>
      </c>
      <c r="D320" s="229">
        <v>2</v>
      </c>
      <c r="E320" s="229">
        <v>8037</v>
      </c>
      <c r="F320" s="229">
        <v>5586</v>
      </c>
      <c r="G320" s="229">
        <v>0.69503546100000002</v>
      </c>
      <c r="W320" s="216">
        <f t="shared" si="36"/>
        <v>2533</v>
      </c>
      <c r="X320" s="216">
        <f t="shared" si="37"/>
        <v>7789</v>
      </c>
      <c r="Y320" s="229">
        <f t="shared" si="33"/>
        <v>1707</v>
      </c>
      <c r="Z320" s="229" t="str">
        <f t="shared" si="33"/>
        <v>INCM_TIMES</v>
      </c>
      <c r="AA320" s="229">
        <f t="shared" si="33"/>
        <v>1</v>
      </c>
      <c r="AB320" s="229">
        <f t="shared" si="34"/>
        <v>10322</v>
      </c>
      <c r="AC320" s="261">
        <f t="shared" si="35"/>
        <v>0.75460182139999998</v>
      </c>
      <c r="AD320" s="229">
        <f t="shared" si="38"/>
        <v>0.28946315121837302</v>
      </c>
      <c r="AE320" s="229">
        <f t="shared" si="39"/>
        <v>3.3128687162084204E-2</v>
      </c>
      <c r="AF320" s="307">
        <v>43046</v>
      </c>
    </row>
    <row r="321" spans="2:32" x14ac:dyDescent="0.15">
      <c r="B321" s="262">
        <v>1707</v>
      </c>
      <c r="C321" s="229" t="s">
        <v>95</v>
      </c>
      <c r="D321" s="229">
        <v>3</v>
      </c>
      <c r="E321" s="229">
        <v>1832</v>
      </c>
      <c r="F321" s="229">
        <v>1196</v>
      </c>
      <c r="G321" s="229">
        <v>0.65283842790000002</v>
      </c>
      <c r="W321" s="216">
        <f t="shared" si="36"/>
        <v>2451</v>
      </c>
      <c r="X321" s="216">
        <f t="shared" si="37"/>
        <v>5586</v>
      </c>
      <c r="Y321" s="229">
        <f t="shared" si="33"/>
        <v>1707</v>
      </c>
      <c r="Z321" s="229" t="str">
        <f t="shared" si="33"/>
        <v>INCM_TIMES</v>
      </c>
      <c r="AA321" s="229">
        <f t="shared" si="33"/>
        <v>2</v>
      </c>
      <c r="AB321" s="229">
        <f t="shared" si="34"/>
        <v>8037</v>
      </c>
      <c r="AC321" s="261">
        <f t="shared" si="35"/>
        <v>0.69503546100000002</v>
      </c>
      <c r="AD321" s="229">
        <f t="shared" si="38"/>
        <v>-1.0077596722890787E-2</v>
      </c>
      <c r="AE321" s="229">
        <f t="shared" si="39"/>
        <v>3.333358031590369E-5</v>
      </c>
      <c r="AF321" s="307">
        <v>43046</v>
      </c>
    </row>
    <row r="322" spans="2:32" x14ac:dyDescent="0.15">
      <c r="B322" s="262">
        <v>1707</v>
      </c>
      <c r="C322" s="229" t="s">
        <v>95</v>
      </c>
      <c r="D322" s="229">
        <v>4</v>
      </c>
      <c r="E322" s="229">
        <v>2478</v>
      </c>
      <c r="F322" s="229">
        <v>1544</v>
      </c>
      <c r="G322" s="229">
        <v>0.62308313159999995</v>
      </c>
      <c r="W322" s="216">
        <f t="shared" si="36"/>
        <v>636</v>
      </c>
      <c r="X322" s="216">
        <f t="shared" si="37"/>
        <v>1196</v>
      </c>
      <c r="Y322" s="229">
        <f t="shared" si="33"/>
        <v>1707</v>
      </c>
      <c r="Z322" s="229" t="str">
        <f t="shared" si="33"/>
        <v>INCM_TIMES</v>
      </c>
      <c r="AA322" s="229">
        <f t="shared" si="33"/>
        <v>3</v>
      </c>
      <c r="AB322" s="229">
        <f t="shared" si="34"/>
        <v>1832</v>
      </c>
      <c r="AC322" s="261">
        <f t="shared" si="35"/>
        <v>0.65283842790000002</v>
      </c>
      <c r="AD322" s="229">
        <f t="shared" si="38"/>
        <v>-0.20230558852944533</v>
      </c>
      <c r="AE322" s="229">
        <f t="shared" si="39"/>
        <v>3.1717161805609622E-3</v>
      </c>
      <c r="AF322" s="307">
        <v>43046</v>
      </c>
    </row>
    <row r="323" spans="2:32" x14ac:dyDescent="0.15">
      <c r="B323" s="262">
        <v>1707</v>
      </c>
      <c r="C323" s="229" t="s">
        <v>95</v>
      </c>
      <c r="D323" s="229">
        <v>5</v>
      </c>
      <c r="E323" s="229">
        <v>1866</v>
      </c>
      <c r="F323" s="229">
        <v>990</v>
      </c>
      <c r="G323" s="229">
        <v>0.53054662379999995</v>
      </c>
      <c r="W323" s="216">
        <f t="shared" si="36"/>
        <v>934</v>
      </c>
      <c r="X323" s="216">
        <f t="shared" si="37"/>
        <v>1544</v>
      </c>
      <c r="Y323" s="229">
        <f t="shared" si="33"/>
        <v>1707</v>
      </c>
      <c r="Z323" s="229" t="str">
        <f t="shared" si="33"/>
        <v>INCM_TIMES</v>
      </c>
      <c r="AA323" s="229">
        <f t="shared" si="33"/>
        <v>4</v>
      </c>
      <c r="AB323" s="229">
        <f t="shared" si="34"/>
        <v>2478</v>
      </c>
      <c r="AC323" s="261">
        <f t="shared" si="35"/>
        <v>0.62308313159999995</v>
      </c>
      <c r="AD323" s="229">
        <f t="shared" si="38"/>
        <v>-0.33118966734402144</v>
      </c>
      <c r="AE323" s="229">
        <f t="shared" si="39"/>
        <v>1.1737557475284864E-2</v>
      </c>
      <c r="AF323" s="307">
        <v>43046</v>
      </c>
    </row>
    <row r="324" spans="2:32" x14ac:dyDescent="0.15">
      <c r="B324" s="262">
        <v>1707</v>
      </c>
      <c r="C324" s="229" t="s">
        <v>396</v>
      </c>
      <c r="D324" s="229">
        <v>1</v>
      </c>
      <c r="E324" s="229">
        <v>2541</v>
      </c>
      <c r="F324" s="229">
        <v>1857</v>
      </c>
      <c r="G324" s="229">
        <v>0.73081463989999995</v>
      </c>
      <c r="W324" s="216">
        <f t="shared" si="36"/>
        <v>876</v>
      </c>
      <c r="X324" s="216">
        <f t="shared" si="37"/>
        <v>990</v>
      </c>
      <c r="Y324" s="229">
        <f t="shared" ref="Y324:AA376" si="40">B323</f>
        <v>1707</v>
      </c>
      <c r="Z324" s="229" t="str">
        <f t="shared" si="40"/>
        <v>INCM_TIMES</v>
      </c>
      <c r="AA324" s="229">
        <f t="shared" si="40"/>
        <v>5</v>
      </c>
      <c r="AB324" s="229">
        <f t="shared" ref="AB324:AB387" si="41">E323</f>
        <v>1866</v>
      </c>
      <c r="AC324" s="261">
        <f t="shared" ref="AC324:AC387" si="42">G323</f>
        <v>0.53054662379999995</v>
      </c>
      <c r="AD324" s="229">
        <f t="shared" si="38"/>
        <v>-0.71150610750765597</v>
      </c>
      <c r="AE324" s="229">
        <f t="shared" si="39"/>
        <v>4.2706439561039949E-2</v>
      </c>
      <c r="AF324" s="307">
        <v>43046</v>
      </c>
    </row>
    <row r="325" spans="2:32" x14ac:dyDescent="0.15">
      <c r="B325" s="262">
        <v>1707</v>
      </c>
      <c r="C325" s="229" t="s">
        <v>396</v>
      </c>
      <c r="D325" s="229">
        <v>2</v>
      </c>
      <c r="E325" s="229">
        <v>7040</v>
      </c>
      <c r="F325" s="229">
        <v>4988</v>
      </c>
      <c r="G325" s="229">
        <v>0.70852272729999999</v>
      </c>
      <c r="W325" s="216">
        <f t="shared" ref="W325:W388" si="43">E324-F324</f>
        <v>684</v>
      </c>
      <c r="X325" s="216">
        <f t="shared" ref="X325:X388" si="44">F324</f>
        <v>1857</v>
      </c>
      <c r="Y325" s="229">
        <f t="shared" si="40"/>
        <v>1707</v>
      </c>
      <c r="Z325" s="229" t="str">
        <f t="shared" si="40"/>
        <v>CITY</v>
      </c>
      <c r="AA325" s="229">
        <f t="shared" si="40"/>
        <v>1</v>
      </c>
      <c r="AB325" s="229">
        <f t="shared" si="41"/>
        <v>2541</v>
      </c>
      <c r="AC325" s="261">
        <f t="shared" si="42"/>
        <v>0.73081463989999995</v>
      </c>
      <c r="AD325" s="229">
        <f t="shared" ref="AD325:AD388" si="45">LN((X325/SUMIFS($X$2:$X$570,$Z$2:$Z$570,Z325,$Y$2:$Y$570,Y325))/(W325/SUMIFS($W$2:$W$570,$Z$2:$Z$570,Z325,$Y$2:$Y$570,Y325)))</f>
        <v>0.164914684030255</v>
      </c>
      <c r="AE325" s="229">
        <f t="shared" ref="AE325:AE388" si="46">((X325/SUMIFS($X$2:$X$570,$Z$2:$Z$570,Z325,$Y$2:$Y$570,Y325))-(W325/SUMIFS($W$2:$W$570,$Z$2:$Z$570,Z325,$Y$2:$Y$570,Y325)))*AD325</f>
        <v>2.7220038967884254E-3</v>
      </c>
      <c r="AF325" s="307">
        <v>43046</v>
      </c>
    </row>
    <row r="326" spans="2:32" x14ac:dyDescent="0.15">
      <c r="B326" s="262">
        <v>1707</v>
      </c>
      <c r="C326" s="229" t="s">
        <v>396</v>
      </c>
      <c r="D326" s="229">
        <v>3</v>
      </c>
      <c r="E326" s="229">
        <v>10172</v>
      </c>
      <c r="F326" s="229">
        <v>7036</v>
      </c>
      <c r="G326" s="229">
        <v>0.69170271329999999</v>
      </c>
      <c r="W326" s="216">
        <f t="shared" si="43"/>
        <v>2052</v>
      </c>
      <c r="X326" s="216">
        <f t="shared" si="44"/>
        <v>4988</v>
      </c>
      <c r="Y326" s="229">
        <f t="shared" si="40"/>
        <v>1707</v>
      </c>
      <c r="Z326" s="229" t="str">
        <f t="shared" si="40"/>
        <v>CITY</v>
      </c>
      <c r="AA326" s="229">
        <f t="shared" si="40"/>
        <v>2</v>
      </c>
      <c r="AB326" s="229">
        <f t="shared" si="41"/>
        <v>7040</v>
      </c>
      <c r="AC326" s="261">
        <f t="shared" si="42"/>
        <v>0.70852272729999999</v>
      </c>
      <c r="AD326" s="229">
        <f t="shared" si="45"/>
        <v>5.4375140809366694E-2</v>
      </c>
      <c r="AE326" s="229">
        <f t="shared" si="46"/>
        <v>8.3917057050192758E-4</v>
      </c>
      <c r="AF326" s="307">
        <v>43046</v>
      </c>
    </row>
    <row r="327" spans="2:32" x14ac:dyDescent="0.15">
      <c r="B327" s="262">
        <v>1707</v>
      </c>
      <c r="C327" s="229" t="s">
        <v>396</v>
      </c>
      <c r="D327" s="229">
        <v>4</v>
      </c>
      <c r="E327" s="229">
        <v>2977</v>
      </c>
      <c r="F327" s="229">
        <v>1959</v>
      </c>
      <c r="G327" s="229">
        <v>0.65804501179999997</v>
      </c>
      <c r="W327" s="216">
        <f t="shared" si="43"/>
        <v>3136</v>
      </c>
      <c r="X327" s="216">
        <f t="shared" si="44"/>
        <v>7036</v>
      </c>
      <c r="Y327" s="229">
        <f t="shared" si="40"/>
        <v>1707</v>
      </c>
      <c r="Z327" s="229" t="str">
        <f t="shared" si="40"/>
        <v>CITY</v>
      </c>
      <c r="AA327" s="229">
        <f t="shared" si="40"/>
        <v>3</v>
      </c>
      <c r="AB327" s="229">
        <f t="shared" si="41"/>
        <v>10172</v>
      </c>
      <c r="AC327" s="261">
        <f t="shared" si="42"/>
        <v>0.69170271329999999</v>
      </c>
      <c r="AD327" s="229">
        <f t="shared" si="45"/>
        <v>-2.5753235312749936E-2</v>
      </c>
      <c r="AE327" s="229">
        <f t="shared" si="46"/>
        <v>2.7635707660686817E-4</v>
      </c>
      <c r="AF327" s="307">
        <v>43046</v>
      </c>
    </row>
    <row r="328" spans="2:32" x14ac:dyDescent="0.15">
      <c r="B328" s="262">
        <v>1707</v>
      </c>
      <c r="C328" s="229" t="s">
        <v>396</v>
      </c>
      <c r="D328" s="229">
        <v>5</v>
      </c>
      <c r="E328" s="229">
        <v>1805</v>
      </c>
      <c r="F328" s="229">
        <v>1265</v>
      </c>
      <c r="G328" s="229">
        <v>0.70083102490000004</v>
      </c>
      <c r="W328" s="216">
        <f t="shared" si="43"/>
        <v>1018</v>
      </c>
      <c r="X328" s="216">
        <f t="shared" si="44"/>
        <v>1959</v>
      </c>
      <c r="Y328" s="229">
        <f t="shared" si="40"/>
        <v>1707</v>
      </c>
      <c r="Z328" s="229" t="str">
        <f t="shared" si="40"/>
        <v>CITY</v>
      </c>
      <c r="AA328" s="229">
        <f t="shared" si="40"/>
        <v>4</v>
      </c>
      <c r="AB328" s="229">
        <f t="shared" si="41"/>
        <v>2977</v>
      </c>
      <c r="AC328" s="261">
        <f t="shared" si="42"/>
        <v>0.65804501179999997</v>
      </c>
      <c r="AD328" s="229">
        <f t="shared" si="45"/>
        <v>-0.17925073886582751</v>
      </c>
      <c r="AE328" s="229">
        <f t="shared" si="46"/>
        <v>4.0303089682707845E-3</v>
      </c>
      <c r="AF328" s="307">
        <v>43046</v>
      </c>
    </row>
    <row r="329" spans="2:32" x14ac:dyDescent="0.15">
      <c r="B329" s="262">
        <v>1707</v>
      </c>
      <c r="C329" s="229" t="s">
        <v>410</v>
      </c>
      <c r="D329" s="229">
        <v>1</v>
      </c>
      <c r="E329" s="229">
        <v>5435</v>
      </c>
      <c r="F329" s="229">
        <v>3606</v>
      </c>
      <c r="G329" s="229">
        <v>0.66347746090000004</v>
      </c>
      <c r="W329" s="216">
        <f t="shared" si="43"/>
        <v>540</v>
      </c>
      <c r="X329" s="216">
        <f t="shared" si="44"/>
        <v>1265</v>
      </c>
      <c r="Y329" s="229">
        <f t="shared" si="40"/>
        <v>1707</v>
      </c>
      <c r="Z329" s="229" t="str">
        <f t="shared" si="40"/>
        <v>CITY</v>
      </c>
      <c r="AA329" s="229">
        <f t="shared" si="40"/>
        <v>5</v>
      </c>
      <c r="AB329" s="229">
        <f t="shared" si="41"/>
        <v>1805</v>
      </c>
      <c r="AC329" s="261">
        <f t="shared" si="42"/>
        <v>0.70083102490000004</v>
      </c>
      <c r="AD329" s="229">
        <f t="shared" si="45"/>
        <v>1.7413301903400315E-2</v>
      </c>
      <c r="AE329" s="229">
        <f t="shared" si="46"/>
        <v>2.2230741200846012E-5</v>
      </c>
      <c r="AF329" s="307">
        <v>43046</v>
      </c>
    </row>
    <row r="330" spans="2:32" x14ac:dyDescent="0.15">
      <c r="B330" s="262">
        <v>1707</v>
      </c>
      <c r="C330" s="229" t="s">
        <v>410</v>
      </c>
      <c r="D330" s="229">
        <v>2</v>
      </c>
      <c r="E330" s="229">
        <v>6154</v>
      </c>
      <c r="F330" s="229">
        <v>4131</v>
      </c>
      <c r="G330" s="229">
        <v>0.67127071819999995</v>
      </c>
      <c r="W330" s="216">
        <f t="shared" si="43"/>
        <v>1829</v>
      </c>
      <c r="X330" s="216">
        <f t="shared" si="44"/>
        <v>3606</v>
      </c>
      <c r="Y330" s="229">
        <f t="shared" si="40"/>
        <v>1707</v>
      </c>
      <c r="Z330" s="229" t="str">
        <f t="shared" si="40"/>
        <v>PERSON_APP_AGE</v>
      </c>
      <c r="AA330" s="229">
        <f t="shared" si="40"/>
        <v>1</v>
      </c>
      <c r="AB330" s="229">
        <f t="shared" si="41"/>
        <v>5435</v>
      </c>
      <c r="AC330" s="261">
        <f t="shared" si="42"/>
        <v>0.66347746090000004</v>
      </c>
      <c r="AD330" s="229">
        <f t="shared" si="45"/>
        <v>-0.1550152043275034</v>
      </c>
      <c r="AE330" s="229">
        <f t="shared" si="46"/>
        <v>5.479577920941614E-3</v>
      </c>
      <c r="AF330" s="307">
        <v>43046</v>
      </c>
    </row>
    <row r="331" spans="2:32" x14ac:dyDescent="0.15">
      <c r="B331" s="262">
        <v>1707</v>
      </c>
      <c r="C331" s="229" t="s">
        <v>410</v>
      </c>
      <c r="D331" s="229">
        <v>3</v>
      </c>
      <c r="E331" s="229">
        <v>2991</v>
      </c>
      <c r="F331" s="229">
        <v>2074</v>
      </c>
      <c r="G331" s="229">
        <v>0.69341357410000004</v>
      </c>
      <c r="W331" s="216">
        <f t="shared" si="43"/>
        <v>2023</v>
      </c>
      <c r="X331" s="216">
        <f t="shared" si="44"/>
        <v>4131</v>
      </c>
      <c r="Y331" s="229">
        <f t="shared" si="40"/>
        <v>1707</v>
      </c>
      <c r="Z331" s="229" t="str">
        <f t="shared" si="40"/>
        <v>PERSON_APP_AGE</v>
      </c>
      <c r="AA331" s="229">
        <f t="shared" si="40"/>
        <v>2</v>
      </c>
      <c r="AB331" s="229">
        <f t="shared" si="41"/>
        <v>6154</v>
      </c>
      <c r="AC331" s="261">
        <f t="shared" si="42"/>
        <v>0.67127071819999995</v>
      </c>
      <c r="AD331" s="229">
        <f t="shared" si="45"/>
        <v>-0.11990700947088102</v>
      </c>
      <c r="AE331" s="229">
        <f t="shared" si="46"/>
        <v>3.6890868342428539E-3</v>
      </c>
      <c r="AF331" s="307">
        <v>43046</v>
      </c>
    </row>
    <row r="332" spans="2:32" x14ac:dyDescent="0.15">
      <c r="B332" s="262">
        <v>1707</v>
      </c>
      <c r="C332" s="229" t="s">
        <v>410</v>
      </c>
      <c r="D332" s="229">
        <v>4</v>
      </c>
      <c r="E332" s="229">
        <v>6103</v>
      </c>
      <c r="F332" s="229">
        <v>4425</v>
      </c>
      <c r="G332" s="229">
        <v>0.72505325249999997</v>
      </c>
      <c r="W332" s="216">
        <f t="shared" si="43"/>
        <v>917</v>
      </c>
      <c r="X332" s="216">
        <f t="shared" si="44"/>
        <v>2074</v>
      </c>
      <c r="Y332" s="229">
        <f t="shared" si="40"/>
        <v>1707</v>
      </c>
      <c r="Z332" s="229" t="str">
        <f t="shared" si="40"/>
        <v>PERSON_APP_AGE</v>
      </c>
      <c r="AA332" s="229">
        <f t="shared" si="40"/>
        <v>3</v>
      </c>
      <c r="AB332" s="229">
        <f t="shared" si="41"/>
        <v>2991</v>
      </c>
      <c r="AC332" s="261">
        <f t="shared" si="42"/>
        <v>0.69341357410000004</v>
      </c>
      <c r="AD332" s="229">
        <f t="shared" si="45"/>
        <v>-1.7718043166892412E-2</v>
      </c>
      <c r="AE332" s="229">
        <f t="shared" si="46"/>
        <v>3.8403454248563106E-5</v>
      </c>
      <c r="AF332" s="307">
        <v>43046</v>
      </c>
    </row>
    <row r="333" spans="2:32" x14ac:dyDescent="0.15">
      <c r="B333" s="262">
        <v>1707</v>
      </c>
      <c r="C333" s="229" t="s">
        <v>410</v>
      </c>
      <c r="D333" s="229">
        <v>5</v>
      </c>
      <c r="E333" s="229">
        <v>3852</v>
      </c>
      <c r="F333" s="229">
        <v>2869</v>
      </c>
      <c r="G333" s="229">
        <v>0.74480789199999997</v>
      </c>
      <c r="W333" s="216">
        <f t="shared" si="43"/>
        <v>1678</v>
      </c>
      <c r="X333" s="216">
        <f t="shared" si="44"/>
        <v>4425</v>
      </c>
      <c r="Y333" s="229">
        <f t="shared" si="40"/>
        <v>1707</v>
      </c>
      <c r="Z333" s="229" t="str">
        <f t="shared" si="40"/>
        <v>PERSON_APP_AGE</v>
      </c>
      <c r="AA333" s="229">
        <f t="shared" si="40"/>
        <v>4</v>
      </c>
      <c r="AB333" s="229">
        <f t="shared" si="41"/>
        <v>6103</v>
      </c>
      <c r="AC333" s="261">
        <f t="shared" si="42"/>
        <v>0.72505325249999997</v>
      </c>
      <c r="AD333" s="229">
        <f t="shared" si="45"/>
        <v>0.13582271071497812</v>
      </c>
      <c r="AE333" s="229">
        <f t="shared" si="46"/>
        <v>4.4624691839063339E-3</v>
      </c>
      <c r="AF333" s="307">
        <v>43046</v>
      </c>
    </row>
    <row r="334" spans="2:32" x14ac:dyDescent="0.15">
      <c r="B334" s="262">
        <v>1707</v>
      </c>
      <c r="C334" s="229" t="s">
        <v>99</v>
      </c>
      <c r="D334" s="229">
        <v>1</v>
      </c>
      <c r="E334" s="229">
        <v>10364</v>
      </c>
      <c r="F334" s="229">
        <v>6490</v>
      </c>
      <c r="G334" s="229">
        <v>0.62620609800000004</v>
      </c>
      <c r="W334" s="216">
        <f t="shared" si="43"/>
        <v>983</v>
      </c>
      <c r="X334" s="216">
        <f t="shared" si="44"/>
        <v>2869</v>
      </c>
      <c r="Y334" s="229">
        <f t="shared" si="40"/>
        <v>1707</v>
      </c>
      <c r="Z334" s="229" t="str">
        <f t="shared" si="40"/>
        <v>PERSON_APP_AGE</v>
      </c>
      <c r="AA334" s="229">
        <f t="shared" si="40"/>
        <v>5</v>
      </c>
      <c r="AB334" s="229">
        <f t="shared" si="41"/>
        <v>3852</v>
      </c>
      <c r="AC334" s="261">
        <f t="shared" si="42"/>
        <v>0.74480789199999997</v>
      </c>
      <c r="AD334" s="229">
        <f t="shared" si="45"/>
        <v>0.23726473613429822</v>
      </c>
      <c r="AE334" s="229">
        <f t="shared" si="46"/>
        <v>8.4056380256971302E-3</v>
      </c>
      <c r="AF334" s="307">
        <v>43046</v>
      </c>
    </row>
    <row r="335" spans="2:32" x14ac:dyDescent="0.15">
      <c r="B335" s="262">
        <v>1707</v>
      </c>
      <c r="C335" s="229" t="s">
        <v>99</v>
      </c>
      <c r="D335" s="229">
        <v>2</v>
      </c>
      <c r="E335" s="229">
        <v>14171</v>
      </c>
      <c r="F335" s="229">
        <v>10615</v>
      </c>
      <c r="G335" s="229">
        <v>0.74906499189999998</v>
      </c>
      <c r="W335" s="216">
        <f t="shared" si="43"/>
        <v>3874</v>
      </c>
      <c r="X335" s="216">
        <f t="shared" si="44"/>
        <v>6490</v>
      </c>
      <c r="Y335" s="229">
        <f t="shared" si="40"/>
        <v>1707</v>
      </c>
      <c r="Z335" s="229" t="str">
        <f t="shared" si="40"/>
        <v>RECENT_CONTACT_DAY</v>
      </c>
      <c r="AA335" s="229">
        <f t="shared" si="40"/>
        <v>1</v>
      </c>
      <c r="AB335" s="229">
        <f t="shared" si="41"/>
        <v>10364</v>
      </c>
      <c r="AC335" s="261">
        <f t="shared" si="42"/>
        <v>0.62620609800000004</v>
      </c>
      <c r="AD335" s="229">
        <f t="shared" si="45"/>
        <v>-0.3178699939687058</v>
      </c>
      <c r="AE335" s="229">
        <f t="shared" si="46"/>
        <v>4.5130707785543629E-2</v>
      </c>
      <c r="AF335" s="307">
        <v>43046</v>
      </c>
    </row>
    <row r="336" spans="2:32" x14ac:dyDescent="0.15">
      <c r="B336" s="262">
        <v>1707</v>
      </c>
      <c r="C336" s="229" t="s">
        <v>27</v>
      </c>
      <c r="D336" s="229">
        <v>1</v>
      </c>
      <c r="E336" s="229">
        <v>21278</v>
      </c>
      <c r="F336" s="229">
        <v>14779</v>
      </c>
      <c r="G336" s="229">
        <v>0.69456715859999996</v>
      </c>
      <c r="W336" s="216">
        <f t="shared" si="43"/>
        <v>3556</v>
      </c>
      <c r="X336" s="216">
        <f t="shared" si="44"/>
        <v>10615</v>
      </c>
      <c r="Y336" s="229">
        <f t="shared" si="40"/>
        <v>1707</v>
      </c>
      <c r="Z336" s="229" t="str">
        <f t="shared" si="40"/>
        <v>RECENT_CONTACT_DAY</v>
      </c>
      <c r="AA336" s="229">
        <f t="shared" si="40"/>
        <v>2</v>
      </c>
      <c r="AB336" s="229">
        <f t="shared" si="41"/>
        <v>14171</v>
      </c>
      <c r="AC336" s="261">
        <f t="shared" si="42"/>
        <v>0.74906499189999998</v>
      </c>
      <c r="AD336" s="229">
        <f t="shared" si="45"/>
        <v>0.25978681780366103</v>
      </c>
      <c r="AE336" s="229">
        <f t="shared" si="46"/>
        <v>3.6884145038199305E-2</v>
      </c>
      <c r="AF336" s="307">
        <v>43046</v>
      </c>
    </row>
    <row r="337" spans="2:32" x14ac:dyDescent="0.15">
      <c r="B337" s="262">
        <v>1707</v>
      </c>
      <c r="C337" s="229" t="s">
        <v>27</v>
      </c>
      <c r="D337" s="229">
        <v>2</v>
      </c>
      <c r="E337" s="229">
        <v>3257</v>
      </c>
      <c r="F337" s="229">
        <v>2326</v>
      </c>
      <c r="G337" s="229">
        <v>0.71415412960000002</v>
      </c>
      <c r="W337" s="216">
        <f t="shared" si="43"/>
        <v>6499</v>
      </c>
      <c r="X337" s="216">
        <f t="shared" si="44"/>
        <v>14779</v>
      </c>
      <c r="Y337" s="229">
        <f t="shared" si="40"/>
        <v>1707</v>
      </c>
      <c r="Z337" s="229" t="str">
        <f t="shared" si="40"/>
        <v>REJ_COUNT</v>
      </c>
      <c r="AA337" s="229">
        <f t="shared" si="40"/>
        <v>1</v>
      </c>
      <c r="AB337" s="229">
        <f t="shared" si="41"/>
        <v>21278</v>
      </c>
      <c r="AC337" s="261">
        <f t="shared" si="42"/>
        <v>0.69456715859999996</v>
      </c>
      <c r="AD337" s="229">
        <f t="shared" si="45"/>
        <v>-1.2286024379676489E-2</v>
      </c>
      <c r="AE337" s="229">
        <f t="shared" si="46"/>
        <v>1.3122462003217734E-4</v>
      </c>
      <c r="AF337" s="307">
        <v>43046</v>
      </c>
    </row>
    <row r="338" spans="2:32" x14ac:dyDescent="0.15">
      <c r="B338" s="262">
        <v>1707</v>
      </c>
      <c r="C338" s="229" t="s">
        <v>32</v>
      </c>
      <c r="D338" s="229">
        <v>1</v>
      </c>
      <c r="E338" s="229">
        <v>4877</v>
      </c>
      <c r="F338" s="229">
        <v>3384</v>
      </c>
      <c r="G338" s="229">
        <v>0.69386918190000002</v>
      </c>
      <c r="W338" s="216">
        <f t="shared" si="43"/>
        <v>931</v>
      </c>
      <c r="X338" s="216">
        <f t="shared" si="44"/>
        <v>2326</v>
      </c>
      <c r="Y338" s="229">
        <f t="shared" si="40"/>
        <v>1707</v>
      </c>
      <c r="Z338" s="229" t="str">
        <f t="shared" si="40"/>
        <v>REJ_COUNT</v>
      </c>
      <c r="AA338" s="229">
        <f t="shared" si="40"/>
        <v>2</v>
      </c>
      <c r="AB338" s="229">
        <f t="shared" si="41"/>
        <v>3257</v>
      </c>
      <c r="AC338" s="261">
        <f t="shared" si="42"/>
        <v>0.71415412960000002</v>
      </c>
      <c r="AD338" s="229">
        <f t="shared" si="45"/>
        <v>8.1801096101642282E-2</v>
      </c>
      <c r="AE338" s="229">
        <f t="shared" si="46"/>
        <v>8.7370148572309982E-4</v>
      </c>
      <c r="AF338" s="307">
        <v>43046</v>
      </c>
    </row>
    <row r="339" spans="2:32" x14ac:dyDescent="0.15">
      <c r="B339" s="262">
        <v>1707</v>
      </c>
      <c r="C339" s="229" t="s">
        <v>32</v>
      </c>
      <c r="D339" s="229">
        <v>2</v>
      </c>
      <c r="E339" s="229">
        <v>4638</v>
      </c>
      <c r="F339" s="229">
        <v>3341</v>
      </c>
      <c r="G339" s="229">
        <v>0.72035360069999999</v>
      </c>
      <c r="W339" s="216">
        <f t="shared" si="43"/>
        <v>1493</v>
      </c>
      <c r="X339" s="216">
        <f t="shared" si="44"/>
        <v>3384</v>
      </c>
      <c r="Y339" s="229">
        <f t="shared" si="40"/>
        <v>1707</v>
      </c>
      <c r="Z339" s="229" t="str">
        <f t="shared" si="40"/>
        <v>CREDIT_AMOUNT</v>
      </c>
      <c r="AA339" s="229">
        <f t="shared" si="40"/>
        <v>1</v>
      </c>
      <c r="AB339" s="229">
        <f t="shared" si="41"/>
        <v>4877</v>
      </c>
      <c r="AC339" s="261">
        <f t="shared" si="42"/>
        <v>0.69386918190000002</v>
      </c>
      <c r="AD339" s="229">
        <f t="shared" si="45"/>
        <v>-1.5574036512976753E-2</v>
      </c>
      <c r="AE339" s="229">
        <f t="shared" si="46"/>
        <v>4.8361069993730782E-5</v>
      </c>
      <c r="AF339" s="307">
        <v>43046</v>
      </c>
    </row>
    <row r="340" spans="2:32" x14ac:dyDescent="0.15">
      <c r="B340" s="262">
        <v>1707</v>
      </c>
      <c r="C340" s="229" t="s">
        <v>32</v>
      </c>
      <c r="D340" s="229">
        <v>3</v>
      </c>
      <c r="E340" s="229">
        <v>15020</v>
      </c>
      <c r="F340" s="229">
        <v>10380</v>
      </c>
      <c r="G340" s="229">
        <v>0.69107856190000005</v>
      </c>
      <c r="W340" s="216">
        <f t="shared" si="43"/>
        <v>1297</v>
      </c>
      <c r="X340" s="216">
        <f t="shared" si="44"/>
        <v>3341</v>
      </c>
      <c r="Y340" s="229">
        <f t="shared" si="40"/>
        <v>1707</v>
      </c>
      <c r="Z340" s="229" t="str">
        <f t="shared" si="40"/>
        <v>CREDIT_AMOUNT</v>
      </c>
      <c r="AA340" s="229">
        <f t="shared" si="40"/>
        <v>2</v>
      </c>
      <c r="AB340" s="229">
        <f t="shared" si="41"/>
        <v>4638</v>
      </c>
      <c r="AC340" s="261">
        <f t="shared" si="42"/>
        <v>0.72035360069999999</v>
      </c>
      <c r="AD340" s="229">
        <f t="shared" si="45"/>
        <v>0.1123712983404125</v>
      </c>
      <c r="AE340" s="229">
        <f t="shared" si="46"/>
        <v>2.3328754451054602E-3</v>
      </c>
      <c r="AF340" s="307">
        <v>43046</v>
      </c>
    </row>
    <row r="341" spans="2:32" x14ac:dyDescent="0.15">
      <c r="B341" s="262">
        <v>1707</v>
      </c>
      <c r="C341" s="229" t="s">
        <v>88</v>
      </c>
      <c r="D341" s="229">
        <v>1</v>
      </c>
      <c r="E341" s="229">
        <v>22385</v>
      </c>
      <c r="F341" s="229">
        <v>15508</v>
      </c>
      <c r="G341" s="229">
        <v>0.69278534729999997</v>
      </c>
      <c r="W341" s="216">
        <f t="shared" si="43"/>
        <v>4640</v>
      </c>
      <c r="X341" s="216">
        <f t="shared" si="44"/>
        <v>10380</v>
      </c>
      <c r="Y341" s="229">
        <f t="shared" si="40"/>
        <v>1707</v>
      </c>
      <c r="Z341" s="229" t="str">
        <f t="shared" si="40"/>
        <v>CREDIT_AMOUNT</v>
      </c>
      <c r="AA341" s="229">
        <f t="shared" si="40"/>
        <v>3</v>
      </c>
      <c r="AB341" s="229">
        <f t="shared" si="41"/>
        <v>15020</v>
      </c>
      <c r="AC341" s="261">
        <f t="shared" si="42"/>
        <v>0.69107856190000005</v>
      </c>
      <c r="AD341" s="229">
        <f t="shared" si="45"/>
        <v>-2.867844820032164E-2</v>
      </c>
      <c r="AE341" s="229">
        <f t="shared" si="46"/>
        <v>5.0632328368391917E-4</v>
      </c>
      <c r="AF341" s="307">
        <v>43046</v>
      </c>
    </row>
    <row r="342" spans="2:32" x14ac:dyDescent="0.15">
      <c r="B342" s="262">
        <v>1707</v>
      </c>
      <c r="C342" s="229" t="s">
        <v>88</v>
      </c>
      <c r="D342" s="229">
        <v>2</v>
      </c>
      <c r="E342" s="229">
        <v>2150</v>
      </c>
      <c r="F342" s="229">
        <v>1597</v>
      </c>
      <c r="G342" s="229">
        <v>0.74279069769999995</v>
      </c>
      <c r="W342" s="216">
        <f t="shared" si="43"/>
        <v>6877</v>
      </c>
      <c r="X342" s="216">
        <f t="shared" si="44"/>
        <v>15508</v>
      </c>
      <c r="Y342" s="229">
        <f t="shared" si="40"/>
        <v>1707</v>
      </c>
      <c r="Z342" s="229" t="str">
        <f t="shared" si="40"/>
        <v>MAX_SEQ_DUEDAYS</v>
      </c>
      <c r="AA342" s="229">
        <f t="shared" si="40"/>
        <v>1</v>
      </c>
      <c r="AB342" s="229">
        <f t="shared" si="41"/>
        <v>22385</v>
      </c>
      <c r="AC342" s="261">
        <f t="shared" si="42"/>
        <v>0.69278534729999997</v>
      </c>
      <c r="AD342" s="229">
        <f t="shared" si="45"/>
        <v>-2.0671450228916529E-2</v>
      </c>
      <c r="AE342" s="229">
        <f t="shared" si="46"/>
        <v>3.9144530348080242E-4</v>
      </c>
      <c r="AF342" s="307">
        <v>43046</v>
      </c>
    </row>
    <row r="343" spans="2:32" x14ac:dyDescent="0.15">
      <c r="B343" s="262">
        <v>1708</v>
      </c>
      <c r="C343" s="229" t="s">
        <v>100</v>
      </c>
      <c r="D343" s="229">
        <v>1</v>
      </c>
      <c r="E343" s="229">
        <v>1412</v>
      </c>
      <c r="F343" s="229">
        <v>1221</v>
      </c>
      <c r="G343" s="229">
        <v>0.86473087820000005</v>
      </c>
      <c r="W343" s="216">
        <f t="shared" si="43"/>
        <v>553</v>
      </c>
      <c r="X343" s="216">
        <f t="shared" si="44"/>
        <v>1597</v>
      </c>
      <c r="Y343" s="229">
        <f t="shared" si="40"/>
        <v>1707</v>
      </c>
      <c r="Z343" s="229" t="str">
        <f t="shared" si="40"/>
        <v>MAX_SEQ_DUEDAYS</v>
      </c>
      <c r="AA343" s="229">
        <f t="shared" si="40"/>
        <v>2</v>
      </c>
      <c r="AB343" s="229">
        <f t="shared" si="41"/>
        <v>2150</v>
      </c>
      <c r="AC343" s="261">
        <f t="shared" si="42"/>
        <v>0.74279069769999995</v>
      </c>
      <c r="AD343" s="229">
        <f t="shared" si="45"/>
        <v>0.2266791869927775</v>
      </c>
      <c r="AE343" s="229">
        <f t="shared" si="46"/>
        <v>4.2925146597138589E-3</v>
      </c>
      <c r="AF343" s="307">
        <v>43046</v>
      </c>
    </row>
    <row r="344" spans="2:32" x14ac:dyDescent="0.15">
      <c r="B344" s="262">
        <v>1708</v>
      </c>
      <c r="C344" s="229" t="s">
        <v>100</v>
      </c>
      <c r="D344" s="229">
        <v>2</v>
      </c>
      <c r="E344" s="229">
        <v>5577</v>
      </c>
      <c r="F344" s="229">
        <v>4492</v>
      </c>
      <c r="G344" s="229">
        <v>0.80545095929999999</v>
      </c>
      <c r="W344" s="216">
        <f t="shared" si="43"/>
        <v>191</v>
      </c>
      <c r="X344" s="216">
        <f t="shared" si="44"/>
        <v>1221</v>
      </c>
      <c r="Y344" s="229">
        <f t="shared" si="40"/>
        <v>1708</v>
      </c>
      <c r="Z344" s="229" t="str">
        <f t="shared" si="40"/>
        <v>KPTP</v>
      </c>
      <c r="AA344" s="229">
        <f t="shared" si="40"/>
        <v>1</v>
      </c>
      <c r="AB344" s="229">
        <f t="shared" si="41"/>
        <v>1412</v>
      </c>
      <c r="AC344" s="261">
        <f t="shared" si="42"/>
        <v>0.86473087820000005</v>
      </c>
      <c r="AD344" s="229">
        <f t="shared" si="45"/>
        <v>0.83498918547405043</v>
      </c>
      <c r="AE344" s="229">
        <f t="shared" si="46"/>
        <v>2.7148284166297484E-2</v>
      </c>
      <c r="AF344" s="307">
        <v>43046</v>
      </c>
    </row>
    <row r="345" spans="2:32" x14ac:dyDescent="0.15">
      <c r="B345" s="262">
        <v>1708</v>
      </c>
      <c r="C345" s="229" t="s">
        <v>100</v>
      </c>
      <c r="D345" s="229">
        <v>3</v>
      </c>
      <c r="E345" s="229">
        <v>7822</v>
      </c>
      <c r="F345" s="229">
        <v>6025</v>
      </c>
      <c r="G345" s="229">
        <v>0.77026335980000005</v>
      </c>
      <c r="W345" s="216">
        <f t="shared" si="43"/>
        <v>1085</v>
      </c>
      <c r="X345" s="216">
        <f t="shared" si="44"/>
        <v>4492</v>
      </c>
      <c r="Y345" s="229">
        <f t="shared" si="40"/>
        <v>1708</v>
      </c>
      <c r="Z345" s="229" t="str">
        <f t="shared" si="40"/>
        <v>KPTP</v>
      </c>
      <c r="AA345" s="229">
        <f t="shared" si="40"/>
        <v>2</v>
      </c>
      <c r="AB345" s="229">
        <f t="shared" si="41"/>
        <v>5577</v>
      </c>
      <c r="AC345" s="261">
        <f t="shared" si="42"/>
        <v>0.80545095929999999</v>
      </c>
      <c r="AD345" s="229">
        <f t="shared" si="45"/>
        <v>0.40055518929374939</v>
      </c>
      <c r="AE345" s="229">
        <f t="shared" si="46"/>
        <v>2.7933234384766321E-2</v>
      </c>
      <c r="AF345" s="307">
        <v>43046</v>
      </c>
    </row>
    <row r="346" spans="2:32" x14ac:dyDescent="0.15">
      <c r="B346" s="262">
        <v>1708</v>
      </c>
      <c r="C346" s="229" t="s">
        <v>100</v>
      </c>
      <c r="D346" s="229">
        <v>4</v>
      </c>
      <c r="E346" s="229">
        <v>9850</v>
      </c>
      <c r="F346" s="229">
        <v>6985</v>
      </c>
      <c r="G346" s="229">
        <v>0.70913705579999997</v>
      </c>
      <c r="W346" s="216">
        <f t="shared" si="43"/>
        <v>1797</v>
      </c>
      <c r="X346" s="216">
        <f t="shared" si="44"/>
        <v>6025</v>
      </c>
      <c r="Y346" s="229">
        <f t="shared" si="40"/>
        <v>1708</v>
      </c>
      <c r="Z346" s="229" t="str">
        <f t="shared" si="40"/>
        <v>KPTP</v>
      </c>
      <c r="AA346" s="229">
        <f t="shared" si="40"/>
        <v>3</v>
      </c>
      <c r="AB346" s="229">
        <f t="shared" si="41"/>
        <v>7822</v>
      </c>
      <c r="AC346" s="261">
        <f t="shared" si="42"/>
        <v>0.77026335980000005</v>
      </c>
      <c r="AD346" s="229">
        <f t="shared" si="45"/>
        <v>0.18963601098527241</v>
      </c>
      <c r="AE346" s="229">
        <f t="shared" si="46"/>
        <v>9.2833993455608329E-3</v>
      </c>
      <c r="AF346" s="307">
        <v>43046</v>
      </c>
    </row>
    <row r="347" spans="2:32" x14ac:dyDescent="0.15">
      <c r="B347" s="262">
        <v>1708</v>
      </c>
      <c r="C347" s="229" t="s">
        <v>100</v>
      </c>
      <c r="D347" s="229">
        <v>5</v>
      </c>
      <c r="E347" s="229">
        <v>4264</v>
      </c>
      <c r="F347" s="229">
        <v>2537</v>
      </c>
      <c r="G347" s="229">
        <v>0.59498123830000005</v>
      </c>
      <c r="W347" s="216">
        <f t="shared" si="43"/>
        <v>2865</v>
      </c>
      <c r="X347" s="216">
        <f t="shared" si="44"/>
        <v>6985</v>
      </c>
      <c r="Y347" s="229">
        <f t="shared" si="40"/>
        <v>1708</v>
      </c>
      <c r="Z347" s="229" t="str">
        <f t="shared" si="40"/>
        <v>KPTP</v>
      </c>
      <c r="AA347" s="229">
        <f t="shared" si="40"/>
        <v>4</v>
      </c>
      <c r="AB347" s="229">
        <f t="shared" si="41"/>
        <v>9850</v>
      </c>
      <c r="AC347" s="261">
        <f t="shared" si="42"/>
        <v>0.70913705579999997</v>
      </c>
      <c r="AD347" s="229">
        <f t="shared" si="45"/>
        <v>-0.1289662180478022</v>
      </c>
      <c r="AE347" s="229">
        <f t="shared" si="46"/>
        <v>5.8325794959007589E-3</v>
      </c>
      <c r="AF347" s="307">
        <v>43046</v>
      </c>
    </row>
    <row r="348" spans="2:32" x14ac:dyDescent="0.15">
      <c r="B348" s="262">
        <v>1708</v>
      </c>
      <c r="C348" s="229" t="s">
        <v>65</v>
      </c>
      <c r="D348" s="229">
        <v>1</v>
      </c>
      <c r="E348" s="229">
        <v>11015</v>
      </c>
      <c r="F348" s="229">
        <v>9112</v>
      </c>
      <c r="G348" s="229">
        <v>0.82723558779999995</v>
      </c>
      <c r="W348" s="216">
        <f t="shared" si="43"/>
        <v>1727</v>
      </c>
      <c r="X348" s="216">
        <f t="shared" si="44"/>
        <v>2537</v>
      </c>
      <c r="Y348" s="229">
        <f t="shared" si="40"/>
        <v>1708</v>
      </c>
      <c r="Z348" s="229" t="str">
        <f t="shared" si="40"/>
        <v>KPTP</v>
      </c>
      <c r="AA348" s="229">
        <f t="shared" si="40"/>
        <v>5</v>
      </c>
      <c r="AB348" s="229">
        <f t="shared" si="41"/>
        <v>4264</v>
      </c>
      <c r="AC348" s="261">
        <f t="shared" si="42"/>
        <v>0.59498123830000005</v>
      </c>
      <c r="AD348" s="229">
        <f t="shared" si="45"/>
        <v>-0.63556637913742109</v>
      </c>
      <c r="AE348" s="229">
        <f t="shared" si="46"/>
        <v>6.7355908149043617E-2</v>
      </c>
      <c r="AF348" s="307">
        <v>43046</v>
      </c>
    </row>
    <row r="349" spans="2:32" x14ac:dyDescent="0.15">
      <c r="B349" s="262">
        <v>1708</v>
      </c>
      <c r="C349" s="229" t="s">
        <v>65</v>
      </c>
      <c r="D349" s="229">
        <v>2</v>
      </c>
      <c r="E349" s="229">
        <v>4972</v>
      </c>
      <c r="F349" s="229">
        <v>3701</v>
      </c>
      <c r="G349" s="229">
        <v>0.74436846339999996</v>
      </c>
      <c r="W349" s="216">
        <f t="shared" si="43"/>
        <v>1903</v>
      </c>
      <c r="X349" s="216">
        <f t="shared" si="44"/>
        <v>9112</v>
      </c>
      <c r="Y349" s="229">
        <f t="shared" si="40"/>
        <v>1708</v>
      </c>
      <c r="Z349" s="229" t="str">
        <f t="shared" si="40"/>
        <v>ACTUALPAYFINECNT</v>
      </c>
      <c r="AA349" s="229">
        <f t="shared" si="40"/>
        <v>1</v>
      </c>
      <c r="AB349" s="229">
        <f t="shared" si="41"/>
        <v>11015</v>
      </c>
      <c r="AC349" s="261">
        <f t="shared" si="42"/>
        <v>0.82723558779999995</v>
      </c>
      <c r="AD349" s="229">
        <f t="shared" si="45"/>
        <v>0.54599777724084408</v>
      </c>
      <c r="AE349" s="229">
        <f t="shared" si="46"/>
        <v>9.8458110239922528E-2</v>
      </c>
      <c r="AF349" s="307">
        <v>43046</v>
      </c>
    </row>
    <row r="350" spans="2:32" x14ac:dyDescent="0.15">
      <c r="B350" s="262">
        <v>1708</v>
      </c>
      <c r="C350" s="229" t="s">
        <v>65</v>
      </c>
      <c r="D350" s="229">
        <v>3</v>
      </c>
      <c r="E350" s="229">
        <v>3601</v>
      </c>
      <c r="F350" s="229">
        <v>2537</v>
      </c>
      <c r="G350" s="229">
        <v>0.70452652039999997</v>
      </c>
      <c r="W350" s="216">
        <f t="shared" si="43"/>
        <v>1271</v>
      </c>
      <c r="X350" s="216">
        <f t="shared" si="44"/>
        <v>3701</v>
      </c>
      <c r="Y350" s="229">
        <f t="shared" si="40"/>
        <v>1708</v>
      </c>
      <c r="Z350" s="229" t="str">
        <f t="shared" si="40"/>
        <v>ACTUALPAYFINECNT</v>
      </c>
      <c r="AA350" s="229">
        <f t="shared" si="40"/>
        <v>2</v>
      </c>
      <c r="AB350" s="229">
        <f t="shared" si="41"/>
        <v>4972</v>
      </c>
      <c r="AC350" s="261">
        <f t="shared" si="42"/>
        <v>0.74436846339999996</v>
      </c>
      <c r="AD350" s="229">
        <f t="shared" si="45"/>
        <v>4.863620060667747E-2</v>
      </c>
      <c r="AE350" s="229">
        <f t="shared" si="46"/>
        <v>4.0193580389791169E-4</v>
      </c>
      <c r="AF350" s="307">
        <v>43046</v>
      </c>
    </row>
    <row r="351" spans="2:32" x14ac:dyDescent="0.15">
      <c r="B351" s="262">
        <v>1708</v>
      </c>
      <c r="C351" s="229" t="s">
        <v>65</v>
      </c>
      <c r="D351" s="229">
        <v>4</v>
      </c>
      <c r="E351" s="229">
        <v>6238</v>
      </c>
      <c r="F351" s="229">
        <v>4155</v>
      </c>
      <c r="G351" s="229">
        <v>0.66607887139999999</v>
      </c>
      <c r="W351" s="216">
        <f t="shared" si="43"/>
        <v>1064</v>
      </c>
      <c r="X351" s="216">
        <f t="shared" si="44"/>
        <v>2537</v>
      </c>
      <c r="Y351" s="229">
        <f t="shared" si="40"/>
        <v>1708</v>
      </c>
      <c r="Z351" s="229" t="str">
        <f t="shared" si="40"/>
        <v>ACTUALPAYFINECNT</v>
      </c>
      <c r="AA351" s="229">
        <f t="shared" si="40"/>
        <v>3</v>
      </c>
      <c r="AB351" s="229">
        <f t="shared" si="41"/>
        <v>3601</v>
      </c>
      <c r="AC351" s="261">
        <f t="shared" si="42"/>
        <v>0.70452652039999997</v>
      </c>
      <c r="AD351" s="229">
        <f t="shared" si="45"/>
        <v>-0.15121597089233227</v>
      </c>
      <c r="AE351" s="229">
        <f t="shared" si="46"/>
        <v>2.9457939268773717E-3</v>
      </c>
      <c r="AF351" s="307">
        <v>43046</v>
      </c>
    </row>
    <row r="352" spans="2:32" x14ac:dyDescent="0.15">
      <c r="B352" s="262">
        <v>1708</v>
      </c>
      <c r="C352" s="229" t="s">
        <v>65</v>
      </c>
      <c r="D352" s="229">
        <v>5</v>
      </c>
      <c r="E352" s="229">
        <v>3099</v>
      </c>
      <c r="F352" s="229">
        <v>1755</v>
      </c>
      <c r="G352" s="229">
        <v>0.56631171349999998</v>
      </c>
      <c r="W352" s="216">
        <f t="shared" si="43"/>
        <v>2083</v>
      </c>
      <c r="X352" s="216">
        <f t="shared" si="44"/>
        <v>4155</v>
      </c>
      <c r="Y352" s="229">
        <f t="shared" si="40"/>
        <v>1708</v>
      </c>
      <c r="Z352" s="229" t="str">
        <f t="shared" si="40"/>
        <v>ACTUALPAYFINECNT</v>
      </c>
      <c r="AA352" s="229">
        <f t="shared" si="40"/>
        <v>4</v>
      </c>
      <c r="AB352" s="229">
        <f t="shared" si="41"/>
        <v>6238</v>
      </c>
      <c r="AC352" s="261">
        <f t="shared" si="42"/>
        <v>0.66607887139999999</v>
      </c>
      <c r="AD352" s="229">
        <f t="shared" si="45"/>
        <v>-0.32965959456144794</v>
      </c>
      <c r="AE352" s="229">
        <f t="shared" si="46"/>
        <v>2.5158726248076472E-2</v>
      </c>
      <c r="AF352" s="307">
        <v>43046</v>
      </c>
    </row>
    <row r="353" spans="2:32" x14ac:dyDescent="0.15">
      <c r="B353" s="262">
        <v>1708</v>
      </c>
      <c r="C353" s="229" t="s">
        <v>95</v>
      </c>
      <c r="D353" s="229">
        <v>1</v>
      </c>
      <c r="E353" s="229">
        <v>12347</v>
      </c>
      <c r="F353" s="229">
        <v>9758</v>
      </c>
      <c r="G353" s="229">
        <v>0.79031343649999997</v>
      </c>
      <c r="W353" s="216">
        <f t="shared" si="43"/>
        <v>1344</v>
      </c>
      <c r="X353" s="216">
        <f t="shared" si="44"/>
        <v>1755</v>
      </c>
      <c r="Y353" s="229">
        <f t="shared" si="40"/>
        <v>1708</v>
      </c>
      <c r="Z353" s="229" t="str">
        <f t="shared" si="40"/>
        <v>ACTUALPAYFINECNT</v>
      </c>
      <c r="AA353" s="229">
        <f t="shared" si="40"/>
        <v>5</v>
      </c>
      <c r="AB353" s="229">
        <f t="shared" si="41"/>
        <v>3099</v>
      </c>
      <c r="AC353" s="261">
        <f t="shared" si="42"/>
        <v>0.56631171349999998</v>
      </c>
      <c r="AD353" s="229">
        <f t="shared" si="45"/>
        <v>-0.75334424577315307</v>
      </c>
      <c r="AE353" s="229">
        <f t="shared" si="46"/>
        <v>6.9905130779088068E-2</v>
      </c>
      <c r="AF353" s="307">
        <v>43046</v>
      </c>
    </row>
    <row r="354" spans="2:32" x14ac:dyDescent="0.15">
      <c r="B354" s="262">
        <v>1708</v>
      </c>
      <c r="C354" s="229" t="s">
        <v>95</v>
      </c>
      <c r="D354" s="229">
        <v>2</v>
      </c>
      <c r="E354" s="229">
        <v>9326</v>
      </c>
      <c r="F354" s="229">
        <v>6814</v>
      </c>
      <c r="G354" s="229">
        <v>0.73064550719999999</v>
      </c>
      <c r="W354" s="216">
        <f t="shared" si="43"/>
        <v>2589</v>
      </c>
      <c r="X354" s="216">
        <f t="shared" si="44"/>
        <v>9758</v>
      </c>
      <c r="Y354" s="229">
        <f t="shared" si="40"/>
        <v>1708</v>
      </c>
      <c r="Z354" s="229" t="str">
        <f t="shared" si="40"/>
        <v>INCM_TIMES</v>
      </c>
      <c r="AA354" s="229">
        <f t="shared" si="40"/>
        <v>1</v>
      </c>
      <c r="AB354" s="229">
        <f t="shared" si="41"/>
        <v>12347</v>
      </c>
      <c r="AC354" s="261">
        <f t="shared" si="42"/>
        <v>0.79031343649999997</v>
      </c>
      <c r="AD354" s="229">
        <f t="shared" si="45"/>
        <v>0.30665290003422035</v>
      </c>
      <c r="AE354" s="229">
        <f t="shared" si="46"/>
        <v>3.7170908981233507E-2</v>
      </c>
      <c r="AF354" s="307">
        <v>43046</v>
      </c>
    </row>
    <row r="355" spans="2:32" x14ac:dyDescent="0.15">
      <c r="B355" s="262">
        <v>1708</v>
      </c>
      <c r="C355" s="229" t="s">
        <v>95</v>
      </c>
      <c r="D355" s="229">
        <v>3</v>
      </c>
      <c r="E355" s="229">
        <v>2097</v>
      </c>
      <c r="F355" s="229">
        <v>1473</v>
      </c>
      <c r="G355" s="229">
        <v>0.70243204579999996</v>
      </c>
      <c r="W355" s="216">
        <f t="shared" si="43"/>
        <v>2512</v>
      </c>
      <c r="X355" s="216">
        <f t="shared" si="44"/>
        <v>6814</v>
      </c>
      <c r="Y355" s="229">
        <f t="shared" si="40"/>
        <v>1708</v>
      </c>
      <c r="Z355" s="229" t="str">
        <f t="shared" si="40"/>
        <v>INCM_TIMES</v>
      </c>
      <c r="AA355" s="229">
        <f t="shared" si="40"/>
        <v>2</v>
      </c>
      <c r="AB355" s="229">
        <f t="shared" si="41"/>
        <v>9326</v>
      </c>
      <c r="AC355" s="261">
        <f t="shared" si="42"/>
        <v>0.73064550719999999</v>
      </c>
      <c r="AD355" s="229">
        <f t="shared" si="45"/>
        <v>-2.2262789957201989E-2</v>
      </c>
      <c r="AE355" s="229">
        <f t="shared" si="46"/>
        <v>1.6063542215245666E-4</v>
      </c>
      <c r="AF355" s="307">
        <v>43046</v>
      </c>
    </row>
    <row r="356" spans="2:32" x14ac:dyDescent="0.15">
      <c r="B356" s="262">
        <v>1708</v>
      </c>
      <c r="C356" s="229" t="s">
        <v>95</v>
      </c>
      <c r="D356" s="229">
        <v>4</v>
      </c>
      <c r="E356" s="229">
        <v>2955</v>
      </c>
      <c r="F356" s="229">
        <v>1957</v>
      </c>
      <c r="G356" s="229">
        <v>0.66226734350000005</v>
      </c>
      <c r="W356" s="216">
        <f t="shared" si="43"/>
        <v>624</v>
      </c>
      <c r="X356" s="216">
        <f t="shared" si="44"/>
        <v>1473</v>
      </c>
      <c r="Y356" s="229">
        <f t="shared" si="40"/>
        <v>1708</v>
      </c>
      <c r="Z356" s="229" t="str">
        <f t="shared" si="40"/>
        <v>INCM_TIMES</v>
      </c>
      <c r="AA356" s="229">
        <f t="shared" si="40"/>
        <v>3</v>
      </c>
      <c r="AB356" s="229">
        <f t="shared" si="41"/>
        <v>2097</v>
      </c>
      <c r="AC356" s="261">
        <f t="shared" si="42"/>
        <v>0.70243204579999996</v>
      </c>
      <c r="AD356" s="229">
        <f t="shared" si="45"/>
        <v>-0.16125681249682194</v>
      </c>
      <c r="AE356" s="229">
        <f t="shared" si="46"/>
        <v>1.9550710837947026E-3</v>
      </c>
      <c r="AF356" s="307">
        <v>43046</v>
      </c>
    </row>
    <row r="357" spans="2:32" x14ac:dyDescent="0.15">
      <c r="B357" s="262">
        <v>1708</v>
      </c>
      <c r="C357" s="229" t="s">
        <v>95</v>
      </c>
      <c r="D357" s="229">
        <v>5</v>
      </c>
      <c r="E357" s="229">
        <v>2200</v>
      </c>
      <c r="F357" s="229">
        <v>1258</v>
      </c>
      <c r="G357" s="229">
        <v>0.57181818179999999</v>
      </c>
      <c r="W357" s="216">
        <f t="shared" si="43"/>
        <v>998</v>
      </c>
      <c r="X357" s="216">
        <f t="shared" si="44"/>
        <v>1957</v>
      </c>
      <c r="Y357" s="229">
        <f t="shared" si="40"/>
        <v>1708</v>
      </c>
      <c r="Z357" s="229" t="str">
        <f t="shared" si="40"/>
        <v>INCM_TIMES</v>
      </c>
      <c r="AA357" s="229">
        <f t="shared" si="40"/>
        <v>4</v>
      </c>
      <c r="AB357" s="229">
        <f t="shared" si="41"/>
        <v>2955</v>
      </c>
      <c r="AC357" s="261">
        <f t="shared" si="42"/>
        <v>0.66226734350000005</v>
      </c>
      <c r="AD357" s="229">
        <f t="shared" si="45"/>
        <v>-0.34674816950541199</v>
      </c>
      <c r="AE357" s="229">
        <f t="shared" si="46"/>
        <v>1.3228934442134186E-2</v>
      </c>
      <c r="AF357" s="307">
        <v>43046</v>
      </c>
    </row>
    <row r="358" spans="2:32" x14ac:dyDescent="0.15">
      <c r="B358" s="262">
        <v>1708</v>
      </c>
      <c r="C358" s="229" t="s">
        <v>396</v>
      </c>
      <c r="D358" s="229">
        <v>1</v>
      </c>
      <c r="E358" s="229">
        <v>3020</v>
      </c>
      <c r="F358" s="229">
        <v>2312</v>
      </c>
      <c r="G358" s="229">
        <v>0.76556291389999997</v>
      </c>
      <c r="W358" s="216">
        <f t="shared" si="43"/>
        <v>942</v>
      </c>
      <c r="X358" s="216">
        <f t="shared" si="44"/>
        <v>1258</v>
      </c>
      <c r="Y358" s="229">
        <f t="shared" si="40"/>
        <v>1708</v>
      </c>
      <c r="Z358" s="229" t="str">
        <f t="shared" si="40"/>
        <v>INCM_TIMES</v>
      </c>
      <c r="AA358" s="229">
        <f t="shared" si="40"/>
        <v>5</v>
      </c>
      <c r="AB358" s="229">
        <f t="shared" si="41"/>
        <v>2200</v>
      </c>
      <c r="AC358" s="261">
        <f t="shared" si="42"/>
        <v>0.57181818179999999</v>
      </c>
      <c r="AD358" s="229">
        <f t="shared" si="45"/>
        <v>-0.73088969790600156</v>
      </c>
      <c r="AE358" s="229">
        <f t="shared" si="46"/>
        <v>4.6575308312454849E-2</v>
      </c>
      <c r="AF358" s="307">
        <v>43046</v>
      </c>
    </row>
    <row r="359" spans="2:32" x14ac:dyDescent="0.15">
      <c r="B359" s="262">
        <v>1708</v>
      </c>
      <c r="C359" s="229" t="s">
        <v>396</v>
      </c>
      <c r="D359" s="229">
        <v>2</v>
      </c>
      <c r="E359" s="229">
        <v>8355</v>
      </c>
      <c r="F359" s="229">
        <v>6216</v>
      </c>
      <c r="G359" s="229">
        <v>0.7439856373</v>
      </c>
      <c r="W359" s="216">
        <f t="shared" si="43"/>
        <v>708</v>
      </c>
      <c r="X359" s="216">
        <f t="shared" si="44"/>
        <v>2312</v>
      </c>
      <c r="Y359" s="229">
        <f t="shared" si="40"/>
        <v>1708</v>
      </c>
      <c r="Z359" s="229" t="str">
        <f t="shared" si="40"/>
        <v>CITY</v>
      </c>
      <c r="AA359" s="229">
        <f t="shared" si="40"/>
        <v>1</v>
      </c>
      <c r="AB359" s="229">
        <f t="shared" si="41"/>
        <v>3020</v>
      </c>
      <c r="AC359" s="261">
        <f t="shared" si="42"/>
        <v>0.76556291389999997</v>
      </c>
      <c r="AD359" s="229">
        <f t="shared" si="45"/>
        <v>0.16326127550852398</v>
      </c>
      <c r="AE359" s="229">
        <f t="shared" si="46"/>
        <v>2.6743695693332696E-3</v>
      </c>
      <c r="AF359" s="307">
        <v>43046</v>
      </c>
    </row>
    <row r="360" spans="2:32" x14ac:dyDescent="0.15">
      <c r="B360" s="262">
        <v>1708</v>
      </c>
      <c r="C360" s="229" t="s">
        <v>396</v>
      </c>
      <c r="D360" s="229">
        <v>3</v>
      </c>
      <c r="E360" s="229">
        <v>11974</v>
      </c>
      <c r="F360" s="229">
        <v>8789</v>
      </c>
      <c r="G360" s="229">
        <v>0.7340070152</v>
      </c>
      <c r="W360" s="216">
        <f t="shared" si="43"/>
        <v>2139</v>
      </c>
      <c r="X360" s="216">
        <f t="shared" si="44"/>
        <v>6216</v>
      </c>
      <c r="Y360" s="229">
        <f t="shared" si="40"/>
        <v>1708</v>
      </c>
      <c r="Z360" s="229" t="str">
        <f t="shared" si="40"/>
        <v>CITY</v>
      </c>
      <c r="AA360" s="229">
        <f t="shared" si="40"/>
        <v>2</v>
      </c>
      <c r="AB360" s="229">
        <f t="shared" si="41"/>
        <v>8355</v>
      </c>
      <c r="AC360" s="261">
        <f t="shared" si="42"/>
        <v>0.7439856373</v>
      </c>
      <c r="AD360" s="229">
        <f t="shared" si="45"/>
        <v>4.6625322375053152E-2</v>
      </c>
      <c r="AE360" s="229">
        <f t="shared" si="46"/>
        <v>6.2102090303724276E-4</v>
      </c>
      <c r="AF360" s="307">
        <v>43046</v>
      </c>
    </row>
    <row r="361" spans="2:32" x14ac:dyDescent="0.15">
      <c r="B361" s="262">
        <v>1708</v>
      </c>
      <c r="C361" s="229" t="s">
        <v>396</v>
      </c>
      <c r="D361" s="229">
        <v>4</v>
      </c>
      <c r="E361" s="229">
        <v>3554</v>
      </c>
      <c r="F361" s="229">
        <v>2498</v>
      </c>
      <c r="G361" s="229">
        <v>0.70287000560000001</v>
      </c>
      <c r="W361" s="216">
        <f t="shared" si="43"/>
        <v>3185</v>
      </c>
      <c r="X361" s="216">
        <f t="shared" si="44"/>
        <v>8789</v>
      </c>
      <c r="Y361" s="229">
        <f t="shared" si="40"/>
        <v>1708</v>
      </c>
      <c r="Z361" s="229" t="str">
        <f t="shared" si="40"/>
        <v>CITY</v>
      </c>
      <c r="AA361" s="229">
        <f t="shared" si="40"/>
        <v>3</v>
      </c>
      <c r="AB361" s="229">
        <f t="shared" si="41"/>
        <v>11974</v>
      </c>
      <c r="AC361" s="261">
        <f t="shared" si="42"/>
        <v>0.7340070152</v>
      </c>
      <c r="AD361" s="229">
        <f t="shared" si="45"/>
        <v>-5.1142100316428829E-3</v>
      </c>
      <c r="AE361" s="229">
        <f t="shared" si="46"/>
        <v>1.0840375692616902E-5</v>
      </c>
      <c r="AF361" s="307">
        <v>43046</v>
      </c>
    </row>
    <row r="362" spans="2:32" x14ac:dyDescent="0.15">
      <c r="B362" s="262">
        <v>1708</v>
      </c>
      <c r="C362" s="229" t="s">
        <v>396</v>
      </c>
      <c r="D362" s="229">
        <v>5</v>
      </c>
      <c r="E362" s="229">
        <v>2022</v>
      </c>
      <c r="F362" s="229">
        <v>1445</v>
      </c>
      <c r="G362" s="229">
        <v>0.71463897129999998</v>
      </c>
      <c r="W362" s="216">
        <f t="shared" si="43"/>
        <v>1056</v>
      </c>
      <c r="X362" s="216">
        <f t="shared" si="44"/>
        <v>2498</v>
      </c>
      <c r="Y362" s="229">
        <f t="shared" si="40"/>
        <v>1708</v>
      </c>
      <c r="Z362" s="229" t="str">
        <f t="shared" si="40"/>
        <v>CITY</v>
      </c>
      <c r="AA362" s="229">
        <f t="shared" si="40"/>
        <v>4</v>
      </c>
      <c r="AB362" s="229">
        <f t="shared" si="41"/>
        <v>3554</v>
      </c>
      <c r="AC362" s="261">
        <f t="shared" si="42"/>
        <v>0.70287000560000001</v>
      </c>
      <c r="AD362" s="229">
        <f t="shared" si="45"/>
        <v>-0.15916063417070839</v>
      </c>
      <c r="AE362" s="229">
        <f t="shared" si="46"/>
        <v>3.2264139836925779E-3</v>
      </c>
      <c r="AF362" s="307">
        <v>43046</v>
      </c>
    </row>
    <row r="363" spans="2:32" x14ac:dyDescent="0.15">
      <c r="B363" s="262">
        <v>1708</v>
      </c>
      <c r="C363" s="229" t="s">
        <v>410</v>
      </c>
      <c r="D363" s="229">
        <v>1</v>
      </c>
      <c r="E363" s="229">
        <v>6263</v>
      </c>
      <c r="F363" s="229">
        <v>4295</v>
      </c>
      <c r="G363" s="229">
        <v>0.68577359090000001</v>
      </c>
      <c r="W363" s="216">
        <f t="shared" si="43"/>
        <v>577</v>
      </c>
      <c r="X363" s="216">
        <f t="shared" si="44"/>
        <v>1445</v>
      </c>
      <c r="Y363" s="229">
        <f t="shared" si="40"/>
        <v>1708</v>
      </c>
      <c r="Z363" s="229" t="str">
        <f t="shared" si="40"/>
        <v>CITY</v>
      </c>
      <c r="AA363" s="229">
        <f t="shared" si="40"/>
        <v>5</v>
      </c>
      <c r="AB363" s="229">
        <f t="shared" si="41"/>
        <v>2022</v>
      </c>
      <c r="AC363" s="261">
        <f t="shared" si="42"/>
        <v>0.71463897129999998</v>
      </c>
      <c r="AD363" s="229">
        <f t="shared" si="45"/>
        <v>-0.10214052655159156</v>
      </c>
      <c r="AE363" s="229">
        <f t="shared" si="46"/>
        <v>7.4656749057865881E-4</v>
      </c>
      <c r="AF363" s="307">
        <v>43046</v>
      </c>
    </row>
    <row r="364" spans="2:32" x14ac:dyDescent="0.15">
      <c r="B364" s="262">
        <v>1708</v>
      </c>
      <c r="C364" s="229" t="s">
        <v>410</v>
      </c>
      <c r="D364" s="229">
        <v>2</v>
      </c>
      <c r="E364" s="229">
        <v>7341</v>
      </c>
      <c r="F364" s="229">
        <v>5230</v>
      </c>
      <c r="G364" s="229">
        <v>0.71243699770000002</v>
      </c>
      <c r="W364" s="216">
        <f t="shared" si="43"/>
        <v>1968</v>
      </c>
      <c r="X364" s="216">
        <f t="shared" si="44"/>
        <v>4295</v>
      </c>
      <c r="Y364" s="229">
        <f t="shared" si="40"/>
        <v>1708</v>
      </c>
      <c r="Z364" s="229" t="str">
        <f t="shared" si="40"/>
        <v>PERSON_APP_AGE</v>
      </c>
      <c r="AA364" s="229">
        <f t="shared" si="40"/>
        <v>1</v>
      </c>
      <c r="AB364" s="229">
        <f t="shared" si="41"/>
        <v>6263</v>
      </c>
      <c r="AC364" s="261">
        <f t="shared" si="42"/>
        <v>0.68577359090000001</v>
      </c>
      <c r="AD364" s="229">
        <f t="shared" si="45"/>
        <v>-0.23972910378386747</v>
      </c>
      <c r="AE364" s="229">
        <f t="shared" si="46"/>
        <v>1.3120107774719369E-2</v>
      </c>
      <c r="AF364" s="307">
        <v>43046</v>
      </c>
    </row>
    <row r="365" spans="2:32" x14ac:dyDescent="0.15">
      <c r="B365" s="262">
        <v>1708</v>
      </c>
      <c r="C365" s="229" t="s">
        <v>410</v>
      </c>
      <c r="D365" s="229">
        <v>3</v>
      </c>
      <c r="E365" s="229">
        <v>3529</v>
      </c>
      <c r="F365" s="229">
        <v>2594</v>
      </c>
      <c r="G365" s="229">
        <v>0.73505242280000005</v>
      </c>
      <c r="W365" s="216">
        <f t="shared" si="43"/>
        <v>2111</v>
      </c>
      <c r="X365" s="216">
        <f t="shared" si="44"/>
        <v>5230</v>
      </c>
      <c r="Y365" s="229">
        <f t="shared" si="40"/>
        <v>1708</v>
      </c>
      <c r="Z365" s="229" t="str">
        <f t="shared" si="40"/>
        <v>PERSON_APP_AGE</v>
      </c>
      <c r="AA365" s="229">
        <f t="shared" si="40"/>
        <v>2</v>
      </c>
      <c r="AB365" s="229">
        <f t="shared" si="41"/>
        <v>7341</v>
      </c>
      <c r="AC365" s="261">
        <f t="shared" si="42"/>
        <v>0.71243699770000002</v>
      </c>
      <c r="AD365" s="229">
        <f t="shared" si="45"/>
        <v>-0.1129133513793764</v>
      </c>
      <c r="AE365" s="229">
        <f t="shared" si="46"/>
        <v>3.3203092185671713E-3</v>
      </c>
      <c r="AF365" s="307">
        <v>43046</v>
      </c>
    </row>
    <row r="366" spans="2:32" x14ac:dyDescent="0.15">
      <c r="B366" s="262">
        <v>1708</v>
      </c>
      <c r="C366" s="229" t="s">
        <v>410</v>
      </c>
      <c r="D366" s="229">
        <v>4</v>
      </c>
      <c r="E366" s="229">
        <v>7121</v>
      </c>
      <c r="F366" s="229">
        <v>5414</v>
      </c>
      <c r="G366" s="229">
        <v>0.76028647660000004</v>
      </c>
      <c r="W366" s="216">
        <f t="shared" si="43"/>
        <v>935</v>
      </c>
      <c r="X366" s="216">
        <f t="shared" si="44"/>
        <v>2594</v>
      </c>
      <c r="Y366" s="229">
        <f t="shared" si="40"/>
        <v>1708</v>
      </c>
      <c r="Z366" s="229" t="str">
        <f t="shared" si="40"/>
        <v>PERSON_APP_AGE</v>
      </c>
      <c r="AA366" s="229">
        <f t="shared" si="40"/>
        <v>3</v>
      </c>
      <c r="AB366" s="229">
        <f t="shared" si="41"/>
        <v>3529</v>
      </c>
      <c r="AC366" s="261">
        <f t="shared" si="42"/>
        <v>0.73505242280000005</v>
      </c>
      <c r="AD366" s="229">
        <f t="shared" si="45"/>
        <v>2.4697499767786199E-4</v>
      </c>
      <c r="AE366" s="229">
        <f t="shared" si="46"/>
        <v>7.4414756117894856E-9</v>
      </c>
      <c r="AF366" s="307">
        <v>43046</v>
      </c>
    </row>
    <row r="367" spans="2:32" x14ac:dyDescent="0.15">
      <c r="B367" s="262">
        <v>1708</v>
      </c>
      <c r="C367" s="229" t="s">
        <v>410</v>
      </c>
      <c r="D367" s="229">
        <v>5</v>
      </c>
      <c r="E367" s="229">
        <v>4671</v>
      </c>
      <c r="F367" s="229">
        <v>3727</v>
      </c>
      <c r="G367" s="229">
        <v>0.79790194820000004</v>
      </c>
      <c r="W367" s="216">
        <f t="shared" si="43"/>
        <v>1707</v>
      </c>
      <c r="X367" s="216">
        <f t="shared" si="44"/>
        <v>5414</v>
      </c>
      <c r="Y367" s="229">
        <f t="shared" si="40"/>
        <v>1708</v>
      </c>
      <c r="Z367" s="229" t="str">
        <f t="shared" si="40"/>
        <v>PERSON_APP_AGE</v>
      </c>
      <c r="AA367" s="229">
        <f t="shared" si="40"/>
        <v>4</v>
      </c>
      <c r="AB367" s="229">
        <f t="shared" si="41"/>
        <v>7121</v>
      </c>
      <c r="AC367" s="261">
        <f t="shared" si="42"/>
        <v>0.76028647660000004</v>
      </c>
      <c r="AD367" s="229">
        <f t="shared" si="45"/>
        <v>0.13408788678978154</v>
      </c>
      <c r="AE367" s="229">
        <f t="shared" si="46"/>
        <v>4.2849185561357871E-3</v>
      </c>
      <c r="AF367" s="307">
        <v>43046</v>
      </c>
    </row>
    <row r="368" spans="2:32" x14ac:dyDescent="0.15">
      <c r="B368" s="262">
        <v>1708</v>
      </c>
      <c r="C368" s="229" t="s">
        <v>99</v>
      </c>
      <c r="D368" s="229">
        <v>1</v>
      </c>
      <c r="E368" s="229">
        <v>9582</v>
      </c>
      <c r="F368" s="229">
        <v>5848</v>
      </c>
      <c r="G368" s="229">
        <v>0.61031099980000003</v>
      </c>
      <c r="W368" s="216">
        <f t="shared" si="43"/>
        <v>944</v>
      </c>
      <c r="X368" s="216">
        <f t="shared" si="44"/>
        <v>3727</v>
      </c>
      <c r="Y368" s="229">
        <f t="shared" si="40"/>
        <v>1708</v>
      </c>
      <c r="Z368" s="229" t="str">
        <f t="shared" si="40"/>
        <v>PERSON_APP_AGE</v>
      </c>
      <c r="AA368" s="229">
        <f t="shared" si="40"/>
        <v>5</v>
      </c>
      <c r="AB368" s="229">
        <f t="shared" si="41"/>
        <v>4671</v>
      </c>
      <c r="AC368" s="261">
        <f t="shared" si="42"/>
        <v>0.79790194820000004</v>
      </c>
      <c r="AD368" s="229">
        <f t="shared" si="45"/>
        <v>0.3530698727437333</v>
      </c>
      <c r="AE368" s="229">
        <f t="shared" si="46"/>
        <v>1.8412074987615434E-2</v>
      </c>
      <c r="AF368" s="307">
        <v>43046</v>
      </c>
    </row>
    <row r="369" spans="2:32" x14ac:dyDescent="0.15">
      <c r="B369" s="262">
        <v>1708</v>
      </c>
      <c r="C369" s="229" t="s">
        <v>99</v>
      </c>
      <c r="D369" s="229">
        <v>2</v>
      </c>
      <c r="E369" s="229">
        <v>19343</v>
      </c>
      <c r="F369" s="229">
        <v>15412</v>
      </c>
      <c r="G369" s="229">
        <v>0.79677402679999998</v>
      </c>
      <c r="W369" s="216">
        <f t="shared" si="43"/>
        <v>3734</v>
      </c>
      <c r="X369" s="216">
        <f t="shared" si="44"/>
        <v>5848</v>
      </c>
      <c r="Y369" s="229">
        <f t="shared" si="40"/>
        <v>1708</v>
      </c>
      <c r="Z369" s="229" t="str">
        <f t="shared" si="40"/>
        <v>RECENT_CONTACT_DAY</v>
      </c>
      <c r="AA369" s="229">
        <f t="shared" si="40"/>
        <v>1</v>
      </c>
      <c r="AB369" s="229">
        <f t="shared" si="41"/>
        <v>9582</v>
      </c>
      <c r="AC369" s="261">
        <f t="shared" si="42"/>
        <v>0.61031099980000003</v>
      </c>
      <c r="AD369" s="229">
        <f t="shared" si="45"/>
        <v>-0.57154318326207787</v>
      </c>
      <c r="AE369" s="229">
        <f t="shared" si="46"/>
        <v>0.12121220689566294</v>
      </c>
      <c r="AF369" s="307">
        <v>43046</v>
      </c>
    </row>
    <row r="370" spans="2:32" x14ac:dyDescent="0.15">
      <c r="B370" s="262">
        <v>1708</v>
      </c>
      <c r="C370" s="229" t="s">
        <v>27</v>
      </c>
      <c r="D370" s="229">
        <v>1</v>
      </c>
      <c r="E370" s="229">
        <v>24340</v>
      </c>
      <c r="F370" s="229">
        <v>17766</v>
      </c>
      <c r="G370" s="229">
        <v>0.72990961379999997</v>
      </c>
      <c r="W370" s="216">
        <f t="shared" si="43"/>
        <v>3931</v>
      </c>
      <c r="X370" s="216">
        <f t="shared" si="44"/>
        <v>15412</v>
      </c>
      <c r="Y370" s="229">
        <f t="shared" si="40"/>
        <v>1708</v>
      </c>
      <c r="Z370" s="229" t="str">
        <f t="shared" si="40"/>
        <v>RECENT_CONTACT_DAY</v>
      </c>
      <c r="AA370" s="229">
        <f t="shared" si="40"/>
        <v>2</v>
      </c>
      <c r="AB370" s="229">
        <f t="shared" si="41"/>
        <v>19343</v>
      </c>
      <c r="AC370" s="261">
        <f t="shared" si="42"/>
        <v>0.79677402679999998</v>
      </c>
      <c r="AD370" s="229">
        <f t="shared" si="45"/>
        <v>0.34608971973416358</v>
      </c>
      <c r="AE370" s="229">
        <f t="shared" si="46"/>
        <v>7.3398301198254995E-2</v>
      </c>
      <c r="AF370" s="307">
        <v>43046</v>
      </c>
    </row>
    <row r="371" spans="2:32" x14ac:dyDescent="0.15">
      <c r="B371" s="262">
        <v>1708</v>
      </c>
      <c r="C371" s="229" t="s">
        <v>27</v>
      </c>
      <c r="D371" s="229">
        <v>2</v>
      </c>
      <c r="E371" s="229">
        <v>4585</v>
      </c>
      <c r="F371" s="229">
        <v>3494</v>
      </c>
      <c r="G371" s="229">
        <v>0.7620501636</v>
      </c>
      <c r="W371" s="216">
        <f t="shared" si="43"/>
        <v>6574</v>
      </c>
      <c r="X371" s="216">
        <f t="shared" si="44"/>
        <v>17766</v>
      </c>
      <c r="Y371" s="229">
        <f t="shared" si="40"/>
        <v>1708</v>
      </c>
      <c r="Z371" s="229" t="str">
        <f t="shared" si="40"/>
        <v>REJ_COUNT</v>
      </c>
      <c r="AA371" s="229">
        <f t="shared" si="40"/>
        <v>1</v>
      </c>
      <c r="AB371" s="229">
        <f t="shared" si="41"/>
        <v>24340</v>
      </c>
      <c r="AC371" s="261">
        <f t="shared" si="42"/>
        <v>0.72990961379999997</v>
      </c>
      <c r="AD371" s="229">
        <f t="shared" si="45"/>
        <v>-2.5998817484542899E-2</v>
      </c>
      <c r="AE371" s="229">
        <f t="shared" si="46"/>
        <v>5.722573652117074E-4</v>
      </c>
      <c r="AF371" s="307">
        <v>43046</v>
      </c>
    </row>
    <row r="372" spans="2:32" x14ac:dyDescent="0.15">
      <c r="B372" s="262">
        <v>1708</v>
      </c>
      <c r="C372" s="229" t="s">
        <v>32</v>
      </c>
      <c r="D372" s="229">
        <v>1</v>
      </c>
      <c r="E372" s="229">
        <v>5726</v>
      </c>
      <c r="F372" s="229">
        <v>4173</v>
      </c>
      <c r="G372" s="229">
        <v>0.72878099900000004</v>
      </c>
      <c r="W372" s="216">
        <f t="shared" si="43"/>
        <v>1091</v>
      </c>
      <c r="X372" s="216">
        <f t="shared" si="44"/>
        <v>3494</v>
      </c>
      <c r="Y372" s="229">
        <f t="shared" si="40"/>
        <v>1708</v>
      </c>
      <c r="Z372" s="229" t="str">
        <f t="shared" si="40"/>
        <v>REJ_COUNT</v>
      </c>
      <c r="AA372" s="229">
        <f t="shared" si="40"/>
        <v>2</v>
      </c>
      <c r="AB372" s="229">
        <f t="shared" si="41"/>
        <v>4585</v>
      </c>
      <c r="AC372" s="261">
        <f t="shared" si="42"/>
        <v>0.7620501636</v>
      </c>
      <c r="AD372" s="229">
        <f t="shared" si="45"/>
        <v>0.1437896442709066</v>
      </c>
      <c r="AE372" s="229">
        <f t="shared" si="46"/>
        <v>3.1649394448081442E-3</v>
      </c>
      <c r="AF372" s="307">
        <v>43046</v>
      </c>
    </row>
    <row r="373" spans="2:32" x14ac:dyDescent="0.15">
      <c r="B373" s="262">
        <v>1708</v>
      </c>
      <c r="C373" s="229" t="s">
        <v>32</v>
      </c>
      <c r="D373" s="229">
        <v>2</v>
      </c>
      <c r="E373" s="229">
        <v>5553</v>
      </c>
      <c r="F373" s="229">
        <v>4122</v>
      </c>
      <c r="G373" s="229">
        <v>0.74230145869999997</v>
      </c>
      <c r="W373" s="216">
        <f t="shared" si="43"/>
        <v>1553</v>
      </c>
      <c r="X373" s="216">
        <f t="shared" si="44"/>
        <v>4173</v>
      </c>
      <c r="Y373" s="229">
        <f t="shared" si="40"/>
        <v>1708</v>
      </c>
      <c r="Z373" s="229" t="str">
        <f t="shared" si="40"/>
        <v>CREDIT_AMOUNT</v>
      </c>
      <c r="AA373" s="229">
        <f t="shared" si="40"/>
        <v>1</v>
      </c>
      <c r="AB373" s="229">
        <f t="shared" si="41"/>
        <v>5726</v>
      </c>
      <c r="AC373" s="261">
        <f t="shared" si="42"/>
        <v>0.72878099900000004</v>
      </c>
      <c r="AD373" s="229">
        <f t="shared" si="45"/>
        <v>-3.1716203147158929E-2</v>
      </c>
      <c r="AE373" s="229">
        <f t="shared" si="46"/>
        <v>2.0061010022151053E-4</v>
      </c>
      <c r="AF373" s="307">
        <v>43046</v>
      </c>
    </row>
    <row r="374" spans="2:32" x14ac:dyDescent="0.15">
      <c r="B374" s="262">
        <v>1708</v>
      </c>
      <c r="C374" s="229" t="s">
        <v>32</v>
      </c>
      <c r="D374" s="229">
        <v>3</v>
      </c>
      <c r="E374" s="229">
        <v>17646</v>
      </c>
      <c r="F374" s="229">
        <v>12965</v>
      </c>
      <c r="G374" s="229">
        <v>0.73472741699999999</v>
      </c>
      <c r="W374" s="216">
        <f t="shared" si="43"/>
        <v>1431</v>
      </c>
      <c r="X374" s="216">
        <f t="shared" si="44"/>
        <v>4122</v>
      </c>
      <c r="Y374" s="229">
        <f t="shared" si="40"/>
        <v>1708</v>
      </c>
      <c r="Z374" s="229" t="str">
        <f t="shared" si="40"/>
        <v>CREDIT_AMOUNT</v>
      </c>
      <c r="AA374" s="229">
        <f t="shared" si="40"/>
        <v>2</v>
      </c>
      <c r="AB374" s="229">
        <f t="shared" si="41"/>
        <v>5553</v>
      </c>
      <c r="AC374" s="261">
        <f t="shared" si="42"/>
        <v>0.74230145869999997</v>
      </c>
      <c r="AD374" s="229">
        <f t="shared" si="45"/>
        <v>3.7802121303928848E-2</v>
      </c>
      <c r="AE374" s="229">
        <f t="shared" si="46"/>
        <v>2.7189066818298328E-4</v>
      </c>
      <c r="AF374" s="307">
        <v>43046</v>
      </c>
    </row>
    <row r="375" spans="2:32" x14ac:dyDescent="0.15">
      <c r="B375" s="262">
        <v>1708</v>
      </c>
      <c r="C375" s="229" t="s">
        <v>88</v>
      </c>
      <c r="D375" s="229">
        <v>1</v>
      </c>
      <c r="E375" s="229">
        <v>26786</v>
      </c>
      <c r="F375" s="229">
        <v>19635</v>
      </c>
      <c r="G375" s="229">
        <v>0.733032181</v>
      </c>
      <c r="W375" s="216">
        <f t="shared" si="43"/>
        <v>4681</v>
      </c>
      <c r="X375" s="216">
        <f t="shared" si="44"/>
        <v>12965</v>
      </c>
      <c r="Y375" s="229">
        <f t="shared" si="40"/>
        <v>1708</v>
      </c>
      <c r="Z375" s="229" t="str">
        <f t="shared" si="40"/>
        <v>CREDIT_AMOUNT</v>
      </c>
      <c r="AA375" s="229">
        <f t="shared" si="40"/>
        <v>3</v>
      </c>
      <c r="AB375" s="229">
        <f t="shared" si="41"/>
        <v>17646</v>
      </c>
      <c r="AC375" s="261">
        <f t="shared" si="42"/>
        <v>0.73472741699999999</v>
      </c>
      <c r="AD375" s="229">
        <f t="shared" si="45"/>
        <v>-1.4212039173300539E-3</v>
      </c>
      <c r="AE375" s="229">
        <f t="shared" si="46"/>
        <v>1.2326242278270938E-6</v>
      </c>
      <c r="AF375" s="307">
        <v>43046</v>
      </c>
    </row>
    <row r="376" spans="2:32" x14ac:dyDescent="0.15">
      <c r="B376" s="262">
        <v>1708</v>
      </c>
      <c r="C376" s="229" t="s">
        <v>88</v>
      </c>
      <c r="D376" s="229">
        <v>2</v>
      </c>
      <c r="E376" s="229">
        <v>2139</v>
      </c>
      <c r="F376" s="229">
        <v>1625</v>
      </c>
      <c r="G376" s="229">
        <v>0.75970079479999997</v>
      </c>
      <c r="W376" s="216">
        <f t="shared" si="43"/>
        <v>7151</v>
      </c>
      <c r="X376" s="216">
        <f t="shared" si="44"/>
        <v>19635</v>
      </c>
      <c r="Y376" s="229">
        <f t="shared" si="40"/>
        <v>1708</v>
      </c>
      <c r="Z376" s="229" t="str">
        <f t="shared" si="40"/>
        <v>MAX_SEQ_DUEDAYS</v>
      </c>
      <c r="AA376" s="229">
        <f t="shared" si="40"/>
        <v>1</v>
      </c>
      <c r="AB376" s="229">
        <f t="shared" si="41"/>
        <v>26786</v>
      </c>
      <c r="AC376" s="261">
        <f t="shared" si="42"/>
        <v>0.733032181</v>
      </c>
      <c r="AD376" s="229">
        <f t="shared" si="45"/>
        <v>-1.010137962631048E-2</v>
      </c>
      <c r="AE376" s="229">
        <f t="shared" si="46"/>
        <v>9.4716221479953619E-5</v>
      </c>
      <c r="AF376" s="307">
        <v>43046</v>
      </c>
    </row>
    <row r="377" spans="2:32" x14ac:dyDescent="0.15">
      <c r="B377" s="229">
        <v>1709</v>
      </c>
      <c r="C377" s="229" t="s">
        <v>100</v>
      </c>
      <c r="D377" s="229">
        <v>1</v>
      </c>
      <c r="E377" s="229">
        <v>1434</v>
      </c>
      <c r="F377" s="229">
        <v>1272</v>
      </c>
      <c r="G377" s="229">
        <v>0.88702928869999997</v>
      </c>
      <c r="W377" s="216">
        <f t="shared" si="43"/>
        <v>514</v>
      </c>
      <c r="X377" s="216">
        <f t="shared" si="44"/>
        <v>1625</v>
      </c>
      <c r="Y377" s="229">
        <f>B376</f>
        <v>1708</v>
      </c>
      <c r="Z377" s="229" t="str">
        <f t="shared" ref="Z377:AA417" si="47">C376</f>
        <v>MAX_SEQ_DUEDAYS</v>
      </c>
      <c r="AA377" s="229">
        <f t="shared" si="47"/>
        <v>2</v>
      </c>
      <c r="AB377" s="229">
        <f t="shared" si="41"/>
        <v>2139</v>
      </c>
      <c r="AC377" s="261">
        <f t="shared" si="42"/>
        <v>0.75970079479999997</v>
      </c>
      <c r="AD377" s="229">
        <f t="shared" si="45"/>
        <v>0.13087696871864846</v>
      </c>
      <c r="AE377" s="229">
        <f t="shared" si="46"/>
        <v>1.227176129832086E-3</v>
      </c>
      <c r="AF377" s="307">
        <v>43046</v>
      </c>
    </row>
    <row r="378" spans="2:32" x14ac:dyDescent="0.15">
      <c r="B378" s="229">
        <v>1709</v>
      </c>
      <c r="C378" s="229" t="s">
        <v>100</v>
      </c>
      <c r="D378" s="229">
        <v>2</v>
      </c>
      <c r="E378" s="229">
        <v>6326</v>
      </c>
      <c r="F378" s="229">
        <v>5110</v>
      </c>
      <c r="G378" s="229">
        <v>0.80777742649999995</v>
      </c>
      <c r="W378" s="216">
        <f t="shared" si="43"/>
        <v>162</v>
      </c>
      <c r="X378" s="216">
        <f t="shared" si="44"/>
        <v>1272</v>
      </c>
      <c r="Y378" s="229">
        <f t="shared" ref="Y378:Y409" si="48">B377</f>
        <v>1709</v>
      </c>
      <c r="Z378" s="229" t="str">
        <f t="shared" si="47"/>
        <v>KPTP</v>
      </c>
      <c r="AA378" s="229">
        <f t="shared" si="47"/>
        <v>1</v>
      </c>
      <c r="AB378" s="229">
        <f t="shared" si="41"/>
        <v>1434</v>
      </c>
      <c r="AC378" s="261">
        <f t="shared" si="42"/>
        <v>0.88702928869999997</v>
      </c>
      <c r="AD378" s="229">
        <f t="shared" si="45"/>
        <v>1.0292476212759252</v>
      </c>
      <c r="AE378" s="229">
        <f t="shared" si="46"/>
        <v>3.7321769253814314E-2</v>
      </c>
      <c r="AF378" s="307">
        <v>43046</v>
      </c>
    </row>
    <row r="379" spans="2:32" x14ac:dyDescent="0.15">
      <c r="B379" s="229">
        <v>1709</v>
      </c>
      <c r="C379" s="229" t="s">
        <v>100</v>
      </c>
      <c r="D379" s="229">
        <v>3</v>
      </c>
      <c r="E379" s="229">
        <v>8169</v>
      </c>
      <c r="F379" s="229">
        <v>6271</v>
      </c>
      <c r="G379" s="229">
        <v>0.76765822009999996</v>
      </c>
      <c r="W379" s="216">
        <f t="shared" si="43"/>
        <v>1216</v>
      </c>
      <c r="X379" s="216">
        <f t="shared" si="44"/>
        <v>5110</v>
      </c>
      <c r="Y379" s="229">
        <f t="shared" si="48"/>
        <v>1709</v>
      </c>
      <c r="Z379" s="229" t="str">
        <f t="shared" si="47"/>
        <v>KPTP</v>
      </c>
      <c r="AA379" s="229">
        <f t="shared" si="47"/>
        <v>2</v>
      </c>
      <c r="AB379" s="229">
        <f t="shared" si="41"/>
        <v>6326</v>
      </c>
      <c r="AC379" s="261">
        <f t="shared" si="42"/>
        <v>0.80777742649999995</v>
      </c>
      <c r="AD379" s="229">
        <f t="shared" si="45"/>
        <v>0.40413083327987964</v>
      </c>
      <c r="AE379" s="229">
        <f t="shared" si="46"/>
        <v>3.0450250379969755E-2</v>
      </c>
      <c r="AF379" s="307">
        <v>43046</v>
      </c>
    </row>
    <row r="380" spans="2:32" x14ac:dyDescent="0.15">
      <c r="B380" s="229">
        <v>1709</v>
      </c>
      <c r="C380" s="229" t="s">
        <v>100</v>
      </c>
      <c r="D380" s="229">
        <v>4</v>
      </c>
      <c r="E380" s="229">
        <v>9906</v>
      </c>
      <c r="F380" s="229">
        <v>7045</v>
      </c>
      <c r="G380" s="229">
        <v>0.71118514030000002</v>
      </c>
      <c r="W380" s="216">
        <f t="shared" si="43"/>
        <v>1898</v>
      </c>
      <c r="X380" s="216">
        <f t="shared" si="44"/>
        <v>6271</v>
      </c>
      <c r="Y380" s="229">
        <f t="shared" si="48"/>
        <v>1709</v>
      </c>
      <c r="Z380" s="229" t="str">
        <f t="shared" si="47"/>
        <v>KPTP</v>
      </c>
      <c r="AA380" s="229">
        <f t="shared" si="47"/>
        <v>3</v>
      </c>
      <c r="AB380" s="229">
        <f t="shared" si="41"/>
        <v>8169</v>
      </c>
      <c r="AC380" s="261">
        <f t="shared" si="42"/>
        <v>0.76765822009999996</v>
      </c>
      <c r="AD380" s="229">
        <f t="shared" si="45"/>
        <v>0.16363334398138937</v>
      </c>
      <c r="AE380" s="229">
        <f t="shared" si="46"/>
        <v>6.8700958724593839E-3</v>
      </c>
      <c r="AF380" s="307">
        <v>43046</v>
      </c>
    </row>
    <row r="381" spans="2:32" x14ac:dyDescent="0.15">
      <c r="B381" s="229">
        <v>1709</v>
      </c>
      <c r="C381" s="229" t="s">
        <v>100</v>
      </c>
      <c r="D381" s="229">
        <v>5</v>
      </c>
      <c r="E381" s="229">
        <v>4748</v>
      </c>
      <c r="F381" s="229">
        <v>2848</v>
      </c>
      <c r="G381" s="229">
        <v>0.59983150799999996</v>
      </c>
      <c r="W381" s="216">
        <f t="shared" si="43"/>
        <v>2861</v>
      </c>
      <c r="X381" s="216">
        <f t="shared" si="44"/>
        <v>7045</v>
      </c>
      <c r="Y381" s="229">
        <f t="shared" si="48"/>
        <v>1709</v>
      </c>
      <c r="Z381" s="229" t="str">
        <f t="shared" si="47"/>
        <v>KPTP</v>
      </c>
      <c r="AA381" s="229">
        <f t="shared" si="47"/>
        <v>4</v>
      </c>
      <c r="AB381" s="229">
        <f t="shared" si="41"/>
        <v>9906</v>
      </c>
      <c r="AC381" s="261">
        <f t="shared" si="42"/>
        <v>0.71118514030000002</v>
      </c>
      <c r="AD381" s="229">
        <f t="shared" si="45"/>
        <v>-0.1303548561090877</v>
      </c>
      <c r="AE381" s="229">
        <f t="shared" si="46"/>
        <v>5.6712600942867225E-3</v>
      </c>
      <c r="AF381" s="307">
        <v>43046</v>
      </c>
    </row>
    <row r="382" spans="2:32" x14ac:dyDescent="0.15">
      <c r="B382" s="229">
        <v>1709</v>
      </c>
      <c r="C382" s="229" t="s">
        <v>65</v>
      </c>
      <c r="D382" s="229">
        <v>1</v>
      </c>
      <c r="E382" s="229">
        <v>11726</v>
      </c>
      <c r="F382" s="229">
        <v>9773</v>
      </c>
      <c r="G382" s="229">
        <v>0.83344704079999998</v>
      </c>
      <c r="W382" s="216">
        <f t="shared" si="43"/>
        <v>1900</v>
      </c>
      <c r="X382" s="216">
        <f t="shared" si="44"/>
        <v>2848</v>
      </c>
      <c r="Y382" s="229">
        <f t="shared" si="48"/>
        <v>1709</v>
      </c>
      <c r="Z382" s="229" t="str">
        <f t="shared" si="47"/>
        <v>KPTP</v>
      </c>
      <c r="AA382" s="229">
        <f t="shared" si="47"/>
        <v>5</v>
      </c>
      <c r="AB382" s="229">
        <f t="shared" si="41"/>
        <v>4748</v>
      </c>
      <c r="AC382" s="261">
        <f t="shared" si="42"/>
        <v>0.59983150799999996</v>
      </c>
      <c r="AD382" s="229">
        <f t="shared" si="45"/>
        <v>-0.62673868001442368</v>
      </c>
      <c r="AE382" s="229">
        <f t="shared" si="46"/>
        <v>6.8995840517744059E-2</v>
      </c>
      <c r="AF382" s="307">
        <v>43046</v>
      </c>
    </row>
    <row r="383" spans="2:32" x14ac:dyDescent="0.15">
      <c r="B383" s="229">
        <v>1709</v>
      </c>
      <c r="C383" s="229" t="s">
        <v>65</v>
      </c>
      <c r="D383" s="229">
        <v>2</v>
      </c>
      <c r="E383" s="229">
        <v>5053</v>
      </c>
      <c r="F383" s="229">
        <v>3770</v>
      </c>
      <c r="G383" s="229">
        <v>0.74609143079999996</v>
      </c>
      <c r="W383" s="216">
        <f t="shared" si="43"/>
        <v>1953</v>
      </c>
      <c r="X383" s="216">
        <f t="shared" si="44"/>
        <v>9773</v>
      </c>
      <c r="Y383" s="229">
        <f t="shared" si="48"/>
        <v>1709</v>
      </c>
      <c r="Z383" s="229" t="str">
        <f t="shared" si="47"/>
        <v>ACTUALPAYFINECNT</v>
      </c>
      <c r="AA383" s="229">
        <f t="shared" si="47"/>
        <v>1</v>
      </c>
      <c r="AB383" s="229">
        <f t="shared" si="41"/>
        <v>11726</v>
      </c>
      <c r="AC383" s="261">
        <f t="shared" si="42"/>
        <v>0.83344704079999998</v>
      </c>
      <c r="AD383" s="229">
        <f t="shared" si="45"/>
        <v>0.57875504207039852</v>
      </c>
      <c r="AE383" s="229">
        <f t="shared" si="46"/>
        <v>0.11023444946630244</v>
      </c>
      <c r="AF383" s="307">
        <v>43046</v>
      </c>
    </row>
    <row r="384" spans="2:32" x14ac:dyDescent="0.15">
      <c r="B384" s="229">
        <v>1709</v>
      </c>
      <c r="C384" s="229" t="s">
        <v>65</v>
      </c>
      <c r="D384" s="229">
        <v>3</v>
      </c>
      <c r="E384" s="229">
        <v>3725</v>
      </c>
      <c r="F384" s="229">
        <v>2634</v>
      </c>
      <c r="G384" s="229">
        <v>0.70711409400000003</v>
      </c>
      <c r="W384" s="216">
        <f t="shared" si="43"/>
        <v>1283</v>
      </c>
      <c r="X384" s="216">
        <f t="shared" si="44"/>
        <v>3770</v>
      </c>
      <c r="Y384" s="229">
        <f t="shared" si="48"/>
        <v>1709</v>
      </c>
      <c r="Z384" s="229" t="str">
        <f t="shared" si="47"/>
        <v>ACTUALPAYFINECNT</v>
      </c>
      <c r="AA384" s="229">
        <f t="shared" si="47"/>
        <v>2</v>
      </c>
      <c r="AB384" s="229">
        <f t="shared" si="41"/>
        <v>5053</v>
      </c>
      <c r="AC384" s="261">
        <f t="shared" si="42"/>
        <v>0.74609143079999996</v>
      </c>
      <c r="AD384" s="229">
        <f t="shared" si="45"/>
        <v>4.6372128434661986E-2</v>
      </c>
      <c r="AE384" s="229">
        <f t="shared" si="46"/>
        <v>3.5136236325204696E-4</v>
      </c>
      <c r="AF384" s="307">
        <v>43046</v>
      </c>
    </row>
    <row r="385" spans="2:32" x14ac:dyDescent="0.15">
      <c r="B385" s="229">
        <v>1709</v>
      </c>
      <c r="C385" s="229" t="s">
        <v>65</v>
      </c>
      <c r="D385" s="229">
        <v>4</v>
      </c>
      <c r="E385" s="229">
        <v>6375</v>
      </c>
      <c r="F385" s="229">
        <v>4241</v>
      </c>
      <c r="G385" s="229">
        <v>0.66525490200000004</v>
      </c>
      <c r="W385" s="216">
        <f t="shared" si="43"/>
        <v>1091</v>
      </c>
      <c r="X385" s="216">
        <f t="shared" si="44"/>
        <v>2634</v>
      </c>
      <c r="Y385" s="229">
        <f t="shared" si="48"/>
        <v>1709</v>
      </c>
      <c r="Z385" s="229" t="str">
        <f t="shared" si="47"/>
        <v>ACTUALPAYFINECNT</v>
      </c>
      <c r="AA385" s="229">
        <f t="shared" si="47"/>
        <v>3</v>
      </c>
      <c r="AB385" s="229">
        <f t="shared" si="41"/>
        <v>3725</v>
      </c>
      <c r="AC385" s="261">
        <f t="shared" si="42"/>
        <v>0.70711409400000003</v>
      </c>
      <c r="AD385" s="229">
        <f t="shared" si="45"/>
        <v>-0.15009289092160266</v>
      </c>
      <c r="AE385" s="229">
        <f t="shared" si="46"/>
        <v>2.8396600349171485E-3</v>
      </c>
      <c r="AF385" s="307">
        <v>43046</v>
      </c>
    </row>
    <row r="386" spans="2:32" x14ac:dyDescent="0.15">
      <c r="B386" s="229">
        <v>1709</v>
      </c>
      <c r="C386" s="229" t="s">
        <v>65</v>
      </c>
      <c r="D386" s="229">
        <v>5</v>
      </c>
      <c r="E386" s="229">
        <v>3704</v>
      </c>
      <c r="F386" s="229">
        <v>2128</v>
      </c>
      <c r="G386" s="229">
        <v>0.57451403889999997</v>
      </c>
      <c r="W386" s="216">
        <f t="shared" si="43"/>
        <v>2134</v>
      </c>
      <c r="X386" s="216">
        <f t="shared" si="44"/>
        <v>4241</v>
      </c>
      <c r="Y386" s="229">
        <f t="shared" si="48"/>
        <v>1709</v>
      </c>
      <c r="Z386" s="229" t="str">
        <f t="shared" si="47"/>
        <v>ACTUALPAYFINECNT</v>
      </c>
      <c r="AA386" s="229">
        <f t="shared" si="47"/>
        <v>4</v>
      </c>
      <c r="AB386" s="229">
        <f t="shared" si="41"/>
        <v>6375</v>
      </c>
      <c r="AC386" s="261">
        <f t="shared" si="42"/>
        <v>0.66525490200000004</v>
      </c>
      <c r="AD386" s="229">
        <f t="shared" si="45"/>
        <v>-0.344700849778866</v>
      </c>
      <c r="AE386" s="229">
        <f t="shared" si="46"/>
        <v>2.6685926597116223E-2</v>
      </c>
      <c r="AF386" s="307">
        <v>43046</v>
      </c>
    </row>
    <row r="387" spans="2:32" x14ac:dyDescent="0.15">
      <c r="B387" s="229">
        <v>1709</v>
      </c>
      <c r="C387" s="229" t="s">
        <v>95</v>
      </c>
      <c r="D387" s="229">
        <v>1</v>
      </c>
      <c r="E387" s="229">
        <v>13433</v>
      </c>
      <c r="F387" s="229">
        <v>10592</v>
      </c>
      <c r="G387" s="229">
        <v>0.78850591830000005</v>
      </c>
      <c r="W387" s="216">
        <f t="shared" si="43"/>
        <v>1576</v>
      </c>
      <c r="X387" s="216">
        <f t="shared" si="44"/>
        <v>2128</v>
      </c>
      <c r="Y387" s="229">
        <f t="shared" si="48"/>
        <v>1709</v>
      </c>
      <c r="Z387" s="229" t="str">
        <f t="shared" si="47"/>
        <v>ACTUALPAYFINECNT</v>
      </c>
      <c r="AA387" s="229">
        <f t="shared" si="47"/>
        <v>5</v>
      </c>
      <c r="AB387" s="229">
        <f t="shared" si="41"/>
        <v>3704</v>
      </c>
      <c r="AC387" s="261">
        <f t="shared" si="42"/>
        <v>0.57451403889999997</v>
      </c>
      <c r="AD387" s="229">
        <f t="shared" si="45"/>
        <v>-0.73120920734804751</v>
      </c>
      <c r="AE387" s="229">
        <f t="shared" si="46"/>
        <v>7.4370013457202636E-2</v>
      </c>
      <c r="AF387" s="307">
        <v>43046</v>
      </c>
    </row>
    <row r="388" spans="2:32" x14ac:dyDescent="0.15">
      <c r="B388" s="229">
        <v>1709</v>
      </c>
      <c r="C388" s="229" t="s">
        <v>95</v>
      </c>
      <c r="D388" s="229">
        <v>2</v>
      </c>
      <c r="E388" s="229">
        <v>9553</v>
      </c>
      <c r="F388" s="229">
        <v>7061</v>
      </c>
      <c r="G388" s="229">
        <v>0.73913953730000004</v>
      </c>
      <c r="W388" s="216">
        <f t="shared" si="43"/>
        <v>2841</v>
      </c>
      <c r="X388" s="216">
        <f t="shared" si="44"/>
        <v>10592</v>
      </c>
      <c r="Y388" s="229">
        <f t="shared" si="48"/>
        <v>1709</v>
      </c>
      <c r="Z388" s="229" t="str">
        <f t="shared" si="47"/>
        <v>INCM_TIMES</v>
      </c>
      <c r="AA388" s="229">
        <f t="shared" si="47"/>
        <v>1</v>
      </c>
      <c r="AB388" s="229">
        <f t="shared" ref="AB388:AB417" si="49">E387</f>
        <v>13433</v>
      </c>
      <c r="AC388" s="261">
        <f t="shared" ref="AC388:AC417" si="50">G387</f>
        <v>0.78850591830000005</v>
      </c>
      <c r="AD388" s="229">
        <f t="shared" si="45"/>
        <v>0.28444110893084323</v>
      </c>
      <c r="AE388" s="229">
        <f t="shared" si="46"/>
        <v>3.3081916732583642E-2</v>
      </c>
      <c r="AF388" s="307">
        <v>43046</v>
      </c>
    </row>
    <row r="389" spans="2:32" x14ac:dyDescent="0.15">
      <c r="B389" s="229">
        <v>1709</v>
      </c>
      <c r="C389" s="229" t="s">
        <v>95</v>
      </c>
      <c r="D389" s="229">
        <v>3</v>
      </c>
      <c r="E389" s="229">
        <v>2193</v>
      </c>
      <c r="F389" s="229">
        <v>1533</v>
      </c>
      <c r="G389" s="229">
        <v>0.69904240770000003</v>
      </c>
      <c r="W389" s="216">
        <f t="shared" ref="W389:W417" si="51">E388-F388</f>
        <v>2492</v>
      </c>
      <c r="X389" s="216">
        <f t="shared" ref="X389:X417" si="52">F388</f>
        <v>7061</v>
      </c>
      <c r="Y389" s="229">
        <f t="shared" si="48"/>
        <v>1709</v>
      </c>
      <c r="Z389" s="229" t="str">
        <f t="shared" si="47"/>
        <v>INCM_TIMES</v>
      </c>
      <c r="AA389" s="229">
        <f t="shared" si="47"/>
        <v>2</v>
      </c>
      <c r="AB389" s="229">
        <f t="shared" si="49"/>
        <v>9553</v>
      </c>
      <c r="AC389" s="261">
        <f t="shared" si="50"/>
        <v>0.73913953730000004</v>
      </c>
      <c r="AD389" s="229">
        <f t="shared" ref="AD389:AD417" si="53">LN((X389/SUMIFS($X$2:$X$570,$Z$2:$Z$570,Z389,$Y$2:$Y$570,Y389))/(W389/SUMIFS($W$2:$W$570,$Z$2:$Z$570,Z389,$Y$2:$Y$570,Y389)))</f>
        <v>9.999296217245008E-3</v>
      </c>
      <c r="AE389" s="229">
        <f t="shared" ref="AE389:AE417" si="54">((X389/SUMIFS($X$2:$X$570,$Z$2:$Z$570,Z389,$Y$2:$Y$570,Y389))-(W389/SUMIFS($W$2:$W$570,$Z$2:$Z$570,Z389,$Y$2:$Y$570,Y389)))*AD389</f>
        <v>3.1157748439845005E-5</v>
      </c>
      <c r="AF389" s="307">
        <v>43046</v>
      </c>
    </row>
    <row r="390" spans="2:32" x14ac:dyDescent="0.15">
      <c r="B390" s="229">
        <v>1709</v>
      </c>
      <c r="C390" s="229" t="s">
        <v>95</v>
      </c>
      <c r="D390" s="229">
        <v>4</v>
      </c>
      <c r="E390" s="229">
        <v>3027</v>
      </c>
      <c r="F390" s="229">
        <v>2016</v>
      </c>
      <c r="G390" s="229">
        <v>0.6660059465</v>
      </c>
      <c r="W390" s="216">
        <f t="shared" si="51"/>
        <v>660</v>
      </c>
      <c r="X390" s="216">
        <f t="shared" si="52"/>
        <v>1533</v>
      </c>
      <c r="Y390" s="229">
        <f t="shared" si="48"/>
        <v>1709</v>
      </c>
      <c r="Z390" s="229" t="str">
        <f t="shared" si="47"/>
        <v>INCM_TIMES</v>
      </c>
      <c r="AA390" s="229">
        <f t="shared" si="47"/>
        <v>3</v>
      </c>
      <c r="AB390" s="229">
        <f t="shared" si="49"/>
        <v>2193</v>
      </c>
      <c r="AC390" s="261">
        <f t="shared" si="50"/>
        <v>0.69904240770000003</v>
      </c>
      <c r="AD390" s="229">
        <f t="shared" si="53"/>
        <v>-0.18875974354041544</v>
      </c>
      <c r="AE390" s="229">
        <f t="shared" si="54"/>
        <v>2.6663958597812499E-3</v>
      </c>
      <c r="AF390" s="307">
        <v>43046</v>
      </c>
    </row>
    <row r="391" spans="2:32" x14ac:dyDescent="0.15">
      <c r="B391" s="229">
        <v>1709</v>
      </c>
      <c r="C391" s="229" t="s">
        <v>95</v>
      </c>
      <c r="D391" s="229">
        <v>5</v>
      </c>
      <c r="E391" s="229">
        <v>2377</v>
      </c>
      <c r="F391" s="229">
        <v>1344</v>
      </c>
      <c r="G391" s="229">
        <v>0.56541859490000002</v>
      </c>
      <c r="W391" s="216">
        <f t="shared" si="51"/>
        <v>1011</v>
      </c>
      <c r="X391" s="216">
        <f t="shared" si="52"/>
        <v>2016</v>
      </c>
      <c r="Y391" s="229">
        <f t="shared" si="48"/>
        <v>1709</v>
      </c>
      <c r="Z391" s="229" t="str">
        <f t="shared" si="47"/>
        <v>INCM_TIMES</v>
      </c>
      <c r="AA391" s="229">
        <f t="shared" si="47"/>
        <v>4</v>
      </c>
      <c r="AB391" s="229">
        <f t="shared" si="49"/>
        <v>3027</v>
      </c>
      <c r="AC391" s="261">
        <f t="shared" si="50"/>
        <v>0.6660059465</v>
      </c>
      <c r="AD391" s="229">
        <f t="shared" si="53"/>
        <v>-0.34132637722097031</v>
      </c>
      <c r="AE391" s="229">
        <f t="shared" si="54"/>
        <v>1.2416093383807692E-2</v>
      </c>
      <c r="AF391" s="307">
        <v>43046</v>
      </c>
    </row>
    <row r="392" spans="2:32" x14ac:dyDescent="0.15">
      <c r="B392" s="229">
        <v>1709</v>
      </c>
      <c r="C392" s="229" t="s">
        <v>396</v>
      </c>
      <c r="D392" s="229">
        <v>1</v>
      </c>
      <c r="E392" s="229">
        <v>3138</v>
      </c>
      <c r="F392" s="229">
        <v>2384</v>
      </c>
      <c r="G392" s="229">
        <v>0.75971956659999995</v>
      </c>
      <c r="W392" s="216">
        <f t="shared" si="51"/>
        <v>1033</v>
      </c>
      <c r="X392" s="216">
        <f t="shared" si="52"/>
        <v>1344</v>
      </c>
      <c r="Y392" s="229">
        <f>B391</f>
        <v>1709</v>
      </c>
      <c r="Z392" s="229" t="str">
        <f t="shared" si="47"/>
        <v>INCM_TIMES</v>
      </c>
      <c r="AA392" s="229">
        <f t="shared" si="47"/>
        <v>5</v>
      </c>
      <c r="AB392" s="229">
        <f t="shared" si="49"/>
        <v>2377</v>
      </c>
      <c r="AC392" s="261">
        <f t="shared" si="50"/>
        <v>0.56541859490000002</v>
      </c>
      <c r="AD392" s="229">
        <f t="shared" si="53"/>
        <v>-0.76831873542830187</v>
      </c>
      <c r="AE392" s="229">
        <f t="shared" si="54"/>
        <v>5.2951824395941441E-2</v>
      </c>
      <c r="AF392" s="307">
        <v>43046</v>
      </c>
    </row>
    <row r="393" spans="2:32" x14ac:dyDescent="0.15">
      <c r="B393" s="229">
        <v>1709</v>
      </c>
      <c r="C393" s="229" t="s">
        <v>396</v>
      </c>
      <c r="D393" s="229">
        <v>2</v>
      </c>
      <c r="E393" s="229">
        <v>8999</v>
      </c>
      <c r="F393" s="229">
        <v>6839</v>
      </c>
      <c r="G393" s="229">
        <v>0.75997333040000004</v>
      </c>
      <c r="W393" s="216">
        <f t="shared" si="51"/>
        <v>754</v>
      </c>
      <c r="X393" s="216">
        <f t="shared" si="52"/>
        <v>2384</v>
      </c>
      <c r="Y393" s="229">
        <f t="shared" si="48"/>
        <v>1709</v>
      </c>
      <c r="Z393" s="229" t="str">
        <f t="shared" si="47"/>
        <v>CITY</v>
      </c>
      <c r="AA393" s="229">
        <f t="shared" si="47"/>
        <v>1</v>
      </c>
      <c r="AB393" s="229">
        <f t="shared" si="49"/>
        <v>3138</v>
      </c>
      <c r="AC393" s="261">
        <f t="shared" si="50"/>
        <v>0.75971956659999995</v>
      </c>
      <c r="AD393" s="229">
        <f t="shared" si="53"/>
        <v>0.11964087278552613</v>
      </c>
      <c r="AE393" s="229">
        <f t="shared" si="54"/>
        <v>1.4265112354102404E-3</v>
      </c>
      <c r="AF393" s="307">
        <v>43046</v>
      </c>
    </row>
    <row r="394" spans="2:32" x14ac:dyDescent="0.15">
      <c r="B394" s="229">
        <v>1709</v>
      </c>
      <c r="C394" s="229" t="s">
        <v>396</v>
      </c>
      <c r="D394" s="229">
        <v>3</v>
      </c>
      <c r="E394" s="229">
        <v>12519</v>
      </c>
      <c r="F394" s="229">
        <v>9090</v>
      </c>
      <c r="G394" s="229">
        <v>0.72609633360000003</v>
      </c>
      <c r="W394" s="216">
        <f t="shared" si="51"/>
        <v>2160</v>
      </c>
      <c r="X394" s="216">
        <f t="shared" si="52"/>
        <v>6839</v>
      </c>
      <c r="Y394" s="229">
        <f t="shared" si="48"/>
        <v>1709</v>
      </c>
      <c r="Z394" s="229" t="str">
        <f t="shared" si="47"/>
        <v>CITY</v>
      </c>
      <c r="AA394" s="229">
        <f t="shared" si="47"/>
        <v>2</v>
      </c>
      <c r="AB394" s="229">
        <f t="shared" si="49"/>
        <v>8999</v>
      </c>
      <c r="AC394" s="261">
        <f t="shared" si="50"/>
        <v>0.75997333040000004</v>
      </c>
      <c r="AD394" s="229">
        <f t="shared" si="53"/>
        <v>0.12103151302812716</v>
      </c>
      <c r="AE394" s="229">
        <f t="shared" si="54"/>
        <v>4.1850765899887595E-3</v>
      </c>
      <c r="AF394" s="307">
        <v>43046</v>
      </c>
    </row>
    <row r="395" spans="2:32" x14ac:dyDescent="0.15">
      <c r="B395" s="229">
        <v>1709</v>
      </c>
      <c r="C395" s="229" t="s">
        <v>396</v>
      </c>
      <c r="D395" s="229">
        <v>4</v>
      </c>
      <c r="E395" s="229">
        <v>3760</v>
      </c>
      <c r="F395" s="229">
        <v>2662</v>
      </c>
      <c r="G395" s="229">
        <v>0.70797872340000001</v>
      </c>
      <c r="W395" s="216">
        <f t="shared" si="51"/>
        <v>3429</v>
      </c>
      <c r="X395" s="216">
        <f t="shared" si="52"/>
        <v>9090</v>
      </c>
      <c r="Y395" s="229">
        <f t="shared" si="48"/>
        <v>1709</v>
      </c>
      <c r="Z395" s="229" t="str">
        <f t="shared" si="47"/>
        <v>CITY</v>
      </c>
      <c r="AA395" s="229">
        <f t="shared" si="47"/>
        <v>3</v>
      </c>
      <c r="AB395" s="229">
        <f t="shared" si="49"/>
        <v>12519</v>
      </c>
      <c r="AC395" s="261">
        <f t="shared" si="50"/>
        <v>0.72609633360000003</v>
      </c>
      <c r="AD395" s="229">
        <f t="shared" si="53"/>
        <v>-5.6595552683153978E-2</v>
      </c>
      <c r="AE395" s="229">
        <f t="shared" si="54"/>
        <v>1.3286375401833103E-3</v>
      </c>
      <c r="AF395" s="307">
        <v>43046</v>
      </c>
    </row>
    <row r="396" spans="2:32" x14ac:dyDescent="0.15">
      <c r="B396" s="229">
        <v>1709</v>
      </c>
      <c r="C396" s="229" t="s">
        <v>396</v>
      </c>
      <c r="D396" s="229">
        <v>5</v>
      </c>
      <c r="E396" s="229">
        <v>2167</v>
      </c>
      <c r="F396" s="229">
        <v>1571</v>
      </c>
      <c r="G396" s="229">
        <v>0.72496538990000003</v>
      </c>
      <c r="W396" s="216">
        <f t="shared" si="51"/>
        <v>1098</v>
      </c>
      <c r="X396" s="216">
        <f t="shared" si="52"/>
        <v>2662</v>
      </c>
      <c r="Y396" s="229">
        <f t="shared" si="48"/>
        <v>1709</v>
      </c>
      <c r="Z396" s="229" t="str">
        <f t="shared" si="47"/>
        <v>CITY</v>
      </c>
      <c r="AA396" s="229">
        <f t="shared" si="47"/>
        <v>4</v>
      </c>
      <c r="AB396" s="229">
        <f t="shared" si="49"/>
        <v>3760</v>
      </c>
      <c r="AC396" s="261">
        <f t="shared" si="50"/>
        <v>0.70797872340000001</v>
      </c>
      <c r="AD396" s="229">
        <f t="shared" si="53"/>
        <v>-0.14591441050617709</v>
      </c>
      <c r="AE396" s="229">
        <f t="shared" si="54"/>
        <v>2.7064813291452607E-3</v>
      </c>
      <c r="AF396" s="307">
        <v>43046</v>
      </c>
    </row>
    <row r="397" spans="2:32" x14ac:dyDescent="0.15">
      <c r="B397" s="229">
        <v>1709</v>
      </c>
      <c r="C397" s="229" t="s">
        <v>410</v>
      </c>
      <c r="D397" s="229">
        <v>1</v>
      </c>
      <c r="E397" s="229">
        <v>6589</v>
      </c>
      <c r="F397" s="229">
        <v>4558</v>
      </c>
      <c r="G397" s="229">
        <v>0.69175899230000004</v>
      </c>
      <c r="W397" s="216">
        <f t="shared" si="51"/>
        <v>596</v>
      </c>
      <c r="X397" s="216">
        <f t="shared" si="52"/>
        <v>1571</v>
      </c>
      <c r="Y397" s="229">
        <f t="shared" si="48"/>
        <v>1709</v>
      </c>
      <c r="Z397" s="229" t="str">
        <f t="shared" si="47"/>
        <v>CITY</v>
      </c>
      <c r="AA397" s="229">
        <f t="shared" si="47"/>
        <v>5</v>
      </c>
      <c r="AB397" s="229">
        <f t="shared" si="49"/>
        <v>2167</v>
      </c>
      <c r="AC397" s="261">
        <f t="shared" si="50"/>
        <v>0.72496538990000003</v>
      </c>
      <c r="AD397" s="229">
        <f t="shared" si="53"/>
        <v>-6.2274816201486699E-2</v>
      </c>
      <c r="AE397" s="229">
        <f t="shared" si="54"/>
        <v>2.7882041610779041E-4</v>
      </c>
      <c r="AF397" s="307">
        <v>43046</v>
      </c>
    </row>
    <row r="398" spans="2:32" x14ac:dyDescent="0.15">
      <c r="B398" s="229">
        <v>1709</v>
      </c>
      <c r="C398" s="229" t="s">
        <v>410</v>
      </c>
      <c r="D398" s="229">
        <v>2</v>
      </c>
      <c r="E398" s="229">
        <v>7625</v>
      </c>
      <c r="F398" s="229">
        <v>5503</v>
      </c>
      <c r="G398" s="229">
        <v>0.72170491800000003</v>
      </c>
      <c r="W398" s="216">
        <f t="shared" si="51"/>
        <v>2031</v>
      </c>
      <c r="X398" s="216">
        <f t="shared" si="52"/>
        <v>4558</v>
      </c>
      <c r="Y398" s="229">
        <f t="shared" si="48"/>
        <v>1709</v>
      </c>
      <c r="Z398" s="229" t="str">
        <f t="shared" si="47"/>
        <v>PERSON_APP_AGE</v>
      </c>
      <c r="AA398" s="229">
        <f t="shared" si="47"/>
        <v>1</v>
      </c>
      <c r="AB398" s="229">
        <f t="shared" si="49"/>
        <v>6589</v>
      </c>
      <c r="AC398" s="261">
        <f t="shared" si="50"/>
        <v>0.69175899230000004</v>
      </c>
      <c r="AD398" s="229">
        <f t="shared" si="53"/>
        <v>-0.22314613916651332</v>
      </c>
      <c r="AE398" s="229">
        <f t="shared" si="54"/>
        <v>1.1278200821234477E-2</v>
      </c>
      <c r="AF398" s="307">
        <v>43046</v>
      </c>
    </row>
    <row r="399" spans="2:32" x14ac:dyDescent="0.15">
      <c r="B399" s="229">
        <v>1709</v>
      </c>
      <c r="C399" s="229" t="s">
        <v>410</v>
      </c>
      <c r="D399" s="229">
        <v>3</v>
      </c>
      <c r="E399" s="229">
        <v>3773</v>
      </c>
      <c r="F399" s="229">
        <v>2739</v>
      </c>
      <c r="G399" s="229">
        <v>0.7259475219</v>
      </c>
      <c r="W399" s="216">
        <f t="shared" si="51"/>
        <v>2122</v>
      </c>
      <c r="X399" s="216">
        <f t="shared" si="52"/>
        <v>5503</v>
      </c>
      <c r="Y399" s="229">
        <f t="shared" si="48"/>
        <v>1709</v>
      </c>
      <c r="Z399" s="229" t="str">
        <f t="shared" si="47"/>
        <v>PERSON_APP_AGE</v>
      </c>
      <c r="AA399" s="229">
        <f t="shared" si="47"/>
        <v>2</v>
      </c>
      <c r="AB399" s="229">
        <f t="shared" si="49"/>
        <v>7625</v>
      </c>
      <c r="AC399" s="261">
        <f t="shared" si="50"/>
        <v>0.72170491800000003</v>
      </c>
      <c r="AD399" s="229">
        <f t="shared" si="53"/>
        <v>-7.8567429505927835E-2</v>
      </c>
      <c r="AE399" s="229">
        <f t="shared" si="54"/>
        <v>1.5674276200647863E-3</v>
      </c>
      <c r="AF399" s="307">
        <v>43046</v>
      </c>
    </row>
    <row r="400" spans="2:32" x14ac:dyDescent="0.15">
      <c r="B400" s="229">
        <v>1709</v>
      </c>
      <c r="C400" s="229" t="s">
        <v>410</v>
      </c>
      <c r="D400" s="229">
        <v>4</v>
      </c>
      <c r="E400" s="229">
        <v>7607</v>
      </c>
      <c r="F400" s="229">
        <v>5791</v>
      </c>
      <c r="G400" s="229">
        <v>0.76127251220000003</v>
      </c>
      <c r="W400" s="216">
        <f t="shared" si="51"/>
        <v>1034</v>
      </c>
      <c r="X400" s="216">
        <f t="shared" si="52"/>
        <v>2739</v>
      </c>
      <c r="Y400" s="229">
        <f t="shared" si="48"/>
        <v>1709</v>
      </c>
      <c r="Z400" s="229" t="str">
        <f t="shared" si="47"/>
        <v>PERSON_APP_AGE</v>
      </c>
      <c r="AA400" s="229">
        <f t="shared" si="47"/>
        <v>3</v>
      </c>
      <c r="AB400" s="229">
        <f t="shared" si="49"/>
        <v>3773</v>
      </c>
      <c r="AC400" s="261">
        <f t="shared" si="50"/>
        <v>0.7259475219</v>
      </c>
      <c r="AD400" s="229">
        <f t="shared" si="53"/>
        <v>-5.7343673197054468E-2</v>
      </c>
      <c r="AE400" s="229">
        <f t="shared" si="54"/>
        <v>4.1115452026764158E-4</v>
      </c>
      <c r="AF400" s="307">
        <v>43046</v>
      </c>
    </row>
    <row r="401" spans="2:32" x14ac:dyDescent="0.15">
      <c r="B401" s="229">
        <v>1709</v>
      </c>
      <c r="C401" s="229" t="s">
        <v>410</v>
      </c>
      <c r="D401" s="229">
        <v>5</v>
      </c>
      <c r="E401" s="229">
        <v>4989</v>
      </c>
      <c r="F401" s="229">
        <v>3955</v>
      </c>
      <c r="G401" s="229">
        <v>0.79274403689999995</v>
      </c>
      <c r="W401" s="216">
        <f t="shared" si="51"/>
        <v>1816</v>
      </c>
      <c r="X401" s="216">
        <f t="shared" si="52"/>
        <v>5791</v>
      </c>
      <c r="Y401" s="229">
        <f t="shared" si="48"/>
        <v>1709</v>
      </c>
      <c r="Z401" s="229" t="str">
        <f t="shared" si="47"/>
        <v>PERSON_APP_AGE</v>
      </c>
      <c r="AA401" s="229">
        <f t="shared" si="47"/>
        <v>4</v>
      </c>
      <c r="AB401" s="229">
        <f t="shared" si="49"/>
        <v>7607</v>
      </c>
      <c r="AC401" s="261">
        <f t="shared" si="50"/>
        <v>0.76127251220000003</v>
      </c>
      <c r="AD401" s="229">
        <f t="shared" si="53"/>
        <v>0.12816692067279303</v>
      </c>
      <c r="AE401" s="229">
        <f t="shared" si="54"/>
        <v>3.9600628691328346E-3</v>
      </c>
      <c r="AF401" s="307">
        <v>43046</v>
      </c>
    </row>
    <row r="402" spans="2:32" x14ac:dyDescent="0.15">
      <c r="B402" s="229">
        <v>1709</v>
      </c>
      <c r="C402" s="229" t="s">
        <v>99</v>
      </c>
      <c r="D402" s="229">
        <v>1</v>
      </c>
      <c r="E402" s="229">
        <v>11945</v>
      </c>
      <c r="F402" s="229">
        <v>7488</v>
      </c>
      <c r="G402" s="229">
        <v>0.62687316869999998</v>
      </c>
      <c r="W402" s="216">
        <f t="shared" si="51"/>
        <v>1034</v>
      </c>
      <c r="X402" s="216">
        <f t="shared" si="52"/>
        <v>3955</v>
      </c>
      <c r="Y402" s="229">
        <f t="shared" si="48"/>
        <v>1709</v>
      </c>
      <c r="Z402" s="229" t="str">
        <f t="shared" si="47"/>
        <v>PERSON_APP_AGE</v>
      </c>
      <c r="AA402" s="229">
        <f t="shared" si="47"/>
        <v>5</v>
      </c>
      <c r="AB402" s="229">
        <f t="shared" si="49"/>
        <v>4989</v>
      </c>
      <c r="AC402" s="261">
        <f t="shared" si="50"/>
        <v>0.79274403689999995</v>
      </c>
      <c r="AD402" s="229">
        <f t="shared" si="53"/>
        <v>0.3100440377416217</v>
      </c>
      <c r="AE402" s="229">
        <f t="shared" si="54"/>
        <v>1.4498952809292353E-2</v>
      </c>
      <c r="AF402" s="307">
        <v>43046</v>
      </c>
    </row>
    <row r="403" spans="2:32" x14ac:dyDescent="0.15">
      <c r="B403" s="229">
        <v>1709</v>
      </c>
      <c r="C403" s="229" t="s">
        <v>99</v>
      </c>
      <c r="D403" s="229">
        <v>2</v>
      </c>
      <c r="E403" s="229">
        <v>18638</v>
      </c>
      <c r="F403" s="229">
        <v>15058</v>
      </c>
      <c r="G403" s="229">
        <v>0.80791930460000005</v>
      </c>
      <c r="W403" s="216">
        <f t="shared" si="51"/>
        <v>4457</v>
      </c>
      <c r="X403" s="216">
        <f t="shared" si="52"/>
        <v>7488</v>
      </c>
      <c r="Y403" s="229">
        <f t="shared" si="48"/>
        <v>1709</v>
      </c>
      <c r="Z403" s="229" t="str">
        <f t="shared" si="47"/>
        <v>RECENT_CONTACT_DAY</v>
      </c>
      <c r="AA403" s="229">
        <f t="shared" si="47"/>
        <v>1</v>
      </c>
      <c r="AB403" s="229">
        <f t="shared" si="49"/>
        <v>11945</v>
      </c>
      <c r="AC403" s="261">
        <f t="shared" si="50"/>
        <v>0.62687316869999998</v>
      </c>
      <c r="AD403" s="229">
        <f t="shared" si="53"/>
        <v>-0.51267594218088608</v>
      </c>
      <c r="AE403" s="229">
        <f t="shared" si="54"/>
        <v>0.11403920705407239</v>
      </c>
      <c r="AF403" s="307">
        <v>43046</v>
      </c>
    </row>
    <row r="404" spans="2:32" x14ac:dyDescent="0.15">
      <c r="B404" s="229">
        <v>1709</v>
      </c>
      <c r="C404" s="229" t="s">
        <v>27</v>
      </c>
      <c r="D404" s="229">
        <v>1</v>
      </c>
      <c r="E404" s="229">
        <v>25541</v>
      </c>
      <c r="F404" s="229">
        <v>18714</v>
      </c>
      <c r="G404" s="229">
        <v>0.73270427940000005</v>
      </c>
      <c r="W404" s="216">
        <f t="shared" si="51"/>
        <v>3580</v>
      </c>
      <c r="X404" s="216">
        <f t="shared" si="52"/>
        <v>15058</v>
      </c>
      <c r="Y404" s="229">
        <f t="shared" si="48"/>
        <v>1709</v>
      </c>
      <c r="Z404" s="229" t="str">
        <f t="shared" si="47"/>
        <v>RECENT_CONTACT_DAY</v>
      </c>
      <c r="AA404" s="229">
        <f t="shared" si="47"/>
        <v>2</v>
      </c>
      <c r="AB404" s="229">
        <f t="shared" si="49"/>
        <v>18638</v>
      </c>
      <c r="AC404" s="261">
        <f t="shared" si="50"/>
        <v>0.80791930460000005</v>
      </c>
      <c r="AD404" s="229">
        <f t="shared" si="53"/>
        <v>0.40504482362356348</v>
      </c>
      <c r="AE404" s="229">
        <f t="shared" si="54"/>
        <v>9.0097831216527716E-2</v>
      </c>
      <c r="AF404" s="307">
        <v>43046</v>
      </c>
    </row>
    <row r="405" spans="2:32" x14ac:dyDescent="0.15">
      <c r="B405" s="229">
        <v>1709</v>
      </c>
      <c r="C405" s="229" t="s">
        <v>27</v>
      </c>
      <c r="D405" s="229">
        <v>2</v>
      </c>
      <c r="E405" s="229">
        <v>5042</v>
      </c>
      <c r="F405" s="229">
        <v>3832</v>
      </c>
      <c r="G405" s="229">
        <v>0.76001586669999999</v>
      </c>
      <c r="W405" s="216">
        <f t="shared" si="51"/>
        <v>6827</v>
      </c>
      <c r="X405" s="216">
        <f t="shared" si="52"/>
        <v>18714</v>
      </c>
      <c r="Y405" s="229">
        <f t="shared" si="48"/>
        <v>1709</v>
      </c>
      <c r="Z405" s="229" t="str">
        <f t="shared" si="47"/>
        <v>REJ_COUNT</v>
      </c>
      <c r="AA405" s="229">
        <f t="shared" si="47"/>
        <v>1</v>
      </c>
      <c r="AB405" s="229">
        <f t="shared" si="49"/>
        <v>25541</v>
      </c>
      <c r="AC405" s="261">
        <f t="shared" si="50"/>
        <v>0.73270427940000005</v>
      </c>
      <c r="AD405" s="229">
        <f t="shared" si="53"/>
        <v>-2.3115218974180136E-2</v>
      </c>
      <c r="AE405" s="229">
        <f t="shared" si="54"/>
        <v>4.4866503012664364E-4</v>
      </c>
      <c r="AF405" s="307">
        <v>43046</v>
      </c>
    </row>
    <row r="406" spans="2:32" x14ac:dyDescent="0.15">
      <c r="B406" s="229">
        <v>1709</v>
      </c>
      <c r="C406" s="229" t="s">
        <v>32</v>
      </c>
      <c r="D406" s="229">
        <v>1</v>
      </c>
      <c r="E406" s="229">
        <v>5812</v>
      </c>
      <c r="F406" s="229">
        <v>4277</v>
      </c>
      <c r="G406" s="229">
        <v>0.73589125950000001</v>
      </c>
      <c r="W406" s="216">
        <f t="shared" si="51"/>
        <v>1210</v>
      </c>
      <c r="X406" s="216">
        <f t="shared" si="52"/>
        <v>3832</v>
      </c>
      <c r="Y406" s="229">
        <f t="shared" si="48"/>
        <v>1709</v>
      </c>
      <c r="Z406" s="229" t="str">
        <f t="shared" si="47"/>
        <v>REJ_COUNT</v>
      </c>
      <c r="AA406" s="229">
        <f t="shared" si="47"/>
        <v>2</v>
      </c>
      <c r="AB406" s="229">
        <f t="shared" si="49"/>
        <v>5042</v>
      </c>
      <c r="AC406" s="261">
        <f t="shared" si="50"/>
        <v>0.76001586669999999</v>
      </c>
      <c r="AD406" s="229">
        <f t="shared" si="53"/>
        <v>0.1212647131082062</v>
      </c>
      <c r="AE406" s="229">
        <f t="shared" si="54"/>
        <v>2.3537408934246082E-3</v>
      </c>
      <c r="AF406" s="307">
        <v>43046</v>
      </c>
    </row>
    <row r="407" spans="2:32" x14ac:dyDescent="0.15">
      <c r="B407" s="229">
        <v>1709</v>
      </c>
      <c r="C407" s="229" t="s">
        <v>32</v>
      </c>
      <c r="D407" s="229">
        <v>2</v>
      </c>
      <c r="E407" s="229">
        <v>5770</v>
      </c>
      <c r="F407" s="229">
        <v>4314</v>
      </c>
      <c r="G407" s="229">
        <v>0.74766031200000005</v>
      </c>
      <c r="W407" s="216">
        <f t="shared" si="51"/>
        <v>1535</v>
      </c>
      <c r="X407" s="216">
        <f t="shared" si="52"/>
        <v>4277</v>
      </c>
      <c r="Y407" s="229">
        <f t="shared" si="48"/>
        <v>1709</v>
      </c>
      <c r="Z407" s="229" t="str">
        <f t="shared" si="47"/>
        <v>CREDIT_AMOUNT</v>
      </c>
      <c r="AA407" s="229">
        <f t="shared" si="47"/>
        <v>1</v>
      </c>
      <c r="AB407" s="229">
        <f t="shared" si="49"/>
        <v>5812</v>
      </c>
      <c r="AC407" s="261">
        <f t="shared" si="50"/>
        <v>0.73589125950000001</v>
      </c>
      <c r="AD407" s="229">
        <f t="shared" si="53"/>
        <v>-6.7803391861471591E-3</v>
      </c>
      <c r="AE407" s="229">
        <f t="shared" si="54"/>
        <v>8.750759565336676E-6</v>
      </c>
      <c r="AF407" s="307">
        <v>43046</v>
      </c>
    </row>
    <row r="408" spans="2:32" x14ac:dyDescent="0.15">
      <c r="B408" s="229">
        <v>1709</v>
      </c>
      <c r="C408" s="229" t="s">
        <v>32</v>
      </c>
      <c r="D408" s="229">
        <v>3</v>
      </c>
      <c r="E408" s="229">
        <v>19001</v>
      </c>
      <c r="F408" s="229">
        <v>13955</v>
      </c>
      <c r="G408" s="229">
        <v>0.73443502969999996</v>
      </c>
      <c r="W408" s="216">
        <f t="shared" si="51"/>
        <v>1456</v>
      </c>
      <c r="X408" s="216">
        <f t="shared" si="52"/>
        <v>4314</v>
      </c>
      <c r="Y408" s="229">
        <f t="shared" si="48"/>
        <v>1709</v>
      </c>
      <c r="Z408" s="229" t="str">
        <f t="shared" si="47"/>
        <v>CREDIT_AMOUNT</v>
      </c>
      <c r="AA408" s="229">
        <f t="shared" si="47"/>
        <v>2</v>
      </c>
      <c r="AB408" s="229">
        <f t="shared" si="49"/>
        <v>5770</v>
      </c>
      <c r="AC408" s="261">
        <f t="shared" si="50"/>
        <v>0.74766031200000005</v>
      </c>
      <c r="AD408" s="229">
        <f t="shared" si="53"/>
        <v>5.4670810800712205E-2</v>
      </c>
      <c r="AE408" s="229">
        <f t="shared" si="54"/>
        <v>5.5654993517709726E-4</v>
      </c>
      <c r="AF408" s="307">
        <v>43046</v>
      </c>
    </row>
    <row r="409" spans="2:32" x14ac:dyDescent="0.15">
      <c r="B409" s="229">
        <v>1709</v>
      </c>
      <c r="C409" s="229" t="s">
        <v>88</v>
      </c>
      <c r="D409" s="229">
        <v>1</v>
      </c>
      <c r="E409" s="229">
        <v>28312</v>
      </c>
      <c r="F409" s="229">
        <v>20829</v>
      </c>
      <c r="G409" s="229">
        <v>0.73569511160000001</v>
      </c>
      <c r="W409" s="216">
        <f t="shared" si="51"/>
        <v>5046</v>
      </c>
      <c r="X409" s="216">
        <f t="shared" si="52"/>
        <v>13955</v>
      </c>
      <c r="Y409" s="229">
        <f t="shared" si="48"/>
        <v>1709</v>
      </c>
      <c r="Z409" s="229" t="str">
        <f t="shared" si="47"/>
        <v>CREDIT_AMOUNT</v>
      </c>
      <c r="AA409" s="229">
        <f t="shared" si="47"/>
        <v>3</v>
      </c>
      <c r="AB409" s="229">
        <f t="shared" si="49"/>
        <v>19001</v>
      </c>
      <c r="AC409" s="261">
        <f t="shared" si="50"/>
        <v>0.73443502969999996</v>
      </c>
      <c r="AD409" s="229">
        <f t="shared" si="53"/>
        <v>-1.4259770622338741E-2</v>
      </c>
      <c r="AE409" s="229">
        <f t="shared" si="54"/>
        <v>1.2676097381433287E-4</v>
      </c>
      <c r="AF409" s="307">
        <v>43046</v>
      </c>
    </row>
    <row r="410" spans="2:32" x14ac:dyDescent="0.15">
      <c r="B410" s="229">
        <v>1709</v>
      </c>
      <c r="C410" s="229" t="s">
        <v>88</v>
      </c>
      <c r="D410" s="229">
        <v>2</v>
      </c>
      <c r="E410" s="229">
        <v>2271</v>
      </c>
      <c r="F410" s="229">
        <v>1717</v>
      </c>
      <c r="G410" s="229">
        <v>0.75605460150000003</v>
      </c>
      <c r="W410" s="216">
        <f t="shared" si="51"/>
        <v>7483</v>
      </c>
      <c r="X410" s="216">
        <f t="shared" si="52"/>
        <v>20829</v>
      </c>
      <c r="Y410" s="229">
        <f>B409</f>
        <v>1709</v>
      </c>
      <c r="Z410" s="229" t="str">
        <f t="shared" si="47"/>
        <v>MAX_SEQ_DUEDAYS</v>
      </c>
      <c r="AA410" s="229">
        <f t="shared" si="47"/>
        <v>1</v>
      </c>
      <c r="AB410" s="229">
        <f t="shared" si="49"/>
        <v>28312</v>
      </c>
      <c r="AC410" s="261">
        <f t="shared" si="50"/>
        <v>0.73569511160000001</v>
      </c>
      <c r="AD410" s="229">
        <f t="shared" si="53"/>
        <v>-7.789322050733561E-3</v>
      </c>
      <c r="AE410" s="229">
        <f t="shared" si="54"/>
        <v>5.6271794555247548E-5</v>
      </c>
      <c r="AF410" s="307">
        <v>43046</v>
      </c>
    </row>
    <row r="411" spans="2:32" x14ac:dyDescent="0.15">
      <c r="W411" s="216">
        <f t="shared" si="51"/>
        <v>554</v>
      </c>
      <c r="X411" s="216">
        <f t="shared" si="52"/>
        <v>1717</v>
      </c>
      <c r="Y411" s="229">
        <f t="shared" ref="Y411" si="55">B410</f>
        <v>1709</v>
      </c>
      <c r="Z411" s="229" t="str">
        <f t="shared" si="47"/>
        <v>MAX_SEQ_DUEDAYS</v>
      </c>
      <c r="AA411" s="229">
        <f t="shared" si="47"/>
        <v>2</v>
      </c>
      <c r="AB411" s="229">
        <f t="shared" si="49"/>
        <v>2271</v>
      </c>
      <c r="AC411" s="261">
        <f t="shared" si="50"/>
        <v>0.75605460150000003</v>
      </c>
      <c r="AD411" s="229">
        <f t="shared" si="53"/>
        <v>9.9667386758433715E-2</v>
      </c>
      <c r="AE411" s="229">
        <f t="shared" si="54"/>
        <v>7.2001936432976679E-4</v>
      </c>
      <c r="AF411" s="307">
        <v>43046</v>
      </c>
    </row>
    <row r="412" spans="2:32" x14ac:dyDescent="0.15">
      <c r="W412" s="216"/>
      <c r="X412" s="216"/>
      <c r="AC412" s="261"/>
      <c r="AF412" s="307"/>
    </row>
    <row r="413" spans="2:32" x14ac:dyDescent="0.15">
      <c r="W413" s="216"/>
      <c r="X413" s="216"/>
      <c r="AC413" s="261"/>
      <c r="AF413" s="307"/>
    </row>
    <row r="414" spans="2:32" x14ac:dyDescent="0.15">
      <c r="W414" s="216"/>
      <c r="X414" s="216"/>
      <c r="AC414" s="261"/>
      <c r="AF414" s="307"/>
    </row>
    <row r="415" spans="2:32" x14ac:dyDescent="0.15">
      <c r="W415" s="216"/>
      <c r="X415" s="216"/>
      <c r="AC415" s="261"/>
      <c r="AF415" s="307"/>
    </row>
    <row r="416" spans="2:32" x14ac:dyDescent="0.15">
      <c r="W416" s="216"/>
      <c r="X416" s="216"/>
      <c r="AC416" s="261"/>
      <c r="AF416" s="307"/>
    </row>
    <row r="417" spans="23:32" x14ac:dyDescent="0.15">
      <c r="W417" s="216"/>
      <c r="X417" s="216"/>
      <c r="AC417" s="261"/>
      <c r="AF417" s="307"/>
    </row>
  </sheetData>
  <sortState ref="B3:G410">
    <sortCondition ref="B3:B410"/>
  </sortState>
  <phoneticPr fontId="24" type="noConversion"/>
  <dataValidations count="1">
    <dataValidation type="list" allowBlank="1" showInputMessage="1" showErrorMessage="1" sqref="J2">
      <formula1>$I$3:$I$22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V410"/>
  <sheetViews>
    <sheetView zoomScale="80" zoomScaleNormal="80" workbookViewId="0">
      <selection activeCell="C377" sqref="C377:C409"/>
    </sheetView>
  </sheetViews>
  <sheetFormatPr defaultRowHeight="13.5" x14ac:dyDescent="0.15"/>
  <cols>
    <col min="1" max="1" width="3" style="229" customWidth="1"/>
    <col min="2" max="10" width="9" style="229"/>
    <col min="11" max="11" width="16.625" style="229" customWidth="1"/>
    <col min="12" max="16384" width="9" style="229"/>
  </cols>
  <sheetData>
    <row r="2" spans="2:22" x14ac:dyDescent="0.15">
      <c r="B2" s="229" t="s">
        <v>1319</v>
      </c>
      <c r="C2" s="229" t="s">
        <v>1320</v>
      </c>
      <c r="D2" s="229" t="s">
        <v>1099</v>
      </c>
      <c r="E2" s="229" t="s">
        <v>6</v>
      </c>
      <c r="F2" s="229" t="s">
        <v>1177</v>
      </c>
      <c r="G2" s="229" t="s">
        <v>393</v>
      </c>
      <c r="I2" s="229" t="s">
        <v>1321</v>
      </c>
      <c r="J2" s="228" t="s">
        <v>1271</v>
      </c>
      <c r="K2" s="228" t="str">
        <f>SUBSTITUTE($J$2,"_b","")</f>
        <v>RECENT_CONTACT_DAY</v>
      </c>
    </row>
    <row r="3" spans="2:22" hidden="1" x14ac:dyDescent="0.15">
      <c r="B3" s="244" t="s">
        <v>1359</v>
      </c>
      <c r="C3" s="229" t="s">
        <v>1268</v>
      </c>
      <c r="D3" s="229">
        <v>1</v>
      </c>
      <c r="E3" s="229">
        <v>1359</v>
      </c>
      <c r="F3" s="229">
        <v>1149</v>
      </c>
      <c r="G3" s="229">
        <v>0.84547461369999999</v>
      </c>
      <c r="I3" s="227" t="s">
        <v>1268</v>
      </c>
      <c r="J3" s="226" t="s">
        <v>1322</v>
      </c>
      <c r="K3" s="218" t="s">
        <v>1323</v>
      </c>
      <c r="L3" s="219" t="s">
        <v>1324</v>
      </c>
      <c r="M3" s="217"/>
      <c r="N3" s="217"/>
      <c r="O3" s="217"/>
      <c r="P3" s="217"/>
      <c r="Q3" s="217"/>
      <c r="R3" s="217"/>
      <c r="S3" s="217"/>
      <c r="T3" s="217"/>
      <c r="U3" s="221"/>
    </row>
    <row r="4" spans="2:22" hidden="1" x14ac:dyDescent="0.15">
      <c r="B4" s="244" t="s">
        <v>1359</v>
      </c>
      <c r="C4" s="229" t="s">
        <v>1268</v>
      </c>
      <c r="D4" s="229">
        <v>2</v>
      </c>
      <c r="E4" s="229">
        <v>4870</v>
      </c>
      <c r="F4" s="229">
        <v>3577</v>
      </c>
      <c r="G4" s="229">
        <v>0.73449691989999999</v>
      </c>
      <c r="I4" s="223" t="s">
        <v>1113</v>
      </c>
      <c r="J4" s="224"/>
      <c r="K4" s="222"/>
      <c r="L4" s="220">
        <v>1610</v>
      </c>
      <c r="M4" s="220">
        <v>1611</v>
      </c>
      <c r="N4" s="220">
        <v>1612</v>
      </c>
      <c r="O4" s="220">
        <v>1701</v>
      </c>
      <c r="P4" s="220">
        <v>1702</v>
      </c>
      <c r="Q4" s="220">
        <v>1703</v>
      </c>
      <c r="R4" s="220">
        <v>1704</v>
      </c>
      <c r="S4" s="220">
        <v>1705</v>
      </c>
      <c r="T4" s="220">
        <v>1706</v>
      </c>
      <c r="U4" s="220">
        <v>1707</v>
      </c>
      <c r="V4" s="220">
        <v>1708</v>
      </c>
    </row>
    <row r="5" spans="2:22" hidden="1" x14ac:dyDescent="0.15">
      <c r="B5" s="244" t="s">
        <v>1359</v>
      </c>
      <c r="C5" s="229" t="s">
        <v>1268</v>
      </c>
      <c r="D5" s="229">
        <v>3</v>
      </c>
      <c r="E5" s="229">
        <v>5550</v>
      </c>
      <c r="F5" s="229">
        <v>3711</v>
      </c>
      <c r="G5" s="229">
        <v>0.66864864859999995</v>
      </c>
      <c r="I5" s="223" t="s">
        <v>1145</v>
      </c>
      <c r="J5" s="225">
        <v>1</v>
      </c>
      <c r="K5" s="209" t="str">
        <f ca="1">OFFSET('09.入模变量表现'!$N$2,MATCH($K$2,'09.入模变量表现'!$B$2:$B$506,0)+J5-2,0)</f>
        <v>[0,1]</v>
      </c>
      <c r="L5" s="216">
        <f>SUMIFS($E:$E,$C:$C,$J$2,$D:$D,$J5,$B:$B,L$4)</f>
        <v>8957</v>
      </c>
      <c r="M5" s="216">
        <f t="shared" ref="M5:V9" si="0">SUMIFS($E:$E,$C:$C,$J$2,$D:$D,$J5,$B:$B,M$4)</f>
        <v>10166</v>
      </c>
      <c r="N5" s="216">
        <f t="shared" si="0"/>
        <v>11389</v>
      </c>
      <c r="O5" s="216">
        <f t="shared" si="0"/>
        <v>10485</v>
      </c>
      <c r="P5" s="216">
        <f t="shared" si="0"/>
        <v>11219</v>
      </c>
      <c r="Q5" s="216">
        <f t="shared" si="0"/>
        <v>11475</v>
      </c>
      <c r="R5" s="216">
        <f t="shared" si="0"/>
        <v>13218</v>
      </c>
      <c r="S5" s="216">
        <f t="shared" si="0"/>
        <v>17444</v>
      </c>
      <c r="T5" s="216">
        <f t="shared" si="0"/>
        <v>13731</v>
      </c>
      <c r="U5" s="215">
        <f t="shared" si="0"/>
        <v>10364</v>
      </c>
      <c r="V5" s="215">
        <f t="shared" si="0"/>
        <v>9582</v>
      </c>
    </row>
    <row r="6" spans="2:22" hidden="1" x14ac:dyDescent="0.15">
      <c r="B6" s="244" t="s">
        <v>1359</v>
      </c>
      <c r="C6" s="229" t="s">
        <v>1268</v>
      </c>
      <c r="D6" s="229">
        <v>4</v>
      </c>
      <c r="E6" s="229">
        <v>5487</v>
      </c>
      <c r="F6" s="229">
        <v>3198</v>
      </c>
      <c r="G6" s="229">
        <v>0.5828321487</v>
      </c>
      <c r="I6" s="223" t="s">
        <v>1269</v>
      </c>
      <c r="J6" s="225">
        <v>2</v>
      </c>
      <c r="K6" s="209" t="str">
        <f ca="1">OFFSET('09.入模变量表现'!$N$2,MATCH($K$2,'09.入模变量表现'!$B$2:$B$506,0)+J6-2,0)</f>
        <v>(1,601]</v>
      </c>
      <c r="L6" s="216">
        <f t="shared" ref="L6:L9" si="1">SUMIFS($E:$E,$C:$C,$J$2,$D:$D,$J6,$B:$B,L$4)</f>
        <v>9823</v>
      </c>
      <c r="M6" s="216">
        <f t="shared" si="0"/>
        <v>10982</v>
      </c>
      <c r="N6" s="216">
        <f t="shared" si="0"/>
        <v>10129</v>
      </c>
      <c r="O6" s="216">
        <f t="shared" si="0"/>
        <v>14054</v>
      </c>
      <c r="P6" s="216">
        <f t="shared" si="0"/>
        <v>18469</v>
      </c>
      <c r="Q6" s="216">
        <f t="shared" si="0"/>
        <v>18453</v>
      </c>
      <c r="R6" s="216">
        <f t="shared" si="0"/>
        <v>15407</v>
      </c>
      <c r="S6" s="216">
        <f t="shared" si="0"/>
        <v>14238</v>
      </c>
      <c r="T6" s="216">
        <f t="shared" si="0"/>
        <v>15233</v>
      </c>
      <c r="U6" s="215">
        <f t="shared" si="0"/>
        <v>14171</v>
      </c>
      <c r="V6" s="215">
        <f t="shared" si="0"/>
        <v>19343</v>
      </c>
    </row>
    <row r="7" spans="2:22" hidden="1" x14ac:dyDescent="0.15">
      <c r="B7" s="244" t="s">
        <v>1359</v>
      </c>
      <c r="C7" s="229" t="s">
        <v>1268</v>
      </c>
      <c r="D7" s="229">
        <v>5</v>
      </c>
      <c r="E7" s="229">
        <v>1514</v>
      </c>
      <c r="F7" s="229">
        <v>684</v>
      </c>
      <c r="G7" s="229">
        <v>0.45178335539999998</v>
      </c>
      <c r="I7" s="223" t="s">
        <v>1114</v>
      </c>
      <c r="J7" s="225">
        <v>3</v>
      </c>
      <c r="K7" s="209">
        <f ca="1">OFFSET('09.入模变量表现'!$N$2,MATCH($K$2,'09.入模变量表现'!$B$2:$B$506,0)+J7-2,0)</f>
        <v>0</v>
      </c>
      <c r="L7" s="216">
        <f t="shared" si="1"/>
        <v>0</v>
      </c>
      <c r="M7" s="216">
        <f t="shared" si="0"/>
        <v>0</v>
      </c>
      <c r="N7" s="216">
        <f t="shared" si="0"/>
        <v>0</v>
      </c>
      <c r="O7" s="216">
        <f t="shared" si="0"/>
        <v>0</v>
      </c>
      <c r="P7" s="216">
        <f t="shared" si="0"/>
        <v>0</v>
      </c>
      <c r="Q7" s="216">
        <f t="shared" si="0"/>
        <v>0</v>
      </c>
      <c r="R7" s="216">
        <f t="shared" si="0"/>
        <v>0</v>
      </c>
      <c r="S7" s="216">
        <f t="shared" si="0"/>
        <v>0</v>
      </c>
      <c r="T7" s="216">
        <f t="shared" si="0"/>
        <v>0</v>
      </c>
      <c r="U7" s="215">
        <f t="shared" si="0"/>
        <v>0</v>
      </c>
      <c r="V7" s="215">
        <f t="shared" si="0"/>
        <v>0</v>
      </c>
    </row>
    <row r="8" spans="2:22" hidden="1" x14ac:dyDescent="0.15">
      <c r="B8" s="244" t="s">
        <v>1334</v>
      </c>
      <c r="C8" s="229" t="s">
        <v>1268</v>
      </c>
      <c r="D8" s="229">
        <v>1</v>
      </c>
      <c r="E8" s="229">
        <v>1483</v>
      </c>
      <c r="F8" s="229">
        <v>1206</v>
      </c>
      <c r="G8" s="229">
        <v>0.81321645310000001</v>
      </c>
      <c r="I8" s="223" t="s">
        <v>1262</v>
      </c>
      <c r="J8" s="225">
        <v>4</v>
      </c>
      <c r="K8" s="209" t="str">
        <f ca="1">OFFSET('09.入模变量表现'!$N$2,MATCH($K$2,'09.入模变量表现'!$B$2:$B$506,0)+J8-2,0)</f>
        <v>(0,7]</v>
      </c>
      <c r="L8" s="216">
        <f t="shared" si="1"/>
        <v>0</v>
      </c>
      <c r="M8" s="216">
        <f t="shared" si="0"/>
        <v>0</v>
      </c>
      <c r="N8" s="216">
        <f t="shared" si="0"/>
        <v>0</v>
      </c>
      <c r="O8" s="216">
        <f t="shared" si="0"/>
        <v>0</v>
      </c>
      <c r="P8" s="216">
        <f t="shared" si="0"/>
        <v>0</v>
      </c>
      <c r="Q8" s="216">
        <f t="shared" si="0"/>
        <v>0</v>
      </c>
      <c r="R8" s="216">
        <f t="shared" si="0"/>
        <v>0</v>
      </c>
      <c r="S8" s="216">
        <f t="shared" si="0"/>
        <v>0</v>
      </c>
      <c r="T8" s="216">
        <f t="shared" si="0"/>
        <v>0</v>
      </c>
      <c r="U8" s="215">
        <f t="shared" si="0"/>
        <v>0</v>
      </c>
      <c r="V8" s="215">
        <f t="shared" si="0"/>
        <v>0</v>
      </c>
    </row>
    <row r="9" spans="2:22" hidden="1" x14ac:dyDescent="0.15">
      <c r="B9" s="244" t="s">
        <v>1334</v>
      </c>
      <c r="C9" s="229" t="s">
        <v>1268</v>
      </c>
      <c r="D9" s="229">
        <v>2</v>
      </c>
      <c r="E9" s="229">
        <v>5351</v>
      </c>
      <c r="F9" s="229">
        <v>3801</v>
      </c>
      <c r="G9" s="229">
        <v>0.71033451690000005</v>
      </c>
      <c r="I9" s="223" t="s">
        <v>1263</v>
      </c>
      <c r="J9" s="224">
        <v>5</v>
      </c>
      <c r="K9" s="209" t="str">
        <f ca="1">OFFSET('09.入模变量表现'!$N$2,MATCH($K$2,'09.入模变量表现'!$B$2:$B$506,0)+J9-2,0)</f>
        <v>(.,.]</v>
      </c>
      <c r="L9" s="214">
        <f t="shared" si="1"/>
        <v>0</v>
      </c>
      <c r="M9" s="214">
        <f t="shared" si="0"/>
        <v>0</v>
      </c>
      <c r="N9" s="214">
        <f t="shared" si="0"/>
        <v>0</v>
      </c>
      <c r="O9" s="214">
        <f t="shared" si="0"/>
        <v>0</v>
      </c>
      <c r="P9" s="214">
        <f t="shared" si="0"/>
        <v>0</v>
      </c>
      <c r="Q9" s="214">
        <f t="shared" si="0"/>
        <v>0</v>
      </c>
      <c r="R9" s="214">
        <f t="shared" si="0"/>
        <v>0</v>
      </c>
      <c r="S9" s="214">
        <f t="shared" si="0"/>
        <v>0</v>
      </c>
      <c r="T9" s="214">
        <f t="shared" si="0"/>
        <v>0</v>
      </c>
      <c r="U9" s="213">
        <f t="shared" si="0"/>
        <v>0</v>
      </c>
      <c r="V9" s="213">
        <f t="shared" si="0"/>
        <v>0</v>
      </c>
    </row>
    <row r="10" spans="2:22" hidden="1" x14ac:dyDescent="0.15">
      <c r="B10" s="244" t="s">
        <v>1334</v>
      </c>
      <c r="C10" s="229" t="s">
        <v>1268</v>
      </c>
      <c r="D10" s="229">
        <v>3</v>
      </c>
      <c r="E10" s="229">
        <v>6050</v>
      </c>
      <c r="F10" s="229">
        <v>3889</v>
      </c>
      <c r="G10" s="229">
        <v>0.64280991740000004</v>
      </c>
      <c r="I10" s="223" t="s">
        <v>1265</v>
      </c>
    </row>
    <row r="11" spans="2:22" hidden="1" x14ac:dyDescent="0.15">
      <c r="B11" s="244" t="s">
        <v>1334</v>
      </c>
      <c r="C11" s="229" t="s">
        <v>1268</v>
      </c>
      <c r="D11" s="229">
        <v>4</v>
      </c>
      <c r="E11" s="229">
        <v>6401</v>
      </c>
      <c r="F11" s="229">
        <v>3550</v>
      </c>
      <c r="G11" s="229">
        <v>0.55460084359999995</v>
      </c>
      <c r="I11" s="223" t="s">
        <v>1270</v>
      </c>
      <c r="J11" s="226" t="s">
        <v>1322</v>
      </c>
      <c r="K11" s="218" t="s">
        <v>1323</v>
      </c>
      <c r="L11" s="219" t="s">
        <v>1325</v>
      </c>
      <c r="M11" s="217"/>
      <c r="N11" s="217"/>
      <c r="O11" s="217"/>
      <c r="P11" s="217"/>
      <c r="Q11" s="217"/>
      <c r="R11" s="217"/>
      <c r="S11" s="217"/>
      <c r="T11" s="217"/>
      <c r="U11" s="221"/>
    </row>
    <row r="12" spans="2:22" hidden="1" x14ac:dyDescent="0.15">
      <c r="B12" s="244" t="s">
        <v>1334</v>
      </c>
      <c r="C12" s="229" t="s">
        <v>1268</v>
      </c>
      <c r="D12" s="229">
        <v>5</v>
      </c>
      <c r="E12" s="229">
        <v>1863</v>
      </c>
      <c r="F12" s="229">
        <v>832</v>
      </c>
      <c r="G12" s="229">
        <v>0.4465915191</v>
      </c>
      <c r="I12" s="223" t="s">
        <v>1261</v>
      </c>
      <c r="J12" s="224"/>
      <c r="K12" s="222"/>
      <c r="L12" s="220">
        <v>1610</v>
      </c>
      <c r="M12" s="220">
        <v>1611</v>
      </c>
      <c r="N12" s="220">
        <v>1612</v>
      </c>
      <c r="O12" s="220">
        <v>1701</v>
      </c>
      <c r="P12" s="220">
        <v>1702</v>
      </c>
      <c r="Q12" s="220">
        <v>1703</v>
      </c>
      <c r="R12" s="220">
        <v>1704</v>
      </c>
      <c r="S12" s="220">
        <v>1705</v>
      </c>
      <c r="T12" s="220">
        <v>1706</v>
      </c>
      <c r="U12" s="220">
        <v>1707</v>
      </c>
      <c r="V12" s="220">
        <v>1708</v>
      </c>
    </row>
    <row r="13" spans="2:22" hidden="1" x14ac:dyDescent="0.15">
      <c r="B13" s="244" t="s">
        <v>1335</v>
      </c>
      <c r="C13" s="229" t="s">
        <v>1268</v>
      </c>
      <c r="D13" s="229">
        <v>1</v>
      </c>
      <c r="E13" s="229">
        <v>1236</v>
      </c>
      <c r="F13" s="229">
        <v>1007</v>
      </c>
      <c r="G13" s="229">
        <v>0.8147249191</v>
      </c>
      <c r="I13" s="229" t="s">
        <v>1116</v>
      </c>
      <c r="J13" s="225">
        <v>1</v>
      </c>
      <c r="K13" s="209" t="str">
        <f ca="1">OFFSET('09.入模变量表现'!$N$2,MATCH($K$2,'09.入模变量表现'!$B$2:$B$506,0)+J5-2,0)</f>
        <v>[0,1]</v>
      </c>
      <c r="L13" s="212">
        <f>SUMIFS($G:$G,$C:$C,$J$2,$D:$D,$J13,$B:$B,L$12)</f>
        <v>0.61125376799999998</v>
      </c>
      <c r="M13" s="212">
        <f t="shared" ref="M13:V17" si="2">SUMIFS($G:$G,$C:$C,$J$2,$D:$D,$J13,$B:$B,M$12)</f>
        <v>0.56167617550000004</v>
      </c>
      <c r="N13" s="212">
        <f t="shared" si="2"/>
        <v>0.58468697869999997</v>
      </c>
      <c r="O13" s="212">
        <f t="shared" si="2"/>
        <v>0.58388173580000002</v>
      </c>
      <c r="P13" s="212">
        <f t="shared" si="2"/>
        <v>0.48569391210000001</v>
      </c>
      <c r="Q13" s="212">
        <f t="shared" si="2"/>
        <v>0.48435729849999998</v>
      </c>
      <c r="R13" s="212">
        <f t="shared" si="2"/>
        <v>0.53654108030000003</v>
      </c>
      <c r="S13" s="212">
        <f t="shared" si="2"/>
        <v>0.56007796379999997</v>
      </c>
      <c r="T13" s="212">
        <f t="shared" si="2"/>
        <v>0.59362027530000006</v>
      </c>
      <c r="U13" s="211">
        <f t="shared" si="2"/>
        <v>0.62620609800000004</v>
      </c>
      <c r="V13" s="211">
        <f t="shared" si="2"/>
        <v>0.61031099980000003</v>
      </c>
    </row>
    <row r="14" spans="2:22" hidden="1" x14ac:dyDescent="0.15">
      <c r="B14" s="244" t="s">
        <v>1335</v>
      </c>
      <c r="C14" s="229" t="s">
        <v>1268</v>
      </c>
      <c r="D14" s="229">
        <v>2</v>
      </c>
      <c r="E14" s="229">
        <v>5294</v>
      </c>
      <c r="F14" s="229">
        <v>3787</v>
      </c>
      <c r="G14" s="229">
        <v>0.71533811859999996</v>
      </c>
      <c r="I14" s="229" t="s">
        <v>1264</v>
      </c>
      <c r="J14" s="225">
        <v>2</v>
      </c>
      <c r="K14" s="209" t="str">
        <f ca="1">OFFSET('09.入模变量表现'!$N$2,MATCH($K$2,'09.入模变量表现'!$B$2:$B$506,0)+J6-2,0)</f>
        <v>(1,601]</v>
      </c>
      <c r="L14" s="212">
        <f t="shared" ref="L14:L17" si="3">SUMIFS($G:$G,$C:$C,$J$2,$D:$D,$J14,$B:$B,L$12)</f>
        <v>0.69673215919999998</v>
      </c>
      <c r="M14" s="212">
        <f t="shared" si="2"/>
        <v>0.68912766339999998</v>
      </c>
      <c r="N14" s="212">
        <f t="shared" si="2"/>
        <v>0.68624740839999998</v>
      </c>
      <c r="O14" s="212">
        <f t="shared" si="2"/>
        <v>0.73459513310000002</v>
      </c>
      <c r="P14" s="212">
        <f t="shared" si="2"/>
        <v>0.66706372840000006</v>
      </c>
      <c r="Q14" s="212">
        <f t="shared" si="2"/>
        <v>0.70920717499999997</v>
      </c>
      <c r="R14" s="212">
        <f t="shared" si="2"/>
        <v>0.72265853179999995</v>
      </c>
      <c r="S14" s="212">
        <f t="shared" si="2"/>
        <v>0.73837617639999997</v>
      </c>
      <c r="T14" s="212">
        <f t="shared" si="2"/>
        <v>0.74200748380000003</v>
      </c>
      <c r="U14" s="211">
        <f t="shared" si="2"/>
        <v>0.74906499189999998</v>
      </c>
      <c r="V14" s="211">
        <f t="shared" si="2"/>
        <v>0.79677402679999998</v>
      </c>
    </row>
    <row r="15" spans="2:22" hidden="1" x14ac:dyDescent="0.15">
      <c r="B15" s="244" t="s">
        <v>1335</v>
      </c>
      <c r="C15" s="229" t="s">
        <v>1268</v>
      </c>
      <c r="D15" s="229">
        <v>3</v>
      </c>
      <c r="E15" s="229">
        <v>6180</v>
      </c>
      <c r="F15" s="229">
        <v>4060</v>
      </c>
      <c r="G15" s="229">
        <v>0.65695792880000003</v>
      </c>
      <c r="I15" s="229" t="s">
        <v>1267</v>
      </c>
      <c r="J15" s="225">
        <v>3</v>
      </c>
      <c r="K15" s="209">
        <f ca="1">OFFSET('09.入模变量表现'!$N$2,MATCH($K$2,'09.入模变量表现'!$B$2:$B$506,0)+J7-2,0)</f>
        <v>0</v>
      </c>
      <c r="L15" s="212">
        <f t="shared" si="3"/>
        <v>0</v>
      </c>
      <c r="M15" s="212">
        <f t="shared" si="2"/>
        <v>0</v>
      </c>
      <c r="N15" s="212">
        <f t="shared" si="2"/>
        <v>0</v>
      </c>
      <c r="O15" s="212">
        <f t="shared" si="2"/>
        <v>0</v>
      </c>
      <c r="P15" s="212">
        <f t="shared" si="2"/>
        <v>0</v>
      </c>
      <c r="Q15" s="212">
        <f t="shared" si="2"/>
        <v>0</v>
      </c>
      <c r="R15" s="212">
        <f t="shared" si="2"/>
        <v>0</v>
      </c>
      <c r="S15" s="212">
        <f t="shared" si="2"/>
        <v>0</v>
      </c>
      <c r="T15" s="212">
        <f t="shared" si="2"/>
        <v>0</v>
      </c>
      <c r="U15" s="211">
        <f t="shared" si="2"/>
        <v>0</v>
      </c>
      <c r="V15" s="211">
        <f t="shared" si="2"/>
        <v>0</v>
      </c>
    </row>
    <row r="16" spans="2:22" hidden="1" x14ac:dyDescent="0.15">
      <c r="B16" s="244" t="s">
        <v>1335</v>
      </c>
      <c r="C16" s="229" t="s">
        <v>1268</v>
      </c>
      <c r="D16" s="229">
        <v>4</v>
      </c>
      <c r="E16" s="229">
        <v>6586</v>
      </c>
      <c r="F16" s="229">
        <v>3767</v>
      </c>
      <c r="G16" s="229">
        <v>0.57197084730000003</v>
      </c>
      <c r="I16" s="229" t="s">
        <v>1271</v>
      </c>
      <c r="J16" s="225">
        <v>4</v>
      </c>
      <c r="K16" s="209" t="str">
        <f ca="1">OFFSET('09.入模变量表现'!$N$2,MATCH($K$2,'09.入模变量表现'!$B$2:$B$506,0)+J8-2,0)</f>
        <v>(0,7]</v>
      </c>
      <c r="L16" s="212">
        <f t="shared" si="3"/>
        <v>0</v>
      </c>
      <c r="M16" s="212">
        <f t="shared" si="2"/>
        <v>0</v>
      </c>
      <c r="N16" s="212">
        <f t="shared" si="2"/>
        <v>0</v>
      </c>
      <c r="O16" s="212">
        <f t="shared" si="2"/>
        <v>0</v>
      </c>
      <c r="P16" s="212">
        <f t="shared" si="2"/>
        <v>0</v>
      </c>
      <c r="Q16" s="212">
        <f t="shared" si="2"/>
        <v>0</v>
      </c>
      <c r="R16" s="212">
        <f t="shared" si="2"/>
        <v>0</v>
      </c>
      <c r="S16" s="212">
        <f t="shared" si="2"/>
        <v>0</v>
      </c>
      <c r="T16" s="212">
        <f t="shared" si="2"/>
        <v>0</v>
      </c>
      <c r="U16" s="211">
        <f t="shared" si="2"/>
        <v>0</v>
      </c>
      <c r="V16" s="211">
        <f t="shared" si="2"/>
        <v>0</v>
      </c>
    </row>
    <row r="17" spans="2:22" hidden="1" x14ac:dyDescent="0.15">
      <c r="B17" s="244" t="s">
        <v>1335</v>
      </c>
      <c r="C17" s="229" t="s">
        <v>1268</v>
      </c>
      <c r="D17" s="229">
        <v>5</v>
      </c>
      <c r="E17" s="229">
        <v>2222</v>
      </c>
      <c r="F17" s="229">
        <v>989</v>
      </c>
      <c r="G17" s="229">
        <v>0.44509450950000001</v>
      </c>
      <c r="I17" s="229" t="s">
        <v>1260</v>
      </c>
      <c r="J17" s="224">
        <v>5</v>
      </c>
      <c r="K17" s="209" t="str">
        <f ca="1">OFFSET('09.入模变量表现'!$N$2,MATCH($K$2,'09.入模变量表现'!$B$2:$B$506,0)+J9-2,0)</f>
        <v>(.,.]</v>
      </c>
      <c r="L17" s="210">
        <f t="shared" si="3"/>
        <v>0</v>
      </c>
      <c r="M17" s="210">
        <f t="shared" si="2"/>
        <v>0</v>
      </c>
      <c r="N17" s="210">
        <f t="shared" si="2"/>
        <v>0</v>
      </c>
      <c r="O17" s="210">
        <f t="shared" si="2"/>
        <v>0</v>
      </c>
      <c r="P17" s="210">
        <f t="shared" si="2"/>
        <v>0</v>
      </c>
      <c r="Q17" s="210">
        <f t="shared" si="2"/>
        <v>0</v>
      </c>
      <c r="R17" s="210">
        <f t="shared" si="2"/>
        <v>0</v>
      </c>
      <c r="S17" s="210">
        <f t="shared" si="2"/>
        <v>0</v>
      </c>
      <c r="T17" s="210">
        <f t="shared" si="2"/>
        <v>0</v>
      </c>
      <c r="U17" s="210">
        <f t="shared" si="2"/>
        <v>0</v>
      </c>
      <c r="V17" s="210">
        <f t="shared" si="2"/>
        <v>0</v>
      </c>
    </row>
    <row r="18" spans="2:22" hidden="1" x14ac:dyDescent="0.15">
      <c r="B18" s="244" t="s">
        <v>1360</v>
      </c>
      <c r="C18" s="229" t="s">
        <v>1268</v>
      </c>
      <c r="D18" s="229">
        <v>1</v>
      </c>
      <c r="E18" s="229">
        <v>1493</v>
      </c>
      <c r="F18" s="229">
        <v>1237</v>
      </c>
      <c r="G18" s="229">
        <v>0.8285331547</v>
      </c>
      <c r="I18" s="229" t="s">
        <v>1272</v>
      </c>
    </row>
    <row r="19" spans="2:22" hidden="1" x14ac:dyDescent="0.15">
      <c r="B19" s="244" t="s">
        <v>1360</v>
      </c>
      <c r="C19" s="229" t="s">
        <v>1268</v>
      </c>
      <c r="D19" s="229">
        <v>2</v>
      </c>
      <c r="E19" s="229">
        <v>5422</v>
      </c>
      <c r="F19" s="229">
        <v>4093</v>
      </c>
      <c r="G19" s="229">
        <v>0.7548874954</v>
      </c>
      <c r="I19" s="229" t="s">
        <v>1266</v>
      </c>
    </row>
    <row r="20" spans="2:22" hidden="1" x14ac:dyDescent="0.15">
      <c r="B20" s="244" t="s">
        <v>1360</v>
      </c>
      <c r="C20" s="229" t="s">
        <v>1268</v>
      </c>
      <c r="D20" s="229">
        <v>3</v>
      </c>
      <c r="E20" s="229">
        <v>7273</v>
      </c>
      <c r="F20" s="229">
        <v>5036</v>
      </c>
      <c r="G20" s="229">
        <v>0.69242403409999997</v>
      </c>
      <c r="I20" s="229" t="s">
        <v>1144</v>
      </c>
    </row>
    <row r="21" spans="2:22" hidden="1" x14ac:dyDescent="0.15">
      <c r="B21" s="244" t="s">
        <v>1360</v>
      </c>
      <c r="C21" s="229" t="s">
        <v>1268</v>
      </c>
      <c r="D21" s="229">
        <v>4</v>
      </c>
      <c r="E21" s="229">
        <v>7654</v>
      </c>
      <c r="F21" s="229">
        <v>4746</v>
      </c>
      <c r="G21" s="229">
        <v>0.62006793829999995</v>
      </c>
      <c r="I21" s="229" t="s">
        <v>1115</v>
      </c>
    </row>
    <row r="22" spans="2:22" hidden="1" x14ac:dyDescent="0.15">
      <c r="B22" s="244" t="s">
        <v>1360</v>
      </c>
      <c r="C22" s="229" t="s">
        <v>1268</v>
      </c>
      <c r="D22" s="229">
        <v>5</v>
      </c>
      <c r="E22" s="229">
        <v>2697</v>
      </c>
      <c r="F22" s="229">
        <v>1334</v>
      </c>
      <c r="G22" s="229">
        <v>0.49462365590000001</v>
      </c>
      <c r="I22" s="229" t="s">
        <v>1110</v>
      </c>
    </row>
    <row r="23" spans="2:22" hidden="1" x14ac:dyDescent="0.15">
      <c r="B23" s="244" t="s">
        <v>1337</v>
      </c>
      <c r="C23" s="229" t="s">
        <v>1268</v>
      </c>
      <c r="D23" s="229">
        <v>1</v>
      </c>
      <c r="E23" s="229">
        <v>1811</v>
      </c>
      <c r="F23" s="229">
        <v>1433</v>
      </c>
      <c r="G23" s="229">
        <v>0.79127553839999998</v>
      </c>
    </row>
    <row r="24" spans="2:22" hidden="1" x14ac:dyDescent="0.15">
      <c r="B24" s="244" t="s">
        <v>1337</v>
      </c>
      <c r="C24" s="229" t="s">
        <v>1268</v>
      </c>
      <c r="D24" s="229">
        <v>2</v>
      </c>
      <c r="E24" s="229">
        <v>5266</v>
      </c>
      <c r="F24" s="229">
        <v>3688</v>
      </c>
      <c r="G24" s="229">
        <v>0.70034181539999996</v>
      </c>
    </row>
    <row r="25" spans="2:22" hidden="1" x14ac:dyDescent="0.15">
      <c r="B25" s="244" t="s">
        <v>1337</v>
      </c>
      <c r="C25" s="229" t="s">
        <v>1268</v>
      </c>
      <c r="D25" s="229">
        <v>3</v>
      </c>
      <c r="E25" s="229">
        <v>8590</v>
      </c>
      <c r="F25" s="229">
        <v>5508</v>
      </c>
      <c r="G25" s="229">
        <v>0.64121071009999997</v>
      </c>
    </row>
    <row r="26" spans="2:22" hidden="1" x14ac:dyDescent="0.15">
      <c r="B26" s="244" t="s">
        <v>1337</v>
      </c>
      <c r="C26" s="229" t="s">
        <v>1268</v>
      </c>
      <c r="D26" s="229">
        <v>4</v>
      </c>
      <c r="E26" s="229">
        <v>9855</v>
      </c>
      <c r="F26" s="229">
        <v>5412</v>
      </c>
      <c r="G26" s="229">
        <v>0.54916286150000004</v>
      </c>
    </row>
    <row r="27" spans="2:22" hidden="1" x14ac:dyDescent="0.15">
      <c r="B27" s="244" t="s">
        <v>1337</v>
      </c>
      <c r="C27" s="229" t="s">
        <v>1268</v>
      </c>
      <c r="D27" s="229">
        <v>5</v>
      </c>
      <c r="E27" s="229">
        <v>4166</v>
      </c>
      <c r="F27" s="229">
        <v>1728</v>
      </c>
      <c r="G27" s="229">
        <v>0.4147863658</v>
      </c>
    </row>
    <row r="28" spans="2:22" hidden="1" x14ac:dyDescent="0.15">
      <c r="B28" s="244" t="s">
        <v>1338</v>
      </c>
      <c r="C28" s="229" t="s">
        <v>1268</v>
      </c>
      <c r="D28" s="229">
        <v>1</v>
      </c>
      <c r="E28" s="229">
        <v>1790</v>
      </c>
      <c r="F28" s="229">
        <v>1434</v>
      </c>
      <c r="G28" s="229">
        <v>0.8011173184</v>
      </c>
    </row>
    <row r="29" spans="2:22" hidden="1" x14ac:dyDescent="0.15">
      <c r="B29" s="244" t="s">
        <v>1338</v>
      </c>
      <c r="C29" s="229" t="s">
        <v>1268</v>
      </c>
      <c r="D29" s="229">
        <v>2</v>
      </c>
      <c r="E29" s="229">
        <v>4944</v>
      </c>
      <c r="F29" s="229">
        <v>3621</v>
      </c>
      <c r="G29" s="229">
        <v>0.73240291260000001</v>
      </c>
    </row>
    <row r="30" spans="2:22" hidden="1" x14ac:dyDescent="0.15">
      <c r="B30" s="244" t="s">
        <v>1338</v>
      </c>
      <c r="C30" s="229" t="s">
        <v>1268</v>
      </c>
      <c r="D30" s="229">
        <v>3</v>
      </c>
      <c r="E30" s="229">
        <v>8198</v>
      </c>
      <c r="F30" s="229">
        <v>5534</v>
      </c>
      <c r="G30" s="229">
        <v>0.6750426933</v>
      </c>
    </row>
    <row r="31" spans="2:22" hidden="1" x14ac:dyDescent="0.15">
      <c r="B31" s="244" t="s">
        <v>1338</v>
      </c>
      <c r="C31" s="229" t="s">
        <v>1268</v>
      </c>
      <c r="D31" s="229">
        <v>4</v>
      </c>
      <c r="E31" s="229">
        <v>10213</v>
      </c>
      <c r="F31" s="229">
        <v>5929</v>
      </c>
      <c r="G31" s="229">
        <v>0.58053461269999995</v>
      </c>
    </row>
    <row r="32" spans="2:22" hidden="1" x14ac:dyDescent="0.15">
      <c r="B32" s="244" t="s">
        <v>1338</v>
      </c>
      <c r="C32" s="229" t="s">
        <v>1268</v>
      </c>
      <c r="D32" s="229">
        <v>5</v>
      </c>
      <c r="E32" s="229">
        <v>4783</v>
      </c>
      <c r="F32" s="229">
        <v>2127</v>
      </c>
      <c r="G32" s="229">
        <v>0.44469997909999998</v>
      </c>
    </row>
    <row r="33" spans="2:9" hidden="1" x14ac:dyDescent="0.15">
      <c r="B33" s="244" t="s">
        <v>1339</v>
      </c>
      <c r="C33" s="229" t="s">
        <v>1268</v>
      </c>
      <c r="D33" s="229">
        <v>1</v>
      </c>
      <c r="E33" s="229">
        <v>1510</v>
      </c>
      <c r="F33" s="229">
        <v>1227</v>
      </c>
      <c r="G33" s="229">
        <v>0.81258278149999996</v>
      </c>
    </row>
    <row r="34" spans="2:9" hidden="1" x14ac:dyDescent="0.15">
      <c r="B34" s="244" t="s">
        <v>1339</v>
      </c>
      <c r="C34" s="229" t="s">
        <v>1268</v>
      </c>
      <c r="D34" s="229">
        <v>2</v>
      </c>
      <c r="E34" s="229">
        <v>4752</v>
      </c>
      <c r="F34" s="229">
        <v>3507</v>
      </c>
      <c r="G34" s="229">
        <v>0.73800505049999998</v>
      </c>
    </row>
    <row r="35" spans="2:9" hidden="1" x14ac:dyDescent="0.15">
      <c r="B35" s="244" t="s">
        <v>1339</v>
      </c>
      <c r="C35" s="229" t="s">
        <v>1268</v>
      </c>
      <c r="D35" s="229">
        <v>3</v>
      </c>
      <c r="E35" s="229">
        <v>7697</v>
      </c>
      <c r="F35" s="229">
        <v>5304</v>
      </c>
      <c r="G35" s="229">
        <v>0.6890996492</v>
      </c>
    </row>
    <row r="36" spans="2:9" hidden="1" x14ac:dyDescent="0.15">
      <c r="B36" s="244" t="s">
        <v>1339</v>
      </c>
      <c r="C36" s="229" t="s">
        <v>1268</v>
      </c>
      <c r="D36" s="229">
        <v>4</v>
      </c>
      <c r="E36" s="229">
        <v>10226</v>
      </c>
      <c r="F36" s="229">
        <v>6120</v>
      </c>
      <c r="G36" s="229">
        <v>0.59847447679999999</v>
      </c>
      <c r="I36" s="229" t="s">
        <v>1326</v>
      </c>
    </row>
    <row r="37" spans="2:9" hidden="1" x14ac:dyDescent="0.15">
      <c r="B37" s="244" t="s">
        <v>1339</v>
      </c>
      <c r="C37" s="229" t="s">
        <v>1268</v>
      </c>
      <c r="D37" s="229">
        <v>5</v>
      </c>
      <c r="E37" s="229">
        <v>4440</v>
      </c>
      <c r="F37" s="229">
        <v>2068</v>
      </c>
      <c r="G37" s="229">
        <v>0.46576576580000001</v>
      </c>
    </row>
    <row r="38" spans="2:9" hidden="1" x14ac:dyDescent="0.15">
      <c r="B38" s="244" t="s">
        <v>1340</v>
      </c>
      <c r="C38" s="229" t="s">
        <v>1268</v>
      </c>
      <c r="D38" s="229">
        <v>1</v>
      </c>
      <c r="E38" s="229">
        <v>1502</v>
      </c>
      <c r="F38" s="229">
        <v>1239</v>
      </c>
      <c r="G38" s="229">
        <v>0.8249001332</v>
      </c>
    </row>
    <row r="39" spans="2:9" hidden="1" x14ac:dyDescent="0.15">
      <c r="B39" s="244" t="s">
        <v>1340</v>
      </c>
      <c r="C39" s="229" t="s">
        <v>1268</v>
      </c>
      <c r="D39" s="229">
        <v>2</v>
      </c>
      <c r="E39" s="229">
        <v>5199</v>
      </c>
      <c r="F39" s="229">
        <v>3882</v>
      </c>
      <c r="G39" s="229">
        <v>0.7466820542</v>
      </c>
    </row>
    <row r="40" spans="2:9" hidden="1" x14ac:dyDescent="0.15">
      <c r="B40" s="244" t="s">
        <v>1340</v>
      </c>
      <c r="C40" s="229" t="s">
        <v>1268</v>
      </c>
      <c r="D40" s="229">
        <v>3</v>
      </c>
      <c r="E40" s="229">
        <v>8286</v>
      </c>
      <c r="F40" s="229">
        <v>5775</v>
      </c>
      <c r="G40" s="229">
        <v>0.69695872560000005</v>
      </c>
    </row>
    <row r="41" spans="2:9" hidden="1" x14ac:dyDescent="0.15">
      <c r="B41" s="244" t="s">
        <v>1340</v>
      </c>
      <c r="C41" s="229" t="s">
        <v>1268</v>
      </c>
      <c r="D41" s="229">
        <v>4</v>
      </c>
      <c r="E41" s="229">
        <v>11517</v>
      </c>
      <c r="F41" s="229">
        <v>6995</v>
      </c>
      <c r="G41" s="229">
        <v>0.60736302860000002</v>
      </c>
    </row>
    <row r="42" spans="2:9" hidden="1" x14ac:dyDescent="0.15">
      <c r="B42" s="244" t="s">
        <v>1340</v>
      </c>
      <c r="C42" s="229" t="s">
        <v>1268</v>
      </c>
      <c r="D42" s="229">
        <v>5</v>
      </c>
      <c r="E42" s="229">
        <v>5178</v>
      </c>
      <c r="F42" s="229">
        <v>2392</v>
      </c>
      <c r="G42" s="229">
        <v>0.46195442260000003</v>
      </c>
    </row>
    <row r="43" spans="2:9" hidden="1" x14ac:dyDescent="0.15">
      <c r="B43" s="244" t="s">
        <v>1341</v>
      </c>
      <c r="C43" s="229" t="s">
        <v>1268</v>
      </c>
      <c r="D43" s="229">
        <v>1</v>
      </c>
      <c r="E43" s="229">
        <v>1488</v>
      </c>
      <c r="F43" s="229">
        <v>1258</v>
      </c>
      <c r="G43" s="229">
        <v>0.84543010750000003</v>
      </c>
    </row>
    <row r="44" spans="2:9" hidden="1" x14ac:dyDescent="0.15">
      <c r="B44" s="244" t="s">
        <v>1341</v>
      </c>
      <c r="C44" s="229" t="s">
        <v>1268</v>
      </c>
      <c r="D44" s="229">
        <v>2</v>
      </c>
      <c r="E44" s="229">
        <v>5068</v>
      </c>
      <c r="F44" s="229">
        <v>3852</v>
      </c>
      <c r="G44" s="229">
        <v>0.76006314129999997</v>
      </c>
    </row>
    <row r="45" spans="2:9" hidden="1" x14ac:dyDescent="0.15">
      <c r="B45" s="244" t="s">
        <v>1341</v>
      </c>
      <c r="C45" s="229" t="s">
        <v>1268</v>
      </c>
      <c r="D45" s="229">
        <v>3</v>
      </c>
      <c r="E45" s="229">
        <v>7717</v>
      </c>
      <c r="F45" s="229">
        <v>5511</v>
      </c>
      <c r="G45" s="229">
        <v>0.71413761819999999</v>
      </c>
    </row>
    <row r="46" spans="2:9" hidden="1" x14ac:dyDescent="0.15">
      <c r="B46" s="244" t="s">
        <v>1341</v>
      </c>
      <c r="C46" s="229" t="s">
        <v>1268</v>
      </c>
      <c r="D46" s="229">
        <v>4</v>
      </c>
      <c r="E46" s="229">
        <v>10152</v>
      </c>
      <c r="F46" s="229">
        <v>6473</v>
      </c>
      <c r="G46" s="229">
        <v>0.63760835299999996</v>
      </c>
    </row>
    <row r="47" spans="2:9" hidden="1" x14ac:dyDescent="0.15">
      <c r="B47" s="244" t="s">
        <v>1341</v>
      </c>
      <c r="C47" s="229" t="s">
        <v>1268</v>
      </c>
      <c r="D47" s="229">
        <v>5</v>
      </c>
      <c r="E47" s="229">
        <v>4539</v>
      </c>
      <c r="F47" s="229">
        <v>2360</v>
      </c>
      <c r="G47" s="229">
        <v>0.51993831239999999</v>
      </c>
    </row>
    <row r="48" spans="2:9" hidden="1" x14ac:dyDescent="0.15">
      <c r="B48" s="244" t="s">
        <v>1342</v>
      </c>
      <c r="C48" s="229" t="s">
        <v>1268</v>
      </c>
      <c r="D48" s="229">
        <v>1</v>
      </c>
      <c r="E48" s="229">
        <v>1152</v>
      </c>
      <c r="F48" s="229">
        <v>993</v>
      </c>
      <c r="G48" s="229">
        <v>0.86197916669999997</v>
      </c>
    </row>
    <row r="49" spans="2:9" hidden="1" x14ac:dyDescent="0.15">
      <c r="B49" s="244" t="s">
        <v>1342</v>
      </c>
      <c r="C49" s="229" t="s">
        <v>1268</v>
      </c>
      <c r="D49" s="229">
        <v>2</v>
      </c>
      <c r="E49" s="229">
        <v>4299</v>
      </c>
      <c r="F49" s="229">
        <v>3406</v>
      </c>
      <c r="G49" s="229">
        <v>0.79227727380000001</v>
      </c>
    </row>
    <row r="50" spans="2:9" hidden="1" x14ac:dyDescent="0.15">
      <c r="B50" s="244" t="s">
        <v>1342</v>
      </c>
      <c r="C50" s="229" t="s">
        <v>1268</v>
      </c>
      <c r="D50" s="229">
        <v>3</v>
      </c>
      <c r="E50" s="229">
        <v>6484</v>
      </c>
      <c r="F50" s="229">
        <v>4827</v>
      </c>
      <c r="G50" s="229">
        <v>0.74444787170000004</v>
      </c>
    </row>
    <row r="51" spans="2:9" hidden="1" x14ac:dyDescent="0.15">
      <c r="B51" s="244" t="s">
        <v>1342</v>
      </c>
      <c r="C51" s="229" t="s">
        <v>1268</v>
      </c>
      <c r="D51" s="229">
        <v>4</v>
      </c>
      <c r="E51" s="229">
        <v>8637</v>
      </c>
      <c r="F51" s="229">
        <v>5764</v>
      </c>
      <c r="G51" s="229">
        <v>0.66736135230000004</v>
      </c>
    </row>
    <row r="52" spans="2:9" hidden="1" x14ac:dyDescent="0.15">
      <c r="B52" s="244" t="s">
        <v>1342</v>
      </c>
      <c r="C52" s="229" t="s">
        <v>1268</v>
      </c>
      <c r="D52" s="229">
        <v>5</v>
      </c>
      <c r="E52" s="229">
        <v>3963</v>
      </c>
      <c r="F52" s="229">
        <v>2115</v>
      </c>
      <c r="G52" s="229">
        <v>0.53368660109999999</v>
      </c>
    </row>
    <row r="53" spans="2:9" hidden="1" x14ac:dyDescent="0.15">
      <c r="B53" s="244" t="s">
        <v>1358</v>
      </c>
      <c r="C53" s="229" t="s">
        <v>1268</v>
      </c>
      <c r="D53" s="229">
        <v>1</v>
      </c>
      <c r="E53" s="229">
        <v>1412</v>
      </c>
      <c r="F53" s="229">
        <v>1221</v>
      </c>
      <c r="G53" s="229">
        <v>0.86473087820000005</v>
      </c>
    </row>
    <row r="54" spans="2:9" hidden="1" x14ac:dyDescent="0.15">
      <c r="B54" s="244" t="s">
        <v>1358</v>
      </c>
      <c r="C54" s="229" t="s">
        <v>1268</v>
      </c>
      <c r="D54" s="229">
        <v>2</v>
      </c>
      <c r="E54" s="229">
        <v>5577</v>
      </c>
      <c r="F54" s="229">
        <v>4492</v>
      </c>
      <c r="G54" s="229">
        <v>0.80545095929999999</v>
      </c>
      <c r="I54" s="229" t="s">
        <v>1327</v>
      </c>
    </row>
    <row r="55" spans="2:9" hidden="1" x14ac:dyDescent="0.15">
      <c r="B55" s="244" t="s">
        <v>1358</v>
      </c>
      <c r="C55" s="229" t="s">
        <v>1268</v>
      </c>
      <c r="D55" s="229">
        <v>3</v>
      </c>
      <c r="E55" s="229">
        <v>7822</v>
      </c>
      <c r="F55" s="229">
        <v>6025</v>
      </c>
      <c r="G55" s="229">
        <v>0.77026335980000005</v>
      </c>
    </row>
    <row r="56" spans="2:9" hidden="1" x14ac:dyDescent="0.15">
      <c r="B56" s="244" t="s">
        <v>1358</v>
      </c>
      <c r="C56" s="229" t="s">
        <v>1268</v>
      </c>
      <c r="D56" s="229">
        <v>4</v>
      </c>
      <c r="E56" s="229">
        <v>9850</v>
      </c>
      <c r="F56" s="229">
        <v>6985</v>
      </c>
      <c r="G56" s="229">
        <v>0.70913705579999997</v>
      </c>
    </row>
    <row r="57" spans="2:9" hidden="1" x14ac:dyDescent="0.15">
      <c r="B57" s="244" t="s">
        <v>1358</v>
      </c>
      <c r="C57" s="229" t="s">
        <v>1268</v>
      </c>
      <c r="D57" s="229">
        <v>5</v>
      </c>
      <c r="E57" s="229">
        <v>4264</v>
      </c>
      <c r="F57" s="229">
        <v>2537</v>
      </c>
      <c r="G57" s="229">
        <v>0.59498123830000005</v>
      </c>
    </row>
    <row r="58" spans="2:9" hidden="1" x14ac:dyDescent="0.15">
      <c r="B58" s="244" t="s">
        <v>1359</v>
      </c>
      <c r="C58" s="229" t="s">
        <v>1113</v>
      </c>
      <c r="D58" s="229">
        <v>1</v>
      </c>
      <c r="E58" s="229">
        <v>7012</v>
      </c>
      <c r="F58" s="229">
        <v>5311</v>
      </c>
      <c r="G58" s="229">
        <v>0.75741585850000004</v>
      </c>
    </row>
    <row r="59" spans="2:9" hidden="1" x14ac:dyDescent="0.15">
      <c r="B59" s="244" t="s">
        <v>1359</v>
      </c>
      <c r="C59" s="229" t="s">
        <v>1113</v>
      </c>
      <c r="D59" s="229">
        <v>2</v>
      </c>
      <c r="E59" s="229">
        <v>3975</v>
      </c>
      <c r="F59" s="229">
        <v>2616</v>
      </c>
      <c r="G59" s="229">
        <v>0.65811320750000002</v>
      </c>
    </row>
    <row r="60" spans="2:9" hidden="1" x14ac:dyDescent="0.15">
      <c r="B60" s="244" t="s">
        <v>1359</v>
      </c>
      <c r="C60" s="229" t="s">
        <v>1113</v>
      </c>
      <c r="D60" s="229">
        <v>3</v>
      </c>
      <c r="E60" s="229">
        <v>2621</v>
      </c>
      <c r="F60" s="229">
        <v>1568</v>
      </c>
      <c r="G60" s="229">
        <v>0.5982449447</v>
      </c>
    </row>
    <row r="61" spans="2:9" hidden="1" x14ac:dyDescent="0.15">
      <c r="B61" s="244" t="s">
        <v>1359</v>
      </c>
      <c r="C61" s="229" t="s">
        <v>1113</v>
      </c>
      <c r="D61" s="229">
        <v>4</v>
      </c>
      <c r="E61" s="229">
        <v>3826</v>
      </c>
      <c r="F61" s="229">
        <v>2150</v>
      </c>
      <c r="G61" s="229">
        <v>0.56194458960000004</v>
      </c>
    </row>
    <row r="62" spans="2:9" hidden="1" x14ac:dyDescent="0.15">
      <c r="B62" s="244" t="s">
        <v>1359</v>
      </c>
      <c r="C62" s="229" t="s">
        <v>1113</v>
      </c>
      <c r="D62" s="229">
        <v>5</v>
      </c>
      <c r="E62" s="229">
        <v>1346</v>
      </c>
      <c r="F62" s="229">
        <v>674</v>
      </c>
      <c r="G62" s="229">
        <v>0.50074294210000003</v>
      </c>
    </row>
    <row r="63" spans="2:9" hidden="1" x14ac:dyDescent="0.15">
      <c r="B63" s="244" t="s">
        <v>1334</v>
      </c>
      <c r="C63" s="229" t="s">
        <v>1113</v>
      </c>
      <c r="D63" s="229">
        <v>1</v>
      </c>
      <c r="E63" s="229">
        <v>8298</v>
      </c>
      <c r="F63" s="229">
        <v>5945</v>
      </c>
      <c r="G63" s="229">
        <v>0.71643769580000005</v>
      </c>
    </row>
    <row r="64" spans="2:9" hidden="1" x14ac:dyDescent="0.15">
      <c r="B64" s="244" t="s">
        <v>1334</v>
      </c>
      <c r="C64" s="229" t="s">
        <v>1113</v>
      </c>
      <c r="D64" s="229">
        <v>2</v>
      </c>
      <c r="E64" s="229">
        <v>4276</v>
      </c>
      <c r="F64" s="229">
        <v>2661</v>
      </c>
      <c r="G64" s="229">
        <v>0.62231057059999995</v>
      </c>
    </row>
    <row r="65" spans="2:9" hidden="1" x14ac:dyDescent="0.15">
      <c r="B65" s="244" t="s">
        <v>1334</v>
      </c>
      <c r="C65" s="229" t="s">
        <v>1113</v>
      </c>
      <c r="D65" s="229">
        <v>3</v>
      </c>
      <c r="E65" s="229">
        <v>2886</v>
      </c>
      <c r="F65" s="229">
        <v>1695</v>
      </c>
      <c r="G65" s="229">
        <v>0.58731808730000001</v>
      </c>
    </row>
    <row r="66" spans="2:9" hidden="1" x14ac:dyDescent="0.15">
      <c r="B66" s="244" t="s">
        <v>1334</v>
      </c>
      <c r="C66" s="229" t="s">
        <v>1113</v>
      </c>
      <c r="D66" s="229">
        <v>4</v>
      </c>
      <c r="E66" s="229">
        <v>4237</v>
      </c>
      <c r="F66" s="229">
        <v>2289</v>
      </c>
      <c r="G66" s="229">
        <v>0.54024073640000003</v>
      </c>
    </row>
    <row r="67" spans="2:9" hidden="1" x14ac:dyDescent="0.15">
      <c r="B67" s="244" t="s">
        <v>1334</v>
      </c>
      <c r="C67" s="229" t="s">
        <v>1113</v>
      </c>
      <c r="D67" s="229">
        <v>5</v>
      </c>
      <c r="E67" s="229">
        <v>1451</v>
      </c>
      <c r="F67" s="229">
        <v>688</v>
      </c>
      <c r="G67" s="229">
        <v>0.47415575469999999</v>
      </c>
    </row>
    <row r="68" spans="2:9" hidden="1" x14ac:dyDescent="0.15">
      <c r="B68" s="244" t="s">
        <v>1335</v>
      </c>
      <c r="C68" s="229" t="s">
        <v>1113</v>
      </c>
      <c r="D68" s="229">
        <v>1</v>
      </c>
      <c r="E68" s="229">
        <v>8271</v>
      </c>
      <c r="F68" s="229">
        <v>5914</v>
      </c>
      <c r="G68" s="229">
        <v>0.71502841250000004</v>
      </c>
    </row>
    <row r="69" spans="2:9" hidden="1" x14ac:dyDescent="0.15">
      <c r="B69" s="244" t="s">
        <v>1335</v>
      </c>
      <c r="C69" s="229" t="s">
        <v>1113</v>
      </c>
      <c r="D69" s="229">
        <v>2</v>
      </c>
      <c r="E69" s="229">
        <v>4302</v>
      </c>
      <c r="F69" s="229">
        <v>2719</v>
      </c>
      <c r="G69" s="229">
        <v>0.63203161320000001</v>
      </c>
    </row>
    <row r="70" spans="2:9" hidden="1" x14ac:dyDescent="0.15">
      <c r="B70" s="244" t="s">
        <v>1335</v>
      </c>
      <c r="C70" s="229" t="s">
        <v>1113</v>
      </c>
      <c r="D70" s="229">
        <v>3</v>
      </c>
      <c r="E70" s="229">
        <v>2860</v>
      </c>
      <c r="F70" s="229">
        <v>1714</v>
      </c>
      <c r="G70" s="229">
        <v>0.59930069929999996</v>
      </c>
    </row>
    <row r="71" spans="2:9" hidden="1" x14ac:dyDescent="0.15">
      <c r="B71" s="244" t="s">
        <v>1335</v>
      </c>
      <c r="C71" s="229" t="s">
        <v>1113</v>
      </c>
      <c r="D71" s="229">
        <v>4</v>
      </c>
      <c r="E71" s="229">
        <v>4462</v>
      </c>
      <c r="F71" s="229">
        <v>2459</v>
      </c>
      <c r="G71" s="229">
        <v>0.55109816229999997</v>
      </c>
      <c r="I71" s="229">
        <v>3</v>
      </c>
    </row>
    <row r="72" spans="2:9" hidden="1" x14ac:dyDescent="0.15">
      <c r="B72" s="244" t="s">
        <v>1335</v>
      </c>
      <c r="C72" s="229" t="s">
        <v>1113</v>
      </c>
      <c r="D72" s="229">
        <v>5</v>
      </c>
      <c r="E72" s="229">
        <v>1623</v>
      </c>
      <c r="F72" s="229">
        <v>804</v>
      </c>
      <c r="G72" s="229">
        <v>0.49537892789999999</v>
      </c>
    </row>
    <row r="73" spans="2:9" hidden="1" x14ac:dyDescent="0.15">
      <c r="B73" s="244" t="s">
        <v>1360</v>
      </c>
      <c r="C73" s="229" t="s">
        <v>1113</v>
      </c>
      <c r="D73" s="229">
        <v>1</v>
      </c>
      <c r="E73" s="229">
        <v>9848</v>
      </c>
      <c r="F73" s="229">
        <v>7365</v>
      </c>
      <c r="G73" s="229">
        <v>0.74786758730000003</v>
      </c>
    </row>
    <row r="74" spans="2:9" hidden="1" x14ac:dyDescent="0.15">
      <c r="B74" s="244" t="s">
        <v>1360</v>
      </c>
      <c r="C74" s="229" t="s">
        <v>1113</v>
      </c>
      <c r="D74" s="229">
        <v>2</v>
      </c>
      <c r="E74" s="229">
        <v>4744</v>
      </c>
      <c r="F74" s="229">
        <v>3091</v>
      </c>
      <c r="G74" s="229">
        <v>0.65155986509999997</v>
      </c>
    </row>
    <row r="75" spans="2:9" hidden="1" x14ac:dyDescent="0.15">
      <c r="B75" s="244" t="s">
        <v>1360</v>
      </c>
      <c r="C75" s="229" t="s">
        <v>1113</v>
      </c>
      <c r="D75" s="229">
        <v>3</v>
      </c>
      <c r="E75" s="229">
        <v>3202</v>
      </c>
      <c r="F75" s="229">
        <v>2002</v>
      </c>
      <c r="G75" s="229">
        <v>0.6252342286</v>
      </c>
    </row>
    <row r="76" spans="2:9" hidden="1" x14ac:dyDescent="0.15">
      <c r="B76" s="244" t="s">
        <v>1360</v>
      </c>
      <c r="C76" s="229" t="s">
        <v>1113</v>
      </c>
      <c r="D76" s="229">
        <v>4</v>
      </c>
      <c r="E76" s="229">
        <v>4880</v>
      </c>
      <c r="F76" s="229">
        <v>2997</v>
      </c>
      <c r="G76" s="229">
        <v>0.61413934429999995</v>
      </c>
    </row>
    <row r="77" spans="2:9" hidden="1" x14ac:dyDescent="0.15">
      <c r="B77" s="244" t="s">
        <v>1360</v>
      </c>
      <c r="C77" s="229" t="s">
        <v>1113</v>
      </c>
      <c r="D77" s="229">
        <v>5</v>
      </c>
      <c r="E77" s="229">
        <v>1865</v>
      </c>
      <c r="F77" s="229">
        <v>991</v>
      </c>
      <c r="G77" s="229">
        <v>0.53136729220000001</v>
      </c>
    </row>
    <row r="78" spans="2:9" hidden="1" x14ac:dyDescent="0.15">
      <c r="B78" s="244" t="s">
        <v>1337</v>
      </c>
      <c r="C78" s="229" t="s">
        <v>1113</v>
      </c>
      <c r="D78" s="229">
        <v>1</v>
      </c>
      <c r="E78" s="229">
        <v>12462</v>
      </c>
      <c r="F78" s="229">
        <v>8504</v>
      </c>
      <c r="G78" s="229">
        <v>0.68239447919999996</v>
      </c>
    </row>
    <row r="79" spans="2:9" hidden="1" x14ac:dyDescent="0.15">
      <c r="B79" s="244" t="s">
        <v>1337</v>
      </c>
      <c r="C79" s="229" t="s">
        <v>1113</v>
      </c>
      <c r="D79" s="229">
        <v>2</v>
      </c>
      <c r="E79" s="229">
        <v>5665</v>
      </c>
      <c r="F79" s="229">
        <v>3338</v>
      </c>
      <c r="G79" s="229">
        <v>0.58923212709999995</v>
      </c>
    </row>
    <row r="80" spans="2:9" hidden="1" x14ac:dyDescent="0.15">
      <c r="B80" s="244" t="s">
        <v>1337</v>
      </c>
      <c r="C80" s="229" t="s">
        <v>1113</v>
      </c>
      <c r="D80" s="229">
        <v>3</v>
      </c>
      <c r="E80" s="229">
        <v>3800</v>
      </c>
      <c r="F80" s="229">
        <v>2060</v>
      </c>
      <c r="G80" s="229">
        <v>0.54210526319999996</v>
      </c>
    </row>
    <row r="81" spans="2:7" hidden="1" x14ac:dyDescent="0.15">
      <c r="B81" s="244" t="s">
        <v>1337</v>
      </c>
      <c r="C81" s="229" t="s">
        <v>1113</v>
      </c>
      <c r="D81" s="229">
        <v>4</v>
      </c>
      <c r="E81" s="229">
        <v>5488</v>
      </c>
      <c r="F81" s="229">
        <v>2831</v>
      </c>
      <c r="G81" s="229">
        <v>0.51585276970000005</v>
      </c>
    </row>
    <row r="82" spans="2:7" hidden="1" x14ac:dyDescent="0.15">
      <c r="B82" s="244" t="s">
        <v>1337</v>
      </c>
      <c r="C82" s="229" t="s">
        <v>1113</v>
      </c>
      <c r="D82" s="229">
        <v>5</v>
      </c>
      <c r="E82" s="229">
        <v>2273</v>
      </c>
      <c r="F82" s="229">
        <v>1036</v>
      </c>
      <c r="G82" s="229">
        <v>0.45578530579999998</v>
      </c>
    </row>
    <row r="83" spans="2:7" hidden="1" x14ac:dyDescent="0.15">
      <c r="B83" s="244" t="s">
        <v>1338</v>
      </c>
      <c r="C83" s="229" t="s">
        <v>1113</v>
      </c>
      <c r="D83" s="229">
        <v>1</v>
      </c>
      <c r="E83" s="229">
        <v>12302</v>
      </c>
      <c r="F83" s="229">
        <v>8761</v>
      </c>
      <c r="G83" s="229">
        <v>0.71216062430000004</v>
      </c>
    </row>
    <row r="84" spans="2:7" hidden="1" x14ac:dyDescent="0.15">
      <c r="B84" s="244" t="s">
        <v>1338</v>
      </c>
      <c r="C84" s="229" t="s">
        <v>1113</v>
      </c>
      <c r="D84" s="229">
        <v>2</v>
      </c>
      <c r="E84" s="229">
        <v>5819</v>
      </c>
      <c r="F84" s="229">
        <v>3556</v>
      </c>
      <c r="G84" s="229">
        <v>0.61110156380000002</v>
      </c>
    </row>
    <row r="85" spans="2:7" hidden="1" x14ac:dyDescent="0.15">
      <c r="B85" s="244" t="s">
        <v>1338</v>
      </c>
      <c r="C85" s="229" t="s">
        <v>1113</v>
      </c>
      <c r="D85" s="229">
        <v>3</v>
      </c>
      <c r="E85" s="229">
        <v>3961</v>
      </c>
      <c r="F85" s="229">
        <v>2255</v>
      </c>
      <c r="G85" s="229">
        <v>0.56930068160000002</v>
      </c>
    </row>
    <row r="86" spans="2:7" hidden="1" x14ac:dyDescent="0.15">
      <c r="B86" s="244" t="s">
        <v>1338</v>
      </c>
      <c r="C86" s="229" t="s">
        <v>1113</v>
      </c>
      <c r="D86" s="229">
        <v>4</v>
      </c>
      <c r="E86" s="229">
        <v>5493</v>
      </c>
      <c r="F86" s="229">
        <v>2982</v>
      </c>
      <c r="G86" s="229">
        <v>0.5428727471</v>
      </c>
    </row>
    <row r="87" spans="2:7" hidden="1" x14ac:dyDescent="0.15">
      <c r="B87" s="244" t="s">
        <v>1338</v>
      </c>
      <c r="C87" s="229" t="s">
        <v>1113</v>
      </c>
      <c r="D87" s="229">
        <v>5</v>
      </c>
      <c r="E87" s="229">
        <v>2353</v>
      </c>
      <c r="F87" s="229">
        <v>1091</v>
      </c>
      <c r="G87" s="229">
        <v>0.46366340839999998</v>
      </c>
    </row>
    <row r="88" spans="2:7" hidden="1" x14ac:dyDescent="0.15">
      <c r="B88" s="244" t="s">
        <v>1339</v>
      </c>
      <c r="C88" s="229" t="s">
        <v>1113</v>
      </c>
      <c r="D88" s="229">
        <v>1</v>
      </c>
      <c r="E88" s="229">
        <v>11057</v>
      </c>
      <c r="F88" s="229">
        <v>8002</v>
      </c>
      <c r="G88" s="229">
        <v>0.72370444060000005</v>
      </c>
    </row>
    <row r="89" spans="2:7" hidden="1" x14ac:dyDescent="0.15">
      <c r="B89" s="244" t="s">
        <v>1339</v>
      </c>
      <c r="C89" s="229" t="s">
        <v>1113</v>
      </c>
      <c r="D89" s="229">
        <v>2</v>
      </c>
      <c r="E89" s="229">
        <v>5472</v>
      </c>
      <c r="F89" s="229">
        <v>3539</v>
      </c>
      <c r="G89" s="229">
        <v>0.64674707600000003</v>
      </c>
    </row>
    <row r="90" spans="2:7" hidden="1" x14ac:dyDescent="0.15">
      <c r="B90" s="244" t="s">
        <v>1339</v>
      </c>
      <c r="C90" s="229" t="s">
        <v>1113</v>
      </c>
      <c r="D90" s="229">
        <v>3</v>
      </c>
      <c r="E90" s="229">
        <v>3913</v>
      </c>
      <c r="F90" s="229">
        <v>2332</v>
      </c>
      <c r="G90" s="229">
        <v>0.59596217740000001</v>
      </c>
    </row>
    <row r="91" spans="2:7" hidden="1" x14ac:dyDescent="0.15">
      <c r="B91" s="244" t="s">
        <v>1339</v>
      </c>
      <c r="C91" s="229" t="s">
        <v>1113</v>
      </c>
      <c r="D91" s="229">
        <v>4</v>
      </c>
      <c r="E91" s="229">
        <v>5691</v>
      </c>
      <c r="F91" s="229">
        <v>3206</v>
      </c>
      <c r="G91" s="229">
        <v>0.5633456335</v>
      </c>
    </row>
    <row r="92" spans="2:7" hidden="1" x14ac:dyDescent="0.15">
      <c r="B92" s="244" t="s">
        <v>1339</v>
      </c>
      <c r="C92" s="229" t="s">
        <v>1113</v>
      </c>
      <c r="D92" s="229">
        <v>5</v>
      </c>
      <c r="E92" s="229">
        <v>2492</v>
      </c>
      <c r="F92" s="229">
        <v>1147</v>
      </c>
      <c r="G92" s="229">
        <v>0.46027287319999999</v>
      </c>
    </row>
    <row r="93" spans="2:7" hidden="1" x14ac:dyDescent="0.15">
      <c r="B93" s="244" t="s">
        <v>1340</v>
      </c>
      <c r="C93" s="229" t="s">
        <v>1113</v>
      </c>
      <c r="D93" s="229">
        <v>1</v>
      </c>
      <c r="E93" s="229">
        <v>12051</v>
      </c>
      <c r="F93" s="229">
        <v>8792</v>
      </c>
      <c r="G93" s="229">
        <v>0.72956601109999997</v>
      </c>
    </row>
    <row r="94" spans="2:7" hidden="1" x14ac:dyDescent="0.15">
      <c r="B94" s="244" t="s">
        <v>1340</v>
      </c>
      <c r="C94" s="229" t="s">
        <v>1113</v>
      </c>
      <c r="D94" s="229">
        <v>2</v>
      </c>
      <c r="E94" s="229">
        <v>5794</v>
      </c>
      <c r="F94" s="229">
        <v>3730</v>
      </c>
      <c r="G94" s="229">
        <v>0.64376941659999998</v>
      </c>
    </row>
    <row r="95" spans="2:7" hidden="1" x14ac:dyDescent="0.15">
      <c r="B95" s="244" t="s">
        <v>1340</v>
      </c>
      <c r="C95" s="229" t="s">
        <v>1113</v>
      </c>
      <c r="D95" s="229">
        <v>3</v>
      </c>
      <c r="E95" s="229">
        <v>4353</v>
      </c>
      <c r="F95" s="229">
        <v>2654</v>
      </c>
      <c r="G95" s="229">
        <v>0.60969446360000001</v>
      </c>
    </row>
    <row r="96" spans="2:7" hidden="1" x14ac:dyDescent="0.15">
      <c r="B96" s="244" t="s">
        <v>1340</v>
      </c>
      <c r="C96" s="229" t="s">
        <v>1113</v>
      </c>
      <c r="D96" s="229">
        <v>4</v>
      </c>
      <c r="E96" s="229">
        <v>6559</v>
      </c>
      <c r="F96" s="229">
        <v>3721</v>
      </c>
      <c r="G96" s="229">
        <v>0.56731209029999996</v>
      </c>
    </row>
    <row r="97" spans="2:7" hidden="1" x14ac:dyDescent="0.15">
      <c r="B97" s="244" t="s">
        <v>1340</v>
      </c>
      <c r="C97" s="229" t="s">
        <v>1113</v>
      </c>
      <c r="D97" s="229">
        <v>5</v>
      </c>
      <c r="E97" s="229">
        <v>2925</v>
      </c>
      <c r="F97" s="229">
        <v>1386</v>
      </c>
      <c r="G97" s="229">
        <v>0.4738461538</v>
      </c>
    </row>
    <row r="98" spans="2:7" hidden="1" x14ac:dyDescent="0.15">
      <c r="B98" s="244" t="s">
        <v>1341</v>
      </c>
      <c r="C98" s="229" t="s">
        <v>1113</v>
      </c>
      <c r="D98" s="229">
        <v>1</v>
      </c>
      <c r="E98" s="229">
        <v>11340</v>
      </c>
      <c r="F98" s="229">
        <v>8672</v>
      </c>
      <c r="G98" s="229">
        <v>0.76472663139999997</v>
      </c>
    </row>
    <row r="99" spans="2:7" hidden="1" x14ac:dyDescent="0.15">
      <c r="B99" s="244" t="s">
        <v>1341</v>
      </c>
      <c r="C99" s="229" t="s">
        <v>1113</v>
      </c>
      <c r="D99" s="229">
        <v>2</v>
      </c>
      <c r="E99" s="229">
        <v>5242</v>
      </c>
      <c r="F99" s="229">
        <v>3570</v>
      </c>
      <c r="G99" s="229">
        <v>0.68103777180000002</v>
      </c>
    </row>
    <row r="100" spans="2:7" hidden="1" x14ac:dyDescent="0.15">
      <c r="B100" s="244" t="s">
        <v>1341</v>
      </c>
      <c r="C100" s="229" t="s">
        <v>1113</v>
      </c>
      <c r="D100" s="229">
        <v>3</v>
      </c>
      <c r="E100" s="229">
        <v>3702</v>
      </c>
      <c r="F100" s="229">
        <v>2341</v>
      </c>
      <c r="G100" s="229">
        <v>0.63236088599999996</v>
      </c>
    </row>
    <row r="101" spans="2:7" hidden="1" x14ac:dyDescent="0.15">
      <c r="B101" s="244" t="s">
        <v>1341</v>
      </c>
      <c r="C101" s="229" t="s">
        <v>1113</v>
      </c>
      <c r="D101" s="229">
        <v>4</v>
      </c>
      <c r="E101" s="229">
        <v>5969</v>
      </c>
      <c r="F101" s="229">
        <v>3488</v>
      </c>
      <c r="G101" s="229">
        <v>0.58435248790000005</v>
      </c>
    </row>
    <row r="102" spans="2:7" hidden="1" x14ac:dyDescent="0.15">
      <c r="B102" s="244" t="s">
        <v>1341</v>
      </c>
      <c r="C102" s="229" t="s">
        <v>1113</v>
      </c>
      <c r="D102" s="229">
        <v>5</v>
      </c>
      <c r="E102" s="229">
        <v>2711</v>
      </c>
      <c r="F102" s="229">
        <v>1383</v>
      </c>
      <c r="G102" s="229">
        <v>0.51014385839999998</v>
      </c>
    </row>
    <row r="103" spans="2:7" hidden="1" x14ac:dyDescent="0.15">
      <c r="B103" s="244" t="s">
        <v>1342</v>
      </c>
      <c r="C103" s="229" t="s">
        <v>1113</v>
      </c>
      <c r="D103" s="229">
        <v>1</v>
      </c>
      <c r="E103" s="229">
        <v>9007</v>
      </c>
      <c r="F103" s="229">
        <v>7161</v>
      </c>
      <c r="G103" s="229">
        <v>0.79504829580000003</v>
      </c>
    </row>
    <row r="104" spans="2:7" hidden="1" x14ac:dyDescent="0.15">
      <c r="B104" s="244" t="s">
        <v>1342</v>
      </c>
      <c r="C104" s="229" t="s">
        <v>1113</v>
      </c>
      <c r="D104" s="229">
        <v>2</v>
      </c>
      <c r="E104" s="229">
        <v>4252</v>
      </c>
      <c r="F104" s="229">
        <v>3020</v>
      </c>
      <c r="G104" s="229">
        <v>0.71025399810000001</v>
      </c>
    </row>
    <row r="105" spans="2:7" hidden="1" x14ac:dyDescent="0.15">
      <c r="B105" s="244" t="s">
        <v>1342</v>
      </c>
      <c r="C105" s="229" t="s">
        <v>1113</v>
      </c>
      <c r="D105" s="229">
        <v>3</v>
      </c>
      <c r="E105" s="229">
        <v>3222</v>
      </c>
      <c r="F105" s="229">
        <v>2111</v>
      </c>
      <c r="G105" s="229">
        <v>0.65518311610000002</v>
      </c>
    </row>
    <row r="106" spans="2:7" hidden="1" x14ac:dyDescent="0.15">
      <c r="B106" s="244" t="s">
        <v>1342</v>
      </c>
      <c r="C106" s="229" t="s">
        <v>1113</v>
      </c>
      <c r="D106" s="229">
        <v>4</v>
      </c>
      <c r="E106" s="229">
        <v>5377</v>
      </c>
      <c r="F106" s="229">
        <v>3416</v>
      </c>
      <c r="G106" s="229">
        <v>0.63529849360000001</v>
      </c>
    </row>
    <row r="107" spans="2:7" hidden="1" x14ac:dyDescent="0.15">
      <c r="B107" s="244" t="s">
        <v>1342</v>
      </c>
      <c r="C107" s="229" t="s">
        <v>1113</v>
      </c>
      <c r="D107" s="229">
        <v>5</v>
      </c>
      <c r="E107" s="229">
        <v>2677</v>
      </c>
      <c r="F107" s="229">
        <v>1397</v>
      </c>
      <c r="G107" s="229">
        <v>0.52185282030000002</v>
      </c>
    </row>
    <row r="108" spans="2:7" hidden="1" x14ac:dyDescent="0.15">
      <c r="B108" s="244" t="s">
        <v>1358</v>
      </c>
      <c r="C108" s="229" t="s">
        <v>1113</v>
      </c>
      <c r="D108" s="229">
        <v>1</v>
      </c>
      <c r="E108" s="229">
        <v>11015</v>
      </c>
      <c r="F108" s="229">
        <v>9112</v>
      </c>
      <c r="G108" s="229">
        <v>0.82723558779999995</v>
      </c>
    </row>
    <row r="109" spans="2:7" hidden="1" x14ac:dyDescent="0.15">
      <c r="B109" s="244" t="s">
        <v>1358</v>
      </c>
      <c r="C109" s="229" t="s">
        <v>1113</v>
      </c>
      <c r="D109" s="229">
        <v>2</v>
      </c>
      <c r="E109" s="229">
        <v>4972</v>
      </c>
      <c r="F109" s="229">
        <v>3701</v>
      </c>
      <c r="G109" s="229">
        <v>0.74436846339999996</v>
      </c>
    </row>
    <row r="110" spans="2:7" hidden="1" x14ac:dyDescent="0.15">
      <c r="B110" s="244" t="s">
        <v>1358</v>
      </c>
      <c r="C110" s="229" t="s">
        <v>1113</v>
      </c>
      <c r="D110" s="229">
        <v>3</v>
      </c>
      <c r="E110" s="229">
        <v>3601</v>
      </c>
      <c r="F110" s="229">
        <v>2537</v>
      </c>
      <c r="G110" s="229">
        <v>0.70452652039999997</v>
      </c>
    </row>
    <row r="111" spans="2:7" hidden="1" x14ac:dyDescent="0.15">
      <c r="B111" s="244" t="s">
        <v>1358</v>
      </c>
      <c r="C111" s="229" t="s">
        <v>1113</v>
      </c>
      <c r="D111" s="229">
        <v>4</v>
      </c>
      <c r="E111" s="229">
        <v>6238</v>
      </c>
      <c r="F111" s="229">
        <v>4155</v>
      </c>
      <c r="G111" s="229">
        <v>0.66607887139999999</v>
      </c>
    </row>
    <row r="112" spans="2:7" hidden="1" x14ac:dyDescent="0.15">
      <c r="B112" s="244" t="s">
        <v>1358</v>
      </c>
      <c r="C112" s="229" t="s">
        <v>1113</v>
      </c>
      <c r="D112" s="229">
        <v>5</v>
      </c>
      <c r="E112" s="229">
        <v>3099</v>
      </c>
      <c r="F112" s="229">
        <v>1755</v>
      </c>
      <c r="G112" s="229">
        <v>0.56631171349999998</v>
      </c>
    </row>
    <row r="113" spans="2:7" hidden="1" x14ac:dyDescent="0.15">
      <c r="B113" s="244" t="s">
        <v>1359</v>
      </c>
      <c r="C113" s="229" t="s">
        <v>1145</v>
      </c>
      <c r="D113" s="229">
        <v>1</v>
      </c>
      <c r="E113" s="229">
        <v>7626</v>
      </c>
      <c r="F113" s="229">
        <v>5581</v>
      </c>
      <c r="G113" s="229">
        <v>0.73183844740000004</v>
      </c>
    </row>
    <row r="114" spans="2:7" hidden="1" x14ac:dyDescent="0.15">
      <c r="B114" s="244" t="s">
        <v>1359</v>
      </c>
      <c r="C114" s="229" t="s">
        <v>1145</v>
      </c>
      <c r="D114" s="229">
        <v>2</v>
      </c>
      <c r="E114" s="229">
        <v>6174</v>
      </c>
      <c r="F114" s="229">
        <v>4021</v>
      </c>
      <c r="G114" s="229">
        <v>0.65127955940000004</v>
      </c>
    </row>
    <row r="115" spans="2:7" hidden="1" x14ac:dyDescent="0.15">
      <c r="B115" s="244" t="s">
        <v>1359</v>
      </c>
      <c r="C115" s="229" t="s">
        <v>1145</v>
      </c>
      <c r="D115" s="229">
        <v>3</v>
      </c>
      <c r="E115" s="229">
        <v>1499</v>
      </c>
      <c r="F115" s="229">
        <v>896</v>
      </c>
      <c r="G115" s="229">
        <v>0.59773182120000001</v>
      </c>
    </row>
    <row r="116" spans="2:7" hidden="1" x14ac:dyDescent="0.15">
      <c r="B116" s="244" t="s">
        <v>1359</v>
      </c>
      <c r="C116" s="229" t="s">
        <v>1145</v>
      </c>
      <c r="D116" s="229">
        <v>4</v>
      </c>
      <c r="E116" s="229">
        <v>2082</v>
      </c>
      <c r="F116" s="229">
        <v>1122</v>
      </c>
      <c r="G116" s="229">
        <v>0.53890489909999995</v>
      </c>
    </row>
    <row r="117" spans="2:7" hidden="1" x14ac:dyDescent="0.15">
      <c r="B117" s="244" t="s">
        <v>1359</v>
      </c>
      <c r="C117" s="229" t="s">
        <v>1145</v>
      </c>
      <c r="D117" s="229">
        <v>5</v>
      </c>
      <c r="E117" s="229">
        <v>1399</v>
      </c>
      <c r="F117" s="229">
        <v>699</v>
      </c>
      <c r="G117" s="229">
        <v>0.49964260189999998</v>
      </c>
    </row>
    <row r="118" spans="2:7" hidden="1" x14ac:dyDescent="0.15">
      <c r="B118" s="244" t="s">
        <v>1334</v>
      </c>
      <c r="C118" s="229" t="s">
        <v>1145</v>
      </c>
      <c r="D118" s="229">
        <v>1</v>
      </c>
      <c r="E118" s="229">
        <v>8597</v>
      </c>
      <c r="F118" s="229">
        <v>6026</v>
      </c>
      <c r="G118" s="229">
        <v>0.70094218909999995</v>
      </c>
    </row>
    <row r="119" spans="2:7" hidden="1" x14ac:dyDescent="0.15">
      <c r="B119" s="244" t="s">
        <v>1334</v>
      </c>
      <c r="C119" s="229" t="s">
        <v>1145</v>
      </c>
      <c r="D119" s="229">
        <v>2</v>
      </c>
      <c r="E119" s="229">
        <v>7045</v>
      </c>
      <c r="F119" s="229">
        <v>4357</v>
      </c>
      <c r="G119" s="229">
        <v>0.61845280339999997</v>
      </c>
    </row>
    <row r="120" spans="2:7" hidden="1" x14ac:dyDescent="0.15">
      <c r="B120" s="244" t="s">
        <v>1334</v>
      </c>
      <c r="C120" s="229" t="s">
        <v>1145</v>
      </c>
      <c r="D120" s="229">
        <v>3</v>
      </c>
      <c r="E120" s="229">
        <v>1617</v>
      </c>
      <c r="F120" s="229">
        <v>937</v>
      </c>
      <c r="G120" s="229">
        <v>0.57946815090000003</v>
      </c>
    </row>
    <row r="121" spans="2:7" hidden="1" x14ac:dyDescent="0.15">
      <c r="B121" s="244" t="s">
        <v>1334</v>
      </c>
      <c r="C121" s="229" t="s">
        <v>1145</v>
      </c>
      <c r="D121" s="229">
        <v>4</v>
      </c>
      <c r="E121" s="229">
        <v>2288</v>
      </c>
      <c r="F121" s="229">
        <v>1243</v>
      </c>
      <c r="G121" s="229">
        <v>0.5432692308</v>
      </c>
    </row>
    <row r="122" spans="2:7" hidden="1" x14ac:dyDescent="0.15">
      <c r="B122" s="244" t="s">
        <v>1334</v>
      </c>
      <c r="C122" s="229" t="s">
        <v>1145</v>
      </c>
      <c r="D122" s="229">
        <v>5</v>
      </c>
      <c r="E122" s="229">
        <v>1601</v>
      </c>
      <c r="F122" s="229">
        <v>715</v>
      </c>
      <c r="G122" s="229">
        <v>0.44659587760000002</v>
      </c>
    </row>
    <row r="123" spans="2:7" hidden="1" x14ac:dyDescent="0.15">
      <c r="B123" s="244" t="s">
        <v>1335</v>
      </c>
      <c r="C123" s="229" t="s">
        <v>1145</v>
      </c>
      <c r="D123" s="229">
        <v>1</v>
      </c>
      <c r="E123" s="229">
        <v>8598</v>
      </c>
      <c r="F123" s="229">
        <v>5989</v>
      </c>
      <c r="G123" s="229">
        <v>0.69655733890000004</v>
      </c>
    </row>
    <row r="124" spans="2:7" hidden="1" x14ac:dyDescent="0.15">
      <c r="B124" s="244" t="s">
        <v>1335</v>
      </c>
      <c r="C124" s="229" t="s">
        <v>1145</v>
      </c>
      <c r="D124" s="229">
        <v>2</v>
      </c>
      <c r="E124" s="229">
        <v>7156</v>
      </c>
      <c r="F124" s="229">
        <v>4537</v>
      </c>
      <c r="G124" s="229">
        <v>0.63401341529999999</v>
      </c>
    </row>
    <row r="125" spans="2:7" hidden="1" x14ac:dyDescent="0.15">
      <c r="B125" s="244" t="s">
        <v>1335</v>
      </c>
      <c r="C125" s="229" t="s">
        <v>1145</v>
      </c>
      <c r="D125" s="229">
        <v>3</v>
      </c>
      <c r="E125" s="229">
        <v>1698</v>
      </c>
      <c r="F125" s="229">
        <v>990</v>
      </c>
      <c r="G125" s="229">
        <v>0.58303886930000004</v>
      </c>
    </row>
    <row r="126" spans="2:7" hidden="1" x14ac:dyDescent="0.15">
      <c r="B126" s="244" t="s">
        <v>1335</v>
      </c>
      <c r="C126" s="229" t="s">
        <v>1145</v>
      </c>
      <c r="D126" s="229">
        <v>4</v>
      </c>
      <c r="E126" s="229">
        <v>2427</v>
      </c>
      <c r="F126" s="229">
        <v>1304</v>
      </c>
      <c r="G126" s="229">
        <v>0.53728883400000005</v>
      </c>
    </row>
    <row r="127" spans="2:7" hidden="1" x14ac:dyDescent="0.15">
      <c r="B127" s="244" t="s">
        <v>1335</v>
      </c>
      <c r="C127" s="229" t="s">
        <v>1145</v>
      </c>
      <c r="D127" s="229">
        <v>5</v>
      </c>
      <c r="E127" s="229">
        <v>1639</v>
      </c>
      <c r="F127" s="229">
        <v>790</v>
      </c>
      <c r="G127" s="229">
        <v>0.48200122029999998</v>
      </c>
    </row>
    <row r="128" spans="2:7" hidden="1" x14ac:dyDescent="0.15">
      <c r="B128" s="244" t="s">
        <v>1360</v>
      </c>
      <c r="C128" s="229" t="s">
        <v>1145</v>
      </c>
      <c r="D128" s="229">
        <v>1</v>
      </c>
      <c r="E128" s="229">
        <v>9981</v>
      </c>
      <c r="F128" s="229">
        <v>7353</v>
      </c>
      <c r="G128" s="229">
        <v>0.73669972949999996</v>
      </c>
    </row>
    <row r="129" spans="2:7" hidden="1" x14ac:dyDescent="0.15">
      <c r="B129" s="244" t="s">
        <v>1360</v>
      </c>
      <c r="C129" s="229" t="s">
        <v>1145</v>
      </c>
      <c r="D129" s="229">
        <v>2</v>
      </c>
      <c r="E129" s="229">
        <v>8027</v>
      </c>
      <c r="F129" s="229">
        <v>5342</v>
      </c>
      <c r="G129" s="229">
        <v>0.66550392430000005</v>
      </c>
    </row>
    <row r="130" spans="2:7" hidden="1" x14ac:dyDescent="0.15">
      <c r="B130" s="244" t="s">
        <v>1360</v>
      </c>
      <c r="C130" s="229" t="s">
        <v>1145</v>
      </c>
      <c r="D130" s="229">
        <v>3</v>
      </c>
      <c r="E130" s="229">
        <v>1963</v>
      </c>
      <c r="F130" s="229">
        <v>1193</v>
      </c>
      <c r="G130" s="229">
        <v>0.60774325009999997</v>
      </c>
    </row>
    <row r="131" spans="2:7" hidden="1" x14ac:dyDescent="0.15">
      <c r="B131" s="244" t="s">
        <v>1360</v>
      </c>
      <c r="C131" s="229" t="s">
        <v>1145</v>
      </c>
      <c r="D131" s="229">
        <v>4</v>
      </c>
      <c r="E131" s="229">
        <v>2719</v>
      </c>
      <c r="F131" s="229">
        <v>1613</v>
      </c>
      <c r="G131" s="229">
        <v>0.59323280619999996</v>
      </c>
    </row>
    <row r="132" spans="2:7" hidden="1" x14ac:dyDescent="0.15">
      <c r="B132" s="244" t="s">
        <v>1360</v>
      </c>
      <c r="C132" s="229" t="s">
        <v>1145</v>
      </c>
      <c r="D132" s="229">
        <v>5</v>
      </c>
      <c r="E132" s="229">
        <v>1849</v>
      </c>
      <c r="F132" s="229">
        <v>945</v>
      </c>
      <c r="G132" s="229">
        <v>0.51108707409999998</v>
      </c>
    </row>
    <row r="133" spans="2:7" hidden="1" x14ac:dyDescent="0.15">
      <c r="B133" s="244" t="s">
        <v>1337</v>
      </c>
      <c r="C133" s="229" t="s">
        <v>1145</v>
      </c>
      <c r="D133" s="229">
        <v>1</v>
      </c>
      <c r="E133" s="229">
        <v>12280</v>
      </c>
      <c r="F133" s="229">
        <v>8158</v>
      </c>
      <c r="G133" s="229">
        <v>0.66433224759999998</v>
      </c>
    </row>
    <row r="134" spans="2:7" hidden="1" x14ac:dyDescent="0.15">
      <c r="B134" s="244" t="s">
        <v>1337</v>
      </c>
      <c r="C134" s="229" t="s">
        <v>1145</v>
      </c>
      <c r="D134" s="229">
        <v>2</v>
      </c>
      <c r="E134" s="229">
        <v>9778</v>
      </c>
      <c r="F134" s="229">
        <v>5820</v>
      </c>
      <c r="G134" s="229">
        <v>0.59521374510000002</v>
      </c>
    </row>
    <row r="135" spans="2:7" hidden="1" x14ac:dyDescent="0.15">
      <c r="B135" s="244" t="s">
        <v>1337</v>
      </c>
      <c r="C135" s="229" t="s">
        <v>1145</v>
      </c>
      <c r="D135" s="229">
        <v>3</v>
      </c>
      <c r="E135" s="229">
        <v>2183</v>
      </c>
      <c r="F135" s="229">
        <v>1211</v>
      </c>
      <c r="G135" s="229">
        <v>0.55474118189999999</v>
      </c>
    </row>
    <row r="136" spans="2:7" hidden="1" x14ac:dyDescent="0.15">
      <c r="B136" s="244" t="s">
        <v>1337</v>
      </c>
      <c r="C136" s="229" t="s">
        <v>1145</v>
      </c>
      <c r="D136" s="229">
        <v>4</v>
      </c>
      <c r="E136" s="229">
        <v>3186</v>
      </c>
      <c r="F136" s="229">
        <v>1604</v>
      </c>
      <c r="G136" s="229">
        <v>0.50345260510000001</v>
      </c>
    </row>
    <row r="137" spans="2:7" hidden="1" x14ac:dyDescent="0.15">
      <c r="B137" s="244" t="s">
        <v>1337</v>
      </c>
      <c r="C137" s="229" t="s">
        <v>1145</v>
      </c>
      <c r="D137" s="229">
        <v>5</v>
      </c>
      <c r="E137" s="229">
        <v>2261</v>
      </c>
      <c r="F137" s="229">
        <v>976</v>
      </c>
      <c r="G137" s="229">
        <v>0.43166740380000002</v>
      </c>
    </row>
    <row r="138" spans="2:7" hidden="1" x14ac:dyDescent="0.15">
      <c r="B138" s="244" t="s">
        <v>1338</v>
      </c>
      <c r="C138" s="229" t="s">
        <v>1145</v>
      </c>
      <c r="D138" s="229">
        <v>1</v>
      </c>
      <c r="E138" s="229">
        <v>12583</v>
      </c>
      <c r="F138" s="229">
        <v>8651</v>
      </c>
      <c r="G138" s="229">
        <v>0.68751490110000002</v>
      </c>
    </row>
    <row r="139" spans="2:7" hidden="1" x14ac:dyDescent="0.15">
      <c r="B139" s="244" t="s">
        <v>1338</v>
      </c>
      <c r="C139" s="229" t="s">
        <v>1145</v>
      </c>
      <c r="D139" s="229">
        <v>2</v>
      </c>
      <c r="E139" s="229">
        <v>9882</v>
      </c>
      <c r="F139" s="229">
        <v>6058</v>
      </c>
      <c r="G139" s="229">
        <v>0.61303379879999997</v>
      </c>
    </row>
    <row r="140" spans="2:7" hidden="1" x14ac:dyDescent="0.15">
      <c r="B140" s="244" t="s">
        <v>1338</v>
      </c>
      <c r="C140" s="229" t="s">
        <v>1145</v>
      </c>
      <c r="D140" s="229">
        <v>3</v>
      </c>
      <c r="E140" s="229">
        <v>2215</v>
      </c>
      <c r="F140" s="229">
        <v>1247</v>
      </c>
      <c r="G140" s="229">
        <v>0.56297968399999998</v>
      </c>
    </row>
    <row r="141" spans="2:7" hidden="1" x14ac:dyDescent="0.15">
      <c r="B141" s="244" t="s">
        <v>1338</v>
      </c>
      <c r="C141" s="229" t="s">
        <v>1145</v>
      </c>
      <c r="D141" s="229">
        <v>4</v>
      </c>
      <c r="E141" s="229">
        <v>3046</v>
      </c>
      <c r="F141" s="229">
        <v>1656</v>
      </c>
      <c r="G141" s="229">
        <v>0.54366382140000002</v>
      </c>
    </row>
    <row r="142" spans="2:7" hidden="1" x14ac:dyDescent="0.15">
      <c r="B142" s="244" t="s">
        <v>1338</v>
      </c>
      <c r="C142" s="229" t="s">
        <v>1145</v>
      </c>
      <c r="D142" s="229">
        <v>5</v>
      </c>
      <c r="E142" s="229">
        <v>2202</v>
      </c>
      <c r="F142" s="229">
        <v>1033</v>
      </c>
      <c r="G142" s="229">
        <v>0.46911898270000002</v>
      </c>
    </row>
    <row r="143" spans="2:7" hidden="1" x14ac:dyDescent="0.15">
      <c r="B143" s="244" t="s">
        <v>1339</v>
      </c>
      <c r="C143" s="229" t="s">
        <v>1145</v>
      </c>
      <c r="D143" s="229">
        <v>1</v>
      </c>
      <c r="E143" s="229">
        <v>11987</v>
      </c>
      <c r="F143" s="229">
        <v>8403</v>
      </c>
      <c r="G143" s="229">
        <v>0.70100942690000001</v>
      </c>
    </row>
    <row r="144" spans="2:7" hidden="1" x14ac:dyDescent="0.15">
      <c r="B144" s="244" t="s">
        <v>1339</v>
      </c>
      <c r="C144" s="229" t="s">
        <v>1145</v>
      </c>
      <c r="D144" s="229">
        <v>2</v>
      </c>
      <c r="E144" s="229">
        <v>9220</v>
      </c>
      <c r="F144" s="229">
        <v>5847</v>
      </c>
      <c r="G144" s="229">
        <v>0.63416485899999997</v>
      </c>
    </row>
    <row r="145" spans="2:7" hidden="1" x14ac:dyDescent="0.15">
      <c r="B145" s="244" t="s">
        <v>1339</v>
      </c>
      <c r="C145" s="229" t="s">
        <v>1145</v>
      </c>
      <c r="D145" s="229">
        <v>3</v>
      </c>
      <c r="E145" s="229">
        <v>2029</v>
      </c>
      <c r="F145" s="229">
        <v>1198</v>
      </c>
      <c r="G145" s="229">
        <v>0.59043863969999999</v>
      </c>
    </row>
    <row r="146" spans="2:7" hidden="1" x14ac:dyDescent="0.15">
      <c r="B146" s="244" t="s">
        <v>1339</v>
      </c>
      <c r="C146" s="229" t="s">
        <v>1145</v>
      </c>
      <c r="D146" s="229">
        <v>4</v>
      </c>
      <c r="E146" s="229">
        <v>3063</v>
      </c>
      <c r="F146" s="229">
        <v>1660</v>
      </c>
      <c r="G146" s="229">
        <v>0.5419523343</v>
      </c>
    </row>
    <row r="147" spans="2:7" hidden="1" x14ac:dyDescent="0.15">
      <c r="B147" s="244" t="s">
        <v>1339</v>
      </c>
      <c r="C147" s="229" t="s">
        <v>1145</v>
      </c>
      <c r="D147" s="229">
        <v>5</v>
      </c>
      <c r="E147" s="229">
        <v>2326</v>
      </c>
      <c r="F147" s="229">
        <v>1118</v>
      </c>
      <c r="G147" s="229">
        <v>0.4806534824</v>
      </c>
    </row>
    <row r="148" spans="2:7" hidden="1" x14ac:dyDescent="0.15">
      <c r="B148" s="244" t="s">
        <v>1340</v>
      </c>
      <c r="C148" s="229" t="s">
        <v>1145</v>
      </c>
      <c r="D148" s="229">
        <v>1</v>
      </c>
      <c r="E148" s="229">
        <v>13172</v>
      </c>
      <c r="F148" s="229">
        <v>9273</v>
      </c>
      <c r="G148" s="229">
        <v>0.70399331919999997</v>
      </c>
    </row>
    <row r="149" spans="2:7" hidden="1" x14ac:dyDescent="0.15">
      <c r="B149" s="244" t="s">
        <v>1340</v>
      </c>
      <c r="C149" s="229" t="s">
        <v>1145</v>
      </c>
      <c r="D149" s="229">
        <v>2</v>
      </c>
      <c r="E149" s="229">
        <v>10330</v>
      </c>
      <c r="F149" s="229">
        <v>6575</v>
      </c>
      <c r="G149" s="229">
        <v>0.63649564380000001</v>
      </c>
    </row>
    <row r="150" spans="2:7" hidden="1" x14ac:dyDescent="0.15">
      <c r="B150" s="244" t="s">
        <v>1340</v>
      </c>
      <c r="C150" s="229" t="s">
        <v>1145</v>
      </c>
      <c r="D150" s="229">
        <v>3</v>
      </c>
      <c r="E150" s="229">
        <v>2368</v>
      </c>
      <c r="F150" s="229">
        <v>1387</v>
      </c>
      <c r="G150" s="229">
        <v>0.58572635139999996</v>
      </c>
    </row>
    <row r="151" spans="2:7" hidden="1" x14ac:dyDescent="0.15">
      <c r="B151" s="244" t="s">
        <v>1340</v>
      </c>
      <c r="C151" s="229" t="s">
        <v>1145</v>
      </c>
      <c r="D151" s="229">
        <v>4</v>
      </c>
      <c r="E151" s="229">
        <v>3382</v>
      </c>
      <c r="F151" s="229">
        <v>1887</v>
      </c>
      <c r="G151" s="229">
        <v>0.55795387340000002</v>
      </c>
    </row>
    <row r="152" spans="2:7" hidden="1" x14ac:dyDescent="0.15">
      <c r="B152" s="244" t="s">
        <v>1340</v>
      </c>
      <c r="C152" s="229" t="s">
        <v>1145</v>
      </c>
      <c r="D152" s="229">
        <v>5</v>
      </c>
      <c r="E152" s="229">
        <v>2430</v>
      </c>
      <c r="F152" s="229">
        <v>1161</v>
      </c>
      <c r="G152" s="229">
        <v>0.47777777780000003</v>
      </c>
    </row>
    <row r="153" spans="2:7" hidden="1" x14ac:dyDescent="0.15">
      <c r="B153" s="244" t="s">
        <v>1341</v>
      </c>
      <c r="C153" s="229" t="s">
        <v>1145</v>
      </c>
      <c r="D153" s="229">
        <v>1</v>
      </c>
      <c r="E153" s="229">
        <v>12243</v>
      </c>
      <c r="F153" s="229">
        <v>8937</v>
      </c>
      <c r="G153" s="229">
        <v>0.72996814509999997</v>
      </c>
    </row>
    <row r="154" spans="2:7" hidden="1" x14ac:dyDescent="0.15">
      <c r="B154" s="244" t="s">
        <v>1341</v>
      </c>
      <c r="C154" s="229" t="s">
        <v>1145</v>
      </c>
      <c r="D154" s="229">
        <v>2</v>
      </c>
      <c r="E154" s="229">
        <v>9563</v>
      </c>
      <c r="F154" s="229">
        <v>6375</v>
      </c>
      <c r="G154" s="229">
        <v>0.66663181010000006</v>
      </c>
    </row>
    <row r="155" spans="2:7" hidden="1" x14ac:dyDescent="0.15">
      <c r="B155" s="244" t="s">
        <v>1341</v>
      </c>
      <c r="C155" s="229" t="s">
        <v>1145</v>
      </c>
      <c r="D155" s="229">
        <v>3</v>
      </c>
      <c r="E155" s="229">
        <v>2234</v>
      </c>
      <c r="F155" s="229">
        <v>1375</v>
      </c>
      <c r="G155" s="229">
        <v>0.61548791410000003</v>
      </c>
    </row>
    <row r="156" spans="2:7" hidden="1" x14ac:dyDescent="0.15">
      <c r="B156" s="244" t="s">
        <v>1341</v>
      </c>
      <c r="C156" s="229" t="s">
        <v>1145</v>
      </c>
      <c r="D156" s="229">
        <v>4</v>
      </c>
      <c r="E156" s="229">
        <v>2799</v>
      </c>
      <c r="F156" s="229">
        <v>1629</v>
      </c>
      <c r="G156" s="229">
        <v>0.5819935691</v>
      </c>
    </row>
    <row r="157" spans="2:7" hidden="1" x14ac:dyDescent="0.15">
      <c r="B157" s="244" t="s">
        <v>1341</v>
      </c>
      <c r="C157" s="229" t="s">
        <v>1145</v>
      </c>
      <c r="D157" s="229">
        <v>5</v>
      </c>
      <c r="E157" s="229">
        <v>2125</v>
      </c>
      <c r="F157" s="229">
        <v>1138</v>
      </c>
      <c r="G157" s="229">
        <v>0.53552941180000002</v>
      </c>
    </row>
    <row r="158" spans="2:7" hidden="1" x14ac:dyDescent="0.15">
      <c r="B158" s="244" t="s">
        <v>1342</v>
      </c>
      <c r="C158" s="229" t="s">
        <v>1145</v>
      </c>
      <c r="D158" s="229">
        <v>1</v>
      </c>
      <c r="E158" s="229">
        <v>10322</v>
      </c>
      <c r="F158" s="229">
        <v>7789</v>
      </c>
      <c r="G158" s="229">
        <v>0.75460182139999998</v>
      </c>
    </row>
    <row r="159" spans="2:7" hidden="1" x14ac:dyDescent="0.15">
      <c r="B159" s="244" t="s">
        <v>1342</v>
      </c>
      <c r="C159" s="229" t="s">
        <v>1145</v>
      </c>
      <c r="D159" s="229">
        <v>2</v>
      </c>
      <c r="E159" s="229">
        <v>8037</v>
      </c>
      <c r="F159" s="229">
        <v>5586</v>
      </c>
      <c r="G159" s="229">
        <v>0.69503546100000002</v>
      </c>
    </row>
    <row r="160" spans="2:7" hidden="1" x14ac:dyDescent="0.15">
      <c r="B160" s="244" t="s">
        <v>1342</v>
      </c>
      <c r="C160" s="229" t="s">
        <v>1145</v>
      </c>
      <c r="D160" s="229">
        <v>3</v>
      </c>
      <c r="E160" s="229">
        <v>1832</v>
      </c>
      <c r="F160" s="229">
        <v>1196</v>
      </c>
      <c r="G160" s="229">
        <v>0.65283842790000002</v>
      </c>
    </row>
    <row r="161" spans="2:7" hidden="1" x14ac:dyDescent="0.15">
      <c r="B161" s="244" t="s">
        <v>1342</v>
      </c>
      <c r="C161" s="229" t="s">
        <v>1145</v>
      </c>
      <c r="D161" s="229">
        <v>4</v>
      </c>
      <c r="E161" s="229">
        <v>2478</v>
      </c>
      <c r="F161" s="229">
        <v>1544</v>
      </c>
      <c r="G161" s="229">
        <v>0.62308313159999995</v>
      </c>
    </row>
    <row r="162" spans="2:7" hidden="1" x14ac:dyDescent="0.15">
      <c r="B162" s="244" t="s">
        <v>1342</v>
      </c>
      <c r="C162" s="229" t="s">
        <v>1145</v>
      </c>
      <c r="D162" s="229">
        <v>5</v>
      </c>
      <c r="E162" s="229">
        <v>1866</v>
      </c>
      <c r="F162" s="229">
        <v>990</v>
      </c>
      <c r="G162" s="229">
        <v>0.53054662379999995</v>
      </c>
    </row>
    <row r="163" spans="2:7" hidden="1" x14ac:dyDescent="0.15">
      <c r="B163" s="244" t="s">
        <v>1358</v>
      </c>
      <c r="C163" s="229" t="s">
        <v>1145</v>
      </c>
      <c r="D163" s="229">
        <v>1</v>
      </c>
      <c r="E163" s="229">
        <v>12347</v>
      </c>
      <c r="F163" s="229">
        <v>9758</v>
      </c>
      <c r="G163" s="229">
        <v>0.79031343649999997</v>
      </c>
    </row>
    <row r="164" spans="2:7" hidden="1" x14ac:dyDescent="0.15">
      <c r="B164" s="244" t="s">
        <v>1358</v>
      </c>
      <c r="C164" s="229" t="s">
        <v>1145</v>
      </c>
      <c r="D164" s="229">
        <v>2</v>
      </c>
      <c r="E164" s="229">
        <v>9326</v>
      </c>
      <c r="F164" s="229">
        <v>6814</v>
      </c>
      <c r="G164" s="229">
        <v>0.73064550719999999</v>
      </c>
    </row>
    <row r="165" spans="2:7" hidden="1" x14ac:dyDescent="0.15">
      <c r="B165" s="244" t="s">
        <v>1358</v>
      </c>
      <c r="C165" s="229" t="s">
        <v>1145</v>
      </c>
      <c r="D165" s="229">
        <v>3</v>
      </c>
      <c r="E165" s="229">
        <v>2097</v>
      </c>
      <c r="F165" s="229">
        <v>1473</v>
      </c>
      <c r="G165" s="229">
        <v>0.70243204579999996</v>
      </c>
    </row>
    <row r="166" spans="2:7" hidden="1" x14ac:dyDescent="0.15">
      <c r="B166" s="244" t="s">
        <v>1358</v>
      </c>
      <c r="C166" s="229" t="s">
        <v>1145</v>
      </c>
      <c r="D166" s="229">
        <v>4</v>
      </c>
      <c r="E166" s="229">
        <v>2955</v>
      </c>
      <c r="F166" s="229">
        <v>1957</v>
      </c>
      <c r="G166" s="229">
        <v>0.66226734350000005</v>
      </c>
    </row>
    <row r="167" spans="2:7" hidden="1" x14ac:dyDescent="0.15">
      <c r="B167" s="244" t="s">
        <v>1358</v>
      </c>
      <c r="C167" s="229" t="s">
        <v>1145</v>
      </c>
      <c r="D167" s="229">
        <v>5</v>
      </c>
      <c r="E167" s="229">
        <v>2200</v>
      </c>
      <c r="F167" s="229">
        <v>1258</v>
      </c>
      <c r="G167" s="229">
        <v>0.57181818179999999</v>
      </c>
    </row>
    <row r="168" spans="2:7" hidden="1" x14ac:dyDescent="0.15">
      <c r="B168" s="244" t="s">
        <v>1359</v>
      </c>
      <c r="C168" s="229" t="s">
        <v>1262</v>
      </c>
      <c r="D168" s="229">
        <v>1</v>
      </c>
      <c r="E168" s="229">
        <v>1260</v>
      </c>
      <c r="F168" s="229">
        <v>971</v>
      </c>
      <c r="G168" s="229">
        <v>0.77063492060000005</v>
      </c>
    </row>
    <row r="169" spans="2:7" hidden="1" x14ac:dyDescent="0.15">
      <c r="B169" s="244" t="s">
        <v>1359</v>
      </c>
      <c r="C169" s="229" t="s">
        <v>1262</v>
      </c>
      <c r="D169" s="229">
        <v>2</v>
      </c>
      <c r="E169" s="229">
        <v>5658</v>
      </c>
      <c r="F169" s="229">
        <v>3918</v>
      </c>
      <c r="G169" s="229">
        <v>0.69247083779999996</v>
      </c>
    </row>
    <row r="170" spans="2:7" hidden="1" x14ac:dyDescent="0.15">
      <c r="B170" s="244" t="s">
        <v>1359</v>
      </c>
      <c r="C170" s="229" t="s">
        <v>1262</v>
      </c>
      <c r="D170" s="229">
        <v>3</v>
      </c>
      <c r="E170" s="229">
        <v>8145</v>
      </c>
      <c r="F170" s="229">
        <v>5183</v>
      </c>
      <c r="G170" s="229">
        <v>0.63634131370000002</v>
      </c>
    </row>
    <row r="171" spans="2:7" hidden="1" x14ac:dyDescent="0.15">
      <c r="B171" s="244" t="s">
        <v>1359</v>
      </c>
      <c r="C171" s="229" t="s">
        <v>1262</v>
      </c>
      <c r="D171" s="229">
        <v>4</v>
      </c>
      <c r="E171" s="229">
        <v>2581</v>
      </c>
      <c r="F171" s="229">
        <v>1585</v>
      </c>
      <c r="G171" s="229">
        <v>0.61410306079999999</v>
      </c>
    </row>
    <row r="172" spans="2:7" hidden="1" x14ac:dyDescent="0.15">
      <c r="B172" s="244" t="s">
        <v>1359</v>
      </c>
      <c r="C172" s="229" t="s">
        <v>1262</v>
      </c>
      <c r="D172" s="229">
        <v>5</v>
      </c>
      <c r="E172" s="229">
        <v>1136</v>
      </c>
      <c r="F172" s="229">
        <v>662</v>
      </c>
      <c r="G172" s="229">
        <v>0.58274647889999998</v>
      </c>
    </row>
    <row r="173" spans="2:7" hidden="1" x14ac:dyDescent="0.15">
      <c r="B173" s="244" t="s">
        <v>1334</v>
      </c>
      <c r="C173" s="229" t="s">
        <v>1262</v>
      </c>
      <c r="D173" s="229">
        <v>1</v>
      </c>
      <c r="E173" s="229">
        <v>1590</v>
      </c>
      <c r="F173" s="229">
        <v>1167</v>
      </c>
      <c r="G173" s="229">
        <v>0.73396226419999999</v>
      </c>
    </row>
    <row r="174" spans="2:7" hidden="1" x14ac:dyDescent="0.15">
      <c r="B174" s="244" t="s">
        <v>1334</v>
      </c>
      <c r="C174" s="229" t="s">
        <v>1262</v>
      </c>
      <c r="D174" s="229">
        <v>2</v>
      </c>
      <c r="E174" s="229">
        <v>6183</v>
      </c>
      <c r="F174" s="229">
        <v>4135</v>
      </c>
      <c r="G174" s="229">
        <v>0.6687692059</v>
      </c>
    </row>
    <row r="175" spans="2:7" hidden="1" x14ac:dyDescent="0.15">
      <c r="B175" s="244" t="s">
        <v>1334</v>
      </c>
      <c r="C175" s="229" t="s">
        <v>1262</v>
      </c>
      <c r="D175" s="229">
        <v>3</v>
      </c>
      <c r="E175" s="229">
        <v>9216</v>
      </c>
      <c r="F175" s="229">
        <v>5655</v>
      </c>
      <c r="G175" s="229">
        <v>0.61360677080000003</v>
      </c>
    </row>
    <row r="176" spans="2:7" hidden="1" x14ac:dyDescent="0.15">
      <c r="B176" s="244" t="s">
        <v>1334</v>
      </c>
      <c r="C176" s="229" t="s">
        <v>1262</v>
      </c>
      <c r="D176" s="229">
        <v>4</v>
      </c>
      <c r="E176" s="229">
        <v>2762</v>
      </c>
      <c r="F176" s="229">
        <v>1565</v>
      </c>
      <c r="G176" s="229">
        <v>0.56661839250000001</v>
      </c>
    </row>
    <row r="177" spans="2:7" hidden="1" x14ac:dyDescent="0.15">
      <c r="B177" s="244" t="s">
        <v>1334</v>
      </c>
      <c r="C177" s="229" t="s">
        <v>1262</v>
      </c>
      <c r="D177" s="229">
        <v>5</v>
      </c>
      <c r="E177" s="229">
        <v>1397</v>
      </c>
      <c r="F177" s="229">
        <v>756</v>
      </c>
      <c r="G177" s="229">
        <v>0.54115962780000004</v>
      </c>
    </row>
    <row r="178" spans="2:7" hidden="1" x14ac:dyDescent="0.15">
      <c r="B178" s="244" t="s">
        <v>1335</v>
      </c>
      <c r="C178" s="229" t="s">
        <v>1262</v>
      </c>
      <c r="D178" s="229">
        <v>1</v>
      </c>
      <c r="E178" s="229">
        <v>1657</v>
      </c>
      <c r="F178" s="229">
        <v>1206</v>
      </c>
      <c r="G178" s="229">
        <v>0.72782136389999996</v>
      </c>
    </row>
    <row r="179" spans="2:7" hidden="1" x14ac:dyDescent="0.15">
      <c r="B179" s="244" t="s">
        <v>1335</v>
      </c>
      <c r="C179" s="229" t="s">
        <v>1262</v>
      </c>
      <c r="D179" s="229">
        <v>2</v>
      </c>
      <c r="E179" s="229">
        <v>6350</v>
      </c>
      <c r="F179" s="229">
        <v>4252</v>
      </c>
      <c r="G179" s="229">
        <v>0.66960629920000003</v>
      </c>
    </row>
    <row r="180" spans="2:7" hidden="1" x14ac:dyDescent="0.15">
      <c r="B180" s="244" t="s">
        <v>1335</v>
      </c>
      <c r="C180" s="229" t="s">
        <v>1262</v>
      </c>
      <c r="D180" s="229">
        <v>3</v>
      </c>
      <c r="E180" s="229">
        <v>9264</v>
      </c>
      <c r="F180" s="229">
        <v>5747</v>
      </c>
      <c r="G180" s="229">
        <v>0.62035837650000003</v>
      </c>
    </row>
    <row r="181" spans="2:7" hidden="1" x14ac:dyDescent="0.15">
      <c r="B181" s="244" t="s">
        <v>1335</v>
      </c>
      <c r="C181" s="229" t="s">
        <v>1262</v>
      </c>
      <c r="D181" s="229">
        <v>4</v>
      </c>
      <c r="E181" s="229">
        <v>2768</v>
      </c>
      <c r="F181" s="229">
        <v>1606</v>
      </c>
      <c r="G181" s="229">
        <v>0.58020231209999995</v>
      </c>
    </row>
    <row r="182" spans="2:7" hidden="1" x14ac:dyDescent="0.15">
      <c r="B182" s="244" t="s">
        <v>1335</v>
      </c>
      <c r="C182" s="229" t="s">
        <v>1262</v>
      </c>
      <c r="D182" s="229">
        <v>5</v>
      </c>
      <c r="E182" s="229">
        <v>1479</v>
      </c>
      <c r="F182" s="229">
        <v>799</v>
      </c>
      <c r="G182" s="229">
        <v>0.54022988510000003</v>
      </c>
    </row>
    <row r="183" spans="2:7" hidden="1" x14ac:dyDescent="0.15">
      <c r="B183" s="244" t="s">
        <v>1360</v>
      </c>
      <c r="C183" s="229" t="s">
        <v>1262</v>
      </c>
      <c r="D183" s="229">
        <v>1</v>
      </c>
      <c r="E183" s="229">
        <v>2052</v>
      </c>
      <c r="F183" s="229">
        <v>1545</v>
      </c>
      <c r="G183" s="229">
        <v>0.75292397659999999</v>
      </c>
    </row>
    <row r="184" spans="2:7" hidden="1" x14ac:dyDescent="0.15">
      <c r="B184" s="244" t="s">
        <v>1360</v>
      </c>
      <c r="C184" s="229" t="s">
        <v>1262</v>
      </c>
      <c r="D184" s="229">
        <v>2</v>
      </c>
      <c r="E184" s="229">
        <v>7236</v>
      </c>
      <c r="F184" s="229">
        <v>5032</v>
      </c>
      <c r="G184" s="229">
        <v>0.69541182970000004</v>
      </c>
    </row>
    <row r="185" spans="2:7" hidden="1" x14ac:dyDescent="0.15">
      <c r="B185" s="244" t="s">
        <v>1360</v>
      </c>
      <c r="C185" s="229" t="s">
        <v>1262</v>
      </c>
      <c r="D185" s="229">
        <v>3</v>
      </c>
      <c r="E185" s="229">
        <v>10376</v>
      </c>
      <c r="F185" s="229">
        <v>6828</v>
      </c>
      <c r="G185" s="229">
        <v>0.65805705469999998</v>
      </c>
    </row>
    <row r="186" spans="2:7" hidden="1" x14ac:dyDescent="0.15">
      <c r="B186" s="244" t="s">
        <v>1360</v>
      </c>
      <c r="C186" s="229" t="s">
        <v>1262</v>
      </c>
      <c r="D186" s="229">
        <v>4</v>
      </c>
      <c r="E186" s="229">
        <v>3186</v>
      </c>
      <c r="F186" s="229">
        <v>2014</v>
      </c>
      <c r="G186" s="229">
        <v>0.63214061519999998</v>
      </c>
    </row>
    <row r="187" spans="2:7" hidden="1" x14ac:dyDescent="0.15">
      <c r="B187" s="244" t="s">
        <v>1360</v>
      </c>
      <c r="C187" s="229" t="s">
        <v>1262</v>
      </c>
      <c r="D187" s="229">
        <v>5</v>
      </c>
      <c r="E187" s="229">
        <v>1689</v>
      </c>
      <c r="F187" s="229">
        <v>1027</v>
      </c>
      <c r="G187" s="229">
        <v>0.60805210180000002</v>
      </c>
    </row>
    <row r="188" spans="2:7" hidden="1" x14ac:dyDescent="0.15">
      <c r="B188" s="244" t="s">
        <v>1337</v>
      </c>
      <c r="C188" s="229" t="s">
        <v>1262</v>
      </c>
      <c r="D188" s="229">
        <v>1</v>
      </c>
      <c r="E188" s="229">
        <v>2594</v>
      </c>
      <c r="F188" s="229">
        <v>1803</v>
      </c>
      <c r="G188" s="229">
        <v>0.69506553589999998</v>
      </c>
    </row>
    <row r="189" spans="2:7" hidden="1" x14ac:dyDescent="0.15">
      <c r="B189" s="244" t="s">
        <v>1337</v>
      </c>
      <c r="C189" s="229" t="s">
        <v>1262</v>
      </c>
      <c r="D189" s="229">
        <v>2</v>
      </c>
      <c r="E189" s="229">
        <v>8490</v>
      </c>
      <c r="F189" s="229">
        <v>5339</v>
      </c>
      <c r="G189" s="229">
        <v>0.62885747940000003</v>
      </c>
    </row>
    <row r="190" spans="2:7" hidden="1" x14ac:dyDescent="0.15">
      <c r="B190" s="244" t="s">
        <v>1337</v>
      </c>
      <c r="C190" s="229" t="s">
        <v>1262</v>
      </c>
      <c r="D190" s="229">
        <v>3</v>
      </c>
      <c r="E190" s="229">
        <v>12571</v>
      </c>
      <c r="F190" s="229">
        <v>7418</v>
      </c>
      <c r="G190" s="229">
        <v>0.5900882985</v>
      </c>
    </row>
    <row r="191" spans="2:7" hidden="1" x14ac:dyDescent="0.15">
      <c r="B191" s="244" t="s">
        <v>1337</v>
      </c>
      <c r="C191" s="229" t="s">
        <v>1262</v>
      </c>
      <c r="D191" s="229">
        <v>4</v>
      </c>
      <c r="E191" s="229">
        <v>3863</v>
      </c>
      <c r="F191" s="229">
        <v>2122</v>
      </c>
      <c r="G191" s="229">
        <v>0.54931400470000002</v>
      </c>
    </row>
    <row r="192" spans="2:7" hidden="1" x14ac:dyDescent="0.15">
      <c r="B192" s="244" t="s">
        <v>1337</v>
      </c>
      <c r="C192" s="229" t="s">
        <v>1262</v>
      </c>
      <c r="D192" s="229">
        <v>5</v>
      </c>
      <c r="E192" s="229">
        <v>2170</v>
      </c>
      <c r="F192" s="229">
        <v>1087</v>
      </c>
      <c r="G192" s="229">
        <v>0.50092165899999996</v>
      </c>
    </row>
    <row r="193" spans="2:7" hidden="1" x14ac:dyDescent="0.15">
      <c r="B193" s="244" t="s">
        <v>1338</v>
      </c>
      <c r="C193" s="229" t="s">
        <v>1262</v>
      </c>
      <c r="D193" s="229">
        <v>1</v>
      </c>
      <c r="E193" s="229">
        <v>2720</v>
      </c>
      <c r="F193" s="229">
        <v>1814</v>
      </c>
      <c r="G193" s="229">
        <v>0.66691176470000002</v>
      </c>
    </row>
    <row r="194" spans="2:7" hidden="1" x14ac:dyDescent="0.15">
      <c r="B194" s="244" t="s">
        <v>1338</v>
      </c>
      <c r="C194" s="229" t="s">
        <v>1262</v>
      </c>
      <c r="D194" s="229">
        <v>2</v>
      </c>
      <c r="E194" s="229">
        <v>8717</v>
      </c>
      <c r="F194" s="229">
        <v>5483</v>
      </c>
      <c r="G194" s="229">
        <v>0.62900080300000005</v>
      </c>
    </row>
    <row r="195" spans="2:7" hidden="1" x14ac:dyDescent="0.15">
      <c r="B195" s="244" t="s">
        <v>1338</v>
      </c>
      <c r="C195" s="229" t="s">
        <v>1262</v>
      </c>
      <c r="D195" s="229">
        <v>3</v>
      </c>
      <c r="E195" s="229">
        <v>12747</v>
      </c>
      <c r="F195" s="229">
        <v>7879</v>
      </c>
      <c r="G195" s="229">
        <v>0.61810622110000002</v>
      </c>
    </row>
    <row r="196" spans="2:7" hidden="1" x14ac:dyDescent="0.15">
      <c r="B196" s="244" t="s">
        <v>1338</v>
      </c>
      <c r="C196" s="229" t="s">
        <v>1262</v>
      </c>
      <c r="D196" s="229">
        <v>4</v>
      </c>
      <c r="E196" s="229">
        <v>3723</v>
      </c>
      <c r="F196" s="229">
        <v>2264</v>
      </c>
      <c r="G196" s="229">
        <v>0.60811173780000005</v>
      </c>
    </row>
    <row r="197" spans="2:7" hidden="1" x14ac:dyDescent="0.15">
      <c r="B197" s="244" t="s">
        <v>1338</v>
      </c>
      <c r="C197" s="229" t="s">
        <v>1262</v>
      </c>
      <c r="D197" s="229">
        <v>5</v>
      </c>
      <c r="E197" s="229">
        <v>2021</v>
      </c>
      <c r="F197" s="229">
        <v>1205</v>
      </c>
      <c r="G197" s="229">
        <v>0.59623948540000005</v>
      </c>
    </row>
    <row r="198" spans="2:7" hidden="1" x14ac:dyDescent="0.15">
      <c r="B198" s="244" t="s">
        <v>1339</v>
      </c>
      <c r="C198" s="229" t="s">
        <v>1262</v>
      </c>
      <c r="D198" s="229">
        <v>1</v>
      </c>
      <c r="E198" s="229">
        <v>2777</v>
      </c>
      <c r="F198" s="229">
        <v>1935</v>
      </c>
      <c r="G198" s="229">
        <v>0.69679510259999999</v>
      </c>
    </row>
    <row r="199" spans="2:7" hidden="1" x14ac:dyDescent="0.15">
      <c r="B199" s="244" t="s">
        <v>1339</v>
      </c>
      <c r="C199" s="229" t="s">
        <v>1262</v>
      </c>
      <c r="D199" s="229">
        <v>2</v>
      </c>
      <c r="E199" s="229">
        <v>8285</v>
      </c>
      <c r="F199" s="229">
        <v>5325</v>
      </c>
      <c r="G199" s="229">
        <v>0.64272782139999995</v>
      </c>
    </row>
    <row r="200" spans="2:7" hidden="1" x14ac:dyDescent="0.15">
      <c r="B200" s="244" t="s">
        <v>1339</v>
      </c>
      <c r="C200" s="229" t="s">
        <v>1262</v>
      </c>
      <c r="D200" s="229">
        <v>3</v>
      </c>
      <c r="E200" s="229">
        <v>11987</v>
      </c>
      <c r="F200" s="229">
        <v>7577</v>
      </c>
      <c r="G200" s="229">
        <v>0.63210144319999995</v>
      </c>
    </row>
    <row r="201" spans="2:7" hidden="1" x14ac:dyDescent="0.15">
      <c r="B201" s="244" t="s">
        <v>1339</v>
      </c>
      <c r="C201" s="229" t="s">
        <v>1262</v>
      </c>
      <c r="D201" s="229">
        <v>4</v>
      </c>
      <c r="E201" s="229">
        <v>3687</v>
      </c>
      <c r="F201" s="229">
        <v>2224</v>
      </c>
      <c r="G201" s="229">
        <v>0.60320043400000001</v>
      </c>
    </row>
    <row r="202" spans="2:7" hidden="1" x14ac:dyDescent="0.15">
      <c r="B202" s="244" t="s">
        <v>1339</v>
      </c>
      <c r="C202" s="229" t="s">
        <v>1262</v>
      </c>
      <c r="D202" s="229">
        <v>5</v>
      </c>
      <c r="E202" s="229">
        <v>1889</v>
      </c>
      <c r="F202" s="229">
        <v>1165</v>
      </c>
      <c r="G202" s="229">
        <v>0.61672842770000003</v>
      </c>
    </row>
    <row r="203" spans="2:7" hidden="1" x14ac:dyDescent="0.15">
      <c r="B203" s="244" t="s">
        <v>1340</v>
      </c>
      <c r="C203" s="229" t="s">
        <v>1262</v>
      </c>
      <c r="D203" s="229">
        <v>1</v>
      </c>
      <c r="E203" s="229">
        <v>3144</v>
      </c>
      <c r="F203" s="229">
        <v>2219</v>
      </c>
      <c r="G203" s="229">
        <v>0.7057888041</v>
      </c>
    </row>
    <row r="204" spans="2:7" hidden="1" x14ac:dyDescent="0.15">
      <c r="B204" s="244" t="s">
        <v>1340</v>
      </c>
      <c r="C204" s="229" t="s">
        <v>1262</v>
      </c>
      <c r="D204" s="229">
        <v>2</v>
      </c>
      <c r="E204" s="229">
        <v>9152</v>
      </c>
      <c r="F204" s="229">
        <v>5937</v>
      </c>
      <c r="G204" s="229">
        <v>0.64871066430000002</v>
      </c>
    </row>
    <row r="205" spans="2:7" hidden="1" x14ac:dyDescent="0.15">
      <c r="B205" s="244" t="s">
        <v>1340</v>
      </c>
      <c r="C205" s="229" t="s">
        <v>1262</v>
      </c>
      <c r="D205" s="229">
        <v>3</v>
      </c>
      <c r="E205" s="229">
        <v>13336</v>
      </c>
      <c r="F205" s="229">
        <v>8455</v>
      </c>
      <c r="G205" s="229">
        <v>0.63399820039999999</v>
      </c>
    </row>
    <row r="206" spans="2:7" hidden="1" x14ac:dyDescent="0.15">
      <c r="B206" s="244" t="s">
        <v>1340</v>
      </c>
      <c r="C206" s="229" t="s">
        <v>1262</v>
      </c>
      <c r="D206" s="229">
        <v>4</v>
      </c>
      <c r="E206" s="229">
        <v>3908</v>
      </c>
      <c r="F206" s="229">
        <v>2327</v>
      </c>
      <c r="G206" s="229">
        <v>0.59544524050000003</v>
      </c>
    </row>
    <row r="207" spans="2:7" hidden="1" x14ac:dyDescent="0.15">
      <c r="B207" s="244" t="s">
        <v>1340</v>
      </c>
      <c r="C207" s="229" t="s">
        <v>1262</v>
      </c>
      <c r="D207" s="229">
        <v>5</v>
      </c>
      <c r="E207" s="229">
        <v>2142</v>
      </c>
      <c r="F207" s="229">
        <v>1345</v>
      </c>
      <c r="G207" s="229">
        <v>0.62791783379999999</v>
      </c>
    </row>
    <row r="208" spans="2:7" hidden="1" x14ac:dyDescent="0.15">
      <c r="B208" s="244" t="s">
        <v>1341</v>
      </c>
      <c r="C208" s="229" t="s">
        <v>1262</v>
      </c>
      <c r="D208" s="229">
        <v>1</v>
      </c>
      <c r="E208" s="229">
        <v>2998</v>
      </c>
      <c r="F208" s="229">
        <v>2119</v>
      </c>
      <c r="G208" s="229">
        <v>0.70680453639999996</v>
      </c>
    </row>
    <row r="209" spans="2:7" hidden="1" x14ac:dyDescent="0.15">
      <c r="B209" s="244" t="s">
        <v>1341</v>
      </c>
      <c r="C209" s="229" t="s">
        <v>1262</v>
      </c>
      <c r="D209" s="229">
        <v>2</v>
      </c>
      <c r="E209" s="229">
        <v>8408</v>
      </c>
      <c r="F209" s="229">
        <v>5763</v>
      </c>
      <c r="G209" s="229">
        <v>0.68541864890000004</v>
      </c>
    </row>
    <row r="210" spans="2:7" hidden="1" x14ac:dyDescent="0.15">
      <c r="B210" s="244" t="s">
        <v>1341</v>
      </c>
      <c r="C210" s="229" t="s">
        <v>1262</v>
      </c>
      <c r="D210" s="229">
        <v>3</v>
      </c>
      <c r="E210" s="229">
        <v>11993</v>
      </c>
      <c r="F210" s="229">
        <v>7960</v>
      </c>
      <c r="G210" s="229">
        <v>0.66372050360000001</v>
      </c>
    </row>
    <row r="211" spans="2:7" hidden="1" x14ac:dyDescent="0.15">
      <c r="B211" s="244" t="s">
        <v>1341</v>
      </c>
      <c r="C211" s="229" t="s">
        <v>1262</v>
      </c>
      <c r="D211" s="229">
        <v>4</v>
      </c>
      <c r="E211" s="229">
        <v>3573</v>
      </c>
      <c r="F211" s="229">
        <v>2281</v>
      </c>
      <c r="G211" s="229">
        <v>0.63839910440000003</v>
      </c>
    </row>
    <row r="212" spans="2:7" hidden="1" x14ac:dyDescent="0.15">
      <c r="B212" s="244" t="s">
        <v>1341</v>
      </c>
      <c r="C212" s="229" t="s">
        <v>1262</v>
      </c>
      <c r="D212" s="229">
        <v>5</v>
      </c>
      <c r="E212" s="229">
        <v>1992</v>
      </c>
      <c r="F212" s="229">
        <v>1331</v>
      </c>
      <c r="G212" s="229">
        <v>0.66817269079999997</v>
      </c>
    </row>
    <row r="213" spans="2:7" hidden="1" x14ac:dyDescent="0.15">
      <c r="B213" s="244" t="s">
        <v>1342</v>
      </c>
      <c r="C213" s="229" t="s">
        <v>1262</v>
      </c>
      <c r="D213" s="229">
        <v>1</v>
      </c>
      <c r="E213" s="229">
        <v>2541</v>
      </c>
      <c r="F213" s="229">
        <v>1857</v>
      </c>
      <c r="G213" s="229">
        <v>0.73081463989999995</v>
      </c>
    </row>
    <row r="214" spans="2:7" hidden="1" x14ac:dyDescent="0.15">
      <c r="B214" s="244" t="s">
        <v>1342</v>
      </c>
      <c r="C214" s="229" t="s">
        <v>1262</v>
      </c>
      <c r="D214" s="229">
        <v>2</v>
      </c>
      <c r="E214" s="229">
        <v>7040</v>
      </c>
      <c r="F214" s="229">
        <v>4988</v>
      </c>
      <c r="G214" s="229">
        <v>0.70852272729999999</v>
      </c>
    </row>
    <row r="215" spans="2:7" hidden="1" x14ac:dyDescent="0.15">
      <c r="B215" s="244" t="s">
        <v>1342</v>
      </c>
      <c r="C215" s="229" t="s">
        <v>1262</v>
      </c>
      <c r="D215" s="229">
        <v>3</v>
      </c>
      <c r="E215" s="229">
        <v>10172</v>
      </c>
      <c r="F215" s="229">
        <v>7036</v>
      </c>
      <c r="G215" s="229">
        <v>0.69170271329999999</v>
      </c>
    </row>
    <row r="216" spans="2:7" hidden="1" x14ac:dyDescent="0.15">
      <c r="B216" s="244" t="s">
        <v>1342</v>
      </c>
      <c r="C216" s="229" t="s">
        <v>1262</v>
      </c>
      <c r="D216" s="229">
        <v>4</v>
      </c>
      <c r="E216" s="229">
        <v>2977</v>
      </c>
      <c r="F216" s="229">
        <v>1959</v>
      </c>
      <c r="G216" s="229">
        <v>0.65804501179999997</v>
      </c>
    </row>
    <row r="217" spans="2:7" hidden="1" x14ac:dyDescent="0.15">
      <c r="B217" s="244" t="s">
        <v>1342</v>
      </c>
      <c r="C217" s="229" t="s">
        <v>1262</v>
      </c>
      <c r="D217" s="229">
        <v>5</v>
      </c>
      <c r="E217" s="229">
        <v>1805</v>
      </c>
      <c r="F217" s="229">
        <v>1265</v>
      </c>
      <c r="G217" s="229">
        <v>0.70083102490000004</v>
      </c>
    </row>
    <row r="218" spans="2:7" hidden="1" x14ac:dyDescent="0.15">
      <c r="B218" s="244" t="s">
        <v>1358</v>
      </c>
      <c r="C218" s="229" t="s">
        <v>1262</v>
      </c>
      <c r="D218" s="229">
        <v>1</v>
      </c>
      <c r="E218" s="229">
        <v>3020</v>
      </c>
      <c r="F218" s="229">
        <v>2312</v>
      </c>
      <c r="G218" s="229">
        <v>0.76556291389999997</v>
      </c>
    </row>
    <row r="219" spans="2:7" hidden="1" x14ac:dyDescent="0.15">
      <c r="B219" s="244" t="s">
        <v>1358</v>
      </c>
      <c r="C219" s="229" t="s">
        <v>1262</v>
      </c>
      <c r="D219" s="229">
        <v>2</v>
      </c>
      <c r="E219" s="229">
        <v>8355</v>
      </c>
      <c r="F219" s="229">
        <v>6216</v>
      </c>
      <c r="G219" s="229">
        <v>0.7439856373</v>
      </c>
    </row>
    <row r="220" spans="2:7" hidden="1" x14ac:dyDescent="0.15">
      <c r="B220" s="244" t="s">
        <v>1358</v>
      </c>
      <c r="C220" s="229" t="s">
        <v>1262</v>
      </c>
      <c r="D220" s="229">
        <v>3</v>
      </c>
      <c r="E220" s="229">
        <v>11974</v>
      </c>
      <c r="F220" s="229">
        <v>8789</v>
      </c>
      <c r="G220" s="229">
        <v>0.7340070152</v>
      </c>
    </row>
    <row r="221" spans="2:7" hidden="1" x14ac:dyDescent="0.15">
      <c r="B221" s="244" t="s">
        <v>1358</v>
      </c>
      <c r="C221" s="229" t="s">
        <v>1262</v>
      </c>
      <c r="D221" s="229">
        <v>4</v>
      </c>
      <c r="E221" s="229">
        <v>3554</v>
      </c>
      <c r="F221" s="229">
        <v>2498</v>
      </c>
      <c r="G221" s="229">
        <v>0.70287000560000001</v>
      </c>
    </row>
    <row r="222" spans="2:7" hidden="1" x14ac:dyDescent="0.15">
      <c r="B222" s="244" t="s">
        <v>1358</v>
      </c>
      <c r="C222" s="229" t="s">
        <v>1262</v>
      </c>
      <c r="D222" s="229">
        <v>5</v>
      </c>
      <c r="E222" s="229">
        <v>2022</v>
      </c>
      <c r="F222" s="229">
        <v>1445</v>
      </c>
      <c r="G222" s="229">
        <v>0.71463897129999998</v>
      </c>
    </row>
    <row r="223" spans="2:7" hidden="1" x14ac:dyDescent="0.15">
      <c r="B223" s="244" t="s">
        <v>1359</v>
      </c>
      <c r="C223" s="229" t="s">
        <v>1270</v>
      </c>
      <c r="D223" s="229">
        <v>1</v>
      </c>
      <c r="E223" s="229">
        <v>4323</v>
      </c>
      <c r="F223" s="229">
        <v>2679</v>
      </c>
      <c r="G223" s="229">
        <v>0.61970853569999995</v>
      </c>
    </row>
    <row r="224" spans="2:7" hidden="1" x14ac:dyDescent="0.15">
      <c r="B224" s="244" t="s">
        <v>1359</v>
      </c>
      <c r="C224" s="229" t="s">
        <v>1270</v>
      </c>
      <c r="D224" s="229">
        <v>2</v>
      </c>
      <c r="E224" s="229">
        <v>5178</v>
      </c>
      <c r="F224" s="229">
        <v>3236</v>
      </c>
      <c r="G224" s="229">
        <v>0.6249517188</v>
      </c>
    </row>
    <row r="225" spans="2:7" hidden="1" x14ac:dyDescent="0.15">
      <c r="B225" s="244" t="s">
        <v>1359</v>
      </c>
      <c r="C225" s="229" t="s">
        <v>1270</v>
      </c>
      <c r="D225" s="229">
        <v>3</v>
      </c>
      <c r="E225" s="229">
        <v>2477</v>
      </c>
      <c r="F225" s="229">
        <v>1640</v>
      </c>
      <c r="G225" s="229">
        <v>0.66209123940000003</v>
      </c>
    </row>
    <row r="226" spans="2:7" hidden="1" x14ac:dyDescent="0.15">
      <c r="B226" s="244" t="s">
        <v>1359</v>
      </c>
      <c r="C226" s="229" t="s">
        <v>1270</v>
      </c>
      <c r="D226" s="229">
        <v>4</v>
      </c>
      <c r="E226" s="229">
        <v>4450</v>
      </c>
      <c r="F226" s="229">
        <v>3040</v>
      </c>
      <c r="G226" s="229">
        <v>0.68314606739999995</v>
      </c>
    </row>
    <row r="227" spans="2:7" hidden="1" x14ac:dyDescent="0.15">
      <c r="B227" s="244" t="s">
        <v>1359</v>
      </c>
      <c r="C227" s="229" t="s">
        <v>1270</v>
      </c>
      <c r="D227" s="229">
        <v>5</v>
      </c>
      <c r="E227" s="229">
        <v>2352</v>
      </c>
      <c r="F227" s="229">
        <v>1724</v>
      </c>
      <c r="G227" s="229">
        <v>0.73299319730000001</v>
      </c>
    </row>
    <row r="228" spans="2:7" hidden="1" x14ac:dyDescent="0.15">
      <c r="B228" s="244" t="s">
        <v>1334</v>
      </c>
      <c r="C228" s="229" t="s">
        <v>1270</v>
      </c>
      <c r="D228" s="229">
        <v>1</v>
      </c>
      <c r="E228" s="229">
        <v>4914</v>
      </c>
      <c r="F228" s="229">
        <v>2847</v>
      </c>
      <c r="G228" s="229">
        <v>0.57936507940000004</v>
      </c>
    </row>
    <row r="229" spans="2:7" hidden="1" x14ac:dyDescent="0.15">
      <c r="B229" s="244" t="s">
        <v>1334</v>
      </c>
      <c r="C229" s="229" t="s">
        <v>1270</v>
      </c>
      <c r="D229" s="229">
        <v>2</v>
      </c>
      <c r="E229" s="229">
        <v>5686</v>
      </c>
      <c r="F229" s="229">
        <v>3431</v>
      </c>
      <c r="G229" s="229">
        <v>0.60341188879999996</v>
      </c>
    </row>
    <row r="230" spans="2:7" hidden="1" x14ac:dyDescent="0.15">
      <c r="B230" s="244" t="s">
        <v>1334</v>
      </c>
      <c r="C230" s="229" t="s">
        <v>1270</v>
      </c>
      <c r="D230" s="229">
        <v>3</v>
      </c>
      <c r="E230" s="229">
        <v>2687</v>
      </c>
      <c r="F230" s="229">
        <v>1684</v>
      </c>
      <c r="G230" s="229">
        <v>0.62672125050000005</v>
      </c>
    </row>
    <row r="231" spans="2:7" hidden="1" x14ac:dyDescent="0.15">
      <c r="B231" s="244" t="s">
        <v>1334</v>
      </c>
      <c r="C231" s="229" t="s">
        <v>1270</v>
      </c>
      <c r="D231" s="229">
        <v>4</v>
      </c>
      <c r="E231" s="229">
        <v>5105</v>
      </c>
      <c r="F231" s="229">
        <v>3352</v>
      </c>
      <c r="G231" s="229">
        <v>0.65661116549999998</v>
      </c>
    </row>
    <row r="232" spans="2:7" hidden="1" x14ac:dyDescent="0.15">
      <c r="B232" s="244" t="s">
        <v>1334</v>
      </c>
      <c r="C232" s="229" t="s">
        <v>1270</v>
      </c>
      <c r="D232" s="229">
        <v>5</v>
      </c>
      <c r="E232" s="229">
        <v>2756</v>
      </c>
      <c r="F232" s="229">
        <v>1964</v>
      </c>
      <c r="G232" s="229">
        <v>0.71262699559999998</v>
      </c>
    </row>
    <row r="233" spans="2:7" hidden="1" x14ac:dyDescent="0.15">
      <c r="B233" s="244" t="s">
        <v>1335</v>
      </c>
      <c r="C233" s="229" t="s">
        <v>1270</v>
      </c>
      <c r="D233" s="229">
        <v>1</v>
      </c>
      <c r="E233" s="229">
        <v>4971</v>
      </c>
      <c r="F233" s="229">
        <v>2910</v>
      </c>
      <c r="G233" s="229">
        <v>0.58539529270000001</v>
      </c>
    </row>
    <row r="234" spans="2:7" hidden="1" x14ac:dyDescent="0.15">
      <c r="B234" s="244" t="s">
        <v>1335</v>
      </c>
      <c r="C234" s="229" t="s">
        <v>1270</v>
      </c>
      <c r="D234" s="229">
        <v>2</v>
      </c>
      <c r="E234" s="229">
        <v>5773</v>
      </c>
      <c r="F234" s="229">
        <v>3559</v>
      </c>
      <c r="G234" s="229">
        <v>0.61649055949999998</v>
      </c>
    </row>
    <row r="235" spans="2:7" hidden="1" x14ac:dyDescent="0.15">
      <c r="B235" s="244" t="s">
        <v>1335</v>
      </c>
      <c r="C235" s="229" t="s">
        <v>1270</v>
      </c>
      <c r="D235" s="229">
        <v>3</v>
      </c>
      <c r="E235" s="229">
        <v>2682</v>
      </c>
      <c r="F235" s="229">
        <v>1705</v>
      </c>
      <c r="G235" s="229">
        <v>0.63571961219999995</v>
      </c>
    </row>
    <row r="236" spans="2:7" hidden="1" x14ac:dyDescent="0.15">
      <c r="B236" s="244" t="s">
        <v>1335</v>
      </c>
      <c r="C236" s="229" t="s">
        <v>1270</v>
      </c>
      <c r="D236" s="229">
        <v>4</v>
      </c>
      <c r="E236" s="229">
        <v>5202</v>
      </c>
      <c r="F236" s="229">
        <v>3428</v>
      </c>
      <c r="G236" s="229">
        <v>0.65897731640000001</v>
      </c>
    </row>
    <row r="237" spans="2:7" hidden="1" x14ac:dyDescent="0.15">
      <c r="B237" s="244" t="s">
        <v>1335</v>
      </c>
      <c r="C237" s="229" t="s">
        <v>1270</v>
      </c>
      <c r="D237" s="229">
        <v>5</v>
      </c>
      <c r="E237" s="229">
        <v>2890</v>
      </c>
      <c r="F237" s="229">
        <v>2008</v>
      </c>
      <c r="G237" s="229">
        <v>0.69480968860000003</v>
      </c>
    </row>
    <row r="238" spans="2:7" hidden="1" x14ac:dyDescent="0.15">
      <c r="B238" s="244" t="s">
        <v>1360</v>
      </c>
      <c r="C238" s="229" t="s">
        <v>1270</v>
      </c>
      <c r="D238" s="229">
        <v>1</v>
      </c>
      <c r="E238" s="229">
        <v>5697</v>
      </c>
      <c r="F238" s="229">
        <v>3655</v>
      </c>
      <c r="G238" s="229">
        <v>0.64156573640000003</v>
      </c>
    </row>
    <row r="239" spans="2:7" hidden="1" x14ac:dyDescent="0.15">
      <c r="B239" s="244" t="s">
        <v>1360</v>
      </c>
      <c r="C239" s="229" t="s">
        <v>1270</v>
      </c>
      <c r="D239" s="229">
        <v>2</v>
      </c>
      <c r="E239" s="229">
        <v>6515</v>
      </c>
      <c r="F239" s="229">
        <v>4205</v>
      </c>
      <c r="G239" s="229">
        <v>0.64543361470000005</v>
      </c>
    </row>
    <row r="240" spans="2:7" hidden="1" x14ac:dyDescent="0.15">
      <c r="B240" s="244" t="s">
        <v>1360</v>
      </c>
      <c r="C240" s="229" t="s">
        <v>1270</v>
      </c>
      <c r="D240" s="229">
        <v>3</v>
      </c>
      <c r="E240" s="229">
        <v>3047</v>
      </c>
      <c r="F240" s="229">
        <v>2051</v>
      </c>
      <c r="G240" s="229">
        <v>0.67312110270000003</v>
      </c>
    </row>
    <row r="241" spans="2:7" hidden="1" x14ac:dyDescent="0.15">
      <c r="B241" s="244" t="s">
        <v>1360</v>
      </c>
      <c r="C241" s="229" t="s">
        <v>1270</v>
      </c>
      <c r="D241" s="229">
        <v>4</v>
      </c>
      <c r="E241" s="229">
        <v>5957</v>
      </c>
      <c r="F241" s="229">
        <v>4128</v>
      </c>
      <c r="G241" s="229">
        <v>0.69296625820000002</v>
      </c>
    </row>
    <row r="242" spans="2:7" hidden="1" x14ac:dyDescent="0.15">
      <c r="B242" s="244" t="s">
        <v>1360</v>
      </c>
      <c r="C242" s="229" t="s">
        <v>1270</v>
      </c>
      <c r="D242" s="229">
        <v>5</v>
      </c>
      <c r="E242" s="229">
        <v>3323</v>
      </c>
      <c r="F242" s="229">
        <v>2407</v>
      </c>
      <c r="G242" s="229">
        <v>0.72434547100000002</v>
      </c>
    </row>
    <row r="243" spans="2:7" hidden="1" x14ac:dyDescent="0.15">
      <c r="B243" s="244" t="s">
        <v>1337</v>
      </c>
      <c r="C243" s="229" t="s">
        <v>1270</v>
      </c>
      <c r="D243" s="229">
        <v>1</v>
      </c>
      <c r="E243" s="229">
        <v>6834</v>
      </c>
      <c r="F243" s="229">
        <v>3804</v>
      </c>
      <c r="G243" s="229">
        <v>0.55662862160000004</v>
      </c>
    </row>
    <row r="244" spans="2:7" hidden="1" x14ac:dyDescent="0.15">
      <c r="B244" s="244" t="s">
        <v>1337</v>
      </c>
      <c r="C244" s="229" t="s">
        <v>1270</v>
      </c>
      <c r="D244" s="229">
        <v>2</v>
      </c>
      <c r="E244" s="229">
        <v>7888</v>
      </c>
      <c r="F244" s="229">
        <v>4467</v>
      </c>
      <c r="G244" s="229">
        <v>0.56630324539999999</v>
      </c>
    </row>
    <row r="245" spans="2:7" hidden="1" x14ac:dyDescent="0.15">
      <c r="B245" s="244" t="s">
        <v>1337</v>
      </c>
      <c r="C245" s="229" t="s">
        <v>1270</v>
      </c>
      <c r="D245" s="229">
        <v>3</v>
      </c>
      <c r="E245" s="229">
        <v>3712</v>
      </c>
      <c r="F245" s="229">
        <v>2239</v>
      </c>
      <c r="G245" s="229">
        <v>0.60317887930000003</v>
      </c>
    </row>
    <row r="246" spans="2:7" hidden="1" x14ac:dyDescent="0.15">
      <c r="B246" s="244" t="s">
        <v>1337</v>
      </c>
      <c r="C246" s="229" t="s">
        <v>1270</v>
      </c>
      <c r="D246" s="229">
        <v>4</v>
      </c>
      <c r="E246" s="229">
        <v>7023</v>
      </c>
      <c r="F246" s="229">
        <v>4369</v>
      </c>
      <c r="G246" s="229">
        <v>0.62209881820000001</v>
      </c>
    </row>
    <row r="247" spans="2:7" hidden="1" x14ac:dyDescent="0.15">
      <c r="B247" s="244" t="s">
        <v>1337</v>
      </c>
      <c r="C247" s="229" t="s">
        <v>1270</v>
      </c>
      <c r="D247" s="229">
        <v>5</v>
      </c>
      <c r="E247" s="229">
        <v>4231</v>
      </c>
      <c r="F247" s="229">
        <v>2890</v>
      </c>
      <c r="G247" s="229">
        <v>0.68305365159999998</v>
      </c>
    </row>
    <row r="248" spans="2:7" hidden="1" x14ac:dyDescent="0.15">
      <c r="B248" s="244" t="s">
        <v>1338</v>
      </c>
      <c r="C248" s="229" t="s">
        <v>1270</v>
      </c>
      <c r="D248" s="229">
        <v>1</v>
      </c>
      <c r="E248" s="229">
        <v>6804</v>
      </c>
      <c r="F248" s="229">
        <v>3962</v>
      </c>
      <c r="G248" s="229">
        <v>0.58230452669999999</v>
      </c>
    </row>
    <row r="249" spans="2:7" hidden="1" x14ac:dyDescent="0.15">
      <c r="B249" s="244" t="s">
        <v>1338</v>
      </c>
      <c r="C249" s="229" t="s">
        <v>1270</v>
      </c>
      <c r="D249" s="229">
        <v>2</v>
      </c>
      <c r="E249" s="229">
        <v>7824</v>
      </c>
      <c r="F249" s="229">
        <v>4763</v>
      </c>
      <c r="G249" s="229">
        <v>0.60876789369999995</v>
      </c>
    </row>
    <row r="250" spans="2:7" hidden="1" x14ac:dyDescent="0.15">
      <c r="B250" s="244" t="s">
        <v>1338</v>
      </c>
      <c r="C250" s="229" t="s">
        <v>1270</v>
      </c>
      <c r="D250" s="229">
        <v>3</v>
      </c>
      <c r="E250" s="229">
        <v>3852</v>
      </c>
      <c r="F250" s="229">
        <v>2394</v>
      </c>
      <c r="G250" s="229">
        <v>0.62149532709999999</v>
      </c>
    </row>
    <row r="251" spans="2:7" hidden="1" x14ac:dyDescent="0.15">
      <c r="B251" s="244" t="s">
        <v>1338</v>
      </c>
      <c r="C251" s="229" t="s">
        <v>1270</v>
      </c>
      <c r="D251" s="229">
        <v>4</v>
      </c>
      <c r="E251" s="229">
        <v>7161</v>
      </c>
      <c r="F251" s="229">
        <v>4610</v>
      </c>
      <c r="G251" s="229">
        <v>0.6437648373</v>
      </c>
    </row>
    <row r="252" spans="2:7" hidden="1" x14ac:dyDescent="0.15">
      <c r="B252" s="244" t="s">
        <v>1338</v>
      </c>
      <c r="C252" s="229" t="s">
        <v>1270</v>
      </c>
      <c r="D252" s="229">
        <v>5</v>
      </c>
      <c r="E252" s="229">
        <v>4287</v>
      </c>
      <c r="F252" s="229">
        <v>2916</v>
      </c>
      <c r="G252" s="229">
        <v>0.68019594120000004</v>
      </c>
    </row>
    <row r="253" spans="2:7" hidden="1" x14ac:dyDescent="0.15">
      <c r="B253" s="244" t="s">
        <v>1339</v>
      </c>
      <c r="C253" s="229" t="s">
        <v>1270</v>
      </c>
      <c r="D253" s="229">
        <v>1</v>
      </c>
      <c r="E253" s="229">
        <v>6829</v>
      </c>
      <c r="F253" s="229">
        <v>4068</v>
      </c>
      <c r="G253" s="229">
        <v>0.59569483089999997</v>
      </c>
    </row>
    <row r="254" spans="2:7" hidden="1" x14ac:dyDescent="0.15">
      <c r="B254" s="244" t="s">
        <v>1339</v>
      </c>
      <c r="C254" s="229" t="s">
        <v>1270</v>
      </c>
      <c r="D254" s="229">
        <v>2</v>
      </c>
      <c r="E254" s="229">
        <v>7548</v>
      </c>
      <c r="F254" s="229">
        <v>4680</v>
      </c>
      <c r="G254" s="229">
        <v>0.62003179649999995</v>
      </c>
    </row>
    <row r="255" spans="2:7" hidden="1" x14ac:dyDescent="0.15">
      <c r="B255" s="244" t="s">
        <v>1339</v>
      </c>
      <c r="C255" s="229" t="s">
        <v>1270</v>
      </c>
      <c r="D255" s="229">
        <v>3</v>
      </c>
      <c r="E255" s="229">
        <v>3451</v>
      </c>
      <c r="F255" s="229">
        <v>2209</v>
      </c>
      <c r="G255" s="229">
        <v>0.64010431759999997</v>
      </c>
    </row>
    <row r="256" spans="2:7" hidden="1" x14ac:dyDescent="0.15">
      <c r="B256" s="244" t="s">
        <v>1339</v>
      </c>
      <c r="C256" s="229" t="s">
        <v>1270</v>
      </c>
      <c r="D256" s="229">
        <v>4</v>
      </c>
      <c r="E256" s="229">
        <v>6655</v>
      </c>
      <c r="F256" s="229">
        <v>4389</v>
      </c>
      <c r="G256" s="229">
        <v>0.65950413220000004</v>
      </c>
    </row>
    <row r="257" spans="2:7" hidden="1" x14ac:dyDescent="0.15">
      <c r="B257" s="244" t="s">
        <v>1339</v>
      </c>
      <c r="C257" s="229" t="s">
        <v>1270</v>
      </c>
      <c r="D257" s="229">
        <v>5</v>
      </c>
      <c r="E257" s="229">
        <v>4142</v>
      </c>
      <c r="F257" s="229">
        <v>2880</v>
      </c>
      <c r="G257" s="229">
        <v>0.69531627230000004</v>
      </c>
    </row>
    <row r="258" spans="2:7" hidden="1" x14ac:dyDescent="0.15">
      <c r="B258" s="244" t="s">
        <v>1340</v>
      </c>
      <c r="C258" s="229" t="s">
        <v>1270</v>
      </c>
      <c r="D258" s="229">
        <v>1</v>
      </c>
      <c r="E258" s="229">
        <v>7315</v>
      </c>
      <c r="F258" s="229">
        <v>4536</v>
      </c>
      <c r="G258" s="229">
        <v>0.62009569379999996</v>
      </c>
    </row>
    <row r="259" spans="2:7" hidden="1" x14ac:dyDescent="0.15">
      <c r="B259" s="244" t="s">
        <v>1340</v>
      </c>
      <c r="C259" s="229" t="s">
        <v>1270</v>
      </c>
      <c r="D259" s="229">
        <v>2</v>
      </c>
      <c r="E259" s="229">
        <v>7998</v>
      </c>
      <c r="F259" s="229">
        <v>5022</v>
      </c>
      <c r="G259" s="229">
        <v>0.62790697669999995</v>
      </c>
    </row>
    <row r="260" spans="2:7" hidden="1" x14ac:dyDescent="0.15">
      <c r="B260" s="244" t="s">
        <v>1340</v>
      </c>
      <c r="C260" s="229" t="s">
        <v>1270</v>
      </c>
      <c r="D260" s="229">
        <v>3</v>
      </c>
      <c r="E260" s="229">
        <v>3970</v>
      </c>
      <c r="F260" s="229">
        <v>2507</v>
      </c>
      <c r="G260" s="229">
        <v>0.63148614609999998</v>
      </c>
    </row>
    <row r="261" spans="2:7" hidden="1" x14ac:dyDescent="0.15">
      <c r="B261" s="244" t="s">
        <v>1340</v>
      </c>
      <c r="C261" s="229" t="s">
        <v>1270</v>
      </c>
      <c r="D261" s="229">
        <v>4</v>
      </c>
      <c r="E261" s="229">
        <v>7634</v>
      </c>
      <c r="F261" s="229">
        <v>4972</v>
      </c>
      <c r="G261" s="229">
        <v>0.65129683000000005</v>
      </c>
    </row>
    <row r="262" spans="2:7" hidden="1" x14ac:dyDescent="0.15">
      <c r="B262" s="244" t="s">
        <v>1340</v>
      </c>
      <c r="C262" s="229" t="s">
        <v>1270</v>
      </c>
      <c r="D262" s="229">
        <v>5</v>
      </c>
      <c r="E262" s="229">
        <v>4765</v>
      </c>
      <c r="F262" s="229">
        <v>3246</v>
      </c>
      <c r="G262" s="229">
        <v>0.68121720880000003</v>
      </c>
    </row>
    <row r="263" spans="2:7" hidden="1" x14ac:dyDescent="0.15">
      <c r="B263" s="244" t="s">
        <v>1341</v>
      </c>
      <c r="C263" s="229" t="s">
        <v>1270</v>
      </c>
      <c r="D263" s="229">
        <v>1</v>
      </c>
      <c r="E263" s="229">
        <v>6654</v>
      </c>
      <c r="F263" s="229">
        <v>4259</v>
      </c>
      <c r="G263" s="229">
        <v>0.64006612559999998</v>
      </c>
    </row>
    <row r="264" spans="2:7" hidden="1" x14ac:dyDescent="0.15">
      <c r="B264" s="244" t="s">
        <v>1341</v>
      </c>
      <c r="C264" s="229" t="s">
        <v>1270</v>
      </c>
      <c r="D264" s="229">
        <v>2</v>
      </c>
      <c r="E264" s="229">
        <v>7302</v>
      </c>
      <c r="F264" s="229">
        <v>4764</v>
      </c>
      <c r="G264" s="229">
        <v>0.65242399340000001</v>
      </c>
    </row>
    <row r="265" spans="2:7" hidden="1" x14ac:dyDescent="0.15">
      <c r="B265" s="244" t="s">
        <v>1341</v>
      </c>
      <c r="C265" s="229" t="s">
        <v>1270</v>
      </c>
      <c r="D265" s="229">
        <v>3</v>
      </c>
      <c r="E265" s="229">
        <v>3560</v>
      </c>
      <c r="F265" s="229">
        <v>2380</v>
      </c>
      <c r="G265" s="229">
        <v>0.66853932579999997</v>
      </c>
    </row>
    <row r="266" spans="2:7" hidden="1" x14ac:dyDescent="0.15">
      <c r="B266" s="244" t="s">
        <v>1341</v>
      </c>
      <c r="C266" s="229" t="s">
        <v>1270</v>
      </c>
      <c r="D266" s="229">
        <v>4</v>
      </c>
      <c r="E266" s="229">
        <v>6863</v>
      </c>
      <c r="F266" s="229">
        <v>4724</v>
      </c>
      <c r="G266" s="229">
        <v>0.68832871920000005</v>
      </c>
    </row>
    <row r="267" spans="2:7" hidden="1" x14ac:dyDescent="0.15">
      <c r="B267" s="244" t="s">
        <v>1341</v>
      </c>
      <c r="C267" s="229" t="s">
        <v>1270</v>
      </c>
      <c r="D267" s="229">
        <v>5</v>
      </c>
      <c r="E267" s="229">
        <v>4585</v>
      </c>
      <c r="F267" s="229">
        <v>3327</v>
      </c>
      <c r="G267" s="229">
        <v>0.72562704469999995</v>
      </c>
    </row>
    <row r="268" spans="2:7" hidden="1" x14ac:dyDescent="0.15">
      <c r="B268" s="244" t="s">
        <v>1342</v>
      </c>
      <c r="C268" s="229" t="s">
        <v>1270</v>
      </c>
      <c r="D268" s="229">
        <v>1</v>
      </c>
      <c r="E268" s="229">
        <v>5435</v>
      </c>
      <c r="F268" s="229">
        <v>3606</v>
      </c>
      <c r="G268" s="229">
        <v>0.66347746090000004</v>
      </c>
    </row>
    <row r="269" spans="2:7" hidden="1" x14ac:dyDescent="0.15">
      <c r="B269" s="244" t="s">
        <v>1342</v>
      </c>
      <c r="C269" s="229" t="s">
        <v>1270</v>
      </c>
      <c r="D269" s="229">
        <v>2</v>
      </c>
      <c r="E269" s="229">
        <v>6154</v>
      </c>
      <c r="F269" s="229">
        <v>4131</v>
      </c>
      <c r="G269" s="229">
        <v>0.67127071819999995</v>
      </c>
    </row>
    <row r="270" spans="2:7" hidden="1" x14ac:dyDescent="0.15">
      <c r="B270" s="244" t="s">
        <v>1342</v>
      </c>
      <c r="C270" s="229" t="s">
        <v>1270</v>
      </c>
      <c r="D270" s="229">
        <v>3</v>
      </c>
      <c r="E270" s="229">
        <v>2991</v>
      </c>
      <c r="F270" s="229">
        <v>2074</v>
      </c>
      <c r="G270" s="229">
        <v>0.69341357410000004</v>
      </c>
    </row>
    <row r="271" spans="2:7" hidden="1" x14ac:dyDescent="0.15">
      <c r="B271" s="244" t="s">
        <v>1342</v>
      </c>
      <c r="C271" s="229" t="s">
        <v>1270</v>
      </c>
      <c r="D271" s="229">
        <v>4</v>
      </c>
      <c r="E271" s="229">
        <v>6103</v>
      </c>
      <c r="F271" s="229">
        <v>4425</v>
      </c>
      <c r="G271" s="229">
        <v>0.72505325249999997</v>
      </c>
    </row>
    <row r="272" spans="2:7" hidden="1" x14ac:dyDescent="0.15">
      <c r="B272" s="244" t="s">
        <v>1342</v>
      </c>
      <c r="C272" s="229" t="s">
        <v>1270</v>
      </c>
      <c r="D272" s="229">
        <v>5</v>
      </c>
      <c r="E272" s="229">
        <v>3852</v>
      </c>
      <c r="F272" s="229">
        <v>2869</v>
      </c>
      <c r="G272" s="229">
        <v>0.74480789199999997</v>
      </c>
    </row>
    <row r="273" spans="2:7" hidden="1" x14ac:dyDescent="0.15">
      <c r="B273" s="244" t="s">
        <v>1358</v>
      </c>
      <c r="C273" s="229" t="s">
        <v>1270</v>
      </c>
      <c r="D273" s="229">
        <v>1</v>
      </c>
      <c r="E273" s="229">
        <v>6263</v>
      </c>
      <c r="F273" s="229">
        <v>4295</v>
      </c>
      <c r="G273" s="229">
        <v>0.68577359090000001</v>
      </c>
    </row>
    <row r="274" spans="2:7" hidden="1" x14ac:dyDescent="0.15">
      <c r="B274" s="244" t="s">
        <v>1358</v>
      </c>
      <c r="C274" s="229" t="s">
        <v>1270</v>
      </c>
      <c r="D274" s="229">
        <v>2</v>
      </c>
      <c r="E274" s="229">
        <v>7341</v>
      </c>
      <c r="F274" s="229">
        <v>5230</v>
      </c>
      <c r="G274" s="229">
        <v>0.71243699770000002</v>
      </c>
    </row>
    <row r="275" spans="2:7" hidden="1" x14ac:dyDescent="0.15">
      <c r="B275" s="244" t="s">
        <v>1358</v>
      </c>
      <c r="C275" s="229" t="s">
        <v>1270</v>
      </c>
      <c r="D275" s="229">
        <v>3</v>
      </c>
      <c r="E275" s="229">
        <v>3529</v>
      </c>
      <c r="F275" s="229">
        <v>2594</v>
      </c>
      <c r="G275" s="229">
        <v>0.73505242280000005</v>
      </c>
    </row>
    <row r="276" spans="2:7" hidden="1" x14ac:dyDescent="0.15">
      <c r="B276" s="244" t="s">
        <v>1358</v>
      </c>
      <c r="C276" s="229" t="s">
        <v>1270</v>
      </c>
      <c r="D276" s="229">
        <v>4</v>
      </c>
      <c r="E276" s="229">
        <v>7121</v>
      </c>
      <c r="F276" s="229">
        <v>5414</v>
      </c>
      <c r="G276" s="229">
        <v>0.76028647660000004</v>
      </c>
    </row>
    <row r="277" spans="2:7" hidden="1" x14ac:dyDescent="0.15">
      <c r="B277" s="244" t="s">
        <v>1358</v>
      </c>
      <c r="C277" s="229" t="s">
        <v>1270</v>
      </c>
      <c r="D277" s="229">
        <v>5</v>
      </c>
      <c r="E277" s="229">
        <v>4671</v>
      </c>
      <c r="F277" s="229">
        <v>3727</v>
      </c>
      <c r="G277" s="229">
        <v>0.79790194820000004</v>
      </c>
    </row>
    <row r="278" spans="2:7" hidden="1" x14ac:dyDescent="0.15">
      <c r="B278" s="244" t="s">
        <v>1359</v>
      </c>
      <c r="C278" s="229" t="s">
        <v>1271</v>
      </c>
      <c r="D278" s="229">
        <v>1</v>
      </c>
      <c r="E278" s="229">
        <v>8957</v>
      </c>
      <c r="F278" s="229">
        <v>5475</v>
      </c>
      <c r="G278" s="229">
        <v>0.61125376799999998</v>
      </c>
    </row>
    <row r="279" spans="2:7" hidden="1" x14ac:dyDescent="0.15">
      <c r="B279" s="244" t="s">
        <v>1359</v>
      </c>
      <c r="C279" s="229" t="s">
        <v>1271</v>
      </c>
      <c r="D279" s="229">
        <v>2</v>
      </c>
      <c r="E279" s="229">
        <v>9823</v>
      </c>
      <c r="F279" s="229">
        <v>6844</v>
      </c>
      <c r="G279" s="229">
        <v>0.69673215919999998</v>
      </c>
    </row>
    <row r="280" spans="2:7" hidden="1" x14ac:dyDescent="0.15">
      <c r="B280" s="244" t="s">
        <v>1334</v>
      </c>
      <c r="C280" s="229" t="s">
        <v>1271</v>
      </c>
      <c r="D280" s="229">
        <v>1</v>
      </c>
      <c r="E280" s="229">
        <v>10166</v>
      </c>
      <c r="F280" s="229">
        <v>5710</v>
      </c>
      <c r="G280" s="229">
        <v>0.56167617550000004</v>
      </c>
    </row>
    <row r="281" spans="2:7" hidden="1" x14ac:dyDescent="0.15">
      <c r="B281" s="244" t="s">
        <v>1334</v>
      </c>
      <c r="C281" s="229" t="s">
        <v>1271</v>
      </c>
      <c r="D281" s="229">
        <v>2</v>
      </c>
      <c r="E281" s="229">
        <v>10982</v>
      </c>
      <c r="F281" s="229">
        <v>7568</v>
      </c>
      <c r="G281" s="229">
        <v>0.68912766339999998</v>
      </c>
    </row>
    <row r="282" spans="2:7" hidden="1" x14ac:dyDescent="0.15">
      <c r="B282" s="244" t="s">
        <v>1335</v>
      </c>
      <c r="C282" s="229" t="s">
        <v>1271</v>
      </c>
      <c r="D282" s="229">
        <v>1</v>
      </c>
      <c r="E282" s="229">
        <v>11389</v>
      </c>
      <c r="F282" s="229">
        <v>6659</v>
      </c>
      <c r="G282" s="229">
        <v>0.58468697869999997</v>
      </c>
    </row>
    <row r="283" spans="2:7" hidden="1" x14ac:dyDescent="0.15">
      <c r="B283" s="244" t="s">
        <v>1335</v>
      </c>
      <c r="C283" s="229" t="s">
        <v>1271</v>
      </c>
      <c r="D283" s="229">
        <v>2</v>
      </c>
      <c r="E283" s="229">
        <v>10129</v>
      </c>
      <c r="F283" s="229">
        <v>6951</v>
      </c>
      <c r="G283" s="229">
        <v>0.68624740839999998</v>
      </c>
    </row>
    <row r="284" spans="2:7" hidden="1" x14ac:dyDescent="0.15">
      <c r="B284" s="244" t="s">
        <v>1360</v>
      </c>
      <c r="C284" s="229" t="s">
        <v>1271</v>
      </c>
      <c r="D284" s="229">
        <v>1</v>
      </c>
      <c r="E284" s="229">
        <v>10485</v>
      </c>
      <c r="F284" s="229">
        <v>6122</v>
      </c>
      <c r="G284" s="229">
        <v>0.58388173580000002</v>
      </c>
    </row>
    <row r="285" spans="2:7" hidden="1" x14ac:dyDescent="0.15">
      <c r="B285" s="244" t="s">
        <v>1360</v>
      </c>
      <c r="C285" s="229" t="s">
        <v>1271</v>
      </c>
      <c r="D285" s="229">
        <v>2</v>
      </c>
      <c r="E285" s="229">
        <v>14054</v>
      </c>
      <c r="F285" s="229">
        <v>10324</v>
      </c>
      <c r="G285" s="229">
        <v>0.73459513310000002</v>
      </c>
    </row>
    <row r="286" spans="2:7" hidden="1" x14ac:dyDescent="0.15">
      <c r="B286" s="244" t="s">
        <v>1337</v>
      </c>
      <c r="C286" s="229" t="s">
        <v>1271</v>
      </c>
      <c r="D286" s="229">
        <v>1</v>
      </c>
      <c r="E286" s="229">
        <v>11219</v>
      </c>
      <c r="F286" s="229">
        <v>5449</v>
      </c>
      <c r="G286" s="229">
        <v>0.48569391210000001</v>
      </c>
    </row>
    <row r="287" spans="2:7" hidden="1" x14ac:dyDescent="0.15">
      <c r="B287" s="244" t="s">
        <v>1337</v>
      </c>
      <c r="C287" s="229" t="s">
        <v>1271</v>
      </c>
      <c r="D287" s="229">
        <v>2</v>
      </c>
      <c r="E287" s="229">
        <v>18469</v>
      </c>
      <c r="F287" s="229">
        <v>12320</v>
      </c>
      <c r="G287" s="229">
        <v>0.66706372840000006</v>
      </c>
    </row>
    <row r="288" spans="2:7" hidden="1" x14ac:dyDescent="0.15">
      <c r="B288" s="244" t="s">
        <v>1338</v>
      </c>
      <c r="C288" s="229" t="s">
        <v>1271</v>
      </c>
      <c r="D288" s="229">
        <v>1</v>
      </c>
      <c r="E288" s="229">
        <v>11475</v>
      </c>
      <c r="F288" s="229">
        <v>5558</v>
      </c>
      <c r="G288" s="229">
        <v>0.48435729849999998</v>
      </c>
    </row>
    <row r="289" spans="2:7" hidden="1" x14ac:dyDescent="0.15">
      <c r="B289" s="244" t="s">
        <v>1338</v>
      </c>
      <c r="C289" s="229" t="s">
        <v>1271</v>
      </c>
      <c r="D289" s="229">
        <v>2</v>
      </c>
      <c r="E289" s="229">
        <v>18453</v>
      </c>
      <c r="F289" s="229">
        <v>13087</v>
      </c>
      <c r="G289" s="229">
        <v>0.70920717499999997</v>
      </c>
    </row>
    <row r="290" spans="2:7" hidden="1" x14ac:dyDescent="0.15">
      <c r="B290" s="244" t="s">
        <v>1339</v>
      </c>
      <c r="C290" s="229" t="s">
        <v>1271</v>
      </c>
      <c r="D290" s="229">
        <v>1</v>
      </c>
      <c r="E290" s="229">
        <v>13218</v>
      </c>
      <c r="F290" s="229">
        <v>7092</v>
      </c>
      <c r="G290" s="229">
        <v>0.53654108030000003</v>
      </c>
    </row>
    <row r="291" spans="2:7" hidden="1" x14ac:dyDescent="0.15">
      <c r="B291" s="244" t="s">
        <v>1339</v>
      </c>
      <c r="C291" s="229" t="s">
        <v>1271</v>
      </c>
      <c r="D291" s="229">
        <v>2</v>
      </c>
      <c r="E291" s="229">
        <v>15407</v>
      </c>
      <c r="F291" s="229">
        <v>11134</v>
      </c>
      <c r="G291" s="229">
        <v>0.72265853179999995</v>
      </c>
    </row>
    <row r="292" spans="2:7" hidden="1" x14ac:dyDescent="0.15">
      <c r="B292" s="244" t="s">
        <v>1340</v>
      </c>
      <c r="C292" s="229" t="s">
        <v>1271</v>
      </c>
      <c r="D292" s="229">
        <v>1</v>
      </c>
      <c r="E292" s="229">
        <v>17444</v>
      </c>
      <c r="F292" s="229">
        <v>9770</v>
      </c>
      <c r="G292" s="229">
        <v>0.56007796379999997</v>
      </c>
    </row>
    <row r="293" spans="2:7" hidden="1" x14ac:dyDescent="0.15">
      <c r="B293" s="244" t="s">
        <v>1340</v>
      </c>
      <c r="C293" s="229" t="s">
        <v>1271</v>
      </c>
      <c r="D293" s="229">
        <v>2</v>
      </c>
      <c r="E293" s="229">
        <v>14238</v>
      </c>
      <c r="F293" s="229">
        <v>10513</v>
      </c>
      <c r="G293" s="229">
        <v>0.73837617639999997</v>
      </c>
    </row>
    <row r="294" spans="2:7" hidden="1" x14ac:dyDescent="0.15">
      <c r="B294" s="244" t="s">
        <v>1341</v>
      </c>
      <c r="C294" s="229" t="s">
        <v>1271</v>
      </c>
      <c r="D294" s="229">
        <v>1</v>
      </c>
      <c r="E294" s="229">
        <v>13731</v>
      </c>
      <c r="F294" s="229">
        <v>8151</v>
      </c>
      <c r="G294" s="229">
        <v>0.59362027530000006</v>
      </c>
    </row>
    <row r="295" spans="2:7" hidden="1" x14ac:dyDescent="0.15">
      <c r="B295" s="244" t="s">
        <v>1341</v>
      </c>
      <c r="C295" s="229" t="s">
        <v>1271</v>
      </c>
      <c r="D295" s="229">
        <v>2</v>
      </c>
      <c r="E295" s="229">
        <v>15233</v>
      </c>
      <c r="F295" s="229">
        <v>11303</v>
      </c>
      <c r="G295" s="229">
        <v>0.74200748380000003</v>
      </c>
    </row>
    <row r="296" spans="2:7" hidden="1" x14ac:dyDescent="0.15">
      <c r="B296" s="244" t="s">
        <v>1342</v>
      </c>
      <c r="C296" s="229" t="s">
        <v>1271</v>
      </c>
      <c r="D296" s="229">
        <v>1</v>
      </c>
      <c r="E296" s="229">
        <v>10364</v>
      </c>
      <c r="F296" s="229">
        <v>6490</v>
      </c>
      <c r="G296" s="229">
        <v>0.62620609800000004</v>
      </c>
    </row>
    <row r="297" spans="2:7" hidden="1" x14ac:dyDescent="0.15">
      <c r="B297" s="244" t="s">
        <v>1342</v>
      </c>
      <c r="C297" s="229" t="s">
        <v>1271</v>
      </c>
      <c r="D297" s="229">
        <v>2</v>
      </c>
      <c r="E297" s="229">
        <v>14171</v>
      </c>
      <c r="F297" s="229">
        <v>10615</v>
      </c>
      <c r="G297" s="229">
        <v>0.74906499189999998</v>
      </c>
    </row>
    <row r="298" spans="2:7" hidden="1" x14ac:dyDescent="0.15">
      <c r="B298" s="244" t="s">
        <v>1358</v>
      </c>
      <c r="C298" s="229" t="s">
        <v>1271</v>
      </c>
      <c r="D298" s="229">
        <v>1</v>
      </c>
      <c r="E298" s="229">
        <v>9582</v>
      </c>
      <c r="F298" s="229">
        <v>5848</v>
      </c>
      <c r="G298" s="229">
        <v>0.61031099980000003</v>
      </c>
    </row>
    <row r="299" spans="2:7" hidden="1" x14ac:dyDescent="0.15">
      <c r="B299" s="244" t="s">
        <v>1358</v>
      </c>
      <c r="C299" s="229" t="s">
        <v>1271</v>
      </c>
      <c r="D299" s="229">
        <v>2</v>
      </c>
      <c r="E299" s="229">
        <v>19343</v>
      </c>
      <c r="F299" s="229">
        <v>15412</v>
      </c>
      <c r="G299" s="229">
        <v>0.79677402679999998</v>
      </c>
    </row>
    <row r="300" spans="2:7" hidden="1" x14ac:dyDescent="0.15">
      <c r="B300" s="244" t="s">
        <v>1359</v>
      </c>
      <c r="C300" s="229" t="s">
        <v>1272</v>
      </c>
      <c r="D300" s="229">
        <v>1</v>
      </c>
      <c r="E300" s="229">
        <v>16729</v>
      </c>
      <c r="F300" s="229">
        <v>10906</v>
      </c>
      <c r="G300" s="229">
        <v>0.65192181240000002</v>
      </c>
    </row>
    <row r="301" spans="2:7" hidden="1" x14ac:dyDescent="0.15">
      <c r="B301" s="244" t="s">
        <v>1359</v>
      </c>
      <c r="C301" s="229" t="s">
        <v>1272</v>
      </c>
      <c r="D301" s="229">
        <v>2</v>
      </c>
      <c r="E301" s="229">
        <v>2051</v>
      </c>
      <c r="F301" s="229">
        <v>1413</v>
      </c>
      <c r="G301" s="229">
        <v>0.6889322282</v>
      </c>
    </row>
    <row r="302" spans="2:7" hidden="1" x14ac:dyDescent="0.15">
      <c r="B302" s="244" t="s">
        <v>1334</v>
      </c>
      <c r="C302" s="229" t="s">
        <v>1272</v>
      </c>
      <c r="D302" s="229">
        <v>1</v>
      </c>
      <c r="E302" s="229">
        <v>18748</v>
      </c>
      <c r="F302" s="229">
        <v>11681</v>
      </c>
      <c r="G302" s="229">
        <v>0.62305312570000004</v>
      </c>
    </row>
    <row r="303" spans="2:7" hidden="1" x14ac:dyDescent="0.15">
      <c r="B303" s="244" t="s">
        <v>1334</v>
      </c>
      <c r="C303" s="229" t="s">
        <v>1272</v>
      </c>
      <c r="D303" s="229">
        <v>2</v>
      </c>
      <c r="E303" s="229">
        <v>2400</v>
      </c>
      <c r="F303" s="229">
        <v>1597</v>
      </c>
      <c r="G303" s="229">
        <v>0.66541666669999999</v>
      </c>
    </row>
    <row r="304" spans="2:7" hidden="1" x14ac:dyDescent="0.15">
      <c r="B304" s="244" t="s">
        <v>1335</v>
      </c>
      <c r="C304" s="229" t="s">
        <v>1272</v>
      </c>
      <c r="D304" s="229">
        <v>1</v>
      </c>
      <c r="E304" s="229">
        <v>18882</v>
      </c>
      <c r="F304" s="229">
        <v>11801</v>
      </c>
      <c r="G304" s="229">
        <v>0.62498675989999997</v>
      </c>
    </row>
    <row r="305" spans="2:7" hidden="1" x14ac:dyDescent="0.15">
      <c r="B305" s="244" t="s">
        <v>1335</v>
      </c>
      <c r="C305" s="229" t="s">
        <v>1272</v>
      </c>
      <c r="D305" s="229">
        <v>2</v>
      </c>
      <c r="E305" s="229">
        <v>2636</v>
      </c>
      <c r="F305" s="229">
        <v>1809</v>
      </c>
      <c r="G305" s="229">
        <v>0.68626707129999998</v>
      </c>
    </row>
    <row r="306" spans="2:7" hidden="1" x14ac:dyDescent="0.15">
      <c r="B306" s="244" t="s">
        <v>1360</v>
      </c>
      <c r="C306" s="229" t="s">
        <v>1272</v>
      </c>
      <c r="D306" s="229">
        <v>1</v>
      </c>
      <c r="E306" s="229">
        <v>21480</v>
      </c>
      <c r="F306" s="229">
        <v>14287</v>
      </c>
      <c r="G306" s="229">
        <v>0.66513035379999996</v>
      </c>
    </row>
    <row r="307" spans="2:7" hidden="1" x14ac:dyDescent="0.15">
      <c r="B307" s="244" t="s">
        <v>1360</v>
      </c>
      <c r="C307" s="229" t="s">
        <v>1272</v>
      </c>
      <c r="D307" s="229">
        <v>2</v>
      </c>
      <c r="E307" s="229">
        <v>3059</v>
      </c>
      <c r="F307" s="229">
        <v>2159</v>
      </c>
      <c r="G307" s="229">
        <v>0.70578620459999997</v>
      </c>
    </row>
    <row r="308" spans="2:7" hidden="1" x14ac:dyDescent="0.15">
      <c r="B308" s="244" t="s">
        <v>1337</v>
      </c>
      <c r="C308" s="229" t="s">
        <v>1272</v>
      </c>
      <c r="D308" s="229">
        <v>1</v>
      </c>
      <c r="E308" s="229">
        <v>26100</v>
      </c>
      <c r="F308" s="229">
        <v>15516</v>
      </c>
      <c r="G308" s="229">
        <v>0.59448275859999999</v>
      </c>
    </row>
    <row r="309" spans="2:7" hidden="1" x14ac:dyDescent="0.15">
      <c r="B309" s="244" t="s">
        <v>1337</v>
      </c>
      <c r="C309" s="229" t="s">
        <v>1272</v>
      </c>
      <c r="D309" s="229">
        <v>2</v>
      </c>
      <c r="E309" s="229">
        <v>3588</v>
      </c>
      <c r="F309" s="229">
        <v>2253</v>
      </c>
      <c r="G309" s="229">
        <v>0.62792642139999999</v>
      </c>
    </row>
    <row r="310" spans="2:7" hidden="1" x14ac:dyDescent="0.15">
      <c r="B310" s="244" t="s">
        <v>1338</v>
      </c>
      <c r="C310" s="229" t="s">
        <v>1272</v>
      </c>
      <c r="D310" s="229">
        <v>1</v>
      </c>
      <c r="E310" s="229">
        <v>26464</v>
      </c>
      <c r="F310" s="229">
        <v>16430</v>
      </c>
      <c r="G310" s="229">
        <v>0.62084340989999998</v>
      </c>
    </row>
    <row r="311" spans="2:7" hidden="1" x14ac:dyDescent="0.15">
      <c r="B311" s="244" t="s">
        <v>1338</v>
      </c>
      <c r="C311" s="229" t="s">
        <v>1272</v>
      </c>
      <c r="D311" s="229">
        <v>2</v>
      </c>
      <c r="E311" s="229">
        <v>3464</v>
      </c>
      <c r="F311" s="229">
        <v>2215</v>
      </c>
      <c r="G311" s="229">
        <v>0.63943418009999997</v>
      </c>
    </row>
    <row r="312" spans="2:7" hidden="1" x14ac:dyDescent="0.15">
      <c r="B312" s="244" t="s">
        <v>1339</v>
      </c>
      <c r="C312" s="229" t="s">
        <v>1272</v>
      </c>
      <c r="D312" s="229">
        <v>1</v>
      </c>
      <c r="E312" s="229">
        <v>25267</v>
      </c>
      <c r="F312" s="229">
        <v>15984</v>
      </c>
      <c r="G312" s="229">
        <v>0.63260379150000001</v>
      </c>
    </row>
    <row r="313" spans="2:7" hidden="1" x14ac:dyDescent="0.15">
      <c r="B313" s="244" t="s">
        <v>1339</v>
      </c>
      <c r="C313" s="229" t="s">
        <v>1272</v>
      </c>
      <c r="D313" s="229">
        <v>2</v>
      </c>
      <c r="E313" s="229">
        <v>3358</v>
      </c>
      <c r="F313" s="229">
        <v>2242</v>
      </c>
      <c r="G313" s="229">
        <v>0.66765932100000003</v>
      </c>
    </row>
    <row r="314" spans="2:7" hidden="1" x14ac:dyDescent="0.15">
      <c r="B314" s="244" t="s">
        <v>1340</v>
      </c>
      <c r="C314" s="229" t="s">
        <v>1272</v>
      </c>
      <c r="D314" s="229">
        <v>1</v>
      </c>
      <c r="E314" s="229">
        <v>27600</v>
      </c>
      <c r="F314" s="229">
        <v>17580</v>
      </c>
      <c r="G314" s="229">
        <v>0.63695652169999994</v>
      </c>
    </row>
    <row r="315" spans="2:7" hidden="1" x14ac:dyDescent="0.15">
      <c r="B315" s="244" t="s">
        <v>1340</v>
      </c>
      <c r="C315" s="229" t="s">
        <v>1272</v>
      </c>
      <c r="D315" s="229">
        <v>2</v>
      </c>
      <c r="E315" s="229">
        <v>4082</v>
      </c>
      <c r="F315" s="229">
        <v>2703</v>
      </c>
      <c r="G315" s="229">
        <v>0.66217540419999998</v>
      </c>
    </row>
    <row r="316" spans="2:7" hidden="1" x14ac:dyDescent="0.15">
      <c r="B316" s="244" t="s">
        <v>1341</v>
      </c>
      <c r="C316" s="229" t="s">
        <v>1272</v>
      </c>
      <c r="D316" s="229">
        <v>1</v>
      </c>
      <c r="E316" s="229">
        <v>25321</v>
      </c>
      <c r="F316" s="229">
        <v>16925</v>
      </c>
      <c r="G316" s="229">
        <v>0.66841751910000002</v>
      </c>
    </row>
    <row r="317" spans="2:7" hidden="1" x14ac:dyDescent="0.15">
      <c r="B317" s="244" t="s">
        <v>1341</v>
      </c>
      <c r="C317" s="229" t="s">
        <v>1272</v>
      </c>
      <c r="D317" s="229">
        <v>2</v>
      </c>
      <c r="E317" s="229">
        <v>3643</v>
      </c>
      <c r="F317" s="229">
        <v>2529</v>
      </c>
      <c r="G317" s="229">
        <v>0.69420807029999998</v>
      </c>
    </row>
    <row r="318" spans="2:7" hidden="1" x14ac:dyDescent="0.15">
      <c r="B318" s="244" t="s">
        <v>1342</v>
      </c>
      <c r="C318" s="229" t="s">
        <v>1272</v>
      </c>
      <c r="D318" s="229">
        <v>1</v>
      </c>
      <c r="E318" s="229">
        <v>21278</v>
      </c>
      <c r="F318" s="229">
        <v>14779</v>
      </c>
      <c r="G318" s="229">
        <v>0.69456715859999996</v>
      </c>
    </row>
    <row r="319" spans="2:7" hidden="1" x14ac:dyDescent="0.15">
      <c r="B319" s="244" t="s">
        <v>1342</v>
      </c>
      <c r="C319" s="229" t="s">
        <v>1272</v>
      </c>
      <c r="D319" s="229">
        <v>2</v>
      </c>
      <c r="E319" s="229">
        <v>3257</v>
      </c>
      <c r="F319" s="229">
        <v>2326</v>
      </c>
      <c r="G319" s="229">
        <v>0.71415412960000002</v>
      </c>
    </row>
    <row r="320" spans="2:7" hidden="1" x14ac:dyDescent="0.15">
      <c r="B320" s="244" t="s">
        <v>1358</v>
      </c>
      <c r="C320" s="229" t="s">
        <v>1272</v>
      </c>
      <c r="D320" s="229">
        <v>1</v>
      </c>
      <c r="E320" s="229">
        <v>24340</v>
      </c>
      <c r="F320" s="229">
        <v>17766</v>
      </c>
      <c r="G320" s="229">
        <v>0.72990961379999997</v>
      </c>
    </row>
    <row r="321" spans="2:7" hidden="1" x14ac:dyDescent="0.15">
      <c r="B321" s="244" t="s">
        <v>1358</v>
      </c>
      <c r="C321" s="229" t="s">
        <v>1272</v>
      </c>
      <c r="D321" s="229">
        <v>2</v>
      </c>
      <c r="E321" s="229">
        <v>4585</v>
      </c>
      <c r="F321" s="229">
        <v>3494</v>
      </c>
      <c r="G321" s="229">
        <v>0.7620501636</v>
      </c>
    </row>
    <row r="322" spans="2:7" hidden="1" x14ac:dyDescent="0.15">
      <c r="B322" s="244" t="s">
        <v>1359</v>
      </c>
      <c r="C322" s="229" t="s">
        <v>1144</v>
      </c>
      <c r="D322" s="229">
        <v>1</v>
      </c>
      <c r="E322" s="229">
        <v>3592</v>
      </c>
      <c r="F322" s="229">
        <v>2288</v>
      </c>
      <c r="G322" s="229">
        <v>0.63697104680000005</v>
      </c>
    </row>
    <row r="323" spans="2:7" hidden="1" x14ac:dyDescent="0.15">
      <c r="B323" s="244" t="s">
        <v>1359</v>
      </c>
      <c r="C323" s="229" t="s">
        <v>1144</v>
      </c>
      <c r="D323" s="229">
        <v>2</v>
      </c>
      <c r="E323" s="229">
        <v>3168</v>
      </c>
      <c r="F323" s="229">
        <v>2047</v>
      </c>
      <c r="G323" s="229">
        <v>0.64614898990000003</v>
      </c>
    </row>
    <row r="324" spans="2:7" hidden="1" x14ac:dyDescent="0.15">
      <c r="B324" s="244" t="s">
        <v>1359</v>
      </c>
      <c r="C324" s="229" t="s">
        <v>1144</v>
      </c>
      <c r="D324" s="229">
        <v>3</v>
      </c>
      <c r="E324" s="229">
        <v>12020</v>
      </c>
      <c r="F324" s="229">
        <v>7984</v>
      </c>
      <c r="G324" s="229">
        <v>0.66422628949999996</v>
      </c>
    </row>
    <row r="325" spans="2:7" hidden="1" x14ac:dyDescent="0.15">
      <c r="B325" s="244" t="s">
        <v>1334</v>
      </c>
      <c r="C325" s="229" t="s">
        <v>1144</v>
      </c>
      <c r="D325" s="229">
        <v>1</v>
      </c>
      <c r="E325" s="229">
        <v>4049</v>
      </c>
      <c r="F325" s="229">
        <v>2416</v>
      </c>
      <c r="G325" s="229">
        <v>0.59669054089999995</v>
      </c>
    </row>
    <row r="326" spans="2:7" hidden="1" x14ac:dyDescent="0.15">
      <c r="B326" s="244" t="s">
        <v>1334</v>
      </c>
      <c r="C326" s="229" t="s">
        <v>1144</v>
      </c>
      <c r="D326" s="229">
        <v>2</v>
      </c>
      <c r="E326" s="229">
        <v>3530</v>
      </c>
      <c r="F326" s="229">
        <v>2158</v>
      </c>
      <c r="G326" s="229">
        <v>0.61133144480000001</v>
      </c>
    </row>
    <row r="327" spans="2:7" hidden="1" x14ac:dyDescent="0.15">
      <c r="B327" s="244" t="s">
        <v>1334</v>
      </c>
      <c r="C327" s="229" t="s">
        <v>1144</v>
      </c>
      <c r="D327" s="229">
        <v>3</v>
      </c>
      <c r="E327" s="229">
        <v>13569</v>
      </c>
      <c r="F327" s="229">
        <v>8704</v>
      </c>
      <c r="G327" s="229">
        <v>0.64146215640000004</v>
      </c>
    </row>
    <row r="328" spans="2:7" hidden="1" x14ac:dyDescent="0.15">
      <c r="B328" s="244" t="s">
        <v>1335</v>
      </c>
      <c r="C328" s="229" t="s">
        <v>1144</v>
      </c>
      <c r="D328" s="229">
        <v>1</v>
      </c>
      <c r="E328" s="229">
        <v>4113</v>
      </c>
      <c r="F328" s="229">
        <v>2458</v>
      </c>
      <c r="G328" s="229">
        <v>0.59761731100000004</v>
      </c>
    </row>
    <row r="329" spans="2:7" hidden="1" x14ac:dyDescent="0.15">
      <c r="B329" s="244" t="s">
        <v>1335</v>
      </c>
      <c r="C329" s="229" t="s">
        <v>1144</v>
      </c>
      <c r="D329" s="229">
        <v>2</v>
      </c>
      <c r="E329" s="229">
        <v>3582</v>
      </c>
      <c r="F329" s="229">
        <v>2273</v>
      </c>
      <c r="G329" s="229">
        <v>0.63456169740000001</v>
      </c>
    </row>
    <row r="330" spans="2:7" hidden="1" x14ac:dyDescent="0.15">
      <c r="B330" s="244" t="s">
        <v>1335</v>
      </c>
      <c r="C330" s="229" t="s">
        <v>1144</v>
      </c>
      <c r="D330" s="229">
        <v>3</v>
      </c>
      <c r="E330" s="229">
        <v>13823</v>
      </c>
      <c r="F330" s="229">
        <v>8879</v>
      </c>
      <c r="G330" s="229">
        <v>0.64233523839999995</v>
      </c>
    </row>
    <row r="331" spans="2:7" hidden="1" x14ac:dyDescent="0.15">
      <c r="B331" s="244" t="s">
        <v>1360</v>
      </c>
      <c r="C331" s="229" t="s">
        <v>1144</v>
      </c>
      <c r="D331" s="229">
        <v>1</v>
      </c>
      <c r="E331" s="229">
        <v>4728</v>
      </c>
      <c r="F331" s="229">
        <v>3053</v>
      </c>
      <c r="G331" s="229">
        <v>0.6457275804</v>
      </c>
    </row>
    <row r="332" spans="2:7" hidden="1" x14ac:dyDescent="0.15">
      <c r="B332" s="244" t="s">
        <v>1360</v>
      </c>
      <c r="C332" s="229" t="s">
        <v>1144</v>
      </c>
      <c r="D332" s="229">
        <v>2</v>
      </c>
      <c r="E332" s="229">
        <v>4197</v>
      </c>
      <c r="F332" s="229">
        <v>2829</v>
      </c>
      <c r="G332" s="229">
        <v>0.67405289489999998</v>
      </c>
    </row>
    <row r="333" spans="2:7" hidden="1" x14ac:dyDescent="0.15">
      <c r="B333" s="244" t="s">
        <v>1360</v>
      </c>
      <c r="C333" s="229" t="s">
        <v>1144</v>
      </c>
      <c r="D333" s="229">
        <v>3</v>
      </c>
      <c r="E333" s="229">
        <v>15614</v>
      </c>
      <c r="F333" s="229">
        <v>10564</v>
      </c>
      <c r="G333" s="229">
        <v>0.67657230690000003</v>
      </c>
    </row>
    <row r="334" spans="2:7" hidden="1" x14ac:dyDescent="0.15">
      <c r="B334" s="244" t="s">
        <v>1337</v>
      </c>
      <c r="C334" s="229" t="s">
        <v>1144</v>
      </c>
      <c r="D334" s="229">
        <v>1</v>
      </c>
      <c r="E334" s="229">
        <v>5761</v>
      </c>
      <c r="F334" s="229">
        <v>3431</v>
      </c>
      <c r="G334" s="229">
        <v>0.59555632700000005</v>
      </c>
    </row>
    <row r="335" spans="2:7" hidden="1" x14ac:dyDescent="0.15">
      <c r="B335" s="244" t="s">
        <v>1337</v>
      </c>
      <c r="C335" s="229" t="s">
        <v>1144</v>
      </c>
      <c r="D335" s="229">
        <v>2</v>
      </c>
      <c r="E335" s="229">
        <v>5160</v>
      </c>
      <c r="F335" s="229">
        <v>3146</v>
      </c>
      <c r="G335" s="229">
        <v>0.60968992249999998</v>
      </c>
    </row>
    <row r="336" spans="2:7" hidden="1" x14ac:dyDescent="0.15">
      <c r="B336" s="244" t="s">
        <v>1337</v>
      </c>
      <c r="C336" s="229" t="s">
        <v>1144</v>
      </c>
      <c r="D336" s="229">
        <v>3</v>
      </c>
      <c r="E336" s="229">
        <v>18767</v>
      </c>
      <c r="F336" s="229">
        <v>11192</v>
      </c>
      <c r="G336" s="229">
        <v>0.59636596149999999</v>
      </c>
    </row>
    <row r="337" spans="2:7" hidden="1" x14ac:dyDescent="0.15">
      <c r="B337" s="244" t="s">
        <v>1338</v>
      </c>
      <c r="C337" s="229" t="s">
        <v>1144</v>
      </c>
      <c r="D337" s="229">
        <v>1</v>
      </c>
      <c r="E337" s="229">
        <v>6117</v>
      </c>
      <c r="F337" s="229">
        <v>3727</v>
      </c>
      <c r="G337" s="229">
        <v>0.6092855975</v>
      </c>
    </row>
    <row r="338" spans="2:7" hidden="1" x14ac:dyDescent="0.15">
      <c r="B338" s="244" t="s">
        <v>1338</v>
      </c>
      <c r="C338" s="229" t="s">
        <v>1144</v>
      </c>
      <c r="D338" s="229">
        <v>2</v>
      </c>
      <c r="E338" s="229">
        <v>5697</v>
      </c>
      <c r="F338" s="229">
        <v>3670</v>
      </c>
      <c r="G338" s="229">
        <v>0.64419870109999999</v>
      </c>
    </row>
    <row r="339" spans="2:7" hidden="1" x14ac:dyDescent="0.15">
      <c r="B339" s="244" t="s">
        <v>1338</v>
      </c>
      <c r="C339" s="229" t="s">
        <v>1144</v>
      </c>
      <c r="D339" s="229">
        <v>3</v>
      </c>
      <c r="E339" s="229">
        <v>18114</v>
      </c>
      <c r="F339" s="229">
        <v>11248</v>
      </c>
      <c r="G339" s="229">
        <v>0.62095616649999996</v>
      </c>
    </row>
    <row r="340" spans="2:7" hidden="1" x14ac:dyDescent="0.15">
      <c r="B340" s="244" t="s">
        <v>1339</v>
      </c>
      <c r="C340" s="229" t="s">
        <v>1144</v>
      </c>
      <c r="D340" s="229">
        <v>1</v>
      </c>
      <c r="E340" s="229">
        <v>5940</v>
      </c>
      <c r="F340" s="229">
        <v>3706</v>
      </c>
      <c r="G340" s="229">
        <v>0.62390572389999999</v>
      </c>
    </row>
    <row r="341" spans="2:7" hidden="1" x14ac:dyDescent="0.15">
      <c r="B341" s="244" t="s">
        <v>1339</v>
      </c>
      <c r="C341" s="229" t="s">
        <v>1144</v>
      </c>
      <c r="D341" s="229">
        <v>2</v>
      </c>
      <c r="E341" s="229">
        <v>5414</v>
      </c>
      <c r="F341" s="229">
        <v>3536</v>
      </c>
      <c r="G341" s="229">
        <v>0.65312153679999996</v>
      </c>
    </row>
    <row r="342" spans="2:7" hidden="1" x14ac:dyDescent="0.15">
      <c r="B342" s="244" t="s">
        <v>1339</v>
      </c>
      <c r="C342" s="229" t="s">
        <v>1144</v>
      </c>
      <c r="D342" s="229">
        <v>3</v>
      </c>
      <c r="E342" s="229">
        <v>17271</v>
      </c>
      <c r="F342" s="229">
        <v>10984</v>
      </c>
      <c r="G342" s="229">
        <v>0.63597938740000004</v>
      </c>
    </row>
    <row r="343" spans="2:7" hidden="1" x14ac:dyDescent="0.15">
      <c r="B343" s="244" t="s">
        <v>1340</v>
      </c>
      <c r="C343" s="229" t="s">
        <v>1144</v>
      </c>
      <c r="D343" s="229">
        <v>1</v>
      </c>
      <c r="E343" s="229">
        <v>6508</v>
      </c>
      <c r="F343" s="229">
        <v>4173</v>
      </c>
      <c r="G343" s="229">
        <v>0.64121081749999997</v>
      </c>
    </row>
    <row r="344" spans="2:7" hidden="1" x14ac:dyDescent="0.15">
      <c r="B344" s="244" t="s">
        <v>1340</v>
      </c>
      <c r="C344" s="229" t="s">
        <v>1144</v>
      </c>
      <c r="D344" s="229">
        <v>2</v>
      </c>
      <c r="E344" s="229">
        <v>6199</v>
      </c>
      <c r="F344" s="229">
        <v>4042</v>
      </c>
      <c r="G344" s="229">
        <v>0.65204065170000003</v>
      </c>
    </row>
    <row r="345" spans="2:7" hidden="1" x14ac:dyDescent="0.15">
      <c r="B345" s="244" t="s">
        <v>1340</v>
      </c>
      <c r="C345" s="229" t="s">
        <v>1144</v>
      </c>
      <c r="D345" s="229">
        <v>3</v>
      </c>
      <c r="E345" s="229">
        <v>18975</v>
      </c>
      <c r="F345" s="229">
        <v>12068</v>
      </c>
      <c r="G345" s="229">
        <v>0.63599472990000006</v>
      </c>
    </row>
    <row r="346" spans="2:7" hidden="1" x14ac:dyDescent="0.15">
      <c r="B346" s="244" t="s">
        <v>1341</v>
      </c>
      <c r="C346" s="229" t="s">
        <v>1144</v>
      </c>
      <c r="D346" s="229">
        <v>1</v>
      </c>
      <c r="E346" s="229">
        <v>5847</v>
      </c>
      <c r="F346" s="229">
        <v>3956</v>
      </c>
      <c r="G346" s="229">
        <v>0.67658628359999995</v>
      </c>
    </row>
    <row r="347" spans="2:7" hidden="1" x14ac:dyDescent="0.15">
      <c r="B347" s="244" t="s">
        <v>1341</v>
      </c>
      <c r="C347" s="229" t="s">
        <v>1144</v>
      </c>
      <c r="D347" s="229">
        <v>2</v>
      </c>
      <c r="E347" s="229">
        <v>5542</v>
      </c>
      <c r="F347" s="229">
        <v>3824</v>
      </c>
      <c r="G347" s="229">
        <v>0.6900036088</v>
      </c>
    </row>
    <row r="348" spans="2:7" hidden="1" x14ac:dyDescent="0.15">
      <c r="B348" s="244" t="s">
        <v>1341</v>
      </c>
      <c r="C348" s="229" t="s">
        <v>1144</v>
      </c>
      <c r="D348" s="229">
        <v>3</v>
      </c>
      <c r="E348" s="229">
        <v>17575</v>
      </c>
      <c r="F348" s="229">
        <v>11674</v>
      </c>
      <c r="G348" s="229">
        <v>0.66423897580000002</v>
      </c>
    </row>
    <row r="349" spans="2:7" hidden="1" x14ac:dyDescent="0.15">
      <c r="B349" s="244" t="s">
        <v>1342</v>
      </c>
      <c r="C349" s="229" t="s">
        <v>1144</v>
      </c>
      <c r="D349" s="229">
        <v>1</v>
      </c>
      <c r="E349" s="229">
        <v>4877</v>
      </c>
      <c r="F349" s="229">
        <v>3384</v>
      </c>
      <c r="G349" s="229">
        <v>0.69386918190000002</v>
      </c>
    </row>
    <row r="350" spans="2:7" hidden="1" x14ac:dyDescent="0.15">
      <c r="B350" s="244" t="s">
        <v>1342</v>
      </c>
      <c r="C350" s="229" t="s">
        <v>1144</v>
      </c>
      <c r="D350" s="229">
        <v>2</v>
      </c>
      <c r="E350" s="229">
        <v>4638</v>
      </c>
      <c r="F350" s="229">
        <v>3341</v>
      </c>
      <c r="G350" s="229">
        <v>0.72035360069999999</v>
      </c>
    </row>
    <row r="351" spans="2:7" hidden="1" x14ac:dyDescent="0.15">
      <c r="B351" s="244" t="s">
        <v>1342</v>
      </c>
      <c r="C351" s="229" t="s">
        <v>1144</v>
      </c>
      <c r="D351" s="229">
        <v>3</v>
      </c>
      <c r="E351" s="229">
        <v>15020</v>
      </c>
      <c r="F351" s="229">
        <v>10380</v>
      </c>
      <c r="G351" s="229">
        <v>0.69107856190000005</v>
      </c>
    </row>
    <row r="352" spans="2:7" hidden="1" x14ac:dyDescent="0.15">
      <c r="B352" s="244" t="s">
        <v>1358</v>
      </c>
      <c r="C352" s="229" t="s">
        <v>1144</v>
      </c>
      <c r="D352" s="229">
        <v>1</v>
      </c>
      <c r="E352" s="229">
        <v>5726</v>
      </c>
      <c r="F352" s="229">
        <v>4173</v>
      </c>
      <c r="G352" s="229">
        <v>0.72878099900000004</v>
      </c>
    </row>
    <row r="353" spans="2:7" hidden="1" x14ac:dyDescent="0.15">
      <c r="B353" s="244" t="s">
        <v>1358</v>
      </c>
      <c r="C353" s="229" t="s">
        <v>1144</v>
      </c>
      <c r="D353" s="229">
        <v>2</v>
      </c>
      <c r="E353" s="229">
        <v>5553</v>
      </c>
      <c r="F353" s="229">
        <v>4122</v>
      </c>
      <c r="G353" s="229">
        <v>0.74230145869999997</v>
      </c>
    </row>
    <row r="354" spans="2:7" hidden="1" x14ac:dyDescent="0.15">
      <c r="B354" s="244" t="s">
        <v>1358</v>
      </c>
      <c r="C354" s="229" t="s">
        <v>1144</v>
      </c>
      <c r="D354" s="229">
        <v>3</v>
      </c>
      <c r="E354" s="229">
        <v>17646</v>
      </c>
      <c r="F354" s="229">
        <v>12965</v>
      </c>
      <c r="G354" s="229">
        <v>0.73472741699999999</v>
      </c>
    </row>
    <row r="355" spans="2:7" hidden="1" x14ac:dyDescent="0.15">
      <c r="B355" s="244" t="s">
        <v>1359</v>
      </c>
      <c r="C355" s="229" t="s">
        <v>1115</v>
      </c>
      <c r="D355" s="229">
        <v>1</v>
      </c>
      <c r="E355" s="229">
        <v>17622</v>
      </c>
      <c r="F355" s="229">
        <v>11513</v>
      </c>
      <c r="G355" s="229">
        <v>0.65333106340000002</v>
      </c>
    </row>
    <row r="356" spans="2:7" hidden="1" x14ac:dyDescent="0.15">
      <c r="B356" s="244" t="s">
        <v>1359</v>
      </c>
      <c r="C356" s="229" t="s">
        <v>1115</v>
      </c>
      <c r="D356" s="229">
        <v>2</v>
      </c>
      <c r="E356" s="229">
        <v>1158</v>
      </c>
      <c r="F356" s="229">
        <v>806</v>
      </c>
      <c r="G356" s="229">
        <v>0.6960276339</v>
      </c>
    </row>
    <row r="357" spans="2:7" hidden="1" x14ac:dyDescent="0.15">
      <c r="B357" s="244" t="s">
        <v>1334</v>
      </c>
      <c r="C357" s="229" t="s">
        <v>1115</v>
      </c>
      <c r="D357" s="229">
        <v>1</v>
      </c>
      <c r="E357" s="229">
        <v>19804</v>
      </c>
      <c r="F357" s="229">
        <v>12404</v>
      </c>
      <c r="G357" s="229">
        <v>0.62633811350000002</v>
      </c>
    </row>
    <row r="358" spans="2:7" hidden="1" x14ac:dyDescent="0.15">
      <c r="B358" s="244" t="s">
        <v>1334</v>
      </c>
      <c r="C358" s="229" t="s">
        <v>1115</v>
      </c>
      <c r="D358" s="229">
        <v>2</v>
      </c>
      <c r="E358" s="229">
        <v>1344</v>
      </c>
      <c r="F358" s="229">
        <v>874</v>
      </c>
      <c r="G358" s="229">
        <v>0.65029761900000005</v>
      </c>
    </row>
    <row r="359" spans="2:7" hidden="1" x14ac:dyDescent="0.15">
      <c r="B359" s="244" t="s">
        <v>1335</v>
      </c>
      <c r="C359" s="229" t="s">
        <v>1115</v>
      </c>
      <c r="D359" s="229">
        <v>1</v>
      </c>
      <c r="E359" s="229">
        <v>20199</v>
      </c>
      <c r="F359" s="229">
        <v>12704</v>
      </c>
      <c r="G359" s="229">
        <v>0.6289420268</v>
      </c>
    </row>
    <row r="360" spans="2:7" hidden="1" x14ac:dyDescent="0.15">
      <c r="B360" s="244" t="s">
        <v>1335</v>
      </c>
      <c r="C360" s="229" t="s">
        <v>1115</v>
      </c>
      <c r="D360" s="229">
        <v>2</v>
      </c>
      <c r="E360" s="229">
        <v>1319</v>
      </c>
      <c r="F360" s="229">
        <v>906</v>
      </c>
      <c r="G360" s="229">
        <v>0.68688400299999997</v>
      </c>
    </row>
    <row r="361" spans="2:7" hidden="1" x14ac:dyDescent="0.15">
      <c r="B361" s="244" t="s">
        <v>1360</v>
      </c>
      <c r="C361" s="229" t="s">
        <v>1115</v>
      </c>
      <c r="D361" s="229">
        <v>1</v>
      </c>
      <c r="E361" s="229">
        <v>22985</v>
      </c>
      <c r="F361" s="229">
        <v>15344</v>
      </c>
      <c r="G361" s="229">
        <v>0.66756580379999997</v>
      </c>
    </row>
    <row r="362" spans="2:7" hidden="1" x14ac:dyDescent="0.15">
      <c r="B362" s="244" t="s">
        <v>1360</v>
      </c>
      <c r="C362" s="229" t="s">
        <v>1115</v>
      </c>
      <c r="D362" s="229">
        <v>2</v>
      </c>
      <c r="E362" s="229">
        <v>1554</v>
      </c>
      <c r="F362" s="229">
        <v>1102</v>
      </c>
      <c r="G362" s="229">
        <v>0.70913770909999996</v>
      </c>
    </row>
    <row r="363" spans="2:7" hidden="1" x14ac:dyDescent="0.15">
      <c r="B363" s="244" t="s">
        <v>1337</v>
      </c>
      <c r="C363" s="229" t="s">
        <v>1115</v>
      </c>
      <c r="D363" s="229">
        <v>1</v>
      </c>
      <c r="E363" s="229">
        <v>28072</v>
      </c>
      <c r="F363" s="229">
        <v>16740</v>
      </c>
      <c r="G363" s="229">
        <v>0.59632373900000002</v>
      </c>
    </row>
    <row r="364" spans="2:7" hidden="1" x14ac:dyDescent="0.15">
      <c r="B364" s="244" t="s">
        <v>1337</v>
      </c>
      <c r="C364" s="229" t="s">
        <v>1115</v>
      </c>
      <c r="D364" s="229">
        <v>2</v>
      </c>
      <c r="E364" s="229">
        <v>1616</v>
      </c>
      <c r="F364" s="229">
        <v>1029</v>
      </c>
      <c r="G364" s="229">
        <v>0.63675742570000005</v>
      </c>
    </row>
    <row r="365" spans="2:7" hidden="1" x14ac:dyDescent="0.15">
      <c r="B365" s="244" t="s">
        <v>1338</v>
      </c>
      <c r="C365" s="229" t="s">
        <v>1115</v>
      </c>
      <c r="D365" s="229">
        <v>1</v>
      </c>
      <c r="E365" s="229">
        <v>28210</v>
      </c>
      <c r="F365" s="229">
        <v>17479</v>
      </c>
      <c r="G365" s="229">
        <v>0.61960297769999995</v>
      </c>
    </row>
    <row r="366" spans="2:7" hidden="1" x14ac:dyDescent="0.15">
      <c r="B366" s="244" t="s">
        <v>1338</v>
      </c>
      <c r="C366" s="229" t="s">
        <v>1115</v>
      </c>
      <c r="D366" s="229">
        <v>2</v>
      </c>
      <c r="E366" s="229">
        <v>1718</v>
      </c>
      <c r="F366" s="229">
        <v>1166</v>
      </c>
      <c r="G366" s="229">
        <v>0.67869615829999996</v>
      </c>
    </row>
    <row r="367" spans="2:7" hidden="1" x14ac:dyDescent="0.15">
      <c r="B367" s="244" t="s">
        <v>1339</v>
      </c>
      <c r="C367" s="229" t="s">
        <v>1115</v>
      </c>
      <c r="D367" s="229">
        <v>1</v>
      </c>
      <c r="E367" s="229">
        <v>26811</v>
      </c>
      <c r="F367" s="229">
        <v>17009</v>
      </c>
      <c r="G367" s="229">
        <v>0.63440378949999998</v>
      </c>
    </row>
    <row r="368" spans="2:7" hidden="1" x14ac:dyDescent="0.15">
      <c r="B368" s="244" t="s">
        <v>1339</v>
      </c>
      <c r="C368" s="229" t="s">
        <v>1115</v>
      </c>
      <c r="D368" s="229">
        <v>2</v>
      </c>
      <c r="E368" s="229">
        <v>1814</v>
      </c>
      <c r="F368" s="229">
        <v>1217</v>
      </c>
      <c r="G368" s="229">
        <v>0.67089305399999999</v>
      </c>
    </row>
    <row r="369" spans="2:7" hidden="1" x14ac:dyDescent="0.15">
      <c r="B369" s="244" t="s">
        <v>1340</v>
      </c>
      <c r="C369" s="229" t="s">
        <v>1115</v>
      </c>
      <c r="D369" s="229">
        <v>1</v>
      </c>
      <c r="E369" s="229">
        <v>29634</v>
      </c>
      <c r="F369" s="229">
        <v>18827</v>
      </c>
      <c r="G369" s="229">
        <v>0.63531754070000002</v>
      </c>
    </row>
    <row r="370" spans="2:7" hidden="1" x14ac:dyDescent="0.15">
      <c r="B370" s="244" t="s">
        <v>1340</v>
      </c>
      <c r="C370" s="229" t="s">
        <v>1115</v>
      </c>
      <c r="D370" s="229">
        <v>2</v>
      </c>
      <c r="E370" s="229">
        <v>2048</v>
      </c>
      <c r="F370" s="229">
        <v>1456</v>
      </c>
      <c r="G370" s="229">
        <v>0.7109375</v>
      </c>
    </row>
    <row r="371" spans="2:7" hidden="1" x14ac:dyDescent="0.15">
      <c r="B371" s="244" t="s">
        <v>1341</v>
      </c>
      <c r="C371" s="229" t="s">
        <v>1115</v>
      </c>
      <c r="D371" s="229">
        <v>1</v>
      </c>
      <c r="E371" s="229">
        <v>27276</v>
      </c>
      <c r="F371" s="229">
        <v>18318</v>
      </c>
      <c r="G371" s="229">
        <v>0.67157941050000003</v>
      </c>
    </row>
    <row r="372" spans="2:7" hidden="1" x14ac:dyDescent="0.15">
      <c r="B372" s="244" t="s">
        <v>1341</v>
      </c>
      <c r="C372" s="229" t="s">
        <v>1115</v>
      </c>
      <c r="D372" s="229">
        <v>2</v>
      </c>
      <c r="E372" s="229">
        <v>1688</v>
      </c>
      <c r="F372" s="229">
        <v>1136</v>
      </c>
      <c r="G372" s="229">
        <v>0.67298578200000003</v>
      </c>
    </row>
    <row r="373" spans="2:7" hidden="1" x14ac:dyDescent="0.15">
      <c r="B373" s="244" t="s">
        <v>1342</v>
      </c>
      <c r="C373" s="229" t="s">
        <v>1115</v>
      </c>
      <c r="D373" s="229">
        <v>1</v>
      </c>
      <c r="E373" s="229">
        <v>22385</v>
      </c>
      <c r="F373" s="229">
        <v>15508</v>
      </c>
      <c r="G373" s="229">
        <v>0.69278534729999997</v>
      </c>
    </row>
    <row r="374" spans="2:7" hidden="1" x14ac:dyDescent="0.15">
      <c r="B374" s="244" t="s">
        <v>1342</v>
      </c>
      <c r="C374" s="229" t="s">
        <v>1115</v>
      </c>
      <c r="D374" s="229">
        <v>2</v>
      </c>
      <c r="E374" s="229">
        <v>2150</v>
      </c>
      <c r="F374" s="229">
        <v>1597</v>
      </c>
      <c r="G374" s="229">
        <v>0.74279069769999995</v>
      </c>
    </row>
    <row r="375" spans="2:7" hidden="1" x14ac:dyDescent="0.15">
      <c r="B375" s="244" t="s">
        <v>1358</v>
      </c>
      <c r="C375" s="229" t="s">
        <v>1115</v>
      </c>
      <c r="D375" s="229">
        <v>1</v>
      </c>
      <c r="E375" s="229">
        <v>26786</v>
      </c>
      <c r="F375" s="229">
        <v>19635</v>
      </c>
      <c r="G375" s="229">
        <v>0.733032181</v>
      </c>
    </row>
    <row r="376" spans="2:7" hidden="1" x14ac:dyDescent="0.15">
      <c r="B376" s="244" t="s">
        <v>1358</v>
      </c>
      <c r="C376" s="229" t="s">
        <v>1115</v>
      </c>
      <c r="D376" s="229">
        <v>2</v>
      </c>
      <c r="E376" s="229">
        <v>2139</v>
      </c>
      <c r="F376" s="229">
        <v>1625</v>
      </c>
      <c r="G376" s="229">
        <v>0.75970079479999997</v>
      </c>
    </row>
    <row r="377" spans="2:7" x14ac:dyDescent="0.15">
      <c r="B377" s="229">
        <v>1709</v>
      </c>
      <c r="C377" s="229" t="s">
        <v>100</v>
      </c>
      <c r="D377" s="229">
        <v>1</v>
      </c>
      <c r="E377" s="229">
        <v>1434</v>
      </c>
      <c r="F377" s="229">
        <v>1272</v>
      </c>
      <c r="G377" s="229">
        <v>0.88702928869999997</v>
      </c>
    </row>
    <row r="378" spans="2:7" hidden="1" x14ac:dyDescent="0.15">
      <c r="B378" s="229">
        <v>1709</v>
      </c>
      <c r="C378" s="229" t="s">
        <v>100</v>
      </c>
      <c r="D378" s="229">
        <v>2</v>
      </c>
      <c r="E378" s="229">
        <v>6326</v>
      </c>
      <c r="F378" s="229">
        <v>5110</v>
      </c>
      <c r="G378" s="229">
        <v>0.80777742649999995</v>
      </c>
    </row>
    <row r="379" spans="2:7" hidden="1" x14ac:dyDescent="0.15">
      <c r="B379" s="229">
        <v>1709</v>
      </c>
      <c r="C379" s="229" t="s">
        <v>100</v>
      </c>
      <c r="D379" s="229">
        <v>3</v>
      </c>
      <c r="E379" s="229">
        <v>8169</v>
      </c>
      <c r="F379" s="229">
        <v>6271</v>
      </c>
      <c r="G379" s="229">
        <v>0.76765822009999996</v>
      </c>
    </row>
    <row r="380" spans="2:7" hidden="1" x14ac:dyDescent="0.15">
      <c r="B380" s="229">
        <v>1709</v>
      </c>
      <c r="C380" s="229" t="s">
        <v>100</v>
      </c>
      <c r="D380" s="229">
        <v>4</v>
      </c>
      <c r="E380" s="229">
        <v>9906</v>
      </c>
      <c r="F380" s="229">
        <v>7045</v>
      </c>
      <c r="G380" s="229">
        <v>0.71118514030000002</v>
      </c>
    </row>
    <row r="381" spans="2:7" hidden="1" x14ac:dyDescent="0.15">
      <c r="B381" s="229">
        <v>1709</v>
      </c>
      <c r="C381" s="229" t="s">
        <v>100</v>
      </c>
      <c r="D381" s="229">
        <v>5</v>
      </c>
      <c r="E381" s="229">
        <v>4748</v>
      </c>
      <c r="F381" s="229">
        <v>2848</v>
      </c>
      <c r="G381" s="229">
        <v>0.59983150799999996</v>
      </c>
    </row>
    <row r="382" spans="2:7" x14ac:dyDescent="0.15">
      <c r="B382" s="229">
        <v>1709</v>
      </c>
      <c r="C382" s="229" t="s">
        <v>65</v>
      </c>
      <c r="D382" s="229">
        <v>1</v>
      </c>
      <c r="E382" s="229">
        <v>11726</v>
      </c>
      <c r="F382" s="229">
        <v>9773</v>
      </c>
      <c r="G382" s="229">
        <v>0.83344704079999998</v>
      </c>
    </row>
    <row r="383" spans="2:7" hidden="1" x14ac:dyDescent="0.15">
      <c r="B383" s="229">
        <v>1709</v>
      </c>
      <c r="C383" s="229" t="s">
        <v>65</v>
      </c>
      <c r="D383" s="229">
        <v>2</v>
      </c>
      <c r="E383" s="229">
        <v>5053</v>
      </c>
      <c r="F383" s="229">
        <v>3770</v>
      </c>
      <c r="G383" s="229">
        <v>0.74609143079999996</v>
      </c>
    </row>
    <row r="384" spans="2:7" hidden="1" x14ac:dyDescent="0.15">
      <c r="B384" s="229">
        <v>1709</v>
      </c>
      <c r="C384" s="229" t="s">
        <v>65</v>
      </c>
      <c r="D384" s="229">
        <v>3</v>
      </c>
      <c r="E384" s="229">
        <v>3725</v>
      </c>
      <c r="F384" s="229">
        <v>2634</v>
      </c>
      <c r="G384" s="229">
        <v>0.70711409400000003</v>
      </c>
    </row>
    <row r="385" spans="2:7" hidden="1" x14ac:dyDescent="0.15">
      <c r="B385" s="229">
        <v>1709</v>
      </c>
      <c r="C385" s="229" t="s">
        <v>65</v>
      </c>
      <c r="D385" s="229">
        <v>4</v>
      </c>
      <c r="E385" s="229">
        <v>6375</v>
      </c>
      <c r="F385" s="229">
        <v>4241</v>
      </c>
      <c r="G385" s="229">
        <v>0.66525490200000004</v>
      </c>
    </row>
    <row r="386" spans="2:7" hidden="1" x14ac:dyDescent="0.15">
      <c r="B386" s="229">
        <v>1709</v>
      </c>
      <c r="C386" s="229" t="s">
        <v>65</v>
      </c>
      <c r="D386" s="229">
        <v>5</v>
      </c>
      <c r="E386" s="229">
        <v>3704</v>
      </c>
      <c r="F386" s="229">
        <v>2128</v>
      </c>
      <c r="G386" s="229">
        <v>0.57451403889999997</v>
      </c>
    </row>
    <row r="387" spans="2:7" x14ac:dyDescent="0.15">
      <c r="B387" s="229">
        <v>1709</v>
      </c>
      <c r="C387" s="229" t="s">
        <v>95</v>
      </c>
      <c r="D387" s="229">
        <v>1</v>
      </c>
      <c r="E387" s="229">
        <v>13433</v>
      </c>
      <c r="F387" s="229">
        <v>10592</v>
      </c>
      <c r="G387" s="229">
        <v>0.78850591830000005</v>
      </c>
    </row>
    <row r="388" spans="2:7" hidden="1" x14ac:dyDescent="0.15">
      <c r="B388" s="229">
        <v>1709</v>
      </c>
      <c r="C388" s="229" t="s">
        <v>95</v>
      </c>
      <c r="D388" s="229">
        <v>2</v>
      </c>
      <c r="E388" s="229">
        <v>9553</v>
      </c>
      <c r="F388" s="229">
        <v>7061</v>
      </c>
      <c r="G388" s="229">
        <v>0.73913953730000004</v>
      </c>
    </row>
    <row r="389" spans="2:7" hidden="1" x14ac:dyDescent="0.15">
      <c r="B389" s="229">
        <v>1709</v>
      </c>
      <c r="C389" s="229" t="s">
        <v>95</v>
      </c>
      <c r="D389" s="229">
        <v>3</v>
      </c>
      <c r="E389" s="229">
        <v>2193</v>
      </c>
      <c r="F389" s="229">
        <v>1533</v>
      </c>
      <c r="G389" s="229">
        <v>0.69904240770000003</v>
      </c>
    </row>
    <row r="390" spans="2:7" hidden="1" x14ac:dyDescent="0.15">
      <c r="B390" s="229">
        <v>1709</v>
      </c>
      <c r="C390" s="229" t="s">
        <v>95</v>
      </c>
      <c r="D390" s="229">
        <v>4</v>
      </c>
      <c r="E390" s="229">
        <v>3027</v>
      </c>
      <c r="F390" s="229">
        <v>2016</v>
      </c>
      <c r="G390" s="229">
        <v>0.6660059465</v>
      </c>
    </row>
    <row r="391" spans="2:7" hidden="1" x14ac:dyDescent="0.15">
      <c r="B391" s="229">
        <v>1709</v>
      </c>
      <c r="C391" s="229" t="s">
        <v>95</v>
      </c>
      <c r="D391" s="229">
        <v>5</v>
      </c>
      <c r="E391" s="229">
        <v>2377</v>
      </c>
      <c r="F391" s="229">
        <v>1344</v>
      </c>
      <c r="G391" s="229">
        <v>0.56541859490000002</v>
      </c>
    </row>
    <row r="392" spans="2:7" x14ac:dyDescent="0.15">
      <c r="B392" s="229">
        <v>1709</v>
      </c>
      <c r="C392" s="229" t="s">
        <v>396</v>
      </c>
      <c r="D392" s="229">
        <v>1</v>
      </c>
      <c r="E392" s="229">
        <v>3138</v>
      </c>
      <c r="F392" s="229">
        <v>2384</v>
      </c>
      <c r="G392" s="229">
        <v>0.75971956659999995</v>
      </c>
    </row>
    <row r="393" spans="2:7" hidden="1" x14ac:dyDescent="0.15">
      <c r="B393" s="229">
        <v>1709</v>
      </c>
      <c r="C393" s="229" t="s">
        <v>396</v>
      </c>
      <c r="D393" s="229">
        <v>2</v>
      </c>
      <c r="E393" s="229">
        <v>8999</v>
      </c>
      <c r="F393" s="229">
        <v>6839</v>
      </c>
      <c r="G393" s="229">
        <v>0.75997333040000004</v>
      </c>
    </row>
    <row r="394" spans="2:7" hidden="1" x14ac:dyDescent="0.15">
      <c r="B394" s="229">
        <v>1709</v>
      </c>
      <c r="C394" s="229" t="s">
        <v>396</v>
      </c>
      <c r="D394" s="229">
        <v>3</v>
      </c>
      <c r="E394" s="229">
        <v>12519</v>
      </c>
      <c r="F394" s="229">
        <v>9090</v>
      </c>
      <c r="G394" s="229">
        <v>0.72609633360000003</v>
      </c>
    </row>
    <row r="395" spans="2:7" hidden="1" x14ac:dyDescent="0.15">
      <c r="B395" s="229">
        <v>1709</v>
      </c>
      <c r="C395" s="229" t="s">
        <v>396</v>
      </c>
      <c r="D395" s="229">
        <v>4</v>
      </c>
      <c r="E395" s="229">
        <v>3760</v>
      </c>
      <c r="F395" s="229">
        <v>2662</v>
      </c>
      <c r="G395" s="229">
        <v>0.70797872340000001</v>
      </c>
    </row>
    <row r="396" spans="2:7" hidden="1" x14ac:dyDescent="0.15">
      <c r="B396" s="229">
        <v>1709</v>
      </c>
      <c r="C396" s="229" t="s">
        <v>396</v>
      </c>
      <c r="D396" s="229">
        <v>5</v>
      </c>
      <c r="E396" s="229">
        <v>2167</v>
      </c>
      <c r="F396" s="229">
        <v>1571</v>
      </c>
      <c r="G396" s="229">
        <v>0.72496538990000003</v>
      </c>
    </row>
    <row r="397" spans="2:7" x14ac:dyDescent="0.15">
      <c r="B397" s="229">
        <v>1709</v>
      </c>
      <c r="C397" s="229" t="s">
        <v>410</v>
      </c>
      <c r="D397" s="229">
        <v>1</v>
      </c>
      <c r="E397" s="229">
        <v>6589</v>
      </c>
      <c r="F397" s="229">
        <v>4558</v>
      </c>
      <c r="G397" s="229">
        <v>0.69175899230000004</v>
      </c>
    </row>
    <row r="398" spans="2:7" hidden="1" x14ac:dyDescent="0.15">
      <c r="B398" s="229">
        <v>1709</v>
      </c>
      <c r="C398" s="229" t="s">
        <v>410</v>
      </c>
      <c r="D398" s="229">
        <v>2</v>
      </c>
      <c r="E398" s="229">
        <v>7625</v>
      </c>
      <c r="F398" s="229">
        <v>5503</v>
      </c>
      <c r="G398" s="229">
        <v>0.72170491800000003</v>
      </c>
    </row>
    <row r="399" spans="2:7" hidden="1" x14ac:dyDescent="0.15">
      <c r="B399" s="229">
        <v>1709</v>
      </c>
      <c r="C399" s="229" t="s">
        <v>410</v>
      </c>
      <c r="D399" s="229">
        <v>3</v>
      </c>
      <c r="E399" s="229">
        <v>3773</v>
      </c>
      <c r="F399" s="229">
        <v>2739</v>
      </c>
      <c r="G399" s="229">
        <v>0.7259475219</v>
      </c>
    </row>
    <row r="400" spans="2:7" hidden="1" x14ac:dyDescent="0.15">
      <c r="B400" s="229">
        <v>1709</v>
      </c>
      <c r="C400" s="229" t="s">
        <v>410</v>
      </c>
      <c r="D400" s="229">
        <v>4</v>
      </c>
      <c r="E400" s="229">
        <v>7607</v>
      </c>
      <c r="F400" s="229">
        <v>5791</v>
      </c>
      <c r="G400" s="229">
        <v>0.76127251220000003</v>
      </c>
    </row>
    <row r="401" spans="2:7" hidden="1" x14ac:dyDescent="0.15">
      <c r="B401" s="229">
        <v>1709</v>
      </c>
      <c r="C401" s="229" t="s">
        <v>410</v>
      </c>
      <c r="D401" s="229">
        <v>5</v>
      </c>
      <c r="E401" s="229">
        <v>4989</v>
      </c>
      <c r="F401" s="229">
        <v>3955</v>
      </c>
      <c r="G401" s="229">
        <v>0.79274403689999995</v>
      </c>
    </row>
    <row r="402" spans="2:7" x14ac:dyDescent="0.15">
      <c r="B402" s="229">
        <v>1709</v>
      </c>
      <c r="C402" s="229" t="s">
        <v>99</v>
      </c>
      <c r="D402" s="229">
        <v>1</v>
      </c>
      <c r="E402" s="229">
        <v>11945</v>
      </c>
      <c r="F402" s="229">
        <v>7488</v>
      </c>
      <c r="G402" s="229">
        <v>0.62687316869999998</v>
      </c>
    </row>
    <row r="403" spans="2:7" hidden="1" x14ac:dyDescent="0.15">
      <c r="B403" s="229">
        <v>1709</v>
      </c>
      <c r="C403" s="229" t="s">
        <v>99</v>
      </c>
      <c r="D403" s="229">
        <v>2</v>
      </c>
      <c r="E403" s="229">
        <v>18638</v>
      </c>
      <c r="F403" s="229">
        <v>15058</v>
      </c>
      <c r="G403" s="229">
        <v>0.80791930460000005</v>
      </c>
    </row>
    <row r="404" spans="2:7" x14ac:dyDescent="0.15">
      <c r="B404" s="229">
        <v>1709</v>
      </c>
      <c r="C404" s="229" t="s">
        <v>27</v>
      </c>
      <c r="D404" s="229">
        <v>1</v>
      </c>
      <c r="E404" s="229">
        <v>25541</v>
      </c>
      <c r="F404" s="229">
        <v>18714</v>
      </c>
      <c r="G404" s="229">
        <v>0.73270427940000005</v>
      </c>
    </row>
    <row r="405" spans="2:7" hidden="1" x14ac:dyDescent="0.15">
      <c r="B405" s="229">
        <v>1709</v>
      </c>
      <c r="C405" s="229" t="s">
        <v>27</v>
      </c>
      <c r="D405" s="229">
        <v>2</v>
      </c>
      <c r="E405" s="229">
        <v>5042</v>
      </c>
      <c r="F405" s="229">
        <v>3832</v>
      </c>
      <c r="G405" s="229">
        <v>0.76001586669999999</v>
      </c>
    </row>
    <row r="406" spans="2:7" x14ac:dyDescent="0.15">
      <c r="B406" s="229">
        <v>1709</v>
      </c>
      <c r="C406" s="229" t="s">
        <v>32</v>
      </c>
      <c r="D406" s="229">
        <v>1</v>
      </c>
      <c r="E406" s="229">
        <v>5812</v>
      </c>
      <c r="F406" s="229">
        <v>4277</v>
      </c>
      <c r="G406" s="229">
        <v>0.73589125950000001</v>
      </c>
    </row>
    <row r="407" spans="2:7" hidden="1" x14ac:dyDescent="0.15">
      <c r="B407" s="229">
        <v>1709</v>
      </c>
      <c r="C407" s="229" t="s">
        <v>32</v>
      </c>
      <c r="D407" s="229">
        <v>2</v>
      </c>
      <c r="E407" s="229">
        <v>5770</v>
      </c>
      <c r="F407" s="229">
        <v>4314</v>
      </c>
      <c r="G407" s="229">
        <v>0.74766031200000005</v>
      </c>
    </row>
    <row r="408" spans="2:7" hidden="1" x14ac:dyDescent="0.15">
      <c r="B408" s="229">
        <v>1709</v>
      </c>
      <c r="C408" s="229" t="s">
        <v>32</v>
      </c>
      <c r="D408" s="229">
        <v>3</v>
      </c>
      <c r="E408" s="229">
        <v>19001</v>
      </c>
      <c r="F408" s="229">
        <v>13955</v>
      </c>
      <c r="G408" s="229">
        <v>0.73443502969999996</v>
      </c>
    </row>
    <row r="409" spans="2:7" x14ac:dyDescent="0.15">
      <c r="B409" s="229">
        <v>1709</v>
      </c>
      <c r="C409" s="229" t="s">
        <v>88</v>
      </c>
      <c r="D409" s="229">
        <v>1</v>
      </c>
      <c r="E409" s="229">
        <v>28312</v>
      </c>
      <c r="F409" s="229">
        <v>20829</v>
      </c>
      <c r="G409" s="229">
        <v>0.73569511160000001</v>
      </c>
    </row>
    <row r="410" spans="2:7" hidden="1" x14ac:dyDescent="0.15">
      <c r="B410" s="229">
        <v>1709</v>
      </c>
      <c r="C410" s="229" t="s">
        <v>88</v>
      </c>
      <c r="D410" s="229">
        <v>2</v>
      </c>
      <c r="E410" s="229">
        <v>2271</v>
      </c>
      <c r="F410" s="229">
        <v>1717</v>
      </c>
      <c r="G410" s="229">
        <v>0.75605460150000003</v>
      </c>
    </row>
  </sheetData>
  <autoFilter ref="B2:G410">
    <filterColumn colId="0">
      <filters>
        <filter val="1709"/>
      </filters>
    </filterColumn>
    <filterColumn colId="2">
      <filters>
        <filter val="1"/>
      </filters>
    </filterColumn>
  </autoFilter>
  <phoneticPr fontId="24" type="noConversion"/>
  <dataValidations count="1">
    <dataValidation type="list" allowBlank="1" showInputMessage="1" showErrorMessage="1" sqref="J2">
      <formula1>$I$3:$I$22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774"/>
  <sheetViews>
    <sheetView zoomScale="106" zoomScaleNormal="106" workbookViewId="0">
      <pane ySplit="1" topLeftCell="A2" activePane="bottomLeft" state="frozen"/>
      <selection activeCell="D3" sqref="D3:D8"/>
      <selection pane="bottomLeft" activeCell="H2" sqref="H2"/>
    </sheetView>
  </sheetViews>
  <sheetFormatPr defaultRowHeight="13.5" x14ac:dyDescent="0.15"/>
  <cols>
    <col min="1" max="13" width="9" style="230"/>
    <col min="14" max="14" width="11.5" style="230" customWidth="1"/>
    <col min="15" max="16384" width="9" style="230"/>
  </cols>
  <sheetData>
    <row r="1" spans="1:15" x14ac:dyDescent="0.15">
      <c r="A1" s="230" t="s">
        <v>1097</v>
      </c>
      <c r="B1" s="230" t="s">
        <v>1098</v>
      </c>
      <c r="C1" s="230" t="s">
        <v>1099</v>
      </c>
      <c r="D1" s="230" t="s">
        <v>1100</v>
      </c>
      <c r="E1" s="230" t="s">
        <v>1101</v>
      </c>
      <c r="F1" s="230" t="s">
        <v>1102</v>
      </c>
      <c r="G1" s="230" t="s">
        <v>1103</v>
      </c>
      <c r="H1" s="230" t="s">
        <v>1104</v>
      </c>
      <c r="I1" s="230" t="s">
        <v>1105</v>
      </c>
      <c r="J1" s="230" t="s">
        <v>1106</v>
      </c>
      <c r="K1" s="230" t="s">
        <v>1107</v>
      </c>
      <c r="L1" s="230" t="s">
        <v>1108</v>
      </c>
      <c r="M1" s="230" t="s">
        <v>1109</v>
      </c>
    </row>
    <row r="2" spans="1:15" x14ac:dyDescent="0.15">
      <c r="A2" s="5" t="s">
        <v>1259</v>
      </c>
      <c r="B2" s="230" t="s">
        <v>1113</v>
      </c>
      <c r="C2" s="230">
        <v>1</v>
      </c>
      <c r="D2" s="230">
        <v>45891</v>
      </c>
      <c r="E2" s="230">
        <v>0.3967304384</v>
      </c>
      <c r="F2" s="230">
        <v>12302</v>
      </c>
      <c r="G2" s="230">
        <v>0.41105319429999998</v>
      </c>
      <c r="H2" s="230">
        <v>1.4322755899999999E-2</v>
      </c>
      <c r="I2" s="230">
        <v>1.0361019840000001</v>
      </c>
      <c r="J2" s="230">
        <v>3.54655792E-2</v>
      </c>
      <c r="K2" s="148">
        <v>5.0796480000000002E-4</v>
      </c>
      <c r="L2" s="148">
        <v>5.0796480000000002E-4</v>
      </c>
      <c r="M2" s="230">
        <f>IF(B2=B1,"",SUMIFS($K:$K,$B:$B,B2,$A:$A,A2))</f>
        <v>1.9597537604000002E-3</v>
      </c>
    </row>
    <row r="3" spans="1:15" x14ac:dyDescent="0.15">
      <c r="A3" s="5" t="s">
        <v>1259</v>
      </c>
      <c r="B3" s="230" t="s">
        <v>1113</v>
      </c>
      <c r="C3" s="230">
        <v>2</v>
      </c>
      <c r="D3" s="230">
        <v>22962</v>
      </c>
      <c r="E3" s="230">
        <v>0.19850786270000001</v>
      </c>
      <c r="F3" s="230">
        <v>5819</v>
      </c>
      <c r="G3" s="230">
        <v>0.19443330659999999</v>
      </c>
      <c r="H3" s="230">
        <v>-4.074556E-3</v>
      </c>
      <c r="I3" s="230">
        <v>0.97947408219999998</v>
      </c>
      <c r="J3" s="230">
        <v>-2.0739502E-2</v>
      </c>
      <c r="K3" s="148">
        <v>8.4504299999999997E-5</v>
      </c>
      <c r="L3" s="230">
        <v>5.9246910000000002E-4</v>
      </c>
      <c r="M3" s="230" t="str">
        <f t="shared" ref="M3:M66" si="0">IF(B3=B2,"",SUMIFS($K:$K,$B:$B,B3,$A:$A,A3))</f>
        <v/>
      </c>
      <c r="O3" s="5"/>
    </row>
    <row r="4" spans="1:15" x14ac:dyDescent="0.15">
      <c r="A4" s="5" t="s">
        <v>1259</v>
      </c>
      <c r="B4" s="230" t="s">
        <v>1113</v>
      </c>
      <c r="C4" s="230">
        <v>3</v>
      </c>
      <c r="D4" s="230">
        <v>15369</v>
      </c>
      <c r="E4" s="230">
        <v>0.13286592380000001</v>
      </c>
      <c r="F4" s="230">
        <v>3961</v>
      </c>
      <c r="G4" s="230">
        <v>0.13235097570000001</v>
      </c>
      <c r="H4" s="230">
        <v>-5.1494799999999999E-4</v>
      </c>
      <c r="I4" s="230">
        <v>0.99612430279999997</v>
      </c>
      <c r="J4" s="230">
        <v>-3.8832269999999999E-3</v>
      </c>
      <c r="K4" s="148">
        <v>1.9996604E-6</v>
      </c>
      <c r="L4" s="230">
        <v>5.9446879999999996E-4</v>
      </c>
      <c r="M4" s="230" t="str">
        <f t="shared" si="0"/>
        <v/>
      </c>
      <c r="O4" s="5"/>
    </row>
    <row r="5" spans="1:15" x14ac:dyDescent="0.15">
      <c r="A5" s="5" t="s">
        <v>1259</v>
      </c>
      <c r="B5" s="230" t="s">
        <v>1113</v>
      </c>
      <c r="C5" s="230">
        <v>4</v>
      </c>
      <c r="D5" s="230">
        <v>22893</v>
      </c>
      <c r="E5" s="230">
        <v>0.19791135360000001</v>
      </c>
      <c r="F5" s="230">
        <v>5493</v>
      </c>
      <c r="G5" s="230">
        <v>0.18354049720000001</v>
      </c>
      <c r="H5" s="230">
        <v>-1.4370856E-2</v>
      </c>
      <c r="I5" s="230">
        <v>0.92738740799999997</v>
      </c>
      <c r="J5" s="230">
        <v>-7.5383884999999998E-2</v>
      </c>
      <c r="K5" s="148">
        <v>1.0833310000000001E-3</v>
      </c>
      <c r="L5" s="230">
        <v>1.6777997E-3</v>
      </c>
      <c r="M5" s="230" t="str">
        <f t="shared" si="0"/>
        <v/>
      </c>
      <c r="O5" s="5"/>
    </row>
    <row r="6" spans="1:15" x14ac:dyDescent="0.15">
      <c r="A6" s="5" t="s">
        <v>1259</v>
      </c>
      <c r="B6" s="230" t="s">
        <v>1113</v>
      </c>
      <c r="C6" s="230">
        <v>5</v>
      </c>
      <c r="D6" s="230">
        <v>8558</v>
      </c>
      <c r="E6" s="230">
        <v>7.3984421600000003E-2</v>
      </c>
      <c r="F6" s="230">
        <v>2353</v>
      </c>
      <c r="G6" s="230">
        <v>7.86220262E-2</v>
      </c>
      <c r="H6" s="230">
        <v>4.6376046000000002E-3</v>
      </c>
      <c r="I6" s="230">
        <v>1.0626835284</v>
      </c>
      <c r="J6" s="230">
        <v>6.0797339499999999E-2</v>
      </c>
      <c r="K6" s="148">
        <v>2.81954E-4</v>
      </c>
      <c r="L6" s="148">
        <v>1.9597538000000001E-3</v>
      </c>
      <c r="M6" s="230" t="str">
        <f t="shared" si="0"/>
        <v/>
      </c>
      <c r="O6" s="5"/>
    </row>
    <row r="7" spans="1:15" x14ac:dyDescent="0.15">
      <c r="A7" s="5" t="s">
        <v>1259</v>
      </c>
      <c r="B7" s="230" t="s">
        <v>1262</v>
      </c>
      <c r="C7" s="230">
        <v>1</v>
      </c>
      <c r="D7" s="230">
        <v>9153</v>
      </c>
      <c r="E7" s="230">
        <v>7.9128232199999995E-2</v>
      </c>
      <c r="F7" s="230">
        <v>2720</v>
      </c>
      <c r="G7" s="230">
        <v>9.0884790199999996E-2</v>
      </c>
      <c r="H7" s="230">
        <v>1.1756558E-2</v>
      </c>
      <c r="I7" s="230">
        <v>1.1485760223000001</v>
      </c>
      <c r="J7" s="230">
        <v>0.13852293369999999</v>
      </c>
      <c r="K7" s="148">
        <v>1.6285529E-3</v>
      </c>
      <c r="L7" s="148">
        <v>1.6285529E-3</v>
      </c>
      <c r="M7" s="230">
        <f t="shared" si="0"/>
        <v>2.0090825232E-3</v>
      </c>
      <c r="O7" s="5"/>
    </row>
    <row r="8" spans="1:15" x14ac:dyDescent="0.15">
      <c r="A8" s="5" t="s">
        <v>1259</v>
      </c>
      <c r="B8" s="230" t="s">
        <v>1262</v>
      </c>
      <c r="C8" s="230">
        <v>2</v>
      </c>
      <c r="D8" s="230">
        <v>33917</v>
      </c>
      <c r="E8" s="230">
        <v>0.29321449259999999</v>
      </c>
      <c r="F8" s="230">
        <v>8717</v>
      </c>
      <c r="G8" s="230">
        <v>0.29126570439999999</v>
      </c>
      <c r="H8" s="230">
        <v>-1.9487879999999999E-3</v>
      </c>
      <c r="I8" s="230">
        <v>0.99335371110000004</v>
      </c>
      <c r="J8" s="230">
        <v>-6.6684739999999998E-3</v>
      </c>
      <c r="K8" s="148">
        <v>1.2995399999999999E-5</v>
      </c>
      <c r="L8" s="148">
        <v>1.6415482999999999E-3</v>
      </c>
      <c r="M8" s="230" t="str">
        <f t="shared" si="0"/>
        <v/>
      </c>
      <c r="O8" s="5"/>
    </row>
    <row r="9" spans="1:15" x14ac:dyDescent="0.15">
      <c r="A9" s="5" t="s">
        <v>1259</v>
      </c>
      <c r="B9" s="230" t="s">
        <v>1262</v>
      </c>
      <c r="C9" s="230">
        <v>3</v>
      </c>
      <c r="D9" s="230">
        <v>49572</v>
      </c>
      <c r="E9" s="230">
        <v>0.42855290340000002</v>
      </c>
      <c r="F9" s="230">
        <v>12747</v>
      </c>
      <c r="G9" s="230">
        <v>0.42592221330000002</v>
      </c>
      <c r="H9" s="148">
        <v>-2.6306900000000002E-3</v>
      </c>
      <c r="I9" s="230">
        <v>0.99386145770000001</v>
      </c>
      <c r="J9" s="230">
        <v>-6.1574610000000004E-3</v>
      </c>
      <c r="K9" s="148">
        <v>1.6198400000000001E-5</v>
      </c>
      <c r="L9" s="230">
        <v>1.6577466999999999E-3</v>
      </c>
      <c r="M9" s="230" t="str">
        <f t="shared" si="0"/>
        <v/>
      </c>
    </row>
    <row r="10" spans="1:15" x14ac:dyDescent="0.15">
      <c r="A10" s="5" t="s">
        <v>1259</v>
      </c>
      <c r="B10" s="230" t="s">
        <v>1262</v>
      </c>
      <c r="C10" s="230">
        <v>4</v>
      </c>
      <c r="D10" s="230">
        <v>15160</v>
      </c>
      <c r="E10" s="230">
        <v>0.13105910630000001</v>
      </c>
      <c r="F10" s="230">
        <v>3723</v>
      </c>
      <c r="G10" s="230">
        <v>0.12439855649999999</v>
      </c>
      <c r="H10" s="230">
        <v>-6.6605500000000003E-3</v>
      </c>
      <c r="I10" s="230">
        <v>0.94917903889999999</v>
      </c>
      <c r="J10" s="230">
        <v>-5.2157837999999998E-2</v>
      </c>
      <c r="K10" s="148">
        <v>3.4739990000000001E-4</v>
      </c>
      <c r="L10" s="230">
        <v>2.0051466E-3</v>
      </c>
      <c r="M10" s="230" t="str">
        <f t="shared" si="0"/>
        <v/>
      </c>
    </row>
    <row r="11" spans="1:15" x14ac:dyDescent="0.15">
      <c r="A11" s="5" t="s">
        <v>1259</v>
      </c>
      <c r="B11" s="230" t="s">
        <v>1262</v>
      </c>
      <c r="C11" s="230">
        <v>5</v>
      </c>
      <c r="D11" s="230">
        <v>7871</v>
      </c>
      <c r="E11" s="230">
        <v>6.8045265499999993E-2</v>
      </c>
      <c r="F11" s="230">
        <v>2021</v>
      </c>
      <c r="G11" s="230">
        <v>6.7528735600000001E-2</v>
      </c>
      <c r="H11" s="230">
        <v>-5.1652999999999996E-4</v>
      </c>
      <c r="I11" s="230">
        <v>0.99240902509999995</v>
      </c>
      <c r="J11" s="230">
        <v>-7.6199329999999997E-3</v>
      </c>
      <c r="K11" s="148">
        <v>3.9359232000000002E-6</v>
      </c>
      <c r="L11" s="230">
        <v>2.0090824999999999E-3</v>
      </c>
      <c r="M11" s="230" t="str">
        <f t="shared" si="0"/>
        <v/>
      </c>
    </row>
    <row r="12" spans="1:15" x14ac:dyDescent="0.15">
      <c r="A12" s="5" t="s">
        <v>1259</v>
      </c>
      <c r="B12" s="230" t="s">
        <v>1144</v>
      </c>
      <c r="C12" s="230">
        <v>1</v>
      </c>
      <c r="D12" s="230">
        <v>22243</v>
      </c>
      <c r="E12" s="230">
        <v>0.19229206469999999</v>
      </c>
      <c r="F12" s="230">
        <v>6117</v>
      </c>
      <c r="G12" s="230">
        <v>0.20439053730000001</v>
      </c>
      <c r="H12" s="230">
        <v>1.20984726E-2</v>
      </c>
      <c r="I12" s="230">
        <v>1.0629171703</v>
      </c>
      <c r="J12" s="230">
        <v>6.1017175700000002E-2</v>
      </c>
      <c r="K12" s="230">
        <v>7.3821460000000005E-4</v>
      </c>
      <c r="L12" s="230">
        <v>7.3821460000000005E-4</v>
      </c>
      <c r="M12" s="230">
        <f t="shared" si="0"/>
        <v>4.8159543000000004E-3</v>
      </c>
    </row>
    <row r="13" spans="1:15" x14ac:dyDescent="0.15">
      <c r="A13" s="5" t="s">
        <v>1259</v>
      </c>
      <c r="B13" s="230" t="s">
        <v>1144</v>
      </c>
      <c r="C13" s="230">
        <v>2</v>
      </c>
      <c r="D13" s="230">
        <v>19637</v>
      </c>
      <c r="E13" s="230">
        <v>0.1697630389</v>
      </c>
      <c r="F13" s="230">
        <v>5697</v>
      </c>
      <c r="G13" s="230">
        <v>0.1903568565</v>
      </c>
      <c r="H13" s="230">
        <v>2.05938175E-2</v>
      </c>
      <c r="I13" s="230">
        <v>1.1213091947</v>
      </c>
      <c r="J13" s="230">
        <v>0.1144969265</v>
      </c>
      <c r="K13" s="148">
        <v>2.3579287999999999E-3</v>
      </c>
      <c r="L13" s="230">
        <v>3.0961434000000001E-3</v>
      </c>
      <c r="M13" s="230" t="str">
        <f t="shared" si="0"/>
        <v/>
      </c>
    </row>
    <row r="14" spans="1:15" x14ac:dyDescent="0.15">
      <c r="A14" s="5" t="s">
        <v>1259</v>
      </c>
      <c r="B14" s="230" t="s">
        <v>1144</v>
      </c>
      <c r="C14" s="230">
        <v>3</v>
      </c>
      <c r="D14" s="230">
        <v>73793</v>
      </c>
      <c r="E14" s="230">
        <v>0.63794489639999996</v>
      </c>
      <c r="F14" s="230">
        <v>18114</v>
      </c>
      <c r="G14" s="230">
        <v>0.6052526063</v>
      </c>
      <c r="H14" s="230">
        <v>-3.2692289999999999E-2</v>
      </c>
      <c r="I14" s="230">
        <v>0.9487537398</v>
      </c>
      <c r="J14" s="230">
        <v>-5.2606008000000003E-2</v>
      </c>
      <c r="K14" s="148">
        <v>1.7198109000000001E-3</v>
      </c>
      <c r="L14" s="230">
        <v>4.8159543000000004E-3</v>
      </c>
      <c r="M14" s="230" t="str">
        <f t="shared" si="0"/>
        <v/>
      </c>
    </row>
    <row r="15" spans="1:15" x14ac:dyDescent="0.15">
      <c r="A15" s="5" t="s">
        <v>1259</v>
      </c>
      <c r="B15" s="230" t="s">
        <v>1145</v>
      </c>
      <c r="C15" s="230">
        <v>1</v>
      </c>
      <c r="D15" s="230">
        <v>47082</v>
      </c>
      <c r="E15" s="230">
        <v>0.40702670460000001</v>
      </c>
      <c r="F15" s="230">
        <v>12583</v>
      </c>
      <c r="G15" s="230">
        <v>0.42044239509999998</v>
      </c>
      <c r="H15" s="230">
        <v>1.3415690500000001E-2</v>
      </c>
      <c r="I15" s="230">
        <v>1.0329602219</v>
      </c>
      <c r="J15" s="230">
        <v>3.2428682E-2</v>
      </c>
      <c r="K15" s="230">
        <v>4.3505319999999998E-4</v>
      </c>
      <c r="L15" s="230">
        <v>4.3505319999999998E-4</v>
      </c>
      <c r="M15" s="230">
        <f t="shared" si="0"/>
        <v>1.2590920352630001E-3</v>
      </c>
    </row>
    <row r="16" spans="1:15" x14ac:dyDescent="0.15">
      <c r="A16" s="5" t="s">
        <v>1259</v>
      </c>
      <c r="B16" s="230" t="s">
        <v>1145</v>
      </c>
      <c r="C16" s="230">
        <v>2</v>
      </c>
      <c r="D16" s="230">
        <v>38180</v>
      </c>
      <c r="E16" s="230">
        <v>0.33006838240000003</v>
      </c>
      <c r="F16" s="230">
        <v>9882</v>
      </c>
      <c r="G16" s="230">
        <v>0.33019246190000001</v>
      </c>
      <c r="H16" s="230">
        <v>1.2407950000000001E-4</v>
      </c>
      <c r="I16" s="230">
        <v>1.0003759205</v>
      </c>
      <c r="J16" s="230">
        <v>3.7584990000000002E-4</v>
      </c>
      <c r="K16" s="148">
        <v>4.6635263000000001E-8</v>
      </c>
      <c r="L16" s="230">
        <v>4.3509979999999999E-4</v>
      </c>
      <c r="M16" s="230" t="str">
        <f t="shared" si="0"/>
        <v/>
      </c>
    </row>
    <row r="17" spans="1:13" x14ac:dyDescent="0.15">
      <c r="A17" s="5" t="s">
        <v>1259</v>
      </c>
      <c r="B17" s="230" t="s">
        <v>1145</v>
      </c>
      <c r="C17" s="230">
        <v>3</v>
      </c>
      <c r="D17" s="230">
        <v>8960</v>
      </c>
      <c r="E17" s="230">
        <v>7.7459735599999996E-2</v>
      </c>
      <c r="F17" s="230">
        <v>2215</v>
      </c>
      <c r="G17" s="230">
        <v>7.4010959599999995E-2</v>
      </c>
      <c r="H17" s="230">
        <v>-3.4487760000000002E-3</v>
      </c>
      <c r="I17" s="230">
        <v>0.9554765328</v>
      </c>
      <c r="J17" s="230">
        <v>-4.5545075999999997E-2</v>
      </c>
      <c r="K17" s="148">
        <v>1.570748E-4</v>
      </c>
      <c r="L17" s="148">
        <v>5.9217459999999999E-4</v>
      </c>
      <c r="M17" s="230" t="str">
        <f t="shared" si="0"/>
        <v/>
      </c>
    </row>
    <row r="18" spans="1:13" x14ac:dyDescent="0.15">
      <c r="A18" s="5" t="s">
        <v>1259</v>
      </c>
      <c r="B18" s="230" t="s">
        <v>1145</v>
      </c>
      <c r="C18" s="230">
        <v>4</v>
      </c>
      <c r="D18" s="230">
        <v>12702</v>
      </c>
      <c r="E18" s="230">
        <v>0.1098095493</v>
      </c>
      <c r="F18" s="230">
        <v>3046</v>
      </c>
      <c r="G18" s="230">
        <v>0.1017775996</v>
      </c>
      <c r="H18" s="230">
        <v>-8.0319499999999995E-3</v>
      </c>
      <c r="I18" s="230">
        <v>0.92685563500000001</v>
      </c>
      <c r="J18" s="230">
        <v>-7.5957459000000005E-2</v>
      </c>
      <c r="K18" s="230">
        <v>6.1008649999999998E-4</v>
      </c>
      <c r="L18" s="230">
        <v>1.2022611000000001E-3</v>
      </c>
      <c r="M18" s="230" t="str">
        <f t="shared" si="0"/>
        <v/>
      </c>
    </row>
    <row r="19" spans="1:13" x14ac:dyDescent="0.15">
      <c r="A19" s="5" t="s">
        <v>1259</v>
      </c>
      <c r="B19" s="230" t="s">
        <v>1145</v>
      </c>
      <c r="C19" s="230">
        <v>5</v>
      </c>
      <c r="D19" s="230">
        <v>8749</v>
      </c>
      <c r="E19" s="230">
        <v>7.5635627999999996E-2</v>
      </c>
      <c r="F19" s="230">
        <v>2202</v>
      </c>
      <c r="G19" s="230">
        <v>7.3576583799999998E-2</v>
      </c>
      <c r="H19" s="230">
        <v>-2.0590439999999999E-3</v>
      </c>
      <c r="I19" s="230">
        <v>0.97277679480000001</v>
      </c>
      <c r="J19" s="230">
        <v>-2.7600621999999998E-2</v>
      </c>
      <c r="K19" s="148">
        <v>5.6830899999999998E-5</v>
      </c>
      <c r="L19" s="230">
        <v>1.2590920000000001E-3</v>
      </c>
      <c r="M19" s="230" t="str">
        <f t="shared" si="0"/>
        <v/>
      </c>
    </row>
    <row r="20" spans="1:13" x14ac:dyDescent="0.15">
      <c r="A20" s="5" t="s">
        <v>1259</v>
      </c>
      <c r="B20" s="230" t="s">
        <v>1268</v>
      </c>
      <c r="C20" s="230">
        <v>1</v>
      </c>
      <c r="D20" s="230">
        <v>7382</v>
      </c>
      <c r="E20" s="230">
        <v>6.3817831300000002E-2</v>
      </c>
      <c r="F20" s="230">
        <v>1790</v>
      </c>
      <c r="G20" s="230">
        <v>5.9810211199999998E-2</v>
      </c>
      <c r="H20" s="148">
        <v>-4.0076199999999999E-3</v>
      </c>
      <c r="I20" s="230">
        <v>0.93720218870000005</v>
      </c>
      <c r="J20" s="230">
        <v>-6.4856236999999997E-2</v>
      </c>
      <c r="K20" s="148">
        <v>2.5991920000000002E-4</v>
      </c>
      <c r="L20" s="230">
        <v>2.5991920000000002E-4</v>
      </c>
      <c r="M20" s="230">
        <f t="shared" si="0"/>
        <v>4.3970727299999998E-2</v>
      </c>
    </row>
    <row r="21" spans="1:13" x14ac:dyDescent="0.15">
      <c r="A21" s="5" t="s">
        <v>1259</v>
      </c>
      <c r="B21" s="230" t="s">
        <v>1268</v>
      </c>
      <c r="C21" s="230">
        <v>2</v>
      </c>
      <c r="D21" s="230">
        <v>26203</v>
      </c>
      <c r="E21" s="230">
        <v>0.2265265014</v>
      </c>
      <c r="F21" s="230">
        <v>4944</v>
      </c>
      <c r="G21" s="230">
        <v>0.1651964715</v>
      </c>
      <c r="H21" s="230">
        <v>-6.1330030000000001E-2</v>
      </c>
      <c r="I21" s="230">
        <v>0.72925891890000005</v>
      </c>
      <c r="J21" s="230">
        <v>-0.31572644</v>
      </c>
      <c r="K21" s="230">
        <v>1.9363511999999999E-2</v>
      </c>
      <c r="L21" s="230">
        <v>1.9623431199999999E-2</v>
      </c>
      <c r="M21" s="230" t="str">
        <f t="shared" si="0"/>
        <v/>
      </c>
    </row>
    <row r="22" spans="1:13" x14ac:dyDescent="0.15">
      <c r="A22" s="5" t="s">
        <v>1259</v>
      </c>
      <c r="B22" s="230" t="s">
        <v>1268</v>
      </c>
      <c r="C22" s="230">
        <v>3</v>
      </c>
      <c r="D22" s="230">
        <v>33643</v>
      </c>
      <c r="E22" s="230">
        <v>0.29084574619999998</v>
      </c>
      <c r="F22" s="230">
        <v>8198</v>
      </c>
      <c r="G22" s="230">
        <v>0.2739240845</v>
      </c>
      <c r="H22" s="148">
        <v>-1.6921662000000001E-2</v>
      </c>
      <c r="I22" s="230">
        <v>0.94181911910000005</v>
      </c>
      <c r="J22" s="230">
        <v>-5.9942041000000001E-2</v>
      </c>
      <c r="K22" s="148">
        <v>1.0143189E-3</v>
      </c>
      <c r="L22" s="148">
        <v>2.0637750100000001E-2</v>
      </c>
      <c r="M22" s="230" t="str">
        <f t="shared" si="0"/>
        <v/>
      </c>
    </row>
    <row r="23" spans="1:13" x14ac:dyDescent="0.15">
      <c r="A23" s="5" t="s">
        <v>1259</v>
      </c>
      <c r="B23" s="230" t="s">
        <v>1268</v>
      </c>
      <c r="C23" s="230">
        <v>4</v>
      </c>
      <c r="D23" s="230">
        <v>35983</v>
      </c>
      <c r="E23" s="230">
        <v>0.31107518610000001</v>
      </c>
      <c r="F23" s="230">
        <v>10213</v>
      </c>
      <c r="G23" s="230">
        <v>0.34125233890000001</v>
      </c>
      <c r="H23" s="230">
        <v>3.01771529E-2</v>
      </c>
      <c r="I23" s="230">
        <v>1.0970091932999999</v>
      </c>
      <c r="J23" s="230">
        <v>9.2587561700000001E-2</v>
      </c>
      <c r="K23" s="230">
        <v>2.794029E-3</v>
      </c>
      <c r="L23" s="230">
        <v>2.3431779100000001E-2</v>
      </c>
      <c r="M23" s="230" t="str">
        <f t="shared" si="0"/>
        <v/>
      </c>
    </row>
    <row r="24" spans="1:13" x14ac:dyDescent="0.15">
      <c r="A24" s="5" t="s">
        <v>1259</v>
      </c>
      <c r="B24" s="230" t="s">
        <v>1268</v>
      </c>
      <c r="C24" s="230">
        <v>5</v>
      </c>
      <c r="D24" s="230">
        <v>12462</v>
      </c>
      <c r="E24" s="230">
        <v>0.107734735</v>
      </c>
      <c r="F24" s="230">
        <v>4783</v>
      </c>
      <c r="G24" s="230">
        <v>0.15981689390000001</v>
      </c>
      <c r="H24" s="230">
        <v>5.2082158900000002E-2</v>
      </c>
      <c r="I24" s="230">
        <v>1.4834295912</v>
      </c>
      <c r="J24" s="230">
        <v>0.39435669839999998</v>
      </c>
      <c r="K24" s="148">
        <v>2.0538948200000001E-2</v>
      </c>
      <c r="L24" s="230">
        <v>4.3970727299999998E-2</v>
      </c>
      <c r="M24" s="230" t="str">
        <f t="shared" si="0"/>
        <v/>
      </c>
    </row>
    <row r="25" spans="1:13" x14ac:dyDescent="0.15">
      <c r="A25" s="5" t="s">
        <v>1259</v>
      </c>
      <c r="B25" s="230" t="s">
        <v>1115</v>
      </c>
      <c r="C25" s="230">
        <v>1</v>
      </c>
      <c r="D25" s="230">
        <v>108682</v>
      </c>
      <c r="E25" s="230">
        <v>0.93956238709999995</v>
      </c>
      <c r="F25" s="230">
        <v>28210</v>
      </c>
      <c r="G25" s="230">
        <v>0.9425955627</v>
      </c>
      <c r="H25" s="230">
        <v>3.0331756000000001E-3</v>
      </c>
      <c r="I25" s="230">
        <v>1.0032282855000001</v>
      </c>
      <c r="J25" s="230">
        <v>3.2230857999999999E-3</v>
      </c>
      <c r="K25" s="148">
        <v>9.7761851000000003E-6</v>
      </c>
      <c r="L25" s="148">
        <v>9.7761851000000003E-6</v>
      </c>
      <c r="M25" s="230">
        <f t="shared" si="0"/>
        <v>1.659544851E-4</v>
      </c>
    </row>
    <row r="26" spans="1:13" x14ac:dyDescent="0.15">
      <c r="A26" s="5" t="s">
        <v>1259</v>
      </c>
      <c r="B26" s="230" t="s">
        <v>1115</v>
      </c>
      <c r="C26" s="230">
        <v>2</v>
      </c>
      <c r="D26" s="230">
        <v>6991</v>
      </c>
      <c r="E26" s="230">
        <v>6.04376129E-2</v>
      </c>
      <c r="F26" s="230">
        <v>1718</v>
      </c>
      <c r="G26" s="230">
        <v>5.74044373E-2</v>
      </c>
      <c r="H26" s="230">
        <v>-3.0331759999999998E-3</v>
      </c>
      <c r="I26" s="230">
        <v>0.94981311369999999</v>
      </c>
      <c r="J26" s="230">
        <v>-5.1490036000000003E-2</v>
      </c>
      <c r="K26" s="148">
        <v>1.561783E-4</v>
      </c>
      <c r="L26" s="230">
        <v>1.6595450000000001E-4</v>
      </c>
      <c r="M26" s="230" t="str">
        <f t="shared" si="0"/>
        <v/>
      </c>
    </row>
    <row r="27" spans="1:13" x14ac:dyDescent="0.15">
      <c r="A27" s="5" t="s">
        <v>1259</v>
      </c>
      <c r="B27" s="230" t="s">
        <v>1270</v>
      </c>
      <c r="C27" s="230">
        <v>1</v>
      </c>
      <c r="D27" s="230">
        <v>26739</v>
      </c>
      <c r="E27" s="230">
        <v>0.2311602535</v>
      </c>
      <c r="F27" s="230">
        <v>6804</v>
      </c>
      <c r="G27" s="230">
        <v>0.22734562950000001</v>
      </c>
      <c r="H27" s="230">
        <v>-3.814624E-3</v>
      </c>
      <c r="I27" s="230">
        <v>0.98349792449999995</v>
      </c>
      <c r="J27" s="230">
        <v>-1.6639752000000001E-2</v>
      </c>
      <c r="K27" s="148">
        <v>6.3474399999999997E-5</v>
      </c>
      <c r="L27" s="148">
        <v>6.3474399999999997E-5</v>
      </c>
      <c r="M27" s="230">
        <f t="shared" si="0"/>
        <v>8.4951716310000002E-4</v>
      </c>
    </row>
    <row r="28" spans="1:13" x14ac:dyDescent="0.15">
      <c r="A28" s="5" t="s">
        <v>1259</v>
      </c>
      <c r="B28" s="230" t="s">
        <v>1270</v>
      </c>
      <c r="C28" s="230">
        <v>2</v>
      </c>
      <c r="D28" s="230">
        <v>31040</v>
      </c>
      <c r="E28" s="230">
        <v>0.26834265559999998</v>
      </c>
      <c r="F28" s="230">
        <v>7824</v>
      </c>
      <c r="G28" s="230">
        <v>0.2614274258</v>
      </c>
      <c r="H28" s="230">
        <v>-6.9152299999999996E-3</v>
      </c>
      <c r="I28" s="230">
        <v>0.97422985269999995</v>
      </c>
      <c r="J28" s="230">
        <v>-2.6108014999999998E-2</v>
      </c>
      <c r="K28" s="148">
        <v>1.8054289999999999E-4</v>
      </c>
      <c r="L28" s="230">
        <v>2.4401730000000001E-4</v>
      </c>
      <c r="M28" s="230" t="str">
        <f t="shared" si="0"/>
        <v/>
      </c>
    </row>
    <row r="29" spans="1:13" x14ac:dyDescent="0.15">
      <c r="A29" s="5" t="s">
        <v>1259</v>
      </c>
      <c r="B29" s="230" t="s">
        <v>1270</v>
      </c>
      <c r="C29" s="230">
        <v>3</v>
      </c>
      <c r="D29" s="230">
        <v>14605</v>
      </c>
      <c r="E29" s="230">
        <v>0.1262610981</v>
      </c>
      <c r="F29" s="230">
        <v>3852</v>
      </c>
      <c r="G29" s="230">
        <v>0.12870890139999999</v>
      </c>
      <c r="H29" s="230">
        <v>2.4478032999999998E-3</v>
      </c>
      <c r="I29" s="230">
        <v>1.0193868365000001</v>
      </c>
      <c r="J29" s="230">
        <v>1.92013059E-2</v>
      </c>
      <c r="K29" s="148">
        <v>4.7000999999999999E-5</v>
      </c>
      <c r="L29" s="230">
        <v>2.9101829999999998E-4</v>
      </c>
      <c r="M29" s="230" t="str">
        <f t="shared" si="0"/>
        <v/>
      </c>
    </row>
    <row r="30" spans="1:13" x14ac:dyDescent="0.15">
      <c r="A30" s="5" t="s">
        <v>1259</v>
      </c>
      <c r="B30" s="230" t="s">
        <v>1270</v>
      </c>
      <c r="C30" s="230">
        <v>4</v>
      </c>
      <c r="D30" s="230">
        <v>27737</v>
      </c>
      <c r="E30" s="230">
        <v>0.2397880231</v>
      </c>
      <c r="F30" s="230">
        <v>7161</v>
      </c>
      <c r="G30" s="230">
        <v>0.23927425820000001</v>
      </c>
      <c r="H30" s="230">
        <v>-5.1376500000000001E-4</v>
      </c>
      <c r="I30" s="230">
        <v>0.99785742050000004</v>
      </c>
      <c r="J30" s="230">
        <v>-2.1448779999999998E-3</v>
      </c>
      <c r="K30" s="148">
        <v>1.1019631E-6</v>
      </c>
      <c r="L30" s="230">
        <v>2.9212029999999998E-4</v>
      </c>
      <c r="M30" s="230" t="str">
        <f t="shared" si="0"/>
        <v/>
      </c>
    </row>
    <row r="31" spans="1:13" x14ac:dyDescent="0.15">
      <c r="A31" s="5" t="s">
        <v>1259</v>
      </c>
      <c r="B31" s="230" t="s">
        <v>1270</v>
      </c>
      <c r="C31" s="230">
        <v>5</v>
      </c>
      <c r="D31" s="230">
        <v>15552</v>
      </c>
      <c r="E31" s="230">
        <v>0.1344479697</v>
      </c>
      <c r="F31" s="230">
        <v>4287</v>
      </c>
      <c r="G31" s="230">
        <v>0.14324378509999999</v>
      </c>
      <c r="H31" s="148">
        <v>8.7958154000000004E-3</v>
      </c>
      <c r="I31" s="230">
        <v>1.0654217047000001</v>
      </c>
      <c r="J31" s="230">
        <v>6.3370687699999997E-2</v>
      </c>
      <c r="K31" s="148">
        <v>5.5739690000000002E-4</v>
      </c>
      <c r="L31" s="230">
        <v>8.4951720000000001E-4</v>
      </c>
      <c r="M31" s="230" t="str">
        <f t="shared" si="0"/>
        <v/>
      </c>
    </row>
    <row r="32" spans="1:13" x14ac:dyDescent="0.15">
      <c r="A32" s="5" t="s">
        <v>1259</v>
      </c>
      <c r="B32" s="230" t="s">
        <v>1271</v>
      </c>
      <c r="C32" s="230">
        <v>1</v>
      </c>
      <c r="D32" s="230">
        <v>52216</v>
      </c>
      <c r="E32" s="230">
        <v>0.45141044149999998</v>
      </c>
      <c r="F32" s="230">
        <v>11475</v>
      </c>
      <c r="G32" s="230">
        <v>0.38342020850000003</v>
      </c>
      <c r="H32" s="230">
        <v>-6.7990232999999997E-2</v>
      </c>
      <c r="I32" s="230">
        <v>0.84938267540000001</v>
      </c>
      <c r="J32" s="230">
        <v>-0.16324545800000001</v>
      </c>
      <c r="K32" s="230">
        <v>1.10990967E-2</v>
      </c>
      <c r="L32" s="230">
        <v>1.10990967E-2</v>
      </c>
      <c r="M32" s="230">
        <f t="shared" si="0"/>
        <v>1.90428848E-2</v>
      </c>
    </row>
    <row r="33" spans="1:13" x14ac:dyDescent="0.15">
      <c r="A33" s="5" t="s">
        <v>1259</v>
      </c>
      <c r="B33" s="230" t="s">
        <v>1271</v>
      </c>
      <c r="C33" s="230">
        <v>2</v>
      </c>
      <c r="D33" s="230">
        <v>63457</v>
      </c>
      <c r="E33" s="230">
        <v>0.54858955850000002</v>
      </c>
      <c r="F33" s="230">
        <v>18453</v>
      </c>
      <c r="G33" s="230">
        <v>0.61657979149999997</v>
      </c>
      <c r="H33" s="230">
        <v>6.7990232999999997E-2</v>
      </c>
      <c r="I33" s="230">
        <v>1.1239364328999999</v>
      </c>
      <c r="J33" s="230">
        <v>0.1168371955</v>
      </c>
      <c r="K33" s="148">
        <v>7.9437880999999998E-3</v>
      </c>
      <c r="L33" s="230">
        <v>1.90428848E-2</v>
      </c>
      <c r="M33" s="230" t="str">
        <f t="shared" si="0"/>
        <v/>
      </c>
    </row>
    <row r="34" spans="1:13" x14ac:dyDescent="0.15">
      <c r="A34" s="5" t="s">
        <v>1259</v>
      </c>
      <c r="B34" s="230" t="s">
        <v>1272</v>
      </c>
      <c r="C34" s="230">
        <v>1</v>
      </c>
      <c r="D34" s="230">
        <v>101939</v>
      </c>
      <c r="E34" s="230">
        <v>0.88126874899999996</v>
      </c>
      <c r="F34" s="230">
        <v>26464</v>
      </c>
      <c r="G34" s="230">
        <v>0.88425554660000005</v>
      </c>
      <c r="H34" s="230">
        <v>2.9867977E-3</v>
      </c>
      <c r="I34" s="230">
        <v>1.0033892017999999</v>
      </c>
      <c r="J34" s="230">
        <v>3.3834714E-3</v>
      </c>
      <c r="K34" s="148">
        <v>1.0105700000000001E-5</v>
      </c>
      <c r="L34" s="230">
        <v>1.0105700000000001E-5</v>
      </c>
      <c r="M34" s="230">
        <f t="shared" si="0"/>
        <v>8.62026E-5</v>
      </c>
    </row>
    <row r="35" spans="1:13" x14ac:dyDescent="0.15">
      <c r="A35" s="5" t="s">
        <v>1259</v>
      </c>
      <c r="B35" s="230" t="s">
        <v>1272</v>
      </c>
      <c r="C35" s="230">
        <v>2</v>
      </c>
      <c r="D35" s="230">
        <v>13734</v>
      </c>
      <c r="E35" s="230">
        <v>0.118731251</v>
      </c>
      <c r="F35" s="230">
        <v>3464</v>
      </c>
      <c r="G35" s="230">
        <v>0.1157444534</v>
      </c>
      <c r="H35" s="230">
        <v>-2.9867980000000001E-3</v>
      </c>
      <c r="I35" s="230">
        <v>0.9748440478</v>
      </c>
      <c r="J35" s="230">
        <v>-2.5477771999999999E-2</v>
      </c>
      <c r="K35" s="148">
        <v>7.6096900000000007E-5</v>
      </c>
      <c r="L35" s="230">
        <v>8.6202699999999994E-5</v>
      </c>
      <c r="M35" s="230" t="str">
        <f t="shared" si="0"/>
        <v/>
      </c>
    </row>
    <row r="36" spans="1:13" x14ac:dyDescent="0.15">
      <c r="A36" s="5" t="s">
        <v>1259</v>
      </c>
      <c r="B36" s="230" t="s">
        <v>1110</v>
      </c>
      <c r="C36" s="230">
        <v>1</v>
      </c>
      <c r="D36" s="230">
        <v>89250</v>
      </c>
      <c r="E36" s="230">
        <v>0.77157158540000004</v>
      </c>
      <c r="F36" s="230">
        <v>23333</v>
      </c>
      <c r="G36" s="230">
        <v>0.77963779740000005</v>
      </c>
      <c r="H36" s="230">
        <v>8.0662119999999997E-3</v>
      </c>
      <c r="I36" s="230">
        <v>1.0104542625999999</v>
      </c>
      <c r="J36" s="230">
        <v>1.03999947E-2</v>
      </c>
      <c r="K36" s="148">
        <v>8.3888599999999995E-5</v>
      </c>
      <c r="L36" s="148">
        <v>8.3888599999999995E-5</v>
      </c>
      <c r="M36" s="230">
        <f t="shared" si="0"/>
        <v>3.7387139999999999E-4</v>
      </c>
    </row>
    <row r="37" spans="1:13" x14ac:dyDescent="0.15">
      <c r="A37" s="5" t="s">
        <v>1259</v>
      </c>
      <c r="B37" s="230" t="s">
        <v>1110</v>
      </c>
      <c r="C37" s="230">
        <v>2</v>
      </c>
      <c r="D37" s="230">
        <v>26423</v>
      </c>
      <c r="E37" s="230">
        <v>0.22842841459999999</v>
      </c>
      <c r="F37" s="230">
        <v>6595</v>
      </c>
      <c r="G37" s="230">
        <v>0.2203622026</v>
      </c>
      <c r="H37" s="230">
        <v>-8.0662119999999997E-3</v>
      </c>
      <c r="I37" s="230">
        <v>0.96468822860000003</v>
      </c>
      <c r="J37" s="230">
        <v>-3.5950309E-2</v>
      </c>
      <c r="K37" s="148">
        <v>2.8998279999999999E-4</v>
      </c>
      <c r="L37" s="230">
        <v>3.7387139999999999E-4</v>
      </c>
      <c r="M37" s="230" t="str">
        <f t="shared" si="0"/>
        <v/>
      </c>
    </row>
    <row r="38" spans="1:13" x14ac:dyDescent="0.15">
      <c r="A38" s="5" t="s">
        <v>1273</v>
      </c>
      <c r="B38" s="230" t="s">
        <v>1113</v>
      </c>
      <c r="C38" s="230">
        <v>1</v>
      </c>
      <c r="D38" s="230">
        <v>45891</v>
      </c>
      <c r="E38" s="230">
        <v>0.3967304384</v>
      </c>
      <c r="F38" s="230">
        <v>11057</v>
      </c>
      <c r="G38" s="230">
        <v>0.38627074239999998</v>
      </c>
      <c r="H38" s="230">
        <v>-1.0459695999999999E-2</v>
      </c>
      <c r="I38" s="230">
        <v>0.97363525699999998</v>
      </c>
      <c r="J38" s="230">
        <v>-2.6718525E-2</v>
      </c>
      <c r="K38" s="230">
        <v>2.7946759999999997E-4</v>
      </c>
      <c r="L38" s="230">
        <v>2.7946759999999997E-4</v>
      </c>
      <c r="M38" s="230">
        <f t="shared" si="0"/>
        <v>2.7965315851999997E-3</v>
      </c>
    </row>
    <row r="39" spans="1:13" x14ac:dyDescent="0.15">
      <c r="A39" s="5" t="s">
        <v>1273</v>
      </c>
      <c r="B39" s="230" t="s">
        <v>1113</v>
      </c>
      <c r="C39" s="230">
        <v>2</v>
      </c>
      <c r="D39" s="230">
        <v>22962</v>
      </c>
      <c r="E39" s="230">
        <v>0.19850786270000001</v>
      </c>
      <c r="F39" s="230">
        <v>5472</v>
      </c>
      <c r="G39" s="230">
        <v>0.19116157210000001</v>
      </c>
      <c r="H39" s="230">
        <v>-7.3462909999999996E-3</v>
      </c>
      <c r="I39" s="230">
        <v>0.96299244510000004</v>
      </c>
      <c r="J39" s="230">
        <v>-3.7709711999999999E-2</v>
      </c>
      <c r="K39" s="148">
        <v>2.7702649999999999E-4</v>
      </c>
      <c r="L39" s="230">
        <v>5.564942E-4</v>
      </c>
      <c r="M39" s="230" t="str">
        <f t="shared" si="0"/>
        <v/>
      </c>
    </row>
    <row r="40" spans="1:13" x14ac:dyDescent="0.15">
      <c r="A40" s="5" t="s">
        <v>1273</v>
      </c>
      <c r="B40" s="230" t="s">
        <v>1113</v>
      </c>
      <c r="C40" s="230">
        <v>3</v>
      </c>
      <c r="D40" s="230">
        <v>15369</v>
      </c>
      <c r="E40" s="230">
        <v>0.13286592380000001</v>
      </c>
      <c r="F40" s="230">
        <v>3913</v>
      </c>
      <c r="G40" s="230">
        <v>0.13669869000000001</v>
      </c>
      <c r="H40" s="230">
        <v>3.8327662000000001E-3</v>
      </c>
      <c r="I40" s="230">
        <v>1.0288468712000001</v>
      </c>
      <c r="J40" s="230">
        <v>2.8438632599999999E-2</v>
      </c>
      <c r="K40" s="230">
        <v>1.089986E-4</v>
      </c>
      <c r="L40" s="230">
        <v>6.6549280000000001E-4</v>
      </c>
      <c r="M40" s="230" t="str">
        <f t="shared" si="0"/>
        <v/>
      </c>
    </row>
    <row r="41" spans="1:13" x14ac:dyDescent="0.15">
      <c r="A41" s="5" t="s">
        <v>1273</v>
      </c>
      <c r="B41" s="230" t="s">
        <v>1113</v>
      </c>
      <c r="C41" s="230">
        <v>4</v>
      </c>
      <c r="D41" s="230">
        <v>22893</v>
      </c>
      <c r="E41" s="230">
        <v>0.19791135360000001</v>
      </c>
      <c r="F41" s="230">
        <v>5691</v>
      </c>
      <c r="G41" s="230">
        <v>0.19881222709999999</v>
      </c>
      <c r="H41" s="230">
        <v>9.0087350000000001E-4</v>
      </c>
      <c r="I41" s="230">
        <v>1.0045519042</v>
      </c>
      <c r="J41" s="230">
        <v>4.5415756000000002E-3</v>
      </c>
      <c r="K41" s="148">
        <v>4.0913852E-6</v>
      </c>
      <c r="L41" s="148">
        <v>6.6958420000000005E-4</v>
      </c>
      <c r="M41" s="230" t="str">
        <f t="shared" si="0"/>
        <v/>
      </c>
    </row>
    <row r="42" spans="1:13" x14ac:dyDescent="0.15">
      <c r="A42" s="5" t="s">
        <v>1273</v>
      </c>
      <c r="B42" s="230" t="s">
        <v>1113</v>
      </c>
      <c r="C42" s="230">
        <v>5</v>
      </c>
      <c r="D42" s="230">
        <v>8558</v>
      </c>
      <c r="E42" s="230">
        <v>7.3984421600000003E-2</v>
      </c>
      <c r="F42" s="230">
        <v>2492</v>
      </c>
      <c r="G42" s="230">
        <v>8.7056768600000001E-2</v>
      </c>
      <c r="H42" s="230">
        <v>1.3072347E-2</v>
      </c>
      <c r="I42" s="230">
        <v>1.1766905339</v>
      </c>
      <c r="J42" s="230">
        <v>0.1627058659</v>
      </c>
      <c r="K42" s="148">
        <v>2.1269474999999999E-3</v>
      </c>
      <c r="L42" s="148">
        <v>2.7965316999999999E-3</v>
      </c>
      <c r="M42" s="230" t="str">
        <f t="shared" si="0"/>
        <v/>
      </c>
    </row>
    <row r="43" spans="1:13" x14ac:dyDescent="0.15">
      <c r="A43" s="5" t="s">
        <v>1273</v>
      </c>
      <c r="B43" s="230" t="s">
        <v>1262</v>
      </c>
      <c r="C43" s="230">
        <v>1</v>
      </c>
      <c r="D43" s="230">
        <v>9153</v>
      </c>
      <c r="E43" s="230">
        <v>7.9128232199999995E-2</v>
      </c>
      <c r="F43" s="230">
        <v>2777</v>
      </c>
      <c r="G43" s="230">
        <v>9.7013100399999996E-2</v>
      </c>
      <c r="H43" s="230">
        <v>1.7884868299999999E-2</v>
      </c>
      <c r="I43" s="230">
        <v>1.2260238574</v>
      </c>
      <c r="J43" s="230">
        <v>0.20377629689999999</v>
      </c>
      <c r="K43" s="148">
        <v>3.6445122E-3</v>
      </c>
      <c r="L43" s="230">
        <v>3.6445122E-3</v>
      </c>
      <c r="M43" s="230">
        <f t="shared" si="0"/>
        <v>4.0221141999999994E-3</v>
      </c>
    </row>
    <row r="44" spans="1:13" x14ac:dyDescent="0.15">
      <c r="A44" s="5" t="s">
        <v>1273</v>
      </c>
      <c r="B44" s="230" t="s">
        <v>1262</v>
      </c>
      <c r="C44" s="230">
        <v>2</v>
      </c>
      <c r="D44" s="230">
        <v>33917</v>
      </c>
      <c r="E44" s="230">
        <v>0.29321449259999999</v>
      </c>
      <c r="F44" s="230">
        <v>8285</v>
      </c>
      <c r="G44" s="230">
        <v>0.2894323144</v>
      </c>
      <c r="H44" s="230">
        <v>-3.7821780000000002E-3</v>
      </c>
      <c r="I44" s="230">
        <v>0.98710098489999998</v>
      </c>
      <c r="J44" s="230">
        <v>-1.298293E-2</v>
      </c>
      <c r="K44" s="148">
        <v>4.9103800000000002E-5</v>
      </c>
      <c r="L44" s="230">
        <v>3.6936159999999998E-3</v>
      </c>
      <c r="M44" s="230" t="str">
        <f t="shared" si="0"/>
        <v/>
      </c>
    </row>
    <row r="45" spans="1:13" x14ac:dyDescent="0.15">
      <c r="A45" s="5" t="s">
        <v>1273</v>
      </c>
      <c r="B45" s="230" t="s">
        <v>1262</v>
      </c>
      <c r="C45" s="230">
        <v>3</v>
      </c>
      <c r="D45" s="230">
        <v>49572</v>
      </c>
      <c r="E45" s="230">
        <v>0.42855290340000002</v>
      </c>
      <c r="F45" s="230">
        <v>11987</v>
      </c>
      <c r="G45" s="230">
        <v>0.4187598253</v>
      </c>
      <c r="H45" s="230">
        <v>-9.7930780000000002E-3</v>
      </c>
      <c r="I45" s="230">
        <v>0.97714849660000003</v>
      </c>
      <c r="J45" s="230">
        <v>-2.3116646000000001E-2</v>
      </c>
      <c r="K45" s="148">
        <v>2.2638310000000001E-4</v>
      </c>
      <c r="L45" s="230">
        <v>3.9199991E-3</v>
      </c>
      <c r="M45" s="230" t="str">
        <f t="shared" si="0"/>
        <v/>
      </c>
    </row>
    <row r="46" spans="1:13" x14ac:dyDescent="0.15">
      <c r="A46" s="5" t="s">
        <v>1273</v>
      </c>
      <c r="B46" s="230" t="s">
        <v>1262</v>
      </c>
      <c r="C46" s="230">
        <v>4</v>
      </c>
      <c r="D46" s="230">
        <v>15160</v>
      </c>
      <c r="E46" s="230">
        <v>0.13105910630000001</v>
      </c>
      <c r="F46" s="230">
        <v>3687</v>
      </c>
      <c r="G46" s="230">
        <v>0.1288034934</v>
      </c>
      <c r="H46" s="148">
        <v>-2.2556130000000001E-3</v>
      </c>
      <c r="I46" s="230">
        <v>0.98278934679999996</v>
      </c>
      <c r="J46" s="230">
        <v>-1.7360477999999999E-2</v>
      </c>
      <c r="K46" s="148">
        <v>3.9158500000000001E-5</v>
      </c>
      <c r="L46" s="230">
        <v>3.9591575999999998E-3</v>
      </c>
      <c r="M46" s="230" t="str">
        <f t="shared" si="0"/>
        <v/>
      </c>
    </row>
    <row r="47" spans="1:13" x14ac:dyDescent="0.15">
      <c r="A47" s="5" t="s">
        <v>1273</v>
      </c>
      <c r="B47" s="230" t="s">
        <v>1262</v>
      </c>
      <c r="C47" s="230">
        <v>5</v>
      </c>
      <c r="D47" s="230">
        <v>7871</v>
      </c>
      <c r="E47" s="230">
        <v>6.8045265499999993E-2</v>
      </c>
      <c r="F47" s="230">
        <v>1889</v>
      </c>
      <c r="G47" s="230">
        <v>6.5991266399999998E-2</v>
      </c>
      <c r="H47" s="230">
        <v>-2.0539989999999999E-3</v>
      </c>
      <c r="I47" s="230">
        <v>0.96981422380000004</v>
      </c>
      <c r="J47" s="230">
        <v>-3.0650747999999998E-2</v>
      </c>
      <c r="K47" s="148">
        <v>6.29566E-5</v>
      </c>
      <c r="L47" s="148">
        <v>4.0221142000000003E-3</v>
      </c>
      <c r="M47" s="230" t="str">
        <f t="shared" si="0"/>
        <v/>
      </c>
    </row>
    <row r="48" spans="1:13" x14ac:dyDescent="0.15">
      <c r="A48" s="5" t="s">
        <v>1273</v>
      </c>
      <c r="B48" s="230" t="s">
        <v>1144</v>
      </c>
      <c r="C48" s="230">
        <v>1</v>
      </c>
      <c r="D48" s="230">
        <v>22243</v>
      </c>
      <c r="E48" s="230">
        <v>0.19229206469999999</v>
      </c>
      <c r="F48" s="230">
        <v>5940</v>
      </c>
      <c r="G48" s="230">
        <v>0.20751091699999999</v>
      </c>
      <c r="H48" s="230">
        <v>1.52188523E-2</v>
      </c>
      <c r="I48" s="230">
        <v>1.0791444637000001</v>
      </c>
      <c r="J48" s="230">
        <v>7.6168563999999994E-2</v>
      </c>
      <c r="K48" s="230">
        <v>1.1591981E-3</v>
      </c>
      <c r="L48" s="230">
        <v>1.1591981E-3</v>
      </c>
      <c r="M48" s="230">
        <f t="shared" si="0"/>
        <v>5.1809609999999996E-3</v>
      </c>
    </row>
    <row r="49" spans="1:13" x14ac:dyDescent="0.15">
      <c r="A49" s="5" t="s">
        <v>1273</v>
      </c>
      <c r="B49" s="230" t="s">
        <v>1144</v>
      </c>
      <c r="C49" s="230">
        <v>2</v>
      </c>
      <c r="D49" s="230">
        <v>19637</v>
      </c>
      <c r="E49" s="230">
        <v>0.1697630389</v>
      </c>
      <c r="F49" s="230">
        <v>5414</v>
      </c>
      <c r="G49" s="230">
        <v>0.18913537120000001</v>
      </c>
      <c r="H49" s="230">
        <v>1.93723323E-2</v>
      </c>
      <c r="I49" s="230">
        <v>1.1141139578999999</v>
      </c>
      <c r="J49" s="230">
        <v>0.1080594324</v>
      </c>
      <c r="K49" s="148">
        <v>2.0933632000000001E-3</v>
      </c>
      <c r="L49" s="230">
        <v>3.2525613999999999E-3</v>
      </c>
      <c r="M49" s="230" t="str">
        <f t="shared" si="0"/>
        <v/>
      </c>
    </row>
    <row r="50" spans="1:13" x14ac:dyDescent="0.15">
      <c r="A50" s="5" t="s">
        <v>1273</v>
      </c>
      <c r="B50" s="230" t="s">
        <v>1144</v>
      </c>
      <c r="C50" s="230">
        <v>3</v>
      </c>
      <c r="D50" s="230">
        <v>73793</v>
      </c>
      <c r="E50" s="230">
        <v>0.63794489639999996</v>
      </c>
      <c r="F50" s="230">
        <v>17271</v>
      </c>
      <c r="G50" s="230">
        <v>0.60335371179999997</v>
      </c>
      <c r="H50" s="230">
        <v>-3.4591185000000003E-2</v>
      </c>
      <c r="I50" s="230">
        <v>0.94577715910000004</v>
      </c>
      <c r="J50" s="230">
        <v>-5.5748299000000001E-2</v>
      </c>
      <c r="K50" s="148">
        <v>1.9283996999999999E-3</v>
      </c>
      <c r="L50" s="148">
        <v>5.1809611E-3</v>
      </c>
      <c r="M50" s="230" t="str">
        <f t="shared" si="0"/>
        <v/>
      </c>
    </row>
    <row r="51" spans="1:13" x14ac:dyDescent="0.15">
      <c r="A51" s="5" t="s">
        <v>1273</v>
      </c>
      <c r="B51" s="230" t="s">
        <v>1145</v>
      </c>
      <c r="C51" s="230">
        <v>1</v>
      </c>
      <c r="D51" s="230">
        <v>47082</v>
      </c>
      <c r="E51" s="230">
        <v>0.40702670460000001</v>
      </c>
      <c r="F51" s="230">
        <v>11987</v>
      </c>
      <c r="G51" s="230">
        <v>0.4187598253</v>
      </c>
      <c r="H51" s="230">
        <v>1.17331207E-2</v>
      </c>
      <c r="I51" s="230">
        <v>1.0288264150999999</v>
      </c>
      <c r="J51" s="230">
        <v>2.84187498E-2</v>
      </c>
      <c r="K51" s="148">
        <v>3.3344059999999999E-4</v>
      </c>
      <c r="L51" s="148">
        <v>3.3344059999999999E-4</v>
      </c>
      <c r="M51" s="230">
        <f t="shared" si="0"/>
        <v>1.5877419E-3</v>
      </c>
    </row>
    <row r="52" spans="1:13" x14ac:dyDescent="0.15">
      <c r="A52" s="5" t="s">
        <v>1273</v>
      </c>
      <c r="B52" s="230" t="s">
        <v>1145</v>
      </c>
      <c r="C52" s="230">
        <v>2</v>
      </c>
      <c r="D52" s="230">
        <v>38180</v>
      </c>
      <c r="E52" s="230">
        <v>0.33006838240000003</v>
      </c>
      <c r="F52" s="230">
        <v>9220</v>
      </c>
      <c r="G52" s="230">
        <v>0.3220960699</v>
      </c>
      <c r="H52" s="230">
        <v>-7.972313E-3</v>
      </c>
      <c r="I52" s="230">
        <v>0.97584648220000003</v>
      </c>
      <c r="J52" s="230">
        <v>-2.4449998000000001E-2</v>
      </c>
      <c r="K52" s="148">
        <v>1.94923E-4</v>
      </c>
      <c r="L52" s="148">
        <v>5.283636E-4</v>
      </c>
      <c r="M52" s="230" t="str">
        <f t="shared" si="0"/>
        <v/>
      </c>
    </row>
    <row r="53" spans="1:13" x14ac:dyDescent="0.15">
      <c r="A53" s="5" t="s">
        <v>1273</v>
      </c>
      <c r="B53" s="230" t="s">
        <v>1145</v>
      </c>
      <c r="C53" s="230">
        <v>3</v>
      </c>
      <c r="D53" s="230">
        <v>8960</v>
      </c>
      <c r="E53" s="230">
        <v>7.7459735599999996E-2</v>
      </c>
      <c r="F53" s="230">
        <v>2029</v>
      </c>
      <c r="G53" s="230">
        <v>7.08820961E-2</v>
      </c>
      <c r="H53" s="230">
        <v>-6.57764E-3</v>
      </c>
      <c r="I53" s="230">
        <v>0.91508311369999995</v>
      </c>
      <c r="J53" s="230">
        <v>-8.8740383000000006E-2</v>
      </c>
      <c r="K53" s="230">
        <v>5.8370229999999996E-4</v>
      </c>
      <c r="L53" s="230">
        <v>1.1120659000000001E-3</v>
      </c>
      <c r="M53" s="230" t="str">
        <f t="shared" si="0"/>
        <v/>
      </c>
    </row>
    <row r="54" spans="1:13" x14ac:dyDescent="0.15">
      <c r="A54" s="5" t="s">
        <v>1273</v>
      </c>
      <c r="B54" s="230" t="s">
        <v>1145</v>
      </c>
      <c r="C54" s="230">
        <v>4</v>
      </c>
      <c r="D54" s="230">
        <v>12702</v>
      </c>
      <c r="E54" s="230">
        <v>0.1098095493</v>
      </c>
      <c r="F54" s="230">
        <v>3063</v>
      </c>
      <c r="G54" s="230">
        <v>0.1070043668</v>
      </c>
      <c r="H54" s="230">
        <v>-2.8051830000000002E-3</v>
      </c>
      <c r="I54" s="230">
        <v>0.97445411130000004</v>
      </c>
      <c r="J54" s="230">
        <v>-2.5877851E-2</v>
      </c>
      <c r="K54" s="230">
        <v>7.2592100000000006E-5</v>
      </c>
      <c r="L54" s="230">
        <v>1.1846579999999999E-3</v>
      </c>
      <c r="M54" s="230" t="str">
        <f t="shared" si="0"/>
        <v/>
      </c>
    </row>
    <row r="55" spans="1:13" x14ac:dyDescent="0.15">
      <c r="A55" s="5" t="s">
        <v>1273</v>
      </c>
      <c r="B55" s="230" t="s">
        <v>1145</v>
      </c>
      <c r="C55" s="230">
        <v>5</v>
      </c>
      <c r="D55" s="230">
        <v>8749</v>
      </c>
      <c r="E55" s="230">
        <v>7.5635627999999996E-2</v>
      </c>
      <c r="F55" s="230">
        <v>2326</v>
      </c>
      <c r="G55" s="230">
        <v>8.1257641899999997E-2</v>
      </c>
      <c r="H55" s="230">
        <v>5.6220139000000002E-3</v>
      </c>
      <c r="I55" s="230">
        <v>1.0743302336</v>
      </c>
      <c r="J55" s="230">
        <v>7.1697428899999999E-2</v>
      </c>
      <c r="K55" s="148">
        <v>4.0308390000000003E-4</v>
      </c>
      <c r="L55" s="230">
        <v>1.5877419E-3</v>
      </c>
      <c r="M55" s="230" t="str">
        <f t="shared" si="0"/>
        <v/>
      </c>
    </row>
    <row r="56" spans="1:13" x14ac:dyDescent="0.15">
      <c r="A56" s="5" t="s">
        <v>1273</v>
      </c>
      <c r="B56" s="230" t="s">
        <v>1268</v>
      </c>
      <c r="C56" s="230">
        <v>1</v>
      </c>
      <c r="D56" s="230">
        <v>7382</v>
      </c>
      <c r="E56" s="230">
        <v>6.3817831300000002E-2</v>
      </c>
      <c r="F56" s="230">
        <v>1510</v>
      </c>
      <c r="G56" s="230">
        <v>5.2751091700000002E-2</v>
      </c>
      <c r="H56" s="230">
        <v>-1.106674E-2</v>
      </c>
      <c r="I56" s="230">
        <v>0.82658859799999995</v>
      </c>
      <c r="J56" s="230">
        <v>-0.190448171</v>
      </c>
      <c r="K56" s="230">
        <v>2.1076403000000001E-3</v>
      </c>
      <c r="L56" s="230">
        <v>2.1076403000000001E-3</v>
      </c>
      <c r="M56" s="230">
        <f t="shared" si="0"/>
        <v>4.6295025300000001E-2</v>
      </c>
    </row>
    <row r="57" spans="1:13" x14ac:dyDescent="0.15">
      <c r="A57" s="5" t="s">
        <v>1273</v>
      </c>
      <c r="B57" s="230" t="s">
        <v>1268</v>
      </c>
      <c r="C57" s="230">
        <v>2</v>
      </c>
      <c r="D57" s="230">
        <v>26203</v>
      </c>
      <c r="E57" s="230">
        <v>0.2265265014</v>
      </c>
      <c r="F57" s="230">
        <v>4752</v>
      </c>
      <c r="G57" s="230">
        <v>0.16600873360000001</v>
      </c>
      <c r="H57" s="230">
        <v>-6.0517768E-2</v>
      </c>
      <c r="I57" s="230">
        <v>0.73284464540000005</v>
      </c>
      <c r="J57" s="230">
        <v>-0.31082154299999998</v>
      </c>
      <c r="K57" s="148">
        <v>1.8810225999999999E-2</v>
      </c>
      <c r="L57" s="230">
        <v>2.0917866300000001E-2</v>
      </c>
      <c r="M57" s="230" t="str">
        <f t="shared" si="0"/>
        <v/>
      </c>
    </row>
    <row r="58" spans="1:13" x14ac:dyDescent="0.15">
      <c r="A58" s="5" t="s">
        <v>1273</v>
      </c>
      <c r="B58" s="230" t="s">
        <v>1268</v>
      </c>
      <c r="C58" s="230">
        <v>3</v>
      </c>
      <c r="D58" s="230">
        <v>33643</v>
      </c>
      <c r="E58" s="230">
        <v>0.29084574619999998</v>
      </c>
      <c r="F58" s="230">
        <v>7697</v>
      </c>
      <c r="G58" s="230">
        <v>0.2688908297</v>
      </c>
      <c r="H58" s="230">
        <v>-2.1954917000000001E-2</v>
      </c>
      <c r="I58" s="230">
        <v>0.92451353749999998</v>
      </c>
      <c r="J58" s="230">
        <v>-7.8487584999999999E-2</v>
      </c>
      <c r="K58" s="230">
        <v>1.7231884E-3</v>
      </c>
      <c r="L58" s="230">
        <v>2.26410547E-2</v>
      </c>
      <c r="M58" s="230" t="str">
        <f t="shared" si="0"/>
        <v/>
      </c>
    </row>
    <row r="59" spans="1:13" x14ac:dyDescent="0.15">
      <c r="A59" s="5" t="s">
        <v>1273</v>
      </c>
      <c r="B59" s="230" t="s">
        <v>1268</v>
      </c>
      <c r="C59" s="230">
        <v>4</v>
      </c>
      <c r="D59" s="230">
        <v>35983</v>
      </c>
      <c r="E59" s="230">
        <v>0.31107518610000001</v>
      </c>
      <c r="F59" s="230">
        <v>10226</v>
      </c>
      <c r="G59" s="230">
        <v>0.35724017470000002</v>
      </c>
      <c r="H59" s="230">
        <v>4.6164988599999998E-2</v>
      </c>
      <c r="I59" s="230">
        <v>1.1484046000999999</v>
      </c>
      <c r="J59" s="230">
        <v>0.13837367489999999</v>
      </c>
      <c r="K59" s="148">
        <v>6.3880190999999996E-3</v>
      </c>
      <c r="L59" s="148">
        <v>2.9029073799999999E-2</v>
      </c>
      <c r="M59" s="230" t="str">
        <f t="shared" si="0"/>
        <v/>
      </c>
    </row>
    <row r="60" spans="1:13" x14ac:dyDescent="0.15">
      <c r="A60" s="5" t="s">
        <v>1273</v>
      </c>
      <c r="B60" s="230" t="s">
        <v>1268</v>
      </c>
      <c r="C60" s="230">
        <v>5</v>
      </c>
      <c r="D60" s="230">
        <v>12462</v>
      </c>
      <c r="E60" s="230">
        <v>0.107734735</v>
      </c>
      <c r="F60" s="230">
        <v>4440</v>
      </c>
      <c r="G60" s="230">
        <v>0.15510917029999999</v>
      </c>
      <c r="H60" s="230">
        <v>4.7374435300000003E-2</v>
      </c>
      <c r="I60" s="230">
        <v>1.4397322305</v>
      </c>
      <c r="J60" s="230">
        <v>0.36445714530000001</v>
      </c>
      <c r="K60" s="230">
        <v>1.7265951500000001E-2</v>
      </c>
      <c r="L60" s="230">
        <v>4.6295025199999999E-2</v>
      </c>
      <c r="M60" s="230" t="str">
        <f t="shared" si="0"/>
        <v/>
      </c>
    </row>
    <row r="61" spans="1:13" x14ac:dyDescent="0.15">
      <c r="A61" s="5" t="s">
        <v>1273</v>
      </c>
      <c r="B61" s="230" t="s">
        <v>1115</v>
      </c>
      <c r="C61" s="230">
        <v>1</v>
      </c>
      <c r="D61" s="230">
        <v>108682</v>
      </c>
      <c r="E61" s="230">
        <v>0.93956238709999995</v>
      </c>
      <c r="F61" s="230">
        <v>26811</v>
      </c>
      <c r="G61" s="230">
        <v>0.936628821</v>
      </c>
      <c r="H61" s="230">
        <v>-2.9335659999999999E-3</v>
      </c>
      <c r="I61" s="230">
        <v>0.99687773140000002</v>
      </c>
      <c r="J61" s="230">
        <v>-3.1271530000000001E-3</v>
      </c>
      <c r="K61" s="148">
        <v>9.1737101000000006E-6</v>
      </c>
      <c r="L61" s="148">
        <v>9.1737101000000006E-6</v>
      </c>
      <c r="M61" s="230">
        <f t="shared" si="0"/>
        <v>1.4821751009999999E-4</v>
      </c>
    </row>
    <row r="62" spans="1:13" x14ac:dyDescent="0.15">
      <c r="A62" s="5" t="s">
        <v>1273</v>
      </c>
      <c r="B62" s="230" t="s">
        <v>1115</v>
      </c>
      <c r="C62" s="230">
        <v>2</v>
      </c>
      <c r="D62" s="230">
        <v>6991</v>
      </c>
      <c r="E62" s="230">
        <v>6.04376129E-2</v>
      </c>
      <c r="F62" s="230">
        <v>1814</v>
      </c>
      <c r="G62" s="230">
        <v>6.3371179E-2</v>
      </c>
      <c r="H62" s="230">
        <v>2.9335660999999999E-3</v>
      </c>
      <c r="I62" s="230">
        <v>1.0485387488</v>
      </c>
      <c r="J62" s="230">
        <v>4.7397527100000003E-2</v>
      </c>
      <c r="K62" s="148">
        <v>1.3904379999999999E-4</v>
      </c>
      <c r="L62" s="148">
        <v>1.482175E-4</v>
      </c>
      <c r="M62" s="230" t="str">
        <f t="shared" si="0"/>
        <v/>
      </c>
    </row>
    <row r="63" spans="1:13" x14ac:dyDescent="0.15">
      <c r="A63" s="5" t="s">
        <v>1273</v>
      </c>
      <c r="B63" s="230" t="s">
        <v>1270</v>
      </c>
      <c r="C63" s="230">
        <v>1</v>
      </c>
      <c r="D63" s="230">
        <v>26739</v>
      </c>
      <c r="E63" s="230">
        <v>0.2311602535</v>
      </c>
      <c r="F63" s="230">
        <v>6829</v>
      </c>
      <c r="G63" s="230">
        <v>0.2385676856</v>
      </c>
      <c r="H63" s="230">
        <v>7.4074320999999999E-3</v>
      </c>
      <c r="I63" s="230">
        <v>1.0320445752</v>
      </c>
      <c r="J63" s="230">
        <v>3.15418591E-2</v>
      </c>
      <c r="K63" s="230">
        <v>2.3364419999999999E-4</v>
      </c>
      <c r="L63" s="230">
        <v>2.3364419999999999E-4</v>
      </c>
      <c r="M63" s="230">
        <f t="shared" si="0"/>
        <v>1.5575007000000001E-3</v>
      </c>
    </row>
    <row r="64" spans="1:13" x14ac:dyDescent="0.15">
      <c r="A64" s="5" t="s">
        <v>1273</v>
      </c>
      <c r="B64" s="230" t="s">
        <v>1270</v>
      </c>
      <c r="C64" s="230">
        <v>2</v>
      </c>
      <c r="D64" s="230">
        <v>31040</v>
      </c>
      <c r="E64" s="230">
        <v>0.26834265559999998</v>
      </c>
      <c r="F64" s="230">
        <v>7548</v>
      </c>
      <c r="G64" s="230">
        <v>0.26368558949999998</v>
      </c>
      <c r="H64" s="230">
        <v>-4.6570659999999996E-3</v>
      </c>
      <c r="I64" s="230">
        <v>0.98264507720000005</v>
      </c>
      <c r="J64" s="230">
        <v>-1.7507285000000001E-2</v>
      </c>
      <c r="K64" s="148">
        <v>8.1532600000000006E-5</v>
      </c>
      <c r="L64" s="148">
        <v>3.1517680000000002E-4</v>
      </c>
      <c r="M64" s="230" t="str">
        <f t="shared" si="0"/>
        <v/>
      </c>
    </row>
    <row r="65" spans="1:13" x14ac:dyDescent="0.15">
      <c r="A65" s="5" t="s">
        <v>1273</v>
      </c>
      <c r="B65" s="230" t="s">
        <v>1270</v>
      </c>
      <c r="C65" s="230">
        <v>3</v>
      </c>
      <c r="D65" s="230">
        <v>14605</v>
      </c>
      <c r="E65" s="230">
        <v>0.1262610981</v>
      </c>
      <c r="F65" s="230">
        <v>3451</v>
      </c>
      <c r="G65" s="230">
        <v>0.120558952</v>
      </c>
      <c r="H65" s="230">
        <v>-5.702146E-3</v>
      </c>
      <c r="I65" s="230">
        <v>0.95483845609999995</v>
      </c>
      <c r="J65" s="230">
        <v>-4.6213109000000002E-2</v>
      </c>
      <c r="K65" s="230">
        <v>2.6351389999999998E-4</v>
      </c>
      <c r="L65" s="230">
        <v>5.786907E-4</v>
      </c>
      <c r="M65" s="230" t="str">
        <f t="shared" si="0"/>
        <v/>
      </c>
    </row>
    <row r="66" spans="1:13" x14ac:dyDescent="0.15">
      <c r="A66" s="5" t="s">
        <v>1273</v>
      </c>
      <c r="B66" s="230" t="s">
        <v>1270</v>
      </c>
      <c r="C66" s="230">
        <v>4</v>
      </c>
      <c r="D66" s="230">
        <v>27737</v>
      </c>
      <c r="E66" s="230">
        <v>0.2397880231</v>
      </c>
      <c r="F66" s="230">
        <v>6655</v>
      </c>
      <c r="G66" s="230">
        <v>0.23248908300000001</v>
      </c>
      <c r="H66" s="230">
        <v>-7.2989400000000003E-3</v>
      </c>
      <c r="I66" s="230">
        <v>0.96956086429999999</v>
      </c>
      <c r="J66" s="230">
        <v>-3.0912027000000002E-2</v>
      </c>
      <c r="K66" s="230">
        <v>2.25625E-4</v>
      </c>
      <c r="L66" s="230">
        <v>8.0431570000000002E-4</v>
      </c>
      <c r="M66" s="230" t="str">
        <f t="shared" si="0"/>
        <v/>
      </c>
    </row>
    <row r="67" spans="1:13" x14ac:dyDescent="0.15">
      <c r="A67" s="5" t="s">
        <v>1273</v>
      </c>
      <c r="B67" s="230" t="s">
        <v>1270</v>
      </c>
      <c r="C67" s="230">
        <v>5</v>
      </c>
      <c r="D67" s="230">
        <v>15552</v>
      </c>
      <c r="E67" s="230">
        <v>0.1344479697</v>
      </c>
      <c r="F67" s="230">
        <v>4142</v>
      </c>
      <c r="G67" s="230">
        <v>0.14469868999999999</v>
      </c>
      <c r="H67" s="230">
        <v>1.0250720200000001E-2</v>
      </c>
      <c r="I67" s="230">
        <v>1.0762430274999999</v>
      </c>
      <c r="J67" s="230">
        <v>7.3476298199999998E-2</v>
      </c>
      <c r="K67" s="230">
        <v>7.5318499999999997E-4</v>
      </c>
      <c r="L67" s="230">
        <v>1.5575007000000001E-3</v>
      </c>
      <c r="M67" s="230" t="str">
        <f t="shared" ref="M67:M130" si="1">IF(B67=B66,"",SUMIFS($K:$K,$B:$B,B67,$A:$A,A67))</f>
        <v/>
      </c>
    </row>
    <row r="68" spans="1:13" x14ac:dyDescent="0.15">
      <c r="A68" s="5" t="s">
        <v>1273</v>
      </c>
      <c r="B68" s="230" t="s">
        <v>1271</v>
      </c>
      <c r="C68" s="230">
        <v>1</v>
      </c>
      <c r="D68" s="230">
        <v>52216</v>
      </c>
      <c r="E68" s="230">
        <v>0.45141044149999998</v>
      </c>
      <c r="F68" s="230">
        <v>13218</v>
      </c>
      <c r="G68" s="230">
        <v>0.46176419210000003</v>
      </c>
      <c r="H68" s="230">
        <v>1.0353750599999999E-2</v>
      </c>
      <c r="I68" s="230">
        <v>1.0229364447</v>
      </c>
      <c r="J68" s="230">
        <v>2.2677358700000001E-2</v>
      </c>
      <c r="K68" s="148">
        <v>2.3479570000000001E-4</v>
      </c>
      <c r="L68" s="148">
        <v>2.3479570000000001E-4</v>
      </c>
      <c r="M68" s="230">
        <f t="shared" si="1"/>
        <v>4.320738E-4</v>
      </c>
    </row>
    <row r="69" spans="1:13" x14ac:dyDescent="0.15">
      <c r="A69" s="5" t="s">
        <v>1273</v>
      </c>
      <c r="B69" s="230" t="s">
        <v>1271</v>
      </c>
      <c r="C69" s="230">
        <v>2</v>
      </c>
      <c r="D69" s="230">
        <v>63457</v>
      </c>
      <c r="E69" s="230">
        <v>0.54858955850000002</v>
      </c>
      <c r="F69" s="230">
        <v>15407</v>
      </c>
      <c r="G69" s="230">
        <v>0.53823580790000003</v>
      </c>
      <c r="H69" s="148">
        <v>-1.0353751E-2</v>
      </c>
      <c r="I69" s="230">
        <v>0.9811265992</v>
      </c>
      <c r="J69" s="230">
        <v>-1.9053777000000001E-2</v>
      </c>
      <c r="K69" s="148">
        <v>1.9727810000000001E-4</v>
      </c>
      <c r="L69" s="148">
        <v>4.320738E-4</v>
      </c>
      <c r="M69" s="230" t="str">
        <f t="shared" si="1"/>
        <v/>
      </c>
    </row>
    <row r="70" spans="1:13" x14ac:dyDescent="0.15">
      <c r="A70" s="5" t="s">
        <v>1273</v>
      </c>
      <c r="B70" s="230" t="s">
        <v>1272</v>
      </c>
      <c r="C70" s="230">
        <v>1</v>
      </c>
      <c r="D70" s="230">
        <v>101939</v>
      </c>
      <c r="E70" s="230">
        <v>0.88126874899999996</v>
      </c>
      <c r="F70" s="230">
        <v>25267</v>
      </c>
      <c r="G70" s="230">
        <v>0.88268995630000002</v>
      </c>
      <c r="H70" s="230">
        <v>1.4212074E-3</v>
      </c>
      <c r="I70" s="230">
        <v>1.0016126833000001</v>
      </c>
      <c r="J70" s="230">
        <v>1.6113843000000001E-3</v>
      </c>
      <c r="K70" s="148">
        <v>2.2901111999999999E-6</v>
      </c>
      <c r="L70" s="148">
        <v>2.2901111999999999E-6</v>
      </c>
      <c r="M70" s="230">
        <f t="shared" si="1"/>
        <v>1.94045112E-5</v>
      </c>
    </row>
    <row r="71" spans="1:13" x14ac:dyDescent="0.15">
      <c r="A71" s="5" t="s">
        <v>1273</v>
      </c>
      <c r="B71" s="230" t="s">
        <v>1272</v>
      </c>
      <c r="C71" s="230">
        <v>2</v>
      </c>
      <c r="D71" s="230">
        <v>13734</v>
      </c>
      <c r="E71" s="230">
        <v>0.118731251</v>
      </c>
      <c r="F71" s="230">
        <v>3358</v>
      </c>
      <c r="G71" s="230">
        <v>0.11731004370000001</v>
      </c>
      <c r="H71" s="148">
        <v>-1.4212070000000001E-3</v>
      </c>
      <c r="I71" s="230">
        <v>0.98803004809999995</v>
      </c>
      <c r="J71" s="230">
        <v>-1.2042169E-2</v>
      </c>
      <c r="K71" s="148">
        <v>1.71144E-5</v>
      </c>
      <c r="L71" s="148">
        <v>1.94045E-5</v>
      </c>
      <c r="M71" s="230" t="str">
        <f t="shared" si="1"/>
        <v/>
      </c>
    </row>
    <row r="72" spans="1:13" x14ac:dyDescent="0.15">
      <c r="A72" s="5" t="s">
        <v>1273</v>
      </c>
      <c r="B72" s="230" t="s">
        <v>1110</v>
      </c>
      <c r="C72" s="230">
        <v>1</v>
      </c>
      <c r="D72" s="230">
        <v>89250</v>
      </c>
      <c r="E72" s="230">
        <v>0.77157158540000004</v>
      </c>
      <c r="F72" s="230">
        <v>21992</v>
      </c>
      <c r="G72" s="230">
        <v>0.76827947600000002</v>
      </c>
      <c r="H72" s="230">
        <v>-3.2921090000000001E-3</v>
      </c>
      <c r="I72" s="230">
        <v>0.99573324169999999</v>
      </c>
      <c r="J72" s="230">
        <v>-4.2758869999999999E-3</v>
      </c>
      <c r="K72" s="148">
        <v>1.40767E-5</v>
      </c>
      <c r="L72" s="148">
        <v>1.40767E-5</v>
      </c>
      <c r="M72" s="230">
        <f t="shared" si="1"/>
        <v>6.1183900000000009E-5</v>
      </c>
    </row>
    <row r="73" spans="1:13" x14ac:dyDescent="0.15">
      <c r="A73" s="5" t="s">
        <v>1273</v>
      </c>
      <c r="B73" s="230" t="s">
        <v>1110</v>
      </c>
      <c r="C73" s="230">
        <v>2</v>
      </c>
      <c r="D73" s="230">
        <v>26423</v>
      </c>
      <c r="E73" s="230">
        <v>0.22842841459999999</v>
      </c>
      <c r="F73" s="230">
        <v>6633</v>
      </c>
      <c r="G73" s="230">
        <v>0.23172052400000001</v>
      </c>
      <c r="H73" s="230">
        <v>3.2921093999999998E-3</v>
      </c>
      <c r="I73" s="230">
        <v>1.0144119962</v>
      </c>
      <c r="J73" s="230">
        <v>1.43091305E-2</v>
      </c>
      <c r="K73" s="230">
        <v>4.7107200000000002E-5</v>
      </c>
      <c r="L73" s="230">
        <v>6.1183899999999995E-5</v>
      </c>
      <c r="M73" s="230" t="str">
        <f t="shared" si="1"/>
        <v/>
      </c>
    </row>
    <row r="74" spans="1:13" x14ac:dyDescent="0.15">
      <c r="A74" s="5" t="s">
        <v>1274</v>
      </c>
      <c r="B74" s="230" t="s">
        <v>1113</v>
      </c>
      <c r="C74" s="230">
        <v>1</v>
      </c>
      <c r="D74" s="230">
        <v>45891</v>
      </c>
      <c r="E74" s="230">
        <v>0.3967304384</v>
      </c>
      <c r="F74" s="230">
        <v>12051</v>
      </c>
      <c r="G74" s="230">
        <v>0.38037371380000001</v>
      </c>
      <c r="H74" s="230">
        <v>-1.6356724999999999E-2</v>
      </c>
      <c r="I74" s="230">
        <v>0.95877118809999995</v>
      </c>
      <c r="J74" s="230">
        <v>-4.2102827000000002E-2</v>
      </c>
      <c r="K74" s="148">
        <v>6.8866429999999996E-4</v>
      </c>
      <c r="L74" s="230">
        <v>6.8866429999999996E-4</v>
      </c>
      <c r="M74" s="230">
        <f t="shared" si="1"/>
        <v>6.5936361000000004E-3</v>
      </c>
    </row>
    <row r="75" spans="1:13" x14ac:dyDescent="0.15">
      <c r="A75" s="5" t="s">
        <v>1274</v>
      </c>
      <c r="B75" s="230" t="s">
        <v>1113</v>
      </c>
      <c r="C75" s="230">
        <v>2</v>
      </c>
      <c r="D75" s="230">
        <v>22962</v>
      </c>
      <c r="E75" s="230">
        <v>0.19850786270000001</v>
      </c>
      <c r="F75" s="230">
        <v>5794</v>
      </c>
      <c r="G75" s="230">
        <v>0.1828798687</v>
      </c>
      <c r="H75" s="230">
        <v>-1.5627993999999999E-2</v>
      </c>
      <c r="I75" s="230">
        <v>0.92127267010000002</v>
      </c>
      <c r="J75" s="230">
        <v>-8.1999227999999993E-2</v>
      </c>
      <c r="K75" s="148">
        <v>1.2814834000000001E-3</v>
      </c>
      <c r="L75" s="230">
        <v>1.9701478000000001E-3</v>
      </c>
      <c r="M75" s="230" t="str">
        <f t="shared" si="1"/>
        <v/>
      </c>
    </row>
    <row r="76" spans="1:13" x14ac:dyDescent="0.15">
      <c r="A76" s="5" t="s">
        <v>1274</v>
      </c>
      <c r="B76" s="230" t="s">
        <v>1113</v>
      </c>
      <c r="C76" s="230">
        <v>3</v>
      </c>
      <c r="D76" s="230">
        <v>15369</v>
      </c>
      <c r="E76" s="230">
        <v>0.13286592380000001</v>
      </c>
      <c r="F76" s="230">
        <v>4353</v>
      </c>
      <c r="G76" s="230">
        <v>0.13739662899999999</v>
      </c>
      <c r="H76" s="230">
        <v>4.5307052000000004E-3</v>
      </c>
      <c r="I76" s="230">
        <v>1.0340998286</v>
      </c>
      <c r="J76" s="230">
        <v>3.3531317499999998E-2</v>
      </c>
      <c r="K76" s="148">
        <v>1.519205E-4</v>
      </c>
      <c r="L76" s="148">
        <v>2.1220683000000001E-3</v>
      </c>
      <c r="M76" s="230" t="str">
        <f t="shared" si="1"/>
        <v/>
      </c>
    </row>
    <row r="77" spans="1:13" x14ac:dyDescent="0.15">
      <c r="A77" s="5" t="s">
        <v>1274</v>
      </c>
      <c r="B77" s="230" t="s">
        <v>1113</v>
      </c>
      <c r="C77" s="230">
        <v>4</v>
      </c>
      <c r="D77" s="230">
        <v>22893</v>
      </c>
      <c r="E77" s="230">
        <v>0.19791135360000001</v>
      </c>
      <c r="F77" s="230">
        <v>6559</v>
      </c>
      <c r="G77" s="230">
        <v>0.2070260716</v>
      </c>
      <c r="H77" s="230">
        <v>9.1147180000000008E-3</v>
      </c>
      <c r="I77" s="230">
        <v>1.0460545484999999</v>
      </c>
      <c r="J77" s="230">
        <v>4.5025513900000001E-2</v>
      </c>
      <c r="K77" s="148">
        <v>4.103949E-4</v>
      </c>
      <c r="L77" s="230">
        <v>2.5324632000000001E-3</v>
      </c>
      <c r="M77" s="230" t="str">
        <f t="shared" si="1"/>
        <v/>
      </c>
    </row>
    <row r="78" spans="1:13" x14ac:dyDescent="0.15">
      <c r="A78" s="5" t="s">
        <v>1274</v>
      </c>
      <c r="B78" s="230" t="s">
        <v>1113</v>
      </c>
      <c r="C78" s="230">
        <v>5</v>
      </c>
      <c r="D78" s="230">
        <v>8558</v>
      </c>
      <c r="E78" s="230">
        <v>7.3984421600000003E-2</v>
      </c>
      <c r="F78" s="230">
        <v>2925</v>
      </c>
      <c r="G78" s="230">
        <v>9.2323716900000005E-2</v>
      </c>
      <c r="H78" s="230">
        <v>1.8339295299999999E-2</v>
      </c>
      <c r="I78" s="230">
        <v>1.2478804989000001</v>
      </c>
      <c r="J78" s="230">
        <v>0.2214465112</v>
      </c>
      <c r="K78" s="230">
        <v>4.0611730000000004E-3</v>
      </c>
      <c r="L78" s="230">
        <v>6.5936361000000004E-3</v>
      </c>
      <c r="M78" s="230" t="str">
        <f t="shared" si="1"/>
        <v/>
      </c>
    </row>
    <row r="79" spans="1:13" x14ac:dyDescent="0.15">
      <c r="A79" s="5" t="s">
        <v>1274</v>
      </c>
      <c r="B79" s="230" t="s">
        <v>1262</v>
      </c>
      <c r="C79" s="230">
        <v>1</v>
      </c>
      <c r="D79" s="230">
        <v>9153</v>
      </c>
      <c r="E79" s="230">
        <v>7.9128232199999995E-2</v>
      </c>
      <c r="F79" s="230">
        <v>3144</v>
      </c>
      <c r="G79" s="230">
        <v>9.9236159300000001E-2</v>
      </c>
      <c r="H79" s="230">
        <v>2.01079272E-2</v>
      </c>
      <c r="I79" s="230">
        <v>1.2541182409</v>
      </c>
      <c r="J79" s="230">
        <v>0.2264327287</v>
      </c>
      <c r="K79" s="148">
        <v>4.5530928000000002E-3</v>
      </c>
      <c r="L79" s="148">
        <v>4.5530928000000002E-3</v>
      </c>
      <c r="M79" s="230">
        <f t="shared" si="1"/>
        <v>5.2246793378999999E-3</v>
      </c>
    </row>
    <row r="80" spans="1:13" x14ac:dyDescent="0.15">
      <c r="A80" s="5" t="s">
        <v>1274</v>
      </c>
      <c r="B80" s="230" t="s">
        <v>1262</v>
      </c>
      <c r="C80" s="230">
        <v>2</v>
      </c>
      <c r="D80" s="230">
        <v>33917</v>
      </c>
      <c r="E80" s="230">
        <v>0.29321449259999999</v>
      </c>
      <c r="F80" s="230">
        <v>9152</v>
      </c>
      <c r="G80" s="230">
        <v>0.28887065210000001</v>
      </c>
      <c r="H80" s="230">
        <v>-4.3438399999999999E-3</v>
      </c>
      <c r="I80" s="230">
        <v>0.98518545099999999</v>
      </c>
      <c r="J80" s="230">
        <v>-1.492538E-2</v>
      </c>
      <c r="K80" s="148">
        <v>6.4833500000000002E-5</v>
      </c>
      <c r="L80" s="148">
        <v>4.6179263000000002E-3</v>
      </c>
      <c r="M80" s="230" t="str">
        <f t="shared" si="1"/>
        <v/>
      </c>
    </row>
    <row r="81" spans="1:13" x14ac:dyDescent="0.15">
      <c r="A81" s="5" t="s">
        <v>1274</v>
      </c>
      <c r="B81" s="230" t="s">
        <v>1262</v>
      </c>
      <c r="C81" s="230">
        <v>3</v>
      </c>
      <c r="D81" s="230">
        <v>49572</v>
      </c>
      <c r="E81" s="230">
        <v>0.42855290340000002</v>
      </c>
      <c r="F81" s="230">
        <v>13336</v>
      </c>
      <c r="G81" s="230">
        <v>0.42093302189999998</v>
      </c>
      <c r="H81" s="230">
        <v>-7.6198819999999997E-3</v>
      </c>
      <c r="I81" s="230">
        <v>0.9822195078</v>
      </c>
      <c r="J81" s="230">
        <v>-1.7940464E-2</v>
      </c>
      <c r="K81" s="148">
        <v>1.3670420000000001E-4</v>
      </c>
      <c r="L81" s="230">
        <v>4.7546304999999999E-3</v>
      </c>
      <c r="M81" s="230" t="str">
        <f t="shared" si="1"/>
        <v/>
      </c>
    </row>
    <row r="82" spans="1:13" x14ac:dyDescent="0.15">
      <c r="A82" s="5" t="s">
        <v>1274</v>
      </c>
      <c r="B82" s="230" t="s">
        <v>1262</v>
      </c>
      <c r="C82" s="230">
        <v>4</v>
      </c>
      <c r="D82" s="230">
        <v>15160</v>
      </c>
      <c r="E82" s="230">
        <v>0.13105910630000001</v>
      </c>
      <c r="F82" s="230">
        <v>3908</v>
      </c>
      <c r="G82" s="230">
        <v>0.12335079860000001</v>
      </c>
      <c r="H82" s="230">
        <v>-7.7083079999999997E-3</v>
      </c>
      <c r="I82" s="230">
        <v>0.9411844935</v>
      </c>
      <c r="J82" s="230">
        <v>-6.0616097000000001E-2</v>
      </c>
      <c r="K82" s="230">
        <v>4.6724750000000002E-4</v>
      </c>
      <c r="L82" s="230">
        <v>5.2218780000000001E-3</v>
      </c>
      <c r="M82" s="230" t="str">
        <f t="shared" si="1"/>
        <v/>
      </c>
    </row>
    <row r="83" spans="1:13" x14ac:dyDescent="0.15">
      <c r="A83" s="5" t="s">
        <v>1274</v>
      </c>
      <c r="B83" s="230" t="s">
        <v>1262</v>
      </c>
      <c r="C83" s="230">
        <v>5</v>
      </c>
      <c r="D83" s="230">
        <v>7871</v>
      </c>
      <c r="E83" s="230">
        <v>6.8045265499999993E-2</v>
      </c>
      <c r="F83" s="230">
        <v>2142</v>
      </c>
      <c r="G83" s="230">
        <v>6.7609368099999997E-2</v>
      </c>
      <c r="H83" s="230">
        <v>-4.3589699999999998E-4</v>
      </c>
      <c r="I83" s="230">
        <v>0.99359400779999996</v>
      </c>
      <c r="J83" s="230">
        <v>-6.4265989999999999E-3</v>
      </c>
      <c r="K83" s="148">
        <v>2.8013379E-6</v>
      </c>
      <c r="L83" s="230">
        <v>5.2246793999999996E-3</v>
      </c>
      <c r="M83" s="230" t="str">
        <f t="shared" si="1"/>
        <v/>
      </c>
    </row>
    <row r="84" spans="1:13" x14ac:dyDescent="0.15">
      <c r="A84" s="5" t="s">
        <v>1274</v>
      </c>
      <c r="B84" s="230" t="s">
        <v>1144</v>
      </c>
      <c r="C84" s="230">
        <v>1</v>
      </c>
      <c r="D84" s="230">
        <v>22243</v>
      </c>
      <c r="E84" s="230">
        <v>0.19229206469999999</v>
      </c>
      <c r="F84" s="230">
        <v>6508</v>
      </c>
      <c r="G84" s="230">
        <v>0.20541632470000001</v>
      </c>
      <c r="H84" s="230">
        <v>1.312426E-2</v>
      </c>
      <c r="I84" s="230">
        <v>1.0682516984999999</v>
      </c>
      <c r="J84" s="230">
        <v>6.6023385500000004E-2</v>
      </c>
      <c r="K84" s="230">
        <v>8.6650810000000003E-4</v>
      </c>
      <c r="L84" s="230">
        <v>8.6650810000000003E-4</v>
      </c>
      <c r="M84" s="230">
        <f t="shared" si="1"/>
        <v>7.0074266999999996E-3</v>
      </c>
    </row>
    <row r="85" spans="1:13" x14ac:dyDescent="0.15">
      <c r="A85" s="5" t="s">
        <v>1274</v>
      </c>
      <c r="B85" s="230" t="s">
        <v>1144</v>
      </c>
      <c r="C85" s="230">
        <v>2</v>
      </c>
      <c r="D85" s="230">
        <v>19637</v>
      </c>
      <c r="E85" s="230">
        <v>0.1697630389</v>
      </c>
      <c r="F85" s="230">
        <v>6199</v>
      </c>
      <c r="G85" s="230">
        <v>0.1956631526</v>
      </c>
      <c r="H85" s="230">
        <v>2.5900113700000001E-2</v>
      </c>
      <c r="I85" s="230">
        <v>1.1525662701999999</v>
      </c>
      <c r="J85" s="230">
        <v>0.14199099549999999</v>
      </c>
      <c r="K85" s="148">
        <v>3.6775828999999999E-3</v>
      </c>
      <c r="L85" s="230">
        <v>4.5440910000000001E-3</v>
      </c>
      <c r="M85" s="230" t="str">
        <f t="shared" si="1"/>
        <v/>
      </c>
    </row>
    <row r="86" spans="1:13" x14ac:dyDescent="0.15">
      <c r="A86" s="5" t="s">
        <v>1274</v>
      </c>
      <c r="B86" s="230" t="s">
        <v>1144</v>
      </c>
      <c r="C86" s="230">
        <v>3</v>
      </c>
      <c r="D86" s="230">
        <v>73793</v>
      </c>
      <c r="E86" s="230">
        <v>0.63794489639999996</v>
      </c>
      <c r="F86" s="230">
        <v>18975</v>
      </c>
      <c r="G86" s="230">
        <v>0.59892052269999996</v>
      </c>
      <c r="H86" s="230">
        <v>-3.9024374000000001E-2</v>
      </c>
      <c r="I86" s="230">
        <v>0.93882798670000001</v>
      </c>
      <c r="J86" s="230">
        <v>-6.3123003999999996E-2</v>
      </c>
      <c r="K86" s="230">
        <v>2.4633356999999999E-3</v>
      </c>
      <c r="L86" s="230">
        <v>7.0074267000000004E-3</v>
      </c>
      <c r="M86" s="230" t="str">
        <f t="shared" si="1"/>
        <v/>
      </c>
    </row>
    <row r="87" spans="1:13" x14ac:dyDescent="0.15">
      <c r="A87" s="5" t="s">
        <v>1274</v>
      </c>
      <c r="B87" s="230" t="s">
        <v>1145</v>
      </c>
      <c r="C87" s="230">
        <v>1</v>
      </c>
      <c r="D87" s="230">
        <v>47082</v>
      </c>
      <c r="E87" s="230">
        <v>0.40702670460000001</v>
      </c>
      <c r="F87" s="230">
        <v>13172</v>
      </c>
      <c r="G87" s="230">
        <v>0.41575658100000001</v>
      </c>
      <c r="H87" s="230">
        <v>8.7298763999999994E-3</v>
      </c>
      <c r="I87" s="230">
        <v>1.0214479206</v>
      </c>
      <c r="J87" s="230">
        <v>2.12211507E-2</v>
      </c>
      <c r="K87" s="148">
        <v>1.8525799999999999E-4</v>
      </c>
      <c r="L87" s="230">
        <v>1.8525799999999999E-4</v>
      </c>
      <c r="M87" s="230">
        <f t="shared" si="1"/>
        <v>4.3284489999999997E-4</v>
      </c>
    </row>
    <row r="88" spans="1:13" x14ac:dyDescent="0.15">
      <c r="A88" s="5" t="s">
        <v>1274</v>
      </c>
      <c r="B88" s="230" t="s">
        <v>1145</v>
      </c>
      <c r="C88" s="230">
        <v>2</v>
      </c>
      <c r="D88" s="230">
        <v>38180</v>
      </c>
      <c r="E88" s="230">
        <v>0.33006838240000003</v>
      </c>
      <c r="F88" s="230">
        <v>10330</v>
      </c>
      <c r="G88" s="230">
        <v>0.32605264820000002</v>
      </c>
      <c r="H88" s="230">
        <v>-4.015734E-3</v>
      </c>
      <c r="I88" s="230">
        <v>0.98783362949999998</v>
      </c>
      <c r="J88" s="230">
        <v>-1.2240987E-2</v>
      </c>
      <c r="K88" s="230">
        <v>4.9156500000000003E-5</v>
      </c>
      <c r="L88" s="230">
        <v>2.344146E-4</v>
      </c>
      <c r="M88" s="230" t="str">
        <f t="shared" si="1"/>
        <v/>
      </c>
    </row>
    <row r="89" spans="1:13" x14ac:dyDescent="0.15">
      <c r="A89" s="5" t="s">
        <v>1274</v>
      </c>
      <c r="B89" s="230" t="s">
        <v>1145</v>
      </c>
      <c r="C89" s="230">
        <v>3</v>
      </c>
      <c r="D89" s="230">
        <v>8960</v>
      </c>
      <c r="E89" s="230">
        <v>7.7459735599999996E-2</v>
      </c>
      <c r="F89" s="230">
        <v>2368</v>
      </c>
      <c r="G89" s="230">
        <v>7.4742756100000002E-2</v>
      </c>
      <c r="H89" s="230">
        <v>-2.716979E-3</v>
      </c>
      <c r="I89" s="230">
        <v>0.96492397669999996</v>
      </c>
      <c r="J89" s="230">
        <v>-3.5705961000000001E-2</v>
      </c>
      <c r="K89" s="148">
        <v>9.70124E-5</v>
      </c>
      <c r="L89" s="230">
        <v>3.3142689999999999E-4</v>
      </c>
      <c r="M89" s="230" t="str">
        <f t="shared" si="1"/>
        <v/>
      </c>
    </row>
    <row r="90" spans="1:13" x14ac:dyDescent="0.15">
      <c r="A90" s="5" t="s">
        <v>1274</v>
      </c>
      <c r="B90" s="230" t="s">
        <v>1145</v>
      </c>
      <c r="C90" s="230">
        <v>4</v>
      </c>
      <c r="D90" s="230">
        <v>12702</v>
      </c>
      <c r="E90" s="230">
        <v>0.1098095493</v>
      </c>
      <c r="F90" s="230">
        <v>3382</v>
      </c>
      <c r="G90" s="230">
        <v>0.1067483113</v>
      </c>
      <c r="H90" s="230">
        <v>-3.061238E-3</v>
      </c>
      <c r="I90" s="230">
        <v>0.97212229709999998</v>
      </c>
      <c r="J90" s="230">
        <v>-2.8273662000000001E-2</v>
      </c>
      <c r="K90" s="230">
        <v>8.6552399999999995E-5</v>
      </c>
      <c r="L90" s="230">
        <v>4.1797930000000001E-4</v>
      </c>
      <c r="M90" s="230" t="str">
        <f t="shared" si="1"/>
        <v/>
      </c>
    </row>
    <row r="91" spans="1:13" x14ac:dyDescent="0.15">
      <c r="A91" s="5" t="s">
        <v>1274</v>
      </c>
      <c r="B91" s="230" t="s">
        <v>1145</v>
      </c>
      <c r="C91" s="230">
        <v>5</v>
      </c>
      <c r="D91" s="230">
        <v>8749</v>
      </c>
      <c r="E91" s="230">
        <v>7.5635627999999996E-2</v>
      </c>
      <c r="F91" s="230">
        <v>2430</v>
      </c>
      <c r="G91" s="230">
        <v>7.6699703300000005E-2</v>
      </c>
      <c r="H91" s="230">
        <v>1.0640752999999999E-3</v>
      </c>
      <c r="I91" s="230">
        <v>1.0140684397999999</v>
      </c>
      <c r="J91" s="230">
        <v>1.3970397799999999E-2</v>
      </c>
      <c r="K91" s="148">
        <v>1.48656E-5</v>
      </c>
      <c r="L91" s="230">
        <v>4.3284489999999997E-4</v>
      </c>
      <c r="M91" s="230" t="str">
        <f t="shared" si="1"/>
        <v/>
      </c>
    </row>
    <row r="92" spans="1:13" x14ac:dyDescent="0.15">
      <c r="A92" s="5" t="s">
        <v>1274</v>
      </c>
      <c r="B92" s="230" t="s">
        <v>1268</v>
      </c>
      <c r="C92" s="230">
        <v>1</v>
      </c>
      <c r="D92" s="230">
        <v>7382</v>
      </c>
      <c r="E92" s="230">
        <v>6.3817831300000002E-2</v>
      </c>
      <c r="F92" s="230">
        <v>1502</v>
      </c>
      <c r="G92" s="230">
        <v>4.74086232E-2</v>
      </c>
      <c r="H92" s="230">
        <v>-1.6409208000000002E-2</v>
      </c>
      <c r="I92" s="230">
        <v>0.74287424420000003</v>
      </c>
      <c r="J92" s="230">
        <v>-0.29722850299999998</v>
      </c>
      <c r="K92" s="148">
        <v>4.8772844000000001E-3</v>
      </c>
      <c r="L92" s="230">
        <v>4.8772844000000001E-3</v>
      </c>
      <c r="M92" s="230">
        <f t="shared" si="1"/>
        <v>5.9500734999999999E-2</v>
      </c>
    </row>
    <row r="93" spans="1:13" x14ac:dyDescent="0.15">
      <c r="A93" s="5" t="s">
        <v>1274</v>
      </c>
      <c r="B93" s="230" t="s">
        <v>1268</v>
      </c>
      <c r="C93" s="230">
        <v>2</v>
      </c>
      <c r="D93" s="230">
        <v>26203</v>
      </c>
      <c r="E93" s="230">
        <v>0.2265265014</v>
      </c>
      <c r="F93" s="230">
        <v>5199</v>
      </c>
      <c r="G93" s="230">
        <v>0.16409948869999999</v>
      </c>
      <c r="H93" s="230">
        <v>-6.2427013000000003E-2</v>
      </c>
      <c r="I93" s="230">
        <v>0.72441629399999996</v>
      </c>
      <c r="J93" s="230">
        <v>-0.32238906000000001</v>
      </c>
      <c r="K93" s="148">
        <v>2.0125786E-2</v>
      </c>
      <c r="L93" s="230">
        <v>2.5003070299999999E-2</v>
      </c>
      <c r="M93" s="230" t="str">
        <f t="shared" si="1"/>
        <v/>
      </c>
    </row>
    <row r="94" spans="1:13" x14ac:dyDescent="0.15">
      <c r="A94" s="5" t="s">
        <v>1274</v>
      </c>
      <c r="B94" s="230" t="s">
        <v>1268</v>
      </c>
      <c r="C94" s="230">
        <v>3</v>
      </c>
      <c r="D94" s="230">
        <v>33643</v>
      </c>
      <c r="E94" s="230">
        <v>0.29084574619999998</v>
      </c>
      <c r="F94" s="230">
        <v>8286</v>
      </c>
      <c r="G94" s="230">
        <v>0.26153651919999998</v>
      </c>
      <c r="H94" s="230">
        <v>-2.9309227E-2</v>
      </c>
      <c r="I94" s="230">
        <v>0.8992275891</v>
      </c>
      <c r="J94" s="230">
        <v>-0.106219118</v>
      </c>
      <c r="K94" s="230">
        <v>3.1132003000000001E-3</v>
      </c>
      <c r="L94" s="230">
        <v>2.81162706E-2</v>
      </c>
      <c r="M94" s="230" t="str">
        <f t="shared" si="1"/>
        <v/>
      </c>
    </row>
    <row r="95" spans="1:13" x14ac:dyDescent="0.15">
      <c r="A95" s="5" t="s">
        <v>1274</v>
      </c>
      <c r="B95" s="230" t="s">
        <v>1268</v>
      </c>
      <c r="C95" s="230">
        <v>4</v>
      </c>
      <c r="D95" s="230">
        <v>35983</v>
      </c>
      <c r="E95" s="230">
        <v>0.31107518610000001</v>
      </c>
      <c r="F95" s="230">
        <v>11517</v>
      </c>
      <c r="G95" s="230">
        <v>0.36351871730000002</v>
      </c>
      <c r="H95" s="230">
        <v>5.2443531199999997E-2</v>
      </c>
      <c r="I95" s="230">
        <v>1.1685879604</v>
      </c>
      <c r="J95" s="230">
        <v>0.15579614850000001</v>
      </c>
      <c r="K95" s="230">
        <v>8.1705001999999999E-3</v>
      </c>
      <c r="L95" s="230">
        <v>3.62867708E-2</v>
      </c>
      <c r="M95" s="230" t="str">
        <f t="shared" si="1"/>
        <v/>
      </c>
    </row>
    <row r="96" spans="1:13" x14ac:dyDescent="0.15">
      <c r="A96" s="5" t="s">
        <v>1274</v>
      </c>
      <c r="B96" s="230" t="s">
        <v>1268</v>
      </c>
      <c r="C96" s="230">
        <v>5</v>
      </c>
      <c r="D96" s="230">
        <v>12462</v>
      </c>
      <c r="E96" s="230">
        <v>0.107734735</v>
      </c>
      <c r="F96" s="230">
        <v>5178</v>
      </c>
      <c r="G96" s="230">
        <v>0.16343665169999999</v>
      </c>
      <c r="H96" s="230">
        <v>5.57019167E-2</v>
      </c>
      <c r="I96" s="230">
        <v>1.5170283915</v>
      </c>
      <c r="J96" s="230">
        <v>0.41675341580000003</v>
      </c>
      <c r="K96" s="230">
        <v>2.3213964100000001E-2</v>
      </c>
      <c r="L96" s="230">
        <v>5.9500734800000003E-2</v>
      </c>
      <c r="M96" s="230" t="str">
        <f t="shared" si="1"/>
        <v/>
      </c>
    </row>
    <row r="97" spans="1:13" x14ac:dyDescent="0.15">
      <c r="A97" s="5" t="s">
        <v>1274</v>
      </c>
      <c r="B97" s="230" t="s">
        <v>1115</v>
      </c>
      <c r="C97" s="230">
        <v>1</v>
      </c>
      <c r="D97" s="230">
        <v>108682</v>
      </c>
      <c r="E97" s="230">
        <v>0.93956238709999995</v>
      </c>
      <c r="F97" s="230">
        <v>29634</v>
      </c>
      <c r="G97" s="230">
        <v>0.93535761630000003</v>
      </c>
      <c r="H97" s="230">
        <v>-4.2047710000000004E-3</v>
      </c>
      <c r="I97" s="230">
        <v>0.99552475620000003</v>
      </c>
      <c r="J97" s="230">
        <v>-4.4852879999999996E-3</v>
      </c>
      <c r="K97" s="230">
        <v>1.8859600000000002E-5</v>
      </c>
      <c r="L97" s="230">
        <v>1.8859600000000002E-5</v>
      </c>
      <c r="M97" s="230">
        <f t="shared" si="1"/>
        <v>3.0166680000000002E-4</v>
      </c>
    </row>
    <row r="98" spans="1:13" x14ac:dyDescent="0.15">
      <c r="A98" s="5" t="s">
        <v>1274</v>
      </c>
      <c r="B98" s="230" t="s">
        <v>1115</v>
      </c>
      <c r="C98" s="230">
        <v>2</v>
      </c>
      <c r="D98" s="230">
        <v>6991</v>
      </c>
      <c r="E98" s="230">
        <v>6.04376129E-2</v>
      </c>
      <c r="F98" s="230">
        <v>2048</v>
      </c>
      <c r="G98" s="230">
        <v>6.46423837E-2</v>
      </c>
      <c r="H98" s="230">
        <v>4.2047708000000003E-3</v>
      </c>
      <c r="I98" s="230">
        <v>1.0695720852999999</v>
      </c>
      <c r="J98" s="230">
        <v>6.7258648200000007E-2</v>
      </c>
      <c r="K98" s="230">
        <v>2.8280720000000001E-4</v>
      </c>
      <c r="L98" s="230">
        <v>3.0166680000000002E-4</v>
      </c>
      <c r="M98" s="230" t="str">
        <f t="shared" si="1"/>
        <v/>
      </c>
    </row>
    <row r="99" spans="1:13" x14ac:dyDescent="0.15">
      <c r="A99" s="5" t="s">
        <v>1274</v>
      </c>
      <c r="B99" s="230" t="s">
        <v>1270</v>
      </c>
      <c r="C99" s="230">
        <v>1</v>
      </c>
      <c r="D99" s="230">
        <v>26739</v>
      </c>
      <c r="E99" s="230">
        <v>0.2311602535</v>
      </c>
      <c r="F99" s="230">
        <v>7315</v>
      </c>
      <c r="G99" s="230">
        <v>0.2308882015</v>
      </c>
      <c r="H99" s="230">
        <v>-2.72052E-4</v>
      </c>
      <c r="I99" s="230">
        <v>0.99882310230000004</v>
      </c>
      <c r="J99" s="230">
        <v>-1.177591E-3</v>
      </c>
      <c r="K99" s="148">
        <v>3.2036589000000002E-7</v>
      </c>
      <c r="L99" s="148">
        <v>3.2036589000000002E-7</v>
      </c>
      <c r="M99" s="230">
        <f t="shared" si="1"/>
        <v>2.77272226869E-3</v>
      </c>
    </row>
    <row r="100" spans="1:13" x14ac:dyDescent="0.15">
      <c r="A100" s="5" t="s">
        <v>1274</v>
      </c>
      <c r="B100" s="230" t="s">
        <v>1270</v>
      </c>
      <c r="C100" s="230">
        <v>2</v>
      </c>
      <c r="D100" s="230">
        <v>31040</v>
      </c>
      <c r="E100" s="230">
        <v>0.26834265559999998</v>
      </c>
      <c r="F100" s="230">
        <v>7998</v>
      </c>
      <c r="G100" s="230">
        <v>0.25244618400000002</v>
      </c>
      <c r="H100" s="230">
        <v>-1.5896471999999998E-2</v>
      </c>
      <c r="I100" s="230">
        <v>0.94076054890000005</v>
      </c>
      <c r="J100" s="230">
        <v>-6.1066636000000001E-2</v>
      </c>
      <c r="K100" s="230">
        <v>9.7074409999999998E-4</v>
      </c>
      <c r="L100" s="230">
        <v>9.7106440000000003E-4</v>
      </c>
      <c r="M100" s="230" t="str">
        <f t="shared" si="1"/>
        <v/>
      </c>
    </row>
    <row r="101" spans="1:13" x14ac:dyDescent="0.15">
      <c r="A101" s="5" t="s">
        <v>1274</v>
      </c>
      <c r="B101" s="230" t="s">
        <v>1270</v>
      </c>
      <c r="C101" s="230">
        <v>3</v>
      </c>
      <c r="D101" s="230">
        <v>14605</v>
      </c>
      <c r="E101" s="230">
        <v>0.1262610981</v>
      </c>
      <c r="F101" s="230">
        <v>3970</v>
      </c>
      <c r="G101" s="230">
        <v>0.1253077457</v>
      </c>
      <c r="H101" s="230">
        <v>-9.5335199999999998E-4</v>
      </c>
      <c r="I101" s="230">
        <v>0.99244935779999999</v>
      </c>
      <c r="J101" s="230">
        <v>-7.579293E-3</v>
      </c>
      <c r="K101" s="148">
        <v>7.2257365999999999E-6</v>
      </c>
      <c r="L101" s="148">
        <v>9.782902E-4</v>
      </c>
      <c r="M101" s="230" t="str">
        <f t="shared" si="1"/>
        <v/>
      </c>
    </row>
    <row r="102" spans="1:13" x14ac:dyDescent="0.15">
      <c r="A102" s="5" t="s">
        <v>1274</v>
      </c>
      <c r="B102" s="230" t="s">
        <v>1270</v>
      </c>
      <c r="C102" s="230">
        <v>4</v>
      </c>
      <c r="D102" s="230">
        <v>27737</v>
      </c>
      <c r="E102" s="230">
        <v>0.2397880231</v>
      </c>
      <c r="F102" s="230">
        <v>7634</v>
      </c>
      <c r="G102" s="230">
        <v>0.2409570103</v>
      </c>
      <c r="H102" s="230">
        <v>1.1689872000000001E-3</v>
      </c>
      <c r="I102" s="230">
        <v>1.0048750856999999</v>
      </c>
      <c r="J102" s="230">
        <v>4.8632409000000003E-3</v>
      </c>
      <c r="K102" s="148">
        <v>5.6850662000000002E-6</v>
      </c>
      <c r="L102" s="230">
        <v>9.8397520000000007E-4</v>
      </c>
      <c r="M102" s="230" t="str">
        <f t="shared" si="1"/>
        <v/>
      </c>
    </row>
    <row r="103" spans="1:13" x14ac:dyDescent="0.15">
      <c r="A103" s="5" t="s">
        <v>1274</v>
      </c>
      <c r="B103" s="230" t="s">
        <v>1270</v>
      </c>
      <c r="C103" s="230">
        <v>5</v>
      </c>
      <c r="D103" s="230">
        <v>15552</v>
      </c>
      <c r="E103" s="230">
        <v>0.1344479697</v>
      </c>
      <c r="F103" s="230">
        <v>4765</v>
      </c>
      <c r="G103" s="230">
        <v>0.15040085850000001</v>
      </c>
      <c r="H103" s="230">
        <v>1.5952888799999999E-2</v>
      </c>
      <c r="I103" s="230">
        <v>1.1186547394999999</v>
      </c>
      <c r="J103" s="230">
        <v>0.1121268379</v>
      </c>
      <c r="K103" s="148">
        <v>1.788747E-3</v>
      </c>
      <c r="L103" s="230">
        <v>2.7727222000000001E-3</v>
      </c>
      <c r="M103" s="230" t="str">
        <f t="shared" si="1"/>
        <v/>
      </c>
    </row>
    <row r="104" spans="1:13" x14ac:dyDescent="0.15">
      <c r="A104" s="5" t="s">
        <v>1274</v>
      </c>
      <c r="B104" s="230" t="s">
        <v>1271</v>
      </c>
      <c r="C104" s="230">
        <v>1</v>
      </c>
      <c r="D104" s="230">
        <v>52216</v>
      </c>
      <c r="E104" s="230">
        <v>0.45141044149999998</v>
      </c>
      <c r="F104" s="230">
        <v>17444</v>
      </c>
      <c r="G104" s="230">
        <v>0.55059655320000001</v>
      </c>
      <c r="H104" s="230">
        <v>9.9186111699999996E-2</v>
      </c>
      <c r="I104" s="230">
        <v>1.2197248946999999</v>
      </c>
      <c r="J104" s="230">
        <v>0.1986253372</v>
      </c>
      <c r="K104" s="148">
        <v>1.9700874899999998E-2</v>
      </c>
      <c r="L104" s="230">
        <v>1.9700874899999998E-2</v>
      </c>
      <c r="M104" s="230">
        <f t="shared" si="1"/>
        <v>3.9481513199999999E-2</v>
      </c>
    </row>
    <row r="105" spans="1:13" x14ac:dyDescent="0.15">
      <c r="A105" s="5" t="s">
        <v>1274</v>
      </c>
      <c r="B105" s="230" t="s">
        <v>1271</v>
      </c>
      <c r="C105" s="230">
        <v>2</v>
      </c>
      <c r="D105" s="230">
        <v>63457</v>
      </c>
      <c r="E105" s="230">
        <v>0.54858955850000002</v>
      </c>
      <c r="F105" s="230">
        <v>14238</v>
      </c>
      <c r="G105" s="230">
        <v>0.44940344679999999</v>
      </c>
      <c r="H105" s="230">
        <v>-9.9186112000000007E-2</v>
      </c>
      <c r="I105" s="230">
        <v>0.81919795920000005</v>
      </c>
      <c r="J105" s="230">
        <v>-0.199429516</v>
      </c>
      <c r="K105" s="148">
        <v>1.97806383E-2</v>
      </c>
      <c r="L105" s="148">
        <v>3.9481513099999997E-2</v>
      </c>
      <c r="M105" s="230" t="str">
        <f t="shared" si="1"/>
        <v/>
      </c>
    </row>
    <row r="106" spans="1:13" x14ac:dyDescent="0.15">
      <c r="A106" s="5" t="s">
        <v>1274</v>
      </c>
      <c r="B106" s="230" t="s">
        <v>1272</v>
      </c>
      <c r="C106" s="230">
        <v>1</v>
      </c>
      <c r="D106" s="230">
        <v>101939</v>
      </c>
      <c r="E106" s="230">
        <v>0.88126874899999996</v>
      </c>
      <c r="F106" s="230">
        <v>27600</v>
      </c>
      <c r="G106" s="230">
        <v>0.8711571239</v>
      </c>
      <c r="H106" s="230">
        <v>-1.0111625000000001E-2</v>
      </c>
      <c r="I106" s="230">
        <v>0.98852605969999996</v>
      </c>
      <c r="J106" s="230">
        <v>-1.1540274E-2</v>
      </c>
      <c r="K106" s="230">
        <v>1.166909E-4</v>
      </c>
      <c r="L106" s="230">
        <v>1.166909E-4</v>
      </c>
      <c r="M106" s="230">
        <f t="shared" si="1"/>
        <v>9.4312520000000002E-4</v>
      </c>
    </row>
    <row r="107" spans="1:13" x14ac:dyDescent="0.15">
      <c r="A107" s="5" t="s">
        <v>1274</v>
      </c>
      <c r="B107" s="230" t="s">
        <v>1272</v>
      </c>
      <c r="C107" s="230">
        <v>2</v>
      </c>
      <c r="D107" s="230">
        <v>13734</v>
      </c>
      <c r="E107" s="230">
        <v>0.118731251</v>
      </c>
      <c r="F107" s="230">
        <v>4082</v>
      </c>
      <c r="G107" s="230">
        <v>0.1288428761</v>
      </c>
      <c r="H107" s="230">
        <v>1.01116251E-2</v>
      </c>
      <c r="I107" s="230">
        <v>1.085163973</v>
      </c>
      <c r="J107" s="230">
        <v>8.1731102700000002E-2</v>
      </c>
      <c r="K107" s="148">
        <v>8.2643430000000002E-4</v>
      </c>
      <c r="L107" s="230">
        <v>9.4312520000000002E-4</v>
      </c>
      <c r="M107" s="230" t="str">
        <f t="shared" si="1"/>
        <v/>
      </c>
    </row>
    <row r="108" spans="1:13" x14ac:dyDescent="0.15">
      <c r="A108" s="5" t="s">
        <v>1274</v>
      </c>
      <c r="B108" s="230" t="s">
        <v>1110</v>
      </c>
      <c r="C108" s="230">
        <v>1</v>
      </c>
      <c r="D108" s="230">
        <v>89250</v>
      </c>
      <c r="E108" s="230">
        <v>0.77157158540000004</v>
      </c>
      <c r="F108" s="230">
        <v>24171</v>
      </c>
      <c r="G108" s="230">
        <v>0.76292532040000005</v>
      </c>
      <c r="H108" s="230">
        <v>-8.6462650000000002E-3</v>
      </c>
      <c r="I108" s="230">
        <v>0.98879395609999998</v>
      </c>
      <c r="J108" s="230">
        <v>-1.1269305E-2</v>
      </c>
      <c r="K108" s="148">
        <v>9.7437399999999996E-5</v>
      </c>
      <c r="L108" s="230">
        <v>9.7437399999999996E-5</v>
      </c>
      <c r="M108" s="230">
        <f t="shared" si="1"/>
        <v>4.1866620000000001E-4</v>
      </c>
    </row>
    <row r="109" spans="1:13" x14ac:dyDescent="0.15">
      <c r="A109" s="5" t="s">
        <v>1274</v>
      </c>
      <c r="B109" s="230" t="s">
        <v>1110</v>
      </c>
      <c r="C109" s="230">
        <v>2</v>
      </c>
      <c r="D109" s="230">
        <v>26423</v>
      </c>
      <c r="E109" s="230">
        <v>0.22842841459999999</v>
      </c>
      <c r="F109" s="230">
        <v>7511</v>
      </c>
      <c r="G109" s="230">
        <v>0.2370746796</v>
      </c>
      <c r="H109" s="230">
        <v>8.6462650000000002E-3</v>
      </c>
      <c r="I109" s="230">
        <v>1.0378510925</v>
      </c>
      <c r="J109" s="230">
        <v>3.7152318300000001E-2</v>
      </c>
      <c r="K109" s="148">
        <v>3.2122880000000001E-4</v>
      </c>
      <c r="L109" s="230">
        <v>4.1866620000000001E-4</v>
      </c>
      <c r="M109" s="230" t="str">
        <f t="shared" si="1"/>
        <v/>
      </c>
    </row>
    <row r="110" spans="1:13" x14ac:dyDescent="0.15">
      <c r="A110" s="5" t="s">
        <v>1275</v>
      </c>
      <c r="B110" s="230" t="s">
        <v>1113</v>
      </c>
      <c r="C110" s="230">
        <v>1</v>
      </c>
      <c r="D110" s="230">
        <v>45891</v>
      </c>
      <c r="E110" s="230">
        <v>0.3967304384</v>
      </c>
      <c r="F110" s="230">
        <v>11340</v>
      </c>
      <c r="G110" s="230">
        <v>0.39152050820000001</v>
      </c>
      <c r="H110" s="230">
        <v>-5.2099299999999998E-3</v>
      </c>
      <c r="I110" s="230">
        <v>0.98686783349999996</v>
      </c>
      <c r="J110" s="230">
        <v>-1.3219155999999999E-2</v>
      </c>
      <c r="K110" s="148">
        <v>6.8870900000000005E-5</v>
      </c>
      <c r="L110" s="148">
        <v>6.8870900000000005E-5</v>
      </c>
      <c r="M110" s="230">
        <f t="shared" si="1"/>
        <v>6.8277091999999996E-3</v>
      </c>
    </row>
    <row r="111" spans="1:13" x14ac:dyDescent="0.15">
      <c r="A111" s="5" t="s">
        <v>1275</v>
      </c>
      <c r="B111" s="230" t="s">
        <v>1113</v>
      </c>
      <c r="C111" s="230">
        <v>2</v>
      </c>
      <c r="D111" s="230">
        <v>22962</v>
      </c>
      <c r="E111" s="230">
        <v>0.19850786270000001</v>
      </c>
      <c r="F111" s="230">
        <v>5242</v>
      </c>
      <c r="G111" s="230">
        <v>0.18098328960000001</v>
      </c>
      <c r="H111" s="230">
        <v>-1.7524573000000002E-2</v>
      </c>
      <c r="I111" s="230">
        <v>0.91171849390000004</v>
      </c>
      <c r="J111" s="230">
        <v>-9.2424005000000004E-2</v>
      </c>
      <c r="K111" s="148">
        <v>1.6196912E-3</v>
      </c>
      <c r="L111" s="230">
        <v>1.6885621E-3</v>
      </c>
      <c r="M111" s="230" t="str">
        <f t="shared" si="1"/>
        <v/>
      </c>
    </row>
    <row r="112" spans="1:13" x14ac:dyDescent="0.15">
      <c r="A112" s="5" t="s">
        <v>1275</v>
      </c>
      <c r="B112" s="230" t="s">
        <v>1113</v>
      </c>
      <c r="C112" s="230">
        <v>3</v>
      </c>
      <c r="D112" s="230">
        <v>15369</v>
      </c>
      <c r="E112" s="230">
        <v>0.13286592380000001</v>
      </c>
      <c r="F112" s="230">
        <v>3702</v>
      </c>
      <c r="G112" s="230">
        <v>0.1278138379</v>
      </c>
      <c r="H112" s="230">
        <v>-5.0520859999999999E-3</v>
      </c>
      <c r="I112" s="230">
        <v>0.96197606010000003</v>
      </c>
      <c r="J112" s="230">
        <v>-3.8765714E-2</v>
      </c>
      <c r="K112" s="230">
        <v>1.9584769999999999E-4</v>
      </c>
      <c r="L112" s="230">
        <v>1.8844097999999999E-3</v>
      </c>
      <c r="M112" s="230" t="str">
        <f t="shared" si="1"/>
        <v/>
      </c>
    </row>
    <row r="113" spans="1:13" x14ac:dyDescent="0.15">
      <c r="A113" s="5" t="s">
        <v>1275</v>
      </c>
      <c r="B113" s="230" t="s">
        <v>1113</v>
      </c>
      <c r="C113" s="230">
        <v>4</v>
      </c>
      <c r="D113" s="230">
        <v>22893</v>
      </c>
      <c r="E113" s="230">
        <v>0.19791135360000001</v>
      </c>
      <c r="F113" s="230">
        <v>5969</v>
      </c>
      <c r="G113" s="230">
        <v>0.20608341390000001</v>
      </c>
      <c r="H113" s="230">
        <v>8.1720603000000006E-3</v>
      </c>
      <c r="I113" s="230">
        <v>1.0412915186</v>
      </c>
      <c r="J113" s="230">
        <v>4.0461787499999999E-2</v>
      </c>
      <c r="K113" s="148">
        <v>3.3065619999999999E-4</v>
      </c>
      <c r="L113" s="230">
        <v>2.2150659999999999E-3</v>
      </c>
      <c r="M113" s="230" t="str">
        <f t="shared" si="1"/>
        <v/>
      </c>
    </row>
    <row r="114" spans="1:13" x14ac:dyDescent="0.15">
      <c r="A114" s="5" t="s">
        <v>1275</v>
      </c>
      <c r="B114" s="230" t="s">
        <v>1113</v>
      </c>
      <c r="C114" s="230">
        <v>5</v>
      </c>
      <c r="D114" s="230">
        <v>8558</v>
      </c>
      <c r="E114" s="230">
        <v>7.3984421600000003E-2</v>
      </c>
      <c r="F114" s="230">
        <v>2711</v>
      </c>
      <c r="G114" s="230">
        <v>9.3598950400000006E-2</v>
      </c>
      <c r="H114" s="230">
        <v>1.9614528799999999E-2</v>
      </c>
      <c r="I114" s="230">
        <v>1.2651170124</v>
      </c>
      <c r="J114" s="230">
        <v>0.2351646178</v>
      </c>
      <c r="K114" s="230">
        <v>4.6126431999999997E-3</v>
      </c>
      <c r="L114" s="230">
        <v>6.8277091999999996E-3</v>
      </c>
      <c r="M114" s="230" t="str">
        <f t="shared" si="1"/>
        <v/>
      </c>
    </row>
    <row r="115" spans="1:13" x14ac:dyDescent="0.15">
      <c r="A115" s="5" t="s">
        <v>1275</v>
      </c>
      <c r="B115" s="230" t="s">
        <v>1262</v>
      </c>
      <c r="C115" s="230">
        <v>1</v>
      </c>
      <c r="D115" s="230">
        <v>9153</v>
      </c>
      <c r="E115" s="230">
        <v>7.9128232199999995E-2</v>
      </c>
      <c r="F115" s="230">
        <v>2998</v>
      </c>
      <c r="G115" s="230">
        <v>0.10350780280000001</v>
      </c>
      <c r="H115" s="230">
        <v>2.4379570600000001E-2</v>
      </c>
      <c r="I115" s="230">
        <v>1.3081020509000001</v>
      </c>
      <c r="J115" s="230">
        <v>0.26857727059999997</v>
      </c>
      <c r="K115" s="230">
        <v>6.5477985000000002E-3</v>
      </c>
      <c r="L115" s="230">
        <v>6.5477985000000002E-3</v>
      </c>
      <c r="M115" s="230">
        <f t="shared" si="1"/>
        <v>7.5491873507000009E-3</v>
      </c>
    </row>
    <row r="116" spans="1:13" x14ac:dyDescent="0.15">
      <c r="A116" s="5" t="s">
        <v>1275</v>
      </c>
      <c r="B116" s="230" t="s">
        <v>1262</v>
      </c>
      <c r="C116" s="230">
        <v>2</v>
      </c>
      <c r="D116" s="230">
        <v>33917</v>
      </c>
      <c r="E116" s="230">
        <v>0.29321449259999999</v>
      </c>
      <c r="F116" s="230">
        <v>8408</v>
      </c>
      <c r="G116" s="230">
        <v>0.2902913962</v>
      </c>
      <c r="H116" s="230">
        <v>-2.923096E-3</v>
      </c>
      <c r="I116" s="230">
        <v>0.99003085989999995</v>
      </c>
      <c r="J116" s="230">
        <v>-1.0019165E-2</v>
      </c>
      <c r="K116" s="230">
        <v>2.9286999999999999E-5</v>
      </c>
      <c r="L116" s="230">
        <v>6.5770854999999996E-3</v>
      </c>
      <c r="M116" s="230" t="str">
        <f t="shared" si="1"/>
        <v/>
      </c>
    </row>
    <row r="117" spans="1:13" x14ac:dyDescent="0.15">
      <c r="A117" s="5" t="s">
        <v>1275</v>
      </c>
      <c r="B117" s="230" t="s">
        <v>1262</v>
      </c>
      <c r="C117" s="230">
        <v>3</v>
      </c>
      <c r="D117" s="230">
        <v>49572</v>
      </c>
      <c r="E117" s="230">
        <v>0.42855290340000002</v>
      </c>
      <c r="F117" s="230">
        <v>11993</v>
      </c>
      <c r="G117" s="230">
        <v>0.41406573679999997</v>
      </c>
      <c r="H117" s="230">
        <v>-1.4487167E-2</v>
      </c>
      <c r="I117" s="230">
        <v>0.96619514989999999</v>
      </c>
      <c r="J117" s="230">
        <v>-3.4389446999999997E-2</v>
      </c>
      <c r="K117" s="230">
        <v>4.9820560000000003E-4</v>
      </c>
      <c r="L117" s="230">
        <v>7.0752912000000001E-3</v>
      </c>
      <c r="M117" s="230" t="str">
        <f t="shared" si="1"/>
        <v/>
      </c>
    </row>
    <row r="118" spans="1:13" x14ac:dyDescent="0.15">
      <c r="A118" s="5" t="s">
        <v>1275</v>
      </c>
      <c r="B118" s="230" t="s">
        <v>1262</v>
      </c>
      <c r="C118" s="230">
        <v>4</v>
      </c>
      <c r="D118" s="230">
        <v>15160</v>
      </c>
      <c r="E118" s="230">
        <v>0.13105910630000001</v>
      </c>
      <c r="F118" s="230">
        <v>3573</v>
      </c>
      <c r="G118" s="230">
        <v>0.1233600331</v>
      </c>
      <c r="H118" s="230">
        <v>-7.6990729999999999E-3</v>
      </c>
      <c r="I118" s="230">
        <v>0.94125495469999998</v>
      </c>
      <c r="J118" s="230">
        <v>-6.0541235999999998E-2</v>
      </c>
      <c r="K118" s="230">
        <v>4.6611139999999998E-4</v>
      </c>
      <c r="L118" s="230">
        <v>7.5414026000000002E-3</v>
      </c>
      <c r="M118" s="230" t="str">
        <f t="shared" si="1"/>
        <v/>
      </c>
    </row>
    <row r="119" spans="1:13" x14ac:dyDescent="0.15">
      <c r="A119" s="5" t="s">
        <v>1275</v>
      </c>
      <c r="B119" s="230" t="s">
        <v>1262</v>
      </c>
      <c r="C119" s="230">
        <v>5</v>
      </c>
      <c r="D119" s="230">
        <v>7871</v>
      </c>
      <c r="E119" s="230">
        <v>6.8045265499999993E-2</v>
      </c>
      <c r="F119" s="230">
        <v>1992</v>
      </c>
      <c r="G119" s="230">
        <v>6.8775031099999995E-2</v>
      </c>
      <c r="H119" s="230">
        <v>7.2976550000000001E-4</v>
      </c>
      <c r="I119" s="230">
        <v>1.0107247071000001</v>
      </c>
      <c r="J119" s="230">
        <v>1.0667605300000001E-2</v>
      </c>
      <c r="K119" s="148">
        <v>7.7848507000000001E-6</v>
      </c>
      <c r="L119" s="148">
        <v>7.5491873999999999E-3</v>
      </c>
      <c r="M119" s="230" t="str">
        <f t="shared" si="1"/>
        <v/>
      </c>
    </row>
    <row r="120" spans="1:13" x14ac:dyDescent="0.15">
      <c r="A120" s="5" t="s">
        <v>1275</v>
      </c>
      <c r="B120" s="230" t="s">
        <v>1144</v>
      </c>
      <c r="C120" s="230">
        <v>1</v>
      </c>
      <c r="D120" s="230">
        <v>22243</v>
      </c>
      <c r="E120" s="230">
        <v>0.19229206469999999</v>
      </c>
      <c r="F120" s="230">
        <v>5847</v>
      </c>
      <c r="G120" s="230">
        <v>0.2018712885</v>
      </c>
      <c r="H120" s="230">
        <v>9.5792237999999998E-3</v>
      </c>
      <c r="I120" s="230">
        <v>1.049816012</v>
      </c>
      <c r="J120" s="230">
        <v>4.8614922099999999E-2</v>
      </c>
      <c r="K120" s="230">
        <v>4.656932E-4</v>
      </c>
      <c r="L120" s="230">
        <v>4.656932E-4</v>
      </c>
      <c r="M120" s="230">
        <f t="shared" si="1"/>
        <v>4.6076965999999999E-3</v>
      </c>
    </row>
    <row r="121" spans="1:13" x14ac:dyDescent="0.15">
      <c r="A121" s="5" t="s">
        <v>1275</v>
      </c>
      <c r="B121" s="230" t="s">
        <v>1144</v>
      </c>
      <c r="C121" s="230">
        <v>2</v>
      </c>
      <c r="D121" s="230">
        <v>19637</v>
      </c>
      <c r="E121" s="230">
        <v>0.1697630389</v>
      </c>
      <c r="F121" s="230">
        <v>5542</v>
      </c>
      <c r="G121" s="230">
        <v>0.191340975</v>
      </c>
      <c r="H121" s="230">
        <v>2.15779361E-2</v>
      </c>
      <c r="I121" s="230">
        <v>1.1271062077</v>
      </c>
      <c r="J121" s="230">
        <v>0.11965347</v>
      </c>
      <c r="K121" s="230">
        <v>2.5818748999999999E-3</v>
      </c>
      <c r="L121" s="230">
        <v>3.0475681000000001E-3</v>
      </c>
      <c r="M121" s="230" t="str">
        <f t="shared" si="1"/>
        <v/>
      </c>
    </row>
    <row r="122" spans="1:13" x14ac:dyDescent="0.15">
      <c r="A122" s="5" t="s">
        <v>1275</v>
      </c>
      <c r="B122" s="230" t="s">
        <v>1144</v>
      </c>
      <c r="C122" s="230">
        <v>3</v>
      </c>
      <c r="D122" s="230">
        <v>73793</v>
      </c>
      <c r="E122" s="230">
        <v>0.63794489639999996</v>
      </c>
      <c r="F122" s="230">
        <v>17575</v>
      </c>
      <c r="G122" s="230">
        <v>0.60678773649999995</v>
      </c>
      <c r="H122" s="230">
        <v>-3.115716E-2</v>
      </c>
      <c r="I122" s="230">
        <v>0.95116010790000005</v>
      </c>
      <c r="J122" s="230">
        <v>-5.0072872999999997E-2</v>
      </c>
      <c r="K122" s="148">
        <v>1.5601285E-3</v>
      </c>
      <c r="L122" s="148">
        <v>4.6076967000000003E-3</v>
      </c>
      <c r="M122" s="230" t="str">
        <f t="shared" si="1"/>
        <v/>
      </c>
    </row>
    <row r="123" spans="1:13" x14ac:dyDescent="0.15">
      <c r="A123" s="5" t="s">
        <v>1275</v>
      </c>
      <c r="B123" s="230" t="s">
        <v>1145</v>
      </c>
      <c r="C123" s="230">
        <v>1</v>
      </c>
      <c r="D123" s="230">
        <v>47082</v>
      </c>
      <c r="E123" s="230">
        <v>0.40702670460000001</v>
      </c>
      <c r="F123" s="230">
        <v>12243</v>
      </c>
      <c r="G123" s="230">
        <v>0.42269714130000002</v>
      </c>
      <c r="H123" s="230">
        <v>1.5670436699999998E-2</v>
      </c>
      <c r="I123" s="230">
        <v>1.0384997754</v>
      </c>
      <c r="J123" s="230">
        <v>3.7777148000000003E-2</v>
      </c>
      <c r="K123" s="230">
        <v>5.9198439999999996E-4</v>
      </c>
      <c r="L123" s="230">
        <v>5.9198439999999996E-4</v>
      </c>
      <c r="M123" s="230">
        <f t="shared" si="1"/>
        <v>2.3457209213460003E-3</v>
      </c>
    </row>
    <row r="124" spans="1:13" x14ac:dyDescent="0.15">
      <c r="A124" s="5" t="s">
        <v>1275</v>
      </c>
      <c r="B124" s="230" t="s">
        <v>1145</v>
      </c>
      <c r="C124" s="230">
        <v>2</v>
      </c>
      <c r="D124" s="230">
        <v>38180</v>
      </c>
      <c r="E124" s="230">
        <v>0.33006838240000003</v>
      </c>
      <c r="F124" s="230">
        <v>9563</v>
      </c>
      <c r="G124" s="230">
        <v>0.33016848500000001</v>
      </c>
      <c r="H124" s="230">
        <v>1.001026E-4</v>
      </c>
      <c r="I124" s="230">
        <v>1.0003032783000001</v>
      </c>
      <c r="J124" s="230">
        <v>3.0323239999999999E-4</v>
      </c>
      <c r="K124" s="148">
        <v>3.0354345999999999E-8</v>
      </c>
      <c r="L124" s="230">
        <v>5.9201480000000003E-4</v>
      </c>
      <c r="M124" s="230" t="str">
        <f t="shared" si="1"/>
        <v/>
      </c>
    </row>
    <row r="125" spans="1:13" x14ac:dyDescent="0.15">
      <c r="A125" s="5" t="s">
        <v>1275</v>
      </c>
      <c r="B125" s="230" t="s">
        <v>1145</v>
      </c>
      <c r="C125" s="230">
        <v>3</v>
      </c>
      <c r="D125" s="230">
        <v>8960</v>
      </c>
      <c r="E125" s="230">
        <v>7.7459735599999996E-2</v>
      </c>
      <c r="F125" s="230">
        <v>2234</v>
      </c>
      <c r="G125" s="230">
        <v>7.7130230600000002E-2</v>
      </c>
      <c r="H125" s="230">
        <v>-3.2950500000000001E-4</v>
      </c>
      <c r="I125" s="230">
        <v>0.9957461125</v>
      </c>
      <c r="J125" s="230">
        <v>-4.262961E-3</v>
      </c>
      <c r="K125" s="148">
        <v>1.404667E-6</v>
      </c>
      <c r="L125" s="230">
        <v>5.9341940000000001E-4</v>
      </c>
      <c r="M125" s="230" t="str">
        <f t="shared" si="1"/>
        <v/>
      </c>
    </row>
    <row r="126" spans="1:13" x14ac:dyDescent="0.15">
      <c r="A126" s="5" t="s">
        <v>1275</v>
      </c>
      <c r="B126" s="230" t="s">
        <v>1145</v>
      </c>
      <c r="C126" s="230">
        <v>4</v>
      </c>
      <c r="D126" s="230">
        <v>12702</v>
      </c>
      <c r="E126" s="230">
        <v>0.1098095493</v>
      </c>
      <c r="F126" s="230">
        <v>2799</v>
      </c>
      <c r="G126" s="230">
        <v>9.6637204800000001E-2</v>
      </c>
      <c r="H126" s="230">
        <v>-1.3172345E-2</v>
      </c>
      <c r="I126" s="230">
        <v>0.88004372470000003</v>
      </c>
      <c r="J126" s="230">
        <v>-0.12778368600000001</v>
      </c>
      <c r="K126" s="148">
        <v>1.6832106999999999E-3</v>
      </c>
      <c r="L126" s="230">
        <v>2.2766302E-3</v>
      </c>
      <c r="M126" s="230" t="str">
        <f t="shared" si="1"/>
        <v/>
      </c>
    </row>
    <row r="127" spans="1:13" x14ac:dyDescent="0.15">
      <c r="A127" s="5" t="s">
        <v>1275</v>
      </c>
      <c r="B127" s="230" t="s">
        <v>1145</v>
      </c>
      <c r="C127" s="230">
        <v>5</v>
      </c>
      <c r="D127" s="230">
        <v>8749</v>
      </c>
      <c r="E127" s="230">
        <v>7.5635627999999996E-2</v>
      </c>
      <c r="F127" s="230">
        <v>2125</v>
      </c>
      <c r="G127" s="230">
        <v>7.3366938300000004E-2</v>
      </c>
      <c r="H127" s="230">
        <v>-2.2686899999999999E-3</v>
      </c>
      <c r="I127" s="230">
        <v>0.970005012</v>
      </c>
      <c r="J127" s="230">
        <v>-3.0454040000000002E-2</v>
      </c>
      <c r="K127" s="148">
        <v>6.9090800000000006E-5</v>
      </c>
      <c r="L127" s="230">
        <v>2.3457208999999998E-3</v>
      </c>
      <c r="M127" s="230" t="str">
        <f t="shared" si="1"/>
        <v/>
      </c>
    </row>
    <row r="128" spans="1:13" x14ac:dyDescent="0.15">
      <c r="A128" s="5" t="s">
        <v>1275</v>
      </c>
      <c r="B128" s="230" t="s">
        <v>1268</v>
      </c>
      <c r="C128" s="230">
        <v>1</v>
      </c>
      <c r="D128" s="230">
        <v>7382</v>
      </c>
      <c r="E128" s="230">
        <v>6.3817831300000002E-2</v>
      </c>
      <c r="F128" s="230">
        <v>1488</v>
      </c>
      <c r="G128" s="230">
        <v>5.1374119599999997E-2</v>
      </c>
      <c r="H128" s="230">
        <v>-1.2443711999999999E-2</v>
      </c>
      <c r="I128" s="230">
        <v>0.80501199349999997</v>
      </c>
      <c r="J128" s="230">
        <v>-0.21689810300000001</v>
      </c>
      <c r="K128" s="148">
        <v>2.6990174999999999E-3</v>
      </c>
      <c r="L128" s="230">
        <v>2.6990174999999999E-3</v>
      </c>
      <c r="M128" s="230">
        <f t="shared" si="1"/>
        <v>4.1209011199999999E-2</v>
      </c>
    </row>
    <row r="129" spans="1:13" x14ac:dyDescent="0.15">
      <c r="A129" s="5" t="s">
        <v>1275</v>
      </c>
      <c r="B129" s="230" t="s">
        <v>1268</v>
      </c>
      <c r="C129" s="230">
        <v>2</v>
      </c>
      <c r="D129" s="230">
        <v>26203</v>
      </c>
      <c r="E129" s="230">
        <v>0.2265265014</v>
      </c>
      <c r="F129" s="230">
        <v>5068</v>
      </c>
      <c r="G129" s="230">
        <v>0.17497583210000001</v>
      </c>
      <c r="H129" s="230">
        <v>-5.1550669E-2</v>
      </c>
      <c r="I129" s="230">
        <v>0.77242985239999995</v>
      </c>
      <c r="J129" s="230">
        <v>-0.25821408000000001</v>
      </c>
      <c r="K129" s="230">
        <v>1.3311108699999999E-2</v>
      </c>
      <c r="L129" s="230">
        <v>1.6010126100000001E-2</v>
      </c>
      <c r="M129" s="230" t="str">
        <f t="shared" si="1"/>
        <v/>
      </c>
    </row>
    <row r="130" spans="1:13" x14ac:dyDescent="0.15">
      <c r="A130" s="5" t="s">
        <v>1275</v>
      </c>
      <c r="B130" s="230" t="s">
        <v>1268</v>
      </c>
      <c r="C130" s="230">
        <v>3</v>
      </c>
      <c r="D130" s="230">
        <v>33643</v>
      </c>
      <c r="E130" s="230">
        <v>0.29084574619999998</v>
      </c>
      <c r="F130" s="230">
        <v>7717</v>
      </c>
      <c r="G130" s="230">
        <v>0.26643419419999997</v>
      </c>
      <c r="H130" s="230">
        <v>-2.4411552E-2</v>
      </c>
      <c r="I130" s="230">
        <v>0.91606701369999999</v>
      </c>
      <c r="J130" s="230">
        <v>-8.7665757999999996E-2</v>
      </c>
      <c r="K130" s="230">
        <v>2.1400572E-3</v>
      </c>
      <c r="L130" s="230">
        <v>1.8150183300000001E-2</v>
      </c>
      <c r="M130" s="230" t="str">
        <f t="shared" si="1"/>
        <v/>
      </c>
    </row>
    <row r="131" spans="1:13" x14ac:dyDescent="0.15">
      <c r="A131" s="5" t="s">
        <v>1275</v>
      </c>
      <c r="B131" s="230" t="s">
        <v>1268</v>
      </c>
      <c r="C131" s="230">
        <v>4</v>
      </c>
      <c r="D131" s="230">
        <v>35983</v>
      </c>
      <c r="E131" s="230">
        <v>0.31107518610000001</v>
      </c>
      <c r="F131" s="230">
        <v>10152</v>
      </c>
      <c r="G131" s="230">
        <v>0.350504074</v>
      </c>
      <c r="H131" s="230">
        <v>3.9428887900000001E-2</v>
      </c>
      <c r="I131" s="230">
        <v>1.1267503475</v>
      </c>
      <c r="J131" s="230">
        <v>0.119337691</v>
      </c>
      <c r="K131" s="148">
        <v>4.7053523999999996E-3</v>
      </c>
      <c r="L131" s="230">
        <v>2.28555358E-2</v>
      </c>
      <c r="M131" s="230" t="str">
        <f t="shared" ref="M131:M194" si="2">IF(B131=B130,"",SUMIFS($K:$K,$B:$B,B131,$A:$A,A131))</f>
        <v/>
      </c>
    </row>
    <row r="132" spans="1:13" x14ac:dyDescent="0.15">
      <c r="A132" s="5" t="s">
        <v>1275</v>
      </c>
      <c r="B132" s="230" t="s">
        <v>1268</v>
      </c>
      <c r="C132" s="230">
        <v>5</v>
      </c>
      <c r="D132" s="230">
        <v>12462</v>
      </c>
      <c r="E132" s="230">
        <v>0.107734735</v>
      </c>
      <c r="F132" s="230">
        <v>4539</v>
      </c>
      <c r="G132" s="230">
        <v>0.1567117801</v>
      </c>
      <c r="H132" s="230">
        <v>4.89770452E-2</v>
      </c>
      <c r="I132" s="230">
        <v>1.4546077471000001</v>
      </c>
      <c r="J132" s="230">
        <v>0.37473627459999997</v>
      </c>
      <c r="K132" s="148">
        <v>1.8353475399999999E-2</v>
      </c>
      <c r="L132" s="148">
        <v>4.1209011199999999E-2</v>
      </c>
      <c r="M132" s="230" t="str">
        <f t="shared" si="2"/>
        <v/>
      </c>
    </row>
    <row r="133" spans="1:13" x14ac:dyDescent="0.15">
      <c r="A133" s="5" t="s">
        <v>1275</v>
      </c>
      <c r="B133" s="230" t="s">
        <v>1115</v>
      </c>
      <c r="C133" s="230">
        <v>1</v>
      </c>
      <c r="D133" s="230">
        <v>108682</v>
      </c>
      <c r="E133" s="230">
        <v>0.93956238709999995</v>
      </c>
      <c r="F133" s="230">
        <v>27276</v>
      </c>
      <c r="G133" s="230">
        <v>0.9417207568</v>
      </c>
      <c r="H133" s="230">
        <v>2.1583697000000001E-3</v>
      </c>
      <c r="I133" s="230">
        <v>1.0022972075000001</v>
      </c>
      <c r="J133" s="230">
        <v>2.2945728999999998E-3</v>
      </c>
      <c r="K133" s="148">
        <v>4.9525367000000002E-6</v>
      </c>
      <c r="L133" s="148">
        <v>4.9525367000000002E-6</v>
      </c>
      <c r="M133" s="230">
        <f t="shared" si="2"/>
        <v>8.3443036699999993E-5</v>
      </c>
    </row>
    <row r="134" spans="1:13" x14ac:dyDescent="0.15">
      <c r="A134" s="5" t="s">
        <v>1275</v>
      </c>
      <c r="B134" s="230" t="s">
        <v>1115</v>
      </c>
      <c r="C134" s="230">
        <v>2</v>
      </c>
      <c r="D134" s="230">
        <v>6991</v>
      </c>
      <c r="E134" s="230">
        <v>6.04376129E-2</v>
      </c>
      <c r="F134" s="230">
        <v>1688</v>
      </c>
      <c r="G134" s="230">
        <v>5.8279243199999997E-2</v>
      </c>
      <c r="H134" s="230">
        <v>-2.1583700000000002E-3</v>
      </c>
      <c r="I134" s="230">
        <v>0.96428764099999997</v>
      </c>
      <c r="J134" s="230">
        <v>-3.6365646000000001E-2</v>
      </c>
      <c r="K134" s="148">
        <v>7.8490499999999997E-5</v>
      </c>
      <c r="L134" s="230">
        <v>8.3442999999999994E-5</v>
      </c>
      <c r="M134" s="230" t="str">
        <f t="shared" si="2"/>
        <v/>
      </c>
    </row>
    <row r="135" spans="1:13" x14ac:dyDescent="0.15">
      <c r="A135" s="5" t="s">
        <v>1275</v>
      </c>
      <c r="B135" s="230" t="s">
        <v>1270</v>
      </c>
      <c r="C135" s="230">
        <v>1</v>
      </c>
      <c r="D135" s="230">
        <v>26739</v>
      </c>
      <c r="E135" s="230">
        <v>0.2311602535</v>
      </c>
      <c r="F135" s="230">
        <v>6654</v>
      </c>
      <c r="G135" s="230">
        <v>0.22973346219999999</v>
      </c>
      <c r="H135" s="230">
        <v>-1.426791E-3</v>
      </c>
      <c r="I135" s="230">
        <v>0.99382769650000002</v>
      </c>
      <c r="J135" s="230">
        <v>-6.1914309999999998E-3</v>
      </c>
      <c r="K135" s="148">
        <v>8.8338793999999992E-6</v>
      </c>
      <c r="L135" s="148">
        <v>8.8338793999999992E-6</v>
      </c>
      <c r="M135" s="230">
        <f t="shared" si="2"/>
        <v>5.0414966794000001E-3</v>
      </c>
    </row>
    <row r="136" spans="1:13" x14ac:dyDescent="0.15">
      <c r="A136" s="5" t="s">
        <v>1275</v>
      </c>
      <c r="B136" s="230" t="s">
        <v>1270</v>
      </c>
      <c r="C136" s="230">
        <v>2</v>
      </c>
      <c r="D136" s="230">
        <v>31040</v>
      </c>
      <c r="E136" s="230">
        <v>0.26834265559999998</v>
      </c>
      <c r="F136" s="230">
        <v>7302</v>
      </c>
      <c r="G136" s="230">
        <v>0.25210606270000002</v>
      </c>
      <c r="H136" s="230">
        <v>-1.6236593000000001E-2</v>
      </c>
      <c r="I136" s="230">
        <v>0.93949306030000002</v>
      </c>
      <c r="J136" s="230">
        <v>-6.2414847000000002E-2</v>
      </c>
      <c r="K136" s="148">
        <v>1.0134045E-3</v>
      </c>
      <c r="L136" s="148">
        <v>1.0222383000000001E-3</v>
      </c>
      <c r="M136" s="230" t="str">
        <f t="shared" si="2"/>
        <v/>
      </c>
    </row>
    <row r="137" spans="1:13" x14ac:dyDescent="0.15">
      <c r="A137" s="5" t="s">
        <v>1275</v>
      </c>
      <c r="B137" s="230" t="s">
        <v>1270</v>
      </c>
      <c r="C137" s="230">
        <v>3</v>
      </c>
      <c r="D137" s="230">
        <v>14605</v>
      </c>
      <c r="E137" s="230">
        <v>0.1262610981</v>
      </c>
      <c r="F137" s="230">
        <v>3560</v>
      </c>
      <c r="G137" s="230">
        <v>0.12291120010000001</v>
      </c>
      <c r="H137" s="230">
        <v>-3.349898E-3</v>
      </c>
      <c r="I137" s="230">
        <v>0.97346848679999998</v>
      </c>
      <c r="J137" s="230">
        <v>-2.6889825999999999E-2</v>
      </c>
      <c r="K137" s="230">
        <v>9.0078200000000001E-5</v>
      </c>
      <c r="L137" s="230">
        <v>1.1123165000000001E-3</v>
      </c>
      <c r="M137" s="230" t="str">
        <f t="shared" si="2"/>
        <v/>
      </c>
    </row>
    <row r="138" spans="1:13" x14ac:dyDescent="0.15">
      <c r="A138" s="5" t="s">
        <v>1275</v>
      </c>
      <c r="B138" s="230" t="s">
        <v>1270</v>
      </c>
      <c r="C138" s="230">
        <v>4</v>
      </c>
      <c r="D138" s="230">
        <v>27737</v>
      </c>
      <c r="E138" s="230">
        <v>0.2397880231</v>
      </c>
      <c r="F138" s="230">
        <v>6863</v>
      </c>
      <c r="G138" s="230">
        <v>0.2369493164</v>
      </c>
      <c r="H138" s="230">
        <v>-2.8387070000000002E-3</v>
      </c>
      <c r="I138" s="230">
        <v>0.98816159910000001</v>
      </c>
      <c r="J138" s="230">
        <v>-1.1909032999999999E-2</v>
      </c>
      <c r="K138" s="148">
        <v>3.3806300000000002E-5</v>
      </c>
      <c r="L138" s="148">
        <v>1.1461227999999999E-3</v>
      </c>
      <c r="M138" s="230" t="str">
        <f t="shared" si="2"/>
        <v/>
      </c>
    </row>
    <row r="139" spans="1:13" x14ac:dyDescent="0.15">
      <c r="A139" s="5" t="s">
        <v>1275</v>
      </c>
      <c r="B139" s="230" t="s">
        <v>1270</v>
      </c>
      <c r="C139" s="230">
        <v>5</v>
      </c>
      <c r="D139" s="230">
        <v>15552</v>
      </c>
      <c r="E139" s="230">
        <v>0.1344479697</v>
      </c>
      <c r="F139" s="230">
        <v>4585</v>
      </c>
      <c r="G139" s="230">
        <v>0.15829995860000001</v>
      </c>
      <c r="H139" s="230">
        <v>2.3851988899999999E-2</v>
      </c>
      <c r="I139" s="230">
        <v>1.1774068356</v>
      </c>
      <c r="J139" s="230">
        <v>0.16331442330000001</v>
      </c>
      <c r="K139" s="148">
        <v>3.8953738E-3</v>
      </c>
      <c r="L139" s="230">
        <v>5.0414965999999997E-3</v>
      </c>
      <c r="M139" s="230" t="str">
        <f t="shared" si="2"/>
        <v/>
      </c>
    </row>
    <row r="140" spans="1:13" x14ac:dyDescent="0.15">
      <c r="A140" s="5" t="s">
        <v>1275</v>
      </c>
      <c r="B140" s="230" t="s">
        <v>1271</v>
      </c>
      <c r="C140" s="230">
        <v>1</v>
      </c>
      <c r="D140" s="230">
        <v>52216</v>
      </c>
      <c r="E140" s="230">
        <v>0.45141044149999998</v>
      </c>
      <c r="F140" s="230">
        <v>13731</v>
      </c>
      <c r="G140" s="230">
        <v>0.47407126090000001</v>
      </c>
      <c r="H140" s="230">
        <v>2.2660819400000001E-2</v>
      </c>
      <c r="I140" s="230">
        <v>1.0502000336999999</v>
      </c>
      <c r="J140" s="230">
        <v>4.8980654300000002E-2</v>
      </c>
      <c r="K140" s="230">
        <v>1.1099418E-3</v>
      </c>
      <c r="L140" s="230">
        <v>1.1099418E-3</v>
      </c>
      <c r="M140" s="230">
        <f t="shared" si="2"/>
        <v>2.0658843999999997E-3</v>
      </c>
    </row>
    <row r="141" spans="1:13" x14ac:dyDescent="0.15">
      <c r="A141" s="5" t="s">
        <v>1275</v>
      </c>
      <c r="B141" s="230" t="s">
        <v>1271</v>
      </c>
      <c r="C141" s="230">
        <v>2</v>
      </c>
      <c r="D141" s="230">
        <v>63457</v>
      </c>
      <c r="E141" s="230">
        <v>0.54858955850000002</v>
      </c>
      <c r="F141" s="230">
        <v>15233</v>
      </c>
      <c r="G141" s="230">
        <v>0.52592873910000004</v>
      </c>
      <c r="H141" s="230">
        <v>-2.2660818999999999E-2</v>
      </c>
      <c r="I141" s="230">
        <v>0.95869257990000001</v>
      </c>
      <c r="J141" s="230">
        <v>-4.2184818999999998E-2</v>
      </c>
      <c r="K141" s="230">
        <v>9.5594259999999998E-4</v>
      </c>
      <c r="L141" s="230">
        <v>2.0658843000000001E-3</v>
      </c>
      <c r="M141" s="230" t="str">
        <f t="shared" si="2"/>
        <v/>
      </c>
    </row>
    <row r="142" spans="1:13" x14ac:dyDescent="0.15">
      <c r="A142" s="5" t="s">
        <v>1275</v>
      </c>
      <c r="B142" s="230" t="s">
        <v>1272</v>
      </c>
      <c r="C142" s="230">
        <v>1</v>
      </c>
      <c r="D142" s="230">
        <v>101939</v>
      </c>
      <c r="E142" s="230">
        <v>0.88126874899999996</v>
      </c>
      <c r="F142" s="230">
        <v>25321</v>
      </c>
      <c r="G142" s="230">
        <v>0.87422317360000001</v>
      </c>
      <c r="H142" s="230">
        <v>-7.0455750000000001E-3</v>
      </c>
      <c r="I142" s="230">
        <v>0.99200519089999994</v>
      </c>
      <c r="J142" s="230">
        <v>-8.0269390000000003E-3</v>
      </c>
      <c r="K142" s="148">
        <v>5.6554400000000002E-5</v>
      </c>
      <c r="L142" s="148">
        <v>5.6554400000000002E-5</v>
      </c>
      <c r="M142" s="230">
        <f t="shared" si="2"/>
        <v>4.6270770000000005E-4</v>
      </c>
    </row>
    <row r="143" spans="1:13" x14ac:dyDescent="0.15">
      <c r="A143" s="5" t="s">
        <v>1275</v>
      </c>
      <c r="B143" s="230" t="s">
        <v>1272</v>
      </c>
      <c r="C143" s="230">
        <v>2</v>
      </c>
      <c r="D143" s="230">
        <v>13734</v>
      </c>
      <c r="E143" s="230">
        <v>0.118731251</v>
      </c>
      <c r="F143" s="230">
        <v>3643</v>
      </c>
      <c r="G143" s="230">
        <v>0.12577682640000001</v>
      </c>
      <c r="H143" s="230">
        <v>7.0455754000000002E-3</v>
      </c>
      <c r="I143" s="230">
        <v>1.0593405301000001</v>
      </c>
      <c r="J143" s="230">
        <v>5.7646573100000001E-2</v>
      </c>
      <c r="K143" s="230">
        <v>4.0615330000000002E-4</v>
      </c>
      <c r="L143" s="230">
        <v>4.6270769999999999E-4</v>
      </c>
      <c r="M143" s="230" t="str">
        <f t="shared" si="2"/>
        <v/>
      </c>
    </row>
    <row r="144" spans="1:13" x14ac:dyDescent="0.15">
      <c r="A144" s="5" t="s">
        <v>1275</v>
      </c>
      <c r="B144" s="230" t="s">
        <v>1110</v>
      </c>
      <c r="C144" s="230">
        <v>1</v>
      </c>
      <c r="D144" s="230">
        <v>89250</v>
      </c>
      <c r="E144" s="230">
        <v>0.77157158540000004</v>
      </c>
      <c r="F144" s="230">
        <v>21944</v>
      </c>
      <c r="G144" s="230">
        <v>0.75763016159999996</v>
      </c>
      <c r="H144" s="230">
        <v>-1.3941423999999999E-2</v>
      </c>
      <c r="I144" s="230">
        <v>0.98193113369999996</v>
      </c>
      <c r="J144" s="230">
        <v>-1.8234101999999999E-2</v>
      </c>
      <c r="K144" s="148">
        <v>2.5420930000000003E-4</v>
      </c>
      <c r="L144" s="148">
        <v>2.5420930000000003E-4</v>
      </c>
      <c r="M144" s="230">
        <f t="shared" si="2"/>
        <v>1.0801262999999999E-3</v>
      </c>
    </row>
    <row r="145" spans="1:13" x14ac:dyDescent="0.15">
      <c r="A145" s="5" t="s">
        <v>1275</v>
      </c>
      <c r="B145" s="230" t="s">
        <v>1110</v>
      </c>
      <c r="C145" s="230">
        <v>2</v>
      </c>
      <c r="D145" s="230">
        <v>26423</v>
      </c>
      <c r="E145" s="230">
        <v>0.22842841459999999</v>
      </c>
      <c r="F145" s="230">
        <v>7020</v>
      </c>
      <c r="G145" s="230">
        <v>0.24236983840000001</v>
      </c>
      <c r="H145" s="230">
        <v>1.39414238E-2</v>
      </c>
      <c r="I145" s="230">
        <v>1.0610319160999999</v>
      </c>
      <c r="J145" s="230">
        <v>5.9241940299999997E-2</v>
      </c>
      <c r="K145" s="230">
        <v>8.2591700000000001E-4</v>
      </c>
      <c r="L145" s="230">
        <v>1.0801262999999999E-3</v>
      </c>
      <c r="M145" s="230" t="str">
        <f t="shared" si="2"/>
        <v/>
      </c>
    </row>
    <row r="146" spans="1:13" x14ac:dyDescent="0.15">
      <c r="A146" s="5" t="s">
        <v>1276</v>
      </c>
      <c r="B146" s="230" t="s">
        <v>1113</v>
      </c>
      <c r="C146" s="230">
        <v>1</v>
      </c>
      <c r="D146" s="230">
        <v>45891</v>
      </c>
      <c r="E146" s="230">
        <v>0.3967304384</v>
      </c>
      <c r="F146" s="230">
        <v>9007</v>
      </c>
      <c r="G146" s="230">
        <v>0.3671082128</v>
      </c>
      <c r="H146" s="230">
        <v>-2.9622226000000002E-2</v>
      </c>
      <c r="I146" s="230">
        <v>0.92533412420000005</v>
      </c>
      <c r="J146" s="230">
        <v>-7.7600391000000005E-2</v>
      </c>
      <c r="K146" s="230">
        <v>2.2986962999999999E-3</v>
      </c>
      <c r="L146" s="230">
        <v>2.2986962999999999E-3</v>
      </c>
      <c r="M146" s="230">
        <f t="shared" si="2"/>
        <v>2.15513198E-2</v>
      </c>
    </row>
    <row r="147" spans="1:13" x14ac:dyDescent="0.15">
      <c r="A147" s="5" t="s">
        <v>1276</v>
      </c>
      <c r="B147" s="230" t="s">
        <v>1113</v>
      </c>
      <c r="C147" s="230">
        <v>2</v>
      </c>
      <c r="D147" s="230">
        <v>22962</v>
      </c>
      <c r="E147" s="230">
        <v>0.19850786270000001</v>
      </c>
      <c r="F147" s="230">
        <v>4252</v>
      </c>
      <c r="G147" s="230">
        <v>0.17330344410000001</v>
      </c>
      <c r="H147" s="230">
        <v>-2.5204418999999999E-2</v>
      </c>
      <c r="I147" s="230">
        <v>0.87303062819999999</v>
      </c>
      <c r="J147" s="230">
        <v>-0.13578464000000001</v>
      </c>
      <c r="K147" s="148">
        <v>3.4223728999999998E-3</v>
      </c>
      <c r="L147" s="148">
        <v>5.7210691999999997E-3</v>
      </c>
      <c r="M147" s="230" t="str">
        <f t="shared" si="2"/>
        <v/>
      </c>
    </row>
    <row r="148" spans="1:13" x14ac:dyDescent="0.15">
      <c r="A148" s="5" t="s">
        <v>1276</v>
      </c>
      <c r="B148" s="230" t="s">
        <v>1113</v>
      </c>
      <c r="C148" s="230">
        <v>3</v>
      </c>
      <c r="D148" s="230">
        <v>15369</v>
      </c>
      <c r="E148" s="230">
        <v>0.13286592380000001</v>
      </c>
      <c r="F148" s="230">
        <v>3222</v>
      </c>
      <c r="G148" s="230">
        <v>0.13132260039999999</v>
      </c>
      <c r="H148" s="230">
        <v>-1.5433230000000001E-3</v>
      </c>
      <c r="I148" s="230">
        <v>0.98838435499999999</v>
      </c>
      <c r="J148" s="230">
        <v>-1.1683634E-2</v>
      </c>
      <c r="K148" s="148">
        <v>1.8031599999999999E-5</v>
      </c>
      <c r="L148" s="148">
        <v>5.7391007999999999E-3</v>
      </c>
      <c r="M148" s="230" t="str">
        <f t="shared" si="2"/>
        <v/>
      </c>
    </row>
    <row r="149" spans="1:13" x14ac:dyDescent="0.15">
      <c r="A149" s="5" t="s">
        <v>1276</v>
      </c>
      <c r="B149" s="230" t="s">
        <v>1113</v>
      </c>
      <c r="C149" s="230">
        <v>4</v>
      </c>
      <c r="D149" s="230">
        <v>22893</v>
      </c>
      <c r="E149" s="230">
        <v>0.19791135360000001</v>
      </c>
      <c r="F149" s="230">
        <v>5377</v>
      </c>
      <c r="G149" s="230">
        <v>0.21915630729999999</v>
      </c>
      <c r="H149" s="230">
        <v>2.1244953800000001E-2</v>
      </c>
      <c r="I149" s="230">
        <v>1.1073458060000001</v>
      </c>
      <c r="J149" s="230">
        <v>0.1019659861</v>
      </c>
      <c r="K149" s="148">
        <v>2.1662627000000002E-3</v>
      </c>
      <c r="L149" s="148">
        <v>7.9053635000000001E-3</v>
      </c>
      <c r="M149" s="230" t="str">
        <f t="shared" si="2"/>
        <v/>
      </c>
    </row>
    <row r="150" spans="1:13" x14ac:dyDescent="0.15">
      <c r="A150" s="5" t="s">
        <v>1276</v>
      </c>
      <c r="B150" s="230" t="s">
        <v>1113</v>
      </c>
      <c r="C150" s="230">
        <v>5</v>
      </c>
      <c r="D150" s="230">
        <v>8558</v>
      </c>
      <c r="E150" s="230">
        <v>7.3984421600000003E-2</v>
      </c>
      <c r="F150" s="230">
        <v>2677</v>
      </c>
      <c r="G150" s="230">
        <v>0.1091094355</v>
      </c>
      <c r="H150" s="230">
        <v>3.5125013900000002E-2</v>
      </c>
      <c r="I150" s="230">
        <v>1.4747622964</v>
      </c>
      <c r="J150" s="230">
        <v>0.3884968218</v>
      </c>
      <c r="K150" s="230">
        <v>1.36459563E-2</v>
      </c>
      <c r="L150" s="230">
        <v>2.15513198E-2</v>
      </c>
      <c r="M150" s="230" t="str">
        <f t="shared" si="2"/>
        <v/>
      </c>
    </row>
    <row r="151" spans="1:13" x14ac:dyDescent="0.15">
      <c r="A151" s="5" t="s">
        <v>1276</v>
      </c>
      <c r="B151" s="230" t="s">
        <v>1262</v>
      </c>
      <c r="C151" s="230">
        <v>1</v>
      </c>
      <c r="D151" s="230">
        <v>9153</v>
      </c>
      <c r="E151" s="230">
        <v>7.9128232199999995E-2</v>
      </c>
      <c r="F151" s="230">
        <v>2541</v>
      </c>
      <c r="G151" s="230">
        <v>0.10356633379999999</v>
      </c>
      <c r="H151" s="230">
        <v>2.4438101600000001E-2</v>
      </c>
      <c r="I151" s="230">
        <v>1.3088417492</v>
      </c>
      <c r="J151" s="230">
        <v>0.26914258520000001</v>
      </c>
      <c r="K151" s="230">
        <v>6.5773339000000002E-3</v>
      </c>
      <c r="L151" s="230">
        <v>6.5773339000000002E-3</v>
      </c>
      <c r="M151" s="230">
        <f t="shared" si="2"/>
        <v>8.3560063999999993E-3</v>
      </c>
    </row>
    <row r="152" spans="1:13" x14ac:dyDescent="0.15">
      <c r="A152" s="5" t="s">
        <v>1276</v>
      </c>
      <c r="B152" s="230" t="s">
        <v>1262</v>
      </c>
      <c r="C152" s="230">
        <v>2</v>
      </c>
      <c r="D152" s="230">
        <v>33917</v>
      </c>
      <c r="E152" s="230">
        <v>0.29321449259999999</v>
      </c>
      <c r="F152" s="230">
        <v>7040</v>
      </c>
      <c r="G152" s="230">
        <v>0.28693702869999999</v>
      </c>
      <c r="H152" s="230">
        <v>-6.277464E-3</v>
      </c>
      <c r="I152" s="230">
        <v>0.97859088139999995</v>
      </c>
      <c r="J152" s="230">
        <v>-2.1641618000000001E-2</v>
      </c>
      <c r="K152" s="148">
        <v>1.3585450000000001E-4</v>
      </c>
      <c r="L152" s="230">
        <v>6.7131882999999998E-3</v>
      </c>
      <c r="M152" s="230" t="str">
        <f t="shared" si="2"/>
        <v/>
      </c>
    </row>
    <row r="153" spans="1:13" x14ac:dyDescent="0.15">
      <c r="A153" s="5" t="s">
        <v>1276</v>
      </c>
      <c r="B153" s="230" t="s">
        <v>1262</v>
      </c>
      <c r="C153" s="230">
        <v>3</v>
      </c>
      <c r="D153" s="230">
        <v>49572</v>
      </c>
      <c r="E153" s="230">
        <v>0.42855290340000002</v>
      </c>
      <c r="F153" s="230">
        <v>10172</v>
      </c>
      <c r="G153" s="230">
        <v>0.4145914</v>
      </c>
      <c r="H153" s="230">
        <v>-1.3961503E-2</v>
      </c>
      <c r="I153" s="230">
        <v>0.96742175050000001</v>
      </c>
      <c r="J153" s="230">
        <v>-3.3120734999999998E-2</v>
      </c>
      <c r="K153" s="148">
        <v>4.6241529999999998E-4</v>
      </c>
      <c r="L153" s="230">
        <v>7.1756036000000002E-3</v>
      </c>
      <c r="M153" s="230" t="str">
        <f t="shared" si="2"/>
        <v/>
      </c>
    </row>
    <row r="154" spans="1:13" x14ac:dyDescent="0.15">
      <c r="A154" s="5" t="s">
        <v>1276</v>
      </c>
      <c r="B154" s="230" t="s">
        <v>1262</v>
      </c>
      <c r="C154" s="230">
        <v>4</v>
      </c>
      <c r="D154" s="230">
        <v>15160</v>
      </c>
      <c r="E154" s="230">
        <v>0.13105910630000001</v>
      </c>
      <c r="F154" s="230">
        <v>2977</v>
      </c>
      <c r="G154" s="230">
        <v>0.1213368657</v>
      </c>
      <c r="H154" s="230">
        <v>-9.7222409999999995E-3</v>
      </c>
      <c r="I154" s="230">
        <v>0.9258178936</v>
      </c>
      <c r="J154" s="230">
        <v>-7.7077723000000001E-2</v>
      </c>
      <c r="K154" s="148">
        <v>7.493682E-4</v>
      </c>
      <c r="L154" s="230">
        <v>7.9249717999999997E-3</v>
      </c>
      <c r="M154" s="230" t="str">
        <f t="shared" si="2"/>
        <v/>
      </c>
    </row>
    <row r="155" spans="1:13" x14ac:dyDescent="0.15">
      <c r="A155" s="5" t="s">
        <v>1276</v>
      </c>
      <c r="B155" s="230" t="s">
        <v>1262</v>
      </c>
      <c r="C155" s="230">
        <v>5</v>
      </c>
      <c r="D155" s="230">
        <v>7871</v>
      </c>
      <c r="E155" s="230">
        <v>6.8045265499999993E-2</v>
      </c>
      <c r="F155" s="230">
        <v>1805</v>
      </c>
      <c r="G155" s="230">
        <v>7.3568371699999996E-2</v>
      </c>
      <c r="H155" s="230">
        <v>5.5231061999999999E-3</v>
      </c>
      <c r="I155" s="230">
        <v>1.0811681185999999</v>
      </c>
      <c r="J155" s="230">
        <v>7.8042047899999994E-2</v>
      </c>
      <c r="K155" s="230">
        <v>4.3103450000000001E-4</v>
      </c>
      <c r="L155" s="230">
        <v>8.3560062999999997E-3</v>
      </c>
      <c r="M155" s="230" t="str">
        <f t="shared" si="2"/>
        <v/>
      </c>
    </row>
    <row r="156" spans="1:13" x14ac:dyDescent="0.15">
      <c r="A156" s="5" t="s">
        <v>1276</v>
      </c>
      <c r="B156" s="230" t="s">
        <v>1144</v>
      </c>
      <c r="C156" s="230">
        <v>1</v>
      </c>
      <c r="D156" s="230">
        <v>22243</v>
      </c>
      <c r="E156" s="230">
        <v>0.19229206469999999</v>
      </c>
      <c r="F156" s="230">
        <v>4877</v>
      </c>
      <c r="G156" s="230">
        <v>0.19877725700000001</v>
      </c>
      <c r="H156" s="230">
        <v>6.4851923000000004E-3</v>
      </c>
      <c r="I156" s="230">
        <v>1.0337257405</v>
      </c>
      <c r="J156" s="230">
        <v>3.3169499599999999E-2</v>
      </c>
      <c r="K156" s="230">
        <v>2.1511060000000001E-4</v>
      </c>
      <c r="L156" s="230">
        <v>2.1511060000000001E-4</v>
      </c>
      <c r="M156" s="230">
        <f t="shared" si="2"/>
        <v>3.3492384000000002E-3</v>
      </c>
    </row>
    <row r="157" spans="1:13" x14ac:dyDescent="0.15">
      <c r="A157" s="5" t="s">
        <v>1276</v>
      </c>
      <c r="B157" s="230" t="s">
        <v>1144</v>
      </c>
      <c r="C157" s="230">
        <v>2</v>
      </c>
      <c r="D157" s="230">
        <v>19637</v>
      </c>
      <c r="E157" s="230">
        <v>0.1697630389</v>
      </c>
      <c r="F157" s="230">
        <v>4638</v>
      </c>
      <c r="G157" s="230">
        <v>0.18903607089999999</v>
      </c>
      <c r="H157" s="230">
        <v>1.9273031999999999E-2</v>
      </c>
      <c r="I157" s="230">
        <v>1.1135290232999999</v>
      </c>
      <c r="J157" s="230">
        <v>0.1075342723</v>
      </c>
      <c r="K157" s="148">
        <v>2.0725115000000001E-3</v>
      </c>
      <c r="L157" s="230">
        <v>2.2876221E-3</v>
      </c>
      <c r="M157" s="230" t="str">
        <f t="shared" si="2"/>
        <v/>
      </c>
    </row>
    <row r="158" spans="1:13" x14ac:dyDescent="0.15">
      <c r="A158" s="5" t="s">
        <v>1276</v>
      </c>
      <c r="B158" s="230" t="s">
        <v>1144</v>
      </c>
      <c r="C158" s="230">
        <v>3</v>
      </c>
      <c r="D158" s="230">
        <v>73793</v>
      </c>
      <c r="E158" s="230">
        <v>0.63794489639999996</v>
      </c>
      <c r="F158" s="230">
        <v>15020</v>
      </c>
      <c r="G158" s="230">
        <v>0.6121866721</v>
      </c>
      <c r="H158" s="230">
        <v>-2.5758224E-2</v>
      </c>
      <c r="I158" s="230">
        <v>0.95962312039999997</v>
      </c>
      <c r="J158" s="230">
        <v>-4.1214655000000003E-2</v>
      </c>
      <c r="K158" s="230">
        <v>1.0616162999999999E-3</v>
      </c>
      <c r="L158" s="230">
        <v>3.3492384000000002E-3</v>
      </c>
      <c r="M158" s="230" t="str">
        <f t="shared" si="2"/>
        <v/>
      </c>
    </row>
    <row r="159" spans="1:13" x14ac:dyDescent="0.15">
      <c r="A159" s="5" t="s">
        <v>1276</v>
      </c>
      <c r="B159" s="230" t="s">
        <v>1145</v>
      </c>
      <c r="C159" s="230">
        <v>1</v>
      </c>
      <c r="D159" s="230">
        <v>47082</v>
      </c>
      <c r="E159" s="230">
        <v>0.40702670460000001</v>
      </c>
      <c r="F159" s="230">
        <v>10322</v>
      </c>
      <c r="G159" s="230">
        <v>0.42070511510000003</v>
      </c>
      <c r="H159" s="230">
        <v>1.36784106E-2</v>
      </c>
      <c r="I159" s="230">
        <v>1.0336056834</v>
      </c>
      <c r="J159" s="230">
        <v>3.3053352600000002E-2</v>
      </c>
      <c r="K159" s="148">
        <v>4.5211729999999998E-4</v>
      </c>
      <c r="L159" s="230">
        <v>4.5211729999999998E-4</v>
      </c>
      <c r="M159" s="230">
        <f t="shared" si="2"/>
        <v>1.3127441017E-3</v>
      </c>
    </row>
    <row r="160" spans="1:13" x14ac:dyDescent="0.15">
      <c r="A160" s="5" t="s">
        <v>1276</v>
      </c>
      <c r="B160" s="230" t="s">
        <v>1145</v>
      </c>
      <c r="C160" s="230">
        <v>2</v>
      </c>
      <c r="D160" s="230">
        <v>38180</v>
      </c>
      <c r="E160" s="230">
        <v>0.33006838240000003</v>
      </c>
      <c r="F160" s="230">
        <v>8037</v>
      </c>
      <c r="G160" s="230">
        <v>0.3275728551</v>
      </c>
      <c r="H160" s="230">
        <v>-2.495527E-3</v>
      </c>
      <c r="I160" s="230">
        <v>0.99243936269999999</v>
      </c>
      <c r="J160" s="230">
        <v>-7.5893640000000004E-3</v>
      </c>
      <c r="K160" s="230">
        <v>1.8939500000000001E-5</v>
      </c>
      <c r="L160" s="230">
        <v>4.7105680000000003E-4</v>
      </c>
      <c r="M160" s="230" t="str">
        <f t="shared" si="2"/>
        <v/>
      </c>
    </row>
    <row r="161" spans="1:13" x14ac:dyDescent="0.15">
      <c r="A161" s="5" t="s">
        <v>1276</v>
      </c>
      <c r="B161" s="230" t="s">
        <v>1145</v>
      </c>
      <c r="C161" s="230">
        <v>3</v>
      </c>
      <c r="D161" s="230">
        <v>8960</v>
      </c>
      <c r="E161" s="230">
        <v>7.7459735599999996E-2</v>
      </c>
      <c r="F161" s="230">
        <v>1832</v>
      </c>
      <c r="G161" s="230">
        <v>7.4668840400000006E-2</v>
      </c>
      <c r="H161" s="230">
        <v>-2.7908949999999998E-3</v>
      </c>
      <c r="I161" s="230">
        <v>0.96396972979999995</v>
      </c>
      <c r="J161" s="230">
        <v>-3.6695384999999997E-2</v>
      </c>
      <c r="K161" s="230">
        <v>1.02413E-4</v>
      </c>
      <c r="L161" s="230">
        <v>5.7346980000000001E-4</v>
      </c>
      <c r="M161" s="230" t="str">
        <f t="shared" si="2"/>
        <v/>
      </c>
    </row>
    <row r="162" spans="1:13" x14ac:dyDescent="0.15">
      <c r="A162" s="5" t="s">
        <v>1276</v>
      </c>
      <c r="B162" s="230" t="s">
        <v>1145</v>
      </c>
      <c r="C162" s="230">
        <v>4</v>
      </c>
      <c r="D162" s="230">
        <v>12702</v>
      </c>
      <c r="E162" s="230">
        <v>0.1098095493</v>
      </c>
      <c r="F162" s="230">
        <v>2478</v>
      </c>
      <c r="G162" s="230">
        <v>0.10099857349999999</v>
      </c>
      <c r="H162" s="230">
        <v>-8.8109759999999999E-3</v>
      </c>
      <c r="I162" s="230">
        <v>0.91976129650000005</v>
      </c>
      <c r="J162" s="230">
        <v>-8.3641102999999994E-2</v>
      </c>
      <c r="K162" s="230">
        <v>7.3695970000000005E-4</v>
      </c>
      <c r="L162" s="230">
        <v>1.3104295000000001E-3</v>
      </c>
      <c r="M162" s="230" t="str">
        <f t="shared" si="2"/>
        <v/>
      </c>
    </row>
    <row r="163" spans="1:13" x14ac:dyDescent="0.15">
      <c r="A163" s="5" t="s">
        <v>1276</v>
      </c>
      <c r="B163" s="230" t="s">
        <v>1145</v>
      </c>
      <c r="C163" s="230">
        <v>5</v>
      </c>
      <c r="D163" s="230">
        <v>8749</v>
      </c>
      <c r="E163" s="230">
        <v>7.5635627999999996E-2</v>
      </c>
      <c r="F163" s="230">
        <v>1866</v>
      </c>
      <c r="G163" s="230">
        <v>7.6054615899999997E-2</v>
      </c>
      <c r="H163" s="230">
        <v>4.1898780000000001E-4</v>
      </c>
      <c r="I163" s="230">
        <v>1.0055395565</v>
      </c>
      <c r="J163" s="230">
        <v>5.5242696000000003E-3</v>
      </c>
      <c r="K163" s="148">
        <v>2.3146017000000001E-6</v>
      </c>
      <c r="L163" s="230">
        <v>1.3127441000000001E-3</v>
      </c>
      <c r="M163" s="230" t="str">
        <f t="shared" si="2"/>
        <v/>
      </c>
    </row>
    <row r="164" spans="1:13" x14ac:dyDescent="0.15">
      <c r="A164" s="5" t="s">
        <v>1276</v>
      </c>
      <c r="B164" s="230" t="s">
        <v>1268</v>
      </c>
      <c r="C164" s="230">
        <v>1</v>
      </c>
      <c r="D164" s="230">
        <v>7382</v>
      </c>
      <c r="E164" s="230">
        <v>6.3817831300000002E-2</v>
      </c>
      <c r="F164" s="230">
        <v>1152</v>
      </c>
      <c r="G164" s="230">
        <v>4.6953332E-2</v>
      </c>
      <c r="H164" s="230">
        <v>-1.6864499000000002E-2</v>
      </c>
      <c r="I164" s="230">
        <v>0.73574001209999995</v>
      </c>
      <c r="J164" s="230">
        <v>-0.30687846699999999</v>
      </c>
      <c r="K164" s="230">
        <v>5.1753516999999997E-3</v>
      </c>
      <c r="L164" s="230">
        <v>5.1753516999999997E-3</v>
      </c>
      <c r="M164" s="230">
        <f t="shared" si="2"/>
        <v>4.7746568599999997E-2</v>
      </c>
    </row>
    <row r="165" spans="1:13" x14ac:dyDescent="0.15">
      <c r="A165" s="5" t="s">
        <v>1276</v>
      </c>
      <c r="B165" s="230" t="s">
        <v>1268</v>
      </c>
      <c r="C165" s="230">
        <v>2</v>
      </c>
      <c r="D165" s="230">
        <v>26203</v>
      </c>
      <c r="E165" s="230">
        <v>0.2265265014</v>
      </c>
      <c r="F165" s="230">
        <v>4299</v>
      </c>
      <c r="G165" s="230">
        <v>0.17521907480000001</v>
      </c>
      <c r="H165" s="230">
        <v>-5.1307427000000003E-2</v>
      </c>
      <c r="I165" s="230">
        <v>0.7735036461</v>
      </c>
      <c r="J165" s="230">
        <v>-0.256824895</v>
      </c>
      <c r="K165" s="230">
        <v>1.31770245E-2</v>
      </c>
      <c r="L165" s="230">
        <v>1.8352376199999999E-2</v>
      </c>
      <c r="M165" s="230" t="str">
        <f t="shared" si="2"/>
        <v/>
      </c>
    </row>
    <row r="166" spans="1:13" x14ac:dyDescent="0.15">
      <c r="A166" s="5" t="s">
        <v>1276</v>
      </c>
      <c r="B166" s="230" t="s">
        <v>1268</v>
      </c>
      <c r="C166" s="230">
        <v>3</v>
      </c>
      <c r="D166" s="230">
        <v>33643</v>
      </c>
      <c r="E166" s="230">
        <v>0.29084574619999998</v>
      </c>
      <c r="F166" s="230">
        <v>6484</v>
      </c>
      <c r="G166" s="230">
        <v>0.26427552479999999</v>
      </c>
      <c r="H166" s="230">
        <v>-2.6570221000000002E-2</v>
      </c>
      <c r="I166" s="230">
        <v>0.90864497150000001</v>
      </c>
      <c r="J166" s="230">
        <v>-9.5800832000000002E-2</v>
      </c>
      <c r="K166" s="230">
        <v>2.5454493000000001E-3</v>
      </c>
      <c r="L166" s="230">
        <v>2.0897825500000002E-2</v>
      </c>
      <c r="M166" s="230" t="str">
        <f t="shared" si="2"/>
        <v/>
      </c>
    </row>
    <row r="167" spans="1:13" x14ac:dyDescent="0.15">
      <c r="A167" s="5" t="s">
        <v>1276</v>
      </c>
      <c r="B167" s="230" t="s">
        <v>1268</v>
      </c>
      <c r="C167" s="230">
        <v>4</v>
      </c>
      <c r="D167" s="230">
        <v>35983</v>
      </c>
      <c r="E167" s="230">
        <v>0.31107518610000001</v>
      </c>
      <c r="F167" s="230">
        <v>8637</v>
      </c>
      <c r="G167" s="230">
        <v>0.3520277155</v>
      </c>
      <c r="H167" s="230">
        <v>4.09525294E-2</v>
      </c>
      <c r="I167" s="230">
        <v>1.1316483321999999</v>
      </c>
      <c r="J167" s="230">
        <v>0.1236752709</v>
      </c>
      <c r="K167" s="148">
        <v>5.0648152000000004E-3</v>
      </c>
      <c r="L167" s="230">
        <v>2.59626406E-2</v>
      </c>
      <c r="M167" s="230" t="str">
        <f t="shared" si="2"/>
        <v/>
      </c>
    </row>
    <row r="168" spans="1:13" x14ac:dyDescent="0.15">
      <c r="A168" s="5" t="s">
        <v>1276</v>
      </c>
      <c r="B168" s="230" t="s">
        <v>1268</v>
      </c>
      <c r="C168" s="230">
        <v>5</v>
      </c>
      <c r="D168" s="230">
        <v>12462</v>
      </c>
      <c r="E168" s="230">
        <v>0.107734735</v>
      </c>
      <c r="F168" s="230">
        <v>3963</v>
      </c>
      <c r="G168" s="230">
        <v>0.16152435300000001</v>
      </c>
      <c r="H168" s="230">
        <v>5.3789617999999997E-2</v>
      </c>
      <c r="I168" s="230">
        <v>1.4992783245000001</v>
      </c>
      <c r="J168" s="230">
        <v>0.40498387540000003</v>
      </c>
      <c r="K168" s="230">
        <v>2.17839279E-2</v>
      </c>
      <c r="L168" s="230">
        <v>4.7746568599999997E-2</v>
      </c>
      <c r="M168" s="230" t="str">
        <f t="shared" si="2"/>
        <v/>
      </c>
    </row>
    <row r="169" spans="1:13" x14ac:dyDescent="0.15">
      <c r="A169" s="5" t="s">
        <v>1276</v>
      </c>
      <c r="B169" s="230" t="s">
        <v>1115</v>
      </c>
      <c r="C169" s="230">
        <v>1</v>
      </c>
      <c r="D169" s="230">
        <v>108682</v>
      </c>
      <c r="E169" s="230">
        <v>0.93956238709999995</v>
      </c>
      <c r="F169" s="230">
        <v>22385</v>
      </c>
      <c r="G169" s="230">
        <v>0.91237008360000005</v>
      </c>
      <c r="H169" s="230">
        <v>-2.7192304E-2</v>
      </c>
      <c r="I169" s="230">
        <v>0.97105854400000002</v>
      </c>
      <c r="J169" s="230">
        <v>-2.9368519999999999E-2</v>
      </c>
      <c r="K169" s="148">
        <v>7.9859769999999998E-4</v>
      </c>
      <c r="L169" s="148">
        <v>7.9859769999999998E-4</v>
      </c>
      <c r="M169" s="230">
        <f t="shared" si="2"/>
        <v>1.0900832400000001E-2</v>
      </c>
    </row>
    <row r="170" spans="1:13" x14ac:dyDescent="0.15">
      <c r="A170" s="5" t="s">
        <v>1276</v>
      </c>
      <c r="B170" s="230" t="s">
        <v>1115</v>
      </c>
      <c r="C170" s="230">
        <v>2</v>
      </c>
      <c r="D170" s="230">
        <v>6991</v>
      </c>
      <c r="E170" s="230">
        <v>6.04376129E-2</v>
      </c>
      <c r="F170" s="230">
        <v>2150</v>
      </c>
      <c r="G170" s="230">
        <v>8.7629916399999994E-2</v>
      </c>
      <c r="H170" s="230">
        <v>2.7192303500000001E-2</v>
      </c>
      <c r="I170" s="230">
        <v>1.4499235195</v>
      </c>
      <c r="J170" s="230">
        <v>0.37151080990000002</v>
      </c>
      <c r="K170" s="230">
        <v>1.0102234700000001E-2</v>
      </c>
      <c r="L170" s="230">
        <v>1.0900832399999999E-2</v>
      </c>
      <c r="M170" s="230" t="str">
        <f t="shared" si="2"/>
        <v/>
      </c>
    </row>
    <row r="171" spans="1:13" x14ac:dyDescent="0.15">
      <c r="A171" s="5" t="s">
        <v>1276</v>
      </c>
      <c r="B171" s="230" t="s">
        <v>1270</v>
      </c>
      <c r="C171" s="230">
        <v>1</v>
      </c>
      <c r="D171" s="230">
        <v>26739</v>
      </c>
      <c r="E171" s="230">
        <v>0.2311602535</v>
      </c>
      <c r="F171" s="230">
        <v>5435</v>
      </c>
      <c r="G171" s="230">
        <v>0.2215202772</v>
      </c>
      <c r="H171" s="230">
        <v>-9.6399759999999998E-3</v>
      </c>
      <c r="I171" s="230">
        <v>0.95829743140000001</v>
      </c>
      <c r="J171" s="230">
        <v>-4.2597077999999997E-2</v>
      </c>
      <c r="K171" s="230">
        <v>4.106348E-4</v>
      </c>
      <c r="L171" s="230">
        <v>4.106348E-4</v>
      </c>
      <c r="M171" s="230">
        <f t="shared" si="2"/>
        <v>5.5717296000000003E-3</v>
      </c>
    </row>
    <row r="172" spans="1:13" x14ac:dyDescent="0.15">
      <c r="A172" s="5" t="s">
        <v>1276</v>
      </c>
      <c r="B172" s="230" t="s">
        <v>1270</v>
      </c>
      <c r="C172" s="230">
        <v>2</v>
      </c>
      <c r="D172" s="230">
        <v>31040</v>
      </c>
      <c r="E172" s="230">
        <v>0.26834265559999998</v>
      </c>
      <c r="F172" s="230">
        <v>6154</v>
      </c>
      <c r="G172" s="230">
        <v>0.25082535150000002</v>
      </c>
      <c r="H172" s="230">
        <v>-1.7517304000000001E-2</v>
      </c>
      <c r="I172" s="230">
        <v>0.93472038940000002</v>
      </c>
      <c r="J172" s="230">
        <v>-6.7507842999999998E-2</v>
      </c>
      <c r="K172" s="148">
        <v>1.1825554E-3</v>
      </c>
      <c r="L172" s="230">
        <v>1.5931902E-3</v>
      </c>
      <c r="M172" s="230" t="str">
        <f t="shared" si="2"/>
        <v/>
      </c>
    </row>
    <row r="173" spans="1:13" x14ac:dyDescent="0.15">
      <c r="A173" s="5" t="s">
        <v>1276</v>
      </c>
      <c r="B173" s="230" t="s">
        <v>1270</v>
      </c>
      <c r="C173" s="230">
        <v>3</v>
      </c>
      <c r="D173" s="230">
        <v>14605</v>
      </c>
      <c r="E173" s="230">
        <v>0.1262610981</v>
      </c>
      <c r="F173" s="230">
        <v>2991</v>
      </c>
      <c r="G173" s="230">
        <v>0.12190747909999999</v>
      </c>
      <c r="H173" s="230">
        <v>-4.3536190000000004E-3</v>
      </c>
      <c r="I173" s="230">
        <v>0.96551892029999997</v>
      </c>
      <c r="J173" s="230">
        <v>-3.5089581000000002E-2</v>
      </c>
      <c r="K173" s="148">
        <v>1.527667E-4</v>
      </c>
      <c r="L173" s="230">
        <v>1.7459569E-3</v>
      </c>
      <c r="M173" s="230" t="str">
        <f t="shared" si="2"/>
        <v/>
      </c>
    </row>
    <row r="174" spans="1:13" x14ac:dyDescent="0.15">
      <c r="A174" s="5" t="s">
        <v>1276</v>
      </c>
      <c r="B174" s="230" t="s">
        <v>1270</v>
      </c>
      <c r="C174" s="230">
        <v>4</v>
      </c>
      <c r="D174" s="230">
        <v>27737</v>
      </c>
      <c r="E174" s="230">
        <v>0.2397880231</v>
      </c>
      <c r="F174" s="230">
        <v>6103</v>
      </c>
      <c r="G174" s="230">
        <v>0.2487466884</v>
      </c>
      <c r="H174" s="230">
        <v>8.9586652999999999E-3</v>
      </c>
      <c r="I174" s="230">
        <v>1.0373607704000001</v>
      </c>
      <c r="J174" s="230">
        <v>3.6679766900000001E-2</v>
      </c>
      <c r="K174" s="230">
        <v>3.2860179999999998E-4</v>
      </c>
      <c r="L174" s="230">
        <v>2.0745587E-3</v>
      </c>
      <c r="M174" s="230" t="str">
        <f t="shared" si="2"/>
        <v/>
      </c>
    </row>
    <row r="175" spans="1:13" x14ac:dyDescent="0.15">
      <c r="A175" s="5" t="s">
        <v>1276</v>
      </c>
      <c r="B175" s="230" t="s">
        <v>1270</v>
      </c>
      <c r="C175" s="230">
        <v>5</v>
      </c>
      <c r="D175" s="230">
        <v>15552</v>
      </c>
      <c r="E175" s="230">
        <v>0.1344479697</v>
      </c>
      <c r="F175" s="230">
        <v>3852</v>
      </c>
      <c r="G175" s="230">
        <v>0.15700020379999999</v>
      </c>
      <c r="H175" s="230">
        <v>2.2552234099999999E-2</v>
      </c>
      <c r="I175" s="230">
        <v>1.1677394915999999</v>
      </c>
      <c r="J175" s="230">
        <v>0.15506982150000001</v>
      </c>
      <c r="K175" s="148">
        <v>3.4971708999999998E-3</v>
      </c>
      <c r="L175" s="230">
        <v>5.5717296000000003E-3</v>
      </c>
      <c r="M175" s="230" t="str">
        <f t="shared" si="2"/>
        <v/>
      </c>
    </row>
    <row r="176" spans="1:13" x14ac:dyDescent="0.15">
      <c r="A176" s="5" t="s">
        <v>1276</v>
      </c>
      <c r="B176" s="230" t="s">
        <v>1271</v>
      </c>
      <c r="C176" s="230">
        <v>1</v>
      </c>
      <c r="D176" s="230">
        <v>52216</v>
      </c>
      <c r="E176" s="230">
        <v>0.45141044149999998</v>
      </c>
      <c r="F176" s="230">
        <v>10364</v>
      </c>
      <c r="G176" s="230">
        <v>0.42241695540000002</v>
      </c>
      <c r="H176" s="230">
        <v>-2.8993485999999999E-2</v>
      </c>
      <c r="I176" s="230">
        <v>0.93577134360000003</v>
      </c>
      <c r="J176" s="230">
        <v>-6.6384123000000003E-2</v>
      </c>
      <c r="K176" s="230">
        <v>1.9247072E-3</v>
      </c>
      <c r="L176" s="230">
        <v>1.9247072E-3</v>
      </c>
      <c r="M176" s="230">
        <f t="shared" si="2"/>
        <v>3.4179205999999998E-3</v>
      </c>
    </row>
    <row r="177" spans="1:13" x14ac:dyDescent="0.15">
      <c r="A177" s="5" t="s">
        <v>1276</v>
      </c>
      <c r="B177" s="230" t="s">
        <v>1271</v>
      </c>
      <c r="C177" s="230">
        <v>2</v>
      </c>
      <c r="D177" s="230">
        <v>63457</v>
      </c>
      <c r="E177" s="230">
        <v>0.54858955850000002</v>
      </c>
      <c r="F177" s="230">
        <v>14171</v>
      </c>
      <c r="G177" s="230">
        <v>0.57758304459999998</v>
      </c>
      <c r="H177" s="230">
        <v>2.89934861E-2</v>
      </c>
      <c r="I177" s="230">
        <v>1.0528509624</v>
      </c>
      <c r="J177" s="230">
        <v>5.1501686999999997E-2</v>
      </c>
      <c r="K177" s="148">
        <v>1.4932134000000001E-3</v>
      </c>
      <c r="L177" s="230">
        <v>3.4179205999999998E-3</v>
      </c>
      <c r="M177" s="230" t="str">
        <f t="shared" si="2"/>
        <v/>
      </c>
    </row>
    <row r="178" spans="1:13" x14ac:dyDescent="0.15">
      <c r="A178" s="5" t="s">
        <v>1276</v>
      </c>
      <c r="B178" s="230" t="s">
        <v>1272</v>
      </c>
      <c r="C178" s="230">
        <v>1</v>
      </c>
      <c r="D178" s="230">
        <v>101939</v>
      </c>
      <c r="E178" s="230">
        <v>0.88126874899999996</v>
      </c>
      <c r="F178" s="230">
        <v>21278</v>
      </c>
      <c r="G178" s="230">
        <v>0.86725086610000002</v>
      </c>
      <c r="H178" s="230">
        <v>-1.4017883E-2</v>
      </c>
      <c r="I178" s="230">
        <v>0.98409352100000003</v>
      </c>
      <c r="J178" s="230">
        <v>-1.6034344999999998E-2</v>
      </c>
      <c r="K178" s="148">
        <v>2.247676E-4</v>
      </c>
      <c r="L178" s="230">
        <v>2.247676E-4</v>
      </c>
      <c r="M178" s="230">
        <f t="shared" si="2"/>
        <v>1.7891436E-3</v>
      </c>
    </row>
    <row r="179" spans="1:13" x14ac:dyDescent="0.15">
      <c r="A179" s="5" t="s">
        <v>1276</v>
      </c>
      <c r="B179" s="230" t="s">
        <v>1272</v>
      </c>
      <c r="C179" s="230">
        <v>2</v>
      </c>
      <c r="D179" s="230">
        <v>13734</v>
      </c>
      <c r="E179" s="230">
        <v>0.118731251</v>
      </c>
      <c r="F179" s="230">
        <v>3257</v>
      </c>
      <c r="G179" s="230">
        <v>0.13274913390000001</v>
      </c>
      <c r="H179" s="230">
        <v>1.40178829E-2</v>
      </c>
      <c r="I179" s="230">
        <v>1.1180639699999999</v>
      </c>
      <c r="J179" s="230">
        <v>0.1115985914</v>
      </c>
      <c r="K179" s="230">
        <v>1.5643759999999999E-3</v>
      </c>
      <c r="L179" s="230">
        <v>1.7891434999999999E-3</v>
      </c>
      <c r="M179" s="230" t="str">
        <f t="shared" si="2"/>
        <v/>
      </c>
    </row>
    <row r="180" spans="1:13" x14ac:dyDescent="0.15">
      <c r="A180" s="5" t="s">
        <v>1276</v>
      </c>
      <c r="B180" s="230" t="s">
        <v>1110</v>
      </c>
      <c r="C180" s="230">
        <v>1</v>
      </c>
      <c r="D180" s="230">
        <v>89250</v>
      </c>
      <c r="E180" s="230">
        <v>0.77157158540000004</v>
      </c>
      <c r="F180" s="230">
        <v>18598</v>
      </c>
      <c r="G180" s="230">
        <v>0.75801915630000005</v>
      </c>
      <c r="H180" s="230">
        <v>-1.3552429E-2</v>
      </c>
      <c r="I180" s="230">
        <v>0.98243529259999995</v>
      </c>
      <c r="J180" s="230">
        <v>-1.7720797E-2</v>
      </c>
      <c r="K180" s="230">
        <v>2.4015979999999999E-4</v>
      </c>
      <c r="L180" s="230">
        <v>2.4015979999999999E-4</v>
      </c>
      <c r="M180" s="230">
        <f t="shared" si="2"/>
        <v>1.0212634E-3</v>
      </c>
    </row>
    <row r="181" spans="1:13" x14ac:dyDescent="0.15">
      <c r="A181" s="5" t="s">
        <v>1276</v>
      </c>
      <c r="B181" s="230" t="s">
        <v>1110</v>
      </c>
      <c r="C181" s="230">
        <v>2</v>
      </c>
      <c r="D181" s="230">
        <v>26423</v>
      </c>
      <c r="E181" s="230">
        <v>0.22842841459999999</v>
      </c>
      <c r="F181" s="230">
        <v>5937</v>
      </c>
      <c r="G181" s="230">
        <v>0.2419808437</v>
      </c>
      <c r="H181" s="230">
        <v>1.3552429100000001E-2</v>
      </c>
      <c r="I181" s="230">
        <v>1.0593289987000001</v>
      </c>
      <c r="J181" s="230">
        <v>5.7635687599999999E-2</v>
      </c>
      <c r="K181" s="230">
        <v>7.8110359999999999E-4</v>
      </c>
      <c r="L181" s="230">
        <v>1.0212634E-3</v>
      </c>
      <c r="M181" s="230" t="str">
        <f t="shared" si="2"/>
        <v/>
      </c>
    </row>
    <row r="182" spans="1:13" x14ac:dyDescent="0.15">
      <c r="A182" s="5" t="s">
        <v>1355</v>
      </c>
      <c r="B182" s="230" t="s">
        <v>1113</v>
      </c>
      <c r="C182" s="230">
        <v>1</v>
      </c>
      <c r="D182" s="230">
        <v>45891</v>
      </c>
      <c r="E182" s="230">
        <v>0.3967304384</v>
      </c>
      <c r="F182" s="230">
        <v>11015</v>
      </c>
      <c r="G182" s="230">
        <v>0.38081244600000003</v>
      </c>
      <c r="H182" s="230">
        <v>-1.5917991999999999E-2</v>
      </c>
      <c r="I182" s="230">
        <v>0.9598770579</v>
      </c>
      <c r="J182" s="230">
        <v>-4.0950067E-2</v>
      </c>
      <c r="K182" s="148">
        <v>6.5184290000000001E-4</v>
      </c>
      <c r="L182" s="148">
        <v>6.5184290000000001E-4</v>
      </c>
      <c r="M182" s="230">
        <f t="shared" si="2"/>
        <v>1.88289531E-2</v>
      </c>
    </row>
    <row r="183" spans="1:13" x14ac:dyDescent="0.15">
      <c r="A183" s="5" t="s">
        <v>1355</v>
      </c>
      <c r="B183" s="230" t="s">
        <v>1113</v>
      </c>
      <c r="C183" s="230">
        <v>2</v>
      </c>
      <c r="D183" s="230">
        <v>22962</v>
      </c>
      <c r="E183" s="230">
        <v>0.19850786270000001</v>
      </c>
      <c r="F183" s="230">
        <v>4972</v>
      </c>
      <c r="G183" s="230">
        <v>0.1718928263</v>
      </c>
      <c r="H183" s="230">
        <v>-2.6615036000000002E-2</v>
      </c>
      <c r="I183" s="230">
        <v>0.86592452289999999</v>
      </c>
      <c r="J183" s="230">
        <v>-0.14395753</v>
      </c>
      <c r="K183" s="148">
        <v>3.8314349000000002E-3</v>
      </c>
      <c r="L183" s="148">
        <v>4.4832778000000002E-3</v>
      </c>
      <c r="M183" s="230" t="str">
        <f t="shared" si="2"/>
        <v/>
      </c>
    </row>
    <row r="184" spans="1:13" x14ac:dyDescent="0.15">
      <c r="A184" s="5" t="s">
        <v>1355</v>
      </c>
      <c r="B184" s="230" t="s">
        <v>1113</v>
      </c>
      <c r="C184" s="230">
        <v>3</v>
      </c>
      <c r="D184" s="230">
        <v>15369</v>
      </c>
      <c r="E184" s="230">
        <v>0.13286592380000001</v>
      </c>
      <c r="F184" s="230">
        <v>3601</v>
      </c>
      <c r="G184" s="230">
        <v>0.124494382</v>
      </c>
      <c r="H184" s="230">
        <v>-8.3715419999999992E-3</v>
      </c>
      <c r="I184" s="230">
        <v>0.93699255979999996</v>
      </c>
      <c r="J184" s="230">
        <v>-6.5079937000000004E-2</v>
      </c>
      <c r="K184" s="148">
        <v>5.4481940000000002E-4</v>
      </c>
      <c r="L184" s="230">
        <v>5.0280971999999997E-3</v>
      </c>
      <c r="M184" s="230" t="str">
        <f t="shared" si="2"/>
        <v/>
      </c>
    </row>
    <row r="185" spans="1:13" x14ac:dyDescent="0.15">
      <c r="A185" s="5" t="s">
        <v>1355</v>
      </c>
      <c r="B185" s="230" t="s">
        <v>1113</v>
      </c>
      <c r="C185" s="230">
        <v>4</v>
      </c>
      <c r="D185" s="230">
        <v>22893</v>
      </c>
      <c r="E185" s="230">
        <v>0.19791135360000001</v>
      </c>
      <c r="F185" s="230">
        <v>6238</v>
      </c>
      <c r="G185" s="230">
        <v>0.2156611927</v>
      </c>
      <c r="H185" s="230">
        <v>1.7749839199999999E-2</v>
      </c>
      <c r="I185" s="230">
        <v>1.0896858056000001</v>
      </c>
      <c r="J185" s="230">
        <v>8.5889403000000003E-2</v>
      </c>
      <c r="K185" s="148">
        <v>1.5245231000000001E-3</v>
      </c>
      <c r="L185" s="230">
        <v>6.5526203E-3</v>
      </c>
      <c r="M185" s="230" t="str">
        <f t="shared" si="2"/>
        <v/>
      </c>
    </row>
    <row r="186" spans="1:13" x14ac:dyDescent="0.15">
      <c r="A186" s="5" t="s">
        <v>1355</v>
      </c>
      <c r="B186" s="230" t="s">
        <v>1113</v>
      </c>
      <c r="C186" s="230">
        <v>5</v>
      </c>
      <c r="D186" s="230">
        <v>8558</v>
      </c>
      <c r="E186" s="230">
        <v>7.3984421600000003E-2</v>
      </c>
      <c r="F186" s="230">
        <v>3099</v>
      </c>
      <c r="G186" s="230">
        <v>0.107139153</v>
      </c>
      <c r="H186" s="230">
        <v>3.3154731399999998E-2</v>
      </c>
      <c r="I186" s="230">
        <v>1.4481312505999999</v>
      </c>
      <c r="J186" s="230">
        <v>0.37027393260000002</v>
      </c>
      <c r="K186" s="230">
        <v>1.2276332799999999E-2</v>
      </c>
      <c r="L186" s="230">
        <v>1.8828952999999999E-2</v>
      </c>
      <c r="M186" s="230" t="str">
        <f t="shared" si="2"/>
        <v/>
      </c>
    </row>
    <row r="187" spans="1:13" x14ac:dyDescent="0.15">
      <c r="A187" s="5" t="s">
        <v>1355</v>
      </c>
      <c r="B187" s="230" t="s">
        <v>1262</v>
      </c>
      <c r="C187" s="230">
        <v>1</v>
      </c>
      <c r="D187" s="230">
        <v>9153</v>
      </c>
      <c r="E187" s="230">
        <v>7.9128232199999995E-2</v>
      </c>
      <c r="F187" s="230">
        <v>3020</v>
      </c>
      <c r="G187" s="230">
        <v>0.10440795160000001</v>
      </c>
      <c r="H187" s="230">
        <v>2.5279719400000001E-2</v>
      </c>
      <c r="I187" s="230">
        <v>1.3194778745</v>
      </c>
      <c r="J187" s="230">
        <v>0.27723610869999998</v>
      </c>
      <c r="K187" s="230">
        <v>7.0084509999999997E-3</v>
      </c>
      <c r="L187" s="230">
        <v>7.0084509999999997E-3</v>
      </c>
      <c r="M187" s="230">
        <f t="shared" si="2"/>
        <v>8.1575415999999984E-3</v>
      </c>
    </row>
    <row r="188" spans="1:13" x14ac:dyDescent="0.15">
      <c r="A188" s="5" t="s">
        <v>1355</v>
      </c>
      <c r="B188" s="230" t="s">
        <v>1262</v>
      </c>
      <c r="C188" s="230">
        <v>2</v>
      </c>
      <c r="D188" s="230">
        <v>33917</v>
      </c>
      <c r="E188" s="230">
        <v>0.29321449259999999</v>
      </c>
      <c r="F188" s="230">
        <v>8355</v>
      </c>
      <c r="G188" s="230">
        <v>0.28885047539999997</v>
      </c>
      <c r="H188" s="230">
        <v>-4.3640170000000004E-3</v>
      </c>
      <c r="I188" s="230">
        <v>0.9851166388</v>
      </c>
      <c r="J188" s="230">
        <v>-1.499523E-2</v>
      </c>
      <c r="K188" s="230">
        <v>6.5439399999999996E-5</v>
      </c>
      <c r="L188" s="230">
        <v>7.0738904999999999E-3</v>
      </c>
      <c r="M188" s="230" t="str">
        <f t="shared" si="2"/>
        <v/>
      </c>
    </row>
    <row r="189" spans="1:13" x14ac:dyDescent="0.15">
      <c r="A189" s="5" t="s">
        <v>1355</v>
      </c>
      <c r="B189" s="230" t="s">
        <v>1262</v>
      </c>
      <c r="C189" s="230">
        <v>3</v>
      </c>
      <c r="D189" s="230">
        <v>49572</v>
      </c>
      <c r="E189" s="230">
        <v>0.42855290340000002</v>
      </c>
      <c r="F189" s="230">
        <v>11974</v>
      </c>
      <c r="G189" s="230">
        <v>0.41396715639999998</v>
      </c>
      <c r="H189" s="230">
        <v>-1.4585747E-2</v>
      </c>
      <c r="I189" s="230">
        <v>0.96596511920000006</v>
      </c>
      <c r="J189" s="230">
        <v>-3.4627553999999998E-2</v>
      </c>
      <c r="K189" s="148">
        <v>5.0506870000000003E-4</v>
      </c>
      <c r="L189" s="230">
        <v>7.5789591999999998E-3</v>
      </c>
      <c r="M189" s="230" t="str">
        <f t="shared" si="2"/>
        <v/>
      </c>
    </row>
    <row r="190" spans="1:13" x14ac:dyDescent="0.15">
      <c r="A190" s="5" t="s">
        <v>1355</v>
      </c>
      <c r="B190" s="230" t="s">
        <v>1262</v>
      </c>
      <c r="C190" s="230">
        <v>4</v>
      </c>
      <c r="D190" s="230">
        <v>15160</v>
      </c>
      <c r="E190" s="230">
        <v>0.13105910630000001</v>
      </c>
      <c r="F190" s="230">
        <v>3554</v>
      </c>
      <c r="G190" s="230">
        <v>0.12286949010000001</v>
      </c>
      <c r="H190" s="230">
        <v>-8.1896160000000003E-3</v>
      </c>
      <c r="I190" s="230">
        <v>0.93751203979999997</v>
      </c>
      <c r="J190" s="230">
        <v>-6.4525679000000002E-2</v>
      </c>
      <c r="K190" s="148">
        <v>5.2844049999999998E-4</v>
      </c>
      <c r="L190" s="148">
        <v>8.1073997999999998E-3</v>
      </c>
      <c r="M190" s="230" t="str">
        <f t="shared" si="2"/>
        <v/>
      </c>
    </row>
    <row r="191" spans="1:13" x14ac:dyDescent="0.15">
      <c r="A191" s="5" t="s">
        <v>1355</v>
      </c>
      <c r="B191" s="230" t="s">
        <v>1262</v>
      </c>
      <c r="C191" s="230">
        <v>5</v>
      </c>
      <c r="D191" s="230">
        <v>7871</v>
      </c>
      <c r="E191" s="230">
        <v>6.8045265499999993E-2</v>
      </c>
      <c r="F191" s="230">
        <v>2022</v>
      </c>
      <c r="G191" s="230">
        <v>6.9904926500000006E-2</v>
      </c>
      <c r="H191" s="230">
        <v>1.8596610000000001E-3</v>
      </c>
      <c r="I191" s="230">
        <v>1.0273297633</v>
      </c>
      <c r="J191" s="230">
        <v>2.69629732E-2</v>
      </c>
      <c r="K191" s="148">
        <v>5.0142000000000002E-5</v>
      </c>
      <c r="L191" s="230">
        <v>8.1575417999999993E-3</v>
      </c>
      <c r="M191" s="230" t="str">
        <f t="shared" si="2"/>
        <v/>
      </c>
    </row>
    <row r="192" spans="1:13" x14ac:dyDescent="0.15">
      <c r="A192" s="5" t="s">
        <v>1355</v>
      </c>
      <c r="B192" s="230" t="s">
        <v>1144</v>
      </c>
      <c r="C192" s="230">
        <v>1</v>
      </c>
      <c r="D192" s="230">
        <v>22243</v>
      </c>
      <c r="E192" s="230">
        <v>0.19229206469999999</v>
      </c>
      <c r="F192" s="230">
        <v>5726</v>
      </c>
      <c r="G192" s="230">
        <v>0.19796024200000001</v>
      </c>
      <c r="H192" s="230">
        <v>5.6681772999999996E-3</v>
      </c>
      <c r="I192" s="230">
        <v>1.0294769174</v>
      </c>
      <c r="J192" s="230">
        <v>2.9050825999999998E-2</v>
      </c>
      <c r="K192" s="148">
        <v>1.646652E-4</v>
      </c>
      <c r="L192" s="230">
        <v>1.646652E-4</v>
      </c>
      <c r="M192" s="230">
        <f t="shared" si="2"/>
        <v>4.1431578999999996E-3</v>
      </c>
    </row>
    <row r="193" spans="1:13" x14ac:dyDescent="0.15">
      <c r="A193" s="5" t="s">
        <v>1355</v>
      </c>
      <c r="B193" s="230" t="s">
        <v>1144</v>
      </c>
      <c r="C193" s="230">
        <v>2</v>
      </c>
      <c r="D193" s="230">
        <v>19637</v>
      </c>
      <c r="E193" s="230">
        <v>0.1697630389</v>
      </c>
      <c r="F193" s="230">
        <v>5553</v>
      </c>
      <c r="G193" s="230">
        <v>0.19197925669999999</v>
      </c>
      <c r="H193" s="230">
        <v>2.22162178E-2</v>
      </c>
      <c r="I193" s="230">
        <v>1.1308660468</v>
      </c>
      <c r="J193" s="230">
        <v>0.1229837522</v>
      </c>
      <c r="K193" s="148">
        <v>2.7322338E-3</v>
      </c>
      <c r="L193" s="230">
        <v>2.8968991000000001E-3</v>
      </c>
      <c r="M193" s="230" t="str">
        <f t="shared" si="2"/>
        <v/>
      </c>
    </row>
    <row r="194" spans="1:13" x14ac:dyDescent="0.15">
      <c r="A194" s="5" t="s">
        <v>1355</v>
      </c>
      <c r="B194" s="230" t="s">
        <v>1144</v>
      </c>
      <c r="C194" s="230">
        <v>3</v>
      </c>
      <c r="D194" s="230">
        <v>73793</v>
      </c>
      <c r="E194" s="230">
        <v>0.63794489639999996</v>
      </c>
      <c r="F194" s="230">
        <v>17646</v>
      </c>
      <c r="G194" s="230">
        <v>0.6100605013</v>
      </c>
      <c r="H194" s="230">
        <v>-2.7884394999999999E-2</v>
      </c>
      <c r="I194" s="230">
        <v>0.95629027639999997</v>
      </c>
      <c r="J194" s="230">
        <v>-4.4693775999999998E-2</v>
      </c>
      <c r="K194" s="148">
        <v>1.2462589E-3</v>
      </c>
      <c r="L194" s="230">
        <v>4.1431580000000001E-3</v>
      </c>
      <c r="M194" s="230" t="str">
        <f t="shared" si="2"/>
        <v/>
      </c>
    </row>
    <row r="195" spans="1:13" x14ac:dyDescent="0.15">
      <c r="A195" s="5" t="s">
        <v>1355</v>
      </c>
      <c r="B195" s="230" t="s">
        <v>1145</v>
      </c>
      <c r="C195" s="230">
        <v>1</v>
      </c>
      <c r="D195" s="230">
        <v>47082</v>
      </c>
      <c r="E195" s="230">
        <v>0.40702670460000001</v>
      </c>
      <c r="F195" s="230">
        <v>12347</v>
      </c>
      <c r="G195" s="230">
        <v>0.42686257560000002</v>
      </c>
      <c r="H195" s="230">
        <v>1.9835871000000001E-2</v>
      </c>
      <c r="I195" s="230">
        <v>1.0487335863</v>
      </c>
      <c r="J195" s="230">
        <v>4.7583328000000001E-2</v>
      </c>
      <c r="K195" s="230">
        <v>9.4385680000000003E-4</v>
      </c>
      <c r="L195" s="230">
        <v>9.4385680000000003E-4</v>
      </c>
      <c r="M195" s="230">
        <f t="shared" ref="M195:M258" si="3">IF(B195=B194,"",SUMIFS($K:$K,$B:$B,B195,$A:$A,A195))</f>
        <v>2.0062561918999999E-3</v>
      </c>
    </row>
    <row r="196" spans="1:13" x14ac:dyDescent="0.15">
      <c r="A196" s="5" t="s">
        <v>1355</v>
      </c>
      <c r="B196" s="230" t="s">
        <v>1145</v>
      </c>
      <c r="C196" s="230">
        <v>2</v>
      </c>
      <c r="D196" s="230">
        <v>38180</v>
      </c>
      <c r="E196" s="230">
        <v>0.33006838240000003</v>
      </c>
      <c r="F196" s="230">
        <v>9326</v>
      </c>
      <c r="G196" s="230">
        <v>0.3224200519</v>
      </c>
      <c r="H196" s="230">
        <v>-7.6483310000000004E-3</v>
      </c>
      <c r="I196" s="230">
        <v>0.97682804239999999</v>
      </c>
      <c r="J196" s="230">
        <v>-2.3444647999999998E-2</v>
      </c>
      <c r="K196" s="230">
        <v>1.7931239999999999E-4</v>
      </c>
      <c r="L196" s="230">
        <v>1.1231692000000001E-3</v>
      </c>
      <c r="M196" s="230" t="str">
        <f t="shared" si="3"/>
        <v/>
      </c>
    </row>
    <row r="197" spans="1:13" x14ac:dyDescent="0.15">
      <c r="A197" s="5" t="s">
        <v>1355</v>
      </c>
      <c r="B197" s="230" t="s">
        <v>1145</v>
      </c>
      <c r="C197" s="230">
        <v>3</v>
      </c>
      <c r="D197" s="230">
        <v>8960</v>
      </c>
      <c r="E197" s="230">
        <v>7.7459735599999996E-2</v>
      </c>
      <c r="F197" s="230">
        <v>2097</v>
      </c>
      <c r="G197" s="230">
        <v>7.2497839199999997E-2</v>
      </c>
      <c r="H197" s="230">
        <v>-4.9618960000000004E-3</v>
      </c>
      <c r="I197" s="230">
        <v>0.93594224979999996</v>
      </c>
      <c r="J197" s="230">
        <v>-6.6201502999999995E-2</v>
      </c>
      <c r="K197" s="230">
        <v>3.28485E-4</v>
      </c>
      <c r="L197" s="230">
        <v>1.4516542E-3</v>
      </c>
      <c r="M197" s="230" t="str">
        <f t="shared" si="3"/>
        <v/>
      </c>
    </row>
    <row r="198" spans="1:13" x14ac:dyDescent="0.15">
      <c r="A198" s="5" t="s">
        <v>1355</v>
      </c>
      <c r="B198" s="230" t="s">
        <v>1145</v>
      </c>
      <c r="C198" s="230">
        <v>4</v>
      </c>
      <c r="D198" s="230">
        <v>12702</v>
      </c>
      <c r="E198" s="230">
        <v>0.1098095493</v>
      </c>
      <c r="F198" s="230">
        <v>2955</v>
      </c>
      <c r="G198" s="230">
        <v>0.1021607606</v>
      </c>
      <c r="H198" s="230">
        <v>-7.6487889999999996E-3</v>
      </c>
      <c r="I198" s="230">
        <v>0.93034495819999996</v>
      </c>
      <c r="J198" s="230">
        <v>-7.2199839000000002E-2</v>
      </c>
      <c r="K198" s="230">
        <v>5.5224129999999997E-4</v>
      </c>
      <c r="L198" s="230">
        <v>2.0038955000000001E-3</v>
      </c>
      <c r="M198" s="230" t="str">
        <f t="shared" si="3"/>
        <v/>
      </c>
    </row>
    <row r="199" spans="1:13" x14ac:dyDescent="0.15">
      <c r="A199" s="5" t="s">
        <v>1355</v>
      </c>
      <c r="B199" s="230" t="s">
        <v>1145</v>
      </c>
      <c r="C199" s="230">
        <v>5</v>
      </c>
      <c r="D199" s="230">
        <v>8749</v>
      </c>
      <c r="E199" s="230">
        <v>7.5635627999999996E-2</v>
      </c>
      <c r="F199" s="230">
        <v>2200</v>
      </c>
      <c r="G199" s="230">
        <v>7.6058772699999999E-2</v>
      </c>
      <c r="H199" s="230">
        <v>4.2314469999999999E-4</v>
      </c>
      <c r="I199" s="230">
        <v>1.0055945152000001</v>
      </c>
      <c r="J199" s="230">
        <v>5.5789239999999999E-3</v>
      </c>
      <c r="K199" s="148">
        <v>2.3606919E-6</v>
      </c>
      <c r="L199" s="148">
        <v>2.0062562000000002E-3</v>
      </c>
      <c r="M199" s="230" t="str">
        <f t="shared" si="3"/>
        <v/>
      </c>
    </row>
    <row r="200" spans="1:13" x14ac:dyDescent="0.15">
      <c r="A200" s="5" t="s">
        <v>1355</v>
      </c>
      <c r="B200" s="230" t="s">
        <v>1268</v>
      </c>
      <c r="C200" s="230">
        <v>1</v>
      </c>
      <c r="D200" s="230">
        <v>7382</v>
      </c>
      <c r="E200" s="230">
        <v>6.3817831300000002E-2</v>
      </c>
      <c r="F200" s="230">
        <v>1412</v>
      </c>
      <c r="G200" s="230">
        <v>4.8815903200000003E-2</v>
      </c>
      <c r="H200" s="230">
        <v>-1.5001927999999999E-2</v>
      </c>
      <c r="I200" s="230">
        <v>0.76492576140000001</v>
      </c>
      <c r="J200" s="230">
        <v>-0.26797649400000001</v>
      </c>
      <c r="K200" s="230">
        <v>4.0201641000000001E-3</v>
      </c>
      <c r="L200" s="230">
        <v>4.0201641000000001E-3</v>
      </c>
      <c r="M200" s="230">
        <f t="shared" si="3"/>
        <v>2.60500844E-2</v>
      </c>
    </row>
    <row r="201" spans="1:13" x14ac:dyDescent="0.15">
      <c r="A201" s="5" t="s">
        <v>1355</v>
      </c>
      <c r="B201" s="230" t="s">
        <v>1268</v>
      </c>
      <c r="C201" s="230">
        <v>2</v>
      </c>
      <c r="D201" s="230">
        <v>26203</v>
      </c>
      <c r="E201" s="230">
        <v>0.2265265014</v>
      </c>
      <c r="F201" s="230">
        <v>5577</v>
      </c>
      <c r="G201" s="230">
        <v>0.1928089888</v>
      </c>
      <c r="H201" s="230">
        <v>-3.3717512999999998E-2</v>
      </c>
      <c r="I201" s="230">
        <v>0.85115422500000004</v>
      </c>
      <c r="J201" s="230">
        <v>-0.161161939</v>
      </c>
      <c r="K201" s="230">
        <v>5.4339797E-3</v>
      </c>
      <c r="L201" s="230">
        <v>9.4541438000000002E-3</v>
      </c>
      <c r="M201" s="230" t="str">
        <f t="shared" si="3"/>
        <v/>
      </c>
    </row>
    <row r="202" spans="1:13" x14ac:dyDescent="0.15">
      <c r="A202" s="5" t="s">
        <v>1355</v>
      </c>
      <c r="B202" s="230" t="s">
        <v>1268</v>
      </c>
      <c r="C202" s="230">
        <v>3</v>
      </c>
      <c r="D202" s="230">
        <v>33643</v>
      </c>
      <c r="E202" s="230">
        <v>0.29084574619999998</v>
      </c>
      <c r="F202" s="230">
        <v>7822</v>
      </c>
      <c r="G202" s="230">
        <v>0.27042350910000001</v>
      </c>
      <c r="H202" s="230">
        <v>-2.0422236999999999E-2</v>
      </c>
      <c r="I202" s="230">
        <v>0.92978327039999997</v>
      </c>
      <c r="J202" s="230">
        <v>-7.2803762999999994E-2</v>
      </c>
      <c r="K202" s="230">
        <v>1.4868157000000001E-3</v>
      </c>
      <c r="L202" s="230">
        <v>1.09409595E-2</v>
      </c>
      <c r="M202" s="230" t="str">
        <f t="shared" si="3"/>
        <v/>
      </c>
    </row>
    <row r="203" spans="1:13" x14ac:dyDescent="0.15">
      <c r="A203" s="5" t="s">
        <v>1355</v>
      </c>
      <c r="B203" s="230" t="s">
        <v>1268</v>
      </c>
      <c r="C203" s="230">
        <v>4</v>
      </c>
      <c r="D203" s="230">
        <v>35983</v>
      </c>
      <c r="E203" s="230">
        <v>0.31107518610000001</v>
      </c>
      <c r="F203" s="230">
        <v>9850</v>
      </c>
      <c r="G203" s="230">
        <v>0.34053586860000001</v>
      </c>
      <c r="H203" s="230">
        <v>2.9460682500000002E-2</v>
      </c>
      <c r="I203" s="230">
        <v>1.094705987</v>
      </c>
      <c r="J203" s="230">
        <v>9.0485822199999996E-2</v>
      </c>
      <c r="K203" s="230">
        <v>2.6657741000000001E-3</v>
      </c>
      <c r="L203" s="230">
        <v>1.36067336E-2</v>
      </c>
      <c r="M203" s="230" t="str">
        <f t="shared" si="3"/>
        <v/>
      </c>
    </row>
    <row r="204" spans="1:13" x14ac:dyDescent="0.15">
      <c r="A204" s="5" t="s">
        <v>1355</v>
      </c>
      <c r="B204" s="230" t="s">
        <v>1268</v>
      </c>
      <c r="C204" s="230">
        <v>5</v>
      </c>
      <c r="D204" s="230">
        <v>12462</v>
      </c>
      <c r="E204" s="230">
        <v>0.107734735</v>
      </c>
      <c r="F204" s="230">
        <v>4264</v>
      </c>
      <c r="G204" s="230">
        <v>0.14741573029999999</v>
      </c>
      <c r="H204" s="230">
        <v>3.9680995400000002E-2</v>
      </c>
      <c r="I204" s="230">
        <v>1.3683212787000001</v>
      </c>
      <c r="J204" s="230">
        <v>0.31358464450000001</v>
      </c>
      <c r="K204" s="148">
        <v>1.2443350800000001E-2</v>
      </c>
      <c r="L204" s="230">
        <v>2.60500844E-2</v>
      </c>
      <c r="M204" s="230" t="str">
        <f t="shared" si="3"/>
        <v/>
      </c>
    </row>
    <row r="205" spans="1:13" x14ac:dyDescent="0.15">
      <c r="A205" s="5" t="s">
        <v>1355</v>
      </c>
      <c r="B205" s="230" t="s">
        <v>1115</v>
      </c>
      <c r="C205" s="230">
        <v>1</v>
      </c>
      <c r="D205" s="230">
        <v>108682</v>
      </c>
      <c r="E205" s="230">
        <v>0.93956238709999995</v>
      </c>
      <c r="F205" s="230">
        <v>26786</v>
      </c>
      <c r="G205" s="230">
        <v>0.92605012959999999</v>
      </c>
      <c r="H205" s="230">
        <v>-1.3512257E-2</v>
      </c>
      <c r="I205" s="230">
        <v>0.98561856280000004</v>
      </c>
      <c r="J205" s="230">
        <v>-1.4485852E-2</v>
      </c>
      <c r="K205" s="230">
        <v>1.957366E-4</v>
      </c>
      <c r="L205" s="230">
        <v>1.957366E-4</v>
      </c>
      <c r="M205" s="230">
        <f t="shared" si="3"/>
        <v>2.9221831000000001E-3</v>
      </c>
    </row>
    <row r="206" spans="1:13" x14ac:dyDescent="0.15">
      <c r="A206" s="5" t="s">
        <v>1355</v>
      </c>
      <c r="B206" s="230" t="s">
        <v>1115</v>
      </c>
      <c r="C206" s="230">
        <v>2</v>
      </c>
      <c r="D206" s="230">
        <v>6991</v>
      </c>
      <c r="E206" s="230">
        <v>6.04376129E-2</v>
      </c>
      <c r="F206" s="230">
        <v>2139</v>
      </c>
      <c r="G206" s="230">
        <v>7.3949870400000006E-2</v>
      </c>
      <c r="H206" s="230">
        <v>1.35122574E-2</v>
      </c>
      <c r="I206" s="230">
        <v>1.2235736451999999</v>
      </c>
      <c r="J206" s="230">
        <v>0.20177579430000001</v>
      </c>
      <c r="K206" s="230">
        <v>2.7264465000000002E-3</v>
      </c>
      <c r="L206" s="230">
        <v>2.9221830000000001E-3</v>
      </c>
      <c r="M206" s="230" t="str">
        <f t="shared" si="3"/>
        <v/>
      </c>
    </row>
    <row r="207" spans="1:13" x14ac:dyDescent="0.15">
      <c r="A207" s="5" t="s">
        <v>1355</v>
      </c>
      <c r="B207" s="230" t="s">
        <v>1270</v>
      </c>
      <c r="C207" s="230">
        <v>1</v>
      </c>
      <c r="D207" s="230">
        <v>26739</v>
      </c>
      <c r="E207" s="230">
        <v>0.2311602535</v>
      </c>
      <c r="F207" s="230">
        <v>6263</v>
      </c>
      <c r="G207" s="230">
        <v>0.21652549700000001</v>
      </c>
      <c r="H207" s="230">
        <v>-1.4634756000000001E-2</v>
      </c>
      <c r="I207" s="230">
        <v>0.93668999630000005</v>
      </c>
      <c r="J207" s="230">
        <v>-6.5402899E-2</v>
      </c>
      <c r="K207" s="230">
        <v>9.5715549999999996E-4</v>
      </c>
      <c r="L207" s="230">
        <v>9.5715549999999996E-4</v>
      </c>
      <c r="M207" s="230">
        <f t="shared" si="3"/>
        <v>7.0373092999999999E-3</v>
      </c>
    </row>
    <row r="208" spans="1:13" x14ac:dyDescent="0.15">
      <c r="A208" s="5" t="s">
        <v>1355</v>
      </c>
      <c r="B208" s="230" t="s">
        <v>1270</v>
      </c>
      <c r="C208" s="230">
        <v>2</v>
      </c>
      <c r="D208" s="230">
        <v>31040</v>
      </c>
      <c r="E208" s="230">
        <v>0.26834265559999998</v>
      </c>
      <c r="F208" s="230">
        <v>7341</v>
      </c>
      <c r="G208" s="230">
        <v>0.2537942956</v>
      </c>
      <c r="H208" s="230">
        <v>-1.454836E-2</v>
      </c>
      <c r="I208" s="230">
        <v>0.94578439280000004</v>
      </c>
      <c r="J208" s="230">
        <v>-5.5740650000000003E-2</v>
      </c>
      <c r="K208" s="230">
        <v>8.1093500000000004E-4</v>
      </c>
      <c r="L208" s="230">
        <v>1.7680904999999999E-3</v>
      </c>
      <c r="M208" s="230" t="str">
        <f t="shared" si="3"/>
        <v/>
      </c>
    </row>
    <row r="209" spans="1:13" x14ac:dyDescent="0.15">
      <c r="A209" s="5" t="s">
        <v>1355</v>
      </c>
      <c r="B209" s="230" t="s">
        <v>1270</v>
      </c>
      <c r="C209" s="230">
        <v>3</v>
      </c>
      <c r="D209" s="230">
        <v>14605</v>
      </c>
      <c r="E209" s="230">
        <v>0.1262610981</v>
      </c>
      <c r="F209" s="230">
        <v>3529</v>
      </c>
      <c r="G209" s="230">
        <v>0.1220051858</v>
      </c>
      <c r="H209" s="230">
        <v>-4.2559119999999997E-3</v>
      </c>
      <c r="I209" s="230">
        <v>0.96629276689999999</v>
      </c>
      <c r="J209" s="230">
        <v>-3.4288419000000001E-2</v>
      </c>
      <c r="K209" s="230">
        <v>1.4592850000000001E-4</v>
      </c>
      <c r="L209" s="230">
        <v>1.9140190000000001E-3</v>
      </c>
      <c r="M209" s="230" t="str">
        <f t="shared" si="3"/>
        <v/>
      </c>
    </row>
    <row r="210" spans="1:13" x14ac:dyDescent="0.15">
      <c r="A210" s="5" t="s">
        <v>1355</v>
      </c>
      <c r="B210" s="230" t="s">
        <v>1270</v>
      </c>
      <c r="C210" s="230">
        <v>4</v>
      </c>
      <c r="D210" s="230">
        <v>27737</v>
      </c>
      <c r="E210" s="230">
        <v>0.2397880231</v>
      </c>
      <c r="F210" s="230">
        <v>7121</v>
      </c>
      <c r="G210" s="230">
        <v>0.24618841829999999</v>
      </c>
      <c r="H210" s="230">
        <v>6.4003951999999998E-3</v>
      </c>
      <c r="I210" s="230">
        <v>1.0266918885</v>
      </c>
      <c r="J210" s="230">
        <v>2.6341874800000002E-2</v>
      </c>
      <c r="K210" s="230">
        <v>1.685984E-4</v>
      </c>
      <c r="L210" s="230">
        <v>2.0826174999999999E-3</v>
      </c>
      <c r="M210" s="230" t="str">
        <f t="shared" si="3"/>
        <v/>
      </c>
    </row>
    <row r="211" spans="1:13" x14ac:dyDescent="0.15">
      <c r="A211" s="5" t="s">
        <v>1355</v>
      </c>
      <c r="B211" s="230" t="s">
        <v>1270</v>
      </c>
      <c r="C211" s="230">
        <v>5</v>
      </c>
      <c r="D211" s="230">
        <v>15552</v>
      </c>
      <c r="E211" s="230">
        <v>0.1344479697</v>
      </c>
      <c r="F211" s="230">
        <v>4671</v>
      </c>
      <c r="G211" s="230">
        <v>0.1614866033</v>
      </c>
      <c r="H211" s="230">
        <v>2.70386336E-2</v>
      </c>
      <c r="I211" s="230">
        <v>1.2011085302</v>
      </c>
      <c r="J211" s="230">
        <v>0.1832449055</v>
      </c>
      <c r="K211" s="230">
        <v>4.9546918999999997E-3</v>
      </c>
      <c r="L211" s="230">
        <v>7.0373092999999999E-3</v>
      </c>
      <c r="M211" s="230" t="str">
        <f t="shared" si="3"/>
        <v/>
      </c>
    </row>
    <row r="212" spans="1:13" x14ac:dyDescent="0.15">
      <c r="A212" s="5" t="s">
        <v>1355</v>
      </c>
      <c r="B212" s="230" t="s">
        <v>1271</v>
      </c>
      <c r="C212" s="230">
        <v>1</v>
      </c>
      <c r="D212" s="230">
        <v>52216</v>
      </c>
      <c r="E212" s="230">
        <v>0.45141044149999998</v>
      </c>
      <c r="F212" s="230">
        <v>9582</v>
      </c>
      <c r="G212" s="230">
        <v>0.3312705272</v>
      </c>
      <c r="H212" s="230">
        <v>-0.120139914</v>
      </c>
      <c r="I212" s="230">
        <v>0.73385658990000002</v>
      </c>
      <c r="J212" s="230">
        <v>-0.30944165099999998</v>
      </c>
      <c r="K212" s="230">
        <v>3.7176293399999998E-2</v>
      </c>
      <c r="L212" s="230">
        <v>3.7176293399999998E-2</v>
      </c>
      <c r="M212" s="230">
        <f t="shared" si="3"/>
        <v>6.0967487399999999E-2</v>
      </c>
    </row>
    <row r="213" spans="1:13" x14ac:dyDescent="0.15">
      <c r="A213" s="5" t="s">
        <v>1355</v>
      </c>
      <c r="B213" s="230" t="s">
        <v>1271</v>
      </c>
      <c r="C213" s="230">
        <v>2</v>
      </c>
      <c r="D213" s="230">
        <v>63457</v>
      </c>
      <c r="E213" s="230">
        <v>0.54858955850000002</v>
      </c>
      <c r="F213" s="230">
        <v>19343</v>
      </c>
      <c r="G213" s="230">
        <v>0.66872947279999995</v>
      </c>
      <c r="H213" s="230">
        <v>0.1201399143</v>
      </c>
      <c r="I213" s="230">
        <v>1.2189978143</v>
      </c>
      <c r="J213" s="230">
        <v>0.19802905749999999</v>
      </c>
      <c r="K213" s="148">
        <v>2.3791194000000002E-2</v>
      </c>
      <c r="L213" s="148">
        <v>6.0967487399999999E-2</v>
      </c>
      <c r="M213" s="230" t="str">
        <f t="shared" si="3"/>
        <v/>
      </c>
    </row>
    <row r="214" spans="1:13" x14ac:dyDescent="0.15">
      <c r="A214" s="5" t="s">
        <v>1355</v>
      </c>
      <c r="B214" s="230" t="s">
        <v>1272</v>
      </c>
      <c r="C214" s="230">
        <v>1</v>
      </c>
      <c r="D214" s="230">
        <v>101939</v>
      </c>
      <c r="E214" s="230">
        <v>0.88126874899999996</v>
      </c>
      <c r="F214" s="230">
        <v>24340</v>
      </c>
      <c r="G214" s="230">
        <v>0.84148660330000002</v>
      </c>
      <c r="H214" s="230">
        <v>-3.9782145999999997E-2</v>
      </c>
      <c r="I214" s="230">
        <v>0.95485810010000005</v>
      </c>
      <c r="J214" s="230">
        <v>-4.6192535999999999E-2</v>
      </c>
      <c r="K214" s="148">
        <v>1.8376382E-3</v>
      </c>
      <c r="L214" s="230">
        <v>1.8376382E-3</v>
      </c>
      <c r="M214" s="230">
        <f t="shared" si="3"/>
        <v>1.33337461E-2</v>
      </c>
    </row>
    <row r="215" spans="1:13" x14ac:dyDescent="0.15">
      <c r="A215" s="5" t="s">
        <v>1355</v>
      </c>
      <c r="B215" s="230" t="s">
        <v>1272</v>
      </c>
      <c r="C215" s="230">
        <v>2</v>
      </c>
      <c r="D215" s="230">
        <v>13734</v>
      </c>
      <c r="E215" s="230">
        <v>0.118731251</v>
      </c>
      <c r="F215" s="230">
        <v>4585</v>
      </c>
      <c r="G215" s="230">
        <v>0.1585133967</v>
      </c>
      <c r="H215" s="230">
        <v>3.97821457E-2</v>
      </c>
      <c r="I215" s="230">
        <v>1.335060444</v>
      </c>
      <c r="J215" s="230">
        <v>0.28897656729999999</v>
      </c>
      <c r="K215" s="148">
        <v>1.14961079E-2</v>
      </c>
      <c r="L215" s="148">
        <v>1.33337461E-2</v>
      </c>
      <c r="M215" s="230" t="str">
        <f t="shared" si="3"/>
        <v/>
      </c>
    </row>
    <row r="216" spans="1:13" x14ac:dyDescent="0.15">
      <c r="A216" s="5" t="s">
        <v>1355</v>
      </c>
      <c r="B216" s="230" t="s">
        <v>1110</v>
      </c>
      <c r="C216" s="230">
        <v>1</v>
      </c>
      <c r="D216" s="230">
        <v>89250</v>
      </c>
      <c r="E216" s="230">
        <v>0.77157158540000004</v>
      </c>
      <c r="F216" s="230">
        <v>21819</v>
      </c>
      <c r="G216" s="230">
        <v>0.75433016419999999</v>
      </c>
      <c r="H216" s="230">
        <v>-1.7241421E-2</v>
      </c>
      <c r="I216" s="230">
        <v>0.97765415219999996</v>
      </c>
      <c r="J216" s="230">
        <v>-2.2599299E-2</v>
      </c>
      <c r="K216" s="148">
        <v>3.8964400000000003E-4</v>
      </c>
      <c r="L216" s="230">
        <v>3.8964400000000003E-4</v>
      </c>
      <c r="M216" s="230">
        <f t="shared" si="3"/>
        <v>1.6442268E-3</v>
      </c>
    </row>
    <row r="217" spans="1:13" x14ac:dyDescent="0.15">
      <c r="A217" s="5" t="s">
        <v>1355</v>
      </c>
      <c r="B217" s="230" t="s">
        <v>1110</v>
      </c>
      <c r="C217" s="230">
        <v>2</v>
      </c>
      <c r="D217" s="230">
        <v>26423</v>
      </c>
      <c r="E217" s="230">
        <v>0.22842841459999999</v>
      </c>
      <c r="F217" s="230">
        <v>7106</v>
      </c>
      <c r="G217" s="230">
        <v>0.24566983580000001</v>
      </c>
      <c r="H217" s="230">
        <v>1.7241421199999999E-2</v>
      </c>
      <c r="I217" s="230">
        <v>1.0754784436</v>
      </c>
      <c r="J217" s="230">
        <v>7.2765626400000005E-2</v>
      </c>
      <c r="K217" s="230">
        <v>1.2545828E-3</v>
      </c>
      <c r="L217" s="230">
        <v>1.6442268E-3</v>
      </c>
      <c r="M217" s="230" t="str">
        <f t="shared" si="3"/>
        <v/>
      </c>
    </row>
    <row r="218" spans="1:13" x14ac:dyDescent="0.15">
      <c r="A218" s="5" t="s">
        <v>1408</v>
      </c>
      <c r="B218" s="230" t="s">
        <v>1113</v>
      </c>
      <c r="C218" s="230">
        <v>1</v>
      </c>
      <c r="D218" s="230">
        <v>45891</v>
      </c>
      <c r="E218" s="230">
        <v>0.3967304384</v>
      </c>
      <c r="F218" s="230">
        <v>11726</v>
      </c>
      <c r="G218" s="230">
        <v>0.38341562309999999</v>
      </c>
      <c r="H218" s="230">
        <v>-1.3314815000000001E-2</v>
      </c>
      <c r="I218" s="230">
        <v>0.96643863429999999</v>
      </c>
      <c r="J218" s="230">
        <v>-3.4137475E-2</v>
      </c>
      <c r="K218" s="230">
        <v>4.545342E-4</v>
      </c>
      <c r="L218" s="230">
        <v>4.545342E-4</v>
      </c>
      <c r="M218" s="230">
        <f t="shared" si="3"/>
        <v>3.1300855900000001E-2</v>
      </c>
    </row>
    <row r="219" spans="1:13" x14ac:dyDescent="0.15">
      <c r="A219" s="5" t="s">
        <v>1408</v>
      </c>
      <c r="B219" s="230" t="s">
        <v>1113</v>
      </c>
      <c r="C219" s="230">
        <v>2</v>
      </c>
      <c r="D219" s="230">
        <v>22962</v>
      </c>
      <c r="E219" s="230">
        <v>0.19850786270000001</v>
      </c>
      <c r="F219" s="230">
        <v>5053</v>
      </c>
      <c r="G219" s="230">
        <v>0.16522250920000001</v>
      </c>
      <c r="H219" s="230">
        <v>-3.3285352999999997E-2</v>
      </c>
      <c r="I219" s="230">
        <v>0.83232224160000001</v>
      </c>
      <c r="J219" s="230">
        <v>-0.18353560399999999</v>
      </c>
      <c r="K219" s="148">
        <v>6.1090474000000004E-3</v>
      </c>
      <c r="L219" s="230">
        <v>6.5635816E-3</v>
      </c>
      <c r="M219" s="230" t="str">
        <f t="shared" si="3"/>
        <v/>
      </c>
    </row>
    <row r="220" spans="1:13" x14ac:dyDescent="0.15">
      <c r="A220" s="5" t="s">
        <v>1408</v>
      </c>
      <c r="B220" s="230" t="s">
        <v>1113</v>
      </c>
      <c r="C220" s="230">
        <v>3</v>
      </c>
      <c r="D220" s="230">
        <v>15369</v>
      </c>
      <c r="E220" s="230">
        <v>0.13286592380000001</v>
      </c>
      <c r="F220" s="230">
        <v>3725</v>
      </c>
      <c r="G220" s="230">
        <v>0.1217996926</v>
      </c>
      <c r="H220" s="230">
        <v>-1.1066230999999999E-2</v>
      </c>
      <c r="I220" s="230">
        <v>0.91671129200000001</v>
      </c>
      <c r="J220" s="230">
        <v>-8.6962696000000006E-2</v>
      </c>
      <c r="K220" s="230">
        <v>9.6234930000000003E-4</v>
      </c>
      <c r="L220" s="230">
        <v>7.5259309E-3</v>
      </c>
      <c r="M220" s="230" t="str">
        <f t="shared" si="3"/>
        <v/>
      </c>
    </row>
    <row r="221" spans="1:13" x14ac:dyDescent="0.15">
      <c r="A221" s="5" t="s">
        <v>1408</v>
      </c>
      <c r="B221" s="230" t="s">
        <v>1113</v>
      </c>
      <c r="C221" s="230">
        <v>4</v>
      </c>
      <c r="D221" s="230">
        <v>22893</v>
      </c>
      <c r="E221" s="230">
        <v>0.19791135360000001</v>
      </c>
      <c r="F221" s="230">
        <v>6375</v>
      </c>
      <c r="G221" s="230">
        <v>0.20844913840000001</v>
      </c>
      <c r="H221" s="230">
        <v>1.05377849E-2</v>
      </c>
      <c r="I221" s="230">
        <v>1.0532449739</v>
      </c>
      <c r="J221" s="230">
        <v>5.18758499E-2</v>
      </c>
      <c r="K221" s="230">
        <v>5.4665650000000003E-4</v>
      </c>
      <c r="L221" s="230">
        <v>8.0725873999999993E-3</v>
      </c>
      <c r="M221" s="230" t="str">
        <f t="shared" si="3"/>
        <v/>
      </c>
    </row>
    <row r="222" spans="1:13" x14ac:dyDescent="0.15">
      <c r="A222" s="5" t="s">
        <v>1408</v>
      </c>
      <c r="B222" s="230" t="s">
        <v>1113</v>
      </c>
      <c r="C222" s="230">
        <v>5</v>
      </c>
      <c r="D222" s="230">
        <v>8558</v>
      </c>
      <c r="E222" s="230">
        <v>7.3984421600000003E-2</v>
      </c>
      <c r="F222" s="230">
        <v>3704</v>
      </c>
      <c r="G222" s="230">
        <v>0.1211130367</v>
      </c>
      <c r="H222" s="230">
        <v>4.71286151E-2</v>
      </c>
      <c r="I222" s="230">
        <v>1.6370072784</v>
      </c>
      <c r="J222" s="230">
        <v>0.49286974459999999</v>
      </c>
      <c r="K222" s="230">
        <v>2.32282685E-2</v>
      </c>
      <c r="L222" s="230">
        <v>3.1300855900000001E-2</v>
      </c>
      <c r="M222" s="230" t="str">
        <f t="shared" si="3"/>
        <v/>
      </c>
    </row>
    <row r="223" spans="1:13" x14ac:dyDescent="0.15">
      <c r="A223" s="5" t="s">
        <v>1408</v>
      </c>
      <c r="B223" s="230" t="s">
        <v>1262</v>
      </c>
      <c r="C223" s="230">
        <v>1</v>
      </c>
      <c r="D223" s="230">
        <v>9153</v>
      </c>
      <c r="E223" s="230">
        <v>7.9128232199999995E-2</v>
      </c>
      <c r="F223" s="230">
        <v>3138</v>
      </c>
      <c r="G223" s="230">
        <v>0.102606023</v>
      </c>
      <c r="H223" s="230">
        <v>2.3477790799999999E-2</v>
      </c>
      <c r="I223" s="230">
        <v>1.2967056149</v>
      </c>
      <c r="J223" s="230">
        <v>0.2598269057</v>
      </c>
      <c r="K223" s="230">
        <v>6.1001616999999996E-3</v>
      </c>
      <c r="L223" s="230">
        <v>6.1001616999999996E-3</v>
      </c>
      <c r="M223" s="230">
        <f t="shared" si="3"/>
        <v>7.6170857338999998E-3</v>
      </c>
    </row>
    <row r="224" spans="1:13" x14ac:dyDescent="0.15">
      <c r="A224" s="5" t="s">
        <v>1408</v>
      </c>
      <c r="B224" s="230" t="s">
        <v>1262</v>
      </c>
      <c r="C224" s="230">
        <v>2</v>
      </c>
      <c r="D224" s="230">
        <v>33917</v>
      </c>
      <c r="E224" s="230">
        <v>0.29321449259999999</v>
      </c>
      <c r="F224" s="230">
        <v>8999</v>
      </c>
      <c r="G224" s="230">
        <v>0.2942484387</v>
      </c>
      <c r="H224" s="230">
        <v>1.0339461E-3</v>
      </c>
      <c r="I224" s="230">
        <v>1.0035262449</v>
      </c>
      <c r="J224" s="230">
        <v>3.5200422000000002E-3</v>
      </c>
      <c r="K224" s="148">
        <v>3.6395339000000002E-6</v>
      </c>
      <c r="L224" s="230">
        <v>6.1038013000000004E-3</v>
      </c>
      <c r="M224" s="230" t="str">
        <f t="shared" si="3"/>
        <v/>
      </c>
    </row>
    <row r="225" spans="1:13" x14ac:dyDescent="0.15">
      <c r="A225" s="5" t="s">
        <v>1408</v>
      </c>
      <c r="B225" s="230" t="s">
        <v>1262</v>
      </c>
      <c r="C225" s="230">
        <v>3</v>
      </c>
      <c r="D225" s="230">
        <v>49572</v>
      </c>
      <c r="E225" s="230">
        <v>0.42855290340000002</v>
      </c>
      <c r="F225" s="230">
        <v>12519</v>
      </c>
      <c r="G225" s="230">
        <v>0.40934506100000001</v>
      </c>
      <c r="H225" s="230">
        <v>-1.9207841999999999E-2</v>
      </c>
      <c r="I225" s="230">
        <v>0.95517976360000001</v>
      </c>
      <c r="J225" s="230">
        <v>-4.5855722000000002E-2</v>
      </c>
      <c r="K225" s="230">
        <v>8.8078950000000005E-4</v>
      </c>
      <c r="L225" s="230">
        <v>6.9845908E-3</v>
      </c>
      <c r="M225" s="230" t="str">
        <f t="shared" si="3"/>
        <v/>
      </c>
    </row>
    <row r="226" spans="1:13" x14ac:dyDescent="0.15">
      <c r="A226" s="5" t="s">
        <v>1408</v>
      </c>
      <c r="B226" s="230" t="s">
        <v>1262</v>
      </c>
      <c r="C226" s="230">
        <v>4</v>
      </c>
      <c r="D226" s="230">
        <v>15160</v>
      </c>
      <c r="E226" s="230">
        <v>0.13105910630000001</v>
      </c>
      <c r="F226" s="230">
        <v>3760</v>
      </c>
      <c r="G226" s="230">
        <v>0.1229441193</v>
      </c>
      <c r="H226" s="230">
        <v>-8.1149870000000006E-3</v>
      </c>
      <c r="I226" s="230">
        <v>0.93808147159999999</v>
      </c>
      <c r="J226" s="230">
        <v>-6.3918477000000001E-2</v>
      </c>
      <c r="K226" s="230">
        <v>5.1869760000000003E-4</v>
      </c>
      <c r="L226" s="230">
        <v>7.5032883999999996E-3</v>
      </c>
      <c r="M226" s="230" t="str">
        <f t="shared" si="3"/>
        <v/>
      </c>
    </row>
    <row r="227" spans="1:13" x14ac:dyDescent="0.15">
      <c r="A227" s="5" t="s">
        <v>1408</v>
      </c>
      <c r="B227" s="230" t="s">
        <v>1262</v>
      </c>
      <c r="C227" s="230">
        <v>5</v>
      </c>
      <c r="D227" s="230">
        <v>7871</v>
      </c>
      <c r="E227" s="230">
        <v>6.8045265499999993E-2</v>
      </c>
      <c r="F227" s="230">
        <v>2167</v>
      </c>
      <c r="G227" s="230">
        <v>7.0856358100000003E-2</v>
      </c>
      <c r="H227" s="230">
        <v>2.8110926E-3</v>
      </c>
      <c r="I227" s="230">
        <v>1.0413120965</v>
      </c>
      <c r="J227" s="230">
        <v>4.0481549200000001E-2</v>
      </c>
      <c r="K227" s="230">
        <v>1.137974E-4</v>
      </c>
      <c r="L227" s="230">
        <v>7.6170856999999998E-3</v>
      </c>
      <c r="M227" s="230" t="str">
        <f t="shared" si="3"/>
        <v/>
      </c>
    </row>
    <row r="228" spans="1:13" x14ac:dyDescent="0.15">
      <c r="A228" s="5" t="s">
        <v>1408</v>
      </c>
      <c r="B228" s="230" t="s">
        <v>1144</v>
      </c>
      <c r="C228" s="230">
        <v>1</v>
      </c>
      <c r="D228" s="230">
        <v>22243</v>
      </c>
      <c r="E228" s="230">
        <v>0.19229206469999999</v>
      </c>
      <c r="F228" s="230">
        <v>5812</v>
      </c>
      <c r="G228" s="230">
        <v>0.19004021839999999</v>
      </c>
      <c r="H228" s="230">
        <v>-2.2518460000000001E-3</v>
      </c>
      <c r="I228" s="230">
        <v>0.98828944770000005</v>
      </c>
      <c r="J228" s="230">
        <v>-1.1779661E-2</v>
      </c>
      <c r="K228" s="230">
        <v>2.6526E-5</v>
      </c>
      <c r="L228" s="230">
        <v>2.6526E-5</v>
      </c>
      <c r="M228" s="230">
        <f t="shared" si="3"/>
        <v>2.4628213000000001E-3</v>
      </c>
    </row>
    <row r="229" spans="1:13" x14ac:dyDescent="0.15">
      <c r="A229" s="5" t="s">
        <v>1408</v>
      </c>
      <c r="B229" s="230" t="s">
        <v>1144</v>
      </c>
      <c r="C229" s="230">
        <v>2</v>
      </c>
      <c r="D229" s="230">
        <v>19637</v>
      </c>
      <c r="E229" s="230">
        <v>0.1697630389</v>
      </c>
      <c r="F229" s="230">
        <v>5770</v>
      </c>
      <c r="G229" s="230">
        <v>0.18866690650000001</v>
      </c>
      <c r="H229" s="230">
        <v>1.8903867500000001E-2</v>
      </c>
      <c r="I229" s="230">
        <v>1.1113544365000001</v>
      </c>
      <c r="J229" s="230">
        <v>0.1055794846</v>
      </c>
      <c r="K229" s="230">
        <v>1.9958606000000001E-3</v>
      </c>
      <c r="L229" s="230">
        <v>2.0223865999999999E-3</v>
      </c>
      <c r="M229" s="230" t="str">
        <f t="shared" si="3"/>
        <v/>
      </c>
    </row>
    <row r="230" spans="1:13" x14ac:dyDescent="0.15">
      <c r="A230" s="5" t="s">
        <v>1408</v>
      </c>
      <c r="B230" s="230" t="s">
        <v>1144</v>
      </c>
      <c r="C230" s="230">
        <v>3</v>
      </c>
      <c r="D230" s="230">
        <v>73793</v>
      </c>
      <c r="E230" s="230">
        <v>0.63794489639999996</v>
      </c>
      <c r="F230" s="230">
        <v>19001</v>
      </c>
      <c r="G230" s="230">
        <v>0.62129287509999997</v>
      </c>
      <c r="H230" s="230">
        <v>-1.6652020999999999E-2</v>
      </c>
      <c r="I230" s="230">
        <v>0.97389739870000003</v>
      </c>
      <c r="J230" s="230">
        <v>-2.6449321000000001E-2</v>
      </c>
      <c r="K230" s="230">
        <v>4.4043469999999999E-4</v>
      </c>
      <c r="L230" s="230">
        <v>2.4628212000000001E-3</v>
      </c>
      <c r="M230" s="230" t="str">
        <f t="shared" si="3"/>
        <v/>
      </c>
    </row>
    <row r="231" spans="1:13" x14ac:dyDescent="0.15">
      <c r="A231" s="5" t="s">
        <v>1408</v>
      </c>
      <c r="B231" s="230" t="s">
        <v>1145</v>
      </c>
      <c r="C231" s="230">
        <v>1</v>
      </c>
      <c r="D231" s="230">
        <v>47082</v>
      </c>
      <c r="E231" s="230">
        <v>0.40702670460000001</v>
      </c>
      <c r="F231" s="230">
        <v>13433</v>
      </c>
      <c r="G231" s="230">
        <v>0.43923094530000001</v>
      </c>
      <c r="H231" s="230">
        <v>3.2204240699999997E-2</v>
      </c>
      <c r="I231" s="230">
        <v>1.0791207072</v>
      </c>
      <c r="J231" s="230">
        <v>7.6146549499999994E-2</v>
      </c>
      <c r="K231" s="230">
        <v>2.4522417999999998E-3</v>
      </c>
      <c r="L231" s="230">
        <v>2.4522417999999998E-3</v>
      </c>
      <c r="M231" s="230">
        <f t="shared" si="3"/>
        <v>5.0544006999999995E-3</v>
      </c>
    </row>
    <row r="232" spans="1:13" x14ac:dyDescent="0.15">
      <c r="A232" s="5" t="s">
        <v>1408</v>
      </c>
      <c r="B232" s="230" t="s">
        <v>1145</v>
      </c>
      <c r="C232" s="230">
        <v>2</v>
      </c>
      <c r="D232" s="230">
        <v>38180</v>
      </c>
      <c r="E232" s="230">
        <v>0.33006838240000003</v>
      </c>
      <c r="F232" s="230">
        <v>9553</v>
      </c>
      <c r="G232" s="230">
        <v>0.31236307749999997</v>
      </c>
      <c r="H232" s="230">
        <v>-1.7705305000000001E-2</v>
      </c>
      <c r="I232" s="230">
        <v>0.94635867640000004</v>
      </c>
      <c r="J232" s="230">
        <v>-5.5133631000000002E-2</v>
      </c>
      <c r="K232" s="148">
        <v>9.7615780000000001E-4</v>
      </c>
      <c r="L232" s="230">
        <v>3.4283996000000001E-3</v>
      </c>
      <c r="M232" s="230" t="str">
        <f t="shared" si="3"/>
        <v/>
      </c>
    </row>
    <row r="233" spans="1:13" x14ac:dyDescent="0.15">
      <c r="A233" s="5" t="s">
        <v>1408</v>
      </c>
      <c r="B233" s="230" t="s">
        <v>1145</v>
      </c>
      <c r="C233" s="230">
        <v>3</v>
      </c>
      <c r="D233" s="230">
        <v>8960</v>
      </c>
      <c r="E233" s="230">
        <v>7.7459735599999996E-2</v>
      </c>
      <c r="F233" s="230">
        <v>2193</v>
      </c>
      <c r="G233" s="230">
        <v>7.1706503599999999E-2</v>
      </c>
      <c r="H233" s="230">
        <v>-5.7532319999999996E-3</v>
      </c>
      <c r="I233" s="230">
        <v>0.92572615989999996</v>
      </c>
      <c r="J233" s="230">
        <v>-7.7176811999999997E-2</v>
      </c>
      <c r="K233" s="230">
        <v>4.4401610000000002E-4</v>
      </c>
      <c r="L233" s="230">
        <v>3.8724157E-3</v>
      </c>
      <c r="M233" s="230" t="str">
        <f t="shared" si="3"/>
        <v/>
      </c>
    </row>
    <row r="234" spans="1:13" x14ac:dyDescent="0.15">
      <c r="A234" s="5" t="s">
        <v>1408</v>
      </c>
      <c r="B234" s="230" t="s">
        <v>1145</v>
      </c>
      <c r="C234" s="230">
        <v>4</v>
      </c>
      <c r="D234" s="230">
        <v>12702</v>
      </c>
      <c r="E234" s="230">
        <v>0.1098095493</v>
      </c>
      <c r="F234" s="230">
        <v>3027</v>
      </c>
      <c r="G234" s="230">
        <v>9.8976555600000002E-2</v>
      </c>
      <c r="H234" s="230">
        <v>-1.0832994E-2</v>
      </c>
      <c r="I234" s="230">
        <v>0.90134743480000001</v>
      </c>
      <c r="J234" s="230">
        <v>-0.10386448600000001</v>
      </c>
      <c r="K234" s="230">
        <v>1.1251633000000001E-3</v>
      </c>
      <c r="L234" s="230">
        <v>4.9975790000000003E-3</v>
      </c>
      <c r="M234" s="230" t="str">
        <f t="shared" si="3"/>
        <v/>
      </c>
    </row>
    <row r="235" spans="1:13" x14ac:dyDescent="0.15">
      <c r="A235" s="5" t="s">
        <v>1408</v>
      </c>
      <c r="B235" s="230" t="s">
        <v>1145</v>
      </c>
      <c r="C235" s="230">
        <v>5</v>
      </c>
      <c r="D235" s="230">
        <v>8749</v>
      </c>
      <c r="E235" s="230">
        <v>7.5635627999999996E-2</v>
      </c>
      <c r="F235" s="230">
        <v>2377</v>
      </c>
      <c r="G235" s="230">
        <v>7.7722918000000002E-2</v>
      </c>
      <c r="H235" s="230">
        <v>2.0872898999999999E-3</v>
      </c>
      <c r="I235" s="230">
        <v>1.0275966498</v>
      </c>
      <c r="J235" s="230">
        <v>2.7222726100000001E-2</v>
      </c>
      <c r="K235" s="230">
        <v>5.6821699999999998E-5</v>
      </c>
      <c r="L235" s="230">
        <v>5.0544007000000004E-3</v>
      </c>
      <c r="M235" s="230" t="str">
        <f t="shared" si="3"/>
        <v/>
      </c>
    </row>
    <row r="236" spans="1:13" x14ac:dyDescent="0.15">
      <c r="A236" s="5" t="s">
        <v>1408</v>
      </c>
      <c r="B236" s="230" t="s">
        <v>1268</v>
      </c>
      <c r="C236" s="230">
        <v>1</v>
      </c>
      <c r="D236" s="230">
        <v>7382</v>
      </c>
      <c r="E236" s="230">
        <v>6.3817831300000002E-2</v>
      </c>
      <c r="F236" s="230">
        <v>1434</v>
      </c>
      <c r="G236" s="230">
        <v>4.6888794400000003E-2</v>
      </c>
      <c r="H236" s="230">
        <v>-1.6929037000000001E-2</v>
      </c>
      <c r="I236" s="230">
        <v>0.73472873449999998</v>
      </c>
      <c r="J236" s="230">
        <v>-0.30825391699999999</v>
      </c>
      <c r="K236" s="148">
        <v>5.2184418999999998E-3</v>
      </c>
      <c r="L236" s="230">
        <v>5.2184418999999998E-3</v>
      </c>
      <c r="M236" s="230">
        <f t="shared" si="3"/>
        <v>2.69065255E-2</v>
      </c>
    </row>
    <row r="237" spans="1:13" x14ac:dyDescent="0.15">
      <c r="A237" s="5" t="s">
        <v>1408</v>
      </c>
      <c r="B237" s="230" t="s">
        <v>1268</v>
      </c>
      <c r="C237" s="230">
        <v>2</v>
      </c>
      <c r="D237" s="230">
        <v>26203</v>
      </c>
      <c r="E237" s="230">
        <v>0.2265265014</v>
      </c>
      <c r="F237" s="230">
        <v>6326</v>
      </c>
      <c r="G237" s="230">
        <v>0.20684694109999999</v>
      </c>
      <c r="H237" s="230">
        <v>-1.9679559999999999E-2</v>
      </c>
      <c r="I237" s="230">
        <v>0.91312468869999996</v>
      </c>
      <c r="J237" s="230">
        <v>-9.0882836999999994E-2</v>
      </c>
      <c r="K237" s="230">
        <v>1.7885342999999999E-3</v>
      </c>
      <c r="L237" s="230">
        <v>7.0069761999999999E-3</v>
      </c>
      <c r="M237" s="230" t="str">
        <f t="shared" si="3"/>
        <v/>
      </c>
    </row>
    <row r="238" spans="1:13" x14ac:dyDescent="0.15">
      <c r="A238" s="5" t="s">
        <v>1408</v>
      </c>
      <c r="B238" s="230" t="s">
        <v>1268</v>
      </c>
      <c r="C238" s="230">
        <v>3</v>
      </c>
      <c r="D238" s="230">
        <v>33643</v>
      </c>
      <c r="E238" s="230">
        <v>0.29084574619999998</v>
      </c>
      <c r="F238" s="230">
        <v>8169</v>
      </c>
      <c r="G238" s="230">
        <v>0.26710917830000003</v>
      </c>
      <c r="H238" s="230">
        <v>-2.3736568E-2</v>
      </c>
      <c r="I238" s="230">
        <v>0.91838777699999996</v>
      </c>
      <c r="J238" s="230">
        <v>-8.5135562999999997E-2</v>
      </c>
      <c r="K238" s="230">
        <v>2.0208260999999999E-3</v>
      </c>
      <c r="L238" s="230">
        <v>9.0278023000000002E-3</v>
      </c>
      <c r="M238" s="230" t="str">
        <f t="shared" si="3"/>
        <v/>
      </c>
    </row>
    <row r="239" spans="1:13" x14ac:dyDescent="0.15">
      <c r="A239" s="5" t="s">
        <v>1408</v>
      </c>
      <c r="B239" s="230" t="s">
        <v>1268</v>
      </c>
      <c r="C239" s="230">
        <v>4</v>
      </c>
      <c r="D239" s="230">
        <v>35983</v>
      </c>
      <c r="E239" s="230">
        <v>0.31107518610000001</v>
      </c>
      <c r="F239" s="230">
        <v>9906</v>
      </c>
      <c r="G239" s="230">
        <v>0.32390543770000002</v>
      </c>
      <c r="H239" s="148">
        <v>1.28302516E-2</v>
      </c>
      <c r="I239" s="230">
        <v>1.0412448569999999</v>
      </c>
      <c r="J239" s="230">
        <v>4.0416975299999998E-2</v>
      </c>
      <c r="K239" s="148">
        <v>5.1856000000000005E-4</v>
      </c>
      <c r="L239" s="230">
        <v>9.5463622000000001E-3</v>
      </c>
      <c r="M239" s="230" t="str">
        <f t="shared" si="3"/>
        <v/>
      </c>
    </row>
    <row r="240" spans="1:13" x14ac:dyDescent="0.15">
      <c r="A240" s="5" t="s">
        <v>1408</v>
      </c>
      <c r="B240" s="230" t="s">
        <v>1268</v>
      </c>
      <c r="C240" s="230">
        <v>5</v>
      </c>
      <c r="D240" s="230">
        <v>12462</v>
      </c>
      <c r="E240" s="230">
        <v>0.107734735</v>
      </c>
      <c r="F240" s="230">
        <v>4748</v>
      </c>
      <c r="G240" s="230">
        <v>0.1552496485</v>
      </c>
      <c r="H240" s="230">
        <v>4.7514913499999999E-2</v>
      </c>
      <c r="I240" s="230">
        <v>1.4410361571999999</v>
      </c>
      <c r="J240" s="230">
        <v>0.3653624084</v>
      </c>
      <c r="K240" s="230">
        <v>1.7360163200000001E-2</v>
      </c>
      <c r="L240" s="230">
        <v>2.69065255E-2</v>
      </c>
      <c r="M240" s="230" t="str">
        <f t="shared" si="3"/>
        <v/>
      </c>
    </row>
    <row r="241" spans="1:13" x14ac:dyDescent="0.15">
      <c r="A241" s="5" t="s">
        <v>1408</v>
      </c>
      <c r="B241" s="230" t="s">
        <v>1115</v>
      </c>
      <c r="C241" s="230">
        <v>1</v>
      </c>
      <c r="D241" s="230">
        <v>108682</v>
      </c>
      <c r="E241" s="230">
        <v>0.93956238709999995</v>
      </c>
      <c r="F241" s="230">
        <v>28312</v>
      </c>
      <c r="G241" s="230">
        <v>0.92574305990000005</v>
      </c>
      <c r="H241" s="230">
        <v>-1.3819326999999999E-2</v>
      </c>
      <c r="I241" s="230">
        <v>0.98529174070000003</v>
      </c>
      <c r="J241" s="230">
        <v>-1.4817498E-2</v>
      </c>
      <c r="K241" s="230">
        <v>2.0476789999999999E-4</v>
      </c>
      <c r="L241" s="230">
        <v>2.0476789999999999E-4</v>
      </c>
      <c r="M241" s="230">
        <f t="shared" si="3"/>
        <v>3.0504382E-3</v>
      </c>
    </row>
    <row r="242" spans="1:13" x14ac:dyDescent="0.15">
      <c r="A242" s="5" t="s">
        <v>1408</v>
      </c>
      <c r="B242" s="230" t="s">
        <v>1115</v>
      </c>
      <c r="C242" s="230">
        <v>2</v>
      </c>
      <c r="D242" s="230">
        <v>6991</v>
      </c>
      <c r="E242" s="230">
        <v>6.04376129E-2</v>
      </c>
      <c r="F242" s="230">
        <v>2271</v>
      </c>
      <c r="G242" s="230">
        <v>7.4256940100000002E-2</v>
      </c>
      <c r="H242" s="230">
        <v>1.38193272E-2</v>
      </c>
      <c r="I242" s="230">
        <v>1.2286544179000001</v>
      </c>
      <c r="J242" s="230">
        <v>0.20591960140000001</v>
      </c>
      <c r="K242" s="230">
        <v>2.8456702999999999E-3</v>
      </c>
      <c r="L242" s="230">
        <v>3.0504382E-3</v>
      </c>
      <c r="M242" s="230" t="str">
        <f t="shared" si="3"/>
        <v/>
      </c>
    </row>
    <row r="243" spans="1:13" x14ac:dyDescent="0.15">
      <c r="A243" s="5" t="s">
        <v>1408</v>
      </c>
      <c r="B243" s="230" t="s">
        <v>1270</v>
      </c>
      <c r="C243" s="230">
        <v>1</v>
      </c>
      <c r="D243" s="230">
        <v>26739</v>
      </c>
      <c r="E243" s="230">
        <v>0.2311602535</v>
      </c>
      <c r="F243" s="230">
        <v>6589</v>
      </c>
      <c r="G243" s="230">
        <v>0.21544648990000001</v>
      </c>
      <c r="H243" s="230">
        <v>-1.5713764000000002E-2</v>
      </c>
      <c r="I243" s="230">
        <v>0.93202220820000004</v>
      </c>
      <c r="J243" s="230">
        <v>-7.0398636000000001E-2</v>
      </c>
      <c r="K243" s="230">
        <v>1.1062274999999999E-3</v>
      </c>
      <c r="L243" s="230">
        <v>1.1062274999999999E-3</v>
      </c>
      <c r="M243" s="230">
        <f t="shared" si="3"/>
        <v>8.4454904999999997E-3</v>
      </c>
    </row>
    <row r="244" spans="1:13" x14ac:dyDescent="0.15">
      <c r="A244" s="5" t="s">
        <v>1408</v>
      </c>
      <c r="B244" s="230" t="s">
        <v>1270</v>
      </c>
      <c r="C244" s="230">
        <v>2</v>
      </c>
      <c r="D244" s="230">
        <v>31040</v>
      </c>
      <c r="E244" s="230">
        <v>0.26834265559999998</v>
      </c>
      <c r="F244" s="230">
        <v>7625</v>
      </c>
      <c r="G244" s="230">
        <v>0.24932151850000001</v>
      </c>
      <c r="H244" s="230">
        <v>-1.9021137E-2</v>
      </c>
      <c r="I244" s="230">
        <v>0.92911623740000004</v>
      </c>
      <c r="J244" s="230">
        <v>-7.3521427E-2</v>
      </c>
      <c r="K244" s="148">
        <v>1.3984611E-3</v>
      </c>
      <c r="L244" s="148">
        <v>2.5046886999999999E-3</v>
      </c>
      <c r="M244" s="230" t="str">
        <f t="shared" si="3"/>
        <v/>
      </c>
    </row>
    <row r="245" spans="1:13" x14ac:dyDescent="0.15">
      <c r="A245" s="5" t="s">
        <v>1408</v>
      </c>
      <c r="B245" s="230" t="s">
        <v>1270</v>
      </c>
      <c r="C245" s="230">
        <v>3</v>
      </c>
      <c r="D245" s="230">
        <v>14605</v>
      </c>
      <c r="E245" s="230">
        <v>0.1262610981</v>
      </c>
      <c r="F245" s="230">
        <v>3773</v>
      </c>
      <c r="G245" s="230">
        <v>0.123369192</v>
      </c>
      <c r="H245" s="230">
        <v>-2.8919060000000001E-3</v>
      </c>
      <c r="I245" s="230">
        <v>0.97709582679999996</v>
      </c>
      <c r="J245" s="230">
        <v>-2.3170548999999999E-2</v>
      </c>
      <c r="K245" s="230">
        <v>6.7007099999999998E-5</v>
      </c>
      <c r="L245" s="230">
        <v>2.5716956999999999E-3</v>
      </c>
      <c r="M245" s="230" t="str">
        <f t="shared" si="3"/>
        <v/>
      </c>
    </row>
    <row r="246" spans="1:13" x14ac:dyDescent="0.15">
      <c r="A246" s="5" t="s">
        <v>1408</v>
      </c>
      <c r="B246" s="230" t="s">
        <v>1270</v>
      </c>
      <c r="C246" s="230">
        <v>4</v>
      </c>
      <c r="D246" s="230">
        <v>27737</v>
      </c>
      <c r="E246" s="230">
        <v>0.2397880231</v>
      </c>
      <c r="F246" s="230">
        <v>7607</v>
      </c>
      <c r="G246" s="230">
        <v>0.24873295619999999</v>
      </c>
      <c r="H246" s="230">
        <v>8.9449331E-3</v>
      </c>
      <c r="I246" s="230">
        <v>1.0373035022999999</v>
      </c>
      <c r="J246" s="230">
        <v>3.6624559899999999E-2</v>
      </c>
      <c r="K246" s="230">
        <v>3.2760420000000002E-4</v>
      </c>
      <c r="L246" s="230">
        <v>2.8993000000000001E-3</v>
      </c>
      <c r="M246" s="230" t="str">
        <f t="shared" si="3"/>
        <v/>
      </c>
    </row>
    <row r="247" spans="1:13" x14ac:dyDescent="0.15">
      <c r="A247" s="5" t="s">
        <v>1408</v>
      </c>
      <c r="B247" s="230" t="s">
        <v>1270</v>
      </c>
      <c r="C247" s="230">
        <v>5</v>
      </c>
      <c r="D247" s="230">
        <v>15552</v>
      </c>
      <c r="E247" s="230">
        <v>0.1344479697</v>
      </c>
      <c r="F247" s="230">
        <v>4989</v>
      </c>
      <c r="G247" s="230">
        <v>0.1631298434</v>
      </c>
      <c r="H247" s="230">
        <v>2.8681873699999999E-2</v>
      </c>
      <c r="I247" s="230">
        <v>1.2133306567</v>
      </c>
      <c r="J247" s="230">
        <v>0.193369187</v>
      </c>
      <c r="K247" s="230">
        <v>5.5461905999999997E-3</v>
      </c>
      <c r="L247" s="230">
        <v>8.4454904999999997E-3</v>
      </c>
      <c r="M247" s="230" t="str">
        <f t="shared" si="3"/>
        <v/>
      </c>
    </row>
    <row r="248" spans="1:13" x14ac:dyDescent="0.15">
      <c r="A248" s="5" t="s">
        <v>1408</v>
      </c>
      <c r="B248" s="230" t="s">
        <v>1271</v>
      </c>
      <c r="C248" s="230">
        <v>1</v>
      </c>
      <c r="D248" s="230">
        <v>52216</v>
      </c>
      <c r="E248" s="230">
        <v>0.45141044149999998</v>
      </c>
      <c r="F248" s="230">
        <v>11945</v>
      </c>
      <c r="G248" s="230">
        <v>0.39057646400000001</v>
      </c>
      <c r="H248" s="230">
        <v>-6.0833976999999997E-2</v>
      </c>
      <c r="I248" s="230">
        <v>0.86523577689999998</v>
      </c>
      <c r="J248" s="230">
        <v>-0.14475323500000001</v>
      </c>
      <c r="K248" s="230">
        <v>8.8059149999999992E-3</v>
      </c>
      <c r="L248" s="230">
        <v>8.8059149999999992E-3</v>
      </c>
      <c r="M248" s="230">
        <f t="shared" si="3"/>
        <v>1.5203394999999998E-2</v>
      </c>
    </row>
    <row r="249" spans="1:13" x14ac:dyDescent="0.15">
      <c r="A249" s="5" t="s">
        <v>1408</v>
      </c>
      <c r="B249" s="230" t="s">
        <v>1271</v>
      </c>
      <c r="C249" s="230">
        <v>2</v>
      </c>
      <c r="D249" s="230">
        <v>63457</v>
      </c>
      <c r="E249" s="230">
        <v>0.54858955850000002</v>
      </c>
      <c r="F249" s="230">
        <v>18638</v>
      </c>
      <c r="G249" s="230">
        <v>0.60942353599999999</v>
      </c>
      <c r="H249" s="230">
        <v>6.0833977499999997E-2</v>
      </c>
      <c r="I249" s="230">
        <v>1.1108916065000001</v>
      </c>
      <c r="J249" s="230">
        <v>0.105162942</v>
      </c>
      <c r="K249" s="230">
        <v>6.3974799999999997E-3</v>
      </c>
      <c r="L249" s="230">
        <v>1.5203395099999999E-2</v>
      </c>
      <c r="M249" s="230" t="str">
        <f t="shared" si="3"/>
        <v/>
      </c>
    </row>
    <row r="250" spans="1:13" x14ac:dyDescent="0.15">
      <c r="A250" s="5" t="s">
        <v>1408</v>
      </c>
      <c r="B250" s="230" t="s">
        <v>1272</v>
      </c>
      <c r="C250" s="230">
        <v>1</v>
      </c>
      <c r="D250" s="230">
        <v>101939</v>
      </c>
      <c r="E250" s="230">
        <v>0.88126874899999996</v>
      </c>
      <c r="F250" s="230">
        <v>25541</v>
      </c>
      <c r="G250" s="230">
        <v>0.83513716770000002</v>
      </c>
      <c r="H250" s="230">
        <v>-4.6131580999999998E-2</v>
      </c>
      <c r="I250" s="230">
        <v>0.94765322009999997</v>
      </c>
      <c r="J250" s="230">
        <v>-5.3766645000000002E-2</v>
      </c>
      <c r="K250" s="230">
        <v>2.4803403999999999E-3</v>
      </c>
      <c r="L250" s="230">
        <v>2.4803403999999999E-3</v>
      </c>
      <c r="M250" s="230">
        <f t="shared" si="3"/>
        <v>1.7623090300000002E-2</v>
      </c>
    </row>
    <row r="251" spans="1:13" x14ac:dyDescent="0.15">
      <c r="A251" s="5" t="s">
        <v>1408</v>
      </c>
      <c r="B251" s="230" t="s">
        <v>1272</v>
      </c>
      <c r="C251" s="230">
        <v>2</v>
      </c>
      <c r="D251" s="230">
        <v>13734</v>
      </c>
      <c r="E251" s="230">
        <v>0.118731251</v>
      </c>
      <c r="F251" s="230">
        <v>5042</v>
      </c>
      <c r="G251" s="230">
        <v>0.16486283230000001</v>
      </c>
      <c r="H251" s="230">
        <v>4.6131581300000002E-2</v>
      </c>
      <c r="I251" s="230">
        <v>1.3885378184999999</v>
      </c>
      <c r="J251" s="230">
        <v>0.32825126440000002</v>
      </c>
      <c r="K251" s="148">
        <v>1.51427499E-2</v>
      </c>
      <c r="L251" s="230">
        <v>1.76230902E-2</v>
      </c>
      <c r="M251" s="230" t="str">
        <f t="shared" si="3"/>
        <v/>
      </c>
    </row>
    <row r="252" spans="1:13" x14ac:dyDescent="0.15">
      <c r="A252" s="5" t="s">
        <v>1408</v>
      </c>
      <c r="B252" s="230" t="s">
        <v>1110</v>
      </c>
      <c r="C252" s="230">
        <v>1</v>
      </c>
      <c r="D252" s="230">
        <v>89250</v>
      </c>
      <c r="E252" s="230">
        <v>0.77157158540000004</v>
      </c>
      <c r="F252" s="230">
        <v>22736</v>
      </c>
      <c r="G252" s="230">
        <v>0.7434195468</v>
      </c>
      <c r="H252" s="230">
        <v>-2.8152039E-2</v>
      </c>
      <c r="I252" s="230">
        <v>0.96351338080000004</v>
      </c>
      <c r="J252" s="230">
        <v>-3.7168904000000003E-2</v>
      </c>
      <c r="K252" s="230">
        <v>1.0463804000000001E-3</v>
      </c>
      <c r="L252" s="230">
        <v>1.0463804000000001E-3</v>
      </c>
      <c r="M252" s="230">
        <f t="shared" si="3"/>
        <v>4.3181933000000002E-3</v>
      </c>
    </row>
    <row r="253" spans="1:13" x14ac:dyDescent="0.15">
      <c r="A253" s="5" t="s">
        <v>1408</v>
      </c>
      <c r="B253" s="230" t="s">
        <v>1110</v>
      </c>
      <c r="C253" s="230">
        <v>2</v>
      </c>
      <c r="D253" s="230">
        <v>26423</v>
      </c>
      <c r="E253" s="230">
        <v>0.22842841459999999</v>
      </c>
      <c r="F253" s="230">
        <v>7847</v>
      </c>
      <c r="G253" s="230">
        <v>0.2565804532</v>
      </c>
      <c r="H253" s="230">
        <v>2.8152038599999998E-2</v>
      </c>
      <c r="I253" s="230">
        <v>1.1232422798999999</v>
      </c>
      <c r="J253" s="230">
        <v>0.116219396</v>
      </c>
      <c r="K253" s="148">
        <v>3.2718129000000001E-3</v>
      </c>
      <c r="L253" s="230">
        <v>4.3181933000000002E-3</v>
      </c>
      <c r="M253" s="230" t="str">
        <f t="shared" si="3"/>
        <v/>
      </c>
    </row>
    <row r="254" spans="1:13" x14ac:dyDescent="0.15">
      <c r="A254" s="5" t="s">
        <v>1409</v>
      </c>
      <c r="B254" s="230" t="s">
        <v>1113</v>
      </c>
      <c r="C254" s="230">
        <v>1</v>
      </c>
      <c r="D254" s="230">
        <v>45891</v>
      </c>
      <c r="E254" s="230">
        <v>0.3967304384</v>
      </c>
      <c r="F254" s="230">
        <v>12003</v>
      </c>
      <c r="G254" s="230">
        <v>0.39256279430000002</v>
      </c>
      <c r="H254" s="230">
        <v>-4.1676439999999999E-3</v>
      </c>
      <c r="I254" s="230">
        <v>0.98949502320000005</v>
      </c>
      <c r="J254" s="230">
        <v>-1.0560544E-2</v>
      </c>
      <c r="K254" s="230">
        <v>4.4012599999999999E-5</v>
      </c>
      <c r="L254" s="230">
        <v>4.4012599999999999E-5</v>
      </c>
      <c r="M254" s="230">
        <f t="shared" si="3"/>
        <v>3.5044462400000004E-2</v>
      </c>
    </row>
    <row r="255" spans="1:13" x14ac:dyDescent="0.15">
      <c r="A255" s="5" t="s">
        <v>1409</v>
      </c>
      <c r="B255" s="230" t="s">
        <v>1113</v>
      </c>
      <c r="C255" s="230">
        <v>2</v>
      </c>
      <c r="D255" s="230">
        <v>22962</v>
      </c>
      <c r="E255" s="230">
        <v>0.19850786270000001</v>
      </c>
      <c r="F255" s="230">
        <v>4983</v>
      </c>
      <c r="G255" s="230">
        <v>0.16297095759999999</v>
      </c>
      <c r="H255" s="230">
        <v>-3.5536905000000001E-2</v>
      </c>
      <c r="I255" s="230">
        <v>0.82097986150000002</v>
      </c>
      <c r="J255" s="230">
        <v>-0.19725669900000001</v>
      </c>
      <c r="K255" s="230">
        <v>7.0098926000000004E-3</v>
      </c>
      <c r="L255" s="230">
        <v>7.0539052000000001E-3</v>
      </c>
      <c r="M255" s="230" t="str">
        <f t="shared" si="3"/>
        <v/>
      </c>
    </row>
    <row r="256" spans="1:13" x14ac:dyDescent="0.15">
      <c r="A256" s="5" t="s">
        <v>1409</v>
      </c>
      <c r="B256" s="230" t="s">
        <v>1113</v>
      </c>
      <c r="C256" s="230">
        <v>3</v>
      </c>
      <c r="D256" s="230">
        <v>15369</v>
      </c>
      <c r="E256" s="230">
        <v>0.13286592380000001</v>
      </c>
      <c r="F256" s="230">
        <v>3537</v>
      </c>
      <c r="G256" s="230">
        <v>0.1156789639</v>
      </c>
      <c r="H256" s="230">
        <v>-1.7186960000000001E-2</v>
      </c>
      <c r="I256" s="230">
        <v>0.87064433539999997</v>
      </c>
      <c r="J256" s="230">
        <v>-0.13852172600000001</v>
      </c>
      <c r="K256" s="148">
        <v>2.3807672999999999E-3</v>
      </c>
      <c r="L256" s="230">
        <v>9.4346724999999996E-3</v>
      </c>
      <c r="M256" s="230" t="str">
        <f t="shared" si="3"/>
        <v/>
      </c>
    </row>
    <row r="257" spans="1:13" x14ac:dyDescent="0.15">
      <c r="A257" s="5" t="s">
        <v>1409</v>
      </c>
      <c r="B257" s="230" t="s">
        <v>1113</v>
      </c>
      <c r="C257" s="230">
        <v>4</v>
      </c>
      <c r="D257" s="230">
        <v>22893</v>
      </c>
      <c r="E257" s="230">
        <v>0.19791135360000001</v>
      </c>
      <c r="F257" s="230">
        <v>6278</v>
      </c>
      <c r="G257" s="230">
        <v>0.20532443750000001</v>
      </c>
      <c r="H257" s="148">
        <v>7.4130838999999999E-3</v>
      </c>
      <c r="I257" s="230">
        <v>1.0374565873999999</v>
      </c>
      <c r="J257" s="230">
        <v>3.6772128799999998E-2</v>
      </c>
      <c r="K257" s="148">
        <v>2.7259490000000001E-4</v>
      </c>
      <c r="L257" s="230">
        <v>9.7072674000000005E-3</v>
      </c>
      <c r="M257" s="230" t="str">
        <f t="shared" si="3"/>
        <v/>
      </c>
    </row>
    <row r="258" spans="1:13" x14ac:dyDescent="0.15">
      <c r="A258" s="5" t="s">
        <v>1409</v>
      </c>
      <c r="B258" s="230" t="s">
        <v>1113</v>
      </c>
      <c r="C258" s="230">
        <v>5</v>
      </c>
      <c r="D258" s="230">
        <v>8558</v>
      </c>
      <c r="E258" s="230">
        <v>7.3984421600000003E-2</v>
      </c>
      <c r="F258" s="230">
        <v>3775</v>
      </c>
      <c r="G258" s="230">
        <v>0.1234628467</v>
      </c>
      <c r="H258" s="230">
        <v>4.9478425100000001E-2</v>
      </c>
      <c r="I258" s="230">
        <v>1.6687681541999999</v>
      </c>
      <c r="J258" s="230">
        <v>0.51208572200000002</v>
      </c>
      <c r="K258" s="148">
        <v>2.5337195E-2</v>
      </c>
      <c r="L258" s="148">
        <v>3.5044462399999997E-2</v>
      </c>
      <c r="M258" s="230" t="str">
        <f t="shared" si="3"/>
        <v/>
      </c>
    </row>
    <row r="259" spans="1:13" x14ac:dyDescent="0.15">
      <c r="A259" s="5" t="s">
        <v>1409</v>
      </c>
      <c r="B259" s="230" t="s">
        <v>1262</v>
      </c>
      <c r="C259" s="230">
        <v>1</v>
      </c>
      <c r="D259" s="230">
        <v>9153</v>
      </c>
      <c r="E259" s="230">
        <v>7.9128232199999995E-2</v>
      </c>
      <c r="F259" s="230">
        <v>3239</v>
      </c>
      <c r="G259" s="230">
        <v>0.1059327577</v>
      </c>
      <c r="H259" s="230">
        <v>2.6804525499999999E-2</v>
      </c>
      <c r="I259" s="230">
        <v>1.3387479388000001</v>
      </c>
      <c r="J259" s="230">
        <v>0.2917348031</v>
      </c>
      <c r="K259" s="148">
        <v>7.8198130000000001E-3</v>
      </c>
      <c r="L259" s="148">
        <v>7.8198130000000001E-3</v>
      </c>
      <c r="M259" s="230">
        <f t="shared" ref="M259:M289" si="4">IF(B259=B258,"",SUMIFS($K:$K,$B:$B,B259,$A:$A,A259))</f>
        <v>9.6222776999999992E-3</v>
      </c>
    </row>
    <row r="260" spans="1:13" x14ac:dyDescent="0.15">
      <c r="A260" s="5" t="s">
        <v>1409</v>
      </c>
      <c r="B260" s="230" t="s">
        <v>1262</v>
      </c>
      <c r="C260" s="230">
        <v>2</v>
      </c>
      <c r="D260" s="230">
        <v>33917</v>
      </c>
      <c r="E260" s="230">
        <v>0.29321449259999999</v>
      </c>
      <c r="F260" s="230">
        <v>8877</v>
      </c>
      <c r="G260" s="230">
        <v>0.29032574570000003</v>
      </c>
      <c r="H260" s="230">
        <v>-2.8887470000000001E-3</v>
      </c>
      <c r="I260" s="230">
        <v>0.99014800780000001</v>
      </c>
      <c r="J260" s="230">
        <v>-9.9008440000000007E-3</v>
      </c>
      <c r="K260" s="148">
        <v>2.8600999999999999E-5</v>
      </c>
      <c r="L260" s="230">
        <v>7.8484139999999997E-3</v>
      </c>
      <c r="M260" s="230" t="str">
        <f t="shared" si="4"/>
        <v/>
      </c>
    </row>
    <row r="261" spans="1:13" x14ac:dyDescent="0.15">
      <c r="A261" s="5" t="s">
        <v>1409</v>
      </c>
      <c r="B261" s="230" t="s">
        <v>1262</v>
      </c>
      <c r="C261" s="230">
        <v>3</v>
      </c>
      <c r="D261" s="230">
        <v>49572</v>
      </c>
      <c r="E261" s="230">
        <v>0.42855290340000002</v>
      </c>
      <c r="F261" s="230">
        <v>12314</v>
      </c>
      <c r="G261" s="230">
        <v>0.4027341706</v>
      </c>
      <c r="H261" s="230">
        <v>-2.5818733E-2</v>
      </c>
      <c r="I261" s="230">
        <v>0.93975368579999996</v>
      </c>
      <c r="J261" s="230">
        <v>-6.2137473999999998E-2</v>
      </c>
      <c r="K261" s="148">
        <v>1.6043108999999999E-3</v>
      </c>
      <c r="L261" s="230">
        <v>9.4527249000000008E-3</v>
      </c>
      <c r="M261" s="230" t="str">
        <f t="shared" si="4"/>
        <v/>
      </c>
    </row>
    <row r="262" spans="1:13" x14ac:dyDescent="0.15">
      <c r="A262" s="5" t="s">
        <v>1409</v>
      </c>
      <c r="B262" s="230" t="s">
        <v>1262</v>
      </c>
      <c r="C262" s="230">
        <v>4</v>
      </c>
      <c r="D262" s="230">
        <v>15160</v>
      </c>
      <c r="E262" s="230">
        <v>0.13105910630000001</v>
      </c>
      <c r="F262" s="230">
        <v>3965</v>
      </c>
      <c r="G262" s="230">
        <v>0.1296768707</v>
      </c>
      <c r="H262" s="230">
        <v>-1.382236E-3</v>
      </c>
      <c r="I262" s="230">
        <v>0.98945334240000005</v>
      </c>
      <c r="J262" s="230">
        <v>-1.0602668000000001E-2</v>
      </c>
      <c r="K262" s="148">
        <v>1.46554E-5</v>
      </c>
      <c r="L262" s="230">
        <v>9.4673802999999997E-3</v>
      </c>
      <c r="M262" s="230" t="str">
        <f t="shared" si="4"/>
        <v/>
      </c>
    </row>
    <row r="263" spans="1:13" x14ac:dyDescent="0.15">
      <c r="A263" s="5" t="s">
        <v>1409</v>
      </c>
      <c r="B263" s="230" t="s">
        <v>1262</v>
      </c>
      <c r="C263" s="230">
        <v>5</v>
      </c>
      <c r="D263" s="230">
        <v>7871</v>
      </c>
      <c r="E263" s="230">
        <v>6.8045265499999993E-2</v>
      </c>
      <c r="F263" s="230">
        <v>2181</v>
      </c>
      <c r="G263" s="230">
        <v>7.1330455299999998E-2</v>
      </c>
      <c r="H263" s="230">
        <v>3.2851896999999998E-3</v>
      </c>
      <c r="I263" s="230">
        <v>1.0482794754</v>
      </c>
      <c r="J263" s="230">
        <v>4.7150225400000002E-2</v>
      </c>
      <c r="K263" s="230">
        <v>1.5489740000000001E-4</v>
      </c>
      <c r="L263" s="230">
        <v>9.6222776999999992E-3</v>
      </c>
      <c r="M263" s="230" t="str">
        <f t="shared" si="4"/>
        <v/>
      </c>
    </row>
    <row r="264" spans="1:13" x14ac:dyDescent="0.15">
      <c r="A264" s="5" t="s">
        <v>1409</v>
      </c>
      <c r="B264" s="230" t="s">
        <v>1144</v>
      </c>
      <c r="C264" s="230">
        <v>1</v>
      </c>
      <c r="D264" s="230">
        <v>22243</v>
      </c>
      <c r="E264" s="230">
        <v>0.19229206469999999</v>
      </c>
      <c r="F264" s="230">
        <v>5502</v>
      </c>
      <c r="G264" s="230">
        <v>0.17994505490000001</v>
      </c>
      <c r="H264" s="230">
        <v>-1.234701E-2</v>
      </c>
      <c r="I264" s="230">
        <v>0.93579033140000001</v>
      </c>
      <c r="J264" s="230">
        <v>-6.6363832999999997E-2</v>
      </c>
      <c r="K264" s="230">
        <v>8.1939489999999996E-4</v>
      </c>
      <c r="L264" s="230">
        <v>8.1939489999999996E-4</v>
      </c>
      <c r="M264" s="230">
        <f t="shared" si="4"/>
        <v>2.0704346881000001E-3</v>
      </c>
    </row>
    <row r="265" spans="1:13" x14ac:dyDescent="0.15">
      <c r="A265" s="5" t="s">
        <v>1409</v>
      </c>
      <c r="B265" s="230" t="s">
        <v>1144</v>
      </c>
      <c r="C265" s="230">
        <v>2</v>
      </c>
      <c r="D265" s="230">
        <v>19637</v>
      </c>
      <c r="E265" s="230">
        <v>0.1697630389</v>
      </c>
      <c r="F265" s="230">
        <v>5644</v>
      </c>
      <c r="G265" s="230">
        <v>0.1845892203</v>
      </c>
      <c r="H265" s="230">
        <v>1.4826181399999999E-2</v>
      </c>
      <c r="I265" s="230">
        <v>1.0873345664</v>
      </c>
      <c r="J265" s="230">
        <v>8.3729349499999994E-2</v>
      </c>
      <c r="K265" s="230">
        <v>1.2413865000000001E-3</v>
      </c>
      <c r="L265" s="230">
        <v>2.0607813999999999E-3</v>
      </c>
      <c r="M265" s="230" t="str">
        <f t="shared" si="4"/>
        <v/>
      </c>
    </row>
    <row r="266" spans="1:13" x14ac:dyDescent="0.15">
      <c r="A266" s="5" t="s">
        <v>1409</v>
      </c>
      <c r="B266" s="230" t="s">
        <v>1144</v>
      </c>
      <c r="C266" s="230">
        <v>3</v>
      </c>
      <c r="D266" s="230">
        <v>73793</v>
      </c>
      <c r="E266" s="230">
        <v>0.63794489639999996</v>
      </c>
      <c r="F266" s="230">
        <v>19430</v>
      </c>
      <c r="G266" s="230">
        <v>0.63546572479999996</v>
      </c>
      <c r="H266" s="230">
        <v>-2.479172E-3</v>
      </c>
      <c r="I266" s="230">
        <v>0.99611381539999999</v>
      </c>
      <c r="J266" s="230">
        <v>-3.893755E-3</v>
      </c>
      <c r="K266" s="148">
        <v>9.6532881E-6</v>
      </c>
      <c r="L266" s="230">
        <v>2.0704347000000001E-3</v>
      </c>
      <c r="M266" s="230" t="str">
        <f t="shared" si="4"/>
        <v/>
      </c>
    </row>
    <row r="267" spans="1:13" x14ac:dyDescent="0.15">
      <c r="A267" s="5" t="s">
        <v>1409</v>
      </c>
      <c r="B267" s="230" t="s">
        <v>1145</v>
      </c>
      <c r="C267" s="230">
        <v>1</v>
      </c>
      <c r="D267" s="230">
        <v>47082</v>
      </c>
      <c r="E267" s="230">
        <v>0.40702670460000001</v>
      </c>
      <c r="F267" s="230">
        <v>13793</v>
      </c>
      <c r="G267" s="230">
        <v>0.45110544219999998</v>
      </c>
      <c r="H267" s="230">
        <v>4.4078737600000001E-2</v>
      </c>
      <c r="I267" s="230">
        <v>1.1082944610000001</v>
      </c>
      <c r="J267" s="230">
        <v>0.102822312</v>
      </c>
      <c r="K267" s="148">
        <v>4.5322777000000002E-3</v>
      </c>
      <c r="L267" s="230">
        <v>4.5322777000000002E-3</v>
      </c>
      <c r="M267" s="230">
        <f t="shared" si="4"/>
        <v>8.6126512999999995E-3</v>
      </c>
    </row>
    <row r="268" spans="1:13" x14ac:dyDescent="0.15">
      <c r="A268" s="5" t="s">
        <v>1409</v>
      </c>
      <c r="B268" s="230" t="s">
        <v>1145</v>
      </c>
      <c r="C268" s="230">
        <v>2</v>
      </c>
      <c r="D268" s="230">
        <v>38180</v>
      </c>
      <c r="E268" s="230">
        <v>0.33006838240000003</v>
      </c>
      <c r="F268" s="230">
        <v>9576</v>
      </c>
      <c r="G268" s="230">
        <v>0.31318681320000002</v>
      </c>
      <c r="H268" s="230">
        <v>-1.6881568999999999E-2</v>
      </c>
      <c r="I268" s="230">
        <v>0.94885432800000002</v>
      </c>
      <c r="J268" s="230">
        <v>-5.2499993000000002E-2</v>
      </c>
      <c r="K268" s="148">
        <v>8.8628229999999995E-4</v>
      </c>
      <c r="L268" s="148">
        <v>5.4185600000000002E-3</v>
      </c>
      <c r="M268" s="230" t="str">
        <f t="shared" si="4"/>
        <v/>
      </c>
    </row>
    <row r="269" spans="1:13" x14ac:dyDescent="0.15">
      <c r="A269" s="5" t="s">
        <v>1409</v>
      </c>
      <c r="B269" s="230" t="s">
        <v>1145</v>
      </c>
      <c r="C269" s="230">
        <v>3</v>
      </c>
      <c r="D269" s="230">
        <v>8960</v>
      </c>
      <c r="E269" s="230">
        <v>7.7459735599999996E-2</v>
      </c>
      <c r="F269" s="230">
        <v>2095</v>
      </c>
      <c r="G269" s="230">
        <v>6.8517791699999997E-2</v>
      </c>
      <c r="H269" s="230">
        <v>-8.9419440000000003E-3</v>
      </c>
      <c r="I269" s="230">
        <v>0.88456010299999999</v>
      </c>
      <c r="J269" s="230">
        <v>-0.122664816</v>
      </c>
      <c r="K269" s="230">
        <v>1.0968619000000001E-3</v>
      </c>
      <c r="L269" s="230">
        <v>6.5154219000000003E-3</v>
      </c>
      <c r="M269" s="230" t="str">
        <f t="shared" si="4"/>
        <v/>
      </c>
    </row>
    <row r="270" spans="1:13" x14ac:dyDescent="0.15">
      <c r="A270" s="5" t="s">
        <v>1409</v>
      </c>
      <c r="B270" s="230" t="s">
        <v>1145</v>
      </c>
      <c r="C270" s="230">
        <v>4</v>
      </c>
      <c r="D270" s="230">
        <v>12702</v>
      </c>
      <c r="E270" s="230">
        <v>0.1098095493</v>
      </c>
      <c r="F270" s="230">
        <v>2941</v>
      </c>
      <c r="G270" s="230">
        <v>9.6186551499999995E-2</v>
      </c>
      <c r="H270" s="230">
        <v>-1.3622998000000001E-2</v>
      </c>
      <c r="I270" s="230">
        <v>0.87593977140000001</v>
      </c>
      <c r="J270" s="230">
        <v>-0.13245794399999999</v>
      </c>
      <c r="K270" s="148">
        <v>1.8044743E-3</v>
      </c>
      <c r="L270" s="230">
        <v>8.3198961999999994E-3</v>
      </c>
      <c r="M270" s="230" t="str">
        <f t="shared" si="4"/>
        <v/>
      </c>
    </row>
    <row r="271" spans="1:13" x14ac:dyDescent="0.15">
      <c r="A271" s="5" t="s">
        <v>1409</v>
      </c>
      <c r="B271" s="230" t="s">
        <v>1145</v>
      </c>
      <c r="C271" s="230">
        <v>5</v>
      </c>
      <c r="D271" s="230">
        <v>8749</v>
      </c>
      <c r="E271" s="230">
        <v>7.5635627999999996E-2</v>
      </c>
      <c r="F271" s="230">
        <v>2171</v>
      </c>
      <c r="G271" s="230">
        <v>7.1003401399999999E-2</v>
      </c>
      <c r="H271" s="230">
        <v>-4.632227E-3</v>
      </c>
      <c r="I271" s="230">
        <v>0.93875602300000005</v>
      </c>
      <c r="J271" s="230">
        <v>-6.3199660000000005E-2</v>
      </c>
      <c r="K271" s="148">
        <v>2.9275509999999999E-4</v>
      </c>
      <c r="L271" s="230">
        <v>8.6126512999999995E-3</v>
      </c>
      <c r="M271" s="230" t="str">
        <f t="shared" si="4"/>
        <v/>
      </c>
    </row>
    <row r="272" spans="1:13" x14ac:dyDescent="0.15">
      <c r="A272" s="5" t="s">
        <v>1409</v>
      </c>
      <c r="B272" s="230" t="s">
        <v>1268</v>
      </c>
      <c r="C272" s="230">
        <v>1</v>
      </c>
      <c r="D272" s="230">
        <v>7382</v>
      </c>
      <c r="E272" s="230">
        <v>6.3817831300000002E-2</v>
      </c>
      <c r="F272" s="230">
        <v>1378</v>
      </c>
      <c r="G272" s="230">
        <v>4.5068027199999999E-2</v>
      </c>
      <c r="H272" s="230">
        <v>-1.8749803999999998E-2</v>
      </c>
      <c r="I272" s="230">
        <v>0.70619803729999997</v>
      </c>
      <c r="J272" s="230">
        <v>-0.34785957499999998</v>
      </c>
      <c r="K272" s="230">
        <v>6.5222989E-3</v>
      </c>
      <c r="L272" s="230">
        <v>6.5222989E-3</v>
      </c>
      <c r="M272" s="230">
        <f t="shared" si="4"/>
        <v>1.9732016318900002E-2</v>
      </c>
    </row>
    <row r="273" spans="1:13" x14ac:dyDescent="0.15">
      <c r="A273" s="5" t="s">
        <v>1409</v>
      </c>
      <c r="B273" s="230" t="s">
        <v>1268</v>
      </c>
      <c r="C273" s="230">
        <v>2</v>
      </c>
      <c r="D273" s="230">
        <v>26203</v>
      </c>
      <c r="E273" s="230">
        <v>0.2265265014</v>
      </c>
      <c r="F273" s="230">
        <v>7064</v>
      </c>
      <c r="G273" s="230">
        <v>0.23103087389999999</v>
      </c>
      <c r="H273" s="230">
        <v>4.5043725000000001E-3</v>
      </c>
      <c r="I273" s="230">
        <v>1.0198845274999999</v>
      </c>
      <c r="J273" s="230">
        <v>1.9689412600000001E-2</v>
      </c>
      <c r="K273" s="230">
        <v>8.8688400000000003E-5</v>
      </c>
      <c r="L273" s="230">
        <v>6.6109873000000001E-3</v>
      </c>
      <c r="M273" s="230" t="str">
        <f t="shared" si="4"/>
        <v/>
      </c>
    </row>
    <row r="274" spans="1:13" x14ac:dyDescent="0.15">
      <c r="A274" s="5" t="s">
        <v>1409</v>
      </c>
      <c r="B274" s="230" t="s">
        <v>1268</v>
      </c>
      <c r="C274" s="230">
        <v>3</v>
      </c>
      <c r="D274" s="230">
        <v>33643</v>
      </c>
      <c r="E274" s="230">
        <v>0.29084574619999998</v>
      </c>
      <c r="F274" s="230">
        <v>8214</v>
      </c>
      <c r="G274" s="230">
        <v>0.26864207220000003</v>
      </c>
      <c r="H274" s="230">
        <v>-2.2203674E-2</v>
      </c>
      <c r="I274" s="230">
        <v>0.92365824750000003</v>
      </c>
      <c r="J274" s="230">
        <v>-7.9413137999999994E-2</v>
      </c>
      <c r="K274" s="148">
        <v>1.7632634000000001E-3</v>
      </c>
      <c r="L274" s="230">
        <v>8.3742507000000004E-3</v>
      </c>
      <c r="M274" s="230" t="str">
        <f t="shared" si="4"/>
        <v/>
      </c>
    </row>
    <row r="275" spans="1:13" x14ac:dyDescent="0.15">
      <c r="A275" s="5" t="s">
        <v>1409</v>
      </c>
      <c r="B275" s="230" t="s">
        <v>1268</v>
      </c>
      <c r="C275" s="230">
        <v>4</v>
      </c>
      <c r="D275" s="230">
        <v>35983</v>
      </c>
      <c r="E275" s="230">
        <v>0.31107518610000001</v>
      </c>
      <c r="F275" s="230">
        <v>9471</v>
      </c>
      <c r="G275" s="230">
        <v>0.30975274730000002</v>
      </c>
      <c r="H275" s="230">
        <v>-1.3224389999999999E-3</v>
      </c>
      <c r="I275" s="230">
        <v>0.99574881289999995</v>
      </c>
      <c r="J275" s="230">
        <v>-4.2602489999999998E-3</v>
      </c>
      <c r="K275" s="148">
        <v>5.6339188999999999E-6</v>
      </c>
      <c r="L275" s="230">
        <v>8.3798846999999996E-3</v>
      </c>
      <c r="M275" s="230" t="str">
        <f t="shared" si="4"/>
        <v/>
      </c>
    </row>
    <row r="276" spans="1:13" x14ac:dyDescent="0.15">
      <c r="A276" s="5" t="s">
        <v>1409</v>
      </c>
      <c r="B276" s="230" t="s">
        <v>1268</v>
      </c>
      <c r="C276" s="230">
        <v>5</v>
      </c>
      <c r="D276" s="230">
        <v>12462</v>
      </c>
      <c r="E276" s="230">
        <v>0.107734735</v>
      </c>
      <c r="F276" s="230">
        <v>4449</v>
      </c>
      <c r="G276" s="230">
        <v>0.14550627939999999</v>
      </c>
      <c r="H276" s="230">
        <v>3.7771544400000003E-2</v>
      </c>
      <c r="I276" s="230">
        <v>1.3505976457</v>
      </c>
      <c r="J276" s="230">
        <v>0.30054719499999999</v>
      </c>
      <c r="K276" s="230">
        <v>1.13521317E-2</v>
      </c>
      <c r="L276" s="230">
        <v>1.97320164E-2</v>
      </c>
      <c r="M276" s="230" t="str">
        <f t="shared" si="4"/>
        <v/>
      </c>
    </row>
    <row r="277" spans="1:13" x14ac:dyDescent="0.15">
      <c r="A277" s="5" t="s">
        <v>1409</v>
      </c>
      <c r="B277" s="230" t="s">
        <v>1115</v>
      </c>
      <c r="C277" s="230">
        <v>1</v>
      </c>
      <c r="D277" s="230">
        <v>108682</v>
      </c>
      <c r="E277" s="230">
        <v>0.93956238709999995</v>
      </c>
      <c r="F277" s="230">
        <v>28509</v>
      </c>
      <c r="G277" s="230">
        <v>0.93239795920000001</v>
      </c>
      <c r="H277" s="230">
        <v>-7.1644279999999996E-3</v>
      </c>
      <c r="I277" s="230">
        <v>0.99237471830000001</v>
      </c>
      <c r="J277" s="230">
        <v>-7.654503E-3</v>
      </c>
      <c r="K277" s="230">
        <v>5.4840099999999997E-5</v>
      </c>
      <c r="L277" s="230">
        <v>5.4840099999999997E-5</v>
      </c>
      <c r="M277" s="230">
        <f t="shared" si="4"/>
        <v>8.5744610000000002E-4</v>
      </c>
    </row>
    <row r="278" spans="1:13" x14ac:dyDescent="0.15">
      <c r="A278" s="5" t="s">
        <v>1409</v>
      </c>
      <c r="B278" s="230" t="s">
        <v>1115</v>
      </c>
      <c r="C278" s="230">
        <v>2</v>
      </c>
      <c r="D278" s="230">
        <v>6991</v>
      </c>
      <c r="E278" s="230">
        <v>6.04376129E-2</v>
      </c>
      <c r="F278" s="230">
        <v>2067</v>
      </c>
      <c r="G278" s="230">
        <v>6.7602040799999999E-2</v>
      </c>
      <c r="H278" s="230">
        <v>7.1644279E-3</v>
      </c>
      <c r="I278" s="230">
        <v>1.1185425357000001</v>
      </c>
      <c r="J278" s="230">
        <v>0.1120265305</v>
      </c>
      <c r="K278" s="148">
        <v>8.0260599999999998E-4</v>
      </c>
      <c r="L278" s="230">
        <v>8.5744610000000002E-4</v>
      </c>
      <c r="M278" s="230" t="str">
        <f t="shared" si="4"/>
        <v/>
      </c>
    </row>
    <row r="279" spans="1:13" x14ac:dyDescent="0.15">
      <c r="A279" s="5" t="s">
        <v>1409</v>
      </c>
      <c r="B279" s="230" t="s">
        <v>1270</v>
      </c>
      <c r="C279" s="230">
        <v>1</v>
      </c>
      <c r="D279" s="230">
        <v>26739</v>
      </c>
      <c r="E279" s="230">
        <v>0.2311602535</v>
      </c>
      <c r="F279" s="230">
        <v>6378</v>
      </c>
      <c r="G279" s="230">
        <v>0.2085949765</v>
      </c>
      <c r="H279" s="230">
        <v>-2.2565277000000002E-2</v>
      </c>
      <c r="I279" s="230">
        <v>0.90238253899999998</v>
      </c>
      <c r="J279" s="230">
        <v>-0.102716748</v>
      </c>
      <c r="K279" s="230">
        <v>2.3178319000000001E-3</v>
      </c>
      <c r="L279" s="230">
        <v>2.3178319000000001E-3</v>
      </c>
      <c r="M279" s="230">
        <f t="shared" si="4"/>
        <v>1.35864447E-2</v>
      </c>
    </row>
    <row r="280" spans="1:13" x14ac:dyDescent="0.15">
      <c r="A280" s="5" t="s">
        <v>1409</v>
      </c>
      <c r="B280" s="230" t="s">
        <v>1270</v>
      </c>
      <c r="C280" s="230">
        <v>2</v>
      </c>
      <c r="D280" s="230">
        <v>31040</v>
      </c>
      <c r="E280" s="230">
        <v>0.26834265559999998</v>
      </c>
      <c r="F280" s="230">
        <v>7504</v>
      </c>
      <c r="G280" s="230">
        <v>0.24542124539999999</v>
      </c>
      <c r="H280" s="230">
        <v>-2.292141E-2</v>
      </c>
      <c r="I280" s="230">
        <v>0.91458156319999995</v>
      </c>
      <c r="J280" s="230">
        <v>-8.9288625999999996E-2</v>
      </c>
      <c r="K280" s="230">
        <v>2.0466211999999998E-3</v>
      </c>
      <c r="L280" s="230">
        <v>4.3644531000000004E-3</v>
      </c>
      <c r="M280" s="230" t="str">
        <f t="shared" si="4"/>
        <v/>
      </c>
    </row>
    <row r="281" spans="1:13" x14ac:dyDescent="0.15">
      <c r="A281" s="5" t="s">
        <v>1409</v>
      </c>
      <c r="B281" s="230" t="s">
        <v>1270</v>
      </c>
      <c r="C281" s="230">
        <v>3</v>
      </c>
      <c r="D281" s="230">
        <v>14605</v>
      </c>
      <c r="E281" s="230">
        <v>0.1262610981</v>
      </c>
      <c r="F281" s="230">
        <v>3775</v>
      </c>
      <c r="G281" s="230">
        <v>0.1234628467</v>
      </c>
      <c r="H281" s="230">
        <v>-2.7982509999999999E-3</v>
      </c>
      <c r="I281" s="230">
        <v>0.97783758050000003</v>
      </c>
      <c r="J281" s="230">
        <v>-2.2411695999999998E-2</v>
      </c>
      <c r="K281" s="230">
        <v>6.2713599999999995E-5</v>
      </c>
      <c r="L281" s="230">
        <v>4.4271667000000004E-3</v>
      </c>
      <c r="M281" s="230" t="str">
        <f t="shared" si="4"/>
        <v/>
      </c>
    </row>
    <row r="282" spans="1:13" x14ac:dyDescent="0.15">
      <c r="A282" s="5" t="s">
        <v>1409</v>
      </c>
      <c r="B282" s="230" t="s">
        <v>1270</v>
      </c>
      <c r="C282" s="230">
        <v>4</v>
      </c>
      <c r="D282" s="230">
        <v>27737</v>
      </c>
      <c r="E282" s="230">
        <v>0.2397880231</v>
      </c>
      <c r="F282" s="230">
        <v>7707</v>
      </c>
      <c r="G282" s="230">
        <v>0.25206043960000002</v>
      </c>
      <c r="H282" s="230">
        <v>1.22724164E-2</v>
      </c>
      <c r="I282" s="230">
        <v>1.0511802727999999</v>
      </c>
      <c r="J282" s="230">
        <v>4.9913602199999997E-2</v>
      </c>
      <c r="K282" s="230">
        <v>6.1256050000000001E-4</v>
      </c>
      <c r="L282" s="230">
        <v>5.0397272E-3</v>
      </c>
      <c r="M282" s="230" t="str">
        <f t="shared" si="4"/>
        <v/>
      </c>
    </row>
    <row r="283" spans="1:13" x14ac:dyDescent="0.15">
      <c r="A283" s="5" t="s">
        <v>1409</v>
      </c>
      <c r="B283" s="230" t="s">
        <v>1270</v>
      </c>
      <c r="C283" s="230">
        <v>5</v>
      </c>
      <c r="D283" s="230">
        <v>15552</v>
      </c>
      <c r="E283" s="230">
        <v>0.1344479697</v>
      </c>
      <c r="F283" s="230">
        <v>5212</v>
      </c>
      <c r="G283" s="230">
        <v>0.17046049190000001</v>
      </c>
      <c r="H283" s="230">
        <v>3.6012522200000001E-2</v>
      </c>
      <c r="I283" s="230">
        <v>1.2678547118000001</v>
      </c>
      <c r="J283" s="230">
        <v>0.2373262689</v>
      </c>
      <c r="K283" s="230">
        <v>8.5467175000000003E-3</v>
      </c>
      <c r="L283" s="230">
        <v>1.35864447E-2</v>
      </c>
      <c r="M283" s="230" t="str">
        <f t="shared" si="4"/>
        <v/>
      </c>
    </row>
    <row r="284" spans="1:13" x14ac:dyDescent="0.15">
      <c r="A284" s="5" t="s">
        <v>1409</v>
      </c>
      <c r="B284" s="230" t="s">
        <v>1271</v>
      </c>
      <c r="C284" s="230">
        <v>1</v>
      </c>
      <c r="D284" s="230">
        <v>52216</v>
      </c>
      <c r="E284" s="230">
        <v>0.45141044149999998</v>
      </c>
      <c r="F284" s="230">
        <v>12101</v>
      </c>
      <c r="G284" s="230">
        <v>0.39576792259999999</v>
      </c>
      <c r="H284" s="230">
        <v>-5.5642519000000001E-2</v>
      </c>
      <c r="I284" s="230">
        <v>0.8767363051</v>
      </c>
      <c r="J284" s="230">
        <v>-0.13154900999999999</v>
      </c>
      <c r="K284" s="230">
        <v>7.3197182999999999E-3</v>
      </c>
      <c r="L284" s="230">
        <v>7.3197182999999999E-3</v>
      </c>
      <c r="M284" s="230">
        <f t="shared" si="4"/>
        <v>1.26952204E-2</v>
      </c>
    </row>
    <row r="285" spans="1:13" x14ac:dyDescent="0.15">
      <c r="A285" s="5" t="s">
        <v>1409</v>
      </c>
      <c r="B285" s="230" t="s">
        <v>1271</v>
      </c>
      <c r="C285" s="230">
        <v>2</v>
      </c>
      <c r="D285" s="230">
        <v>63457</v>
      </c>
      <c r="E285" s="230">
        <v>0.54858955850000002</v>
      </c>
      <c r="F285" s="230">
        <v>18475</v>
      </c>
      <c r="G285" s="230">
        <v>0.60423207739999996</v>
      </c>
      <c r="H285" s="230">
        <v>5.56425189E-2</v>
      </c>
      <c r="I285" s="230">
        <v>1.1014283229999999</v>
      </c>
      <c r="J285" s="230">
        <v>9.6607813000000001E-2</v>
      </c>
      <c r="K285" s="148">
        <v>5.3755021000000004E-3</v>
      </c>
      <c r="L285" s="230">
        <v>1.26952204E-2</v>
      </c>
      <c r="M285" s="230" t="str">
        <f t="shared" si="4"/>
        <v/>
      </c>
    </row>
    <row r="286" spans="1:13" x14ac:dyDescent="0.15">
      <c r="A286" s="5" t="s">
        <v>1409</v>
      </c>
      <c r="B286" s="230" t="s">
        <v>1272</v>
      </c>
      <c r="C286" s="230">
        <v>1</v>
      </c>
      <c r="D286" s="230">
        <v>101939</v>
      </c>
      <c r="E286" s="230">
        <v>0.88126874899999996</v>
      </c>
      <c r="F286" s="230">
        <v>25351</v>
      </c>
      <c r="G286" s="230">
        <v>0.82911433800000001</v>
      </c>
      <c r="H286" s="230">
        <v>-5.2154410999999998E-2</v>
      </c>
      <c r="I286" s="230">
        <v>0.94081894880000005</v>
      </c>
      <c r="J286" s="230">
        <v>-6.1004560999999999E-2</v>
      </c>
      <c r="K286" s="230">
        <v>3.1816569E-3</v>
      </c>
      <c r="L286" s="230">
        <v>3.1816569E-3</v>
      </c>
      <c r="M286" s="230">
        <f t="shared" si="4"/>
        <v>2.2172754400000001E-2</v>
      </c>
    </row>
    <row r="287" spans="1:13" x14ac:dyDescent="0.15">
      <c r="A287" s="5" t="s">
        <v>1409</v>
      </c>
      <c r="B287" s="230" t="s">
        <v>1272</v>
      </c>
      <c r="C287" s="230">
        <v>2</v>
      </c>
      <c r="D287" s="230">
        <v>13734</v>
      </c>
      <c r="E287" s="230">
        <v>0.118731251</v>
      </c>
      <c r="F287" s="230">
        <v>5225</v>
      </c>
      <c r="G287" s="230">
        <v>0.17088566199999999</v>
      </c>
      <c r="H287" s="230">
        <v>5.2154410900000003E-2</v>
      </c>
      <c r="I287" s="230">
        <v>1.4392643932</v>
      </c>
      <c r="J287" s="230">
        <v>0.36413214500000002</v>
      </c>
      <c r="K287" s="148">
        <v>1.8991097500000002E-2</v>
      </c>
      <c r="L287" s="148">
        <v>2.2172754499999999E-2</v>
      </c>
      <c r="M287" s="230" t="str">
        <f t="shared" si="4"/>
        <v/>
      </c>
    </row>
    <row r="288" spans="1:13" x14ac:dyDescent="0.15">
      <c r="A288" s="5" t="s">
        <v>1409</v>
      </c>
      <c r="B288" s="230" t="s">
        <v>1110</v>
      </c>
      <c r="C288" s="230">
        <v>1</v>
      </c>
      <c r="D288" s="230">
        <v>89250</v>
      </c>
      <c r="E288" s="230">
        <v>0.77157158540000004</v>
      </c>
      <c r="F288" s="230">
        <v>22462</v>
      </c>
      <c r="G288" s="230">
        <v>0.73462846680000005</v>
      </c>
      <c r="H288" s="230">
        <v>-3.6943119000000003E-2</v>
      </c>
      <c r="I288" s="230">
        <v>0.95211964859999998</v>
      </c>
      <c r="J288" s="230">
        <v>-4.9064571000000001E-2</v>
      </c>
      <c r="K288" s="230">
        <v>1.8125983E-3</v>
      </c>
      <c r="L288" s="230">
        <v>1.8125983E-3</v>
      </c>
      <c r="M288" s="230">
        <f t="shared" si="4"/>
        <v>7.3506665999999998E-3</v>
      </c>
    </row>
    <row r="289" spans="1:13" x14ac:dyDescent="0.15">
      <c r="A289" s="5" t="s">
        <v>1409</v>
      </c>
      <c r="B289" s="230" t="s">
        <v>1110</v>
      </c>
      <c r="C289" s="230">
        <v>2</v>
      </c>
      <c r="D289" s="230">
        <v>26423</v>
      </c>
      <c r="E289" s="230">
        <v>0.22842841459999999</v>
      </c>
      <c r="F289" s="230">
        <v>8114</v>
      </c>
      <c r="G289" s="230">
        <v>0.26537153320000001</v>
      </c>
      <c r="H289" s="230">
        <v>3.6943118599999998E-2</v>
      </c>
      <c r="I289" s="230">
        <v>1.1617273346000001</v>
      </c>
      <c r="J289" s="230">
        <v>0.14990797910000001</v>
      </c>
      <c r="K289" s="148">
        <v>5.5380682999999998E-3</v>
      </c>
      <c r="L289" s="148">
        <v>7.3506665000000002E-3</v>
      </c>
      <c r="M289" s="230" t="str">
        <f t="shared" si="4"/>
        <v/>
      </c>
    </row>
    <row r="290" spans="1:13" x14ac:dyDescent="0.15">
      <c r="A290" s="5"/>
    </row>
    <row r="291" spans="1:13" x14ac:dyDescent="0.15">
      <c r="A291" s="5"/>
    </row>
    <row r="292" spans="1:13" x14ac:dyDescent="0.15">
      <c r="A292" s="5"/>
    </row>
    <row r="293" spans="1:13" x14ac:dyDescent="0.15">
      <c r="A293" s="5"/>
    </row>
    <row r="294" spans="1:13" x14ac:dyDescent="0.15">
      <c r="A294" s="5"/>
    </row>
    <row r="295" spans="1:13" x14ac:dyDescent="0.15">
      <c r="A295" s="5"/>
    </row>
    <row r="296" spans="1:13" x14ac:dyDescent="0.15">
      <c r="A296" s="5"/>
      <c r="K296" s="148"/>
      <c r="L296" s="148"/>
    </row>
    <row r="297" spans="1:13" x14ac:dyDescent="0.15">
      <c r="A297" s="5"/>
    </row>
    <row r="298" spans="1:13" x14ac:dyDescent="0.15">
      <c r="A298" s="5"/>
    </row>
    <row r="299" spans="1:13" x14ac:dyDescent="0.15">
      <c r="A299" s="5"/>
    </row>
    <row r="300" spans="1:13" x14ac:dyDescent="0.15">
      <c r="A300" s="5"/>
    </row>
    <row r="301" spans="1:13" x14ac:dyDescent="0.15">
      <c r="A301" s="5"/>
    </row>
    <row r="302" spans="1:13" x14ac:dyDescent="0.15">
      <c r="A302" s="5"/>
    </row>
    <row r="303" spans="1:13" x14ac:dyDescent="0.15">
      <c r="A303" s="5"/>
      <c r="K303" s="148"/>
      <c r="L303" s="148"/>
    </row>
    <row r="304" spans="1:13" x14ac:dyDescent="0.15">
      <c r="A304" s="5"/>
    </row>
    <row r="305" spans="1:12" x14ac:dyDescent="0.15">
      <c r="A305" s="5"/>
    </row>
    <row r="306" spans="1:12" x14ac:dyDescent="0.15">
      <c r="A306" s="5"/>
    </row>
    <row r="307" spans="1:12" x14ac:dyDescent="0.15">
      <c r="A307" s="5"/>
    </row>
    <row r="308" spans="1:12" x14ac:dyDescent="0.15">
      <c r="A308" s="5"/>
      <c r="K308" s="148"/>
      <c r="L308" s="148"/>
    </row>
    <row r="309" spans="1:12" x14ac:dyDescent="0.15">
      <c r="A309" s="5"/>
    </row>
    <row r="310" spans="1:12" x14ac:dyDescent="0.15">
      <c r="A310" s="5"/>
    </row>
    <row r="311" spans="1:12" x14ac:dyDescent="0.15">
      <c r="A311" s="5"/>
    </row>
    <row r="312" spans="1:12" x14ac:dyDescent="0.15">
      <c r="A312" s="5"/>
      <c r="K312" s="148"/>
    </row>
    <row r="313" spans="1:12" x14ac:dyDescent="0.15">
      <c r="A313" s="5"/>
      <c r="K313" s="148"/>
      <c r="L313" s="148"/>
    </row>
    <row r="314" spans="1:12" x14ac:dyDescent="0.15">
      <c r="A314" s="5"/>
      <c r="K314" s="148"/>
    </row>
    <row r="315" spans="1:12" x14ac:dyDescent="0.15">
      <c r="A315" s="5"/>
    </row>
    <row r="316" spans="1:12" x14ac:dyDescent="0.15">
      <c r="A316" s="5"/>
      <c r="K316" s="148"/>
      <c r="L316" s="148"/>
    </row>
    <row r="317" spans="1:12" x14ac:dyDescent="0.15">
      <c r="A317" s="5"/>
    </row>
    <row r="318" spans="1:12" x14ac:dyDescent="0.15">
      <c r="A318" s="5"/>
    </row>
    <row r="319" spans="1:12" x14ac:dyDescent="0.15">
      <c r="A319" s="5"/>
    </row>
    <row r="320" spans="1:12" x14ac:dyDescent="0.15">
      <c r="A320" s="5"/>
      <c r="K320" s="148"/>
      <c r="L320" s="148"/>
    </row>
    <row r="321" spans="1:11" x14ac:dyDescent="0.15">
      <c r="A321" s="5"/>
    </row>
    <row r="322" spans="1:11" x14ac:dyDescent="0.15">
      <c r="A322" s="5"/>
      <c r="K322" s="148"/>
    </row>
    <row r="323" spans="1:11" x14ac:dyDescent="0.15">
      <c r="A323" s="5"/>
      <c r="K323" s="148"/>
    </row>
    <row r="324" spans="1:11" x14ac:dyDescent="0.15">
      <c r="A324" s="5"/>
    </row>
    <row r="325" spans="1:11" x14ac:dyDescent="0.15">
      <c r="A325" s="5"/>
    </row>
    <row r="326" spans="1:11" x14ac:dyDescent="0.15">
      <c r="A326" s="5"/>
    </row>
    <row r="327" spans="1:11" x14ac:dyDescent="0.15">
      <c r="A327" s="5"/>
    </row>
    <row r="328" spans="1:11" x14ac:dyDescent="0.15">
      <c r="A328" s="5"/>
    </row>
    <row r="329" spans="1:11" x14ac:dyDescent="0.15">
      <c r="A329" s="5"/>
    </row>
    <row r="330" spans="1:11" x14ac:dyDescent="0.15">
      <c r="A330" s="5"/>
    </row>
    <row r="331" spans="1:11" x14ac:dyDescent="0.15">
      <c r="A331" s="5"/>
    </row>
    <row r="332" spans="1:11" x14ac:dyDescent="0.15">
      <c r="A332" s="5"/>
    </row>
    <row r="333" spans="1:11" x14ac:dyDescent="0.15">
      <c r="A333" s="5"/>
      <c r="K333" s="148"/>
    </row>
    <row r="334" spans="1:11" x14ac:dyDescent="0.15">
      <c r="A334" s="5"/>
    </row>
    <row r="335" spans="1:11" x14ac:dyDescent="0.15">
      <c r="A335" s="5"/>
    </row>
    <row r="336" spans="1:11" x14ac:dyDescent="0.15">
      <c r="A336" s="5"/>
      <c r="K336" s="148"/>
    </row>
    <row r="337" spans="1:12" x14ac:dyDescent="0.15">
      <c r="A337" s="5"/>
    </row>
    <row r="338" spans="1:12" x14ac:dyDescent="0.15">
      <c r="A338" s="5"/>
    </row>
    <row r="339" spans="1:12" x14ac:dyDescent="0.15">
      <c r="A339" s="5"/>
      <c r="K339" s="148"/>
    </row>
    <row r="340" spans="1:12" x14ac:dyDescent="0.15">
      <c r="A340" s="5"/>
    </row>
    <row r="341" spans="1:12" x14ac:dyDescent="0.15">
      <c r="A341" s="5"/>
    </row>
    <row r="342" spans="1:12" x14ac:dyDescent="0.15">
      <c r="A342" s="5"/>
      <c r="K342" s="148"/>
    </row>
    <row r="343" spans="1:12" x14ac:dyDescent="0.15">
      <c r="A343" s="5"/>
    </row>
    <row r="344" spans="1:12" x14ac:dyDescent="0.15">
      <c r="A344" s="5"/>
      <c r="K344" s="148"/>
      <c r="L344" s="148"/>
    </row>
    <row r="345" spans="1:12" x14ac:dyDescent="0.15">
      <c r="A345" s="5"/>
    </row>
    <row r="346" spans="1:12" x14ac:dyDescent="0.15">
      <c r="A346" s="5"/>
      <c r="K346" s="148"/>
      <c r="L346" s="148"/>
    </row>
    <row r="347" spans="1:12" x14ac:dyDescent="0.15">
      <c r="A347" s="5"/>
    </row>
    <row r="348" spans="1:12" x14ac:dyDescent="0.15">
      <c r="A348" s="5"/>
    </row>
    <row r="349" spans="1:12" x14ac:dyDescent="0.15">
      <c r="A349" s="5"/>
    </row>
    <row r="350" spans="1:12" x14ac:dyDescent="0.15">
      <c r="A350" s="5"/>
    </row>
    <row r="351" spans="1:12" x14ac:dyDescent="0.15">
      <c r="A351" s="5"/>
      <c r="K351" s="148"/>
      <c r="L351" s="148"/>
    </row>
    <row r="352" spans="1:12" x14ac:dyDescent="0.15">
      <c r="A352" s="5"/>
    </row>
    <row r="353" spans="1:12" x14ac:dyDescent="0.15">
      <c r="A353" s="5"/>
    </row>
    <row r="354" spans="1:12" x14ac:dyDescent="0.15">
      <c r="A354" s="5"/>
    </row>
    <row r="355" spans="1:12" x14ac:dyDescent="0.15">
      <c r="A355" s="5"/>
    </row>
    <row r="356" spans="1:12" x14ac:dyDescent="0.15">
      <c r="A356" s="5"/>
      <c r="K356" s="148"/>
      <c r="L356" s="148"/>
    </row>
    <row r="357" spans="1:12" x14ac:dyDescent="0.15">
      <c r="A357" s="5"/>
    </row>
    <row r="358" spans="1:12" x14ac:dyDescent="0.15">
      <c r="A358" s="5"/>
    </row>
    <row r="359" spans="1:12" x14ac:dyDescent="0.15">
      <c r="A359" s="5"/>
    </row>
    <row r="360" spans="1:12" x14ac:dyDescent="0.15">
      <c r="A360" s="5"/>
      <c r="K360" s="148"/>
    </row>
    <row r="361" spans="1:12" x14ac:dyDescent="0.15">
      <c r="A361" s="5"/>
    </row>
    <row r="362" spans="1:12" x14ac:dyDescent="0.15">
      <c r="A362" s="5"/>
    </row>
    <row r="363" spans="1:12" x14ac:dyDescent="0.15">
      <c r="A363" s="5"/>
      <c r="K363" s="148"/>
      <c r="L363" s="148"/>
    </row>
    <row r="364" spans="1:12" x14ac:dyDescent="0.15">
      <c r="A364" s="5"/>
    </row>
    <row r="365" spans="1:12" x14ac:dyDescent="0.15">
      <c r="A365" s="5"/>
      <c r="K365" s="148"/>
      <c r="L365" s="148"/>
    </row>
    <row r="366" spans="1:12" x14ac:dyDescent="0.15">
      <c r="A366" s="5"/>
    </row>
    <row r="367" spans="1:12" x14ac:dyDescent="0.15">
      <c r="A367" s="5"/>
    </row>
    <row r="368" spans="1:12" x14ac:dyDescent="0.15">
      <c r="A368" s="5"/>
      <c r="K368" s="148"/>
      <c r="L368" s="148"/>
    </row>
    <row r="369" spans="1:12" x14ac:dyDescent="0.15">
      <c r="A369" s="5"/>
    </row>
    <row r="370" spans="1:12" x14ac:dyDescent="0.15">
      <c r="A370" s="5"/>
    </row>
    <row r="371" spans="1:12" x14ac:dyDescent="0.15">
      <c r="A371" s="5"/>
    </row>
    <row r="372" spans="1:12" x14ac:dyDescent="0.15">
      <c r="A372" s="5"/>
    </row>
    <row r="373" spans="1:12" x14ac:dyDescent="0.15">
      <c r="A373" s="5"/>
    </row>
    <row r="374" spans="1:12" x14ac:dyDescent="0.15">
      <c r="A374" s="5"/>
    </row>
    <row r="375" spans="1:12" x14ac:dyDescent="0.15">
      <c r="A375" s="5"/>
      <c r="H375" s="148"/>
      <c r="K375" s="148"/>
      <c r="L375" s="148"/>
    </row>
    <row r="376" spans="1:12" x14ac:dyDescent="0.15">
      <c r="A376" s="5"/>
    </row>
    <row r="377" spans="1:12" x14ac:dyDescent="0.15">
      <c r="A377" s="5"/>
    </row>
    <row r="378" spans="1:12" x14ac:dyDescent="0.15">
      <c r="A378" s="5"/>
      <c r="K378" s="148"/>
    </row>
    <row r="379" spans="1:12" x14ac:dyDescent="0.15">
      <c r="A379" s="5"/>
    </row>
    <row r="380" spans="1:12" x14ac:dyDescent="0.15">
      <c r="A380" s="5"/>
    </row>
    <row r="381" spans="1:12" x14ac:dyDescent="0.15">
      <c r="A381" s="5"/>
    </row>
    <row r="382" spans="1:12" x14ac:dyDescent="0.15">
      <c r="A382" s="5"/>
    </row>
    <row r="383" spans="1:12" x14ac:dyDescent="0.15">
      <c r="A383" s="5"/>
    </row>
    <row r="384" spans="1:12" x14ac:dyDescent="0.15">
      <c r="A384" s="5"/>
    </row>
    <row r="385" spans="1:12" x14ac:dyDescent="0.15">
      <c r="A385" s="5"/>
      <c r="K385" s="148"/>
    </row>
    <row r="386" spans="1:12" x14ac:dyDescent="0.15">
      <c r="A386" s="5"/>
      <c r="K386" s="148"/>
      <c r="L386" s="148"/>
    </row>
    <row r="387" spans="1:12" x14ac:dyDescent="0.15">
      <c r="A387" s="5"/>
    </row>
    <row r="388" spans="1:12" x14ac:dyDescent="0.15">
      <c r="A388" s="5"/>
      <c r="K388" s="148"/>
    </row>
    <row r="389" spans="1:12" x14ac:dyDescent="0.15">
      <c r="A389" s="5"/>
    </row>
    <row r="390" spans="1:12" x14ac:dyDescent="0.15">
      <c r="A390" s="5"/>
    </row>
    <row r="391" spans="1:12" x14ac:dyDescent="0.15">
      <c r="A391" s="5"/>
    </row>
    <row r="392" spans="1:12" x14ac:dyDescent="0.15">
      <c r="A392" s="5"/>
    </row>
    <row r="393" spans="1:12" x14ac:dyDescent="0.15">
      <c r="A393" s="5"/>
    </row>
    <row r="394" spans="1:12" x14ac:dyDescent="0.15">
      <c r="A394" s="5"/>
    </row>
    <row r="395" spans="1:12" x14ac:dyDescent="0.15">
      <c r="A395" s="5"/>
    </row>
    <row r="396" spans="1:12" x14ac:dyDescent="0.15">
      <c r="A396" s="5"/>
    </row>
    <row r="397" spans="1:12" x14ac:dyDescent="0.15">
      <c r="A397" s="5"/>
    </row>
    <row r="398" spans="1:12" x14ac:dyDescent="0.15">
      <c r="A398" s="5"/>
    </row>
    <row r="399" spans="1:12" x14ac:dyDescent="0.15">
      <c r="A399" s="5"/>
    </row>
    <row r="400" spans="1:12" x14ac:dyDescent="0.15">
      <c r="A400" s="5"/>
      <c r="K400" s="148"/>
      <c r="L400" s="148"/>
    </row>
    <row r="401" spans="1:12" x14ac:dyDescent="0.15">
      <c r="A401" s="5"/>
    </row>
    <row r="402" spans="1:12" x14ac:dyDescent="0.15">
      <c r="A402" s="5"/>
      <c r="K402" s="148"/>
    </row>
    <row r="403" spans="1:12" x14ac:dyDescent="0.15">
      <c r="A403" s="5"/>
    </row>
    <row r="404" spans="1:12" x14ac:dyDescent="0.15">
      <c r="A404" s="5"/>
    </row>
    <row r="405" spans="1:12" x14ac:dyDescent="0.15">
      <c r="A405" s="5"/>
      <c r="K405" s="148"/>
      <c r="L405" s="148"/>
    </row>
    <row r="406" spans="1:12" x14ac:dyDescent="0.15">
      <c r="A406" s="5"/>
    </row>
    <row r="407" spans="1:12" x14ac:dyDescent="0.15">
      <c r="A407" s="5"/>
      <c r="K407" s="148"/>
    </row>
    <row r="408" spans="1:12" x14ac:dyDescent="0.15">
      <c r="A408" s="5"/>
    </row>
    <row r="409" spans="1:12" x14ac:dyDescent="0.15">
      <c r="A409" s="5"/>
    </row>
    <row r="410" spans="1:12" x14ac:dyDescent="0.15">
      <c r="A410" s="5"/>
    </row>
    <row r="411" spans="1:12" x14ac:dyDescent="0.15">
      <c r="A411" s="5"/>
    </row>
    <row r="412" spans="1:12" x14ac:dyDescent="0.15">
      <c r="A412" s="5"/>
    </row>
    <row r="413" spans="1:12" x14ac:dyDescent="0.15">
      <c r="A413" s="5"/>
    </row>
    <row r="414" spans="1:12" x14ac:dyDescent="0.15">
      <c r="A414" s="5"/>
    </row>
    <row r="415" spans="1:12" x14ac:dyDescent="0.15">
      <c r="A415" s="5"/>
    </row>
    <row r="416" spans="1:12" x14ac:dyDescent="0.15">
      <c r="A416" s="5"/>
    </row>
    <row r="417" spans="1:11" x14ac:dyDescent="0.15">
      <c r="A417" s="5"/>
    </row>
    <row r="418" spans="1:11" x14ac:dyDescent="0.15">
      <c r="A418" s="5"/>
    </row>
    <row r="419" spans="1:11" x14ac:dyDescent="0.15">
      <c r="A419" s="5"/>
    </row>
    <row r="420" spans="1:11" x14ac:dyDescent="0.15">
      <c r="A420" s="5"/>
    </row>
    <row r="421" spans="1:11" x14ac:dyDescent="0.15">
      <c r="A421" s="5"/>
    </row>
    <row r="422" spans="1:11" x14ac:dyDescent="0.15">
      <c r="A422" s="5"/>
    </row>
    <row r="423" spans="1:11" x14ac:dyDescent="0.15">
      <c r="A423" s="5"/>
    </row>
    <row r="424" spans="1:11" x14ac:dyDescent="0.15">
      <c r="A424" s="5"/>
    </row>
    <row r="425" spans="1:11" x14ac:dyDescent="0.15">
      <c r="A425" s="5"/>
    </row>
    <row r="426" spans="1:11" x14ac:dyDescent="0.15">
      <c r="A426" s="5"/>
    </row>
    <row r="427" spans="1:11" x14ac:dyDescent="0.15">
      <c r="A427" s="5"/>
    </row>
    <row r="428" spans="1:11" x14ac:dyDescent="0.15">
      <c r="A428" s="5"/>
      <c r="K428" s="148"/>
    </row>
    <row r="429" spans="1:11" x14ac:dyDescent="0.15">
      <c r="A429" s="5"/>
    </row>
    <row r="430" spans="1:11" x14ac:dyDescent="0.15">
      <c r="A430" s="5"/>
    </row>
    <row r="431" spans="1:11" x14ac:dyDescent="0.15">
      <c r="A431" s="5"/>
    </row>
    <row r="432" spans="1:11" x14ac:dyDescent="0.15">
      <c r="A432" s="5"/>
    </row>
    <row r="433" spans="1:11" x14ac:dyDescent="0.15">
      <c r="A433" s="5"/>
    </row>
    <row r="434" spans="1:11" x14ac:dyDescent="0.15">
      <c r="A434" s="5"/>
    </row>
    <row r="435" spans="1:11" x14ac:dyDescent="0.15">
      <c r="A435" s="5"/>
      <c r="K435" s="148"/>
    </row>
    <row r="436" spans="1:11" x14ac:dyDescent="0.15">
      <c r="A436" s="5"/>
    </row>
    <row r="437" spans="1:11" x14ac:dyDescent="0.15">
      <c r="A437" s="5"/>
    </row>
    <row r="438" spans="1:11" x14ac:dyDescent="0.15">
      <c r="A438" s="5"/>
    </row>
    <row r="439" spans="1:11" x14ac:dyDescent="0.15">
      <c r="A439" s="5"/>
    </row>
    <row r="440" spans="1:11" x14ac:dyDescent="0.15">
      <c r="A440" s="5"/>
    </row>
    <row r="441" spans="1:11" x14ac:dyDescent="0.15">
      <c r="A441" s="5"/>
    </row>
    <row r="442" spans="1:11" x14ac:dyDescent="0.15">
      <c r="A442" s="5"/>
    </row>
    <row r="443" spans="1:11" x14ac:dyDescent="0.15">
      <c r="A443" s="5"/>
    </row>
    <row r="444" spans="1:11" x14ac:dyDescent="0.15">
      <c r="A444" s="5"/>
    </row>
    <row r="445" spans="1:11" x14ac:dyDescent="0.15">
      <c r="A445" s="5"/>
    </row>
    <row r="446" spans="1:11" x14ac:dyDescent="0.15">
      <c r="A446" s="5"/>
    </row>
    <row r="447" spans="1:11" x14ac:dyDescent="0.15">
      <c r="A447" s="5"/>
    </row>
    <row r="448" spans="1:11" x14ac:dyDescent="0.15">
      <c r="A448" s="5"/>
    </row>
    <row r="449" spans="1:11" x14ac:dyDescent="0.15">
      <c r="A449" s="5"/>
    </row>
    <row r="450" spans="1:11" x14ac:dyDescent="0.15">
      <c r="A450" s="5"/>
    </row>
    <row r="451" spans="1:11" x14ac:dyDescent="0.15">
      <c r="A451" s="5"/>
    </row>
    <row r="452" spans="1:11" x14ac:dyDescent="0.15">
      <c r="A452" s="5"/>
    </row>
    <row r="453" spans="1:11" x14ac:dyDescent="0.15">
      <c r="A453" s="5"/>
    </row>
    <row r="454" spans="1:11" x14ac:dyDescent="0.15">
      <c r="A454" s="5"/>
    </row>
    <row r="455" spans="1:11" x14ac:dyDescent="0.15">
      <c r="A455" s="5"/>
    </row>
    <row r="456" spans="1:11" x14ac:dyDescent="0.15">
      <c r="A456" s="5"/>
      <c r="K456" s="148"/>
    </row>
    <row r="457" spans="1:11" x14ac:dyDescent="0.15">
      <c r="A457" s="5"/>
    </row>
    <row r="458" spans="1:11" x14ac:dyDescent="0.15">
      <c r="A458" s="5"/>
    </row>
    <row r="459" spans="1:11" x14ac:dyDescent="0.15">
      <c r="A459" s="5"/>
    </row>
    <row r="460" spans="1:11" x14ac:dyDescent="0.15">
      <c r="A460" s="5"/>
    </row>
    <row r="461" spans="1:11" x14ac:dyDescent="0.15">
      <c r="A461" s="5"/>
      <c r="K461" s="148"/>
    </row>
    <row r="462" spans="1:11" x14ac:dyDescent="0.15">
      <c r="A462" s="5"/>
    </row>
    <row r="463" spans="1:11" x14ac:dyDescent="0.15">
      <c r="A463" s="5"/>
    </row>
    <row r="464" spans="1:11" x14ac:dyDescent="0.15">
      <c r="A464" s="5"/>
    </row>
    <row r="465" spans="1:1" x14ac:dyDescent="0.15">
      <c r="A465" s="5"/>
    </row>
    <row r="466" spans="1:1" x14ac:dyDescent="0.15">
      <c r="A466" s="5"/>
    </row>
    <row r="467" spans="1:1" x14ac:dyDescent="0.15">
      <c r="A467" s="5"/>
    </row>
    <row r="468" spans="1:1" x14ac:dyDescent="0.15">
      <c r="A468" s="5"/>
    </row>
    <row r="469" spans="1:1" x14ac:dyDescent="0.15">
      <c r="A469" s="5"/>
    </row>
    <row r="470" spans="1:1" x14ac:dyDescent="0.15">
      <c r="A470" s="5"/>
    </row>
    <row r="471" spans="1:1" x14ac:dyDescent="0.15">
      <c r="A471" s="5"/>
    </row>
    <row r="472" spans="1:1" x14ac:dyDescent="0.15">
      <c r="A472" s="5"/>
    </row>
    <row r="473" spans="1:1" x14ac:dyDescent="0.15">
      <c r="A473" s="5"/>
    </row>
    <row r="474" spans="1:1" x14ac:dyDescent="0.15">
      <c r="A474" s="5"/>
    </row>
    <row r="475" spans="1:1" x14ac:dyDescent="0.15">
      <c r="A475" s="5"/>
    </row>
    <row r="476" spans="1:1" x14ac:dyDescent="0.15">
      <c r="A476" s="5"/>
    </row>
    <row r="477" spans="1:1" x14ac:dyDescent="0.15">
      <c r="A477" s="5"/>
    </row>
    <row r="478" spans="1:1" x14ac:dyDescent="0.15">
      <c r="A478" s="5"/>
    </row>
    <row r="479" spans="1:1" x14ac:dyDescent="0.15">
      <c r="A479" s="5"/>
    </row>
    <row r="480" spans="1:1" x14ac:dyDescent="0.15">
      <c r="A480" s="5"/>
    </row>
    <row r="481" spans="1:1" x14ac:dyDescent="0.15">
      <c r="A481" s="5"/>
    </row>
    <row r="482" spans="1:1" x14ac:dyDescent="0.15">
      <c r="A482" s="5"/>
    </row>
    <row r="483" spans="1:1" x14ac:dyDescent="0.15">
      <c r="A483" s="5"/>
    </row>
    <row r="484" spans="1:1" x14ac:dyDescent="0.15">
      <c r="A484" s="5"/>
    </row>
    <row r="485" spans="1:1" x14ac:dyDescent="0.15">
      <c r="A485" s="5"/>
    </row>
    <row r="486" spans="1:1" x14ac:dyDescent="0.15">
      <c r="A486" s="5"/>
    </row>
    <row r="487" spans="1:1" x14ac:dyDescent="0.15">
      <c r="A487" s="5"/>
    </row>
    <row r="488" spans="1:1" x14ac:dyDescent="0.15">
      <c r="A488" s="5"/>
    </row>
    <row r="489" spans="1:1" x14ac:dyDescent="0.15">
      <c r="A489" s="5"/>
    </row>
    <row r="490" spans="1:1" x14ac:dyDescent="0.15">
      <c r="A490" s="5"/>
    </row>
    <row r="491" spans="1:1" x14ac:dyDescent="0.15">
      <c r="A491" s="5"/>
    </row>
    <row r="492" spans="1:1" x14ac:dyDescent="0.15">
      <c r="A492" s="5"/>
    </row>
    <row r="493" spans="1:1" x14ac:dyDescent="0.15">
      <c r="A493" s="5"/>
    </row>
    <row r="494" spans="1:1" x14ac:dyDescent="0.15">
      <c r="A494" s="5"/>
    </row>
    <row r="495" spans="1:1" x14ac:dyDescent="0.15">
      <c r="A495" s="5"/>
    </row>
    <row r="496" spans="1:1" x14ac:dyDescent="0.15">
      <c r="A496" s="5"/>
    </row>
    <row r="497" spans="1:1" x14ac:dyDescent="0.15">
      <c r="A497" s="5"/>
    </row>
    <row r="498" spans="1:1" x14ac:dyDescent="0.15">
      <c r="A498" s="5"/>
    </row>
    <row r="499" spans="1:1" x14ac:dyDescent="0.15">
      <c r="A499" s="5"/>
    </row>
    <row r="500" spans="1:1" x14ac:dyDescent="0.15">
      <c r="A500" s="5"/>
    </row>
    <row r="501" spans="1:1" x14ac:dyDescent="0.15">
      <c r="A501" s="5"/>
    </row>
    <row r="502" spans="1:1" x14ac:dyDescent="0.15">
      <c r="A502" s="5"/>
    </row>
    <row r="503" spans="1:1" x14ac:dyDescent="0.15">
      <c r="A503" s="5"/>
    </row>
    <row r="504" spans="1:1" x14ac:dyDescent="0.15">
      <c r="A504" s="5"/>
    </row>
    <row r="505" spans="1:1" x14ac:dyDescent="0.15">
      <c r="A505" s="5"/>
    </row>
    <row r="506" spans="1:1" x14ac:dyDescent="0.15">
      <c r="A506" s="5"/>
    </row>
    <row r="507" spans="1:1" x14ac:dyDescent="0.15">
      <c r="A507" s="5"/>
    </row>
    <row r="508" spans="1:1" x14ac:dyDescent="0.15">
      <c r="A508" s="5"/>
    </row>
    <row r="509" spans="1:1" x14ac:dyDescent="0.15">
      <c r="A509" s="5"/>
    </row>
    <row r="510" spans="1:1" x14ac:dyDescent="0.15">
      <c r="A510" s="5"/>
    </row>
    <row r="511" spans="1:1" x14ac:dyDescent="0.15">
      <c r="A511" s="5"/>
    </row>
    <row r="512" spans="1:1" x14ac:dyDescent="0.15">
      <c r="A512" s="5"/>
    </row>
    <row r="513" spans="1:12" x14ac:dyDescent="0.15">
      <c r="A513" s="5"/>
    </row>
    <row r="514" spans="1:12" x14ac:dyDescent="0.15">
      <c r="A514" s="5"/>
      <c r="K514" s="148"/>
      <c r="L514" s="148"/>
    </row>
    <row r="515" spans="1:12" x14ac:dyDescent="0.15">
      <c r="A515" s="5"/>
    </row>
    <row r="516" spans="1:12" x14ac:dyDescent="0.15">
      <c r="A516" s="5"/>
    </row>
    <row r="517" spans="1:12" x14ac:dyDescent="0.15">
      <c r="A517" s="5"/>
    </row>
    <row r="518" spans="1:12" x14ac:dyDescent="0.15">
      <c r="A518" s="5"/>
    </row>
    <row r="519" spans="1:12" x14ac:dyDescent="0.15">
      <c r="A519" s="5"/>
    </row>
    <row r="520" spans="1:12" x14ac:dyDescent="0.15">
      <c r="A520" s="5"/>
      <c r="K520" s="148"/>
    </row>
    <row r="521" spans="1:12" x14ac:dyDescent="0.15">
      <c r="A521" s="5"/>
    </row>
    <row r="522" spans="1:12" x14ac:dyDescent="0.15">
      <c r="A522" s="5"/>
    </row>
    <row r="523" spans="1:12" x14ac:dyDescent="0.15">
      <c r="A523" s="5"/>
    </row>
    <row r="524" spans="1:12" x14ac:dyDescent="0.15">
      <c r="A524" s="5"/>
    </row>
    <row r="525" spans="1:12" x14ac:dyDescent="0.15">
      <c r="A525" s="5"/>
    </row>
    <row r="526" spans="1:12" x14ac:dyDescent="0.15">
      <c r="A526" s="5"/>
    </row>
    <row r="527" spans="1:12" x14ac:dyDescent="0.15">
      <c r="A527" s="5"/>
    </row>
    <row r="528" spans="1:12" x14ac:dyDescent="0.15">
      <c r="A528" s="5"/>
      <c r="K528" s="148"/>
    </row>
    <row r="529" spans="1:1" x14ac:dyDescent="0.15">
      <c r="A529" s="5"/>
    </row>
    <row r="530" spans="1:1" x14ac:dyDescent="0.15">
      <c r="A530" s="5"/>
    </row>
    <row r="531" spans="1:1" x14ac:dyDescent="0.15">
      <c r="A531" s="5"/>
    </row>
    <row r="532" spans="1:1" x14ac:dyDescent="0.15">
      <c r="A532" s="5"/>
    </row>
    <row r="533" spans="1:1" x14ac:dyDescent="0.15">
      <c r="A533" s="5"/>
    </row>
    <row r="534" spans="1:1" x14ac:dyDescent="0.15">
      <c r="A534" s="5"/>
    </row>
    <row r="535" spans="1:1" x14ac:dyDescent="0.15">
      <c r="A535" s="5"/>
    </row>
    <row r="536" spans="1:1" x14ac:dyDescent="0.15">
      <c r="A536" s="5"/>
    </row>
    <row r="537" spans="1:1" x14ac:dyDescent="0.15">
      <c r="A537" s="5"/>
    </row>
    <row r="538" spans="1:1" x14ac:dyDescent="0.15">
      <c r="A538" s="5"/>
    </row>
    <row r="539" spans="1:1" x14ac:dyDescent="0.15">
      <c r="A539" s="5"/>
    </row>
    <row r="540" spans="1:1" x14ac:dyDescent="0.15">
      <c r="A540" s="5"/>
    </row>
    <row r="541" spans="1:1" x14ac:dyDescent="0.15">
      <c r="A541" s="5"/>
    </row>
    <row r="542" spans="1:1" x14ac:dyDescent="0.15">
      <c r="A542" s="5"/>
    </row>
    <row r="543" spans="1:1" x14ac:dyDescent="0.15">
      <c r="A543" s="5"/>
    </row>
    <row r="544" spans="1:1" x14ac:dyDescent="0.15">
      <c r="A544" s="5"/>
    </row>
    <row r="545" spans="1:11" x14ac:dyDescent="0.15">
      <c r="A545" s="5"/>
    </row>
    <row r="546" spans="1:11" x14ac:dyDescent="0.15">
      <c r="A546" s="5"/>
      <c r="K546" s="148"/>
    </row>
    <row r="547" spans="1:11" x14ac:dyDescent="0.15">
      <c r="A547" s="5"/>
      <c r="K547" s="148"/>
    </row>
    <row r="548" spans="1:11" x14ac:dyDescent="0.15">
      <c r="A548" s="5"/>
    </row>
    <row r="549" spans="1:11" x14ac:dyDescent="0.15">
      <c r="A549" s="5"/>
    </row>
    <row r="550" spans="1:11" x14ac:dyDescent="0.15">
      <c r="A550" s="5"/>
    </row>
    <row r="551" spans="1:11" x14ac:dyDescent="0.15">
      <c r="A551" s="5"/>
    </row>
    <row r="552" spans="1:11" x14ac:dyDescent="0.15">
      <c r="A552" s="5"/>
    </row>
    <row r="553" spans="1:11" x14ac:dyDescent="0.15">
      <c r="A553" s="5"/>
    </row>
    <row r="554" spans="1:11" x14ac:dyDescent="0.15">
      <c r="A554" s="5"/>
    </row>
    <row r="555" spans="1:11" x14ac:dyDescent="0.15">
      <c r="A555" s="5"/>
    </row>
    <row r="556" spans="1:11" x14ac:dyDescent="0.15">
      <c r="A556" s="5"/>
    </row>
    <row r="557" spans="1:11" x14ac:dyDescent="0.15">
      <c r="A557" s="5"/>
    </row>
    <row r="558" spans="1:11" x14ac:dyDescent="0.15">
      <c r="A558" s="5"/>
    </row>
    <row r="559" spans="1:11" x14ac:dyDescent="0.15">
      <c r="A559" s="5"/>
    </row>
    <row r="560" spans="1:11" x14ac:dyDescent="0.15">
      <c r="A560" s="5"/>
    </row>
    <row r="561" spans="1:11" x14ac:dyDescent="0.15">
      <c r="A561" s="5"/>
    </row>
    <row r="562" spans="1:11" x14ac:dyDescent="0.15">
      <c r="A562" s="5"/>
    </row>
    <row r="563" spans="1:11" x14ac:dyDescent="0.15">
      <c r="A563" s="5"/>
    </row>
    <row r="564" spans="1:11" x14ac:dyDescent="0.15">
      <c r="A564" s="5"/>
    </row>
    <row r="565" spans="1:11" x14ac:dyDescent="0.15">
      <c r="A565" s="5"/>
      <c r="K565" s="148"/>
    </row>
    <row r="566" spans="1:11" x14ac:dyDescent="0.15">
      <c r="A566" s="5"/>
    </row>
    <row r="567" spans="1:11" x14ac:dyDescent="0.15">
      <c r="A567" s="5"/>
    </row>
    <row r="568" spans="1:11" x14ac:dyDescent="0.15">
      <c r="A568" s="5"/>
    </row>
    <row r="569" spans="1:11" x14ac:dyDescent="0.15">
      <c r="A569" s="5"/>
    </row>
    <row r="570" spans="1:11" x14ac:dyDescent="0.15">
      <c r="A570" s="5"/>
    </row>
    <row r="571" spans="1:11" x14ac:dyDescent="0.15">
      <c r="A571" s="5"/>
    </row>
    <row r="572" spans="1:11" x14ac:dyDescent="0.15">
      <c r="A572" s="5"/>
    </row>
    <row r="573" spans="1:11" x14ac:dyDescent="0.15">
      <c r="A573" s="5"/>
    </row>
    <row r="574" spans="1:11" x14ac:dyDescent="0.15">
      <c r="A574" s="5"/>
    </row>
    <row r="575" spans="1:11" x14ac:dyDescent="0.15">
      <c r="A575" s="5"/>
    </row>
    <row r="576" spans="1:11" x14ac:dyDescent="0.15">
      <c r="A576" s="5"/>
    </row>
    <row r="577" spans="1:11" x14ac:dyDescent="0.15">
      <c r="A577" s="5"/>
    </row>
    <row r="578" spans="1:11" x14ac:dyDescent="0.15">
      <c r="A578" s="5"/>
    </row>
    <row r="579" spans="1:11" x14ac:dyDescent="0.15">
      <c r="A579" s="5"/>
    </row>
    <row r="580" spans="1:11" x14ac:dyDescent="0.15">
      <c r="A580" s="5"/>
    </row>
    <row r="581" spans="1:11" x14ac:dyDescent="0.15">
      <c r="A581" s="5"/>
    </row>
    <row r="582" spans="1:11" x14ac:dyDescent="0.15">
      <c r="A582" s="5"/>
    </row>
    <row r="583" spans="1:11" x14ac:dyDescent="0.15">
      <c r="A583" s="5"/>
    </row>
    <row r="584" spans="1:11" x14ac:dyDescent="0.15">
      <c r="A584" s="5"/>
      <c r="K584" s="148"/>
    </row>
    <row r="585" spans="1:11" x14ac:dyDescent="0.15">
      <c r="A585" s="5"/>
    </row>
    <row r="586" spans="1:11" x14ac:dyDescent="0.15">
      <c r="A586" s="5"/>
    </row>
    <row r="587" spans="1:11" x14ac:dyDescent="0.15">
      <c r="A587" s="5"/>
    </row>
    <row r="588" spans="1:11" x14ac:dyDescent="0.15">
      <c r="A588" s="5"/>
    </row>
    <row r="589" spans="1:11" x14ac:dyDescent="0.15">
      <c r="A589" s="5"/>
    </row>
    <row r="590" spans="1:11" x14ac:dyDescent="0.15">
      <c r="A590" s="5"/>
    </row>
    <row r="591" spans="1:11" x14ac:dyDescent="0.15">
      <c r="A591" s="5"/>
    </row>
    <row r="592" spans="1:11" x14ac:dyDescent="0.15">
      <c r="A592" s="5"/>
    </row>
    <row r="593" spans="1:1" x14ac:dyDescent="0.15">
      <c r="A593" s="5"/>
    </row>
    <row r="594" spans="1:1" x14ac:dyDescent="0.15">
      <c r="A594" s="5"/>
    </row>
    <row r="595" spans="1:1" x14ac:dyDescent="0.15">
      <c r="A595" s="5"/>
    </row>
    <row r="596" spans="1:1" x14ac:dyDescent="0.15">
      <c r="A596" s="5"/>
    </row>
    <row r="597" spans="1:1" x14ac:dyDescent="0.15">
      <c r="A597" s="5"/>
    </row>
    <row r="598" spans="1:1" x14ac:dyDescent="0.15">
      <c r="A598" s="5"/>
    </row>
    <row r="599" spans="1:1" x14ac:dyDescent="0.15">
      <c r="A599" s="5"/>
    </row>
    <row r="600" spans="1:1" x14ac:dyDescent="0.15">
      <c r="A600" s="5"/>
    </row>
    <row r="601" spans="1:1" x14ac:dyDescent="0.15">
      <c r="A601" s="5"/>
    </row>
    <row r="602" spans="1:1" x14ac:dyDescent="0.15">
      <c r="A602" s="5"/>
    </row>
    <row r="603" spans="1:1" x14ac:dyDescent="0.15">
      <c r="A603" s="5"/>
    </row>
    <row r="604" spans="1:1" x14ac:dyDescent="0.15">
      <c r="A604" s="5"/>
    </row>
    <row r="605" spans="1:1" x14ac:dyDescent="0.15">
      <c r="A605" s="5"/>
    </row>
    <row r="606" spans="1:1" x14ac:dyDescent="0.15">
      <c r="A606" s="5"/>
    </row>
    <row r="607" spans="1:1" x14ac:dyDescent="0.15">
      <c r="A607" s="5"/>
    </row>
    <row r="608" spans="1:1" x14ac:dyDescent="0.15">
      <c r="A608" s="5"/>
    </row>
    <row r="609" spans="1:11" x14ac:dyDescent="0.15">
      <c r="A609" s="5"/>
    </row>
    <row r="610" spans="1:11" x14ac:dyDescent="0.15">
      <c r="A610" s="5"/>
    </row>
    <row r="611" spans="1:11" x14ac:dyDescent="0.15">
      <c r="A611" s="5"/>
    </row>
    <row r="612" spans="1:11" x14ac:dyDescent="0.15">
      <c r="A612" s="5"/>
    </row>
    <row r="613" spans="1:11" x14ac:dyDescent="0.15">
      <c r="A613" s="5"/>
    </row>
    <row r="614" spans="1:11" x14ac:dyDescent="0.15">
      <c r="A614" s="5"/>
    </row>
    <row r="615" spans="1:11" x14ac:dyDescent="0.15">
      <c r="A615" s="5"/>
    </row>
    <row r="616" spans="1:11" x14ac:dyDescent="0.15">
      <c r="A616" s="5"/>
    </row>
    <row r="617" spans="1:11" x14ac:dyDescent="0.15">
      <c r="A617" s="5"/>
    </row>
    <row r="618" spans="1:11" x14ac:dyDescent="0.15">
      <c r="A618" s="5"/>
      <c r="K618" s="148"/>
    </row>
    <row r="619" spans="1:11" x14ac:dyDescent="0.15">
      <c r="A619" s="5"/>
    </row>
    <row r="620" spans="1:11" x14ac:dyDescent="0.15">
      <c r="A620" s="5"/>
    </row>
    <row r="621" spans="1:11" x14ac:dyDescent="0.15">
      <c r="A621" s="5"/>
    </row>
    <row r="622" spans="1:11" x14ac:dyDescent="0.15">
      <c r="A622" s="5"/>
      <c r="K622" s="148"/>
    </row>
    <row r="623" spans="1:11" x14ac:dyDescent="0.15">
      <c r="A623" s="5"/>
    </row>
    <row r="624" spans="1:11" x14ac:dyDescent="0.15">
      <c r="A624" s="5"/>
    </row>
    <row r="625" spans="1:11" x14ac:dyDescent="0.15">
      <c r="A625" s="5"/>
    </row>
    <row r="626" spans="1:11" x14ac:dyDescent="0.15">
      <c r="A626" s="5"/>
    </row>
    <row r="627" spans="1:11" x14ac:dyDescent="0.15">
      <c r="A627" s="5"/>
    </row>
    <row r="628" spans="1:11" x14ac:dyDescent="0.15">
      <c r="A628" s="5"/>
    </row>
    <row r="629" spans="1:11" x14ac:dyDescent="0.15">
      <c r="A629" s="5"/>
    </row>
    <row r="630" spans="1:11" x14ac:dyDescent="0.15">
      <c r="A630" s="5"/>
    </row>
    <row r="631" spans="1:11" x14ac:dyDescent="0.15">
      <c r="A631" s="5"/>
    </row>
    <row r="632" spans="1:11" x14ac:dyDescent="0.15">
      <c r="A632" s="5"/>
    </row>
    <row r="633" spans="1:11" x14ac:dyDescent="0.15">
      <c r="A633" s="5"/>
    </row>
    <row r="634" spans="1:11" x14ac:dyDescent="0.15">
      <c r="A634" s="5"/>
      <c r="K634" s="148"/>
    </row>
    <row r="635" spans="1:11" x14ac:dyDescent="0.15">
      <c r="A635" s="5"/>
    </row>
    <row r="636" spans="1:11" x14ac:dyDescent="0.15">
      <c r="A636" s="5"/>
    </row>
    <row r="637" spans="1:11" x14ac:dyDescent="0.15">
      <c r="A637" s="5"/>
    </row>
    <row r="638" spans="1:11" x14ac:dyDescent="0.15">
      <c r="A638" s="5"/>
    </row>
    <row r="639" spans="1:11" x14ac:dyDescent="0.15">
      <c r="A639" s="5"/>
    </row>
    <row r="640" spans="1:11" x14ac:dyDescent="0.15">
      <c r="A640" s="5"/>
    </row>
    <row r="641" spans="1:11" x14ac:dyDescent="0.15">
      <c r="A641" s="5"/>
    </row>
    <row r="642" spans="1:11" x14ac:dyDescent="0.15">
      <c r="A642" s="5"/>
    </row>
    <row r="643" spans="1:11" x14ac:dyDescent="0.15">
      <c r="A643" s="5"/>
    </row>
    <row r="644" spans="1:11" x14ac:dyDescent="0.15">
      <c r="A644" s="5"/>
    </row>
    <row r="645" spans="1:11" x14ac:dyDescent="0.15">
      <c r="A645" s="5"/>
    </row>
    <row r="646" spans="1:11" x14ac:dyDescent="0.15">
      <c r="A646" s="5"/>
    </row>
    <row r="647" spans="1:11" x14ac:dyDescent="0.15">
      <c r="A647" s="5"/>
    </row>
    <row r="648" spans="1:11" x14ac:dyDescent="0.15">
      <c r="A648" s="5"/>
    </row>
    <row r="649" spans="1:11" x14ac:dyDescent="0.15">
      <c r="A649" s="5"/>
    </row>
    <row r="650" spans="1:11" x14ac:dyDescent="0.15">
      <c r="A650" s="5"/>
    </row>
    <row r="651" spans="1:11" x14ac:dyDescent="0.15">
      <c r="A651" s="5"/>
    </row>
    <row r="652" spans="1:11" x14ac:dyDescent="0.15">
      <c r="A652" s="5"/>
      <c r="K652" s="148"/>
    </row>
    <row r="653" spans="1:11" x14ac:dyDescent="0.15">
      <c r="A653" s="5"/>
    </row>
    <row r="654" spans="1:11" x14ac:dyDescent="0.15">
      <c r="A654" s="5"/>
    </row>
    <row r="655" spans="1:11" x14ac:dyDescent="0.15">
      <c r="A655" s="5"/>
    </row>
    <row r="656" spans="1:11" x14ac:dyDescent="0.15">
      <c r="A656" s="5"/>
    </row>
    <row r="657" spans="1:1" x14ac:dyDescent="0.15">
      <c r="A657" s="5"/>
    </row>
    <row r="658" spans="1:1" x14ac:dyDescent="0.15">
      <c r="A658" s="5"/>
    </row>
    <row r="659" spans="1:1" x14ac:dyDescent="0.15">
      <c r="A659" s="5"/>
    </row>
    <row r="660" spans="1:1" x14ac:dyDescent="0.15">
      <c r="A660" s="5"/>
    </row>
    <row r="661" spans="1:1" x14ac:dyDescent="0.15">
      <c r="A661" s="5"/>
    </row>
    <row r="662" spans="1:1" x14ac:dyDescent="0.15">
      <c r="A662" s="5"/>
    </row>
    <row r="663" spans="1:1" x14ac:dyDescent="0.15">
      <c r="A663" s="5"/>
    </row>
    <row r="664" spans="1:1" x14ac:dyDescent="0.15">
      <c r="A664" s="5"/>
    </row>
    <row r="665" spans="1:1" x14ac:dyDescent="0.15">
      <c r="A665" s="5"/>
    </row>
    <row r="666" spans="1:1" x14ac:dyDescent="0.15">
      <c r="A666" s="5"/>
    </row>
    <row r="667" spans="1:1" x14ac:dyDescent="0.15">
      <c r="A667" s="5"/>
    </row>
    <row r="668" spans="1:1" x14ac:dyDescent="0.15">
      <c r="A668" s="5"/>
    </row>
    <row r="669" spans="1:1" x14ac:dyDescent="0.15">
      <c r="A669" s="5"/>
    </row>
    <row r="670" spans="1:1" x14ac:dyDescent="0.15">
      <c r="A670" s="5"/>
    </row>
    <row r="671" spans="1:1" x14ac:dyDescent="0.15">
      <c r="A671" s="5"/>
    </row>
    <row r="672" spans="1:1" x14ac:dyDescent="0.15">
      <c r="A672" s="5"/>
    </row>
    <row r="673" spans="1:1" x14ac:dyDescent="0.15">
      <c r="A673" s="5"/>
    </row>
    <row r="674" spans="1:1" x14ac:dyDescent="0.15">
      <c r="A674" s="5"/>
    </row>
    <row r="675" spans="1:1" x14ac:dyDescent="0.15">
      <c r="A675" s="5"/>
    </row>
    <row r="676" spans="1:1" x14ac:dyDescent="0.15">
      <c r="A676" s="5"/>
    </row>
    <row r="677" spans="1:1" x14ac:dyDescent="0.15">
      <c r="A677" s="5"/>
    </row>
    <row r="678" spans="1:1" x14ac:dyDescent="0.15">
      <c r="A678" s="5"/>
    </row>
    <row r="679" spans="1:1" x14ac:dyDescent="0.15">
      <c r="A679" s="5"/>
    </row>
    <row r="680" spans="1:1" x14ac:dyDescent="0.15">
      <c r="A680" s="5"/>
    </row>
    <row r="681" spans="1:1" x14ac:dyDescent="0.15">
      <c r="A681" s="5"/>
    </row>
    <row r="682" spans="1:1" x14ac:dyDescent="0.15">
      <c r="A682" s="5"/>
    </row>
    <row r="683" spans="1:1" x14ac:dyDescent="0.15">
      <c r="A683" s="5"/>
    </row>
    <row r="684" spans="1:1" x14ac:dyDescent="0.15">
      <c r="A684" s="5"/>
    </row>
    <row r="685" spans="1:1" x14ac:dyDescent="0.15">
      <c r="A685" s="5"/>
    </row>
    <row r="686" spans="1:1" x14ac:dyDescent="0.15">
      <c r="A686" s="5"/>
    </row>
    <row r="687" spans="1:1" x14ac:dyDescent="0.15">
      <c r="A687" s="5"/>
    </row>
    <row r="688" spans="1:1" x14ac:dyDescent="0.15">
      <c r="A688" s="5"/>
    </row>
    <row r="689" spans="1:11" x14ac:dyDescent="0.15">
      <c r="A689" s="5"/>
      <c r="K689" s="148"/>
    </row>
    <row r="690" spans="1:11" x14ac:dyDescent="0.15">
      <c r="A690" s="5"/>
    </row>
    <row r="691" spans="1:11" x14ac:dyDescent="0.15">
      <c r="A691" s="5"/>
    </row>
    <row r="692" spans="1:11" x14ac:dyDescent="0.15">
      <c r="A692" s="5"/>
    </row>
    <row r="693" spans="1:11" x14ac:dyDescent="0.15">
      <c r="A693" s="5"/>
    </row>
    <row r="694" spans="1:11" x14ac:dyDescent="0.15">
      <c r="A694" s="5"/>
    </row>
    <row r="695" spans="1:11" x14ac:dyDescent="0.15">
      <c r="A695" s="5"/>
    </row>
    <row r="696" spans="1:11" x14ac:dyDescent="0.15">
      <c r="A696" s="5"/>
    </row>
    <row r="697" spans="1:11" x14ac:dyDescent="0.15">
      <c r="A697" s="5"/>
    </row>
    <row r="698" spans="1:11" x14ac:dyDescent="0.15">
      <c r="A698" s="5"/>
    </row>
    <row r="699" spans="1:11" x14ac:dyDescent="0.15">
      <c r="A699" s="5"/>
    </row>
    <row r="700" spans="1:11" x14ac:dyDescent="0.15">
      <c r="A700" s="5"/>
    </row>
    <row r="701" spans="1:11" x14ac:dyDescent="0.15">
      <c r="A701" s="5"/>
    </row>
    <row r="702" spans="1:11" x14ac:dyDescent="0.15">
      <c r="A702" s="5"/>
      <c r="K702" s="148"/>
    </row>
    <row r="703" spans="1:11" x14ac:dyDescent="0.15">
      <c r="A703" s="5"/>
    </row>
    <row r="704" spans="1:11" x14ac:dyDescent="0.15">
      <c r="A704" s="5"/>
    </row>
    <row r="705" spans="1:11" x14ac:dyDescent="0.15">
      <c r="A705" s="5"/>
    </row>
    <row r="706" spans="1:11" x14ac:dyDescent="0.15">
      <c r="A706" s="5"/>
    </row>
    <row r="707" spans="1:11" x14ac:dyDescent="0.15">
      <c r="A707" s="5"/>
    </row>
    <row r="708" spans="1:11" x14ac:dyDescent="0.15">
      <c r="A708" s="5"/>
    </row>
    <row r="709" spans="1:11" x14ac:dyDescent="0.15">
      <c r="A709" s="5"/>
    </row>
    <row r="710" spans="1:11" x14ac:dyDescent="0.15">
      <c r="A710" s="5"/>
    </row>
    <row r="711" spans="1:11" x14ac:dyDescent="0.15">
      <c r="A711" s="5"/>
    </row>
    <row r="712" spans="1:11" x14ac:dyDescent="0.15">
      <c r="A712" s="5"/>
    </row>
    <row r="713" spans="1:11" x14ac:dyDescent="0.15">
      <c r="A713" s="5"/>
    </row>
    <row r="714" spans="1:11" x14ac:dyDescent="0.15">
      <c r="A714" s="5"/>
    </row>
    <row r="715" spans="1:11" x14ac:dyDescent="0.15">
      <c r="A715" s="5"/>
    </row>
    <row r="716" spans="1:11" x14ac:dyDescent="0.15">
      <c r="A716" s="5"/>
    </row>
    <row r="717" spans="1:11" x14ac:dyDescent="0.15">
      <c r="A717" s="5"/>
    </row>
    <row r="718" spans="1:11" x14ac:dyDescent="0.15">
      <c r="A718" s="5"/>
    </row>
    <row r="719" spans="1:11" x14ac:dyDescent="0.15">
      <c r="A719" s="5"/>
    </row>
    <row r="720" spans="1:11" x14ac:dyDescent="0.15">
      <c r="A720" s="5"/>
      <c r="K720" s="148"/>
    </row>
    <row r="721" spans="1:1" x14ac:dyDescent="0.15">
      <c r="A721" s="5"/>
    </row>
    <row r="722" spans="1:1" x14ac:dyDescent="0.15">
      <c r="A722" s="5"/>
    </row>
    <row r="723" spans="1:1" x14ac:dyDescent="0.15">
      <c r="A723" s="5"/>
    </row>
    <row r="724" spans="1:1" x14ac:dyDescent="0.15">
      <c r="A724" s="5"/>
    </row>
    <row r="725" spans="1:1" x14ac:dyDescent="0.15">
      <c r="A725" s="5"/>
    </row>
    <row r="726" spans="1:1" x14ac:dyDescent="0.15">
      <c r="A726" s="5"/>
    </row>
    <row r="727" spans="1:1" x14ac:dyDescent="0.15">
      <c r="A727" s="5"/>
    </row>
    <row r="728" spans="1:1" x14ac:dyDescent="0.15">
      <c r="A728" s="5"/>
    </row>
    <row r="729" spans="1:1" x14ac:dyDescent="0.15">
      <c r="A729" s="5"/>
    </row>
    <row r="730" spans="1:1" x14ac:dyDescent="0.15">
      <c r="A730" s="5"/>
    </row>
    <row r="731" spans="1:1" x14ac:dyDescent="0.15">
      <c r="A731" s="5"/>
    </row>
    <row r="732" spans="1:1" x14ac:dyDescent="0.15">
      <c r="A732" s="5"/>
    </row>
    <row r="733" spans="1:1" x14ac:dyDescent="0.15">
      <c r="A733" s="5"/>
    </row>
    <row r="734" spans="1:1" x14ac:dyDescent="0.15">
      <c r="A734" s="5"/>
    </row>
    <row r="735" spans="1:1" x14ac:dyDescent="0.15">
      <c r="A735" s="5"/>
    </row>
    <row r="736" spans="1:1" x14ac:dyDescent="0.15">
      <c r="A736" s="5"/>
    </row>
    <row r="737" spans="1:1" x14ac:dyDescent="0.15">
      <c r="A737" s="5"/>
    </row>
    <row r="738" spans="1:1" x14ac:dyDescent="0.15">
      <c r="A738" s="5"/>
    </row>
    <row r="739" spans="1:1" x14ac:dyDescent="0.15">
      <c r="A739" s="5"/>
    </row>
    <row r="740" spans="1:1" x14ac:dyDescent="0.15">
      <c r="A740" s="5"/>
    </row>
    <row r="741" spans="1:1" x14ac:dyDescent="0.15">
      <c r="A741" s="5"/>
    </row>
    <row r="742" spans="1:1" x14ac:dyDescent="0.15">
      <c r="A742" s="5"/>
    </row>
    <row r="743" spans="1:1" x14ac:dyDescent="0.15">
      <c r="A743" s="5"/>
    </row>
    <row r="744" spans="1:1" x14ac:dyDescent="0.15">
      <c r="A744" s="5"/>
    </row>
    <row r="745" spans="1:1" x14ac:dyDescent="0.15">
      <c r="A745" s="5"/>
    </row>
    <row r="746" spans="1:1" x14ac:dyDescent="0.15">
      <c r="A746" s="5"/>
    </row>
    <row r="747" spans="1:1" x14ac:dyDescent="0.15">
      <c r="A747" s="5"/>
    </row>
    <row r="748" spans="1:1" x14ac:dyDescent="0.15">
      <c r="A748" s="5"/>
    </row>
    <row r="749" spans="1:1" x14ac:dyDescent="0.15">
      <c r="A749" s="5"/>
    </row>
    <row r="750" spans="1:1" x14ac:dyDescent="0.15">
      <c r="A750" s="5"/>
    </row>
    <row r="751" spans="1:1" x14ac:dyDescent="0.15">
      <c r="A751" s="5"/>
    </row>
    <row r="752" spans="1:1" x14ac:dyDescent="0.15">
      <c r="A752" s="5"/>
    </row>
    <row r="753" spans="1:11" x14ac:dyDescent="0.15">
      <c r="A753" s="5"/>
    </row>
    <row r="754" spans="1:11" x14ac:dyDescent="0.15">
      <c r="A754" s="5"/>
    </row>
    <row r="755" spans="1:11" x14ac:dyDescent="0.15">
      <c r="A755" s="5"/>
    </row>
    <row r="756" spans="1:11" x14ac:dyDescent="0.15">
      <c r="A756" s="5"/>
    </row>
    <row r="757" spans="1:11" x14ac:dyDescent="0.15">
      <c r="A757" s="5"/>
    </row>
    <row r="758" spans="1:11" x14ac:dyDescent="0.15">
      <c r="A758" s="5"/>
      <c r="K758" s="148"/>
    </row>
    <row r="759" spans="1:11" x14ac:dyDescent="0.15">
      <c r="A759" s="5"/>
    </row>
    <row r="760" spans="1:11" x14ac:dyDescent="0.15">
      <c r="A760" s="5"/>
    </row>
    <row r="761" spans="1:11" x14ac:dyDescent="0.15">
      <c r="A761" s="5"/>
    </row>
    <row r="762" spans="1:11" x14ac:dyDescent="0.15">
      <c r="A762" s="5"/>
    </row>
    <row r="763" spans="1:11" x14ac:dyDescent="0.15">
      <c r="A763" s="5"/>
    </row>
    <row r="764" spans="1:11" x14ac:dyDescent="0.15">
      <c r="A764" s="5"/>
    </row>
    <row r="765" spans="1:11" x14ac:dyDescent="0.15">
      <c r="A765" s="5"/>
    </row>
    <row r="766" spans="1:11" x14ac:dyDescent="0.15">
      <c r="A766" s="5"/>
    </row>
    <row r="767" spans="1:11" x14ac:dyDescent="0.15">
      <c r="A767" s="5"/>
    </row>
    <row r="768" spans="1:11" x14ac:dyDescent="0.15">
      <c r="A768" s="5"/>
    </row>
    <row r="769" spans="1:1" x14ac:dyDescent="0.15">
      <c r="A769" s="5"/>
    </row>
    <row r="770" spans="1:1" x14ac:dyDescent="0.15">
      <c r="A770" s="5"/>
    </row>
    <row r="771" spans="1:1" x14ac:dyDescent="0.15">
      <c r="A771" s="5"/>
    </row>
    <row r="772" spans="1:1" x14ac:dyDescent="0.15">
      <c r="A772" s="5"/>
    </row>
    <row r="773" spans="1:1" x14ac:dyDescent="0.15">
      <c r="A773" s="5"/>
    </row>
    <row r="774" spans="1:1" x14ac:dyDescent="0.15">
      <c r="A774" s="5"/>
    </row>
  </sheetData>
  <phoneticPr fontId="2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B171"/>
  <sheetViews>
    <sheetView showGridLines="0" workbookViewId="0">
      <selection activeCell="G22" sqref="G22:H22"/>
    </sheetView>
  </sheetViews>
  <sheetFormatPr defaultRowHeight="13.5" x14ac:dyDescent="0.15"/>
  <cols>
    <col min="1" max="1" width="8.75" style="230" customWidth="1"/>
    <col min="2" max="3" width="9" style="230"/>
    <col min="4" max="4" width="18.75" style="230" customWidth="1"/>
    <col min="5" max="5" width="20.75" style="230" customWidth="1"/>
    <col min="6" max="6" width="14.5" style="230" customWidth="1"/>
    <col min="7" max="7" width="17" style="230" customWidth="1"/>
    <col min="8" max="9" width="14.5" style="230" customWidth="1"/>
    <col min="10" max="10" width="19.5" style="230" customWidth="1"/>
    <col min="11" max="11" width="18.25" style="230" customWidth="1"/>
    <col min="12" max="12" width="14.5" style="230" customWidth="1"/>
    <col min="13" max="13" width="23.25" style="230" customWidth="1"/>
    <col min="14" max="15" width="14.5" style="230" customWidth="1"/>
    <col min="16" max="16384" width="9" style="230"/>
  </cols>
  <sheetData>
    <row r="1" spans="1:28" x14ac:dyDescent="0.15">
      <c r="A1" s="174" t="s">
        <v>1111</v>
      </c>
      <c r="B1" s="175" t="s">
        <v>1098</v>
      </c>
      <c r="C1" s="176" t="s">
        <v>1109</v>
      </c>
      <c r="D1" s="205" t="s">
        <v>1445</v>
      </c>
      <c r="E1" s="205" t="s">
        <v>1300</v>
      </c>
      <c r="F1"/>
      <c r="G1"/>
      <c r="H1"/>
      <c r="I1"/>
      <c r="J1"/>
      <c r="K1"/>
      <c r="L1"/>
      <c r="M1"/>
      <c r="N1"/>
      <c r="O1"/>
    </row>
    <row r="2" spans="1:28" x14ac:dyDescent="0.15">
      <c r="A2" s="5">
        <v>1703</v>
      </c>
      <c r="B2" s="230" t="s">
        <v>65</v>
      </c>
      <c r="C2" s="230">
        <v>1.9597537604000002E-3</v>
      </c>
      <c r="D2" s="205" t="s">
        <v>1298</v>
      </c>
      <c r="E2" s="230" t="s">
        <v>65</v>
      </c>
      <c r="F2" s="230" t="s">
        <v>396</v>
      </c>
      <c r="G2" s="230" t="s">
        <v>32</v>
      </c>
      <c r="H2" s="230" t="s">
        <v>95</v>
      </c>
      <c r="I2" s="230" t="s">
        <v>100</v>
      </c>
      <c r="J2" s="230" t="s">
        <v>88</v>
      </c>
      <c r="K2" s="230" t="s">
        <v>410</v>
      </c>
      <c r="L2" s="230" t="s">
        <v>741</v>
      </c>
      <c r="M2" s="230" t="s">
        <v>99</v>
      </c>
      <c r="N2" s="230" t="s">
        <v>27</v>
      </c>
      <c r="O2" s="230" t="s">
        <v>1299</v>
      </c>
      <c r="Q2" s="154"/>
      <c r="S2" s="154"/>
      <c r="T2" s="21"/>
      <c r="U2" s="21"/>
      <c r="V2" s="21"/>
      <c r="W2" s="21"/>
      <c r="X2" s="21"/>
      <c r="Y2" s="21"/>
      <c r="Z2" s="21"/>
      <c r="AA2" s="154"/>
      <c r="AB2" s="154"/>
    </row>
    <row r="3" spans="1:28" x14ac:dyDescent="0.15">
      <c r="A3" s="5">
        <v>1703</v>
      </c>
      <c r="B3" s="230" t="s">
        <v>396</v>
      </c>
      <c r="C3" s="230">
        <v>2.0090825232E-3</v>
      </c>
      <c r="D3" s="206">
        <v>1703</v>
      </c>
      <c r="E3" s="207">
        <v>1.9597537604000002E-3</v>
      </c>
      <c r="F3" s="207">
        <v>2.0090825232E-3</v>
      </c>
      <c r="G3" s="207">
        <v>4.8159543000000004E-3</v>
      </c>
      <c r="H3" s="207">
        <v>1.2590920352630001E-3</v>
      </c>
      <c r="I3" s="207">
        <v>4.3970727299999998E-2</v>
      </c>
      <c r="J3" s="207">
        <v>1.659544851E-4</v>
      </c>
      <c r="K3" s="207">
        <v>8.4951716310000002E-4</v>
      </c>
      <c r="L3" s="207">
        <v>3.7387139999999999E-4</v>
      </c>
      <c r="M3" s="207">
        <v>1.90428848E-2</v>
      </c>
      <c r="N3" s="207">
        <v>8.62026E-5</v>
      </c>
      <c r="O3" s="207">
        <v>7.4533040367063E-2</v>
      </c>
    </row>
    <row r="4" spans="1:28" x14ac:dyDescent="0.15">
      <c r="A4" s="5">
        <v>1703</v>
      </c>
      <c r="B4" s="230" t="s">
        <v>32</v>
      </c>
      <c r="C4" s="230">
        <v>4.8159543000000004E-3</v>
      </c>
      <c r="D4" s="206">
        <v>1704</v>
      </c>
      <c r="E4" s="207">
        <v>2.7965315851999997E-3</v>
      </c>
      <c r="F4" s="207">
        <v>4.0221141999999994E-3</v>
      </c>
      <c r="G4" s="207">
        <v>5.1809609999999996E-3</v>
      </c>
      <c r="H4" s="207">
        <v>1.5877419E-3</v>
      </c>
      <c r="I4" s="207">
        <v>4.6295025300000001E-2</v>
      </c>
      <c r="J4" s="207">
        <v>1.4821751009999999E-4</v>
      </c>
      <c r="K4" s="207">
        <v>1.5575007000000001E-3</v>
      </c>
      <c r="L4" s="207">
        <v>6.1183900000000009E-5</v>
      </c>
      <c r="M4" s="207">
        <v>4.320738E-4</v>
      </c>
      <c r="N4" s="207">
        <v>1.94045112E-5</v>
      </c>
      <c r="O4" s="207">
        <v>6.2100754406500001E-2</v>
      </c>
    </row>
    <row r="5" spans="1:28" x14ac:dyDescent="0.15">
      <c r="A5" s="5">
        <v>1703</v>
      </c>
      <c r="B5" s="230" t="s">
        <v>95</v>
      </c>
      <c r="C5" s="230">
        <v>1.2590920352630001E-3</v>
      </c>
      <c r="D5" s="206">
        <v>1705</v>
      </c>
      <c r="E5" s="207">
        <v>6.5936361000000004E-3</v>
      </c>
      <c r="F5" s="207">
        <v>5.2246793378999999E-3</v>
      </c>
      <c r="G5" s="207">
        <v>7.0074266999999996E-3</v>
      </c>
      <c r="H5" s="207">
        <v>4.3284489999999997E-4</v>
      </c>
      <c r="I5" s="207">
        <v>5.9500734999999999E-2</v>
      </c>
      <c r="J5" s="207">
        <v>3.0166680000000002E-4</v>
      </c>
      <c r="K5" s="207">
        <v>2.77272226869E-3</v>
      </c>
      <c r="L5" s="207">
        <v>4.1866620000000001E-4</v>
      </c>
      <c r="M5" s="207">
        <v>3.9481513199999999E-2</v>
      </c>
      <c r="N5" s="207">
        <v>9.4312520000000002E-4</v>
      </c>
      <c r="O5" s="207">
        <v>0.12267701570659001</v>
      </c>
    </row>
    <row r="6" spans="1:28" x14ac:dyDescent="0.15">
      <c r="A6" s="5">
        <v>1703</v>
      </c>
      <c r="B6" s="230" t="s">
        <v>100</v>
      </c>
      <c r="C6" s="230">
        <v>4.3970727299999998E-2</v>
      </c>
      <c r="D6" s="206">
        <v>1706</v>
      </c>
      <c r="E6" s="207">
        <v>6.8277091999999996E-3</v>
      </c>
      <c r="F6" s="207">
        <v>7.5491873507000009E-3</v>
      </c>
      <c r="G6" s="207">
        <v>4.6076965999999999E-3</v>
      </c>
      <c r="H6" s="207">
        <v>2.3457209213460003E-3</v>
      </c>
      <c r="I6" s="207">
        <v>4.1209011199999999E-2</v>
      </c>
      <c r="J6" s="207">
        <v>8.3443036699999993E-5</v>
      </c>
      <c r="K6" s="207">
        <v>5.0414966794000001E-3</v>
      </c>
      <c r="L6" s="207">
        <v>1.0801262999999999E-3</v>
      </c>
      <c r="M6" s="207">
        <v>2.0658843999999997E-3</v>
      </c>
      <c r="N6" s="207">
        <v>4.6270770000000005E-4</v>
      </c>
      <c r="O6" s="207">
        <v>7.1272983388146E-2</v>
      </c>
    </row>
    <row r="7" spans="1:28" x14ac:dyDescent="0.15">
      <c r="A7" s="5">
        <v>1703</v>
      </c>
      <c r="B7" s="230" t="s">
        <v>88</v>
      </c>
      <c r="C7" s="230">
        <v>1.659544851E-4</v>
      </c>
      <c r="D7" s="206">
        <v>1707</v>
      </c>
      <c r="E7" s="207">
        <v>2.15513198E-2</v>
      </c>
      <c r="F7" s="207">
        <v>8.3560063999999993E-3</v>
      </c>
      <c r="G7" s="207">
        <v>3.3492384000000002E-3</v>
      </c>
      <c r="H7" s="207">
        <v>1.3127441017E-3</v>
      </c>
      <c r="I7" s="207">
        <v>4.7746568599999997E-2</v>
      </c>
      <c r="J7" s="207">
        <v>1.0900832400000001E-2</v>
      </c>
      <c r="K7" s="207">
        <v>5.5717296000000003E-3</v>
      </c>
      <c r="L7" s="207">
        <v>1.0212634E-3</v>
      </c>
      <c r="M7" s="207">
        <v>3.4179205999999998E-3</v>
      </c>
      <c r="N7" s="207">
        <v>1.7891436E-3</v>
      </c>
      <c r="O7" s="207">
        <v>0.10501676690170002</v>
      </c>
    </row>
    <row r="8" spans="1:28" x14ac:dyDescent="0.15">
      <c r="A8" s="5">
        <v>1703</v>
      </c>
      <c r="B8" s="230" t="s">
        <v>410</v>
      </c>
      <c r="C8" s="230">
        <v>8.4951716310000002E-4</v>
      </c>
      <c r="D8" s="206">
        <v>1708</v>
      </c>
      <c r="E8" s="207">
        <v>1.88289531E-2</v>
      </c>
      <c r="F8" s="207">
        <v>8.1575415999999984E-3</v>
      </c>
      <c r="G8" s="207">
        <v>4.1431578999999996E-3</v>
      </c>
      <c r="H8" s="207">
        <v>2.0062561918999999E-3</v>
      </c>
      <c r="I8" s="207">
        <v>2.60500844E-2</v>
      </c>
      <c r="J8" s="207">
        <v>2.9221831000000001E-3</v>
      </c>
      <c r="K8" s="207">
        <v>7.0373092999999999E-3</v>
      </c>
      <c r="L8" s="207">
        <v>1.6442268E-3</v>
      </c>
      <c r="M8" s="207">
        <v>6.0967487399999999E-2</v>
      </c>
      <c r="N8" s="207">
        <v>1.33337461E-2</v>
      </c>
      <c r="O8" s="207">
        <v>0.14509094589189997</v>
      </c>
    </row>
    <row r="9" spans="1:28" x14ac:dyDescent="0.15">
      <c r="A9" s="5">
        <v>1703</v>
      </c>
      <c r="B9" s="230" t="s">
        <v>99</v>
      </c>
      <c r="C9" s="230">
        <v>1.90428848E-2</v>
      </c>
      <c r="D9" s="206">
        <v>1709</v>
      </c>
      <c r="E9" s="207">
        <v>3.1300855900000001E-2</v>
      </c>
      <c r="F9" s="207">
        <v>7.6170857338999998E-3</v>
      </c>
      <c r="G9" s="207">
        <v>2.4628213000000001E-3</v>
      </c>
      <c r="H9" s="207">
        <v>5.0544006999999995E-3</v>
      </c>
      <c r="I9" s="207">
        <v>2.69065255E-2</v>
      </c>
      <c r="J9" s="207">
        <v>3.0504382E-3</v>
      </c>
      <c r="K9" s="207">
        <v>8.4454904999999997E-3</v>
      </c>
      <c r="L9" s="207">
        <v>4.3181933000000002E-3</v>
      </c>
      <c r="M9" s="207">
        <v>1.5203394999999998E-2</v>
      </c>
      <c r="N9" s="207">
        <v>1.7623090300000002E-2</v>
      </c>
      <c r="O9" s="207">
        <v>0.1219822964339</v>
      </c>
    </row>
    <row r="10" spans="1:28" x14ac:dyDescent="0.15">
      <c r="A10" s="5">
        <v>1703</v>
      </c>
      <c r="B10" s="230" t="s">
        <v>27</v>
      </c>
      <c r="C10" s="230">
        <v>8.62026E-5</v>
      </c>
      <c r="D10" s="206">
        <v>1710</v>
      </c>
      <c r="E10" s="207">
        <v>3.5044462400000004E-2</v>
      </c>
      <c r="F10" s="207">
        <v>9.6222776999999992E-3</v>
      </c>
      <c r="G10" s="207">
        <v>2.0704346881000001E-3</v>
      </c>
      <c r="H10" s="207">
        <v>8.6126512999999995E-3</v>
      </c>
      <c r="I10" s="207">
        <v>1.9732016318900002E-2</v>
      </c>
      <c r="J10" s="207">
        <v>8.5744610000000002E-4</v>
      </c>
      <c r="K10" s="207">
        <v>1.35864447E-2</v>
      </c>
      <c r="L10" s="207">
        <v>7.3506665999999998E-3</v>
      </c>
      <c r="M10" s="207">
        <v>1.26952204E-2</v>
      </c>
      <c r="N10" s="207">
        <v>2.2172754400000001E-2</v>
      </c>
      <c r="O10" s="207">
        <v>0.131744374607</v>
      </c>
    </row>
    <row r="11" spans="1:28" x14ac:dyDescent="0.15">
      <c r="A11" s="5">
        <v>1703</v>
      </c>
      <c r="B11" s="230" t="s">
        <v>741</v>
      </c>
      <c r="C11" s="230">
        <v>3.7387139999999999E-4</v>
      </c>
      <c r="D11" s="206" t="s">
        <v>1299</v>
      </c>
      <c r="E11" s="207">
        <v>0.12490322184560002</v>
      </c>
      <c r="F11" s="207">
        <v>5.2557974845699997E-2</v>
      </c>
      <c r="G11" s="207">
        <v>3.3637690888099994E-2</v>
      </c>
      <c r="H11" s="207">
        <v>2.2611452050209001E-2</v>
      </c>
      <c r="I11" s="207">
        <v>0.3114106936189</v>
      </c>
      <c r="J11" s="207">
        <v>1.8430181631900001E-2</v>
      </c>
      <c r="K11" s="207">
        <v>4.4862210911189998E-2</v>
      </c>
      <c r="L11" s="207">
        <v>1.62681979E-2</v>
      </c>
      <c r="M11" s="207">
        <v>0.15330637960000001</v>
      </c>
      <c r="N11" s="207">
        <v>5.6430174411199997E-2</v>
      </c>
      <c r="O11" s="207">
        <v>0.83441817770279902</v>
      </c>
    </row>
    <row r="12" spans="1:28" x14ac:dyDescent="0.15">
      <c r="A12" s="5">
        <v>1704</v>
      </c>
      <c r="B12" s="230" t="s">
        <v>65</v>
      </c>
      <c r="C12" s="230">
        <v>2.7965315851999997E-3</v>
      </c>
      <c r="D12"/>
      <c r="E12"/>
      <c r="F12"/>
    </row>
    <row r="13" spans="1:28" x14ac:dyDescent="0.15">
      <c r="A13" s="5">
        <v>1704</v>
      </c>
      <c r="B13" s="230" t="s">
        <v>396</v>
      </c>
      <c r="C13" s="230">
        <v>4.0221141999999994E-3</v>
      </c>
      <c r="D13"/>
      <c r="E13"/>
      <c r="F13"/>
    </row>
    <row r="14" spans="1:28" x14ac:dyDescent="0.15">
      <c r="A14" s="5">
        <v>1704</v>
      </c>
      <c r="B14" s="230" t="s">
        <v>32</v>
      </c>
      <c r="C14" s="230">
        <v>5.1809609999999996E-3</v>
      </c>
      <c r="D14"/>
      <c r="E14"/>
      <c r="F14"/>
    </row>
    <row r="15" spans="1:28" x14ac:dyDescent="0.15">
      <c r="A15" s="5">
        <v>1704</v>
      </c>
      <c r="B15" s="230" t="s">
        <v>95</v>
      </c>
      <c r="C15" s="230">
        <v>1.5877419E-3</v>
      </c>
      <c r="D15"/>
      <c r="E15"/>
      <c r="F15"/>
      <c r="G15" s="230" t="str">
        <f t="shared" ref="F15:N15" si="0">LEFT(G25,LEN(G25)-2)</f>
        <v>CITY</v>
      </c>
      <c r="H15" s="21" t="str">
        <f t="shared" si="0"/>
        <v>CREDIT_AMOUNT</v>
      </c>
      <c r="I15" s="21" t="str">
        <f t="shared" si="0"/>
        <v>INCM_TIMES</v>
      </c>
      <c r="J15" s="21" t="str">
        <f t="shared" si="0"/>
        <v>KPTP</v>
      </c>
      <c r="K15" s="154" t="str">
        <f t="shared" si="0"/>
        <v>MAX_SEQ_DUEDAYS</v>
      </c>
      <c r="L15" s="21" t="str">
        <f t="shared" si="0"/>
        <v>PERSON_APP_AGE</v>
      </c>
      <c r="M15" s="21" t="str">
        <f t="shared" si="0"/>
        <v>RECENT_CONTACT_DAY</v>
      </c>
      <c r="N15" s="21" t="str">
        <f t="shared" si="0"/>
        <v>REJ_COUNT</v>
      </c>
      <c r="O15" s="154"/>
    </row>
    <row r="16" spans="1:28" x14ac:dyDescent="0.15">
      <c r="A16" s="5">
        <v>1704</v>
      </c>
      <c r="B16" s="230" t="s">
        <v>100</v>
      </c>
      <c r="C16" s="230">
        <v>4.6295025300000001E-2</v>
      </c>
      <c r="D16"/>
      <c r="E16"/>
      <c r="F16"/>
      <c r="G16" s="233">
        <v>2.0090825232E-3</v>
      </c>
      <c r="H16" s="233">
        <v>4.8159543000000004E-3</v>
      </c>
      <c r="I16" s="233">
        <v>1.2590920352630001E-3</v>
      </c>
      <c r="J16" s="233">
        <v>4.3970727299999998E-2</v>
      </c>
      <c r="K16" s="233">
        <v>1.659544851E-4</v>
      </c>
      <c r="L16" s="233">
        <v>8.4951716310000002E-4</v>
      </c>
      <c r="M16" s="233">
        <v>3.7387139999999999E-4</v>
      </c>
      <c r="N16" s="233">
        <v>1.90428848E-2</v>
      </c>
      <c r="O16" s="233">
        <v>8.62026E-5</v>
      </c>
      <c r="P16" s="233"/>
      <c r="Q16" s="233"/>
    </row>
    <row r="17" spans="1:17" x14ac:dyDescent="0.15">
      <c r="A17" s="5">
        <v>1704</v>
      </c>
      <c r="B17" s="230" t="s">
        <v>88</v>
      </c>
      <c r="C17" s="230">
        <v>1.4821751009999999E-4</v>
      </c>
      <c r="D17"/>
      <c r="E17"/>
      <c r="F17"/>
      <c r="G17" s="233">
        <v>4.0221141999999994E-3</v>
      </c>
      <c r="H17" s="233">
        <v>5.1809609999999996E-3</v>
      </c>
      <c r="I17" s="233">
        <v>1.5877419E-3</v>
      </c>
      <c r="J17" s="233">
        <v>4.6295025300000001E-2</v>
      </c>
      <c r="K17" s="233">
        <v>1.4821751009999999E-4</v>
      </c>
      <c r="L17" s="233">
        <v>1.5575007000000001E-3</v>
      </c>
      <c r="M17" s="233">
        <v>6.1183900000000009E-5</v>
      </c>
      <c r="N17" s="233">
        <v>4.320738E-4</v>
      </c>
      <c r="O17" s="233">
        <v>1.94045112E-5</v>
      </c>
      <c r="P17" s="233"/>
      <c r="Q17" s="233"/>
    </row>
    <row r="18" spans="1:17" x14ac:dyDescent="0.15">
      <c r="A18" s="5">
        <v>1704</v>
      </c>
      <c r="B18" s="230" t="s">
        <v>410</v>
      </c>
      <c r="C18" s="230">
        <v>1.5575007000000001E-3</v>
      </c>
      <c r="D18"/>
      <c r="E18"/>
      <c r="F18"/>
      <c r="G18" s="233">
        <v>5.2246793378999999E-3</v>
      </c>
      <c r="H18" s="233">
        <v>7.0074266999999996E-3</v>
      </c>
      <c r="I18" s="233">
        <v>4.3284489999999997E-4</v>
      </c>
      <c r="J18" s="233">
        <v>5.9500734999999999E-2</v>
      </c>
      <c r="K18" s="233">
        <v>3.0166680000000002E-4</v>
      </c>
      <c r="L18" s="233">
        <v>2.77272226869E-3</v>
      </c>
      <c r="M18" s="233">
        <v>4.1866620000000001E-4</v>
      </c>
      <c r="N18" s="233">
        <v>3.9481513199999999E-2</v>
      </c>
      <c r="O18" s="233">
        <v>9.4312520000000002E-4</v>
      </c>
      <c r="P18" s="233"/>
      <c r="Q18" s="233"/>
    </row>
    <row r="19" spans="1:17" x14ac:dyDescent="0.15">
      <c r="A19" s="5">
        <v>1704</v>
      </c>
      <c r="B19" s="230" t="s">
        <v>99</v>
      </c>
      <c r="C19" s="230">
        <v>4.320738E-4</v>
      </c>
      <c r="D19" s="149" t="s">
        <v>1341</v>
      </c>
      <c r="E19" s="151">
        <v>0.1</v>
      </c>
      <c r="F19" s="233">
        <v>6.8277091999999996E-3</v>
      </c>
      <c r="G19" s="233">
        <v>7.5491873507000009E-3</v>
      </c>
      <c r="H19" s="233">
        <v>4.6076965999999999E-3</v>
      </c>
      <c r="I19" s="233">
        <v>2.3457209213460003E-3</v>
      </c>
      <c r="J19" s="233">
        <v>4.1209011199999999E-2</v>
      </c>
      <c r="K19" s="233">
        <v>8.3443036699999993E-5</v>
      </c>
      <c r="L19" s="233">
        <v>5.0414966794000001E-3</v>
      </c>
      <c r="M19" s="233">
        <v>1.0801262999999999E-3</v>
      </c>
      <c r="N19" s="233">
        <v>2.0658843999999997E-3</v>
      </c>
      <c r="O19" s="233">
        <v>4.6270770000000005E-4</v>
      </c>
      <c r="P19" s="233"/>
      <c r="Q19" s="233"/>
    </row>
    <row r="20" spans="1:17" x14ac:dyDescent="0.15">
      <c r="A20" s="5">
        <v>1704</v>
      </c>
      <c r="B20" s="230" t="s">
        <v>27</v>
      </c>
      <c r="C20" s="230">
        <v>1.94045112E-5</v>
      </c>
      <c r="D20" s="149" t="s">
        <v>1342</v>
      </c>
      <c r="E20" s="151">
        <v>0.1</v>
      </c>
      <c r="F20" s="233">
        <v>2.15513198E-2</v>
      </c>
      <c r="G20" s="233">
        <v>8.3560063999999993E-3</v>
      </c>
      <c r="H20" s="233">
        <v>3.3492384000000002E-3</v>
      </c>
      <c r="I20" s="233">
        <v>1.3127441017E-3</v>
      </c>
      <c r="J20" s="233">
        <v>4.7746568599999997E-2</v>
      </c>
      <c r="K20" s="233">
        <v>1.0900832400000001E-2</v>
      </c>
      <c r="L20" s="233">
        <v>5.5717296000000003E-3</v>
      </c>
      <c r="M20" s="233">
        <v>1.0212634E-3</v>
      </c>
      <c r="N20" s="233">
        <v>3.4179205999999998E-3</v>
      </c>
      <c r="O20" s="233">
        <v>1.7891436E-3</v>
      </c>
      <c r="P20" s="233"/>
      <c r="Q20" s="233"/>
    </row>
    <row r="21" spans="1:17" x14ac:dyDescent="0.15">
      <c r="A21" s="5">
        <v>1704</v>
      </c>
      <c r="B21" s="230" t="s">
        <v>741</v>
      </c>
      <c r="C21" s="230">
        <v>6.1183900000000009E-5</v>
      </c>
      <c r="D21" s="149" t="s">
        <v>1358</v>
      </c>
      <c r="E21" s="151">
        <v>0.1</v>
      </c>
      <c r="F21" s="233">
        <v>1.88289531E-2</v>
      </c>
      <c r="G21" s="233">
        <v>8.1575415999999984E-3</v>
      </c>
      <c r="H21" s="233">
        <v>4.1431578999999996E-3</v>
      </c>
      <c r="I21" s="233">
        <v>2.0062561918999999E-3</v>
      </c>
      <c r="J21" s="233">
        <v>2.60500844E-2</v>
      </c>
      <c r="K21" s="233">
        <v>2.9221831000000001E-3</v>
      </c>
      <c r="L21" s="233">
        <v>7.0373092999999999E-3</v>
      </c>
      <c r="M21" s="233">
        <v>1.6442268E-3</v>
      </c>
      <c r="N21" s="233">
        <v>6.0967487399999999E-2</v>
      </c>
      <c r="O21" s="233">
        <v>1.33337461E-2</v>
      </c>
      <c r="P21" s="233"/>
      <c r="Q21" s="233"/>
    </row>
    <row r="22" spans="1:17" x14ac:dyDescent="0.15">
      <c r="A22" s="5">
        <v>1705</v>
      </c>
      <c r="B22" s="230" t="s">
        <v>65</v>
      </c>
      <c r="C22" s="230">
        <v>6.5936361000000004E-3</v>
      </c>
      <c r="D22" s="149" t="s">
        <v>1407</v>
      </c>
      <c r="E22" s="151">
        <v>0.1</v>
      </c>
      <c r="F22" s="233">
        <v>3.1300855900000001E-2</v>
      </c>
      <c r="G22" s="233">
        <v>7.6170857338999998E-3</v>
      </c>
      <c r="H22" s="233">
        <v>2.4628213000000001E-3</v>
      </c>
      <c r="I22" s="233">
        <v>5.0544006999999995E-3</v>
      </c>
      <c r="J22" s="233">
        <v>2.69065255E-2</v>
      </c>
      <c r="K22" s="233">
        <v>3.0504382E-3</v>
      </c>
      <c r="L22" s="233">
        <v>8.4454904999999997E-3</v>
      </c>
      <c r="M22" s="233">
        <v>4.3181933000000002E-3</v>
      </c>
      <c r="N22" s="233">
        <v>1.5203394999999998E-2</v>
      </c>
      <c r="O22" s="233">
        <v>1.7623090300000002E-2</v>
      </c>
      <c r="P22" s="233"/>
      <c r="Q22" s="233"/>
    </row>
    <row r="23" spans="1:17" x14ac:dyDescent="0.15">
      <c r="A23" s="5">
        <v>1705</v>
      </c>
      <c r="B23" s="230" t="s">
        <v>396</v>
      </c>
      <c r="C23" s="230">
        <v>5.2246793378999999E-3</v>
      </c>
      <c r="D23" s="149" t="s">
        <v>1410</v>
      </c>
      <c r="E23" s="151">
        <v>0.1</v>
      </c>
      <c r="F23" s="233">
        <v>3.5044462400000004E-2</v>
      </c>
      <c r="G23" s="233">
        <v>9.6222776999999992E-3</v>
      </c>
      <c r="H23" s="233">
        <v>2.0704346881000001E-3</v>
      </c>
      <c r="I23" s="233">
        <v>8.6126512999999995E-3</v>
      </c>
      <c r="J23" s="233">
        <v>1.9732016318900002E-2</v>
      </c>
      <c r="K23" s="233">
        <v>8.5744610000000002E-4</v>
      </c>
      <c r="L23" s="233">
        <v>1.35864447E-2</v>
      </c>
      <c r="M23" s="233">
        <v>7.3506665999999998E-3</v>
      </c>
      <c r="N23" s="233">
        <v>1.26952204E-2</v>
      </c>
      <c r="O23" s="233">
        <v>2.2172754400000001E-2</v>
      </c>
      <c r="P23" s="233"/>
      <c r="Q23" s="233"/>
    </row>
    <row r="24" spans="1:17" x14ac:dyDescent="0.15">
      <c r="A24" s="5">
        <v>1705</v>
      </c>
      <c r="B24" s="230" t="s">
        <v>32</v>
      </c>
      <c r="C24" s="230">
        <v>7.0074266999999996E-3</v>
      </c>
      <c r="D24" s="5"/>
      <c r="E24" s="5"/>
    </row>
    <row r="25" spans="1:17" x14ac:dyDescent="0.15">
      <c r="A25" s="5">
        <v>1705</v>
      </c>
      <c r="B25" s="230" t="s">
        <v>95</v>
      </c>
      <c r="C25" s="230">
        <v>4.3284489999999997E-4</v>
      </c>
      <c r="F25" s="230" t="s">
        <v>1113</v>
      </c>
      <c r="G25" s="230" t="s">
        <v>1262</v>
      </c>
      <c r="H25" s="230" t="s">
        <v>1144</v>
      </c>
      <c r="I25" s="230" t="s">
        <v>1145</v>
      </c>
      <c r="J25" s="230" t="s">
        <v>1268</v>
      </c>
      <c r="K25" s="230" t="s">
        <v>1115</v>
      </c>
      <c r="L25" s="230" t="s">
        <v>1270</v>
      </c>
      <c r="M25" s="230" t="s">
        <v>1271</v>
      </c>
      <c r="N25" s="230" t="s">
        <v>1272</v>
      </c>
    </row>
    <row r="26" spans="1:17" x14ac:dyDescent="0.15">
      <c r="A26" s="5">
        <v>1705</v>
      </c>
      <c r="B26" s="230" t="s">
        <v>100</v>
      </c>
      <c r="C26" s="230">
        <v>5.9500734999999999E-2</v>
      </c>
    </row>
    <row r="27" spans="1:17" x14ac:dyDescent="0.15">
      <c r="A27" s="5">
        <v>1705</v>
      </c>
      <c r="B27" s="230" t="s">
        <v>88</v>
      </c>
      <c r="C27" s="230">
        <v>3.0166680000000002E-4</v>
      </c>
    </row>
    <row r="28" spans="1:17" x14ac:dyDescent="0.15">
      <c r="A28" s="5">
        <v>1705</v>
      </c>
      <c r="B28" s="230" t="s">
        <v>410</v>
      </c>
      <c r="C28" s="230">
        <v>2.77272226869E-3</v>
      </c>
    </row>
    <row r="29" spans="1:17" x14ac:dyDescent="0.15">
      <c r="A29" s="5">
        <v>1705</v>
      </c>
      <c r="B29" s="230" t="s">
        <v>99</v>
      </c>
      <c r="C29" s="230">
        <v>3.9481513199999999E-2</v>
      </c>
    </row>
    <row r="30" spans="1:17" x14ac:dyDescent="0.15">
      <c r="A30" s="5">
        <v>1705</v>
      </c>
      <c r="B30" s="230" t="s">
        <v>27</v>
      </c>
      <c r="C30" s="230">
        <v>9.4312520000000002E-4</v>
      </c>
    </row>
    <row r="31" spans="1:17" x14ac:dyDescent="0.15">
      <c r="A31" s="5">
        <v>1705</v>
      </c>
      <c r="B31" s="230" t="s">
        <v>741</v>
      </c>
      <c r="C31" s="230">
        <v>4.1866620000000001E-4</v>
      </c>
    </row>
    <row r="32" spans="1:17" x14ac:dyDescent="0.15">
      <c r="A32" s="5">
        <v>1706</v>
      </c>
      <c r="B32" s="230" t="s">
        <v>65</v>
      </c>
      <c r="C32" s="230">
        <v>6.8277091999999996E-3</v>
      </c>
    </row>
    <row r="33" spans="1:3" x14ac:dyDescent="0.15">
      <c r="A33" s="5">
        <v>1706</v>
      </c>
      <c r="B33" s="230" t="s">
        <v>396</v>
      </c>
      <c r="C33" s="230">
        <v>7.5491873507000009E-3</v>
      </c>
    </row>
    <row r="34" spans="1:3" x14ac:dyDescent="0.15">
      <c r="A34" s="5">
        <v>1706</v>
      </c>
      <c r="B34" s="230" t="s">
        <v>32</v>
      </c>
      <c r="C34" s="230">
        <v>4.6076965999999999E-3</v>
      </c>
    </row>
    <row r="35" spans="1:3" x14ac:dyDescent="0.15">
      <c r="A35" s="5">
        <v>1706</v>
      </c>
      <c r="B35" s="230" t="s">
        <v>95</v>
      </c>
      <c r="C35" s="230">
        <v>2.3457209213460003E-3</v>
      </c>
    </row>
    <row r="36" spans="1:3" x14ac:dyDescent="0.15">
      <c r="A36" s="5">
        <v>1706</v>
      </c>
      <c r="B36" s="230" t="s">
        <v>100</v>
      </c>
      <c r="C36" s="230">
        <v>4.1209011199999999E-2</v>
      </c>
    </row>
    <row r="37" spans="1:3" x14ac:dyDescent="0.15">
      <c r="A37" s="5">
        <v>1706</v>
      </c>
      <c r="B37" s="230" t="s">
        <v>88</v>
      </c>
      <c r="C37" s="230">
        <v>8.3443036699999993E-5</v>
      </c>
    </row>
    <row r="38" spans="1:3" x14ac:dyDescent="0.15">
      <c r="A38" s="5">
        <v>1706</v>
      </c>
      <c r="B38" s="230" t="s">
        <v>410</v>
      </c>
      <c r="C38" s="230">
        <v>5.0414966794000001E-3</v>
      </c>
    </row>
    <row r="39" spans="1:3" x14ac:dyDescent="0.15">
      <c r="A39" s="5">
        <v>1706</v>
      </c>
      <c r="B39" s="230" t="s">
        <v>99</v>
      </c>
      <c r="C39" s="230">
        <v>2.0658843999999997E-3</v>
      </c>
    </row>
    <row r="40" spans="1:3" x14ac:dyDescent="0.15">
      <c r="A40" s="5">
        <v>1706</v>
      </c>
      <c r="B40" s="230" t="s">
        <v>27</v>
      </c>
      <c r="C40" s="230">
        <v>4.6270770000000005E-4</v>
      </c>
    </row>
    <row r="41" spans="1:3" x14ac:dyDescent="0.15">
      <c r="A41" s="5">
        <v>1706</v>
      </c>
      <c r="B41" s="230" t="s">
        <v>741</v>
      </c>
      <c r="C41" s="230">
        <v>1.0801262999999999E-3</v>
      </c>
    </row>
    <row r="42" spans="1:3" x14ac:dyDescent="0.15">
      <c r="A42" s="5">
        <v>1707</v>
      </c>
      <c r="B42" s="230" t="s">
        <v>65</v>
      </c>
      <c r="C42" s="230">
        <v>2.15513198E-2</v>
      </c>
    </row>
    <row r="43" spans="1:3" x14ac:dyDescent="0.15">
      <c r="A43" s="5">
        <v>1707</v>
      </c>
      <c r="B43" s="230" t="s">
        <v>396</v>
      </c>
      <c r="C43" s="230">
        <v>8.3560063999999993E-3</v>
      </c>
    </row>
    <row r="44" spans="1:3" x14ac:dyDescent="0.15">
      <c r="A44" s="5">
        <v>1707</v>
      </c>
      <c r="B44" s="230" t="s">
        <v>32</v>
      </c>
      <c r="C44" s="230">
        <v>3.3492384000000002E-3</v>
      </c>
    </row>
    <row r="45" spans="1:3" x14ac:dyDescent="0.15">
      <c r="A45" s="5">
        <v>1707</v>
      </c>
      <c r="B45" s="230" t="s">
        <v>95</v>
      </c>
      <c r="C45" s="230">
        <v>1.3127441017E-3</v>
      </c>
    </row>
    <row r="46" spans="1:3" x14ac:dyDescent="0.15">
      <c r="A46" s="5">
        <v>1707</v>
      </c>
      <c r="B46" s="230" t="s">
        <v>100</v>
      </c>
      <c r="C46" s="230">
        <v>4.7746568599999997E-2</v>
      </c>
    </row>
    <row r="47" spans="1:3" x14ac:dyDescent="0.15">
      <c r="A47" s="5">
        <v>1707</v>
      </c>
      <c r="B47" s="230" t="s">
        <v>88</v>
      </c>
      <c r="C47" s="230">
        <v>1.0900832400000001E-2</v>
      </c>
    </row>
    <row r="48" spans="1:3" x14ac:dyDescent="0.15">
      <c r="A48" s="5">
        <v>1707</v>
      </c>
      <c r="B48" s="230" t="s">
        <v>410</v>
      </c>
      <c r="C48" s="230">
        <v>5.5717296000000003E-3</v>
      </c>
    </row>
    <row r="49" spans="1:6" x14ac:dyDescent="0.15">
      <c r="A49" s="5">
        <v>1707</v>
      </c>
      <c r="B49" s="230" t="s">
        <v>99</v>
      </c>
      <c r="C49" s="230">
        <v>3.4179205999999998E-3</v>
      </c>
    </row>
    <row r="50" spans="1:6" x14ac:dyDescent="0.15">
      <c r="A50" s="5">
        <v>1707</v>
      </c>
      <c r="B50" s="230" t="s">
        <v>27</v>
      </c>
      <c r="C50" s="230">
        <v>1.7891436E-3</v>
      </c>
    </row>
    <row r="51" spans="1:6" x14ac:dyDescent="0.15">
      <c r="A51" s="5">
        <v>1707</v>
      </c>
      <c r="B51" s="230" t="s">
        <v>741</v>
      </c>
      <c r="C51" s="230">
        <v>1.0212634E-3</v>
      </c>
    </row>
    <row r="52" spans="1:6" x14ac:dyDescent="0.15">
      <c r="A52" s="5">
        <v>1708</v>
      </c>
      <c r="B52" s="230" t="s">
        <v>65</v>
      </c>
      <c r="C52" s="230">
        <v>1.88289531E-2</v>
      </c>
    </row>
    <row r="53" spans="1:6" x14ac:dyDescent="0.15">
      <c r="A53" s="5">
        <v>1708</v>
      </c>
      <c r="B53" s="230" t="s">
        <v>396</v>
      </c>
      <c r="C53" s="230">
        <v>8.1575415999999984E-3</v>
      </c>
    </row>
    <row r="54" spans="1:6" x14ac:dyDescent="0.15">
      <c r="A54" s="5">
        <v>1708</v>
      </c>
      <c r="B54" s="230" t="s">
        <v>32</v>
      </c>
      <c r="C54" s="230">
        <v>4.1431578999999996E-3</v>
      </c>
    </row>
    <row r="55" spans="1:6" x14ac:dyDescent="0.15">
      <c r="A55" s="5">
        <v>1708</v>
      </c>
      <c r="B55" s="230" t="s">
        <v>95</v>
      </c>
      <c r="C55" s="230">
        <v>2.0062561918999999E-3</v>
      </c>
    </row>
    <row r="56" spans="1:6" x14ac:dyDescent="0.15">
      <c r="A56" s="5">
        <v>1708</v>
      </c>
      <c r="B56" s="230" t="s">
        <v>100</v>
      </c>
      <c r="C56" s="230">
        <v>2.60500844E-2</v>
      </c>
    </row>
    <row r="57" spans="1:6" x14ac:dyDescent="0.15">
      <c r="A57" s="5">
        <v>1708</v>
      </c>
      <c r="B57" s="230" t="s">
        <v>88</v>
      </c>
      <c r="C57" s="230">
        <v>2.9221831000000001E-3</v>
      </c>
    </row>
    <row r="58" spans="1:6" x14ac:dyDescent="0.15">
      <c r="A58" s="5">
        <v>1708</v>
      </c>
      <c r="B58" s="230" t="s">
        <v>410</v>
      </c>
      <c r="C58" s="230">
        <v>7.0373092999999999E-3</v>
      </c>
    </row>
    <row r="59" spans="1:6" x14ac:dyDescent="0.15">
      <c r="A59" s="5">
        <v>1708</v>
      </c>
      <c r="B59" s="230" t="s">
        <v>99</v>
      </c>
      <c r="C59" s="230">
        <v>6.0967487399999999E-2</v>
      </c>
    </row>
    <row r="60" spans="1:6" x14ac:dyDescent="0.15">
      <c r="A60" s="5">
        <v>1708</v>
      </c>
      <c r="B60" s="230" t="s">
        <v>27</v>
      </c>
      <c r="C60" s="230">
        <v>1.33337461E-2</v>
      </c>
    </row>
    <row r="61" spans="1:6" x14ac:dyDescent="0.15">
      <c r="A61" s="5">
        <v>1708</v>
      </c>
      <c r="B61" s="230" t="s">
        <v>741</v>
      </c>
      <c r="C61" s="230">
        <v>1.6442268E-3</v>
      </c>
    </row>
    <row r="62" spans="1:6" x14ac:dyDescent="0.15">
      <c r="A62" s="230">
        <v>1709</v>
      </c>
      <c r="B62" s="230" t="s">
        <v>65</v>
      </c>
      <c r="C62" s="230">
        <v>3.1300855900000001E-2</v>
      </c>
    </row>
    <row r="63" spans="1:6" x14ac:dyDescent="0.15">
      <c r="A63" s="230">
        <v>1709</v>
      </c>
      <c r="B63" s="230" t="s">
        <v>396</v>
      </c>
      <c r="C63" s="230">
        <v>7.6170857338999998E-3</v>
      </c>
    </row>
    <row r="64" spans="1:6" x14ac:dyDescent="0.15">
      <c r="A64" s="230">
        <v>1709</v>
      </c>
      <c r="B64" s="230" t="s">
        <v>32</v>
      </c>
      <c r="C64" s="230">
        <v>2.4628213000000001E-3</v>
      </c>
      <c r="D64" s="230">
        <v>1709</v>
      </c>
      <c r="E64" s="230" t="s">
        <v>65</v>
      </c>
      <c r="F64" s="230">
        <v>3.1300855900000001E-2</v>
      </c>
    </row>
    <row r="65" spans="1:6" x14ac:dyDescent="0.15">
      <c r="A65" s="230">
        <v>1709</v>
      </c>
      <c r="B65" s="230" t="s">
        <v>95</v>
      </c>
      <c r="C65" s="230">
        <v>5.0544006999999995E-3</v>
      </c>
      <c r="D65" s="230">
        <v>1709</v>
      </c>
      <c r="E65" s="230" t="s">
        <v>396</v>
      </c>
      <c r="F65" s="230">
        <v>7.6170856999999998E-3</v>
      </c>
    </row>
    <row r="66" spans="1:6" x14ac:dyDescent="0.15">
      <c r="A66" s="230">
        <v>1709</v>
      </c>
      <c r="B66" s="230" t="s">
        <v>100</v>
      </c>
      <c r="C66" s="230">
        <v>2.69065255E-2</v>
      </c>
      <c r="D66" s="230">
        <v>1709</v>
      </c>
      <c r="E66" s="230" t="s">
        <v>32</v>
      </c>
      <c r="F66" s="230">
        <v>2.4628212000000001E-3</v>
      </c>
    </row>
    <row r="67" spans="1:6" x14ac:dyDescent="0.15">
      <c r="A67" s="230">
        <v>1709</v>
      </c>
      <c r="B67" s="230" t="s">
        <v>88</v>
      </c>
      <c r="C67" s="230">
        <v>3.0504382E-3</v>
      </c>
      <c r="D67" s="230">
        <v>1709</v>
      </c>
      <c r="E67" s="230" t="s">
        <v>95</v>
      </c>
      <c r="F67" s="230">
        <v>5.0544007000000004E-3</v>
      </c>
    </row>
    <row r="68" spans="1:6" x14ac:dyDescent="0.15">
      <c r="A68" s="230">
        <v>1709</v>
      </c>
      <c r="B68" s="230" t="s">
        <v>410</v>
      </c>
      <c r="C68" s="230">
        <v>8.4454904999999997E-3</v>
      </c>
      <c r="D68" s="230">
        <v>1709</v>
      </c>
      <c r="E68" s="230" t="s">
        <v>100</v>
      </c>
      <c r="F68" s="230">
        <v>2.69065255E-2</v>
      </c>
    </row>
    <row r="69" spans="1:6" x14ac:dyDescent="0.15">
      <c r="A69" s="230">
        <v>1709</v>
      </c>
      <c r="B69" s="230" t="s">
        <v>99</v>
      </c>
      <c r="C69" s="230">
        <v>1.5203394999999998E-2</v>
      </c>
      <c r="D69" s="230">
        <v>1709</v>
      </c>
      <c r="E69" s="230" t="s">
        <v>88</v>
      </c>
      <c r="F69" s="230">
        <v>3.0504382E-3</v>
      </c>
    </row>
    <row r="70" spans="1:6" x14ac:dyDescent="0.15">
      <c r="A70" s="230">
        <v>1709</v>
      </c>
      <c r="B70" s="230" t="s">
        <v>27</v>
      </c>
      <c r="C70" s="230">
        <v>1.7623090300000002E-2</v>
      </c>
      <c r="D70" s="230">
        <v>1709</v>
      </c>
      <c r="E70" s="230" t="s">
        <v>410</v>
      </c>
      <c r="F70" s="230">
        <v>8.4454904999999997E-3</v>
      </c>
    </row>
    <row r="71" spans="1:6" x14ac:dyDescent="0.15">
      <c r="A71" s="230">
        <v>1709</v>
      </c>
      <c r="B71" s="230" t="s">
        <v>741</v>
      </c>
      <c r="C71" s="230">
        <v>4.3181933000000002E-3</v>
      </c>
      <c r="D71" s="230">
        <v>1709</v>
      </c>
      <c r="E71" s="230" t="s">
        <v>99</v>
      </c>
      <c r="F71" s="230">
        <v>1.5203395099999999E-2</v>
      </c>
    </row>
    <row r="72" spans="1:6" x14ac:dyDescent="0.15">
      <c r="A72" s="230">
        <v>1710</v>
      </c>
      <c r="B72" s="230" t="s">
        <v>65</v>
      </c>
      <c r="C72" s="230">
        <v>3.5044462400000004E-2</v>
      </c>
      <c r="D72" s="230">
        <v>1709</v>
      </c>
      <c r="E72" s="230" t="s">
        <v>27</v>
      </c>
      <c r="F72" s="230">
        <v>1.76230902E-2</v>
      </c>
    </row>
    <row r="73" spans="1:6" x14ac:dyDescent="0.15">
      <c r="A73" s="230">
        <v>1710</v>
      </c>
      <c r="B73" s="230" t="s">
        <v>396</v>
      </c>
      <c r="C73" s="230">
        <v>9.6222776999999992E-3</v>
      </c>
      <c r="D73" s="230">
        <v>1709</v>
      </c>
      <c r="E73" s="230" t="s">
        <v>741</v>
      </c>
      <c r="F73" s="230">
        <v>4.3181933000000002E-3</v>
      </c>
    </row>
    <row r="74" spans="1:6" x14ac:dyDescent="0.15">
      <c r="A74" s="230">
        <v>1710</v>
      </c>
      <c r="B74" s="230" t="s">
        <v>32</v>
      </c>
      <c r="C74" s="230">
        <v>2.0704346881000001E-3</v>
      </c>
      <c r="D74" s="230">
        <v>1710</v>
      </c>
      <c r="E74" s="230" t="s">
        <v>65</v>
      </c>
      <c r="F74" s="230">
        <v>3.5044462399999997E-2</v>
      </c>
    </row>
    <row r="75" spans="1:6" x14ac:dyDescent="0.15">
      <c r="A75" s="230">
        <v>1710</v>
      </c>
      <c r="B75" s="230" t="s">
        <v>95</v>
      </c>
      <c r="C75" s="230">
        <v>8.6126512999999995E-3</v>
      </c>
      <c r="D75" s="230">
        <v>1710</v>
      </c>
      <c r="E75" s="230" t="s">
        <v>396</v>
      </c>
      <c r="F75" s="230">
        <v>9.6222776999999992E-3</v>
      </c>
    </row>
    <row r="76" spans="1:6" x14ac:dyDescent="0.15">
      <c r="A76" s="230">
        <v>1710</v>
      </c>
      <c r="B76" s="230" t="s">
        <v>100</v>
      </c>
      <c r="C76" s="230">
        <v>1.9732016318900002E-2</v>
      </c>
      <c r="D76" s="230">
        <v>1710</v>
      </c>
      <c r="E76" s="230" t="s">
        <v>32</v>
      </c>
      <c r="F76" s="230">
        <v>2.0704347000000001E-3</v>
      </c>
    </row>
    <row r="77" spans="1:6" x14ac:dyDescent="0.15">
      <c r="A77" s="230">
        <v>1710</v>
      </c>
      <c r="B77" s="230" t="s">
        <v>88</v>
      </c>
      <c r="C77" s="230">
        <v>8.5744610000000002E-4</v>
      </c>
      <c r="D77" s="230">
        <v>1710</v>
      </c>
      <c r="E77" s="230" t="s">
        <v>95</v>
      </c>
      <c r="F77" s="230">
        <v>8.6126512999999995E-3</v>
      </c>
    </row>
    <row r="78" spans="1:6" x14ac:dyDescent="0.15">
      <c r="A78" s="230">
        <v>1710</v>
      </c>
      <c r="B78" s="230" t="s">
        <v>410</v>
      </c>
      <c r="C78" s="230">
        <v>1.35864447E-2</v>
      </c>
      <c r="D78" s="230">
        <v>1710</v>
      </c>
      <c r="E78" s="230" t="s">
        <v>100</v>
      </c>
      <c r="F78" s="230">
        <v>1.97320164E-2</v>
      </c>
    </row>
    <row r="79" spans="1:6" x14ac:dyDescent="0.15">
      <c r="A79" s="230">
        <v>1710</v>
      </c>
      <c r="B79" s="230" t="s">
        <v>99</v>
      </c>
      <c r="C79" s="230">
        <v>1.26952204E-2</v>
      </c>
      <c r="D79" s="230">
        <v>1710</v>
      </c>
      <c r="E79" s="230" t="s">
        <v>88</v>
      </c>
      <c r="F79" s="230">
        <v>8.5744610000000002E-4</v>
      </c>
    </row>
    <row r="80" spans="1:6" x14ac:dyDescent="0.15">
      <c r="A80" s="230">
        <v>1710</v>
      </c>
      <c r="B80" s="230" t="s">
        <v>27</v>
      </c>
      <c r="C80" s="230">
        <v>2.2172754400000001E-2</v>
      </c>
      <c r="D80" s="230">
        <v>1710</v>
      </c>
      <c r="E80" s="230" t="s">
        <v>410</v>
      </c>
      <c r="F80" s="230">
        <v>1.35864447E-2</v>
      </c>
    </row>
    <row r="81" spans="1:6" x14ac:dyDescent="0.15">
      <c r="A81" s="230">
        <v>1710</v>
      </c>
      <c r="B81" s="230" t="s">
        <v>741</v>
      </c>
      <c r="C81" s="230">
        <v>7.3506665999999998E-3</v>
      </c>
      <c r="D81" s="230">
        <v>1710</v>
      </c>
      <c r="E81" s="230" t="s">
        <v>99</v>
      </c>
      <c r="F81" s="230">
        <v>1.26952204E-2</v>
      </c>
    </row>
    <row r="82" spans="1:6" x14ac:dyDescent="0.15">
      <c r="A82" s="5"/>
      <c r="D82" s="230">
        <v>1710</v>
      </c>
      <c r="E82" s="230" t="s">
        <v>27</v>
      </c>
      <c r="F82" s="230">
        <v>2.2172754499999999E-2</v>
      </c>
    </row>
    <row r="83" spans="1:6" x14ac:dyDescent="0.15">
      <c r="A83" s="5"/>
      <c r="D83" s="230">
        <v>1710</v>
      </c>
      <c r="E83" s="230" t="s">
        <v>741</v>
      </c>
      <c r="F83" s="230">
        <v>7.3506665000000002E-3</v>
      </c>
    </row>
    <row r="84" spans="1:6" x14ac:dyDescent="0.15">
      <c r="A84" s="5"/>
    </row>
    <row r="85" spans="1:6" x14ac:dyDescent="0.15">
      <c r="A85" s="5"/>
    </row>
    <row r="86" spans="1:6" x14ac:dyDescent="0.15">
      <c r="A86" s="5"/>
    </row>
    <row r="87" spans="1:6" x14ac:dyDescent="0.15">
      <c r="A87" s="5"/>
    </row>
    <row r="88" spans="1:6" x14ac:dyDescent="0.15">
      <c r="A88" s="5"/>
    </row>
    <row r="89" spans="1:6" x14ac:dyDescent="0.15">
      <c r="A89" s="5"/>
    </row>
    <row r="90" spans="1:6" x14ac:dyDescent="0.15">
      <c r="A90" s="5"/>
    </row>
    <row r="91" spans="1:6" x14ac:dyDescent="0.15">
      <c r="A91" s="5"/>
    </row>
    <row r="92" spans="1:6" x14ac:dyDescent="0.15">
      <c r="A92" s="5"/>
    </row>
    <row r="93" spans="1:6" x14ac:dyDescent="0.15">
      <c r="A93" s="5"/>
    </row>
    <row r="94" spans="1:6" x14ac:dyDescent="0.15">
      <c r="A94" s="5"/>
    </row>
    <row r="95" spans="1:6" x14ac:dyDescent="0.15">
      <c r="A95" s="5"/>
    </row>
    <row r="96" spans="1:6" x14ac:dyDescent="0.15">
      <c r="A96" s="5"/>
    </row>
    <row r="97" spans="1:1" x14ac:dyDescent="0.15">
      <c r="A97" s="5"/>
    </row>
    <row r="98" spans="1:1" x14ac:dyDescent="0.15">
      <c r="A98" s="5"/>
    </row>
    <row r="99" spans="1:1" x14ac:dyDescent="0.15">
      <c r="A99" s="5"/>
    </row>
    <row r="100" spans="1:1" x14ac:dyDescent="0.15">
      <c r="A100" s="5"/>
    </row>
    <row r="101" spans="1:1" x14ac:dyDescent="0.15">
      <c r="A101" s="5"/>
    </row>
    <row r="102" spans="1:1" x14ac:dyDescent="0.15">
      <c r="A102" s="5"/>
    </row>
    <row r="103" spans="1:1" x14ac:dyDescent="0.15">
      <c r="A103" s="5"/>
    </row>
    <row r="104" spans="1:1" x14ac:dyDescent="0.15">
      <c r="A104" s="5"/>
    </row>
    <row r="105" spans="1:1" x14ac:dyDescent="0.15">
      <c r="A105" s="5"/>
    </row>
    <row r="106" spans="1:1" x14ac:dyDescent="0.15">
      <c r="A106" s="5"/>
    </row>
    <row r="107" spans="1:1" x14ac:dyDescent="0.15">
      <c r="A107" s="5"/>
    </row>
    <row r="108" spans="1:1" x14ac:dyDescent="0.15">
      <c r="A108" s="5"/>
    </row>
    <row r="109" spans="1:1" x14ac:dyDescent="0.15">
      <c r="A109" s="5"/>
    </row>
    <row r="110" spans="1:1" x14ac:dyDescent="0.15">
      <c r="A110" s="5"/>
    </row>
    <row r="111" spans="1:1" x14ac:dyDescent="0.15">
      <c r="A111" s="5"/>
    </row>
    <row r="112" spans="1:1" x14ac:dyDescent="0.15">
      <c r="A112" s="5"/>
    </row>
    <row r="113" spans="1:1" x14ac:dyDescent="0.15">
      <c r="A113" s="5"/>
    </row>
    <row r="114" spans="1:1" x14ac:dyDescent="0.15">
      <c r="A114" s="5"/>
    </row>
    <row r="115" spans="1:1" x14ac:dyDescent="0.15">
      <c r="A115" s="5"/>
    </row>
    <row r="116" spans="1:1" x14ac:dyDescent="0.15">
      <c r="A116" s="5"/>
    </row>
    <row r="117" spans="1:1" x14ac:dyDescent="0.15">
      <c r="A117" s="5"/>
    </row>
    <row r="118" spans="1:1" x14ac:dyDescent="0.15">
      <c r="A118" s="5"/>
    </row>
    <row r="119" spans="1:1" x14ac:dyDescent="0.15">
      <c r="A119" s="5"/>
    </row>
    <row r="120" spans="1:1" x14ac:dyDescent="0.15">
      <c r="A120" s="5"/>
    </row>
    <row r="121" spans="1:1" x14ac:dyDescent="0.15">
      <c r="A121" s="5"/>
    </row>
    <row r="122" spans="1:1" x14ac:dyDescent="0.15">
      <c r="A122" s="5"/>
    </row>
    <row r="123" spans="1:1" x14ac:dyDescent="0.15">
      <c r="A123" s="5"/>
    </row>
    <row r="124" spans="1:1" x14ac:dyDescent="0.15">
      <c r="A124" s="5"/>
    </row>
    <row r="125" spans="1:1" x14ac:dyDescent="0.15">
      <c r="A125" s="5"/>
    </row>
    <row r="126" spans="1:1" x14ac:dyDescent="0.15">
      <c r="A126" s="5"/>
    </row>
    <row r="127" spans="1:1" x14ac:dyDescent="0.15">
      <c r="A127" s="5"/>
    </row>
    <row r="128" spans="1:1" x14ac:dyDescent="0.15">
      <c r="A128" s="5"/>
    </row>
    <row r="129" spans="1:1" x14ac:dyDescent="0.15">
      <c r="A129" s="5"/>
    </row>
    <row r="130" spans="1:1" x14ac:dyDescent="0.15">
      <c r="A130" s="5"/>
    </row>
    <row r="131" spans="1:1" x14ac:dyDescent="0.15">
      <c r="A131" s="5"/>
    </row>
    <row r="132" spans="1:1" x14ac:dyDescent="0.15">
      <c r="A132" s="5"/>
    </row>
    <row r="133" spans="1:1" x14ac:dyDescent="0.15">
      <c r="A133" s="5"/>
    </row>
    <row r="134" spans="1:1" x14ac:dyDescent="0.15">
      <c r="A134" s="5"/>
    </row>
    <row r="135" spans="1:1" x14ac:dyDescent="0.15">
      <c r="A135" s="5"/>
    </row>
    <row r="136" spans="1:1" x14ac:dyDescent="0.15">
      <c r="A136" s="5"/>
    </row>
    <row r="137" spans="1:1" x14ac:dyDescent="0.15">
      <c r="A137" s="5"/>
    </row>
    <row r="138" spans="1:1" x14ac:dyDescent="0.15">
      <c r="A138" s="5"/>
    </row>
    <row r="139" spans="1:1" x14ac:dyDescent="0.15">
      <c r="A139" s="5"/>
    </row>
    <row r="140" spans="1:1" x14ac:dyDescent="0.15">
      <c r="A140" s="5"/>
    </row>
    <row r="141" spans="1:1" x14ac:dyDescent="0.15">
      <c r="A141" s="5"/>
    </row>
    <row r="142" spans="1:1" x14ac:dyDescent="0.15">
      <c r="A142" s="5"/>
    </row>
    <row r="143" spans="1:1" x14ac:dyDescent="0.15">
      <c r="A143" s="5"/>
    </row>
    <row r="144" spans="1:1" x14ac:dyDescent="0.15">
      <c r="A144" s="5"/>
    </row>
    <row r="145" spans="1:1" x14ac:dyDescent="0.15">
      <c r="A145" s="5"/>
    </row>
    <row r="146" spans="1:1" x14ac:dyDescent="0.15">
      <c r="A146" s="5"/>
    </row>
    <row r="147" spans="1:1" x14ac:dyDescent="0.15">
      <c r="A147" s="5"/>
    </row>
    <row r="148" spans="1:1" x14ac:dyDescent="0.15">
      <c r="A148" s="5"/>
    </row>
    <row r="149" spans="1:1" x14ac:dyDescent="0.15">
      <c r="A149" s="5"/>
    </row>
    <row r="150" spans="1:1" x14ac:dyDescent="0.15">
      <c r="A150" s="5"/>
    </row>
    <row r="151" spans="1:1" x14ac:dyDescent="0.15">
      <c r="A151" s="5"/>
    </row>
    <row r="152" spans="1:1" x14ac:dyDescent="0.15">
      <c r="A152" s="5"/>
    </row>
    <row r="153" spans="1:1" x14ac:dyDescent="0.15">
      <c r="A153" s="5"/>
    </row>
    <row r="154" spans="1:1" x14ac:dyDescent="0.15">
      <c r="A154" s="5"/>
    </row>
    <row r="155" spans="1:1" x14ac:dyDescent="0.15">
      <c r="A155" s="5"/>
    </row>
    <row r="156" spans="1:1" x14ac:dyDescent="0.15">
      <c r="A156" s="5"/>
    </row>
    <row r="157" spans="1:1" x14ac:dyDescent="0.15">
      <c r="A157" s="5"/>
    </row>
    <row r="158" spans="1:1" x14ac:dyDescent="0.15">
      <c r="A158" s="5"/>
    </row>
    <row r="159" spans="1:1" x14ac:dyDescent="0.15">
      <c r="A159" s="5"/>
    </row>
    <row r="160" spans="1:1" x14ac:dyDescent="0.15">
      <c r="A160" s="5"/>
    </row>
    <row r="161" spans="1:1" x14ac:dyDescent="0.15">
      <c r="A161" s="5"/>
    </row>
    <row r="162" spans="1:1" x14ac:dyDescent="0.15">
      <c r="A162" s="5"/>
    </row>
    <row r="163" spans="1:1" x14ac:dyDescent="0.15">
      <c r="A163" s="5"/>
    </row>
    <row r="164" spans="1:1" x14ac:dyDescent="0.15">
      <c r="A164" s="5"/>
    </row>
    <row r="165" spans="1:1" x14ac:dyDescent="0.15">
      <c r="A165" s="5"/>
    </row>
    <row r="166" spans="1:1" x14ac:dyDescent="0.15">
      <c r="A166" s="5"/>
    </row>
    <row r="167" spans="1:1" x14ac:dyDescent="0.15">
      <c r="A167" s="5"/>
    </row>
    <row r="168" spans="1:1" x14ac:dyDescent="0.15">
      <c r="A168" s="5"/>
    </row>
    <row r="169" spans="1:1" x14ac:dyDescent="0.15">
      <c r="A169" s="5"/>
    </row>
    <row r="170" spans="1:1" x14ac:dyDescent="0.15">
      <c r="A170" s="5"/>
    </row>
    <row r="171" spans="1:1" x14ac:dyDescent="0.15">
      <c r="A171" s="5"/>
    </row>
  </sheetData>
  <phoneticPr fontId="24" type="noConversion"/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W804"/>
  <sheetViews>
    <sheetView showGridLines="0" workbookViewId="0">
      <selection activeCell="H53" sqref="H53:Z70"/>
    </sheetView>
  </sheetViews>
  <sheetFormatPr defaultRowHeight="13.5" x14ac:dyDescent="0.15"/>
  <cols>
    <col min="1" max="1" width="18.5" style="64" customWidth="1"/>
    <col min="2" max="7" width="9" style="64"/>
    <col min="8" max="8" width="12.75" style="64" customWidth="1"/>
    <col min="9" max="9" width="22.5" style="64" customWidth="1"/>
    <col min="10" max="10" width="20.375" style="64" customWidth="1"/>
    <col min="11" max="12" width="9" style="64"/>
    <col min="13" max="13" width="11" style="64" bestFit="1" customWidth="1"/>
    <col min="14" max="16384" width="9" style="64"/>
  </cols>
  <sheetData>
    <row r="1" spans="1:16" ht="14.25" thickBot="1" x14ac:dyDescent="0.2">
      <c r="A1" s="64" t="s">
        <v>1050</v>
      </c>
    </row>
    <row r="2" spans="1:16" ht="15" customHeight="1" thickBot="1" x14ac:dyDescent="0.25">
      <c r="A2" s="290" t="s">
        <v>7</v>
      </c>
      <c r="B2" s="291"/>
      <c r="C2" s="291"/>
      <c r="D2" s="291"/>
      <c r="E2" s="291"/>
      <c r="F2" s="291"/>
      <c r="G2" s="291"/>
    </row>
    <row r="3" spans="1:16" ht="21" customHeight="1" x14ac:dyDescent="0.2">
      <c r="A3" s="292" t="s">
        <v>8</v>
      </c>
      <c r="B3" s="294" t="s">
        <v>1</v>
      </c>
      <c r="C3" s="294" t="s">
        <v>9</v>
      </c>
      <c r="D3" s="7" t="s">
        <v>10</v>
      </c>
      <c r="E3" s="7" t="s">
        <v>3</v>
      </c>
      <c r="F3" s="294" t="s">
        <v>4</v>
      </c>
      <c r="G3" s="305" t="s">
        <v>13</v>
      </c>
      <c r="H3" s="123" t="s">
        <v>1051</v>
      </c>
      <c r="I3" s="123" t="s">
        <v>8</v>
      </c>
      <c r="J3" s="123" t="s">
        <v>1052</v>
      </c>
      <c r="K3" s="123" t="s">
        <v>9</v>
      </c>
      <c r="L3" s="123" t="s">
        <v>1053</v>
      </c>
      <c r="M3" s="123" t="s">
        <v>1054</v>
      </c>
      <c r="N3" s="123" t="s">
        <v>4</v>
      </c>
      <c r="O3" s="123" t="s">
        <v>13</v>
      </c>
    </row>
    <row r="4" spans="1:16" ht="17.25" thickBot="1" x14ac:dyDescent="0.25">
      <c r="A4" s="293"/>
      <c r="B4" s="295"/>
      <c r="C4" s="295"/>
      <c r="D4" s="8" t="s">
        <v>11</v>
      </c>
      <c r="E4" s="8" t="s">
        <v>2</v>
      </c>
      <c r="F4" s="295"/>
      <c r="G4" s="306"/>
      <c r="H4" s="124"/>
      <c r="I4" s="248" t="s">
        <v>1366</v>
      </c>
      <c r="J4" s="248" t="s">
        <v>1366</v>
      </c>
      <c r="K4" s="124">
        <f>C5</f>
        <v>0.55279999999999996</v>
      </c>
      <c r="L4" s="124">
        <f>D5</f>
        <v>6.3499999999999997E-3</v>
      </c>
      <c r="M4" s="124">
        <f>E5</f>
        <v>7571.7800999999999</v>
      </c>
      <c r="N4" s="124" t="str">
        <f>F5</f>
        <v>&lt;.0001</v>
      </c>
      <c r="O4" s="124"/>
      <c r="P4" s="230" t="str">
        <f>CONCATENATE("+",A5,"*",C5)</f>
        <v>+Intercept*0.5528</v>
      </c>
    </row>
    <row r="5" spans="1:16" ht="17.25" customHeight="1" thickBot="1" x14ac:dyDescent="0.2">
      <c r="A5" s="11" t="s">
        <v>12</v>
      </c>
      <c r="B5" s="9">
        <v>1</v>
      </c>
      <c r="C5" s="9">
        <v>0.55279999999999996</v>
      </c>
      <c r="D5" s="9">
        <v>6.3499999999999997E-3</v>
      </c>
      <c r="E5" s="9">
        <v>7571.7800999999999</v>
      </c>
      <c r="F5" s="9" t="s">
        <v>5</v>
      </c>
      <c r="G5" s="10"/>
      <c r="H5" s="248" t="s">
        <v>1055</v>
      </c>
      <c r="I5" s="249" t="str">
        <f>LEFT(A6,LEN(A6)-4)</f>
        <v>recent_contact_day</v>
      </c>
      <c r="J5" s="249" t="s">
        <v>649</v>
      </c>
      <c r="K5" s="124">
        <f t="shared" ref="K5:O12" si="0">C6</f>
        <v>0.92730000000000001</v>
      </c>
      <c r="L5" s="124">
        <f t="shared" si="0"/>
        <v>2.2800000000000001E-2</v>
      </c>
      <c r="M5" s="124">
        <f t="shared" si="0"/>
        <v>1658.0809999999999</v>
      </c>
      <c r="N5" s="124" t="str">
        <f t="shared" si="0"/>
        <v>&lt;.0001</v>
      </c>
      <c r="O5" s="124">
        <f>G6</f>
        <v>0.1429</v>
      </c>
      <c r="P5" s="230" t="str">
        <f t="shared" ref="P5:P12" si="1">CONCATENATE("+",A6,"*",C6)</f>
        <v>+recent_contact_day_woe*0.9273</v>
      </c>
    </row>
    <row r="6" spans="1:16" ht="17.25" thickBot="1" x14ac:dyDescent="0.2">
      <c r="A6" s="11" t="s">
        <v>1367</v>
      </c>
      <c r="B6" s="9">
        <v>1</v>
      </c>
      <c r="C6" s="9">
        <v>0.92730000000000001</v>
      </c>
      <c r="D6" s="9">
        <v>2.2800000000000001E-2</v>
      </c>
      <c r="E6" s="9">
        <v>1658.0809999999999</v>
      </c>
      <c r="F6" s="9" t="s">
        <v>5</v>
      </c>
      <c r="G6" s="10">
        <v>0.1429</v>
      </c>
      <c r="H6" s="248" t="s">
        <v>1055</v>
      </c>
      <c r="I6" s="249" t="str">
        <f t="shared" ref="I6:I12" si="2">LEFT(A7,LEN(A7)-4)</f>
        <v>kptp</v>
      </c>
      <c r="J6" s="248" t="s">
        <v>1239</v>
      </c>
      <c r="K6" s="124">
        <f t="shared" si="0"/>
        <v>0.67059999999999997</v>
      </c>
      <c r="L6" s="124">
        <f t="shared" si="0"/>
        <v>1.8599999999999998E-2</v>
      </c>
      <c r="M6" s="124">
        <f t="shared" si="0"/>
        <v>1294.5163</v>
      </c>
      <c r="N6" s="124" t="str">
        <f t="shared" si="0"/>
        <v>&lt;.0001</v>
      </c>
      <c r="O6" s="124">
        <f t="shared" si="0"/>
        <v>0.15709999999999999</v>
      </c>
      <c r="P6" s="230" t="str">
        <f t="shared" si="1"/>
        <v>+kptp_woe*0.6706</v>
      </c>
    </row>
    <row r="7" spans="1:16" ht="15" customHeight="1" thickBot="1" x14ac:dyDescent="0.2">
      <c r="A7" s="11" t="s">
        <v>1254</v>
      </c>
      <c r="B7" s="9">
        <v>1</v>
      </c>
      <c r="C7" s="9">
        <v>0.67059999999999997</v>
      </c>
      <c r="D7" s="9">
        <v>1.8599999999999998E-2</v>
      </c>
      <c r="E7" s="9">
        <v>1294.5163</v>
      </c>
      <c r="F7" s="9" t="s">
        <v>5</v>
      </c>
      <c r="G7" s="10">
        <v>0.15709999999999999</v>
      </c>
      <c r="H7" s="248" t="s">
        <v>1073</v>
      </c>
      <c r="I7" s="249" t="str">
        <f t="shared" si="2"/>
        <v>city</v>
      </c>
      <c r="J7" s="248" t="s">
        <v>696</v>
      </c>
      <c r="K7" s="124">
        <f t="shared" si="0"/>
        <v>0.87660000000000005</v>
      </c>
      <c r="L7" s="124">
        <f t="shared" si="0"/>
        <v>3.3700000000000001E-2</v>
      </c>
      <c r="M7" s="124">
        <f t="shared" si="0"/>
        <v>677.51210000000003</v>
      </c>
      <c r="N7" s="124" t="str">
        <f t="shared" si="0"/>
        <v>&lt;.0001</v>
      </c>
      <c r="O7" s="124">
        <f t="shared" si="0"/>
        <v>9.35E-2</v>
      </c>
      <c r="P7" s="230" t="str">
        <f t="shared" si="1"/>
        <v>+city_woe*0.8766</v>
      </c>
    </row>
    <row r="8" spans="1:16" ht="15.75" customHeight="1" thickBot="1" x14ac:dyDescent="0.2">
      <c r="A8" s="11" t="s">
        <v>1058</v>
      </c>
      <c r="B8" s="9">
        <v>1</v>
      </c>
      <c r="C8" s="9">
        <v>0.87660000000000005</v>
      </c>
      <c r="D8" s="9">
        <v>3.3700000000000001E-2</v>
      </c>
      <c r="E8" s="9">
        <v>677.51210000000003</v>
      </c>
      <c r="F8" s="9" t="s">
        <v>5</v>
      </c>
      <c r="G8" s="10">
        <v>9.35E-2</v>
      </c>
      <c r="H8" s="248" t="s">
        <v>1073</v>
      </c>
      <c r="I8" s="249" t="str">
        <f t="shared" si="2"/>
        <v>person_app_age</v>
      </c>
      <c r="J8" s="248" t="s">
        <v>587</v>
      </c>
      <c r="K8" s="124">
        <f t="shared" si="0"/>
        <v>0.84</v>
      </c>
      <c r="L8" s="124">
        <f t="shared" si="0"/>
        <v>3.9600000000000003E-2</v>
      </c>
      <c r="M8" s="124">
        <f t="shared" si="0"/>
        <v>450.1103</v>
      </c>
      <c r="N8" s="124" t="str">
        <f t="shared" si="0"/>
        <v>&lt;.0001</v>
      </c>
      <c r="O8" s="124">
        <f t="shared" si="0"/>
        <v>7.6700000000000004E-2</v>
      </c>
      <c r="P8" s="230" t="str">
        <f t="shared" si="1"/>
        <v>+person_app_age_woe*0.84</v>
      </c>
    </row>
    <row r="9" spans="1:16" ht="13.5" customHeight="1" thickBot="1" x14ac:dyDescent="0.2">
      <c r="A9" s="11" t="s">
        <v>1089</v>
      </c>
      <c r="B9" s="9">
        <v>1</v>
      </c>
      <c r="C9" s="9">
        <v>0.84</v>
      </c>
      <c r="D9" s="9">
        <v>3.9600000000000003E-2</v>
      </c>
      <c r="E9" s="9">
        <v>450.1103</v>
      </c>
      <c r="F9" s="9" t="s">
        <v>5</v>
      </c>
      <c r="G9" s="10">
        <v>7.6700000000000004E-2</v>
      </c>
      <c r="H9" s="248" t="s">
        <v>1056</v>
      </c>
      <c r="I9" s="249" t="str">
        <f t="shared" si="2"/>
        <v>ACTUALPAYFINECNT</v>
      </c>
      <c r="J9" s="248" t="s">
        <v>611</v>
      </c>
      <c r="K9" s="124">
        <f t="shared" si="0"/>
        <v>0.40239999999999998</v>
      </c>
      <c r="L9" s="124">
        <f t="shared" si="0"/>
        <v>2.2800000000000001E-2</v>
      </c>
      <c r="M9" s="124">
        <f t="shared" si="0"/>
        <v>312.57490000000001</v>
      </c>
      <c r="N9" s="124" t="str">
        <f t="shared" si="0"/>
        <v>&lt;.0001</v>
      </c>
      <c r="O9" s="124">
        <f t="shared" si="0"/>
        <v>7.4700000000000003E-2</v>
      </c>
      <c r="P9" s="230" t="str">
        <f t="shared" si="1"/>
        <v>+ACTUALPAYFINECNT_woe*0.4024</v>
      </c>
    </row>
    <row r="10" spans="1:16" ht="15" customHeight="1" thickBot="1" x14ac:dyDescent="0.2">
      <c r="A10" s="11" t="s">
        <v>150</v>
      </c>
      <c r="B10" s="9">
        <v>1</v>
      </c>
      <c r="C10" s="9">
        <v>0.40239999999999998</v>
      </c>
      <c r="D10" s="9">
        <v>2.2800000000000001E-2</v>
      </c>
      <c r="E10" s="9">
        <v>312.57490000000001</v>
      </c>
      <c r="F10" s="9" t="s">
        <v>5</v>
      </c>
      <c r="G10" s="10">
        <v>7.4700000000000003E-2</v>
      </c>
      <c r="H10" s="248" t="s">
        <v>1055</v>
      </c>
      <c r="I10" s="249" t="str">
        <f t="shared" si="2"/>
        <v>INCM_TIMES</v>
      </c>
      <c r="J10" s="248" t="s">
        <v>645</v>
      </c>
      <c r="K10" s="124">
        <f t="shared" si="0"/>
        <v>0.32200000000000001</v>
      </c>
      <c r="L10" s="124">
        <f t="shared" si="0"/>
        <v>2.35E-2</v>
      </c>
      <c r="M10" s="124">
        <f t="shared" si="0"/>
        <v>187.02850000000001</v>
      </c>
      <c r="N10" s="124" t="str">
        <f t="shared" si="0"/>
        <v>&lt;.0001</v>
      </c>
      <c r="O10" s="124">
        <f t="shared" si="0"/>
        <v>5.3999999999999999E-2</v>
      </c>
      <c r="P10" s="230" t="str">
        <f t="shared" si="1"/>
        <v>+INCM_TIMES_woe*0.322</v>
      </c>
    </row>
    <row r="11" spans="1:16" ht="16.5" customHeight="1" thickBot="1" x14ac:dyDescent="0.2">
      <c r="A11" s="11" t="s">
        <v>813</v>
      </c>
      <c r="B11" s="9">
        <v>1</v>
      </c>
      <c r="C11" s="9">
        <v>0.32200000000000001</v>
      </c>
      <c r="D11" s="9">
        <v>2.35E-2</v>
      </c>
      <c r="E11" s="9">
        <v>187.02850000000001</v>
      </c>
      <c r="F11" s="9" t="s">
        <v>5</v>
      </c>
      <c r="G11" s="10">
        <v>5.3999999999999999E-2</v>
      </c>
      <c r="H11" s="248" t="s">
        <v>1365</v>
      </c>
      <c r="I11" s="249" t="str">
        <f t="shared" si="2"/>
        <v>rej_count</v>
      </c>
      <c r="J11" s="248" t="s">
        <v>568</v>
      </c>
      <c r="K11" s="124">
        <f t="shared" si="0"/>
        <v>1.3087</v>
      </c>
      <c r="L11" s="124">
        <f t="shared" si="0"/>
        <v>0.10730000000000001</v>
      </c>
      <c r="M11" s="124">
        <f t="shared" si="0"/>
        <v>148.82339999999999</v>
      </c>
      <c r="N11" s="124" t="str">
        <f t="shared" si="0"/>
        <v>&lt;.0001</v>
      </c>
      <c r="O11" s="124">
        <f t="shared" si="0"/>
        <v>4.36E-2</v>
      </c>
      <c r="P11" s="230" t="str">
        <f t="shared" si="1"/>
        <v>+rej_count_woe*1.3087</v>
      </c>
    </row>
    <row r="12" spans="1:16" ht="15" customHeight="1" thickBot="1" x14ac:dyDescent="0.2">
      <c r="A12" s="11" t="s">
        <v>1091</v>
      </c>
      <c r="B12" s="9">
        <v>1</v>
      </c>
      <c r="C12" s="9">
        <v>1.3087</v>
      </c>
      <c r="D12" s="9">
        <v>0.10730000000000001</v>
      </c>
      <c r="E12" s="9">
        <v>148.82339999999999</v>
      </c>
      <c r="F12" s="9" t="s">
        <v>5</v>
      </c>
      <c r="G12" s="10">
        <v>4.36E-2</v>
      </c>
      <c r="H12" s="248" t="s">
        <v>1365</v>
      </c>
      <c r="I12" s="249" t="str">
        <f t="shared" si="2"/>
        <v>CREDIT_AMOUNT</v>
      </c>
      <c r="J12" s="248" t="s">
        <v>573</v>
      </c>
      <c r="K12" s="124">
        <f t="shared" si="0"/>
        <v>0.93640000000000001</v>
      </c>
      <c r="L12" s="124">
        <f t="shared" si="0"/>
        <v>0.13880000000000001</v>
      </c>
      <c r="M12" s="124">
        <f t="shared" si="0"/>
        <v>45.537100000000002</v>
      </c>
      <c r="N12" s="124" t="str">
        <f t="shared" si="0"/>
        <v>&lt;.0001</v>
      </c>
      <c r="O12" s="124">
        <f t="shared" si="0"/>
        <v>2.3599999999999999E-2</v>
      </c>
      <c r="P12" s="230" t="str">
        <f t="shared" si="1"/>
        <v>+CREDIT_AMOUNT_woe*0.9364</v>
      </c>
    </row>
    <row r="13" spans="1:16" ht="16.5" x14ac:dyDescent="0.15">
      <c r="A13" s="4" t="s">
        <v>140</v>
      </c>
      <c r="B13" s="1">
        <v>1</v>
      </c>
      <c r="C13" s="1">
        <v>0.93640000000000001</v>
      </c>
      <c r="D13" s="1">
        <v>0.13880000000000001</v>
      </c>
      <c r="E13" s="1">
        <v>45.537100000000002</v>
      </c>
      <c r="F13" s="1" t="s">
        <v>5</v>
      </c>
      <c r="G13" s="2">
        <v>2.3599999999999999E-2</v>
      </c>
      <c r="H13" s="124"/>
      <c r="I13" s="124"/>
      <c r="J13" s="159"/>
      <c r="K13" s="124"/>
      <c r="L13" s="124"/>
      <c r="M13" s="124"/>
      <c r="N13" s="124"/>
      <c r="O13" s="124"/>
    </row>
    <row r="14" spans="1:16" ht="16.5" x14ac:dyDescent="0.35">
      <c r="A14" s="4"/>
      <c r="B14" s="1"/>
      <c r="C14" s="1"/>
      <c r="D14" s="1"/>
      <c r="E14" s="1"/>
      <c r="F14" s="1"/>
      <c r="G14" s="2"/>
      <c r="H14" s="124"/>
      <c r="I14" s="124"/>
      <c r="J14" s="131"/>
      <c r="K14" s="124"/>
      <c r="L14" s="124"/>
      <c r="M14" s="124"/>
      <c r="N14" s="124"/>
      <c r="O14" s="124"/>
    </row>
    <row r="15" spans="1:16" ht="17.25" thickBot="1" x14ac:dyDescent="0.4">
      <c r="A15" s="11"/>
      <c r="B15" s="9"/>
      <c r="C15" s="9"/>
      <c r="D15" s="9"/>
      <c r="E15" s="9"/>
      <c r="F15" s="9"/>
      <c r="G15" s="10"/>
      <c r="H15" s="124"/>
      <c r="I15" s="124"/>
      <c r="J15" s="119"/>
      <c r="K15" s="124"/>
      <c r="L15" s="124"/>
      <c r="M15" s="124"/>
      <c r="N15" s="124"/>
      <c r="O15" s="124"/>
    </row>
    <row r="16" spans="1:16" ht="17.25" thickBot="1" x14ac:dyDescent="0.4">
      <c r="A16" s="11"/>
      <c r="B16" s="9"/>
      <c r="C16" s="9"/>
      <c r="D16" s="9"/>
      <c r="E16" s="9"/>
      <c r="F16" s="9"/>
      <c r="G16" s="10"/>
      <c r="H16" s="124"/>
      <c r="I16" s="124"/>
      <c r="J16" s="119"/>
      <c r="K16" s="124"/>
      <c r="L16" s="124"/>
      <c r="M16" s="124"/>
      <c r="N16" s="124"/>
      <c r="O16" s="124"/>
    </row>
    <row r="17" spans="1:16" x14ac:dyDescent="0.15">
      <c r="A17" s="4"/>
      <c r="B17" s="1"/>
      <c r="C17" s="1"/>
      <c r="D17" s="1"/>
      <c r="E17" s="1"/>
      <c r="F17" s="1"/>
      <c r="G17" s="2"/>
    </row>
    <row r="18" spans="1:16" x14ac:dyDescent="0.15">
      <c r="A18" s="127"/>
      <c r="B18" s="2"/>
      <c r="C18" s="2"/>
      <c r="D18" s="2"/>
      <c r="E18" s="2"/>
      <c r="F18" s="2"/>
      <c r="G18" s="2"/>
    </row>
    <row r="19" spans="1:16" s="129" customFormat="1" ht="14.25" thickBot="1" x14ac:dyDescent="0.2">
      <c r="A19" s="128" t="s">
        <v>1064</v>
      </c>
      <c r="H19" s="64"/>
    </row>
    <row r="20" spans="1:16" ht="15" customHeight="1" thickBot="1" x14ac:dyDescent="0.25">
      <c r="A20" s="290" t="s">
        <v>7</v>
      </c>
      <c r="B20" s="291"/>
      <c r="C20" s="291"/>
      <c r="D20" s="291"/>
      <c r="E20" s="291"/>
      <c r="F20" s="291"/>
      <c r="G20" s="291"/>
    </row>
    <row r="21" spans="1:16" ht="21" customHeight="1" x14ac:dyDescent="0.2">
      <c r="A21" s="292" t="s">
        <v>8</v>
      </c>
      <c r="B21" s="294" t="s">
        <v>1</v>
      </c>
      <c r="C21" s="294" t="s">
        <v>9</v>
      </c>
      <c r="D21" s="7" t="s">
        <v>10</v>
      </c>
      <c r="E21" s="7" t="s">
        <v>3</v>
      </c>
      <c r="F21" s="294" t="s">
        <v>4</v>
      </c>
      <c r="G21" s="305" t="s">
        <v>13</v>
      </c>
      <c r="H21" s="123" t="s">
        <v>1051</v>
      </c>
      <c r="I21" s="123" t="s">
        <v>8</v>
      </c>
      <c r="J21" s="123" t="s">
        <v>1052</v>
      </c>
      <c r="K21" s="123" t="s">
        <v>9</v>
      </c>
      <c r="L21" s="123" t="s">
        <v>1053</v>
      </c>
      <c r="M21" s="123" t="s">
        <v>1054</v>
      </c>
      <c r="N21" s="123" t="s">
        <v>4</v>
      </c>
      <c r="O21" s="123" t="s">
        <v>13</v>
      </c>
    </row>
    <row r="22" spans="1:16" ht="17.25" thickBot="1" x14ac:dyDescent="0.25">
      <c r="A22" s="293"/>
      <c r="B22" s="295"/>
      <c r="C22" s="295"/>
      <c r="D22" s="8" t="s">
        <v>11</v>
      </c>
      <c r="E22" s="8" t="s">
        <v>2</v>
      </c>
      <c r="F22" s="295"/>
      <c r="G22" s="306"/>
      <c r="H22" s="124"/>
      <c r="I22" s="124" t="str">
        <f>A23</f>
        <v>Intercept</v>
      </c>
      <c r="J22" s="248" t="s">
        <v>1366</v>
      </c>
      <c r="K22" s="124">
        <f>C23</f>
        <v>0.55200000000000005</v>
      </c>
      <c r="L22" s="124">
        <f>D23</f>
        <v>6.3600000000000002E-3</v>
      </c>
      <c r="M22" s="124">
        <f>E23</f>
        <v>7530.0445</v>
      </c>
      <c r="N22" s="124" t="str">
        <f>F23</f>
        <v>&lt;.0001</v>
      </c>
      <c r="O22" s="124"/>
      <c r="P22" s="230" t="str">
        <f>CONCATENATE("+",A23,"*",C23)</f>
        <v>+Intercept*0.552</v>
      </c>
    </row>
    <row r="23" spans="1:16" ht="17.25" customHeight="1" thickBot="1" x14ac:dyDescent="0.2">
      <c r="A23" s="11" t="s">
        <v>12</v>
      </c>
      <c r="B23" s="9">
        <v>1</v>
      </c>
      <c r="C23" s="9">
        <v>0.55200000000000005</v>
      </c>
      <c r="D23" s="9">
        <v>6.3600000000000002E-3</v>
      </c>
      <c r="E23" s="9">
        <v>7530.0445</v>
      </c>
      <c r="F23" s="9" t="s">
        <v>5</v>
      </c>
      <c r="G23" s="10"/>
      <c r="H23" s="248" t="s">
        <v>1055</v>
      </c>
      <c r="I23" s="124" t="str">
        <f>LEFT(A24,LEN(A24)-4)</f>
        <v>recent_contact_day</v>
      </c>
      <c r="J23" s="249" t="s">
        <v>649</v>
      </c>
      <c r="K23" s="124">
        <f t="shared" ref="K23:O31" si="3">C24</f>
        <v>0.9032</v>
      </c>
      <c r="L23" s="124">
        <f t="shared" si="3"/>
        <v>2.2800000000000001E-2</v>
      </c>
      <c r="M23" s="124">
        <f t="shared" si="3"/>
        <v>1564.5842</v>
      </c>
      <c r="N23" s="124" t="str">
        <f t="shared" si="3"/>
        <v>&lt;.0001</v>
      </c>
      <c r="O23" s="124">
        <f>G24</f>
        <v>0.13919999999999999</v>
      </c>
      <c r="P23" s="230" t="str">
        <f t="shared" ref="P23:P31" si="4">CONCATENATE("+",A24,"*",C24)</f>
        <v>+recent_contact_day_woe*0.9032</v>
      </c>
    </row>
    <row r="24" spans="1:16" ht="17.25" thickBot="1" x14ac:dyDescent="0.2">
      <c r="A24" s="11" t="s">
        <v>1367</v>
      </c>
      <c r="B24" s="9">
        <v>1</v>
      </c>
      <c r="C24" s="9">
        <v>0.9032</v>
      </c>
      <c r="D24" s="9">
        <v>2.2800000000000001E-2</v>
      </c>
      <c r="E24" s="9">
        <v>1564.5842</v>
      </c>
      <c r="F24" s="9" t="s">
        <v>5</v>
      </c>
      <c r="G24" s="10">
        <v>0.13919999999999999</v>
      </c>
      <c r="H24" s="248" t="s">
        <v>1055</v>
      </c>
      <c r="I24" s="124" t="str">
        <f t="shared" ref="I24:I31" si="5">LEFT(A25,LEN(A25)-4)</f>
        <v>kptp</v>
      </c>
      <c r="J24" s="248" t="s">
        <v>1239</v>
      </c>
      <c r="K24" s="124">
        <f t="shared" si="3"/>
        <v>0.62380000000000002</v>
      </c>
      <c r="L24" s="124">
        <f t="shared" si="3"/>
        <v>1.8800000000000001E-2</v>
      </c>
      <c r="M24" s="124">
        <f t="shared" si="3"/>
        <v>1097.7246</v>
      </c>
      <c r="N24" s="124" t="str">
        <f t="shared" si="3"/>
        <v>&lt;.0001</v>
      </c>
      <c r="O24" s="124">
        <f t="shared" si="3"/>
        <v>0.14610000000000001</v>
      </c>
      <c r="P24" s="230" t="str">
        <f t="shared" si="4"/>
        <v>+kptp_woe*0.6238</v>
      </c>
    </row>
    <row r="25" spans="1:16" ht="15" customHeight="1" thickBot="1" x14ac:dyDescent="0.2">
      <c r="A25" s="11" t="s">
        <v>1254</v>
      </c>
      <c r="B25" s="9">
        <v>1</v>
      </c>
      <c r="C25" s="9">
        <v>0.62380000000000002</v>
      </c>
      <c r="D25" s="9">
        <v>1.8800000000000001E-2</v>
      </c>
      <c r="E25" s="9">
        <v>1097.7246</v>
      </c>
      <c r="F25" s="9" t="s">
        <v>5</v>
      </c>
      <c r="G25" s="10">
        <v>0.14610000000000001</v>
      </c>
      <c r="H25" s="248" t="s">
        <v>1073</v>
      </c>
      <c r="I25" s="124" t="str">
        <f t="shared" si="5"/>
        <v>city</v>
      </c>
      <c r="J25" s="248" t="s">
        <v>696</v>
      </c>
      <c r="K25" s="124">
        <f t="shared" si="3"/>
        <v>0.88219999999999998</v>
      </c>
      <c r="L25" s="124">
        <f t="shared" si="3"/>
        <v>3.3700000000000001E-2</v>
      </c>
      <c r="M25" s="124">
        <f t="shared" si="3"/>
        <v>684.80359999999996</v>
      </c>
      <c r="N25" s="124" t="str">
        <f t="shared" si="3"/>
        <v>&lt;.0001</v>
      </c>
      <c r="O25" s="124">
        <f t="shared" si="3"/>
        <v>9.4100000000000003E-2</v>
      </c>
      <c r="P25" s="230" t="str">
        <f t="shared" si="4"/>
        <v>+city_woe*0.8822</v>
      </c>
    </row>
    <row r="26" spans="1:16" ht="15.75" customHeight="1" thickBot="1" x14ac:dyDescent="0.2">
      <c r="A26" s="11" t="s">
        <v>1058</v>
      </c>
      <c r="B26" s="9">
        <v>1</v>
      </c>
      <c r="C26" s="9">
        <v>0.88219999999999998</v>
      </c>
      <c r="D26" s="9">
        <v>3.3700000000000001E-2</v>
      </c>
      <c r="E26" s="9">
        <v>684.80359999999996</v>
      </c>
      <c r="F26" s="9" t="s">
        <v>5</v>
      </c>
      <c r="G26" s="10">
        <v>9.4100000000000003E-2</v>
      </c>
      <c r="H26" s="248" t="s">
        <v>1056</v>
      </c>
      <c r="I26" s="124" t="str">
        <f t="shared" si="5"/>
        <v>ACTUALPAYFINECNT</v>
      </c>
      <c r="J26" s="248" t="s">
        <v>611</v>
      </c>
      <c r="K26" s="124">
        <f t="shared" si="3"/>
        <v>0.53129999999999999</v>
      </c>
      <c r="L26" s="124">
        <f t="shared" si="3"/>
        <v>2.3900000000000001E-2</v>
      </c>
      <c r="M26" s="124">
        <f t="shared" si="3"/>
        <v>494.01740000000001</v>
      </c>
      <c r="N26" s="124" t="str">
        <f t="shared" si="3"/>
        <v>&lt;.0001</v>
      </c>
      <c r="O26" s="124">
        <f t="shared" si="3"/>
        <v>9.8500000000000004E-2</v>
      </c>
      <c r="P26" s="230" t="str">
        <f t="shared" si="4"/>
        <v>+ACTUALPAYFINECNT_woe*0.5313</v>
      </c>
    </row>
    <row r="27" spans="1:16" ht="13.5" customHeight="1" thickBot="1" x14ac:dyDescent="0.2">
      <c r="A27" s="11" t="s">
        <v>150</v>
      </c>
      <c r="B27" s="9">
        <v>1</v>
      </c>
      <c r="C27" s="9">
        <v>0.53129999999999999</v>
      </c>
      <c r="D27" s="9">
        <v>2.3900000000000001E-2</v>
      </c>
      <c r="E27" s="9">
        <v>494.01740000000001</v>
      </c>
      <c r="F27" s="9" t="s">
        <v>5</v>
      </c>
      <c r="G27" s="10">
        <v>9.8500000000000004E-2</v>
      </c>
      <c r="H27" s="248" t="s">
        <v>1073</v>
      </c>
      <c r="I27" s="124" t="str">
        <f t="shared" si="5"/>
        <v>person_app_age</v>
      </c>
      <c r="J27" s="248" t="s">
        <v>587</v>
      </c>
      <c r="K27" s="124">
        <f t="shared" si="3"/>
        <v>0.85519999999999996</v>
      </c>
      <c r="L27" s="124">
        <f t="shared" si="3"/>
        <v>3.9699999999999999E-2</v>
      </c>
      <c r="M27" s="124">
        <f t="shared" si="3"/>
        <v>465.0521</v>
      </c>
      <c r="N27" s="124" t="str">
        <f t="shared" si="3"/>
        <v>&lt;.0001</v>
      </c>
      <c r="O27" s="124">
        <f t="shared" si="3"/>
        <v>7.8100000000000003E-2</v>
      </c>
      <c r="P27" s="230" t="str">
        <f t="shared" si="4"/>
        <v>+person_app_age_woe*0.8552</v>
      </c>
    </row>
    <row r="28" spans="1:16" ht="15" customHeight="1" thickBot="1" x14ac:dyDescent="0.2">
      <c r="A28" s="11" t="s">
        <v>1089</v>
      </c>
      <c r="B28" s="9">
        <v>1</v>
      </c>
      <c r="C28" s="9">
        <v>0.85519999999999996</v>
      </c>
      <c r="D28" s="9">
        <v>3.9699999999999999E-2</v>
      </c>
      <c r="E28" s="9">
        <v>465.0521</v>
      </c>
      <c r="F28" s="9" t="s">
        <v>5</v>
      </c>
      <c r="G28" s="10">
        <v>7.8100000000000003E-2</v>
      </c>
      <c r="H28" s="248" t="s">
        <v>1055</v>
      </c>
      <c r="I28" s="124" t="str">
        <f t="shared" si="5"/>
        <v>MAX_SEQ_DUEDAYS</v>
      </c>
      <c r="J28" s="248" t="s">
        <v>632</v>
      </c>
      <c r="K28" s="124">
        <f t="shared" si="3"/>
        <v>2.6867000000000001</v>
      </c>
      <c r="L28" s="124">
        <f t="shared" si="3"/>
        <v>0.152</v>
      </c>
      <c r="M28" s="124">
        <f t="shared" si="3"/>
        <v>312.33499999999998</v>
      </c>
      <c r="N28" s="124" t="str">
        <f t="shared" si="3"/>
        <v>&lt;.0001</v>
      </c>
      <c r="O28" s="124">
        <f t="shared" si="3"/>
        <v>6.6400000000000001E-2</v>
      </c>
      <c r="P28" s="230" t="str">
        <f t="shared" si="4"/>
        <v>+MAX_SEQ_DUEDAYS_woe*2.6867</v>
      </c>
    </row>
    <row r="29" spans="1:16" ht="16.5" customHeight="1" thickBot="1" x14ac:dyDescent="0.2">
      <c r="A29" s="11" t="s">
        <v>806</v>
      </c>
      <c r="B29" s="9">
        <v>1</v>
      </c>
      <c r="C29" s="9">
        <v>2.6867000000000001</v>
      </c>
      <c r="D29" s="9">
        <v>0.152</v>
      </c>
      <c r="E29" s="9">
        <v>312.33499999999998</v>
      </c>
      <c r="F29" s="9" t="s">
        <v>5</v>
      </c>
      <c r="G29" s="10">
        <v>6.6400000000000001E-2</v>
      </c>
      <c r="H29" s="248" t="s">
        <v>1055</v>
      </c>
      <c r="I29" s="124" t="str">
        <f t="shared" si="5"/>
        <v>INCM_TIMES</v>
      </c>
      <c r="J29" s="248" t="s">
        <v>645</v>
      </c>
      <c r="K29" s="124">
        <f t="shared" si="3"/>
        <v>0.34449999999999997</v>
      </c>
      <c r="L29" s="124">
        <f t="shared" si="3"/>
        <v>2.3599999999999999E-2</v>
      </c>
      <c r="M29" s="124">
        <f t="shared" si="3"/>
        <v>212.4409</v>
      </c>
      <c r="N29" s="124" t="str">
        <f t="shared" si="3"/>
        <v>&lt;.0001</v>
      </c>
      <c r="O29" s="124">
        <f t="shared" si="3"/>
        <v>5.7799999999999997E-2</v>
      </c>
      <c r="P29" s="230" t="str">
        <f t="shared" si="4"/>
        <v>+INCM_TIMES_woe*0.3445</v>
      </c>
    </row>
    <row r="30" spans="1:16" ht="15" customHeight="1" thickBot="1" x14ac:dyDescent="0.2">
      <c r="A30" s="11" t="s">
        <v>813</v>
      </c>
      <c r="B30" s="9">
        <v>1</v>
      </c>
      <c r="C30" s="9">
        <v>0.34449999999999997</v>
      </c>
      <c r="D30" s="9">
        <v>2.3599999999999999E-2</v>
      </c>
      <c r="E30" s="9">
        <v>212.4409</v>
      </c>
      <c r="F30" s="9" t="s">
        <v>5</v>
      </c>
      <c r="G30" s="10">
        <v>5.7799999999999997E-2</v>
      </c>
      <c r="H30" s="248" t="s">
        <v>1365</v>
      </c>
      <c r="I30" s="124" t="str">
        <f t="shared" si="5"/>
        <v>rej_count</v>
      </c>
      <c r="J30" s="248" t="s">
        <v>568</v>
      </c>
      <c r="K30" s="124">
        <f t="shared" si="3"/>
        <v>1.3147</v>
      </c>
      <c r="L30" s="124">
        <f t="shared" si="3"/>
        <v>0.1074</v>
      </c>
      <c r="M30" s="124">
        <f t="shared" si="3"/>
        <v>149.73159999999999</v>
      </c>
      <c r="N30" s="124" t="str">
        <f t="shared" si="3"/>
        <v>&lt;.0001</v>
      </c>
      <c r="O30" s="124">
        <f t="shared" si="3"/>
        <v>4.3799999999999999E-2</v>
      </c>
      <c r="P30" s="230" t="str">
        <f t="shared" si="4"/>
        <v>+rej_count_woe*1.3147</v>
      </c>
    </row>
    <row r="31" spans="1:16" ht="17.25" thickBot="1" x14ac:dyDescent="0.2">
      <c r="A31" s="11" t="s">
        <v>1091</v>
      </c>
      <c r="B31" s="9">
        <v>1</v>
      </c>
      <c r="C31" s="9">
        <v>1.3147</v>
      </c>
      <c r="D31" s="9">
        <v>0.1074</v>
      </c>
      <c r="E31" s="9">
        <v>149.73159999999999</v>
      </c>
      <c r="F31" s="9" t="s">
        <v>5</v>
      </c>
      <c r="G31" s="10">
        <v>4.3799999999999999E-2</v>
      </c>
      <c r="H31" s="248" t="s">
        <v>1365</v>
      </c>
      <c r="I31" s="124" t="str">
        <f t="shared" si="5"/>
        <v>CREDIT_AMOUNT</v>
      </c>
      <c r="J31" s="248" t="s">
        <v>573</v>
      </c>
      <c r="K31" s="124">
        <f t="shared" si="3"/>
        <v>0.92410000000000003</v>
      </c>
      <c r="L31" s="124">
        <f t="shared" si="3"/>
        <v>0.13900000000000001</v>
      </c>
      <c r="M31" s="124">
        <f t="shared" si="3"/>
        <v>44.2256</v>
      </c>
      <c r="N31" s="124" t="str">
        <f t="shared" si="3"/>
        <v>&lt;.0001</v>
      </c>
      <c r="O31" s="124">
        <f t="shared" si="3"/>
        <v>2.3300000000000001E-2</v>
      </c>
      <c r="P31" s="230" t="str">
        <f t="shared" si="4"/>
        <v>+CREDIT_AMOUNT_woe*0.9241</v>
      </c>
    </row>
    <row r="32" spans="1:16" ht="16.5" x14ac:dyDescent="0.35">
      <c r="A32" s="4" t="s">
        <v>140</v>
      </c>
      <c r="B32" s="1">
        <v>1</v>
      </c>
      <c r="C32" s="1">
        <v>0.92410000000000003</v>
      </c>
      <c r="D32" s="1">
        <v>0.13900000000000001</v>
      </c>
      <c r="E32" s="1">
        <v>44.2256</v>
      </c>
      <c r="F32" s="1" t="s">
        <v>5</v>
      </c>
      <c r="G32" s="2">
        <v>2.3300000000000001E-2</v>
      </c>
      <c r="H32" s="130"/>
      <c r="I32" s="131"/>
      <c r="J32" s="131"/>
      <c r="K32" s="131"/>
      <c r="L32" s="131"/>
      <c r="M32" s="131"/>
      <c r="N32" s="131"/>
      <c r="O32" s="132"/>
    </row>
    <row r="33" spans="1:16" ht="17.25" thickBot="1" x14ac:dyDescent="0.4">
      <c r="A33" s="11"/>
      <c r="B33" s="9"/>
      <c r="C33" s="9"/>
      <c r="D33" s="9"/>
      <c r="E33" s="9"/>
      <c r="F33" s="9"/>
      <c r="G33" s="10"/>
      <c r="H33" s="133"/>
      <c r="I33" s="119"/>
      <c r="J33" s="119"/>
      <c r="K33" s="119"/>
      <c r="L33" s="119"/>
      <c r="M33" s="119"/>
      <c r="N33" s="119"/>
      <c r="O33" s="134"/>
    </row>
    <row r="34" spans="1:16" ht="17.25" thickBot="1" x14ac:dyDescent="0.4">
      <c r="A34" s="11"/>
      <c r="B34" s="9"/>
      <c r="C34" s="9"/>
      <c r="D34" s="9"/>
      <c r="E34" s="9"/>
      <c r="F34" s="9"/>
      <c r="G34" s="10"/>
      <c r="H34" s="133"/>
      <c r="I34" s="119"/>
      <c r="J34" s="119"/>
      <c r="K34" s="119"/>
      <c r="L34" s="119"/>
      <c r="M34" s="119"/>
      <c r="N34" s="119"/>
      <c r="O34" s="134"/>
    </row>
    <row r="35" spans="1:16" x14ac:dyDescent="0.15">
      <c r="A35" s="4"/>
      <c r="B35" s="1"/>
      <c r="C35" s="1"/>
      <c r="D35" s="1"/>
      <c r="E35" s="1"/>
      <c r="F35" s="1"/>
      <c r="G35" s="2"/>
    </row>
    <row r="36" spans="1:16" x14ac:dyDescent="0.15">
      <c r="A36" s="4"/>
      <c r="B36" s="2"/>
      <c r="C36" s="2"/>
      <c r="D36" s="2"/>
      <c r="E36" s="2"/>
      <c r="F36" s="2"/>
      <c r="G36" s="2"/>
    </row>
    <row r="37" spans="1:16" ht="14.25" thickBot="1" x14ac:dyDescent="0.2">
      <c r="A37" s="127" t="s">
        <v>1070</v>
      </c>
      <c r="I37" s="129"/>
      <c r="J37" s="129"/>
      <c r="K37" s="129"/>
      <c r="L37" s="129"/>
      <c r="M37" s="129"/>
      <c r="N37" s="129"/>
      <c r="O37" s="129"/>
    </row>
    <row r="38" spans="1:16" ht="15" customHeight="1" thickBot="1" x14ac:dyDescent="0.25">
      <c r="A38" s="290" t="s">
        <v>7</v>
      </c>
      <c r="B38" s="291"/>
      <c r="C38" s="291"/>
      <c r="D38" s="291"/>
      <c r="E38" s="291"/>
      <c r="F38" s="291"/>
      <c r="G38" s="291"/>
    </row>
    <row r="39" spans="1:16" ht="21" customHeight="1" x14ac:dyDescent="0.2">
      <c r="A39" s="292" t="s">
        <v>8</v>
      </c>
      <c r="B39" s="294" t="s">
        <v>1</v>
      </c>
      <c r="C39" s="294" t="s">
        <v>9</v>
      </c>
      <c r="D39" s="7" t="s">
        <v>10</v>
      </c>
      <c r="E39" s="7" t="s">
        <v>3</v>
      </c>
      <c r="F39" s="294" t="s">
        <v>4</v>
      </c>
      <c r="G39" s="305" t="s">
        <v>13</v>
      </c>
      <c r="H39" s="123" t="s">
        <v>1051</v>
      </c>
      <c r="I39" s="123" t="s">
        <v>8</v>
      </c>
      <c r="J39" s="123" t="s">
        <v>1052</v>
      </c>
      <c r="K39" s="123" t="s">
        <v>9</v>
      </c>
      <c r="L39" s="123" t="s">
        <v>1053</v>
      </c>
      <c r="M39" s="123" t="s">
        <v>1054</v>
      </c>
      <c r="N39" s="123" t="s">
        <v>4</v>
      </c>
      <c r="O39" s="123" t="s">
        <v>13</v>
      </c>
    </row>
    <row r="40" spans="1:16" ht="17.25" thickBot="1" x14ac:dyDescent="0.25">
      <c r="A40" s="293"/>
      <c r="B40" s="295"/>
      <c r="C40" s="295"/>
      <c r="D40" s="8" t="s">
        <v>11</v>
      </c>
      <c r="E40" s="8" t="s">
        <v>2</v>
      </c>
      <c r="F40" s="295"/>
      <c r="G40" s="306"/>
      <c r="H40" s="124"/>
      <c r="I40" s="124" t="str">
        <f>A41</f>
        <v>Intercept</v>
      </c>
      <c r="J40" s="248" t="s">
        <v>1366</v>
      </c>
      <c r="K40" s="124">
        <f>C41</f>
        <v>0.55189999999999995</v>
      </c>
      <c r="L40" s="124">
        <f>D41</f>
        <v>6.3600000000000002E-3</v>
      </c>
      <c r="M40" s="124">
        <f>E41</f>
        <v>7530.9591</v>
      </c>
      <c r="N40" s="124" t="str">
        <f>F41</f>
        <v>&lt;.0001</v>
      </c>
      <c r="O40" s="124"/>
      <c r="P40" s="230" t="str">
        <f>CONCATENATE("+",A41,"*",C41)</f>
        <v>+Intercept*0.5519</v>
      </c>
    </row>
    <row r="41" spans="1:16" ht="17.25" customHeight="1" thickBot="1" x14ac:dyDescent="0.2">
      <c r="A41" s="11" t="s">
        <v>12</v>
      </c>
      <c r="B41" s="9">
        <v>1</v>
      </c>
      <c r="C41" s="9">
        <v>0.55189999999999995</v>
      </c>
      <c r="D41" s="9">
        <v>6.3600000000000002E-3</v>
      </c>
      <c r="E41" s="9">
        <v>7530.9591</v>
      </c>
      <c r="F41" s="9" t="s">
        <v>5</v>
      </c>
      <c r="G41" s="10"/>
      <c r="H41" s="248" t="s">
        <v>1055</v>
      </c>
      <c r="I41" s="124" t="str">
        <f>LEFT(A42,LEN(A42)-4)</f>
        <v>recent_contact_day</v>
      </c>
      <c r="J41" s="249" t="s">
        <v>649</v>
      </c>
      <c r="K41" s="124">
        <f t="shared" ref="K41:O48" si="6">C42</f>
        <v>0.90139999999999998</v>
      </c>
      <c r="L41" s="124">
        <f t="shared" si="6"/>
        <v>2.2800000000000001E-2</v>
      </c>
      <c r="M41" s="124">
        <f t="shared" si="6"/>
        <v>1559.2736</v>
      </c>
      <c r="N41" s="124" t="str">
        <f t="shared" si="6"/>
        <v>&lt;.0001</v>
      </c>
      <c r="O41" s="124">
        <f>G42</f>
        <v>0.1389</v>
      </c>
      <c r="P41" s="230" t="str">
        <f t="shared" ref="P41:P48" si="7">CONCATENATE("+",A42,"*",C42)</f>
        <v>+recent_contact_day_woe*0.9014</v>
      </c>
    </row>
    <row r="42" spans="1:16" ht="17.25" thickBot="1" x14ac:dyDescent="0.2">
      <c r="A42" s="11" t="s">
        <v>1367</v>
      </c>
      <c r="B42" s="9">
        <v>1</v>
      </c>
      <c r="C42" s="9">
        <v>0.90139999999999998</v>
      </c>
      <c r="D42" s="9">
        <v>2.2800000000000001E-2</v>
      </c>
      <c r="E42" s="9">
        <v>1559.2736</v>
      </c>
      <c r="F42" s="9" t="s">
        <v>5</v>
      </c>
      <c r="G42" s="10">
        <v>0.1389</v>
      </c>
      <c r="H42" s="248" t="s">
        <v>1055</v>
      </c>
      <c r="I42" s="124" t="str">
        <f t="shared" ref="I42:I48" si="8">LEFT(A43,LEN(A43)-4)</f>
        <v>kptp</v>
      </c>
      <c r="J42" s="249" t="s">
        <v>1239</v>
      </c>
      <c r="K42" s="124">
        <f t="shared" si="6"/>
        <v>0.61909999999999998</v>
      </c>
      <c r="L42" s="124">
        <f t="shared" si="6"/>
        <v>1.8800000000000001E-2</v>
      </c>
      <c r="M42" s="124">
        <f t="shared" si="6"/>
        <v>1083.482</v>
      </c>
      <c r="N42" s="124" t="str">
        <f t="shared" si="6"/>
        <v>&lt;.0001</v>
      </c>
      <c r="O42" s="124">
        <f t="shared" si="6"/>
        <v>0.14499999999999999</v>
      </c>
      <c r="P42" s="230" t="str">
        <f t="shared" si="7"/>
        <v>+kptp_woe*0.6191</v>
      </c>
    </row>
    <row r="43" spans="1:16" ht="15" customHeight="1" thickBot="1" x14ac:dyDescent="0.2">
      <c r="A43" s="11" t="s">
        <v>1254</v>
      </c>
      <c r="B43" s="9">
        <v>1</v>
      </c>
      <c r="C43" s="9">
        <v>0.61909999999999998</v>
      </c>
      <c r="D43" s="9">
        <v>1.8800000000000001E-2</v>
      </c>
      <c r="E43" s="9">
        <v>1083.482</v>
      </c>
      <c r="F43" s="9" t="s">
        <v>5</v>
      </c>
      <c r="G43" s="10">
        <v>0.14499999999999999</v>
      </c>
      <c r="H43" s="248" t="s">
        <v>1073</v>
      </c>
      <c r="I43" s="124" t="str">
        <f t="shared" si="8"/>
        <v>city</v>
      </c>
      <c r="J43" s="248" t="s">
        <v>696</v>
      </c>
      <c r="K43" s="124">
        <f t="shared" si="6"/>
        <v>0.88770000000000004</v>
      </c>
      <c r="L43" s="124">
        <f t="shared" si="6"/>
        <v>3.3700000000000001E-2</v>
      </c>
      <c r="M43" s="124">
        <f t="shared" si="6"/>
        <v>694.08569999999997</v>
      </c>
      <c r="N43" s="124" t="str">
        <f t="shared" si="6"/>
        <v>&lt;.0001</v>
      </c>
      <c r="O43" s="124">
        <f t="shared" si="6"/>
        <v>9.4700000000000006E-2</v>
      </c>
      <c r="P43" s="230" t="str">
        <f t="shared" si="7"/>
        <v>+city_woe*0.8877</v>
      </c>
    </row>
    <row r="44" spans="1:16" ht="15.75" customHeight="1" thickBot="1" x14ac:dyDescent="0.2">
      <c r="A44" s="11" t="s">
        <v>1058</v>
      </c>
      <c r="B44" s="9">
        <v>1</v>
      </c>
      <c r="C44" s="9">
        <v>0.88770000000000004</v>
      </c>
      <c r="D44" s="9">
        <v>3.3700000000000001E-2</v>
      </c>
      <c r="E44" s="9">
        <v>694.08569999999997</v>
      </c>
      <c r="F44" s="9" t="s">
        <v>5</v>
      </c>
      <c r="G44" s="10">
        <v>9.4700000000000006E-2</v>
      </c>
      <c r="H44" s="248" t="s">
        <v>1073</v>
      </c>
      <c r="I44" s="124" t="str">
        <f t="shared" si="8"/>
        <v>person_app_age</v>
      </c>
      <c r="J44" s="249" t="s">
        <v>587</v>
      </c>
      <c r="K44" s="124">
        <f t="shared" si="6"/>
        <v>0.89119999999999999</v>
      </c>
      <c r="L44" s="124">
        <f t="shared" si="6"/>
        <v>3.9300000000000002E-2</v>
      </c>
      <c r="M44" s="124">
        <f t="shared" si="6"/>
        <v>514.04510000000005</v>
      </c>
      <c r="N44" s="124" t="str">
        <f t="shared" si="6"/>
        <v>&lt;.0001</v>
      </c>
      <c r="O44" s="124">
        <f t="shared" si="6"/>
        <v>8.14E-2</v>
      </c>
      <c r="P44" s="230" t="str">
        <f t="shared" si="7"/>
        <v>+person_app_age_woe*0.8912</v>
      </c>
    </row>
    <row r="45" spans="1:16" ht="13.5" customHeight="1" thickBot="1" x14ac:dyDescent="0.2">
      <c r="A45" s="11" t="s">
        <v>1089</v>
      </c>
      <c r="B45" s="9">
        <v>1</v>
      </c>
      <c r="C45" s="9">
        <v>0.89119999999999999</v>
      </c>
      <c r="D45" s="9">
        <v>3.9300000000000002E-2</v>
      </c>
      <c r="E45" s="9">
        <v>514.04510000000005</v>
      </c>
      <c r="F45" s="9" t="s">
        <v>5</v>
      </c>
      <c r="G45" s="10">
        <v>8.14E-2</v>
      </c>
      <c r="H45" s="248" t="s">
        <v>1056</v>
      </c>
      <c r="I45" s="124" t="str">
        <f t="shared" si="8"/>
        <v>ACTUALPAYFINECNT</v>
      </c>
      <c r="J45" s="248" t="s">
        <v>611</v>
      </c>
      <c r="K45" s="124">
        <f t="shared" si="6"/>
        <v>0.52769999999999995</v>
      </c>
      <c r="L45" s="124">
        <f t="shared" si="6"/>
        <v>2.3900000000000001E-2</v>
      </c>
      <c r="M45" s="124">
        <f t="shared" si="6"/>
        <v>487.77</v>
      </c>
      <c r="N45" s="124" t="str">
        <f t="shared" si="6"/>
        <v>&lt;.0001</v>
      </c>
      <c r="O45" s="124">
        <f t="shared" si="6"/>
        <v>9.7900000000000001E-2</v>
      </c>
      <c r="P45" s="230" t="str">
        <f t="shared" si="7"/>
        <v>+ACTUALPAYFINECNT_woe*0.5277</v>
      </c>
    </row>
    <row r="46" spans="1:16" ht="15" customHeight="1" thickBot="1" x14ac:dyDescent="0.2">
      <c r="A46" s="11" t="s">
        <v>150</v>
      </c>
      <c r="B46" s="9">
        <v>1</v>
      </c>
      <c r="C46" s="9">
        <v>0.52769999999999995</v>
      </c>
      <c r="D46" s="9">
        <v>2.3900000000000001E-2</v>
      </c>
      <c r="E46" s="9">
        <v>487.77</v>
      </c>
      <c r="F46" s="9" t="s">
        <v>5</v>
      </c>
      <c r="G46" s="10">
        <v>9.7900000000000001E-2</v>
      </c>
      <c r="H46" s="248" t="s">
        <v>1055</v>
      </c>
      <c r="I46" s="124" t="str">
        <f t="shared" si="8"/>
        <v>MAX_SEQ_DUEDAYS</v>
      </c>
      <c r="J46" s="248" t="s">
        <v>632</v>
      </c>
      <c r="K46" s="124">
        <f t="shared" si="6"/>
        <v>2.6918000000000002</v>
      </c>
      <c r="L46" s="124">
        <f t="shared" si="6"/>
        <v>0.152</v>
      </c>
      <c r="M46" s="124">
        <f t="shared" si="6"/>
        <v>313.57400000000001</v>
      </c>
      <c r="N46" s="124" t="str">
        <f t="shared" si="6"/>
        <v>&lt;.0001</v>
      </c>
      <c r="O46" s="124">
        <f t="shared" si="6"/>
        <v>6.6500000000000004E-2</v>
      </c>
      <c r="P46" s="230" t="str">
        <f t="shared" si="7"/>
        <v>+MAX_SEQ_DUEDAYS_woe*2.6918</v>
      </c>
    </row>
    <row r="47" spans="1:16" ht="16.5" customHeight="1" thickBot="1" x14ac:dyDescent="0.2">
      <c r="A47" s="11" t="s">
        <v>806</v>
      </c>
      <c r="B47" s="9">
        <v>1</v>
      </c>
      <c r="C47" s="9">
        <v>2.6918000000000002</v>
      </c>
      <c r="D47" s="9">
        <v>0.152</v>
      </c>
      <c r="E47" s="9">
        <v>313.57400000000001</v>
      </c>
      <c r="F47" s="9" t="s">
        <v>5</v>
      </c>
      <c r="G47" s="10">
        <v>6.6500000000000004E-2</v>
      </c>
      <c r="H47" s="248" t="s">
        <v>1055</v>
      </c>
      <c r="I47" s="124" t="str">
        <f t="shared" si="8"/>
        <v>INCM_TIMES</v>
      </c>
      <c r="J47" s="248" t="s">
        <v>645</v>
      </c>
      <c r="K47" s="124">
        <f t="shared" si="6"/>
        <v>0.34789999999999999</v>
      </c>
      <c r="L47" s="124">
        <f t="shared" si="6"/>
        <v>2.3599999999999999E-2</v>
      </c>
      <c r="M47" s="124">
        <f t="shared" si="6"/>
        <v>216.8442</v>
      </c>
      <c r="N47" s="124" t="str">
        <f t="shared" si="6"/>
        <v>&lt;.0001</v>
      </c>
      <c r="O47" s="124">
        <f t="shared" si="6"/>
        <v>5.8299999999999998E-2</v>
      </c>
      <c r="P47" s="230" t="str">
        <f t="shared" si="7"/>
        <v>+INCM_TIMES_woe*0.3479</v>
      </c>
    </row>
    <row r="48" spans="1:16" ht="15" customHeight="1" thickBot="1" x14ac:dyDescent="0.2">
      <c r="A48" s="11" t="s">
        <v>813</v>
      </c>
      <c r="B48" s="9">
        <v>1</v>
      </c>
      <c r="C48" s="9">
        <v>0.34789999999999999</v>
      </c>
      <c r="D48" s="9">
        <v>2.3599999999999999E-2</v>
      </c>
      <c r="E48" s="9">
        <v>216.8442</v>
      </c>
      <c r="F48" s="9" t="s">
        <v>5</v>
      </c>
      <c r="G48" s="10">
        <v>5.8299999999999998E-2</v>
      </c>
      <c r="H48" s="248" t="s">
        <v>1365</v>
      </c>
      <c r="I48" s="124" t="str">
        <f t="shared" si="8"/>
        <v>rej_count</v>
      </c>
      <c r="J48" s="249" t="s">
        <v>568</v>
      </c>
      <c r="K48" s="124">
        <f t="shared" si="6"/>
        <v>1.3206</v>
      </c>
      <c r="L48" s="124">
        <f t="shared" si="6"/>
        <v>0.1074</v>
      </c>
      <c r="M48" s="124">
        <f t="shared" si="6"/>
        <v>151.13570000000001</v>
      </c>
      <c r="N48" s="124" t="str">
        <f t="shared" si="6"/>
        <v>&lt;.0001</v>
      </c>
      <c r="O48" s="124">
        <f t="shared" si="6"/>
        <v>4.3999999999999997E-2</v>
      </c>
      <c r="P48" s="230" t="str">
        <f t="shared" si="7"/>
        <v>+rej_count_woe*1.3206</v>
      </c>
    </row>
    <row r="49" spans="1:15" ht="16.5" x14ac:dyDescent="0.15">
      <c r="A49" s="4" t="s">
        <v>1091</v>
      </c>
      <c r="B49" s="1">
        <v>1</v>
      </c>
      <c r="C49" s="1">
        <v>1.3206</v>
      </c>
      <c r="D49" s="1">
        <v>0.1074</v>
      </c>
      <c r="E49" s="1">
        <v>151.13570000000001</v>
      </c>
      <c r="F49" s="1" t="s">
        <v>5</v>
      </c>
      <c r="G49" s="2">
        <v>4.3999999999999997E-2</v>
      </c>
      <c r="H49" s="124"/>
      <c r="I49" s="124"/>
      <c r="J49" s="160"/>
      <c r="K49" s="124"/>
      <c r="L49" s="124"/>
      <c r="M49" s="124"/>
      <c r="N49" s="124"/>
      <c r="O49" s="124"/>
    </row>
    <row r="50" spans="1:15" ht="16.5" x14ac:dyDescent="0.15">
      <c r="A50" s="4"/>
      <c r="B50" s="1"/>
      <c r="C50" s="1"/>
      <c r="D50" s="1"/>
      <c r="E50" s="1"/>
      <c r="F50" s="1"/>
      <c r="G50" s="2"/>
      <c r="H50" s="124"/>
      <c r="I50" s="124"/>
      <c r="J50" s="160"/>
      <c r="K50" s="124"/>
      <c r="L50" s="124"/>
      <c r="M50" s="124"/>
      <c r="N50" s="124"/>
      <c r="O50" s="124"/>
    </row>
    <row r="51" spans="1:15" ht="16.5" x14ac:dyDescent="0.35">
      <c r="A51" s="4"/>
      <c r="B51" s="1"/>
      <c r="C51" s="1"/>
      <c r="D51" s="1"/>
      <c r="E51" s="1"/>
      <c r="F51" s="1"/>
      <c r="G51" s="2"/>
      <c r="H51" s="130"/>
      <c r="I51" s="131"/>
      <c r="J51" s="131"/>
      <c r="K51" s="131"/>
      <c r="L51" s="131"/>
      <c r="M51" s="131"/>
      <c r="N51" s="131"/>
      <c r="O51" s="132"/>
    </row>
    <row r="52" spans="1:15" ht="16.5" x14ac:dyDescent="0.35">
      <c r="A52" s="4"/>
      <c r="B52" s="1"/>
      <c r="C52" s="1"/>
      <c r="D52" s="1"/>
      <c r="E52" s="1"/>
      <c r="F52" s="1"/>
      <c r="G52" s="2"/>
      <c r="I52" s="119"/>
      <c r="K52" s="119"/>
      <c r="L52" s="119"/>
      <c r="M52" s="119"/>
      <c r="N52" s="119"/>
      <c r="O52" s="134"/>
    </row>
    <row r="53" spans="1:15" ht="14.25" thickBot="1" x14ac:dyDescent="0.2">
      <c r="A53" s="135" t="s">
        <v>1074</v>
      </c>
      <c r="H53" s="64" t="s">
        <v>1075</v>
      </c>
      <c r="I53" s="129"/>
      <c r="J53" s="129"/>
      <c r="K53" s="129"/>
      <c r="L53" s="129"/>
      <c r="M53" s="129"/>
      <c r="N53" s="129"/>
      <c r="O53" s="129"/>
    </row>
    <row r="54" spans="1:15" ht="15" thickBot="1" x14ac:dyDescent="0.25">
      <c r="A54" s="290" t="s">
        <v>7</v>
      </c>
      <c r="B54" s="291"/>
      <c r="C54" s="291"/>
      <c r="D54" s="291"/>
      <c r="E54" s="291"/>
      <c r="F54" s="291"/>
      <c r="G54" s="291"/>
      <c r="H54" s="64" t="s">
        <v>1076</v>
      </c>
    </row>
    <row r="55" spans="1:15" ht="16.5" x14ac:dyDescent="0.2">
      <c r="A55" s="292" t="s">
        <v>8</v>
      </c>
      <c r="B55" s="294" t="s">
        <v>1</v>
      </c>
      <c r="C55" s="294" t="s">
        <v>9</v>
      </c>
      <c r="D55" s="7" t="s">
        <v>10</v>
      </c>
      <c r="E55" s="7" t="s">
        <v>3</v>
      </c>
      <c r="F55" s="294" t="s">
        <v>4</v>
      </c>
      <c r="G55" s="305" t="s">
        <v>13</v>
      </c>
      <c r="H55" s="123" t="s">
        <v>1051</v>
      </c>
      <c r="I55" s="123" t="s">
        <v>8</v>
      </c>
      <c r="J55" s="123" t="s">
        <v>1052</v>
      </c>
      <c r="K55" s="123" t="s">
        <v>9</v>
      </c>
      <c r="L55" s="123" t="s">
        <v>1053</v>
      </c>
      <c r="M55" s="123" t="s">
        <v>1054</v>
      </c>
      <c r="N55" s="123" t="s">
        <v>4</v>
      </c>
      <c r="O55" s="123" t="s">
        <v>13</v>
      </c>
    </row>
    <row r="56" spans="1:15" ht="17.25" thickBot="1" x14ac:dyDescent="0.25">
      <c r="A56" s="293"/>
      <c r="B56" s="295"/>
      <c r="C56" s="295"/>
      <c r="D56" s="8" t="s">
        <v>11</v>
      </c>
      <c r="E56" s="8" t="s">
        <v>2</v>
      </c>
      <c r="F56" s="295"/>
      <c r="G56" s="306"/>
      <c r="H56" s="124"/>
      <c r="I56" s="124" t="str">
        <f>A57</f>
        <v>Intercept</v>
      </c>
      <c r="J56" s="124"/>
      <c r="K56" s="124">
        <f>C57</f>
        <v>-2.0628000000000002</v>
      </c>
      <c r="L56" s="124">
        <f>D57</f>
        <v>5.6100000000000004E-3</v>
      </c>
      <c r="M56" s="124">
        <f>E57</f>
        <v>135254.527</v>
      </c>
      <c r="N56" s="124" t="str">
        <f>F57</f>
        <v>&lt;.0001</v>
      </c>
      <c r="O56" s="124"/>
    </row>
    <row r="57" spans="1:15" ht="17.25" thickBot="1" x14ac:dyDescent="0.2">
      <c r="A57" s="11" t="s">
        <v>12</v>
      </c>
      <c r="B57" s="9">
        <v>1</v>
      </c>
      <c r="C57" s="9">
        <v>-2.0628000000000002</v>
      </c>
      <c r="D57" s="9">
        <v>5.6100000000000004E-3</v>
      </c>
      <c r="E57" s="9">
        <v>135254.527</v>
      </c>
      <c r="F57" s="9" t="s">
        <v>5</v>
      </c>
      <c r="G57" s="10"/>
      <c r="H57" s="124" t="s">
        <v>1056</v>
      </c>
      <c r="I57" s="124" t="str">
        <f>LEFT(A58,LEN(A58)-4)</f>
        <v>finish_periods_ratio</v>
      </c>
      <c r="J57" s="124" t="s">
        <v>18</v>
      </c>
      <c r="K57" s="124">
        <f t="shared" ref="K57:O68" si="9">C58</f>
        <v>2.6208999999999998</v>
      </c>
      <c r="L57" s="124">
        <f t="shared" si="9"/>
        <v>5.6099999999999997E-2</v>
      </c>
      <c r="M57" s="124">
        <f t="shared" si="9"/>
        <v>2179.4519</v>
      </c>
      <c r="N57" s="124" t="str">
        <f t="shared" si="9"/>
        <v>&lt;.0001</v>
      </c>
      <c r="O57" s="124">
        <f>G58</f>
        <v>0.15509999999999999</v>
      </c>
    </row>
    <row r="58" spans="1:15" ht="17.25" thickBot="1" x14ac:dyDescent="0.2">
      <c r="A58" s="11" t="s">
        <v>1077</v>
      </c>
      <c r="B58" s="9">
        <v>1</v>
      </c>
      <c r="C58" s="9">
        <v>2.6208999999999998</v>
      </c>
      <c r="D58" s="9">
        <v>5.6099999999999997E-2</v>
      </c>
      <c r="E58" s="9">
        <v>2179.4519</v>
      </c>
      <c r="F58" s="9" t="s">
        <v>5</v>
      </c>
      <c r="G58" s="10">
        <v>0.15509999999999999</v>
      </c>
      <c r="H58" s="124" t="s">
        <v>1055</v>
      </c>
      <c r="I58" s="124" t="str">
        <f t="shared" ref="I58:I68" si="10">LEFT(A59,LEN(A59)-4)</f>
        <v>bptp_ratio</v>
      </c>
      <c r="J58" s="124" t="s">
        <v>1071</v>
      </c>
      <c r="K58" s="124">
        <f t="shared" si="9"/>
        <v>0.35139999999999999</v>
      </c>
      <c r="L58" s="124">
        <f t="shared" si="9"/>
        <v>1.18E-2</v>
      </c>
      <c r="M58" s="124">
        <f t="shared" si="9"/>
        <v>885.01160000000004</v>
      </c>
      <c r="N58" s="124" t="str">
        <f t="shared" si="9"/>
        <v>&lt;.0001</v>
      </c>
      <c r="O58" s="124">
        <f t="shared" si="9"/>
        <v>0.10489999999999999</v>
      </c>
    </row>
    <row r="59" spans="1:15" ht="17.25" thickBot="1" x14ac:dyDescent="0.2">
      <c r="A59" s="11" t="s">
        <v>1065</v>
      </c>
      <c r="B59" s="9">
        <v>1</v>
      </c>
      <c r="C59" s="9">
        <v>0.35139999999999999</v>
      </c>
      <c r="D59" s="9">
        <v>1.18E-2</v>
      </c>
      <c r="E59" s="9">
        <v>885.01160000000004</v>
      </c>
      <c r="F59" s="9" t="s">
        <v>5</v>
      </c>
      <c r="G59" s="10">
        <v>0.10489999999999999</v>
      </c>
      <c r="H59" s="124" t="s">
        <v>1055</v>
      </c>
      <c r="I59" s="124" t="str">
        <f t="shared" si="10"/>
        <v>ptp_ratio</v>
      </c>
      <c r="J59" s="125" t="s">
        <v>1072</v>
      </c>
      <c r="K59" s="124">
        <f t="shared" si="9"/>
        <v>0.51659999999999995</v>
      </c>
      <c r="L59" s="124">
        <f t="shared" si="9"/>
        <v>1.7500000000000002E-2</v>
      </c>
      <c r="M59" s="124">
        <f t="shared" si="9"/>
        <v>870.60149999999999</v>
      </c>
      <c r="N59" s="124" t="str">
        <f t="shared" si="9"/>
        <v>&lt;.0001</v>
      </c>
      <c r="O59" s="124">
        <f t="shared" si="9"/>
        <v>9.9599999999999994E-2</v>
      </c>
    </row>
    <row r="60" spans="1:15" ht="17.25" thickBot="1" x14ac:dyDescent="0.2">
      <c r="A60" s="11" t="s">
        <v>1066</v>
      </c>
      <c r="B60" s="9">
        <v>1</v>
      </c>
      <c r="C60" s="9">
        <v>0.51659999999999995</v>
      </c>
      <c r="D60" s="9">
        <v>1.7500000000000002E-2</v>
      </c>
      <c r="E60" s="9">
        <v>870.60149999999999</v>
      </c>
      <c r="F60" s="9" t="s">
        <v>5</v>
      </c>
      <c r="G60" s="10">
        <v>9.9599999999999994E-2</v>
      </c>
      <c r="H60" s="124" t="s">
        <v>1056</v>
      </c>
      <c r="I60" s="124" t="str">
        <f t="shared" si="10"/>
        <v>max_cpd</v>
      </c>
      <c r="J60" s="125" t="s">
        <v>19</v>
      </c>
      <c r="K60" s="124">
        <f t="shared" si="9"/>
        <v>0.43780000000000002</v>
      </c>
      <c r="L60" s="124">
        <f t="shared" si="9"/>
        <v>1.4999999999999999E-2</v>
      </c>
      <c r="M60" s="124">
        <f t="shared" si="9"/>
        <v>849.00109999999995</v>
      </c>
      <c r="N60" s="124" t="str">
        <f t="shared" si="9"/>
        <v>&lt;.0001</v>
      </c>
      <c r="O60" s="124">
        <f t="shared" si="9"/>
        <v>0.14299999999999999</v>
      </c>
    </row>
    <row r="61" spans="1:15" ht="17.25" thickBot="1" x14ac:dyDescent="0.2">
      <c r="A61" s="11" t="s">
        <v>1069</v>
      </c>
      <c r="B61" s="9">
        <v>1</v>
      </c>
      <c r="C61" s="9">
        <v>0.43780000000000002</v>
      </c>
      <c r="D61" s="9">
        <v>1.4999999999999999E-2</v>
      </c>
      <c r="E61" s="9">
        <v>849.00109999999995</v>
      </c>
      <c r="F61" s="9" t="s">
        <v>5</v>
      </c>
      <c r="G61" s="10">
        <v>0.14299999999999999</v>
      </c>
      <c r="H61" s="124" t="s">
        <v>1056</v>
      </c>
      <c r="I61" s="124" t="str">
        <f t="shared" si="10"/>
        <v>delay_days_rate</v>
      </c>
      <c r="J61" s="124" t="s">
        <v>735</v>
      </c>
      <c r="K61" s="124">
        <f t="shared" si="9"/>
        <v>0.34649999999999997</v>
      </c>
      <c r="L61" s="124">
        <f t="shared" si="9"/>
        <v>1.61E-2</v>
      </c>
      <c r="M61" s="124">
        <f t="shared" si="9"/>
        <v>465.9</v>
      </c>
      <c r="N61" s="124" t="str">
        <f t="shared" si="9"/>
        <v>&lt;.0001</v>
      </c>
      <c r="O61" s="124">
        <f t="shared" si="9"/>
        <v>0.1177</v>
      </c>
    </row>
    <row r="62" spans="1:15" ht="17.25" thickBot="1" x14ac:dyDescent="0.2">
      <c r="A62" s="11" t="s">
        <v>1067</v>
      </c>
      <c r="B62" s="9">
        <v>1</v>
      </c>
      <c r="C62" s="9">
        <v>0.34649999999999997</v>
      </c>
      <c r="D62" s="9">
        <v>1.61E-2</v>
      </c>
      <c r="E62" s="9">
        <v>465.9</v>
      </c>
      <c r="F62" s="9" t="s">
        <v>5</v>
      </c>
      <c r="G62" s="10">
        <v>0.1177</v>
      </c>
      <c r="H62" s="124" t="s">
        <v>1078</v>
      </c>
      <c r="I62" s="124" t="str">
        <f t="shared" si="10"/>
        <v>person_sex</v>
      </c>
      <c r="J62" s="124" t="s">
        <v>1068</v>
      </c>
      <c r="K62" s="124">
        <f t="shared" si="9"/>
        <v>0.73440000000000005</v>
      </c>
      <c r="L62" s="124">
        <f t="shared" si="9"/>
        <v>3.5200000000000002E-2</v>
      </c>
      <c r="M62" s="124">
        <f t="shared" si="9"/>
        <v>434.58319999999998</v>
      </c>
      <c r="N62" s="124" t="str">
        <f t="shared" si="9"/>
        <v>&lt;.0001</v>
      </c>
      <c r="O62" s="124">
        <f t="shared" si="9"/>
        <v>6.6799999999999998E-2</v>
      </c>
    </row>
    <row r="63" spans="1:15" ht="17.25" thickBot="1" x14ac:dyDescent="0.2">
      <c r="A63" s="11" t="s">
        <v>1059</v>
      </c>
      <c r="B63" s="9">
        <v>1</v>
      </c>
      <c r="C63" s="9">
        <v>0.73440000000000005</v>
      </c>
      <c r="D63" s="9">
        <v>3.5200000000000002E-2</v>
      </c>
      <c r="E63" s="9">
        <v>434.58319999999998</v>
      </c>
      <c r="F63" s="9" t="s">
        <v>5</v>
      </c>
      <c r="G63" s="10">
        <v>6.6799999999999998E-2</v>
      </c>
      <c r="H63" s="124" t="s">
        <v>1073</v>
      </c>
      <c r="I63" s="124" t="str">
        <f t="shared" si="10"/>
        <v>education</v>
      </c>
      <c r="J63" s="126" t="s">
        <v>1079</v>
      </c>
      <c r="K63" s="124">
        <f t="shared" si="9"/>
        <v>0.96260000000000001</v>
      </c>
      <c r="L63" s="124">
        <f t="shared" si="9"/>
        <v>4.6300000000000001E-2</v>
      </c>
      <c r="M63" s="124">
        <f t="shared" si="9"/>
        <v>432.77300000000002</v>
      </c>
      <c r="N63" s="124" t="str">
        <f t="shared" si="9"/>
        <v>&lt;.0001</v>
      </c>
      <c r="O63" s="124">
        <f t="shared" si="9"/>
        <v>6.6600000000000006E-2</v>
      </c>
    </row>
    <row r="64" spans="1:15" ht="17.25" thickBot="1" x14ac:dyDescent="0.2">
      <c r="A64" s="11" t="s">
        <v>1060</v>
      </c>
      <c r="B64" s="9">
        <v>1</v>
      </c>
      <c r="C64" s="9">
        <v>0.96260000000000001</v>
      </c>
      <c r="D64" s="9">
        <v>4.6300000000000001E-2</v>
      </c>
      <c r="E64" s="9">
        <v>432.77300000000002</v>
      </c>
      <c r="F64" s="9" t="s">
        <v>5</v>
      </c>
      <c r="G64" s="10">
        <v>6.6600000000000006E-2</v>
      </c>
      <c r="H64" s="124" t="s">
        <v>1073</v>
      </c>
      <c r="I64" s="124" t="str">
        <f t="shared" si="10"/>
        <v>city</v>
      </c>
      <c r="J64" s="126" t="s">
        <v>1057</v>
      </c>
      <c r="K64" s="124">
        <f t="shared" si="9"/>
        <v>0.76729999999999998</v>
      </c>
      <c r="L64" s="124">
        <f t="shared" si="9"/>
        <v>3.9199999999999999E-2</v>
      </c>
      <c r="M64" s="124">
        <f t="shared" si="9"/>
        <v>383.06709999999998</v>
      </c>
      <c r="N64" s="124" t="str">
        <f t="shared" si="9"/>
        <v>&lt;.0001</v>
      </c>
      <c r="O64" s="124">
        <f t="shared" si="9"/>
        <v>5.8200000000000002E-2</v>
      </c>
    </row>
    <row r="65" spans="1:15" ht="17.25" thickBot="1" x14ac:dyDescent="0.2">
      <c r="A65" s="11" t="s">
        <v>1058</v>
      </c>
      <c r="B65" s="9">
        <v>1</v>
      </c>
      <c r="C65" s="9">
        <v>0.76729999999999998</v>
      </c>
      <c r="D65" s="9">
        <v>3.9199999999999999E-2</v>
      </c>
      <c r="E65" s="9">
        <v>383.06709999999998</v>
      </c>
      <c r="F65" s="9" t="s">
        <v>5</v>
      </c>
      <c r="G65" s="10">
        <v>5.8200000000000002E-2</v>
      </c>
      <c r="H65" s="124" t="s">
        <v>1073</v>
      </c>
      <c r="I65" s="124" t="str">
        <f t="shared" si="10"/>
        <v>other_person_type</v>
      </c>
      <c r="J65" s="124" t="s">
        <v>1080</v>
      </c>
      <c r="K65" s="124">
        <f t="shared" si="9"/>
        <v>0.79520000000000002</v>
      </c>
      <c r="L65" s="124">
        <f t="shared" si="9"/>
        <v>5.0500000000000003E-2</v>
      </c>
      <c r="M65" s="124">
        <f t="shared" si="9"/>
        <v>247.7174</v>
      </c>
      <c r="N65" s="124" t="str">
        <f t="shared" si="9"/>
        <v>&lt;.0001</v>
      </c>
      <c r="O65" s="124">
        <f t="shared" si="9"/>
        <v>5.11E-2</v>
      </c>
    </row>
    <row r="66" spans="1:15" ht="17.25" thickBot="1" x14ac:dyDescent="0.2">
      <c r="A66" s="11" t="s">
        <v>1061</v>
      </c>
      <c r="B66" s="9">
        <v>1</v>
      </c>
      <c r="C66" s="9">
        <v>0.79520000000000002</v>
      </c>
      <c r="D66" s="9">
        <v>5.0500000000000003E-2</v>
      </c>
      <c r="E66" s="9">
        <v>247.7174</v>
      </c>
      <c r="F66" s="9" t="s">
        <v>5</v>
      </c>
      <c r="G66" s="10">
        <v>5.11E-2</v>
      </c>
      <c r="H66" s="124" t="s">
        <v>1056</v>
      </c>
      <c r="I66" s="124" t="str">
        <f t="shared" si="10"/>
        <v>max_overdue</v>
      </c>
      <c r="J66" s="124" t="s">
        <v>1081</v>
      </c>
      <c r="K66" s="124">
        <f t="shared" si="9"/>
        <v>0.2107</v>
      </c>
      <c r="L66" s="124">
        <f t="shared" si="9"/>
        <v>1.61E-2</v>
      </c>
      <c r="M66" s="124">
        <f t="shared" si="9"/>
        <v>171.23779999999999</v>
      </c>
      <c r="N66" s="124" t="str">
        <f t="shared" si="9"/>
        <v>&lt;.0001</v>
      </c>
      <c r="O66" s="124">
        <f t="shared" si="9"/>
        <v>3.8100000000000002E-2</v>
      </c>
    </row>
    <row r="67" spans="1:15" ht="17.25" thickBot="1" x14ac:dyDescent="0.2">
      <c r="A67" s="11" t="s">
        <v>1082</v>
      </c>
      <c r="B67" s="9">
        <v>1</v>
      </c>
      <c r="C67" s="9">
        <v>0.2107</v>
      </c>
      <c r="D67" s="9">
        <v>1.61E-2</v>
      </c>
      <c r="E67" s="9">
        <v>171.23779999999999</v>
      </c>
      <c r="F67" s="9" t="s">
        <v>5</v>
      </c>
      <c r="G67" s="10">
        <v>3.8100000000000002E-2</v>
      </c>
      <c r="H67" s="124" t="s">
        <v>1056</v>
      </c>
      <c r="I67" s="124" t="str">
        <f t="shared" si="10"/>
        <v>dk_ratio</v>
      </c>
      <c r="J67" s="124" t="s">
        <v>1083</v>
      </c>
      <c r="K67" s="124">
        <f t="shared" si="9"/>
        <v>0.11310000000000001</v>
      </c>
      <c r="L67" s="124">
        <f t="shared" si="9"/>
        <v>1.44E-2</v>
      </c>
      <c r="M67" s="124">
        <f t="shared" si="9"/>
        <v>61.703800000000001</v>
      </c>
      <c r="N67" s="124" t="str">
        <f t="shared" si="9"/>
        <v>&lt;.0001</v>
      </c>
      <c r="O67" s="124">
        <f t="shared" si="9"/>
        <v>3.2199999999999999E-2</v>
      </c>
    </row>
    <row r="68" spans="1:15" ht="17.25" thickBot="1" x14ac:dyDescent="0.2">
      <c r="A68" s="11" t="s">
        <v>1084</v>
      </c>
      <c r="B68" s="9">
        <v>1</v>
      </c>
      <c r="C68" s="9">
        <v>0.11310000000000001</v>
      </c>
      <c r="D68" s="9">
        <v>1.44E-2</v>
      </c>
      <c r="E68" s="9">
        <v>61.703800000000001</v>
      </c>
      <c r="F68" s="9" t="s">
        <v>5</v>
      </c>
      <c r="G68" s="10">
        <v>3.2199999999999999E-2</v>
      </c>
      <c r="H68" s="124" t="s">
        <v>1073</v>
      </c>
      <c r="I68" s="124" t="str">
        <f t="shared" si="10"/>
        <v>family_state</v>
      </c>
      <c r="J68" s="124" t="s">
        <v>1062</v>
      </c>
      <c r="K68" s="124">
        <f t="shared" si="9"/>
        <v>0.50319999999999998</v>
      </c>
      <c r="L68" s="124">
        <f t="shared" si="9"/>
        <v>7.9100000000000004E-2</v>
      </c>
      <c r="M68" s="124">
        <f t="shared" si="9"/>
        <v>40.436700000000002</v>
      </c>
      <c r="N68" s="124" t="str">
        <f t="shared" si="9"/>
        <v>&lt;.0001</v>
      </c>
      <c r="O68" s="124">
        <f t="shared" si="9"/>
        <v>1.95E-2</v>
      </c>
    </row>
    <row r="69" spans="1:15" ht="16.5" x14ac:dyDescent="0.15">
      <c r="A69" s="4" t="s">
        <v>1063</v>
      </c>
      <c r="B69" s="1">
        <v>1</v>
      </c>
      <c r="C69" s="1">
        <v>0.50319999999999998</v>
      </c>
      <c r="D69" s="1">
        <v>7.9100000000000004E-2</v>
      </c>
      <c r="E69" s="1">
        <v>40.436700000000002</v>
      </c>
      <c r="F69" s="1" t="s">
        <v>5</v>
      </c>
      <c r="G69" s="2">
        <v>1.95E-2</v>
      </c>
      <c r="H69" s="124"/>
      <c r="I69" s="124"/>
      <c r="J69" s="124"/>
      <c r="K69" s="124"/>
      <c r="L69" s="124"/>
      <c r="M69" s="124"/>
      <c r="N69" s="124"/>
      <c r="O69" s="124"/>
    </row>
    <row r="73" spans="1:15" ht="14.25" thickBot="1" x14ac:dyDescent="0.2"/>
    <row r="74" spans="1:15" ht="15" thickBot="1" x14ac:dyDescent="0.25">
      <c r="A74" s="290" t="s">
        <v>7</v>
      </c>
      <c r="B74" s="291"/>
      <c r="C74" s="291"/>
      <c r="D74" s="291"/>
      <c r="E74" s="291"/>
      <c r="F74" s="291"/>
      <c r="G74" s="291"/>
    </row>
    <row r="75" spans="1:15" ht="14.25" x14ac:dyDescent="0.2">
      <c r="A75" s="292" t="s">
        <v>8</v>
      </c>
      <c r="B75" s="294" t="s">
        <v>1</v>
      </c>
      <c r="C75" s="294" t="s">
        <v>9</v>
      </c>
      <c r="D75" s="7" t="s">
        <v>10</v>
      </c>
      <c r="E75" s="7" t="s">
        <v>3</v>
      </c>
      <c r="F75" s="294" t="s">
        <v>4</v>
      </c>
      <c r="G75" s="296" t="s">
        <v>13</v>
      </c>
      <c r="H75" s="64" t="s">
        <v>1085</v>
      </c>
      <c r="I75" s="64" t="s">
        <v>1086</v>
      </c>
    </row>
    <row r="76" spans="1:15" ht="15" thickBot="1" x14ac:dyDescent="0.25">
      <c r="A76" s="293"/>
      <c r="B76" s="295"/>
      <c r="C76" s="295"/>
      <c r="D76" s="8" t="s">
        <v>11</v>
      </c>
      <c r="E76" s="8" t="s">
        <v>2</v>
      </c>
      <c r="F76" s="295"/>
      <c r="G76" s="297"/>
      <c r="H76" s="64">
        <v>0.25855499999999998</v>
      </c>
    </row>
    <row r="77" spans="1:15" ht="14.25" thickBot="1" x14ac:dyDescent="0.2">
      <c r="A77" s="11" t="s">
        <v>12</v>
      </c>
      <c r="B77" s="9">
        <v>1</v>
      </c>
      <c r="C77" s="9">
        <v>0.52729999999999999</v>
      </c>
      <c r="D77" s="9">
        <v>6.7400000000000003E-3</v>
      </c>
      <c r="E77" s="9">
        <v>6120.2439000000004</v>
      </c>
      <c r="F77" s="9" t="s">
        <v>5</v>
      </c>
      <c r="G77" s="10"/>
    </row>
    <row r="78" spans="1:15" ht="14.25" thickBot="1" x14ac:dyDescent="0.2">
      <c r="A78" s="11" t="s">
        <v>1066</v>
      </c>
      <c r="B78" s="9">
        <v>1</v>
      </c>
      <c r="C78" s="9">
        <v>0.47360000000000002</v>
      </c>
      <c r="D78" s="9">
        <v>2.6700000000000002E-2</v>
      </c>
      <c r="E78" s="9">
        <v>314.67039999999997</v>
      </c>
      <c r="F78" s="9" t="s">
        <v>5</v>
      </c>
      <c r="G78" s="10">
        <v>0.1086</v>
      </c>
      <c r="H78" s="64" t="s">
        <v>1085</v>
      </c>
      <c r="I78" s="64" t="s">
        <v>1087</v>
      </c>
    </row>
    <row r="79" spans="1:15" ht="14.25" thickBot="1" x14ac:dyDescent="0.2">
      <c r="A79" s="11" t="s">
        <v>760</v>
      </c>
      <c r="B79" s="9">
        <v>1</v>
      </c>
      <c r="C79" s="9">
        <v>0.62770000000000004</v>
      </c>
      <c r="D79" s="9">
        <v>3.9600000000000003E-2</v>
      </c>
      <c r="E79" s="9">
        <v>251.41820000000001</v>
      </c>
      <c r="F79" s="9" t="s">
        <v>5</v>
      </c>
      <c r="G79" s="10">
        <v>6.8599999999999994E-2</v>
      </c>
      <c r="H79" s="64">
        <v>0.247581</v>
      </c>
    </row>
    <row r="80" spans="1:15" ht="14.25" thickBot="1" x14ac:dyDescent="0.2">
      <c r="A80" s="11" t="s">
        <v>1089</v>
      </c>
      <c r="B80" s="9">
        <v>1</v>
      </c>
      <c r="C80" s="9">
        <v>0.7359</v>
      </c>
      <c r="D80" s="9">
        <v>4.8399999999999999E-2</v>
      </c>
      <c r="E80" s="9">
        <v>230.87049999999999</v>
      </c>
      <c r="F80" s="9" t="s">
        <v>5</v>
      </c>
      <c r="G80" s="10">
        <v>6.7199999999999996E-2</v>
      </c>
    </row>
    <row r="81" spans="1:22" ht="14.25" thickBot="1" x14ac:dyDescent="0.2">
      <c r="A81" s="11" t="s">
        <v>1058</v>
      </c>
      <c r="B81" s="9">
        <v>1</v>
      </c>
      <c r="C81" s="9">
        <v>0.56810000000000005</v>
      </c>
      <c r="D81" s="9">
        <v>4.0300000000000002E-2</v>
      </c>
      <c r="E81" s="9">
        <v>198.39840000000001</v>
      </c>
      <c r="F81" s="9" t="s">
        <v>5</v>
      </c>
      <c r="G81" s="10">
        <v>6.0600000000000001E-2</v>
      </c>
      <c r="H81" s="64" t="s">
        <v>1085</v>
      </c>
      <c r="I81" s="64" t="s">
        <v>1088</v>
      </c>
    </row>
    <row r="82" spans="1:22" ht="14.25" thickBot="1" x14ac:dyDescent="0.2">
      <c r="A82" s="11" t="s">
        <v>1091</v>
      </c>
      <c r="B82" s="9">
        <v>1</v>
      </c>
      <c r="C82" s="9">
        <v>0.1168</v>
      </c>
      <c r="D82" s="9">
        <v>9.3699999999999999E-3</v>
      </c>
      <c r="E82" s="9">
        <v>155.57400000000001</v>
      </c>
      <c r="F82" s="9" t="s">
        <v>5</v>
      </c>
      <c r="G82" s="10">
        <v>4.5100000000000001E-2</v>
      </c>
      <c r="H82" s="64">
        <v>0.212866</v>
      </c>
    </row>
    <row r="83" spans="1:22" ht="14.25" thickBot="1" x14ac:dyDescent="0.2">
      <c r="A83" s="11" t="s">
        <v>806</v>
      </c>
      <c r="B83" s="9">
        <v>1</v>
      </c>
      <c r="C83" s="9">
        <v>1.9956</v>
      </c>
      <c r="D83" s="9">
        <v>0.1651</v>
      </c>
      <c r="E83" s="9">
        <v>146.01939999999999</v>
      </c>
      <c r="F83" s="9" t="s">
        <v>5</v>
      </c>
      <c r="G83" s="10">
        <v>4.9299999999999997E-2</v>
      </c>
      <c r="H83" s="64" t="s">
        <v>1004</v>
      </c>
      <c r="I83" s="64" t="s">
        <v>1005</v>
      </c>
      <c r="J83" s="64" t="s">
        <v>1006</v>
      </c>
      <c r="K83" s="64" t="s">
        <v>1007</v>
      </c>
      <c r="L83" s="64" t="s">
        <v>1008</v>
      </c>
      <c r="M83" s="64" t="s">
        <v>1009</v>
      </c>
      <c r="N83" s="64" t="s">
        <v>6</v>
      </c>
      <c r="O83" s="64" t="s">
        <v>1010</v>
      </c>
      <c r="P83" s="64" t="s">
        <v>1011</v>
      </c>
      <c r="Q83" s="64" t="s">
        <v>1012</v>
      </c>
      <c r="R83" s="64" t="s">
        <v>1013</v>
      </c>
      <c r="S83" s="64" t="s">
        <v>1014</v>
      </c>
      <c r="T83" s="64" t="s">
        <v>1015</v>
      </c>
      <c r="U83" s="64" t="s">
        <v>1016</v>
      </c>
      <c r="V83" s="64" t="s">
        <v>1017</v>
      </c>
    </row>
    <row r="84" spans="1:22" ht="14.25" thickBot="1" x14ac:dyDescent="0.2">
      <c r="A84" s="11" t="s">
        <v>1137</v>
      </c>
      <c r="B84" s="9">
        <v>1</v>
      </c>
      <c r="C84" s="9">
        <v>0.79049999999999998</v>
      </c>
      <c r="D84" s="9">
        <v>7.1999999999999995E-2</v>
      </c>
      <c r="E84" s="9">
        <v>120.5347</v>
      </c>
      <c r="F84" s="9" t="s">
        <v>5</v>
      </c>
      <c r="G84" s="10">
        <v>4.7399999999999998E-2</v>
      </c>
      <c r="H84" s="64" t="s">
        <v>1043</v>
      </c>
      <c r="I84" s="64">
        <v>16396</v>
      </c>
      <c r="J84" s="64">
        <v>4139</v>
      </c>
      <c r="K84" s="64">
        <v>8524</v>
      </c>
      <c r="L84" s="64">
        <v>2623</v>
      </c>
      <c r="M84" s="64">
        <v>19019</v>
      </c>
      <c r="N84" s="64">
        <v>12663</v>
      </c>
      <c r="O84" s="64">
        <v>31682</v>
      </c>
      <c r="P84" s="64">
        <v>0.64815983840000002</v>
      </c>
      <c r="Q84" s="64">
        <v>0.65794542540000001</v>
      </c>
      <c r="R84" s="64">
        <v>0.86208528309999999</v>
      </c>
      <c r="S84" s="64">
        <v>0.74630738070000002</v>
      </c>
      <c r="T84" s="64">
        <v>0.66730830649999995</v>
      </c>
      <c r="U84" s="64">
        <v>0.240565</v>
      </c>
      <c r="V84" s="64">
        <v>0.15304379830000001</v>
      </c>
    </row>
    <row r="85" spans="1:22" ht="14.25" thickBot="1" x14ac:dyDescent="0.2">
      <c r="A85" s="11" t="s">
        <v>1094</v>
      </c>
      <c r="B85" s="9">
        <v>1</v>
      </c>
      <c r="C85" s="9">
        <v>0.3155</v>
      </c>
      <c r="D85" s="9">
        <v>2.9600000000000001E-2</v>
      </c>
      <c r="E85" s="9">
        <v>113.3569</v>
      </c>
      <c r="F85" s="9" t="s">
        <v>5</v>
      </c>
      <c r="G85" s="10">
        <v>8.9399999999999993E-2</v>
      </c>
      <c r="H85" s="64" t="s">
        <v>1045</v>
      </c>
      <c r="I85" s="64">
        <v>12497</v>
      </c>
      <c r="J85" s="64">
        <v>4246</v>
      </c>
      <c r="K85" s="64">
        <v>9406</v>
      </c>
      <c r="L85" s="64">
        <v>2815</v>
      </c>
      <c r="M85" s="64">
        <v>15312</v>
      </c>
      <c r="N85" s="64">
        <v>13652</v>
      </c>
      <c r="O85" s="64">
        <v>28964</v>
      </c>
      <c r="P85" s="64">
        <v>0.57806242230000005</v>
      </c>
      <c r="Q85" s="64">
        <v>0.57056111040000002</v>
      </c>
      <c r="R85" s="64">
        <v>0.81615726229999996</v>
      </c>
      <c r="S85" s="64">
        <v>0.67161090960000003</v>
      </c>
      <c r="T85" s="64">
        <v>0.60772992989999997</v>
      </c>
      <c r="U85" s="137">
        <v>0.158557</v>
      </c>
      <c r="V85" s="64">
        <v>0.12017698540000001</v>
      </c>
    </row>
    <row r="86" spans="1:22" ht="14.25" thickBot="1" x14ac:dyDescent="0.2">
      <c r="A86" s="11" t="s">
        <v>764</v>
      </c>
      <c r="B86" s="9">
        <v>1</v>
      </c>
      <c r="C86" s="9">
        <v>0.42699999999999999</v>
      </c>
      <c r="D86" s="9">
        <v>4.9000000000000002E-2</v>
      </c>
      <c r="E86" s="9">
        <v>75.824200000000005</v>
      </c>
      <c r="F86" s="9" t="s">
        <v>5</v>
      </c>
      <c r="G86" s="10">
        <v>3.1800000000000002E-2</v>
      </c>
      <c r="H86" s="64" t="s">
        <v>1090</v>
      </c>
      <c r="I86" s="64">
        <v>13894</v>
      </c>
      <c r="J86" s="64">
        <v>2884</v>
      </c>
      <c r="K86" s="64">
        <v>5370</v>
      </c>
      <c r="L86" s="64">
        <v>2387</v>
      </c>
      <c r="M86" s="64">
        <v>16281</v>
      </c>
      <c r="N86" s="64">
        <v>8254</v>
      </c>
      <c r="O86" s="64">
        <v>24535</v>
      </c>
      <c r="P86" s="64">
        <v>0.68383941309999996</v>
      </c>
      <c r="Q86" s="64">
        <v>0.72124169439999997</v>
      </c>
      <c r="R86" s="64">
        <v>0.85338738410000003</v>
      </c>
      <c r="S86" s="64">
        <v>0.78176958780000005</v>
      </c>
      <c r="T86" s="64">
        <v>0.66609340009999995</v>
      </c>
      <c r="U86" s="64">
        <v>0.245311</v>
      </c>
      <c r="V86" s="64">
        <v>0.1288188686</v>
      </c>
    </row>
    <row r="87" spans="1:22" ht="14.25" thickBot="1" x14ac:dyDescent="0.2">
      <c r="A87" s="11" t="s">
        <v>813</v>
      </c>
      <c r="B87" s="9">
        <v>1</v>
      </c>
      <c r="C87" s="9">
        <v>0.25629999999999997</v>
      </c>
      <c r="D87" s="9">
        <v>3.1399999999999997E-2</v>
      </c>
      <c r="E87" s="9">
        <v>66.530100000000004</v>
      </c>
      <c r="F87" s="9" t="s">
        <v>5</v>
      </c>
      <c r="G87" s="10">
        <v>3.1899999999999998E-2</v>
      </c>
    </row>
    <row r="88" spans="1:22" ht="14.25" thickBot="1" x14ac:dyDescent="0.2">
      <c r="A88" s="11" t="s">
        <v>1135</v>
      </c>
      <c r="B88" s="9">
        <v>1</v>
      </c>
      <c r="C88" s="9">
        <v>0.26400000000000001</v>
      </c>
      <c r="D88" s="9">
        <v>3.49E-2</v>
      </c>
      <c r="E88" s="9">
        <v>57.273600000000002</v>
      </c>
      <c r="F88" s="9" t="s">
        <v>5</v>
      </c>
      <c r="G88" s="10">
        <v>3.56E-2</v>
      </c>
    </row>
    <row r="89" spans="1:22" ht="14.25" thickBot="1" x14ac:dyDescent="0.2">
      <c r="A89" s="11" t="s">
        <v>150</v>
      </c>
      <c r="B89" s="9">
        <v>1</v>
      </c>
      <c r="C89" s="9">
        <v>0.2243</v>
      </c>
      <c r="D89" s="9">
        <v>0.03</v>
      </c>
      <c r="E89" s="9">
        <v>55.765000000000001</v>
      </c>
      <c r="F89" s="9" t="s">
        <v>5</v>
      </c>
      <c r="G89" s="10">
        <v>4.1599999999999998E-2</v>
      </c>
      <c r="H89" s="11" t="s">
        <v>1066</v>
      </c>
      <c r="I89" s="64" t="str">
        <f>CONCATENATE(LEFT(H89,LEN(H89)-4),"_b")</f>
        <v>ptp_ratio_b</v>
      </c>
      <c r="J89" s="64" t="str">
        <f>LEFT(H89,LEN(H89)-4)</f>
        <v>ptp_ratio</v>
      </c>
      <c r="K89" s="64" t="s">
        <v>1117</v>
      </c>
    </row>
    <row r="90" spans="1:22" ht="14.25" thickBot="1" x14ac:dyDescent="0.2">
      <c r="A90" s="11" t="s">
        <v>1095</v>
      </c>
      <c r="B90" s="9">
        <v>1</v>
      </c>
      <c r="C90" s="9">
        <v>0.20799999999999999</v>
      </c>
      <c r="D90" s="9">
        <v>2.8500000000000001E-2</v>
      </c>
      <c r="E90" s="9">
        <v>53.389400000000002</v>
      </c>
      <c r="F90" s="9" t="s">
        <v>5</v>
      </c>
      <c r="G90" s="10">
        <v>5.67E-2</v>
      </c>
      <c r="H90" s="11" t="s">
        <v>760</v>
      </c>
      <c r="I90" s="64" t="str">
        <f t="shared" ref="I90:I111" si="11">CONCATENATE(LEFT(H90,LEN(H90)-4),"_b")</f>
        <v>CERT_4_INITAL_b</v>
      </c>
      <c r="J90" s="64" t="str">
        <f t="shared" ref="J90:J110" si="12">LEFT(H90,LEN(H90)-4)</f>
        <v>CERT_4_INITAL</v>
      </c>
      <c r="K90" s="64" t="s">
        <v>20</v>
      </c>
    </row>
    <row r="91" spans="1:22" ht="14.25" thickBot="1" x14ac:dyDescent="0.2">
      <c r="A91" s="11" t="s">
        <v>1139</v>
      </c>
      <c r="B91" s="9">
        <v>1</v>
      </c>
      <c r="C91" s="9">
        <v>0.78649999999999998</v>
      </c>
      <c r="D91" s="9">
        <v>0.10920000000000001</v>
      </c>
      <c r="E91" s="9">
        <v>51.843699999999998</v>
      </c>
      <c r="F91" s="9" t="s">
        <v>5</v>
      </c>
      <c r="G91" s="10">
        <v>3.3300000000000003E-2</v>
      </c>
      <c r="H91" s="11" t="s">
        <v>1089</v>
      </c>
      <c r="I91" s="64" t="str">
        <f t="shared" si="11"/>
        <v>person_app_age_b</v>
      </c>
      <c r="J91" s="64" t="str">
        <f t="shared" si="12"/>
        <v>person_app_age</v>
      </c>
      <c r="K91" s="64" t="s">
        <v>744</v>
      </c>
    </row>
    <row r="92" spans="1:22" ht="14.25" thickBot="1" x14ac:dyDescent="0.2">
      <c r="A92" s="11" t="s">
        <v>790</v>
      </c>
      <c r="B92" s="9">
        <v>1</v>
      </c>
      <c r="C92" s="9">
        <v>0.2472</v>
      </c>
      <c r="D92" s="9">
        <v>3.8600000000000002E-2</v>
      </c>
      <c r="E92" s="9">
        <v>40.9285</v>
      </c>
      <c r="F92" s="9" t="s">
        <v>5</v>
      </c>
      <c r="G92" s="10">
        <v>3.0200000000000001E-2</v>
      </c>
      <c r="H92" s="11" t="s">
        <v>1058</v>
      </c>
      <c r="I92" s="64" t="str">
        <f t="shared" si="11"/>
        <v>city_b</v>
      </c>
      <c r="J92" s="64" t="str">
        <f t="shared" si="12"/>
        <v>city</v>
      </c>
      <c r="K92" s="64" t="s">
        <v>739</v>
      </c>
    </row>
    <row r="93" spans="1:22" ht="14.25" thickBot="1" x14ac:dyDescent="0.2">
      <c r="A93" s="11" t="s">
        <v>140</v>
      </c>
      <c r="B93" s="9">
        <v>1</v>
      </c>
      <c r="C93" s="9">
        <v>0.99729999999999996</v>
      </c>
      <c r="D93" s="9">
        <v>0.16020000000000001</v>
      </c>
      <c r="E93" s="9">
        <v>38.764499999999998</v>
      </c>
      <c r="F93" s="9" t="s">
        <v>5</v>
      </c>
      <c r="G93" s="10">
        <v>2.53E-2</v>
      </c>
      <c r="H93" s="11" t="s">
        <v>1091</v>
      </c>
      <c r="I93" s="64" t="str">
        <f t="shared" si="11"/>
        <v>rej_count_b</v>
      </c>
      <c r="J93" s="64" t="str">
        <f t="shared" si="12"/>
        <v>rej_count</v>
      </c>
      <c r="K93" s="64" t="s">
        <v>0</v>
      </c>
    </row>
    <row r="94" spans="1:22" ht="14.25" thickBot="1" x14ac:dyDescent="0.2">
      <c r="A94" s="11" t="s">
        <v>1136</v>
      </c>
      <c r="B94" s="9">
        <v>1</v>
      </c>
      <c r="C94" s="9">
        <v>0.27629999999999999</v>
      </c>
      <c r="D94" s="9">
        <v>4.6100000000000002E-2</v>
      </c>
      <c r="E94" s="9">
        <v>35.922499999999999</v>
      </c>
      <c r="F94" s="9" t="s">
        <v>5</v>
      </c>
      <c r="G94" s="10">
        <v>2.53E-2</v>
      </c>
      <c r="H94" s="11" t="s">
        <v>806</v>
      </c>
      <c r="I94" s="64" t="str">
        <f t="shared" si="11"/>
        <v>MAX_SEQ_DUEDAYS_b</v>
      </c>
      <c r="J94" s="64" t="str">
        <f t="shared" si="12"/>
        <v>MAX_SEQ_DUEDAYS</v>
      </c>
      <c r="K94" s="64" t="s">
        <v>101</v>
      </c>
    </row>
    <row r="95" spans="1:22" ht="14.25" thickBot="1" x14ac:dyDescent="0.2">
      <c r="A95" s="11" t="s">
        <v>1060</v>
      </c>
      <c r="B95" s="9">
        <v>1</v>
      </c>
      <c r="C95" s="9">
        <v>0.34539999999999998</v>
      </c>
      <c r="D95" s="9">
        <v>6.1499999999999999E-2</v>
      </c>
      <c r="E95" s="9">
        <v>31.549600000000002</v>
      </c>
      <c r="F95" s="9" t="s">
        <v>5</v>
      </c>
      <c r="G95" s="10">
        <v>0.02</v>
      </c>
      <c r="H95" s="11" t="s">
        <v>1143</v>
      </c>
      <c r="I95" s="64" t="str">
        <f t="shared" si="11"/>
        <v>value_income_ratio_b</v>
      </c>
      <c r="J95" s="64" t="str">
        <f t="shared" si="12"/>
        <v>value_income_ratio</v>
      </c>
      <c r="K95" s="64" t="s">
        <v>738</v>
      </c>
    </row>
    <row r="96" spans="1:22" ht="14.25" thickBot="1" x14ac:dyDescent="0.2">
      <c r="A96" s="11" t="s">
        <v>1059</v>
      </c>
      <c r="B96" s="9">
        <v>1</v>
      </c>
      <c r="C96" s="9">
        <v>2.1168999999999998</v>
      </c>
      <c r="D96" s="9">
        <v>0.40089999999999998</v>
      </c>
      <c r="E96" s="9">
        <v>27.877400000000002</v>
      </c>
      <c r="F96" s="9" t="s">
        <v>5</v>
      </c>
      <c r="G96" s="10">
        <v>1.9E-2</v>
      </c>
      <c r="H96" s="11" t="s">
        <v>1094</v>
      </c>
      <c r="I96" s="64" t="str">
        <f t="shared" si="11"/>
        <v>ptp_b</v>
      </c>
      <c r="J96" s="64" t="str">
        <f t="shared" si="12"/>
        <v>ptp</v>
      </c>
      <c r="K96" s="64" t="s">
        <v>123</v>
      </c>
    </row>
    <row r="97" spans="1:11" ht="14.25" thickBot="1" x14ac:dyDescent="0.2">
      <c r="A97" s="11" t="s">
        <v>1093</v>
      </c>
      <c r="B97" s="9">
        <v>1</v>
      </c>
      <c r="C97" s="9">
        <v>0.42109999999999997</v>
      </c>
      <c r="D97" s="9">
        <v>8.6099999999999996E-2</v>
      </c>
      <c r="E97" s="9">
        <v>23.9312</v>
      </c>
      <c r="F97" s="9" t="s">
        <v>5</v>
      </c>
      <c r="G97" s="10">
        <v>2.1499999999999998E-2</v>
      </c>
      <c r="H97" s="11" t="s">
        <v>764</v>
      </c>
      <c r="I97" s="64" t="str">
        <f t="shared" si="11"/>
        <v>flag_tqww_b</v>
      </c>
      <c r="J97" s="64" t="str">
        <f t="shared" si="12"/>
        <v>flag_tqww</v>
      </c>
      <c r="K97" s="64" t="s">
        <v>65</v>
      </c>
    </row>
    <row r="98" spans="1:11" ht="14.25" thickBot="1" x14ac:dyDescent="0.2">
      <c r="A98" s="11" t="s">
        <v>1092</v>
      </c>
      <c r="B98" s="9">
        <v>1</v>
      </c>
      <c r="C98" s="9">
        <v>0.14929999999999999</v>
      </c>
      <c r="D98" s="9">
        <v>3.6200000000000003E-2</v>
      </c>
      <c r="E98" s="9">
        <v>17.031600000000001</v>
      </c>
      <c r="F98" s="9" t="s">
        <v>5</v>
      </c>
      <c r="G98" s="10">
        <v>2.9600000000000001E-2</v>
      </c>
      <c r="H98" s="11" t="s">
        <v>813</v>
      </c>
      <c r="I98" s="64" t="str">
        <f t="shared" si="11"/>
        <v>INCM_TIMES_b</v>
      </c>
      <c r="J98" s="64" t="str">
        <f t="shared" si="12"/>
        <v>INCM_TIMES</v>
      </c>
      <c r="K98" s="64" t="s">
        <v>67</v>
      </c>
    </row>
    <row r="99" spans="1:11" ht="14.25" thickBot="1" x14ac:dyDescent="0.2">
      <c r="A99" s="11" t="s">
        <v>1063</v>
      </c>
      <c r="B99" s="9">
        <v>1</v>
      </c>
      <c r="C99" s="9">
        <v>0.28199999999999997</v>
      </c>
      <c r="D99" s="9">
        <v>7.1400000000000005E-2</v>
      </c>
      <c r="E99" s="9">
        <v>15.5855</v>
      </c>
      <c r="F99" s="9" t="s">
        <v>5</v>
      </c>
      <c r="G99" s="10">
        <v>1.7500000000000002E-2</v>
      </c>
      <c r="H99" s="11" t="s">
        <v>1135</v>
      </c>
      <c r="I99" s="64" t="str">
        <f t="shared" si="11"/>
        <v>due_cstime_ratio_b</v>
      </c>
      <c r="J99" s="64" t="str">
        <f t="shared" si="12"/>
        <v>due_cstime_ratio</v>
      </c>
      <c r="K99" s="64" t="s">
        <v>741</v>
      </c>
    </row>
    <row r="100" spans="1:11" ht="14.25" thickBot="1" x14ac:dyDescent="0.2">
      <c r="A100" s="4" t="s">
        <v>1138</v>
      </c>
      <c r="B100" s="1">
        <v>1</v>
      </c>
      <c r="C100" s="1">
        <v>0.30959999999999999</v>
      </c>
      <c r="D100" s="1">
        <v>8.6099999999999996E-2</v>
      </c>
      <c r="E100" s="1">
        <v>12.9162</v>
      </c>
      <c r="F100" s="1">
        <v>2.9999999999999997E-4</v>
      </c>
      <c r="G100" s="2">
        <v>1.52E-2</v>
      </c>
      <c r="H100" s="11" t="s">
        <v>150</v>
      </c>
      <c r="I100" s="64" t="str">
        <f t="shared" si="11"/>
        <v>ACTUALPAYFINECNT_b</v>
      </c>
      <c r="J100" s="64" t="str">
        <f t="shared" si="12"/>
        <v>ACTUALPAYFINECNT</v>
      </c>
      <c r="K100" s="64" t="s">
        <v>742</v>
      </c>
    </row>
    <row r="101" spans="1:11" ht="14.25" thickBot="1" x14ac:dyDescent="0.2">
      <c r="H101" s="11" t="s">
        <v>1095</v>
      </c>
      <c r="I101" s="64" t="str">
        <f t="shared" si="11"/>
        <v>bptp_b</v>
      </c>
      <c r="J101" s="64" t="str">
        <f t="shared" si="12"/>
        <v>bptp</v>
      </c>
      <c r="K101" s="64" t="s">
        <v>399</v>
      </c>
    </row>
    <row r="102" spans="1:11" ht="14.25" thickBot="1" x14ac:dyDescent="0.2">
      <c r="H102" s="11" t="s">
        <v>1139</v>
      </c>
      <c r="I102" s="64" t="str">
        <f t="shared" si="11"/>
        <v>apr_payment_num_b</v>
      </c>
      <c r="J102" s="64" t="str">
        <f t="shared" si="12"/>
        <v>apr_payment_num</v>
      </c>
      <c r="K102" s="64" t="s">
        <v>400</v>
      </c>
    </row>
    <row r="103" spans="1:11" ht="15" thickBot="1" x14ac:dyDescent="0.25">
      <c r="A103" s="290" t="s">
        <v>7</v>
      </c>
      <c r="B103" s="291"/>
      <c r="C103" s="291"/>
      <c r="D103" s="291"/>
      <c r="E103" s="291"/>
      <c r="F103" s="291"/>
      <c r="G103" s="302"/>
      <c r="H103" s="11" t="s">
        <v>790</v>
      </c>
      <c r="I103" s="64" t="str">
        <f t="shared" si="11"/>
        <v>ACTUALPAYFEE_b</v>
      </c>
      <c r="J103" s="64" t="str">
        <f t="shared" si="12"/>
        <v>ACTUALPAYFEE</v>
      </c>
      <c r="K103" s="64" t="s">
        <v>414</v>
      </c>
    </row>
    <row r="104" spans="1:11" ht="15" thickBot="1" x14ac:dyDescent="0.25">
      <c r="A104" s="292" t="s">
        <v>8</v>
      </c>
      <c r="B104" s="294" t="s">
        <v>1</v>
      </c>
      <c r="C104" s="294" t="s">
        <v>9</v>
      </c>
      <c r="D104" s="7" t="s">
        <v>10</v>
      </c>
      <c r="E104" s="7" t="s">
        <v>3</v>
      </c>
      <c r="F104" s="294" t="s">
        <v>4</v>
      </c>
      <c r="G104" s="303" t="s">
        <v>13</v>
      </c>
      <c r="H104" s="11" t="s">
        <v>140</v>
      </c>
      <c r="I104" s="64" t="str">
        <f t="shared" si="11"/>
        <v>CREDIT_AMOUNT_b</v>
      </c>
      <c r="J104" s="64" t="str">
        <f t="shared" si="12"/>
        <v>CREDIT_AMOUNT</v>
      </c>
      <c r="K104" s="64" t="s">
        <v>740</v>
      </c>
    </row>
    <row r="105" spans="1:11" ht="15" thickBot="1" x14ac:dyDescent="0.25">
      <c r="A105" s="293"/>
      <c r="B105" s="295"/>
      <c r="C105" s="295"/>
      <c r="D105" s="8" t="s">
        <v>11</v>
      </c>
      <c r="E105" s="8" t="s">
        <v>2</v>
      </c>
      <c r="F105" s="295"/>
      <c r="G105" s="304"/>
      <c r="H105" s="11" t="s">
        <v>1136</v>
      </c>
      <c r="I105" s="64" t="str">
        <f t="shared" si="11"/>
        <v>avg_days_b</v>
      </c>
      <c r="J105" s="64" t="str">
        <f t="shared" si="12"/>
        <v>avg_days</v>
      </c>
      <c r="K105" s="64" t="s">
        <v>737</v>
      </c>
    </row>
    <row r="106" spans="1:11" ht="14.25" thickBot="1" x14ac:dyDescent="0.2">
      <c r="A106" s="11" t="s">
        <v>12</v>
      </c>
      <c r="B106" s="9">
        <v>1</v>
      </c>
      <c r="C106" s="9">
        <v>0.52639999999999998</v>
      </c>
      <c r="D106" s="9">
        <v>6.7200000000000003E-3</v>
      </c>
      <c r="E106" s="9">
        <v>6128.2277999999997</v>
      </c>
      <c r="F106" s="9" t="s">
        <v>5</v>
      </c>
      <c r="G106" s="10"/>
      <c r="H106" s="11" t="s">
        <v>1060</v>
      </c>
      <c r="I106" s="64" t="str">
        <f t="shared" si="11"/>
        <v>education_b</v>
      </c>
      <c r="J106" s="64" t="str">
        <f t="shared" si="12"/>
        <v>education</v>
      </c>
      <c r="K106" s="64" t="s">
        <v>121</v>
      </c>
    </row>
    <row r="107" spans="1:11" ht="14.25" thickBot="1" x14ac:dyDescent="0.2">
      <c r="A107" s="11" t="s">
        <v>1094</v>
      </c>
      <c r="B107" s="9">
        <v>1</v>
      </c>
      <c r="C107" s="9">
        <v>0.49569999999999997</v>
      </c>
      <c r="D107" s="9">
        <v>2.6499999999999999E-2</v>
      </c>
      <c r="E107" s="9">
        <v>350.17910000000001</v>
      </c>
      <c r="F107" s="9" t="s">
        <v>5</v>
      </c>
      <c r="G107" s="10">
        <v>0.14050000000000001</v>
      </c>
      <c r="H107" s="11" t="s">
        <v>1059</v>
      </c>
      <c r="I107" s="64" t="str">
        <f t="shared" si="11"/>
        <v>person_sex_b</v>
      </c>
      <c r="J107" s="64" t="str">
        <f t="shared" si="12"/>
        <v>person_sex</v>
      </c>
      <c r="K107" s="64" t="s">
        <v>1118</v>
      </c>
    </row>
    <row r="108" spans="1:11" ht="14.25" thickBot="1" x14ac:dyDescent="0.2">
      <c r="A108" s="11" t="s">
        <v>760</v>
      </c>
      <c r="B108" s="9">
        <v>1</v>
      </c>
      <c r="C108" s="9">
        <v>0.64029999999999998</v>
      </c>
      <c r="D108" s="9">
        <v>3.95E-2</v>
      </c>
      <c r="E108" s="9">
        <v>262.78410000000002</v>
      </c>
      <c r="F108" s="9" t="s">
        <v>5</v>
      </c>
      <c r="G108" s="10">
        <v>7.0000000000000007E-2</v>
      </c>
      <c r="H108" s="11" t="s">
        <v>1142</v>
      </c>
      <c r="I108" s="64" t="str">
        <f t="shared" si="11"/>
        <v>value_balance_ratio_b</v>
      </c>
      <c r="J108" s="64" t="str">
        <f t="shared" si="12"/>
        <v>value_balance_ratio</v>
      </c>
      <c r="K108" s="64" t="s">
        <v>1096</v>
      </c>
    </row>
    <row r="109" spans="1:11" ht="14.25" thickBot="1" x14ac:dyDescent="0.2">
      <c r="A109" s="11" t="s">
        <v>1095</v>
      </c>
      <c r="B109" s="9">
        <v>1</v>
      </c>
      <c r="C109" s="9">
        <v>0.40870000000000001</v>
      </c>
      <c r="D109" s="9">
        <v>2.58E-2</v>
      </c>
      <c r="E109" s="9">
        <v>251.67359999999999</v>
      </c>
      <c r="F109" s="9" t="s">
        <v>5</v>
      </c>
      <c r="G109" s="10">
        <v>0.1114</v>
      </c>
      <c r="H109" s="11" t="s">
        <v>1092</v>
      </c>
      <c r="I109" s="64" t="str">
        <f t="shared" si="11"/>
        <v>contact_b</v>
      </c>
      <c r="J109" s="64" t="str">
        <f t="shared" si="12"/>
        <v>contact</v>
      </c>
      <c r="K109" s="64" t="s">
        <v>88</v>
      </c>
    </row>
    <row r="110" spans="1:11" ht="14.25" thickBot="1" x14ac:dyDescent="0.2">
      <c r="A110" s="11" t="s">
        <v>1089</v>
      </c>
      <c r="B110" s="9">
        <v>1</v>
      </c>
      <c r="C110" s="9">
        <v>0.76590000000000003</v>
      </c>
      <c r="D110" s="9">
        <v>4.8300000000000003E-2</v>
      </c>
      <c r="E110" s="9">
        <v>251.08240000000001</v>
      </c>
      <c r="F110" s="9" t="s">
        <v>5</v>
      </c>
      <c r="G110" s="10">
        <v>6.9900000000000004E-2</v>
      </c>
      <c r="H110" s="11" t="s">
        <v>1063</v>
      </c>
      <c r="I110" s="64" t="str">
        <f t="shared" si="11"/>
        <v>family_state_b</v>
      </c>
      <c r="J110" s="64" t="str">
        <f t="shared" si="12"/>
        <v>family_state</v>
      </c>
      <c r="K110" s="64" t="s">
        <v>743</v>
      </c>
    </row>
    <row r="111" spans="1:11" ht="14.25" thickBot="1" x14ac:dyDescent="0.2">
      <c r="A111" s="11" t="s">
        <v>1058</v>
      </c>
      <c r="B111" s="9">
        <v>1</v>
      </c>
      <c r="C111" s="9">
        <v>0.58009999999999995</v>
      </c>
      <c r="D111" s="9">
        <v>4.02E-2</v>
      </c>
      <c r="E111" s="9">
        <v>208.26400000000001</v>
      </c>
      <c r="F111" s="9" t="s">
        <v>5</v>
      </c>
      <c r="G111" s="10">
        <v>6.1899999999999997E-2</v>
      </c>
      <c r="H111" s="4" t="s">
        <v>1141</v>
      </c>
      <c r="I111" s="64" t="str">
        <f t="shared" si="11"/>
        <v>recent_contact_day_b</v>
      </c>
    </row>
    <row r="112" spans="1:11" ht="14.25" thickBot="1" x14ac:dyDescent="0.2">
      <c r="A112" s="11" t="s">
        <v>1136</v>
      </c>
      <c r="B112" s="9">
        <v>1</v>
      </c>
      <c r="C112" s="9">
        <v>0.5413</v>
      </c>
      <c r="D112" s="9">
        <v>4.41E-2</v>
      </c>
      <c r="E112" s="9">
        <v>150.57419999999999</v>
      </c>
      <c r="F112" s="9" t="s">
        <v>5</v>
      </c>
      <c r="G112" s="10">
        <v>4.9500000000000002E-2</v>
      </c>
      <c r="H112" s="136"/>
    </row>
    <row r="113" spans="1:23" ht="14.25" thickBot="1" x14ac:dyDescent="0.2">
      <c r="A113" s="11" t="s">
        <v>1091</v>
      </c>
      <c r="B113" s="9">
        <v>1</v>
      </c>
      <c r="C113" s="9">
        <v>0.1145</v>
      </c>
      <c r="D113" s="9">
        <v>9.3600000000000003E-3</v>
      </c>
      <c r="E113" s="9">
        <v>149.58240000000001</v>
      </c>
      <c r="F113" s="9" t="s">
        <v>5</v>
      </c>
      <c r="G113" s="10">
        <v>4.4200000000000003E-2</v>
      </c>
      <c r="H113" s="136"/>
    </row>
    <row r="114" spans="1:23" ht="14.25" thickBot="1" x14ac:dyDescent="0.2">
      <c r="A114" s="11" t="s">
        <v>1151</v>
      </c>
      <c r="B114" s="9">
        <v>1</v>
      </c>
      <c r="C114" s="9">
        <v>0.8175</v>
      </c>
      <c r="D114" s="9">
        <v>6.93E-2</v>
      </c>
      <c r="E114" s="9">
        <v>138.964</v>
      </c>
      <c r="F114" s="9" t="s">
        <v>5</v>
      </c>
      <c r="G114" s="10">
        <v>4.9099999999999998E-2</v>
      </c>
      <c r="H114" s="136"/>
    </row>
    <row r="115" spans="1:23" ht="14.25" thickBot="1" x14ac:dyDescent="0.2">
      <c r="A115" s="11" t="s">
        <v>1139</v>
      </c>
      <c r="B115" s="9">
        <v>1</v>
      </c>
      <c r="C115" s="9">
        <v>1.0032000000000001</v>
      </c>
      <c r="D115" s="9">
        <v>9.1700000000000004E-2</v>
      </c>
      <c r="E115" s="9">
        <v>119.76909999999999</v>
      </c>
      <c r="F115" s="9" t="s">
        <v>5</v>
      </c>
      <c r="G115" s="10">
        <v>4.24E-2</v>
      </c>
      <c r="H115" s="136"/>
    </row>
    <row r="116" spans="1:23" ht="14.25" thickBot="1" x14ac:dyDescent="0.2">
      <c r="A116" s="11" t="s">
        <v>806</v>
      </c>
      <c r="B116" s="9">
        <v>1</v>
      </c>
      <c r="C116" s="9">
        <v>1.7955000000000001</v>
      </c>
      <c r="D116" s="9">
        <v>0.16470000000000001</v>
      </c>
      <c r="E116" s="9">
        <v>118.8111</v>
      </c>
      <c r="F116" s="9" t="s">
        <v>5</v>
      </c>
      <c r="G116" s="10">
        <v>4.4400000000000002E-2</v>
      </c>
      <c r="I116" s="64" t="s">
        <v>1085</v>
      </c>
      <c r="J116" s="64" t="s">
        <v>1146</v>
      </c>
    </row>
    <row r="117" spans="1:23" ht="14.25" thickBot="1" x14ac:dyDescent="0.2">
      <c r="A117" s="11" t="s">
        <v>150</v>
      </c>
      <c r="B117" s="9">
        <v>1</v>
      </c>
      <c r="C117" s="9">
        <v>0.24660000000000001</v>
      </c>
      <c r="D117" s="9">
        <v>2.5600000000000001E-2</v>
      </c>
      <c r="E117" s="9">
        <v>92.515699999999995</v>
      </c>
      <c r="F117" s="9" t="s">
        <v>5</v>
      </c>
      <c r="G117" s="10">
        <v>4.5699999999999998E-2</v>
      </c>
      <c r="I117" s="64">
        <v>0.24912100000000001</v>
      </c>
    </row>
    <row r="118" spans="1:23" ht="14.25" thickBot="1" x14ac:dyDescent="0.2">
      <c r="A118" s="11" t="s">
        <v>764</v>
      </c>
      <c r="B118" s="9">
        <v>1</v>
      </c>
      <c r="C118" s="9">
        <v>0.46300000000000002</v>
      </c>
      <c r="D118" s="9">
        <v>4.8800000000000003E-2</v>
      </c>
      <c r="E118" s="9">
        <v>90.210300000000004</v>
      </c>
      <c r="F118" s="9" t="s">
        <v>5</v>
      </c>
      <c r="G118" s="10">
        <v>3.4500000000000003E-2</v>
      </c>
    </row>
    <row r="119" spans="1:23" ht="14.25" thickBot="1" x14ac:dyDescent="0.2">
      <c r="A119" s="11" t="s">
        <v>1060</v>
      </c>
      <c r="B119" s="9">
        <v>1</v>
      </c>
      <c r="C119" s="9">
        <v>0.36980000000000002</v>
      </c>
      <c r="D119" s="9">
        <v>6.13E-2</v>
      </c>
      <c r="E119" s="9">
        <v>36.345500000000001</v>
      </c>
      <c r="F119" s="9" t="s">
        <v>5</v>
      </c>
      <c r="G119" s="10">
        <v>2.1399999999999999E-2</v>
      </c>
      <c r="I119" s="64" t="s">
        <v>1085</v>
      </c>
      <c r="J119" s="64" t="s">
        <v>1147</v>
      </c>
    </row>
    <row r="120" spans="1:23" ht="14.25" thickBot="1" x14ac:dyDescent="0.2">
      <c r="A120" s="11" t="s">
        <v>1140</v>
      </c>
      <c r="B120" s="9">
        <v>1</v>
      </c>
      <c r="C120" s="9">
        <v>0.2235</v>
      </c>
      <c r="D120" s="9">
        <v>4.2500000000000003E-2</v>
      </c>
      <c r="E120" s="9">
        <v>27.677</v>
      </c>
      <c r="F120" s="9" t="s">
        <v>5</v>
      </c>
      <c r="G120" s="10">
        <v>2.0199999999999999E-2</v>
      </c>
      <c r="I120" s="64">
        <v>0.241867</v>
      </c>
    </row>
    <row r="121" spans="1:23" ht="14.25" thickBot="1" x14ac:dyDescent="0.2">
      <c r="A121" s="11" t="s">
        <v>813</v>
      </c>
      <c r="B121" s="9">
        <v>1</v>
      </c>
      <c r="C121" s="9">
        <v>0.155</v>
      </c>
      <c r="D121" s="9">
        <v>3.0300000000000001E-2</v>
      </c>
      <c r="E121" s="9">
        <v>26.107800000000001</v>
      </c>
      <c r="F121" s="9" t="s">
        <v>5</v>
      </c>
      <c r="G121" s="10">
        <v>1.9300000000000001E-2</v>
      </c>
    </row>
    <row r="122" spans="1:23" ht="14.25" thickBot="1" x14ac:dyDescent="0.2">
      <c r="A122" s="11" t="s">
        <v>1059</v>
      </c>
      <c r="B122" s="9">
        <v>1</v>
      </c>
      <c r="C122" s="9">
        <v>2.0305</v>
      </c>
      <c r="D122" s="9">
        <v>0.3997</v>
      </c>
      <c r="E122" s="9">
        <v>25.804200000000002</v>
      </c>
      <c r="F122" s="9" t="s">
        <v>5</v>
      </c>
      <c r="G122" s="10">
        <v>1.8200000000000001E-2</v>
      </c>
      <c r="I122" s="64" t="s">
        <v>1085</v>
      </c>
      <c r="J122" s="64" t="s">
        <v>1148</v>
      </c>
    </row>
    <row r="123" spans="1:23" ht="14.25" thickBot="1" x14ac:dyDescent="0.2">
      <c r="A123" s="11" t="s">
        <v>140</v>
      </c>
      <c r="B123" s="9">
        <v>1</v>
      </c>
      <c r="C123" s="9">
        <v>0.68759999999999999</v>
      </c>
      <c r="D123" s="9">
        <v>0.1532</v>
      </c>
      <c r="E123" s="9">
        <v>20.1431</v>
      </c>
      <c r="F123" s="9" t="s">
        <v>5</v>
      </c>
      <c r="G123" s="10">
        <v>1.7500000000000002E-2</v>
      </c>
      <c r="I123" s="64">
        <v>0.20685200000000001</v>
      </c>
    </row>
    <row r="124" spans="1:23" ht="14.25" thickBot="1" x14ac:dyDescent="0.2">
      <c r="A124" s="11" t="s">
        <v>1153</v>
      </c>
      <c r="B124" s="9">
        <v>1</v>
      </c>
      <c r="C124" s="9">
        <v>0.29499999999999998</v>
      </c>
      <c r="D124" s="9">
        <v>7.1300000000000002E-2</v>
      </c>
      <c r="E124" s="9">
        <v>17.122699999999998</v>
      </c>
      <c r="F124" s="9" t="s">
        <v>5</v>
      </c>
      <c r="G124" s="10">
        <v>1.83E-2</v>
      </c>
      <c r="I124" s="64" t="s">
        <v>1004</v>
      </c>
      <c r="J124" s="64" t="s">
        <v>1005</v>
      </c>
      <c r="K124" s="64" t="s">
        <v>1006</v>
      </c>
      <c r="L124" s="64" t="s">
        <v>1007</v>
      </c>
      <c r="M124" s="64" t="s">
        <v>1008</v>
      </c>
      <c r="N124" s="64" t="s">
        <v>1009</v>
      </c>
      <c r="O124" s="64" t="s">
        <v>6</v>
      </c>
      <c r="P124" s="64" t="s">
        <v>1010</v>
      </c>
      <c r="Q124" s="64" t="s">
        <v>1011</v>
      </c>
      <c r="R124" s="64" t="s">
        <v>1012</v>
      </c>
      <c r="S124" s="64" t="s">
        <v>1013</v>
      </c>
      <c r="T124" s="64" t="s">
        <v>1014</v>
      </c>
      <c r="U124" s="64" t="s">
        <v>1015</v>
      </c>
      <c r="V124" s="64" t="s">
        <v>1016</v>
      </c>
      <c r="W124" s="64" t="s">
        <v>1017</v>
      </c>
    </row>
    <row r="125" spans="1:23" x14ac:dyDescent="0.15">
      <c r="A125" s="4" t="s">
        <v>1141</v>
      </c>
      <c r="B125" s="1">
        <v>1</v>
      </c>
      <c r="C125" s="1">
        <v>0.26490000000000002</v>
      </c>
      <c r="D125" s="1">
        <v>8.09E-2</v>
      </c>
      <c r="E125" s="1">
        <v>10.709</v>
      </c>
      <c r="F125" s="1">
        <v>1.1000000000000001E-3</v>
      </c>
      <c r="G125" s="2">
        <v>1.2999999999999999E-2</v>
      </c>
      <c r="I125" s="64" t="s">
        <v>1043</v>
      </c>
      <c r="J125" s="64">
        <v>16279</v>
      </c>
      <c r="K125" s="64">
        <v>4202</v>
      </c>
      <c r="L125" s="64">
        <v>8461</v>
      </c>
      <c r="M125" s="64">
        <v>2740</v>
      </c>
      <c r="N125" s="64">
        <v>19019</v>
      </c>
      <c r="O125" s="64">
        <v>12663</v>
      </c>
      <c r="P125" s="64">
        <v>31682</v>
      </c>
      <c r="Q125" s="64">
        <v>0.64645540050000005</v>
      </c>
      <c r="R125" s="64">
        <v>0.65800323360000001</v>
      </c>
      <c r="S125" s="64">
        <v>0.8559335401</v>
      </c>
      <c r="T125" s="64">
        <v>0.74402979960000004</v>
      </c>
      <c r="U125" s="64">
        <v>0.6588908832</v>
      </c>
      <c r="V125" s="64">
        <v>0.229042</v>
      </c>
      <c r="W125" s="64">
        <v>0.14632262469999999</v>
      </c>
    </row>
    <row r="126" spans="1:23" x14ac:dyDescent="0.15">
      <c r="I126" s="64" t="s">
        <v>1045</v>
      </c>
      <c r="J126" s="64">
        <v>12896</v>
      </c>
      <c r="K126" s="64">
        <v>3774</v>
      </c>
      <c r="L126" s="64">
        <v>9878</v>
      </c>
      <c r="M126" s="64">
        <v>2416</v>
      </c>
      <c r="N126" s="64">
        <v>15312</v>
      </c>
      <c r="O126" s="64">
        <v>13652</v>
      </c>
      <c r="P126" s="64">
        <v>28964</v>
      </c>
      <c r="Q126" s="64">
        <v>0.57554205219999999</v>
      </c>
      <c r="R126" s="64">
        <v>0.56625976990000004</v>
      </c>
      <c r="S126" s="64">
        <v>0.84221525600000002</v>
      </c>
      <c r="T126" s="64">
        <v>0.67720422199999997</v>
      </c>
      <c r="U126" s="64">
        <v>0.60880754719999997</v>
      </c>
      <c r="V126" s="155">
        <v>0.165657</v>
      </c>
      <c r="W126" s="64">
        <v>0.12107627999999999</v>
      </c>
    </row>
    <row r="127" spans="1:23" x14ac:dyDescent="0.15">
      <c r="I127" s="64" t="s">
        <v>1090</v>
      </c>
      <c r="J127" s="64">
        <v>13984</v>
      </c>
      <c r="K127" s="64">
        <v>2685</v>
      </c>
      <c r="L127" s="64">
        <v>5569</v>
      </c>
      <c r="M127" s="64">
        <v>2297</v>
      </c>
      <c r="N127" s="64">
        <v>16281</v>
      </c>
      <c r="O127" s="64">
        <v>8254</v>
      </c>
      <c r="P127" s="64">
        <v>24535</v>
      </c>
      <c r="Q127" s="64">
        <v>0.67939678010000004</v>
      </c>
      <c r="R127" s="64">
        <v>0.71518437069999996</v>
      </c>
      <c r="S127" s="64">
        <v>0.85891530000000005</v>
      </c>
      <c r="T127" s="64">
        <v>0.78048780490000003</v>
      </c>
      <c r="U127" s="64">
        <v>0.66006557480000005</v>
      </c>
      <c r="V127" s="64">
        <v>0.235458</v>
      </c>
      <c r="W127" s="64">
        <v>0.12474725139999999</v>
      </c>
    </row>
    <row r="130" spans="1:22" ht="14.25" thickBot="1" x14ac:dyDescent="0.2"/>
    <row r="131" spans="1:22" ht="15" thickBot="1" x14ac:dyDescent="0.25">
      <c r="A131" s="290" t="s">
        <v>7</v>
      </c>
      <c r="B131" s="291"/>
      <c r="C131" s="291"/>
      <c r="D131" s="291"/>
      <c r="E131" s="291"/>
      <c r="F131" s="291"/>
      <c r="G131" s="291"/>
      <c r="H131" s="64" t="s">
        <v>1004</v>
      </c>
      <c r="I131" s="64" t="s">
        <v>1005</v>
      </c>
      <c r="J131" s="64" t="s">
        <v>1006</v>
      </c>
      <c r="K131" s="64" t="s">
        <v>1007</v>
      </c>
      <c r="L131" s="64" t="s">
        <v>1008</v>
      </c>
      <c r="M131" s="64" t="s">
        <v>1009</v>
      </c>
      <c r="N131" s="64" t="s">
        <v>6</v>
      </c>
      <c r="O131" s="64" t="s">
        <v>1010</v>
      </c>
      <c r="P131" s="64" t="s">
        <v>1011</v>
      </c>
      <c r="Q131" s="64" t="s">
        <v>1012</v>
      </c>
      <c r="R131" s="64" t="s">
        <v>1013</v>
      </c>
      <c r="S131" s="64" t="s">
        <v>1014</v>
      </c>
      <c r="T131" s="64" t="s">
        <v>1015</v>
      </c>
      <c r="U131" s="152" t="s">
        <v>1016</v>
      </c>
      <c r="V131" s="64" t="s">
        <v>1017</v>
      </c>
    </row>
    <row r="132" spans="1:22" ht="14.25" x14ac:dyDescent="0.2">
      <c r="A132" s="292" t="s">
        <v>8</v>
      </c>
      <c r="B132" s="294" t="s">
        <v>1</v>
      </c>
      <c r="C132" s="294" t="s">
        <v>9</v>
      </c>
      <c r="D132" s="7" t="s">
        <v>10</v>
      </c>
      <c r="E132" s="7" t="s">
        <v>3</v>
      </c>
      <c r="F132" s="294" t="s">
        <v>4</v>
      </c>
      <c r="G132" s="296" t="s">
        <v>13</v>
      </c>
      <c r="H132" s="64" t="s">
        <v>1029</v>
      </c>
      <c r="I132" s="64">
        <v>64625</v>
      </c>
      <c r="J132" s="64">
        <v>12326</v>
      </c>
      <c r="K132" s="64">
        <v>29925</v>
      </c>
      <c r="L132" s="64">
        <v>8797</v>
      </c>
      <c r="M132" s="64">
        <v>73422</v>
      </c>
      <c r="N132" s="64">
        <v>42251</v>
      </c>
      <c r="O132" s="64">
        <v>115673</v>
      </c>
      <c r="P132" s="64">
        <v>0.66524599520000005</v>
      </c>
      <c r="Q132" s="64">
        <v>0.68350079320000001</v>
      </c>
      <c r="R132" s="64">
        <v>0.88018577539999998</v>
      </c>
      <c r="S132" s="64">
        <v>0.76947348370000002</v>
      </c>
      <c r="T132" s="64">
        <v>0.6706078486</v>
      </c>
      <c r="U132" s="152">
        <v>0.24826300000000001</v>
      </c>
      <c r="V132" s="64">
        <v>0.14432023099999999</v>
      </c>
    </row>
    <row r="133" spans="1:22" ht="15" thickBot="1" x14ac:dyDescent="0.25">
      <c r="A133" s="293"/>
      <c r="B133" s="295"/>
      <c r="C133" s="295"/>
      <c r="D133" s="8" t="s">
        <v>11</v>
      </c>
      <c r="E133" s="8" t="s">
        <v>2</v>
      </c>
      <c r="F133" s="295"/>
      <c r="G133" s="297"/>
      <c r="H133" s="64" t="s">
        <v>1031</v>
      </c>
      <c r="I133" s="64">
        <v>31715</v>
      </c>
      <c r="J133" s="64">
        <v>7192</v>
      </c>
      <c r="K133" s="64">
        <v>14490</v>
      </c>
      <c r="L133" s="64">
        <v>5156</v>
      </c>
      <c r="M133" s="64">
        <v>36871</v>
      </c>
      <c r="N133" s="64">
        <v>21682</v>
      </c>
      <c r="O133" s="64">
        <v>58553</v>
      </c>
      <c r="P133" s="64">
        <v>0.66447492019999999</v>
      </c>
      <c r="Q133" s="64">
        <v>0.68639757599999995</v>
      </c>
      <c r="R133" s="64">
        <v>0.86016110219999997</v>
      </c>
      <c r="S133" s="64">
        <v>0.76351774279999995</v>
      </c>
      <c r="T133" s="64">
        <v>0.6669556217</v>
      </c>
      <c r="U133" s="152">
        <v>0.23952399999999999</v>
      </c>
      <c r="V133" s="64">
        <v>0.14261180870000001</v>
      </c>
    </row>
    <row r="134" spans="1:22" ht="14.25" thickBot="1" x14ac:dyDescent="0.2">
      <c r="A134" s="11" t="s">
        <v>12</v>
      </c>
      <c r="B134" s="9">
        <v>1</v>
      </c>
      <c r="C134" s="9">
        <v>0.5272</v>
      </c>
      <c r="D134" s="9">
        <v>6.7200000000000003E-3</v>
      </c>
      <c r="E134" s="9">
        <v>6157.5415999999996</v>
      </c>
      <c r="F134" s="9" t="s">
        <v>5</v>
      </c>
      <c r="G134" s="10"/>
      <c r="H134" s="64" t="s">
        <v>1149</v>
      </c>
      <c r="I134" s="64">
        <v>16361</v>
      </c>
      <c r="J134" s="64">
        <v>3424</v>
      </c>
      <c r="K134" s="64">
        <v>7859</v>
      </c>
      <c r="L134" s="64">
        <v>2284</v>
      </c>
      <c r="M134" s="64">
        <v>18645</v>
      </c>
      <c r="N134" s="64">
        <v>11283</v>
      </c>
      <c r="O134" s="64">
        <v>29928</v>
      </c>
      <c r="P134" s="64">
        <v>0.66108660789999996</v>
      </c>
      <c r="Q134" s="64">
        <v>0.67551610240000004</v>
      </c>
      <c r="R134" s="64">
        <v>0.87750067040000002</v>
      </c>
      <c r="S134" s="64">
        <v>0.7633733815</v>
      </c>
      <c r="T134" s="64">
        <v>0.66550990610000005</v>
      </c>
      <c r="U134" s="152">
        <v>0.24193700000000001</v>
      </c>
      <c r="V134" s="64">
        <v>0.14194529359999999</v>
      </c>
    </row>
    <row r="135" spans="1:22" ht="14.25" thickBot="1" x14ac:dyDescent="0.2">
      <c r="A135" s="11" t="s">
        <v>1094</v>
      </c>
      <c r="B135" s="9">
        <v>1</v>
      </c>
      <c r="C135" s="9">
        <v>0.53059999999999996</v>
      </c>
      <c r="D135" s="9">
        <v>2.5999999999999999E-2</v>
      </c>
      <c r="E135" s="9">
        <v>417.21190000000001</v>
      </c>
      <c r="F135" s="9" t="s">
        <v>5</v>
      </c>
      <c r="G135" s="10">
        <v>0.15040000000000001</v>
      </c>
      <c r="H135" s="64" t="s">
        <v>1150</v>
      </c>
      <c r="I135" s="64">
        <v>15354</v>
      </c>
      <c r="J135" s="64">
        <v>3768</v>
      </c>
      <c r="K135" s="64">
        <v>6631</v>
      </c>
      <c r="L135" s="64">
        <v>2872</v>
      </c>
      <c r="M135" s="64">
        <v>18226</v>
      </c>
      <c r="N135" s="64">
        <v>10399</v>
      </c>
      <c r="O135" s="64">
        <v>28625</v>
      </c>
      <c r="P135" s="64">
        <v>0.66801746719999999</v>
      </c>
      <c r="Q135" s="64">
        <v>0.69838526270000001</v>
      </c>
      <c r="R135" s="64">
        <v>0.84242291229999999</v>
      </c>
      <c r="S135" s="64">
        <v>0.7636716321</v>
      </c>
      <c r="T135" s="64">
        <v>0.67070489050000004</v>
      </c>
      <c r="U135" s="152">
        <v>0.243122</v>
      </c>
      <c r="V135" s="64">
        <v>0.1410402721</v>
      </c>
    </row>
    <row r="136" spans="1:22" ht="14.25" thickBot="1" x14ac:dyDescent="0.2">
      <c r="A136" s="11" t="s">
        <v>760</v>
      </c>
      <c r="B136" s="9">
        <v>1</v>
      </c>
      <c r="C136" s="9">
        <v>0.64239999999999997</v>
      </c>
      <c r="D136" s="9">
        <v>3.9399999999999998E-2</v>
      </c>
      <c r="E136" s="9">
        <v>265.16379999999998</v>
      </c>
      <c r="F136" s="9" t="s">
        <v>5</v>
      </c>
      <c r="G136" s="10">
        <v>7.0199999999999999E-2</v>
      </c>
      <c r="H136" s="64" t="s">
        <v>1033</v>
      </c>
      <c r="I136" s="64">
        <v>43124</v>
      </c>
      <c r="J136" s="64">
        <v>10686</v>
      </c>
      <c r="K136" s="64">
        <v>23883</v>
      </c>
      <c r="L136" s="64">
        <v>7488</v>
      </c>
      <c r="M136" s="64">
        <v>50612</v>
      </c>
      <c r="N136" s="64">
        <v>34569</v>
      </c>
      <c r="O136" s="64">
        <v>85181</v>
      </c>
      <c r="P136" s="64">
        <v>0.63171364510000005</v>
      </c>
      <c r="Q136" s="64">
        <v>0.64357455190000001</v>
      </c>
      <c r="R136" s="64">
        <v>0.85205089700000003</v>
      </c>
      <c r="S136" s="64">
        <v>0.73328288799999997</v>
      </c>
      <c r="T136" s="64">
        <v>0.64116823229999997</v>
      </c>
      <c r="U136" s="152">
        <v>0.20694899999999999</v>
      </c>
      <c r="V136" s="64">
        <v>0.1342023631</v>
      </c>
    </row>
    <row r="137" spans="1:22" ht="14.25" thickBot="1" x14ac:dyDescent="0.2">
      <c r="A137" s="11" t="s">
        <v>1095</v>
      </c>
      <c r="B137" s="9">
        <v>1</v>
      </c>
      <c r="C137" s="9">
        <v>0.40389999999999998</v>
      </c>
      <c r="D137" s="9">
        <v>2.5600000000000001E-2</v>
      </c>
      <c r="E137" s="9">
        <v>249.70599999999999</v>
      </c>
      <c r="F137" s="9" t="s">
        <v>5</v>
      </c>
      <c r="G137" s="10">
        <v>0.1101</v>
      </c>
      <c r="H137" s="64" t="s">
        <v>1043</v>
      </c>
      <c r="I137" s="64">
        <v>16291</v>
      </c>
      <c r="J137" s="64">
        <v>4183</v>
      </c>
      <c r="K137" s="64">
        <v>8480</v>
      </c>
      <c r="L137" s="64">
        <v>2728</v>
      </c>
      <c r="M137" s="64">
        <v>19019</v>
      </c>
      <c r="N137" s="64">
        <v>12663</v>
      </c>
      <c r="O137" s="64">
        <v>31682</v>
      </c>
      <c r="P137" s="64">
        <v>0.64623445489999998</v>
      </c>
      <c r="Q137" s="64">
        <v>0.65766420410000004</v>
      </c>
      <c r="R137" s="64">
        <v>0.85656448809999997</v>
      </c>
      <c r="S137" s="64">
        <v>0.74405115320000004</v>
      </c>
      <c r="T137" s="64">
        <v>0.65858854460000005</v>
      </c>
      <c r="U137" s="152">
        <v>0.22952900000000001</v>
      </c>
      <c r="V137" s="64">
        <v>0.1460229244</v>
      </c>
    </row>
    <row r="138" spans="1:22" ht="14.25" thickBot="1" x14ac:dyDescent="0.2">
      <c r="A138" s="11" t="s">
        <v>1089</v>
      </c>
      <c r="B138" s="9">
        <v>1</v>
      </c>
      <c r="C138" s="9">
        <v>0.88490000000000002</v>
      </c>
      <c r="D138" s="9">
        <v>3.9800000000000002E-2</v>
      </c>
      <c r="E138" s="9">
        <v>494.09530000000001</v>
      </c>
      <c r="F138" s="9" t="s">
        <v>5</v>
      </c>
      <c r="G138" s="10">
        <v>8.0799999999999997E-2</v>
      </c>
      <c r="H138" s="64" t="s">
        <v>1045</v>
      </c>
      <c r="I138" s="64">
        <v>12869</v>
      </c>
      <c r="J138" s="64">
        <v>3805</v>
      </c>
      <c r="K138" s="64">
        <v>9847</v>
      </c>
      <c r="L138" s="64">
        <v>2443</v>
      </c>
      <c r="M138" s="64">
        <v>15312</v>
      </c>
      <c r="N138" s="64">
        <v>13652</v>
      </c>
      <c r="O138" s="64">
        <v>28964</v>
      </c>
      <c r="P138" s="64">
        <v>0.5756801547</v>
      </c>
      <c r="Q138" s="64">
        <v>0.56651699239999997</v>
      </c>
      <c r="R138" s="64">
        <v>0.84045193309999999</v>
      </c>
      <c r="S138" s="64">
        <v>0.67681708210000002</v>
      </c>
      <c r="T138" s="64">
        <v>0.60975584920000003</v>
      </c>
      <c r="U138" s="152">
        <v>0.16672300000000001</v>
      </c>
      <c r="V138" s="64">
        <v>0.1220121473</v>
      </c>
    </row>
    <row r="139" spans="1:22" ht="14.25" thickBot="1" x14ac:dyDescent="0.2">
      <c r="A139" s="11" t="s">
        <v>1058</v>
      </c>
      <c r="B139" s="9">
        <v>1</v>
      </c>
      <c r="C139" s="9">
        <v>0.60170000000000001</v>
      </c>
      <c r="D139" s="9">
        <v>4.0099999999999997E-2</v>
      </c>
      <c r="E139" s="9">
        <v>225.41120000000001</v>
      </c>
      <c r="F139" s="9" t="s">
        <v>5</v>
      </c>
      <c r="G139" s="10">
        <v>6.4199999999999993E-2</v>
      </c>
      <c r="H139" s="64" t="s">
        <v>1090</v>
      </c>
      <c r="I139" s="64">
        <v>13964</v>
      </c>
      <c r="J139" s="64">
        <v>2698</v>
      </c>
      <c r="K139" s="64">
        <v>5556</v>
      </c>
      <c r="L139" s="64">
        <v>2317</v>
      </c>
      <c r="M139" s="64">
        <v>16281</v>
      </c>
      <c r="N139" s="64">
        <v>8254</v>
      </c>
      <c r="O139" s="64">
        <v>24535</v>
      </c>
      <c r="P139" s="64">
        <v>0.6791114734</v>
      </c>
      <c r="Q139" s="64">
        <v>0.71536885250000004</v>
      </c>
      <c r="R139" s="64">
        <v>0.85768687430000001</v>
      </c>
      <c r="S139" s="64">
        <v>0.7800899416</v>
      </c>
      <c r="T139" s="64">
        <v>0.65868889409999998</v>
      </c>
      <c r="U139" s="152">
        <v>0.23535700000000001</v>
      </c>
      <c r="V139" s="64">
        <v>0.123802592</v>
      </c>
    </row>
    <row r="140" spans="1:22" ht="14.25" thickBot="1" x14ac:dyDescent="0.2">
      <c r="A140" s="11" t="s">
        <v>1136</v>
      </c>
      <c r="B140" s="9">
        <v>1</v>
      </c>
      <c r="C140" s="9">
        <v>0.56659999999999999</v>
      </c>
      <c r="D140" s="9">
        <v>4.3700000000000003E-2</v>
      </c>
      <c r="E140" s="9">
        <v>167.97409999999999</v>
      </c>
      <c r="F140" s="9" t="s">
        <v>5</v>
      </c>
      <c r="G140" s="10">
        <v>5.1799999999999999E-2</v>
      </c>
    </row>
    <row r="141" spans="1:22" ht="14.25" thickBot="1" x14ac:dyDescent="0.2">
      <c r="A141" s="11" t="s">
        <v>1091</v>
      </c>
      <c r="B141" s="9">
        <v>1</v>
      </c>
      <c r="C141" s="9">
        <v>0.1125</v>
      </c>
      <c r="D141" s="9">
        <v>9.3399999999999993E-3</v>
      </c>
      <c r="E141" s="9">
        <v>145.07310000000001</v>
      </c>
      <c r="F141" s="9" t="s">
        <v>5</v>
      </c>
      <c r="G141" s="10">
        <v>4.3499999999999997E-2</v>
      </c>
    </row>
    <row r="142" spans="1:22" ht="14.25" thickBot="1" x14ac:dyDescent="0.2">
      <c r="A142" s="11" t="s">
        <v>1137</v>
      </c>
      <c r="B142" s="9">
        <v>1</v>
      </c>
      <c r="C142" s="9">
        <v>0.872</v>
      </c>
      <c r="D142" s="9">
        <v>6.8400000000000002E-2</v>
      </c>
      <c r="E142" s="9">
        <v>162.5564</v>
      </c>
      <c r="F142" s="9" t="s">
        <v>5</v>
      </c>
      <c r="G142" s="10">
        <v>5.2299999999999999E-2</v>
      </c>
    </row>
    <row r="143" spans="1:22" ht="14.25" thickBot="1" x14ac:dyDescent="0.2">
      <c r="A143" s="11" t="s">
        <v>1139</v>
      </c>
      <c r="B143" s="9">
        <v>1</v>
      </c>
      <c r="C143" s="9">
        <v>1.1035999999999999</v>
      </c>
      <c r="D143" s="9">
        <v>8.4000000000000005E-2</v>
      </c>
      <c r="E143" s="9">
        <v>172.422</v>
      </c>
      <c r="F143" s="9" t="s">
        <v>5</v>
      </c>
      <c r="G143" s="10">
        <v>4.6699999999999998E-2</v>
      </c>
    </row>
    <row r="144" spans="1:22" ht="14.25" thickBot="1" x14ac:dyDescent="0.2">
      <c r="A144" s="11" t="s">
        <v>806</v>
      </c>
      <c r="B144" s="9">
        <v>1</v>
      </c>
      <c r="C144" s="9">
        <v>1.7479</v>
      </c>
      <c r="D144" s="9">
        <v>0.16270000000000001</v>
      </c>
      <c r="E144" s="9">
        <v>115.3533</v>
      </c>
      <c r="F144" s="9" t="s">
        <v>5</v>
      </c>
      <c r="G144" s="10">
        <v>4.3200000000000002E-2</v>
      </c>
    </row>
    <row r="145" spans="1:22" ht="14.25" thickBot="1" x14ac:dyDescent="0.2">
      <c r="A145" s="11" t="s">
        <v>150</v>
      </c>
      <c r="B145" s="9">
        <v>1</v>
      </c>
      <c r="C145" s="9">
        <v>0.2984</v>
      </c>
      <c r="D145" s="9">
        <v>2.46E-2</v>
      </c>
      <c r="E145" s="9">
        <v>147.01669999999999</v>
      </c>
      <c r="F145" s="9" t="s">
        <v>5</v>
      </c>
      <c r="G145" s="10">
        <v>5.5300000000000002E-2</v>
      </c>
    </row>
    <row r="146" spans="1:22" x14ac:dyDescent="0.15">
      <c r="A146" s="4" t="s">
        <v>764</v>
      </c>
      <c r="B146" s="1">
        <v>1</v>
      </c>
      <c r="C146" s="1">
        <v>0.44800000000000001</v>
      </c>
      <c r="D146" s="1">
        <v>4.8500000000000001E-2</v>
      </c>
      <c r="E146" s="1">
        <v>85.2988</v>
      </c>
      <c r="F146" s="1" t="s">
        <v>5</v>
      </c>
      <c r="G146" s="2">
        <v>3.3399999999999999E-2</v>
      </c>
    </row>
    <row r="148" spans="1:22" ht="14.25" thickBot="1" x14ac:dyDescent="0.2"/>
    <row r="149" spans="1:22" ht="15" thickBot="1" x14ac:dyDescent="0.25">
      <c r="A149" s="290" t="s">
        <v>7</v>
      </c>
      <c r="B149" s="291"/>
      <c r="C149" s="291"/>
      <c r="D149" s="291"/>
      <c r="E149" s="291"/>
      <c r="F149" s="291"/>
      <c r="G149" s="291"/>
      <c r="H149" s="64" t="s">
        <v>1004</v>
      </c>
      <c r="I149" s="64" t="s">
        <v>1005</v>
      </c>
      <c r="J149" s="64" t="s">
        <v>1006</v>
      </c>
      <c r="K149" s="64" t="s">
        <v>1007</v>
      </c>
      <c r="L149" s="64" t="s">
        <v>1008</v>
      </c>
      <c r="M149" s="64" t="s">
        <v>1009</v>
      </c>
      <c r="N149" s="64" t="s">
        <v>6</v>
      </c>
      <c r="O149" s="64" t="s">
        <v>1010</v>
      </c>
      <c r="P149" s="64" t="s">
        <v>1011</v>
      </c>
      <c r="Q149" s="64" t="s">
        <v>1012</v>
      </c>
      <c r="R149" s="64" t="s">
        <v>1013</v>
      </c>
      <c r="S149" s="64" t="s">
        <v>1014</v>
      </c>
      <c r="T149" s="64" t="s">
        <v>1015</v>
      </c>
      <c r="U149" s="152" t="s">
        <v>1016</v>
      </c>
      <c r="V149" s="64" t="s">
        <v>1017</v>
      </c>
    </row>
    <row r="150" spans="1:22" ht="14.25" x14ac:dyDescent="0.2">
      <c r="A150" s="292" t="s">
        <v>8</v>
      </c>
      <c r="B150" s="294" t="s">
        <v>1</v>
      </c>
      <c r="C150" s="294" t="s">
        <v>9</v>
      </c>
      <c r="D150" s="7" t="s">
        <v>10</v>
      </c>
      <c r="E150" s="7" t="s">
        <v>3</v>
      </c>
      <c r="F150" s="294" t="s">
        <v>4</v>
      </c>
      <c r="G150" s="296" t="s">
        <v>13</v>
      </c>
      <c r="H150" s="64" t="s">
        <v>1029</v>
      </c>
      <c r="I150" s="64">
        <v>64656</v>
      </c>
      <c r="J150" s="64">
        <v>12274</v>
      </c>
      <c r="K150" s="64">
        <v>29977</v>
      </c>
      <c r="L150" s="64">
        <v>8766</v>
      </c>
      <c r="M150" s="64">
        <v>73422</v>
      </c>
      <c r="N150" s="64">
        <v>42251</v>
      </c>
      <c r="O150" s="64">
        <v>115673</v>
      </c>
      <c r="P150" s="64">
        <v>0.66506444890000005</v>
      </c>
      <c r="Q150" s="64">
        <v>0.68322889480000004</v>
      </c>
      <c r="R150" s="64">
        <v>0.88060799219999997</v>
      </c>
      <c r="S150" s="64">
        <v>0.76946237839999998</v>
      </c>
      <c r="T150" s="64">
        <v>0.66856978720000004</v>
      </c>
      <c r="U150" s="152">
        <v>0.24459500000000001</v>
      </c>
      <c r="V150" s="64">
        <v>0.1427645665</v>
      </c>
    </row>
    <row r="151" spans="1:22" ht="15" thickBot="1" x14ac:dyDescent="0.25">
      <c r="A151" s="293"/>
      <c r="B151" s="295"/>
      <c r="C151" s="295"/>
      <c r="D151" s="8" t="s">
        <v>11</v>
      </c>
      <c r="E151" s="8" t="s">
        <v>2</v>
      </c>
      <c r="F151" s="295"/>
      <c r="G151" s="297"/>
      <c r="H151" s="64" t="s">
        <v>1031</v>
      </c>
      <c r="I151" s="64">
        <v>31806</v>
      </c>
      <c r="J151" s="64">
        <v>7091</v>
      </c>
      <c r="K151" s="64">
        <v>14591</v>
      </c>
      <c r="L151" s="64">
        <v>5065</v>
      </c>
      <c r="M151" s="64">
        <v>36871</v>
      </c>
      <c r="N151" s="64">
        <v>21682</v>
      </c>
      <c r="O151" s="64">
        <v>58553</v>
      </c>
      <c r="P151" s="64">
        <v>0.66430413470000005</v>
      </c>
      <c r="Q151" s="64">
        <v>0.68551846019999996</v>
      </c>
      <c r="R151" s="64">
        <v>0.8626291666</v>
      </c>
      <c r="S151" s="64">
        <v>0.76394293130000002</v>
      </c>
      <c r="T151" s="64">
        <v>0.66785130319999997</v>
      </c>
      <c r="U151" s="152">
        <v>0.24259900000000001</v>
      </c>
      <c r="V151" s="64">
        <v>0.14329717119999999</v>
      </c>
    </row>
    <row r="152" spans="1:22" ht="14.25" thickBot="1" x14ac:dyDescent="0.2">
      <c r="A152" s="11" t="s">
        <v>12</v>
      </c>
      <c r="B152" s="9">
        <v>1</v>
      </c>
      <c r="C152" s="9">
        <v>0.52700000000000002</v>
      </c>
      <c r="D152" s="9">
        <v>6.7099999999999998E-3</v>
      </c>
      <c r="E152" s="9">
        <v>6166.2560999999996</v>
      </c>
      <c r="F152" s="9" t="s">
        <v>5</v>
      </c>
      <c r="G152" s="10"/>
      <c r="H152" s="64" t="s">
        <v>1149</v>
      </c>
      <c r="I152" s="64">
        <v>16376</v>
      </c>
      <c r="J152" s="64">
        <v>3370</v>
      </c>
      <c r="K152" s="64">
        <v>7913</v>
      </c>
      <c r="L152" s="64">
        <v>2269</v>
      </c>
      <c r="M152" s="64">
        <v>18645</v>
      </c>
      <c r="N152" s="64">
        <v>11283</v>
      </c>
      <c r="O152" s="64">
        <v>29928</v>
      </c>
      <c r="P152" s="64">
        <v>0.65978348040000001</v>
      </c>
      <c r="Q152" s="64">
        <v>0.67421466510000005</v>
      </c>
      <c r="R152" s="64">
        <v>0.8783051757</v>
      </c>
      <c r="S152" s="64">
        <v>0.76284529739999996</v>
      </c>
      <c r="T152" s="64">
        <v>0.66638495320000002</v>
      </c>
      <c r="U152" s="152">
        <v>0.24105499999999999</v>
      </c>
      <c r="V152" s="64">
        <v>0.1426328774</v>
      </c>
    </row>
    <row r="153" spans="1:22" ht="14.25" thickBot="1" x14ac:dyDescent="0.2">
      <c r="A153" s="11" t="s">
        <v>1094</v>
      </c>
      <c r="B153" s="9">
        <v>1</v>
      </c>
      <c r="C153" s="9">
        <v>0.52470000000000006</v>
      </c>
      <c r="D153" s="9">
        <v>2.5999999999999999E-2</v>
      </c>
      <c r="E153" s="9">
        <v>408.48169999999999</v>
      </c>
      <c r="F153" s="9" t="s">
        <v>5</v>
      </c>
      <c r="G153" s="10">
        <v>0.1487</v>
      </c>
      <c r="H153" s="64" t="s">
        <v>1150</v>
      </c>
      <c r="I153" s="64">
        <v>15430</v>
      </c>
      <c r="J153" s="64">
        <v>3721</v>
      </c>
      <c r="K153" s="64">
        <v>6678</v>
      </c>
      <c r="L153" s="64">
        <v>2796</v>
      </c>
      <c r="M153" s="64">
        <v>18226</v>
      </c>
      <c r="N153" s="64">
        <v>10399</v>
      </c>
      <c r="O153" s="64">
        <v>28625</v>
      </c>
      <c r="P153" s="64">
        <v>0.66903056770000002</v>
      </c>
      <c r="Q153" s="64">
        <v>0.6979373982</v>
      </c>
      <c r="R153" s="64">
        <v>0.8465927795</v>
      </c>
      <c r="S153" s="64">
        <v>0.76511132049999997</v>
      </c>
      <c r="T153" s="64">
        <v>0.67160202309999995</v>
      </c>
      <c r="U153" s="152">
        <v>0.246175</v>
      </c>
      <c r="V153" s="64">
        <v>0.1416619116</v>
      </c>
    </row>
    <row r="154" spans="1:22" ht="14.25" thickBot="1" x14ac:dyDescent="0.2">
      <c r="A154" s="11" t="s">
        <v>1060</v>
      </c>
      <c r="B154" s="9">
        <v>1</v>
      </c>
      <c r="C154" s="9">
        <v>0.38769999999999999</v>
      </c>
      <c r="D154" s="9">
        <v>6.0699999999999997E-2</v>
      </c>
      <c r="E154" s="9">
        <v>40.828899999999997</v>
      </c>
      <c r="F154" s="9" t="s">
        <v>5</v>
      </c>
      <c r="G154" s="10">
        <v>2.2499999999999999E-2</v>
      </c>
      <c r="H154" s="64" t="s">
        <v>1033</v>
      </c>
      <c r="I154" s="64">
        <v>43225</v>
      </c>
      <c r="J154" s="64">
        <v>10538</v>
      </c>
      <c r="K154" s="64">
        <v>24031</v>
      </c>
      <c r="L154" s="64">
        <v>7387</v>
      </c>
      <c r="M154" s="64">
        <v>50612</v>
      </c>
      <c r="N154" s="64">
        <v>34569</v>
      </c>
      <c r="O154" s="64">
        <v>85181</v>
      </c>
      <c r="P154" s="64">
        <v>0.63116187879999996</v>
      </c>
      <c r="Q154" s="64">
        <v>0.64269358870000004</v>
      </c>
      <c r="R154" s="64">
        <v>0.85404647119999999</v>
      </c>
      <c r="S154" s="64">
        <v>0.73344758539999999</v>
      </c>
      <c r="T154" s="64">
        <v>0.64196744269999995</v>
      </c>
      <c r="U154" s="152">
        <v>0.20762</v>
      </c>
      <c r="V154" s="64">
        <v>0.13486880579999999</v>
      </c>
    </row>
    <row r="155" spans="1:22" ht="14.25" thickBot="1" x14ac:dyDescent="0.2">
      <c r="A155" s="11" t="s">
        <v>1095</v>
      </c>
      <c r="B155" s="9">
        <v>1</v>
      </c>
      <c r="C155" s="9">
        <v>0.40010000000000001</v>
      </c>
      <c r="D155" s="9">
        <v>2.5499999999999998E-2</v>
      </c>
      <c r="E155" s="9">
        <v>245.54329999999999</v>
      </c>
      <c r="F155" s="9" t="s">
        <v>5</v>
      </c>
      <c r="G155" s="10">
        <v>0.1091</v>
      </c>
      <c r="H155" s="64" t="s">
        <v>1043</v>
      </c>
      <c r="I155" s="64">
        <v>16306</v>
      </c>
      <c r="J155" s="64">
        <v>4121</v>
      </c>
      <c r="K155" s="64">
        <v>8542</v>
      </c>
      <c r="L155" s="64">
        <v>2713</v>
      </c>
      <c r="M155" s="64">
        <v>19019</v>
      </c>
      <c r="N155" s="64">
        <v>12663</v>
      </c>
      <c r="O155" s="64">
        <v>31682</v>
      </c>
      <c r="P155" s="64">
        <v>0.64475096269999999</v>
      </c>
      <c r="Q155" s="64">
        <v>0.65622987769999996</v>
      </c>
      <c r="R155" s="64">
        <v>0.85735317310000003</v>
      </c>
      <c r="S155" s="64">
        <v>0.7434290013</v>
      </c>
      <c r="T155" s="64">
        <v>0.65881540699999996</v>
      </c>
      <c r="U155" s="152">
        <v>0.22802900000000001</v>
      </c>
      <c r="V155" s="64">
        <v>0.14621168309999999</v>
      </c>
    </row>
    <row r="156" spans="1:22" ht="14.25" thickBot="1" x14ac:dyDescent="0.2">
      <c r="A156" s="11" t="s">
        <v>1089</v>
      </c>
      <c r="B156" s="9">
        <v>1</v>
      </c>
      <c r="C156" s="9">
        <v>0.91920000000000002</v>
      </c>
      <c r="D156" s="9">
        <v>3.9699999999999999E-2</v>
      </c>
      <c r="E156" s="9">
        <v>535.322</v>
      </c>
      <c r="F156" s="9" t="s">
        <v>5</v>
      </c>
      <c r="G156" s="10">
        <v>8.3900000000000002E-2</v>
      </c>
      <c r="H156" s="64" t="s">
        <v>1045</v>
      </c>
      <c r="I156" s="64">
        <v>12904</v>
      </c>
      <c r="J156" s="64">
        <v>3767</v>
      </c>
      <c r="K156" s="64">
        <v>9885</v>
      </c>
      <c r="L156" s="64">
        <v>2408</v>
      </c>
      <c r="M156" s="64">
        <v>15312</v>
      </c>
      <c r="N156" s="64">
        <v>13652</v>
      </c>
      <c r="O156" s="64">
        <v>28964</v>
      </c>
      <c r="P156" s="64">
        <v>0.57557657780000004</v>
      </c>
      <c r="Q156" s="64">
        <v>0.56623809729999997</v>
      </c>
      <c r="R156" s="64">
        <v>0.84273772199999997</v>
      </c>
      <c r="S156" s="64">
        <v>0.67735754969999995</v>
      </c>
      <c r="T156" s="64">
        <v>0.61065186439999997</v>
      </c>
      <c r="U156" s="152">
        <v>0.164826</v>
      </c>
      <c r="V156" s="64">
        <v>0.12277625390000001</v>
      </c>
    </row>
    <row r="157" spans="1:22" ht="14.25" thickBot="1" x14ac:dyDescent="0.2">
      <c r="A157" s="11" t="s">
        <v>1058</v>
      </c>
      <c r="B157" s="9">
        <v>1</v>
      </c>
      <c r="C157" s="9">
        <v>0.94499999999999995</v>
      </c>
      <c r="D157" s="9">
        <v>3.39E-2</v>
      </c>
      <c r="E157" s="9">
        <v>777.649</v>
      </c>
      <c r="F157" s="9" t="s">
        <v>5</v>
      </c>
      <c r="G157" s="10">
        <v>0.1008</v>
      </c>
      <c r="H157" s="64" t="s">
        <v>1090</v>
      </c>
      <c r="I157" s="64">
        <v>14015</v>
      </c>
      <c r="J157" s="64">
        <v>2650</v>
      </c>
      <c r="K157" s="64">
        <v>5604</v>
      </c>
      <c r="L157" s="64">
        <v>2266</v>
      </c>
      <c r="M157" s="64">
        <v>16281</v>
      </c>
      <c r="N157" s="64">
        <v>8254</v>
      </c>
      <c r="O157" s="64">
        <v>24535</v>
      </c>
      <c r="P157" s="64">
        <v>0.6792337477</v>
      </c>
      <c r="Q157" s="64">
        <v>0.71435853000000005</v>
      </c>
      <c r="R157" s="64">
        <v>0.86081936000000003</v>
      </c>
      <c r="S157" s="64">
        <v>0.78077994429999997</v>
      </c>
      <c r="T157" s="64">
        <v>0.66008360899999996</v>
      </c>
      <c r="U157" s="152">
        <v>0.23919799999999999</v>
      </c>
      <c r="V157" s="64">
        <v>0.1248258706</v>
      </c>
    </row>
    <row r="158" spans="1:22" ht="14.25" thickBot="1" x14ac:dyDescent="0.2">
      <c r="A158" s="11" t="s">
        <v>1136</v>
      </c>
      <c r="B158" s="9">
        <v>1</v>
      </c>
      <c r="C158" s="9">
        <v>0.55349999999999999</v>
      </c>
      <c r="D158" s="9">
        <v>4.3700000000000003E-2</v>
      </c>
      <c r="E158" s="9">
        <v>160.51419999999999</v>
      </c>
      <c r="F158" s="9" t="s">
        <v>5</v>
      </c>
      <c r="G158" s="10">
        <v>5.0599999999999999E-2</v>
      </c>
    </row>
    <row r="159" spans="1:22" ht="14.25" thickBot="1" x14ac:dyDescent="0.2">
      <c r="A159" s="11" t="s">
        <v>1091</v>
      </c>
      <c r="B159" s="9">
        <v>1</v>
      </c>
      <c r="C159" s="9">
        <v>0.11260000000000001</v>
      </c>
      <c r="D159" s="9">
        <v>9.3299999999999998E-3</v>
      </c>
      <c r="E159" s="9">
        <v>145.46639999999999</v>
      </c>
      <c r="F159" s="9" t="s">
        <v>5</v>
      </c>
      <c r="G159" s="10">
        <v>4.3499999999999997E-2</v>
      </c>
    </row>
    <row r="160" spans="1:22" ht="14.25" thickBot="1" x14ac:dyDescent="0.2">
      <c r="A160" s="11" t="s">
        <v>1137</v>
      </c>
      <c r="B160" s="9">
        <v>1</v>
      </c>
      <c r="C160" s="9">
        <v>0.85450000000000004</v>
      </c>
      <c r="D160" s="9">
        <v>6.8199999999999997E-2</v>
      </c>
      <c r="E160" s="9">
        <v>157.02099999999999</v>
      </c>
      <c r="F160" s="9" t="s">
        <v>5</v>
      </c>
      <c r="G160" s="10">
        <v>5.1299999999999998E-2</v>
      </c>
    </row>
    <row r="161" spans="1:22" ht="14.25" thickBot="1" x14ac:dyDescent="0.2">
      <c r="A161" s="11" t="s">
        <v>1139</v>
      </c>
      <c r="B161" s="9">
        <v>1</v>
      </c>
      <c r="C161" s="9">
        <v>1.0896999999999999</v>
      </c>
      <c r="D161" s="9">
        <v>8.4000000000000005E-2</v>
      </c>
      <c r="E161" s="9">
        <v>168.38</v>
      </c>
      <c r="F161" s="9" t="s">
        <v>5</v>
      </c>
      <c r="G161" s="10">
        <v>4.6100000000000002E-2</v>
      </c>
    </row>
    <row r="162" spans="1:22" ht="14.25" thickBot="1" x14ac:dyDescent="0.2">
      <c r="A162" s="11" t="s">
        <v>806</v>
      </c>
      <c r="B162" s="9">
        <v>1</v>
      </c>
      <c r="C162" s="9">
        <v>1.7641</v>
      </c>
      <c r="D162" s="9">
        <v>0.16259999999999999</v>
      </c>
      <c r="E162" s="9">
        <v>117.7414</v>
      </c>
      <c r="F162" s="9" t="s">
        <v>5</v>
      </c>
      <c r="G162" s="10">
        <v>4.36E-2</v>
      </c>
    </row>
    <row r="163" spans="1:22" ht="14.25" thickBot="1" x14ac:dyDescent="0.2">
      <c r="A163" s="11" t="s">
        <v>150</v>
      </c>
      <c r="B163" s="9">
        <v>1</v>
      </c>
      <c r="C163" s="9">
        <v>0.3004</v>
      </c>
      <c r="D163" s="9">
        <v>2.46E-2</v>
      </c>
      <c r="E163" s="9">
        <v>149.29769999999999</v>
      </c>
      <c r="F163" s="9" t="s">
        <v>5</v>
      </c>
      <c r="G163" s="10">
        <v>5.57E-2</v>
      </c>
    </row>
    <row r="164" spans="1:22" x14ac:dyDescent="0.15">
      <c r="A164" s="4" t="s">
        <v>764</v>
      </c>
      <c r="B164" s="1">
        <v>1</v>
      </c>
      <c r="C164" s="1">
        <v>0.44719999999999999</v>
      </c>
      <c r="D164" s="1">
        <v>4.8500000000000001E-2</v>
      </c>
      <c r="E164" s="1">
        <v>85.123800000000003</v>
      </c>
      <c r="F164" s="1" t="s">
        <v>5</v>
      </c>
      <c r="G164" s="2">
        <v>3.3300000000000003E-2</v>
      </c>
    </row>
    <row r="166" spans="1:22" ht="14.25" thickBot="1" x14ac:dyDescent="0.2"/>
    <row r="167" spans="1:22" ht="15" thickBot="1" x14ac:dyDescent="0.25">
      <c r="A167" s="290" t="s">
        <v>7</v>
      </c>
      <c r="B167" s="291"/>
      <c r="C167" s="291"/>
      <c r="D167" s="291"/>
      <c r="E167" s="291"/>
      <c r="F167" s="291"/>
      <c r="G167" s="291"/>
      <c r="H167" s="64" t="s">
        <v>1004</v>
      </c>
      <c r="I167" s="64" t="s">
        <v>1005</v>
      </c>
      <c r="J167" s="64" t="s">
        <v>1006</v>
      </c>
      <c r="K167" s="64" t="s">
        <v>1007</v>
      </c>
      <c r="L167" s="64" t="s">
        <v>1008</v>
      </c>
      <c r="M167" s="64" t="s">
        <v>1009</v>
      </c>
      <c r="N167" s="64" t="s">
        <v>6</v>
      </c>
      <c r="O167" s="64" t="s">
        <v>1010</v>
      </c>
      <c r="P167" s="64" t="s">
        <v>1011</v>
      </c>
      <c r="Q167" s="64" t="s">
        <v>1012</v>
      </c>
      <c r="R167" s="64" t="s">
        <v>1013</v>
      </c>
      <c r="S167" s="64" t="s">
        <v>1014</v>
      </c>
      <c r="T167" s="64" t="s">
        <v>1015</v>
      </c>
      <c r="U167" s="64" t="s">
        <v>1016</v>
      </c>
      <c r="V167" s="64" t="s">
        <v>1017</v>
      </c>
    </row>
    <row r="168" spans="1:22" ht="14.25" x14ac:dyDescent="0.2">
      <c r="A168" s="292" t="s">
        <v>8</v>
      </c>
      <c r="B168" s="294" t="s">
        <v>1</v>
      </c>
      <c r="C168" s="294" t="s">
        <v>9</v>
      </c>
      <c r="D168" s="7" t="s">
        <v>10</v>
      </c>
      <c r="E168" s="7" t="s">
        <v>3</v>
      </c>
      <c r="F168" s="294" t="s">
        <v>4</v>
      </c>
      <c r="G168" s="296" t="s">
        <v>13</v>
      </c>
      <c r="H168" s="64" t="s">
        <v>1029</v>
      </c>
      <c r="I168" s="64">
        <v>64643</v>
      </c>
      <c r="J168" s="64">
        <v>12332</v>
      </c>
      <c r="K168" s="64">
        <v>29919</v>
      </c>
      <c r="L168" s="64">
        <v>8779</v>
      </c>
      <c r="M168" s="64">
        <v>73422</v>
      </c>
      <c r="N168" s="64">
        <v>42251</v>
      </c>
      <c r="O168" s="64">
        <v>115673</v>
      </c>
      <c r="P168" s="64">
        <v>0.66545347659999998</v>
      </c>
      <c r="Q168" s="64">
        <v>0.68360440769999997</v>
      </c>
      <c r="R168" s="64">
        <v>0.88043093350000001</v>
      </c>
      <c r="S168" s="64">
        <v>0.76963282219999996</v>
      </c>
      <c r="T168" s="64">
        <v>0.66889443599999998</v>
      </c>
      <c r="U168" s="64">
        <v>0.24378900000000001</v>
      </c>
      <c r="V168" s="64">
        <v>0.1431090136</v>
      </c>
    </row>
    <row r="169" spans="1:22" ht="15" thickBot="1" x14ac:dyDescent="0.25">
      <c r="A169" s="293"/>
      <c r="B169" s="295"/>
      <c r="C169" s="295"/>
      <c r="D169" s="8" t="s">
        <v>11</v>
      </c>
      <c r="E169" s="8" t="s">
        <v>2</v>
      </c>
      <c r="F169" s="295"/>
      <c r="G169" s="297"/>
      <c r="H169" s="64" t="s">
        <v>1031</v>
      </c>
      <c r="I169" s="64">
        <v>31761</v>
      </c>
      <c r="J169" s="64">
        <v>7174</v>
      </c>
      <c r="K169" s="64">
        <v>14508</v>
      </c>
      <c r="L169" s="64">
        <v>5110</v>
      </c>
      <c r="M169" s="64">
        <v>36871</v>
      </c>
      <c r="N169" s="64">
        <v>21682</v>
      </c>
      <c r="O169" s="64">
        <v>58553</v>
      </c>
      <c r="P169" s="64">
        <v>0.66495311940000001</v>
      </c>
      <c r="Q169" s="64">
        <v>0.68644232640000002</v>
      </c>
      <c r="R169" s="64">
        <v>0.86140869519999996</v>
      </c>
      <c r="S169" s="64">
        <v>0.76403656480000004</v>
      </c>
      <c r="T169" s="64">
        <v>0.66742519209999995</v>
      </c>
      <c r="U169" s="64">
        <v>0.24091399999999999</v>
      </c>
      <c r="V169" s="64">
        <v>0.14297767889999999</v>
      </c>
    </row>
    <row r="170" spans="1:22" ht="14.25" thickBot="1" x14ac:dyDescent="0.2">
      <c r="A170" s="11" t="s">
        <v>12</v>
      </c>
      <c r="B170" s="9">
        <v>1</v>
      </c>
      <c r="C170" s="9">
        <v>0.5272</v>
      </c>
      <c r="D170" s="9">
        <v>6.7099999999999998E-3</v>
      </c>
      <c r="E170" s="9">
        <v>6168.6090999999997</v>
      </c>
      <c r="F170" s="9" t="s">
        <v>5</v>
      </c>
      <c r="G170" s="10"/>
      <c r="H170" s="64" t="s">
        <v>1149</v>
      </c>
      <c r="I170" s="64">
        <v>16376</v>
      </c>
      <c r="J170" s="64">
        <v>3450</v>
      </c>
      <c r="K170" s="64">
        <v>7833</v>
      </c>
      <c r="L170" s="64">
        <v>2269</v>
      </c>
      <c r="M170" s="64">
        <v>18645</v>
      </c>
      <c r="N170" s="64">
        <v>11283</v>
      </c>
      <c r="O170" s="64">
        <v>29928</v>
      </c>
      <c r="P170" s="64">
        <v>0.66245656239999995</v>
      </c>
      <c r="Q170" s="64">
        <v>0.67644264529999998</v>
      </c>
      <c r="R170" s="64">
        <v>0.8783051757</v>
      </c>
      <c r="S170" s="64">
        <v>0.76426937979999998</v>
      </c>
      <c r="T170" s="64">
        <v>0.6665469879</v>
      </c>
      <c r="U170" s="64">
        <v>0.241809</v>
      </c>
      <c r="V170" s="64">
        <v>0.14280504159999999</v>
      </c>
    </row>
    <row r="171" spans="1:22" ht="14.25" thickBot="1" x14ac:dyDescent="0.2">
      <c r="A171" s="11" t="s">
        <v>1094</v>
      </c>
      <c r="B171" s="9">
        <v>1</v>
      </c>
      <c r="C171" s="9">
        <v>0.52810000000000001</v>
      </c>
      <c r="D171" s="9">
        <v>2.5999999999999999E-2</v>
      </c>
      <c r="E171" s="9">
        <v>413.6474</v>
      </c>
      <c r="F171" s="9" t="s">
        <v>5</v>
      </c>
      <c r="G171" s="10">
        <v>0.1497</v>
      </c>
      <c r="H171" s="64" t="s">
        <v>1150</v>
      </c>
      <c r="I171" s="64">
        <v>15385</v>
      </c>
      <c r="J171" s="64">
        <v>3724</v>
      </c>
      <c r="K171" s="64">
        <v>6675</v>
      </c>
      <c r="L171" s="64">
        <v>2841</v>
      </c>
      <c r="M171" s="64">
        <v>18226</v>
      </c>
      <c r="N171" s="64">
        <v>10399</v>
      </c>
      <c r="O171" s="64">
        <v>28625</v>
      </c>
      <c r="P171" s="64">
        <v>0.66756331879999997</v>
      </c>
      <c r="Q171" s="64">
        <v>0.6974161378</v>
      </c>
      <c r="R171" s="64">
        <v>0.84412377920000004</v>
      </c>
      <c r="S171" s="64">
        <v>0.76378890929999999</v>
      </c>
      <c r="T171" s="64">
        <v>0.67064486109999999</v>
      </c>
      <c r="U171" s="64">
        <v>0.242392</v>
      </c>
      <c r="V171" s="64">
        <v>0.1409837595</v>
      </c>
    </row>
    <row r="172" spans="1:22" ht="14.25" thickBot="1" x14ac:dyDescent="0.2">
      <c r="A172" s="11" t="s">
        <v>760</v>
      </c>
      <c r="B172" s="9">
        <v>1</v>
      </c>
      <c r="C172" s="9">
        <v>0.95789999999999997</v>
      </c>
      <c r="D172" s="9">
        <v>3.3500000000000002E-2</v>
      </c>
      <c r="E172" s="9">
        <v>817.69489999999996</v>
      </c>
      <c r="F172" s="9" t="s">
        <v>5</v>
      </c>
      <c r="G172" s="10">
        <v>0.1047</v>
      </c>
      <c r="H172" s="64" t="s">
        <v>1033</v>
      </c>
      <c r="I172" s="64">
        <v>43147</v>
      </c>
      <c r="J172" s="64">
        <v>10573</v>
      </c>
      <c r="K172" s="64">
        <v>23996</v>
      </c>
      <c r="L172" s="64">
        <v>7465</v>
      </c>
      <c r="M172" s="64">
        <v>50612</v>
      </c>
      <c r="N172" s="64">
        <v>34569</v>
      </c>
      <c r="O172" s="64">
        <v>85181</v>
      </c>
      <c r="P172" s="64">
        <v>0.63065707140000005</v>
      </c>
      <c r="Q172" s="64">
        <v>0.64261352640000002</v>
      </c>
      <c r="R172" s="64">
        <v>0.85250533470000001</v>
      </c>
      <c r="S172" s="64">
        <v>0.73282663159999994</v>
      </c>
      <c r="T172" s="64">
        <v>0.64155795000000004</v>
      </c>
      <c r="U172" s="64">
        <v>0.20580699999999999</v>
      </c>
      <c r="V172" s="64">
        <v>0.13453983250000001</v>
      </c>
    </row>
    <row r="173" spans="1:22" ht="14.25" thickBot="1" x14ac:dyDescent="0.2">
      <c r="A173" s="11" t="s">
        <v>1095</v>
      </c>
      <c r="B173" s="9">
        <v>1</v>
      </c>
      <c r="C173" s="9">
        <v>0.3947</v>
      </c>
      <c r="D173" s="9">
        <v>2.5499999999999998E-2</v>
      </c>
      <c r="E173" s="9">
        <v>238.99979999999999</v>
      </c>
      <c r="F173" s="9" t="s">
        <v>5</v>
      </c>
      <c r="G173" s="10">
        <v>0.1076</v>
      </c>
      <c r="H173" s="64" t="s">
        <v>1043</v>
      </c>
      <c r="I173" s="64">
        <v>16282</v>
      </c>
      <c r="J173" s="64">
        <v>4112</v>
      </c>
      <c r="K173" s="64">
        <v>8551</v>
      </c>
      <c r="L173" s="64">
        <v>2737</v>
      </c>
      <c r="M173" s="64">
        <v>19019</v>
      </c>
      <c r="N173" s="64">
        <v>12663</v>
      </c>
      <c r="O173" s="64">
        <v>31682</v>
      </c>
      <c r="P173" s="64">
        <v>0.64370936180000005</v>
      </c>
      <c r="Q173" s="64">
        <v>0.65565980749999997</v>
      </c>
      <c r="R173" s="64">
        <v>0.85609127709999999</v>
      </c>
      <c r="S173" s="64">
        <v>0.74258870749999994</v>
      </c>
      <c r="T173" s="64">
        <v>0.65851001450000002</v>
      </c>
      <c r="U173" s="64">
        <v>0.228883</v>
      </c>
      <c r="V173" s="64">
        <v>0.1459524686</v>
      </c>
    </row>
    <row r="174" spans="1:22" ht="14.25" thickBot="1" x14ac:dyDescent="0.2">
      <c r="A174" s="11" t="s">
        <v>1089</v>
      </c>
      <c r="B174" s="9">
        <v>1</v>
      </c>
      <c r="C174" s="9">
        <v>0.89670000000000005</v>
      </c>
      <c r="D174" s="9">
        <v>3.9800000000000002E-2</v>
      </c>
      <c r="E174" s="9">
        <v>507.0437</v>
      </c>
      <c r="F174" s="9" t="s">
        <v>5</v>
      </c>
      <c r="G174" s="10">
        <v>8.1900000000000001E-2</v>
      </c>
      <c r="H174" s="64" t="s">
        <v>1045</v>
      </c>
      <c r="I174" s="64">
        <v>12895</v>
      </c>
      <c r="J174" s="64">
        <v>3782</v>
      </c>
      <c r="K174" s="64">
        <v>9870</v>
      </c>
      <c r="L174" s="64">
        <v>2417</v>
      </c>
      <c r="M174" s="64">
        <v>15312</v>
      </c>
      <c r="N174" s="64">
        <v>13652</v>
      </c>
      <c r="O174" s="64">
        <v>28964</v>
      </c>
      <c r="P174" s="64">
        <v>0.57578373149999995</v>
      </c>
      <c r="Q174" s="64">
        <v>0.56643971010000005</v>
      </c>
      <c r="R174" s="64">
        <v>0.84214994779999996</v>
      </c>
      <c r="S174" s="64">
        <v>0.67731176299999996</v>
      </c>
      <c r="T174" s="64">
        <v>0.60961840619999996</v>
      </c>
      <c r="U174" s="64">
        <v>0.164879</v>
      </c>
      <c r="V174" s="64">
        <v>0.1218606322</v>
      </c>
    </row>
    <row r="175" spans="1:22" ht="14.25" thickBot="1" x14ac:dyDescent="0.2">
      <c r="A175" s="11" t="s">
        <v>1060</v>
      </c>
      <c r="B175" s="9">
        <v>1</v>
      </c>
      <c r="C175" s="9">
        <v>0.40360000000000001</v>
      </c>
      <c r="D175" s="9">
        <v>6.0699999999999997E-2</v>
      </c>
      <c r="E175" s="9">
        <v>44.2547</v>
      </c>
      <c r="F175" s="9" t="s">
        <v>5</v>
      </c>
      <c r="G175" s="10">
        <v>2.3400000000000001E-2</v>
      </c>
      <c r="H175" s="64" t="s">
        <v>1090</v>
      </c>
      <c r="I175" s="64">
        <v>13970</v>
      </c>
      <c r="J175" s="64">
        <v>2679</v>
      </c>
      <c r="K175" s="64">
        <v>5575</v>
      </c>
      <c r="L175" s="64">
        <v>2311</v>
      </c>
      <c r="M175" s="64">
        <v>16281</v>
      </c>
      <c r="N175" s="64">
        <v>8254</v>
      </c>
      <c r="O175" s="64">
        <v>24535</v>
      </c>
      <c r="P175" s="64">
        <v>0.67858161809999995</v>
      </c>
      <c r="Q175" s="64">
        <v>0.7147608084</v>
      </c>
      <c r="R175" s="64">
        <v>0.85805540199999997</v>
      </c>
      <c r="S175" s="64">
        <v>0.77988053369999999</v>
      </c>
      <c r="T175" s="64">
        <v>0.66035398099999998</v>
      </c>
      <c r="U175" s="64">
        <v>0.23632</v>
      </c>
      <c r="V175" s="64">
        <v>0.12484859650000001</v>
      </c>
    </row>
    <row r="176" spans="1:22" ht="14.25" thickBot="1" x14ac:dyDescent="0.2">
      <c r="A176" s="11" t="s">
        <v>1136</v>
      </c>
      <c r="B176" s="9">
        <v>1</v>
      </c>
      <c r="C176" s="9">
        <v>0.56230000000000002</v>
      </c>
      <c r="D176" s="9">
        <v>4.3700000000000003E-2</v>
      </c>
      <c r="E176" s="9">
        <v>165.44450000000001</v>
      </c>
      <c r="F176" s="9" t="s">
        <v>5</v>
      </c>
      <c r="G176" s="10">
        <v>5.1400000000000001E-2</v>
      </c>
    </row>
    <row r="177" spans="1:22" ht="14.25" thickBot="1" x14ac:dyDescent="0.2">
      <c r="A177" s="11" t="s">
        <v>1091</v>
      </c>
      <c r="B177" s="9">
        <v>1</v>
      </c>
      <c r="C177" s="9">
        <v>0.11260000000000001</v>
      </c>
      <c r="D177" s="9">
        <v>9.3299999999999998E-3</v>
      </c>
      <c r="E177" s="9">
        <v>145.41640000000001</v>
      </c>
      <c r="F177" s="9" t="s">
        <v>5</v>
      </c>
      <c r="G177" s="10">
        <v>4.3499999999999997E-2</v>
      </c>
    </row>
    <row r="178" spans="1:22" ht="14.25" thickBot="1" x14ac:dyDescent="0.2">
      <c r="A178" s="11" t="s">
        <v>1137</v>
      </c>
      <c r="B178" s="9">
        <v>1</v>
      </c>
      <c r="C178" s="9">
        <v>0.86429999999999996</v>
      </c>
      <c r="D178" s="9">
        <v>6.83E-2</v>
      </c>
      <c r="E178" s="9">
        <v>160.0393</v>
      </c>
      <c r="F178" s="9" t="s">
        <v>5</v>
      </c>
      <c r="G178" s="10">
        <v>5.1900000000000002E-2</v>
      </c>
    </row>
    <row r="179" spans="1:22" ht="14.25" thickBot="1" x14ac:dyDescent="0.2">
      <c r="A179" s="11" t="s">
        <v>1139</v>
      </c>
      <c r="B179" s="9">
        <v>1</v>
      </c>
      <c r="C179" s="9">
        <v>1.1200000000000001</v>
      </c>
      <c r="D179" s="9">
        <v>8.4099999999999994E-2</v>
      </c>
      <c r="E179" s="9">
        <v>177.51949999999999</v>
      </c>
      <c r="F179" s="9" t="s">
        <v>5</v>
      </c>
      <c r="G179" s="10">
        <v>4.7399999999999998E-2</v>
      </c>
    </row>
    <row r="180" spans="1:22" ht="14.25" thickBot="1" x14ac:dyDescent="0.2">
      <c r="A180" s="11" t="s">
        <v>806</v>
      </c>
      <c r="B180" s="9">
        <v>1</v>
      </c>
      <c r="C180" s="9">
        <v>1.7374000000000001</v>
      </c>
      <c r="D180" s="9">
        <v>0.16270000000000001</v>
      </c>
      <c r="E180" s="9">
        <v>114.1002</v>
      </c>
      <c r="F180" s="9" t="s">
        <v>5</v>
      </c>
      <c r="G180" s="10">
        <v>4.2900000000000001E-2</v>
      </c>
    </row>
    <row r="181" spans="1:22" ht="14.25" thickBot="1" x14ac:dyDescent="0.2">
      <c r="A181" s="11" t="s">
        <v>150</v>
      </c>
      <c r="B181" s="9">
        <v>1</v>
      </c>
      <c r="C181" s="9">
        <v>0.30730000000000002</v>
      </c>
      <c r="D181" s="9">
        <v>2.46E-2</v>
      </c>
      <c r="E181" s="9">
        <v>156.26310000000001</v>
      </c>
      <c r="F181" s="9" t="s">
        <v>5</v>
      </c>
      <c r="G181" s="10">
        <v>5.7000000000000002E-2</v>
      </c>
    </row>
    <row r="182" spans="1:22" x14ac:dyDescent="0.15">
      <c r="A182" s="4" t="s">
        <v>764</v>
      </c>
      <c r="B182" s="1">
        <v>1</v>
      </c>
      <c r="C182" s="1">
        <v>0.43890000000000001</v>
      </c>
      <c r="D182" s="1">
        <v>4.8500000000000001E-2</v>
      </c>
      <c r="E182" s="1">
        <v>82.005600000000001</v>
      </c>
      <c r="F182" s="1" t="s">
        <v>5</v>
      </c>
      <c r="G182" s="2">
        <v>3.27E-2</v>
      </c>
    </row>
    <row r="184" spans="1:22" ht="14.25" thickBot="1" x14ac:dyDescent="0.2"/>
    <row r="185" spans="1:22" ht="15" thickBot="1" x14ac:dyDescent="0.25">
      <c r="A185" s="290" t="s">
        <v>7</v>
      </c>
      <c r="B185" s="291"/>
      <c r="C185" s="291"/>
      <c r="D185" s="291"/>
      <c r="E185" s="291"/>
      <c r="F185" s="291"/>
      <c r="G185" s="291"/>
      <c r="H185" s="64" t="s">
        <v>1004</v>
      </c>
      <c r="I185" s="64" t="s">
        <v>1005</v>
      </c>
      <c r="J185" s="64" t="s">
        <v>1006</v>
      </c>
      <c r="K185" s="64" t="s">
        <v>1007</v>
      </c>
      <c r="L185" s="64" t="s">
        <v>1008</v>
      </c>
      <c r="M185" s="64" t="s">
        <v>1009</v>
      </c>
      <c r="N185" s="64" t="s">
        <v>6</v>
      </c>
      <c r="O185" s="64" t="s">
        <v>1010</v>
      </c>
      <c r="P185" s="64" t="s">
        <v>1011</v>
      </c>
      <c r="Q185" s="64" t="s">
        <v>1012</v>
      </c>
      <c r="R185" s="64" t="s">
        <v>1013</v>
      </c>
      <c r="S185" s="64" t="s">
        <v>1014</v>
      </c>
      <c r="T185" s="64" t="s">
        <v>1015</v>
      </c>
      <c r="U185" s="156" t="s">
        <v>1016</v>
      </c>
      <c r="V185" s="64" t="s">
        <v>1017</v>
      </c>
    </row>
    <row r="186" spans="1:22" ht="14.25" x14ac:dyDescent="0.2">
      <c r="A186" s="292" t="s">
        <v>8</v>
      </c>
      <c r="B186" s="294" t="s">
        <v>1</v>
      </c>
      <c r="C186" s="294" t="s">
        <v>9</v>
      </c>
      <c r="D186" s="7" t="s">
        <v>10</v>
      </c>
      <c r="E186" s="7" t="s">
        <v>3</v>
      </c>
      <c r="F186" s="294" t="s">
        <v>4</v>
      </c>
      <c r="G186" s="296" t="s">
        <v>13</v>
      </c>
      <c r="H186" s="64" t="s">
        <v>1029</v>
      </c>
      <c r="I186" s="64">
        <v>64883</v>
      </c>
      <c r="J186" s="64">
        <v>11993</v>
      </c>
      <c r="K186" s="64">
        <v>30258</v>
      </c>
      <c r="L186" s="64">
        <v>8539</v>
      </c>
      <c r="M186" s="64">
        <v>73422</v>
      </c>
      <c r="N186" s="64">
        <v>42251</v>
      </c>
      <c r="O186" s="64">
        <v>115673</v>
      </c>
      <c r="P186" s="64">
        <v>0.66459761569999998</v>
      </c>
      <c r="Q186" s="64">
        <v>0.68196676509999998</v>
      </c>
      <c r="R186" s="64">
        <v>0.88369970850000001</v>
      </c>
      <c r="S186" s="64">
        <v>0.76983679689999995</v>
      </c>
      <c r="T186" s="64">
        <v>0.66741874030000004</v>
      </c>
      <c r="U186" s="156">
        <v>0.243752</v>
      </c>
      <c r="V186" s="64">
        <v>0.14196684919999999</v>
      </c>
    </row>
    <row r="187" spans="1:22" ht="15" thickBot="1" x14ac:dyDescent="0.25">
      <c r="A187" s="293"/>
      <c r="B187" s="295"/>
      <c r="C187" s="295"/>
      <c r="D187" s="8" t="s">
        <v>11</v>
      </c>
      <c r="E187" s="8" t="s">
        <v>2</v>
      </c>
      <c r="F187" s="295"/>
      <c r="G187" s="297"/>
      <c r="H187" s="64" t="s">
        <v>1031</v>
      </c>
      <c r="I187" s="64">
        <v>32261</v>
      </c>
      <c r="J187" s="64">
        <v>6680</v>
      </c>
      <c r="K187" s="64">
        <v>15002</v>
      </c>
      <c r="L187" s="64">
        <v>4610</v>
      </c>
      <c r="M187" s="64">
        <v>36871</v>
      </c>
      <c r="N187" s="64">
        <v>21682</v>
      </c>
      <c r="O187" s="64">
        <v>58553</v>
      </c>
      <c r="P187" s="64">
        <v>0.66505559069999998</v>
      </c>
      <c r="Q187" s="64">
        <v>0.68258468569999997</v>
      </c>
      <c r="R187" s="64">
        <v>0.87496948819999998</v>
      </c>
      <c r="S187" s="64">
        <v>0.76689566639999995</v>
      </c>
      <c r="T187" s="64">
        <v>0.66366242980000001</v>
      </c>
      <c r="U187" s="156">
        <v>0.23747199999999999</v>
      </c>
      <c r="V187" s="64">
        <v>0.14029426919999999</v>
      </c>
    </row>
    <row r="188" spans="1:22" ht="14.25" thickBot="1" x14ac:dyDescent="0.2">
      <c r="A188" s="11" t="s">
        <v>12</v>
      </c>
      <c r="B188" s="9">
        <v>1</v>
      </c>
      <c r="C188" s="9">
        <v>0.52939999999999998</v>
      </c>
      <c r="D188" s="9">
        <v>6.7099999999999998E-3</v>
      </c>
      <c r="E188" s="9">
        <v>6229.0156999999999</v>
      </c>
      <c r="F188" s="9" t="s">
        <v>5</v>
      </c>
      <c r="G188" s="10"/>
      <c r="H188" s="64" t="s">
        <v>1149</v>
      </c>
      <c r="I188" s="64">
        <v>16559</v>
      </c>
      <c r="J188" s="64">
        <v>3215</v>
      </c>
      <c r="K188" s="64">
        <v>8068</v>
      </c>
      <c r="L188" s="64">
        <v>2086</v>
      </c>
      <c r="M188" s="64">
        <v>18645</v>
      </c>
      <c r="N188" s="64">
        <v>11283</v>
      </c>
      <c r="O188" s="64">
        <v>29928</v>
      </c>
      <c r="P188" s="64">
        <v>0.66071905909999995</v>
      </c>
      <c r="Q188" s="64">
        <v>0.67239209</v>
      </c>
      <c r="R188" s="64">
        <v>0.88812013940000001</v>
      </c>
      <c r="S188" s="64">
        <v>0.76534479570000002</v>
      </c>
      <c r="T188" s="64">
        <v>0.66175107290000001</v>
      </c>
      <c r="U188" s="156">
        <v>0.23966100000000001</v>
      </c>
      <c r="V188" s="64">
        <v>0.13937892199999999</v>
      </c>
    </row>
    <row r="189" spans="1:22" ht="14.25" thickBot="1" x14ac:dyDescent="0.2">
      <c r="A189" s="11" t="s">
        <v>760</v>
      </c>
      <c r="B189" s="9">
        <v>1</v>
      </c>
      <c r="C189" s="9">
        <v>0.63670000000000004</v>
      </c>
      <c r="D189" s="9">
        <v>3.9399999999999998E-2</v>
      </c>
      <c r="E189" s="9">
        <v>261.60829999999999</v>
      </c>
      <c r="F189" s="9" t="s">
        <v>5</v>
      </c>
      <c r="G189" s="10">
        <v>6.9599999999999995E-2</v>
      </c>
      <c r="H189" s="64" t="s">
        <v>1150</v>
      </c>
      <c r="I189" s="64">
        <v>15702</v>
      </c>
      <c r="J189" s="64">
        <v>3465</v>
      </c>
      <c r="K189" s="64">
        <v>6934</v>
      </c>
      <c r="L189" s="64">
        <v>2524</v>
      </c>
      <c r="M189" s="64">
        <v>18226</v>
      </c>
      <c r="N189" s="64">
        <v>10399</v>
      </c>
      <c r="O189" s="64">
        <v>28625</v>
      </c>
      <c r="P189" s="64">
        <v>0.66958951970000002</v>
      </c>
      <c r="Q189" s="64">
        <v>0.69367379399999995</v>
      </c>
      <c r="R189" s="64">
        <v>0.86151651490000003</v>
      </c>
      <c r="S189" s="64">
        <v>0.768538006</v>
      </c>
      <c r="T189" s="64">
        <v>0.66730565230000005</v>
      </c>
      <c r="U189" s="156">
        <v>0.239569</v>
      </c>
      <c r="V189" s="64">
        <v>0.13867826180000001</v>
      </c>
    </row>
    <row r="190" spans="1:22" ht="14.25" thickBot="1" x14ac:dyDescent="0.2">
      <c r="A190" s="11" t="s">
        <v>1095</v>
      </c>
      <c r="B190" s="9">
        <v>1</v>
      </c>
      <c r="C190" s="9">
        <v>0.82010000000000005</v>
      </c>
      <c r="D190" s="9">
        <v>1.54E-2</v>
      </c>
      <c r="E190" s="9">
        <v>2825.5286000000001</v>
      </c>
      <c r="F190" s="9" t="s">
        <v>5</v>
      </c>
      <c r="G190" s="10">
        <v>0.2235</v>
      </c>
      <c r="H190" s="64" t="s">
        <v>1033</v>
      </c>
      <c r="I190" s="64">
        <v>44640</v>
      </c>
      <c r="J190" s="64">
        <v>8674</v>
      </c>
      <c r="K190" s="64">
        <v>25895</v>
      </c>
      <c r="L190" s="64">
        <v>5972</v>
      </c>
      <c r="M190" s="64">
        <v>50612</v>
      </c>
      <c r="N190" s="64">
        <v>34569</v>
      </c>
      <c r="O190" s="64">
        <v>85181</v>
      </c>
      <c r="P190" s="64">
        <v>0.62589075029999997</v>
      </c>
      <c r="Q190" s="64">
        <v>0.63287729500000001</v>
      </c>
      <c r="R190" s="64">
        <v>0.88200426779999996</v>
      </c>
      <c r="S190" s="64">
        <v>0.7369559296</v>
      </c>
      <c r="T190" s="64">
        <v>0.63203091489999996</v>
      </c>
      <c r="U190" s="156">
        <v>0.18987200000000001</v>
      </c>
      <c r="V190" s="64">
        <v>0.12687900099999999</v>
      </c>
    </row>
    <row r="191" spans="1:22" ht="14.25" thickBot="1" x14ac:dyDescent="0.2">
      <c r="A191" s="11" t="s">
        <v>1089</v>
      </c>
      <c r="B191" s="9">
        <v>1</v>
      </c>
      <c r="C191" s="9">
        <v>0.88439999999999996</v>
      </c>
      <c r="D191" s="9">
        <v>3.9800000000000002E-2</v>
      </c>
      <c r="E191" s="9">
        <v>494.78269999999998</v>
      </c>
      <c r="F191" s="9" t="s">
        <v>5</v>
      </c>
      <c r="G191" s="10">
        <v>8.0699999999999994E-2</v>
      </c>
      <c r="H191" s="64" t="s">
        <v>1043</v>
      </c>
      <c r="I191" s="64">
        <v>16675</v>
      </c>
      <c r="J191" s="64">
        <v>3557</v>
      </c>
      <c r="K191" s="64">
        <v>9106</v>
      </c>
      <c r="L191" s="64">
        <v>2344</v>
      </c>
      <c r="M191" s="64">
        <v>19019</v>
      </c>
      <c r="N191" s="64">
        <v>12663</v>
      </c>
      <c r="O191" s="64">
        <v>31682</v>
      </c>
      <c r="P191" s="64">
        <v>0.63859604820000004</v>
      </c>
      <c r="Q191" s="64">
        <v>0.64679415070000001</v>
      </c>
      <c r="R191" s="64">
        <v>0.87675482410000005</v>
      </c>
      <c r="S191" s="64">
        <v>0.74441964289999996</v>
      </c>
      <c r="T191" s="64">
        <v>0.64600204009999995</v>
      </c>
      <c r="U191" s="156">
        <v>0.20549200000000001</v>
      </c>
      <c r="V191" s="64">
        <v>0.13599716070000001</v>
      </c>
    </row>
    <row r="192" spans="1:22" ht="14.25" thickBot="1" x14ac:dyDescent="0.2">
      <c r="A192" s="11" t="s">
        <v>1058</v>
      </c>
      <c r="B192" s="9">
        <v>1</v>
      </c>
      <c r="C192" s="9">
        <v>0.59809999999999997</v>
      </c>
      <c r="D192" s="9">
        <v>0.04</v>
      </c>
      <c r="E192" s="9">
        <v>223.55959999999999</v>
      </c>
      <c r="F192" s="9" t="s">
        <v>5</v>
      </c>
      <c r="G192" s="10">
        <v>6.3799999999999996E-2</v>
      </c>
      <c r="H192" s="64" t="s">
        <v>1045</v>
      </c>
      <c r="I192" s="64">
        <v>13378</v>
      </c>
      <c r="J192" s="64">
        <v>3065</v>
      </c>
      <c r="K192" s="64">
        <v>10587</v>
      </c>
      <c r="L192" s="64">
        <v>1934</v>
      </c>
      <c r="M192" s="64">
        <v>15312</v>
      </c>
      <c r="N192" s="64">
        <v>13652</v>
      </c>
      <c r="O192" s="64">
        <v>28964</v>
      </c>
      <c r="P192" s="64">
        <v>0.56770473690000001</v>
      </c>
      <c r="Q192" s="64">
        <v>0.55823075320000004</v>
      </c>
      <c r="R192" s="64">
        <v>0.87369383489999997</v>
      </c>
      <c r="S192" s="64">
        <v>0.68121292359999996</v>
      </c>
      <c r="T192" s="64">
        <v>0.60077174249999998</v>
      </c>
      <c r="U192" s="156">
        <v>0.14893500000000001</v>
      </c>
      <c r="V192" s="64">
        <v>0.1137134274</v>
      </c>
    </row>
    <row r="193" spans="1:22" ht="14.25" thickBot="1" x14ac:dyDescent="0.2">
      <c r="A193" s="11" t="s">
        <v>1136</v>
      </c>
      <c r="B193" s="9">
        <v>1</v>
      </c>
      <c r="C193" s="9">
        <v>0.66490000000000005</v>
      </c>
      <c r="D193" s="9">
        <v>4.36E-2</v>
      </c>
      <c r="E193" s="9">
        <v>232.45959999999999</v>
      </c>
      <c r="F193" s="9" t="s">
        <v>5</v>
      </c>
      <c r="G193" s="10">
        <v>6.08E-2</v>
      </c>
      <c r="H193" s="64" t="s">
        <v>1090</v>
      </c>
      <c r="I193" s="64">
        <v>14587</v>
      </c>
      <c r="J193" s="64">
        <v>2052</v>
      </c>
      <c r="K193" s="64">
        <v>6202</v>
      </c>
      <c r="L193" s="64">
        <v>1694</v>
      </c>
      <c r="M193" s="64">
        <v>16281</v>
      </c>
      <c r="N193" s="64">
        <v>8254</v>
      </c>
      <c r="O193" s="64">
        <v>24535</v>
      </c>
      <c r="P193" s="64">
        <v>0.67817403710000002</v>
      </c>
      <c r="Q193" s="64">
        <v>0.70166915200000002</v>
      </c>
      <c r="R193" s="64">
        <v>0.8959523371</v>
      </c>
      <c r="S193" s="64">
        <v>0.7869975722</v>
      </c>
      <c r="T193" s="64">
        <v>0.65104633030000003</v>
      </c>
      <c r="U193" s="156">
        <v>0.22312499999999999</v>
      </c>
      <c r="V193" s="64">
        <v>0.1186812849</v>
      </c>
    </row>
    <row r="194" spans="1:22" ht="14.25" thickBot="1" x14ac:dyDescent="0.2">
      <c r="A194" s="11" t="s">
        <v>1091</v>
      </c>
      <c r="B194" s="9">
        <v>1</v>
      </c>
      <c r="C194" s="9">
        <v>0.1074</v>
      </c>
      <c r="D194" s="9">
        <v>9.3100000000000006E-3</v>
      </c>
      <c r="E194" s="9">
        <v>132.83410000000001</v>
      </c>
      <c r="F194" s="9" t="s">
        <v>5</v>
      </c>
      <c r="G194" s="10">
        <v>4.1500000000000002E-2</v>
      </c>
    </row>
    <row r="195" spans="1:22" ht="14.25" thickBot="1" x14ac:dyDescent="0.2">
      <c r="A195" s="11" t="s">
        <v>1137</v>
      </c>
      <c r="B195" s="9">
        <v>1</v>
      </c>
      <c r="C195" s="9">
        <v>0.90859999999999996</v>
      </c>
      <c r="D195" s="9">
        <v>6.83E-2</v>
      </c>
      <c r="E195" s="9">
        <v>176.73840000000001</v>
      </c>
      <c r="F195" s="9" t="s">
        <v>5</v>
      </c>
      <c r="G195" s="10">
        <v>5.45E-2</v>
      </c>
    </row>
    <row r="196" spans="1:22" ht="14.25" thickBot="1" x14ac:dyDescent="0.2">
      <c r="A196" s="11" t="s">
        <v>1139</v>
      </c>
      <c r="B196" s="9">
        <v>1</v>
      </c>
      <c r="C196" s="9">
        <v>1.1213</v>
      </c>
      <c r="D196" s="9">
        <v>8.4000000000000005E-2</v>
      </c>
      <c r="E196" s="9">
        <v>178.37049999999999</v>
      </c>
      <c r="F196" s="9" t="s">
        <v>5</v>
      </c>
      <c r="G196" s="10">
        <v>4.7399999999999998E-2</v>
      </c>
    </row>
    <row r="197" spans="1:22" ht="14.25" thickBot="1" x14ac:dyDescent="0.2">
      <c r="A197" s="11" t="s">
        <v>806</v>
      </c>
      <c r="B197" s="9">
        <v>1</v>
      </c>
      <c r="C197" s="9">
        <v>1.835</v>
      </c>
      <c r="D197" s="9">
        <v>0.16200000000000001</v>
      </c>
      <c r="E197" s="9">
        <v>128.28909999999999</v>
      </c>
      <c r="F197" s="9" t="s">
        <v>5</v>
      </c>
      <c r="G197" s="10">
        <v>4.53E-2</v>
      </c>
    </row>
    <row r="198" spans="1:22" ht="14.25" thickBot="1" x14ac:dyDescent="0.2">
      <c r="A198" s="11" t="s">
        <v>150</v>
      </c>
      <c r="B198" s="9">
        <v>1</v>
      </c>
      <c r="C198" s="9">
        <v>0.46210000000000001</v>
      </c>
      <c r="D198" s="9">
        <v>2.3099999999999999E-2</v>
      </c>
      <c r="E198" s="9">
        <v>399.7835</v>
      </c>
      <c r="F198" s="9" t="s">
        <v>5</v>
      </c>
      <c r="G198" s="10">
        <v>8.5699999999999998E-2</v>
      </c>
    </row>
    <row r="199" spans="1:22" ht="14.25" thickBot="1" x14ac:dyDescent="0.2">
      <c r="A199" s="11" t="s">
        <v>764</v>
      </c>
      <c r="B199" s="9">
        <v>1</v>
      </c>
      <c r="C199" s="9">
        <v>0.48849999999999999</v>
      </c>
      <c r="D199" s="9">
        <v>4.8399999999999999E-2</v>
      </c>
      <c r="E199" s="9">
        <v>101.97799999999999</v>
      </c>
      <c r="F199" s="9" t="s">
        <v>5</v>
      </c>
      <c r="G199" s="10">
        <v>3.6400000000000002E-2</v>
      </c>
    </row>
    <row r="200" spans="1:22" x14ac:dyDescent="0.15">
      <c r="A200" s="4" t="s">
        <v>1060</v>
      </c>
      <c r="B200" s="1">
        <v>1</v>
      </c>
      <c r="C200" s="1">
        <v>0.41049999999999998</v>
      </c>
      <c r="D200" s="1">
        <v>6.0600000000000001E-2</v>
      </c>
      <c r="E200" s="1">
        <v>45.953000000000003</v>
      </c>
      <c r="F200" s="1" t="s">
        <v>5</v>
      </c>
      <c r="G200" s="2">
        <v>2.3800000000000002E-2</v>
      </c>
    </row>
    <row r="202" spans="1:22" ht="14.25" thickBot="1" x14ac:dyDescent="0.2">
      <c r="A202" s="157" t="s">
        <v>1152</v>
      </c>
    </row>
    <row r="203" spans="1:22" ht="15" thickBot="1" x14ac:dyDescent="0.25">
      <c r="A203" s="290" t="s">
        <v>7</v>
      </c>
      <c r="B203" s="291"/>
      <c r="C203" s="291"/>
      <c r="D203" s="291"/>
      <c r="E203" s="291"/>
      <c r="F203" s="291"/>
      <c r="G203" s="291"/>
      <c r="H203" s="64" t="s">
        <v>1004</v>
      </c>
      <c r="I203" s="64" t="s">
        <v>1005</v>
      </c>
      <c r="J203" s="64" t="s">
        <v>1006</v>
      </c>
      <c r="K203" s="64" t="s">
        <v>1007</v>
      </c>
      <c r="L203" s="64" t="s">
        <v>1008</v>
      </c>
      <c r="M203" s="64" t="s">
        <v>1009</v>
      </c>
      <c r="N203" s="64" t="s">
        <v>6</v>
      </c>
      <c r="O203" s="64" t="s">
        <v>1010</v>
      </c>
      <c r="P203" s="64" t="s">
        <v>1011</v>
      </c>
      <c r="Q203" s="64" t="s">
        <v>1012</v>
      </c>
      <c r="R203" s="64" t="s">
        <v>1013</v>
      </c>
      <c r="S203" s="64" t="s">
        <v>1014</v>
      </c>
      <c r="T203" s="64" t="s">
        <v>1015</v>
      </c>
      <c r="U203" s="156" t="s">
        <v>1016</v>
      </c>
      <c r="V203" s="64" t="s">
        <v>1017</v>
      </c>
    </row>
    <row r="204" spans="1:22" ht="14.25" x14ac:dyDescent="0.2">
      <c r="A204" s="292" t="s">
        <v>8</v>
      </c>
      <c r="B204" s="294" t="s">
        <v>1</v>
      </c>
      <c r="C204" s="294" t="s">
        <v>9</v>
      </c>
      <c r="D204" s="7" t="s">
        <v>10</v>
      </c>
      <c r="E204" s="7" t="s">
        <v>3</v>
      </c>
      <c r="F204" s="294" t="s">
        <v>4</v>
      </c>
      <c r="G204" s="296" t="s">
        <v>13</v>
      </c>
      <c r="H204" s="64" t="s">
        <v>1029</v>
      </c>
      <c r="I204" s="64">
        <v>65109</v>
      </c>
      <c r="J204" s="64">
        <v>11614</v>
      </c>
      <c r="K204" s="64">
        <v>30637</v>
      </c>
      <c r="L204" s="64">
        <v>8313</v>
      </c>
      <c r="M204" s="64">
        <v>73422</v>
      </c>
      <c r="N204" s="64">
        <v>42251</v>
      </c>
      <c r="O204" s="64">
        <v>115673</v>
      </c>
      <c r="P204" s="64">
        <v>0.6632749215</v>
      </c>
      <c r="Q204" s="64">
        <v>0.68001796420000005</v>
      </c>
      <c r="R204" s="64">
        <v>0.88677780500000003</v>
      </c>
      <c r="S204" s="64">
        <v>0.76975550930000003</v>
      </c>
      <c r="T204" s="64">
        <v>0.66345057330000001</v>
      </c>
      <c r="U204" s="156">
        <v>0.23735300000000001</v>
      </c>
      <c r="V204" s="64">
        <v>0.13905614120000001</v>
      </c>
    </row>
    <row r="205" spans="1:22" ht="15" thickBot="1" x14ac:dyDescent="0.25">
      <c r="A205" s="293"/>
      <c r="B205" s="295"/>
      <c r="C205" s="295"/>
      <c r="D205" s="8" t="s">
        <v>11</v>
      </c>
      <c r="E205" s="8" t="s">
        <v>2</v>
      </c>
      <c r="F205" s="295"/>
      <c r="G205" s="297"/>
      <c r="H205" s="64" t="s">
        <v>1031</v>
      </c>
      <c r="I205" s="64">
        <v>32242</v>
      </c>
      <c r="J205" s="64">
        <v>6705</v>
      </c>
      <c r="K205" s="64">
        <v>14977</v>
      </c>
      <c r="L205" s="64">
        <v>4629</v>
      </c>
      <c r="M205" s="64">
        <v>36871</v>
      </c>
      <c r="N205" s="64">
        <v>21682</v>
      </c>
      <c r="O205" s="64">
        <v>58553</v>
      </c>
      <c r="P205" s="64">
        <v>0.66515806190000004</v>
      </c>
      <c r="Q205" s="64">
        <v>0.68281835700000004</v>
      </c>
      <c r="R205" s="64">
        <v>0.87445417810000003</v>
      </c>
      <c r="S205" s="64">
        <v>0.766845047</v>
      </c>
      <c r="T205" s="64">
        <v>0.66284714290000002</v>
      </c>
      <c r="U205" s="156">
        <v>0.236813</v>
      </c>
      <c r="V205" s="64">
        <v>0.13952781319999999</v>
      </c>
    </row>
    <row r="206" spans="1:22" ht="14.25" thickBot="1" x14ac:dyDescent="0.2">
      <c r="A206" s="11" t="s">
        <v>12</v>
      </c>
      <c r="B206" s="9">
        <v>1</v>
      </c>
      <c r="C206" s="9">
        <v>0.52980000000000005</v>
      </c>
      <c r="D206" s="9">
        <v>6.6899999999999998E-3</v>
      </c>
      <c r="E206" s="9">
        <v>6263.6328999999996</v>
      </c>
      <c r="F206" s="9" t="s">
        <v>5</v>
      </c>
      <c r="G206" s="10"/>
      <c r="H206" s="64" t="s">
        <v>1149</v>
      </c>
      <c r="I206" s="64">
        <v>16474</v>
      </c>
      <c r="J206" s="64">
        <v>3316</v>
      </c>
      <c r="K206" s="64">
        <v>7967</v>
      </c>
      <c r="L206" s="64">
        <v>2171</v>
      </c>
      <c r="M206" s="64">
        <v>18645</v>
      </c>
      <c r="N206" s="64">
        <v>11283</v>
      </c>
      <c r="O206" s="64">
        <v>29928</v>
      </c>
      <c r="P206" s="64">
        <v>0.66125367550000003</v>
      </c>
      <c r="Q206" s="64">
        <v>0.67403134080000005</v>
      </c>
      <c r="R206" s="64">
        <v>0.88356127650000005</v>
      </c>
      <c r="S206" s="64">
        <v>0.76470315180000004</v>
      </c>
      <c r="T206" s="64">
        <v>0.66055418099999996</v>
      </c>
      <c r="U206" s="156">
        <v>0.236958</v>
      </c>
      <c r="V206" s="64">
        <v>0.1382354519</v>
      </c>
    </row>
    <row r="207" spans="1:22" ht="14.25" thickBot="1" x14ac:dyDescent="0.2">
      <c r="A207" s="11" t="s">
        <v>760</v>
      </c>
      <c r="B207" s="9">
        <v>1</v>
      </c>
      <c r="C207" s="9">
        <v>0.9526</v>
      </c>
      <c r="D207" s="9">
        <v>3.3399999999999999E-2</v>
      </c>
      <c r="E207" s="9">
        <v>815.38630000000001</v>
      </c>
      <c r="F207" s="9" t="s">
        <v>5</v>
      </c>
      <c r="G207" s="10">
        <v>0.1041</v>
      </c>
      <c r="H207" s="64" t="s">
        <v>1150</v>
      </c>
      <c r="I207" s="64">
        <v>15768</v>
      </c>
      <c r="J207" s="64">
        <v>3389</v>
      </c>
      <c r="K207" s="64">
        <v>7010</v>
      </c>
      <c r="L207" s="64">
        <v>2458</v>
      </c>
      <c r="M207" s="64">
        <v>18226</v>
      </c>
      <c r="N207" s="64">
        <v>10399</v>
      </c>
      <c r="O207" s="64">
        <v>28625</v>
      </c>
      <c r="P207" s="64">
        <v>0.66924017469999997</v>
      </c>
      <c r="Q207" s="64">
        <v>0.69224690489999996</v>
      </c>
      <c r="R207" s="64">
        <v>0.86513771539999995</v>
      </c>
      <c r="S207" s="64">
        <v>0.76909569799999999</v>
      </c>
      <c r="T207" s="64">
        <v>0.66592521650000003</v>
      </c>
      <c r="U207" s="156">
        <v>0.23844000000000001</v>
      </c>
      <c r="V207" s="64">
        <v>0.13746570829999999</v>
      </c>
    </row>
    <row r="208" spans="1:22" ht="14.25" thickBot="1" x14ac:dyDescent="0.2">
      <c r="A208" s="11" t="s">
        <v>1095</v>
      </c>
      <c r="B208" s="9">
        <v>1</v>
      </c>
      <c r="C208" s="9">
        <v>0.82450000000000001</v>
      </c>
      <c r="D208" s="9">
        <v>1.54E-2</v>
      </c>
      <c r="E208" s="9">
        <v>2880.7680999999998</v>
      </c>
      <c r="F208" s="9" t="s">
        <v>5</v>
      </c>
      <c r="G208" s="10">
        <v>0.22470000000000001</v>
      </c>
      <c r="H208" s="64" t="s">
        <v>1033</v>
      </c>
      <c r="I208" s="64">
        <v>44584</v>
      </c>
      <c r="J208" s="64">
        <v>8729</v>
      </c>
      <c r="K208" s="64">
        <v>25840</v>
      </c>
      <c r="L208" s="64">
        <v>6028</v>
      </c>
      <c r="M208" s="64">
        <v>50612</v>
      </c>
      <c r="N208" s="64">
        <v>34569</v>
      </c>
      <c r="O208" s="64">
        <v>85181</v>
      </c>
      <c r="P208" s="64">
        <v>0.62587901059999995</v>
      </c>
      <c r="Q208" s="64">
        <v>0.63307963190000005</v>
      </c>
      <c r="R208" s="64">
        <v>0.88089781079999996</v>
      </c>
      <c r="S208" s="64">
        <v>0.73670643440000005</v>
      </c>
      <c r="T208" s="64">
        <v>0.62836360400000002</v>
      </c>
      <c r="U208" s="156">
        <v>0.18579399999999999</v>
      </c>
      <c r="V208" s="64">
        <v>0.1236912195</v>
      </c>
    </row>
    <row r="209" spans="1:22" ht="14.25" thickBot="1" x14ac:dyDescent="0.2">
      <c r="A209" s="11" t="s">
        <v>1089</v>
      </c>
      <c r="B209" s="9">
        <v>1</v>
      </c>
      <c r="C209" s="9">
        <v>0.84160000000000001</v>
      </c>
      <c r="D209" s="9">
        <v>3.95E-2</v>
      </c>
      <c r="E209" s="9">
        <v>452.88729999999998</v>
      </c>
      <c r="F209" s="9" t="s">
        <v>5</v>
      </c>
      <c r="G209" s="10">
        <v>7.6799999999999993E-2</v>
      </c>
      <c r="H209" s="64" t="s">
        <v>1043</v>
      </c>
      <c r="I209" s="64">
        <v>16613</v>
      </c>
      <c r="J209" s="64">
        <v>3684</v>
      </c>
      <c r="K209" s="64">
        <v>8979</v>
      </c>
      <c r="L209" s="64">
        <v>2406</v>
      </c>
      <c r="M209" s="64">
        <v>19019</v>
      </c>
      <c r="N209" s="64">
        <v>12663</v>
      </c>
      <c r="O209" s="64">
        <v>31682</v>
      </c>
      <c r="P209" s="64">
        <v>0.64064768640000003</v>
      </c>
      <c r="Q209" s="64">
        <v>0.64914817130000002</v>
      </c>
      <c r="R209" s="64">
        <v>0.87349492610000001</v>
      </c>
      <c r="S209" s="64">
        <v>0.74479388489999998</v>
      </c>
      <c r="T209" s="64">
        <v>0.64326914660000001</v>
      </c>
      <c r="U209" s="156">
        <v>0.20374600000000001</v>
      </c>
      <c r="V209" s="64">
        <v>0.1336558179</v>
      </c>
    </row>
    <row r="210" spans="1:22" ht="14.25" thickBot="1" x14ac:dyDescent="0.2">
      <c r="A210" s="11" t="s">
        <v>1136</v>
      </c>
      <c r="B210" s="9">
        <v>1</v>
      </c>
      <c r="C210" s="9">
        <v>0.70820000000000005</v>
      </c>
      <c r="D210" s="9">
        <v>4.3499999999999997E-2</v>
      </c>
      <c r="E210" s="9">
        <v>265.24579999999997</v>
      </c>
      <c r="F210" s="9" t="s">
        <v>5</v>
      </c>
      <c r="G210" s="10">
        <v>6.4699999999999994E-2</v>
      </c>
      <c r="H210" s="64" t="s">
        <v>1045</v>
      </c>
      <c r="I210" s="64">
        <v>13482</v>
      </c>
      <c r="J210" s="64">
        <v>2959</v>
      </c>
      <c r="K210" s="64">
        <v>10693</v>
      </c>
      <c r="L210" s="64">
        <v>1830</v>
      </c>
      <c r="M210" s="64">
        <v>15312</v>
      </c>
      <c r="N210" s="64">
        <v>13652</v>
      </c>
      <c r="O210" s="64">
        <v>28964</v>
      </c>
      <c r="P210" s="64">
        <v>0.5676356857</v>
      </c>
      <c r="Q210" s="64">
        <v>0.55768355739999997</v>
      </c>
      <c r="R210" s="64">
        <v>0.88048589340000005</v>
      </c>
      <c r="S210" s="64">
        <v>0.68285764940000004</v>
      </c>
      <c r="T210" s="64">
        <v>0.60104145470000003</v>
      </c>
      <c r="U210" s="156">
        <v>0.14754</v>
      </c>
      <c r="V210" s="64">
        <v>0.1136650993</v>
      </c>
    </row>
    <row r="211" spans="1:22" ht="14.25" thickBot="1" x14ac:dyDescent="0.2">
      <c r="A211" s="11" t="s">
        <v>1091</v>
      </c>
      <c r="B211" s="9">
        <v>1</v>
      </c>
      <c r="C211" s="9">
        <v>0.1062</v>
      </c>
      <c r="D211" s="9">
        <v>9.2899999999999996E-3</v>
      </c>
      <c r="E211" s="9">
        <v>130.57149999999999</v>
      </c>
      <c r="F211" s="9" t="s">
        <v>5</v>
      </c>
      <c r="G211" s="10">
        <v>4.1000000000000002E-2</v>
      </c>
      <c r="H211" s="64" t="s">
        <v>1090</v>
      </c>
      <c r="I211" s="64">
        <v>14489</v>
      </c>
      <c r="J211" s="64">
        <v>2086</v>
      </c>
      <c r="K211" s="64">
        <v>6168</v>
      </c>
      <c r="L211" s="64">
        <v>1792</v>
      </c>
      <c r="M211" s="64">
        <v>16281</v>
      </c>
      <c r="N211" s="64">
        <v>8254</v>
      </c>
      <c r="O211" s="64">
        <v>24535</v>
      </c>
      <c r="P211" s="64">
        <v>0.67556551860000003</v>
      </c>
      <c r="Q211" s="64">
        <v>0.70140872340000004</v>
      </c>
      <c r="R211" s="64">
        <v>0.88993305079999996</v>
      </c>
      <c r="S211" s="64">
        <v>0.78450376310000003</v>
      </c>
      <c r="T211" s="64">
        <v>0.64949949090000003</v>
      </c>
      <c r="U211" s="156">
        <v>0.221664</v>
      </c>
      <c r="V211" s="64">
        <v>0.1174258338</v>
      </c>
    </row>
    <row r="212" spans="1:22" ht="14.25" thickBot="1" x14ac:dyDescent="0.2">
      <c r="A212" s="11" t="s">
        <v>1139</v>
      </c>
      <c r="B212" s="9">
        <v>1</v>
      </c>
      <c r="C212" s="9">
        <v>1.1618999999999999</v>
      </c>
      <c r="D212" s="9">
        <v>8.3599999999999994E-2</v>
      </c>
      <c r="E212" s="9">
        <v>193.28720000000001</v>
      </c>
      <c r="F212" s="9" t="s">
        <v>5</v>
      </c>
      <c r="G212" s="10">
        <v>4.9099999999999998E-2</v>
      </c>
    </row>
    <row r="213" spans="1:22" ht="14.25" thickBot="1" x14ac:dyDescent="0.2">
      <c r="A213" s="11" t="s">
        <v>806</v>
      </c>
      <c r="B213" s="9">
        <v>1</v>
      </c>
      <c r="C213" s="9">
        <v>2.2029999999999998</v>
      </c>
      <c r="D213" s="9">
        <v>0.15909999999999999</v>
      </c>
      <c r="E213" s="9">
        <v>191.7355</v>
      </c>
      <c r="F213" s="9" t="s">
        <v>5</v>
      </c>
      <c r="G213" s="10">
        <v>5.4399999999999997E-2</v>
      </c>
    </row>
    <row r="214" spans="1:22" ht="14.25" thickBot="1" x14ac:dyDescent="0.2">
      <c r="A214" s="11" t="s">
        <v>150</v>
      </c>
      <c r="B214" s="9">
        <v>1</v>
      </c>
      <c r="C214" s="9">
        <v>0.49120000000000003</v>
      </c>
      <c r="D214" s="9">
        <v>2.3E-2</v>
      </c>
      <c r="E214" s="9">
        <v>454.89049999999997</v>
      </c>
      <c r="F214" s="9" t="s">
        <v>5</v>
      </c>
      <c r="G214" s="10">
        <v>9.11E-2</v>
      </c>
    </row>
    <row r="215" spans="1:22" x14ac:dyDescent="0.15">
      <c r="A215" s="4" t="s">
        <v>764</v>
      </c>
      <c r="B215" s="1">
        <v>1</v>
      </c>
      <c r="C215" s="1">
        <v>0.47660000000000002</v>
      </c>
      <c r="D215" s="1">
        <v>4.82E-2</v>
      </c>
      <c r="E215" s="1">
        <v>97.610399999999998</v>
      </c>
      <c r="F215" s="1" t="s">
        <v>5</v>
      </c>
      <c r="G215" s="2">
        <v>3.5499999999999997E-2</v>
      </c>
    </row>
    <row r="217" spans="1:22" ht="14.25" thickBot="1" x14ac:dyDescent="0.2"/>
    <row r="218" spans="1:22" ht="15" thickBot="1" x14ac:dyDescent="0.25">
      <c r="A218" s="290" t="s">
        <v>7</v>
      </c>
      <c r="B218" s="291"/>
      <c r="C218" s="291"/>
      <c r="D218" s="291"/>
      <c r="E218" s="291"/>
      <c r="F218" s="291"/>
      <c r="G218" s="291"/>
      <c r="H218" s="64" t="s">
        <v>1004</v>
      </c>
      <c r="I218" s="64" t="s">
        <v>1005</v>
      </c>
      <c r="J218" s="64" t="s">
        <v>1006</v>
      </c>
      <c r="K218" s="64" t="s">
        <v>1007</v>
      </c>
      <c r="L218" s="64" t="s">
        <v>1008</v>
      </c>
      <c r="M218" s="64" t="s">
        <v>1009</v>
      </c>
      <c r="N218" s="64" t="s">
        <v>6</v>
      </c>
      <c r="O218" s="64" t="s">
        <v>1010</v>
      </c>
      <c r="P218" s="64" t="s">
        <v>1011</v>
      </c>
      <c r="Q218" s="64" t="s">
        <v>1012</v>
      </c>
      <c r="R218" s="64" t="s">
        <v>1013</v>
      </c>
      <c r="S218" s="64" t="s">
        <v>1014</v>
      </c>
      <c r="T218" s="64" t="s">
        <v>1015</v>
      </c>
      <c r="U218" s="64" t="s">
        <v>1016</v>
      </c>
      <c r="V218" s="64" t="s">
        <v>1017</v>
      </c>
    </row>
    <row r="219" spans="1:22" ht="14.25" x14ac:dyDescent="0.2">
      <c r="A219" s="292" t="s">
        <v>8</v>
      </c>
      <c r="B219" s="294" t="s">
        <v>1</v>
      </c>
      <c r="C219" s="294" t="s">
        <v>9</v>
      </c>
      <c r="D219" s="7" t="s">
        <v>10</v>
      </c>
      <c r="E219" s="7" t="s">
        <v>3</v>
      </c>
      <c r="F219" s="294" t="s">
        <v>4</v>
      </c>
      <c r="G219" s="296" t="s">
        <v>13</v>
      </c>
      <c r="H219" s="64" t="s">
        <v>1029</v>
      </c>
      <c r="I219" s="64">
        <v>64988</v>
      </c>
      <c r="J219" s="64">
        <v>11866</v>
      </c>
      <c r="K219" s="64">
        <v>30385</v>
      </c>
      <c r="L219" s="64">
        <v>8434</v>
      </c>
      <c r="M219" s="64">
        <v>73422</v>
      </c>
      <c r="N219" s="64">
        <v>42251</v>
      </c>
      <c r="O219" s="64">
        <v>115673</v>
      </c>
      <c r="P219" s="64">
        <v>0.6644074244</v>
      </c>
      <c r="Q219" s="64">
        <v>0.68140878449999998</v>
      </c>
      <c r="R219" s="64">
        <v>0.88512979759999999</v>
      </c>
      <c r="S219" s="64">
        <v>0.77002280869999995</v>
      </c>
      <c r="T219" s="64">
        <v>0.66551101810000002</v>
      </c>
      <c r="U219" s="64">
        <v>0.24210300000000001</v>
      </c>
      <c r="V219" s="64">
        <v>0.14054302530000001</v>
      </c>
    </row>
    <row r="220" spans="1:22" ht="15" thickBot="1" x14ac:dyDescent="0.25">
      <c r="A220" s="293"/>
      <c r="B220" s="295"/>
      <c r="C220" s="295"/>
      <c r="D220" s="8" t="s">
        <v>11</v>
      </c>
      <c r="E220" s="8" t="s">
        <v>2</v>
      </c>
      <c r="F220" s="295"/>
      <c r="G220" s="297"/>
      <c r="H220" s="64" t="s">
        <v>1031</v>
      </c>
      <c r="I220" s="64">
        <v>32219</v>
      </c>
      <c r="J220" s="64">
        <v>6680</v>
      </c>
      <c r="K220" s="64">
        <v>15002</v>
      </c>
      <c r="L220" s="64">
        <v>4652</v>
      </c>
      <c r="M220" s="64">
        <v>36871</v>
      </c>
      <c r="N220" s="64">
        <v>21682</v>
      </c>
      <c r="O220" s="64">
        <v>58553</v>
      </c>
      <c r="P220" s="64">
        <v>0.66433829180000004</v>
      </c>
      <c r="Q220" s="64">
        <v>0.68230236550000001</v>
      </c>
      <c r="R220" s="64">
        <v>0.87383038160000004</v>
      </c>
      <c r="S220" s="64">
        <v>0.76627978880000003</v>
      </c>
      <c r="T220" s="64">
        <v>0.66248761310000004</v>
      </c>
      <c r="U220" s="64">
        <v>0.236593</v>
      </c>
      <c r="V220" s="64">
        <v>0.13928453260000001</v>
      </c>
    </row>
    <row r="221" spans="1:22" ht="14.25" thickBot="1" x14ac:dyDescent="0.2">
      <c r="A221" s="11" t="s">
        <v>12</v>
      </c>
      <c r="B221" s="9">
        <v>1</v>
      </c>
      <c r="C221" s="9">
        <v>0.52980000000000005</v>
      </c>
      <c r="D221" s="9">
        <v>6.7000000000000002E-3</v>
      </c>
      <c r="E221" s="9">
        <v>6250.9793</v>
      </c>
      <c r="F221" s="9" t="s">
        <v>5</v>
      </c>
      <c r="G221" s="10"/>
      <c r="H221" s="64" t="s">
        <v>1149</v>
      </c>
      <c r="I221" s="64">
        <v>16457</v>
      </c>
      <c r="J221" s="64">
        <v>3285</v>
      </c>
      <c r="K221" s="64">
        <v>7998</v>
      </c>
      <c r="L221" s="64">
        <v>2188</v>
      </c>
      <c r="M221" s="64">
        <v>18645</v>
      </c>
      <c r="N221" s="64">
        <v>11283</v>
      </c>
      <c r="O221" s="64">
        <v>29928</v>
      </c>
      <c r="P221" s="64">
        <v>0.65964982620000001</v>
      </c>
      <c r="Q221" s="64">
        <v>0.67295031689999996</v>
      </c>
      <c r="R221" s="64">
        <v>0.88264950389999997</v>
      </c>
      <c r="S221" s="64">
        <v>0.76366589330000001</v>
      </c>
      <c r="T221" s="64">
        <v>0.659866866</v>
      </c>
      <c r="U221" s="64">
        <v>0.23582</v>
      </c>
      <c r="V221" s="64">
        <v>0.13769375170000001</v>
      </c>
    </row>
    <row r="222" spans="1:22" ht="14.25" thickBot="1" x14ac:dyDescent="0.2">
      <c r="A222" s="11" t="s">
        <v>760</v>
      </c>
      <c r="B222" s="9">
        <v>1</v>
      </c>
      <c r="C222" s="9">
        <v>0.63039999999999996</v>
      </c>
      <c r="D222" s="9">
        <v>3.9300000000000002E-2</v>
      </c>
      <c r="E222" s="9">
        <v>257.24369999999999</v>
      </c>
      <c r="F222" s="9" t="s">
        <v>5</v>
      </c>
      <c r="G222" s="10">
        <v>6.8900000000000003E-2</v>
      </c>
      <c r="H222" s="64" t="s">
        <v>1150</v>
      </c>
      <c r="I222" s="64">
        <v>15762</v>
      </c>
      <c r="J222" s="64">
        <v>3395</v>
      </c>
      <c r="K222" s="64">
        <v>7004</v>
      </c>
      <c r="L222" s="64">
        <v>2464</v>
      </c>
      <c r="M222" s="64">
        <v>18226</v>
      </c>
      <c r="N222" s="64">
        <v>10399</v>
      </c>
      <c r="O222" s="64">
        <v>28625</v>
      </c>
      <c r="P222" s="64">
        <v>0.66924017469999997</v>
      </c>
      <c r="Q222" s="64">
        <v>0.69234823860000005</v>
      </c>
      <c r="R222" s="64">
        <v>0.86480851530000002</v>
      </c>
      <c r="S222" s="64">
        <v>0.76902810300000002</v>
      </c>
      <c r="T222" s="64">
        <v>0.66588061720000002</v>
      </c>
      <c r="U222" s="64">
        <v>0.23994299999999999</v>
      </c>
      <c r="V222" s="64">
        <v>0.13753374300000001</v>
      </c>
    </row>
    <row r="223" spans="1:22" ht="14.25" thickBot="1" x14ac:dyDescent="0.2">
      <c r="A223" s="11" t="s">
        <v>1095</v>
      </c>
      <c r="B223" s="9">
        <v>1</v>
      </c>
      <c r="C223" s="9">
        <v>0.82930000000000004</v>
      </c>
      <c r="D223" s="9">
        <v>1.54E-2</v>
      </c>
      <c r="E223" s="9">
        <v>2905.2048</v>
      </c>
      <c r="F223" s="9" t="s">
        <v>5</v>
      </c>
      <c r="G223" s="10">
        <v>0.2261</v>
      </c>
      <c r="H223" s="64" t="s">
        <v>1033</v>
      </c>
      <c r="I223" s="64">
        <v>44528</v>
      </c>
      <c r="J223" s="64">
        <v>8774</v>
      </c>
      <c r="K223" s="64">
        <v>25795</v>
      </c>
      <c r="L223" s="64">
        <v>6084</v>
      </c>
      <c r="M223" s="64">
        <v>50612</v>
      </c>
      <c r="N223" s="64">
        <v>34569</v>
      </c>
      <c r="O223" s="64">
        <v>85181</v>
      </c>
      <c r="P223" s="64">
        <v>0.62574987380000002</v>
      </c>
      <c r="Q223" s="64">
        <v>0.6331925544</v>
      </c>
      <c r="R223" s="64">
        <v>0.87979135379999995</v>
      </c>
      <c r="S223" s="64">
        <v>0.73639558439999997</v>
      </c>
      <c r="T223" s="64">
        <v>0.62788108170000001</v>
      </c>
      <c r="U223" s="64">
        <v>0.18468499999999999</v>
      </c>
      <c r="V223" s="64">
        <v>0.12335947999999999</v>
      </c>
    </row>
    <row r="224" spans="1:22" ht="14.25" thickBot="1" x14ac:dyDescent="0.2">
      <c r="A224" s="11" t="s">
        <v>1089</v>
      </c>
      <c r="B224" s="9">
        <v>1</v>
      </c>
      <c r="C224" s="9">
        <v>0.83589999999999998</v>
      </c>
      <c r="D224" s="9">
        <v>3.9600000000000003E-2</v>
      </c>
      <c r="E224" s="9">
        <v>446.23160000000001</v>
      </c>
      <c r="F224" s="9" t="s">
        <v>5</v>
      </c>
      <c r="G224" s="10">
        <v>7.6300000000000007E-2</v>
      </c>
      <c r="H224" s="64" t="s">
        <v>1043</v>
      </c>
      <c r="I224" s="64">
        <v>16593</v>
      </c>
      <c r="J224" s="64">
        <v>3690</v>
      </c>
      <c r="K224" s="64">
        <v>8973</v>
      </c>
      <c r="L224" s="64">
        <v>2426</v>
      </c>
      <c r="M224" s="64">
        <v>19019</v>
      </c>
      <c r="N224" s="64">
        <v>12663</v>
      </c>
      <c r="O224" s="64">
        <v>31682</v>
      </c>
      <c r="P224" s="64">
        <v>0.64020579509999997</v>
      </c>
      <c r="Q224" s="64">
        <v>0.64902605020000004</v>
      </c>
      <c r="R224" s="64">
        <v>0.87244334609999996</v>
      </c>
      <c r="S224" s="64">
        <v>0.74433105300000002</v>
      </c>
      <c r="T224" s="64">
        <v>0.64351119150000002</v>
      </c>
      <c r="U224" s="64">
        <v>0.20257600000000001</v>
      </c>
      <c r="V224" s="64">
        <v>0.13395551820000001</v>
      </c>
    </row>
    <row r="225" spans="1:22" ht="14.25" thickBot="1" x14ac:dyDescent="0.2">
      <c r="A225" s="11" t="s">
        <v>1136</v>
      </c>
      <c r="B225" s="9">
        <v>1</v>
      </c>
      <c r="C225" s="9">
        <v>0.70189999999999997</v>
      </c>
      <c r="D225" s="9">
        <v>4.3499999999999997E-2</v>
      </c>
      <c r="E225" s="9">
        <v>260.18189999999998</v>
      </c>
      <c r="F225" s="9" t="s">
        <v>5</v>
      </c>
      <c r="G225" s="10">
        <v>6.4199999999999993E-2</v>
      </c>
      <c r="H225" s="64" t="s">
        <v>1045</v>
      </c>
      <c r="I225" s="64">
        <v>13453</v>
      </c>
      <c r="J225" s="64">
        <v>2987</v>
      </c>
      <c r="K225" s="64">
        <v>10665</v>
      </c>
      <c r="L225" s="64">
        <v>1859</v>
      </c>
      <c r="M225" s="64">
        <v>15312</v>
      </c>
      <c r="N225" s="64">
        <v>13652</v>
      </c>
      <c r="O225" s="64">
        <v>28964</v>
      </c>
      <c r="P225" s="64">
        <v>0.56760116009999995</v>
      </c>
      <c r="Q225" s="64">
        <v>0.55779915420000004</v>
      </c>
      <c r="R225" s="64">
        <v>0.87859195400000001</v>
      </c>
      <c r="S225" s="64">
        <v>0.68237382700000004</v>
      </c>
      <c r="T225" s="64">
        <v>0.60059596940000004</v>
      </c>
      <c r="U225" s="64">
        <v>0.15059800000000001</v>
      </c>
      <c r="V225" s="64">
        <v>0.11330655689999999</v>
      </c>
    </row>
    <row r="226" spans="1:22" ht="14.25" thickBot="1" x14ac:dyDescent="0.2">
      <c r="A226" s="11" t="s">
        <v>1091</v>
      </c>
      <c r="B226" s="9">
        <v>1</v>
      </c>
      <c r="C226" s="9">
        <v>0.1056</v>
      </c>
      <c r="D226" s="9">
        <v>9.2999999999999992E-3</v>
      </c>
      <c r="E226" s="9">
        <v>128.95050000000001</v>
      </c>
      <c r="F226" s="9" t="s">
        <v>5</v>
      </c>
      <c r="G226" s="10">
        <v>4.0800000000000003E-2</v>
      </c>
      <c r="H226" s="64" t="s">
        <v>1090</v>
      </c>
      <c r="I226" s="64">
        <v>14482</v>
      </c>
      <c r="J226" s="64">
        <v>2097</v>
      </c>
      <c r="K226" s="64">
        <v>6157</v>
      </c>
      <c r="L226" s="64">
        <v>1799</v>
      </c>
      <c r="M226" s="64">
        <v>16281</v>
      </c>
      <c r="N226" s="64">
        <v>8254</v>
      </c>
      <c r="O226" s="64">
        <v>24535</v>
      </c>
      <c r="P226" s="64">
        <v>0.67572855099999996</v>
      </c>
      <c r="Q226" s="64">
        <v>0.70168128299999999</v>
      </c>
      <c r="R226" s="64">
        <v>0.88950310180000003</v>
      </c>
      <c r="S226" s="64">
        <v>0.78450704230000001</v>
      </c>
      <c r="T226" s="64">
        <v>0.64792358169999997</v>
      </c>
      <c r="U226" s="64">
        <v>0.22079499999999999</v>
      </c>
      <c r="V226" s="64">
        <v>0.1164682759</v>
      </c>
    </row>
    <row r="227" spans="1:22" ht="14.25" thickBot="1" x14ac:dyDescent="0.2">
      <c r="A227" s="11" t="s">
        <v>1139</v>
      </c>
      <c r="B227" s="9">
        <v>1</v>
      </c>
      <c r="C227" s="9">
        <v>1.1673</v>
      </c>
      <c r="D227" s="9">
        <v>8.3599999999999994E-2</v>
      </c>
      <c r="E227" s="9">
        <v>194.79810000000001</v>
      </c>
      <c r="F227" s="9" t="s">
        <v>5</v>
      </c>
      <c r="G227" s="10">
        <v>4.9399999999999999E-2</v>
      </c>
    </row>
    <row r="228" spans="1:22" ht="14.25" thickBot="1" x14ac:dyDescent="0.2">
      <c r="A228" s="11" t="s">
        <v>806</v>
      </c>
      <c r="B228" s="9">
        <v>1</v>
      </c>
      <c r="C228" s="9">
        <v>2.2225000000000001</v>
      </c>
      <c r="D228" s="9">
        <v>0.15920000000000001</v>
      </c>
      <c r="E228" s="9">
        <v>194.85419999999999</v>
      </c>
      <c r="F228" s="9" t="s">
        <v>5</v>
      </c>
      <c r="G228" s="10">
        <v>5.4899999999999997E-2</v>
      </c>
    </row>
    <row r="229" spans="1:22" ht="14.25" thickBot="1" x14ac:dyDescent="0.2">
      <c r="A229" s="11" t="s">
        <v>150</v>
      </c>
      <c r="B229" s="9">
        <v>1</v>
      </c>
      <c r="C229" s="9">
        <v>0.47689999999999999</v>
      </c>
      <c r="D229" s="9">
        <v>2.3099999999999999E-2</v>
      </c>
      <c r="E229" s="9">
        <v>427.59039999999999</v>
      </c>
      <c r="F229" s="9" t="s">
        <v>5</v>
      </c>
      <c r="G229" s="10">
        <v>8.8499999999999995E-2</v>
      </c>
    </row>
    <row r="230" spans="1:22" ht="14.25" thickBot="1" x14ac:dyDescent="0.2">
      <c r="A230" s="11" t="s">
        <v>764</v>
      </c>
      <c r="B230" s="9">
        <v>1</v>
      </c>
      <c r="C230" s="9">
        <v>0.48149999999999998</v>
      </c>
      <c r="D230" s="9">
        <v>4.8300000000000003E-2</v>
      </c>
      <c r="E230" s="9">
        <v>99.382199999999997</v>
      </c>
      <c r="F230" s="9" t="s">
        <v>5</v>
      </c>
      <c r="G230" s="10">
        <v>3.5900000000000001E-2</v>
      </c>
    </row>
    <row r="231" spans="1:22" x14ac:dyDescent="0.15">
      <c r="A231" s="4" t="s">
        <v>1058</v>
      </c>
      <c r="B231" s="1">
        <v>1</v>
      </c>
      <c r="C231" s="1">
        <v>0.60140000000000005</v>
      </c>
      <c r="D231" s="1">
        <v>0.04</v>
      </c>
      <c r="E231" s="1">
        <v>226.4786</v>
      </c>
      <c r="F231" s="1" t="s">
        <v>5</v>
      </c>
      <c r="G231" s="2">
        <v>6.4100000000000004E-2</v>
      </c>
    </row>
    <row r="233" spans="1:22" ht="14.25" thickBot="1" x14ac:dyDescent="0.2"/>
    <row r="234" spans="1:22" ht="15" thickBot="1" x14ac:dyDescent="0.25">
      <c r="A234" s="290" t="s">
        <v>7</v>
      </c>
      <c r="B234" s="291"/>
      <c r="C234" s="291"/>
      <c r="D234" s="291"/>
      <c r="E234" s="291"/>
      <c r="F234" s="291"/>
      <c r="G234" s="291"/>
      <c r="H234" s="64" t="s">
        <v>1004</v>
      </c>
      <c r="I234" s="64" t="s">
        <v>1005</v>
      </c>
      <c r="J234" s="64" t="s">
        <v>1006</v>
      </c>
      <c r="K234" s="64" t="s">
        <v>1007</v>
      </c>
      <c r="L234" s="64" t="s">
        <v>1008</v>
      </c>
      <c r="M234" s="64" t="s">
        <v>1009</v>
      </c>
      <c r="N234" s="64" t="s">
        <v>6</v>
      </c>
      <c r="O234" s="64" t="s">
        <v>1010</v>
      </c>
      <c r="P234" s="64" t="s">
        <v>1011</v>
      </c>
      <c r="Q234" s="64" t="s">
        <v>1012</v>
      </c>
      <c r="R234" s="64" t="s">
        <v>1013</v>
      </c>
      <c r="S234" s="64" t="s">
        <v>1014</v>
      </c>
      <c r="T234" s="64" t="s">
        <v>1015</v>
      </c>
      <c r="U234" s="64" t="s">
        <v>1016</v>
      </c>
      <c r="V234" s="64" t="s">
        <v>1017</v>
      </c>
    </row>
    <row r="235" spans="1:22" ht="14.25" x14ac:dyDescent="0.2">
      <c r="A235" s="292" t="s">
        <v>8</v>
      </c>
      <c r="B235" s="294" t="s">
        <v>1</v>
      </c>
      <c r="C235" s="294" t="s">
        <v>9</v>
      </c>
      <c r="D235" s="7" t="s">
        <v>10</v>
      </c>
      <c r="E235" s="7" t="s">
        <v>3</v>
      </c>
      <c r="F235" s="294" t="s">
        <v>4</v>
      </c>
      <c r="G235" s="296" t="s">
        <v>13</v>
      </c>
      <c r="H235" s="64" t="s">
        <v>1029</v>
      </c>
      <c r="I235" s="64">
        <v>64959</v>
      </c>
      <c r="J235" s="64">
        <v>11664</v>
      </c>
      <c r="K235" s="64">
        <v>30587</v>
      </c>
      <c r="L235" s="64">
        <v>8463</v>
      </c>
      <c r="M235" s="64">
        <v>73422</v>
      </c>
      <c r="N235" s="64">
        <v>42251</v>
      </c>
      <c r="O235" s="64">
        <v>115673</v>
      </c>
      <c r="P235" s="64">
        <v>0.66241041560000002</v>
      </c>
      <c r="Q235" s="64">
        <v>0.67987147550000004</v>
      </c>
      <c r="R235" s="64">
        <v>0.88473482059999997</v>
      </c>
      <c r="S235" s="64">
        <v>0.76889115100000005</v>
      </c>
      <c r="T235" s="64">
        <v>0.66409660280000005</v>
      </c>
      <c r="U235" s="64">
        <v>0.238345</v>
      </c>
      <c r="V235" s="64">
        <v>0.1394675983</v>
      </c>
    </row>
    <row r="236" spans="1:22" ht="15" thickBot="1" x14ac:dyDescent="0.25">
      <c r="A236" s="293"/>
      <c r="B236" s="295"/>
      <c r="C236" s="295"/>
      <c r="D236" s="8" t="s">
        <v>11</v>
      </c>
      <c r="E236" s="8" t="s">
        <v>2</v>
      </c>
      <c r="F236" s="295"/>
      <c r="G236" s="297"/>
      <c r="H236" s="64" t="s">
        <v>1031</v>
      </c>
      <c r="I236" s="64">
        <v>32297</v>
      </c>
      <c r="J236" s="64">
        <v>6594</v>
      </c>
      <c r="K236" s="64">
        <v>15088</v>
      </c>
      <c r="L236" s="64">
        <v>4574</v>
      </c>
      <c r="M236" s="64">
        <v>36871</v>
      </c>
      <c r="N236" s="64">
        <v>21682</v>
      </c>
      <c r="O236" s="64">
        <v>58553</v>
      </c>
      <c r="P236" s="64">
        <v>0.66420166349999998</v>
      </c>
      <c r="Q236" s="64">
        <v>0.68158700009999995</v>
      </c>
      <c r="R236" s="64">
        <v>0.87594586529999996</v>
      </c>
      <c r="S236" s="64">
        <v>0.76663976450000004</v>
      </c>
      <c r="T236" s="64">
        <v>0.6623928026</v>
      </c>
      <c r="U236" s="64">
        <v>0.23571400000000001</v>
      </c>
      <c r="V236" s="64">
        <v>0.13919177669999999</v>
      </c>
    </row>
    <row r="237" spans="1:22" ht="14.25" thickBot="1" x14ac:dyDescent="0.2">
      <c r="A237" s="11" t="s">
        <v>12</v>
      </c>
      <c r="B237" s="9">
        <v>1</v>
      </c>
      <c r="C237" s="9">
        <v>0.52859999999999996</v>
      </c>
      <c r="D237" s="9">
        <v>6.6899999999999998E-3</v>
      </c>
      <c r="E237" s="9">
        <v>6239.1196</v>
      </c>
      <c r="F237" s="9" t="s">
        <v>5</v>
      </c>
      <c r="G237" s="10"/>
      <c r="H237" s="64" t="s">
        <v>1149</v>
      </c>
      <c r="I237" s="64">
        <v>16590</v>
      </c>
      <c r="J237" s="64">
        <v>3171</v>
      </c>
      <c r="K237" s="64">
        <v>8112</v>
      </c>
      <c r="L237" s="64">
        <v>2055</v>
      </c>
      <c r="M237" s="64">
        <v>18645</v>
      </c>
      <c r="N237" s="64">
        <v>11283</v>
      </c>
      <c r="O237" s="64">
        <v>29928</v>
      </c>
      <c r="P237" s="64">
        <v>0.6602846832</v>
      </c>
      <c r="Q237" s="64">
        <v>0.671605538</v>
      </c>
      <c r="R237" s="64">
        <v>0.88978278359999996</v>
      </c>
      <c r="S237" s="64">
        <v>0.76545089629999996</v>
      </c>
      <c r="T237" s="64">
        <v>0.65977425609999996</v>
      </c>
      <c r="U237" s="64">
        <v>0.23883599999999999</v>
      </c>
      <c r="V237" s="64">
        <v>0.13767176189999999</v>
      </c>
    </row>
    <row r="238" spans="1:22" ht="14.25" thickBot="1" x14ac:dyDescent="0.2">
      <c r="A238" s="11" t="s">
        <v>760</v>
      </c>
      <c r="B238" s="9">
        <v>1</v>
      </c>
      <c r="C238" s="9">
        <v>0.95630000000000004</v>
      </c>
      <c r="D238" s="9">
        <v>3.3399999999999999E-2</v>
      </c>
      <c r="E238" s="9">
        <v>820.1653</v>
      </c>
      <c r="F238" s="9" t="s">
        <v>5</v>
      </c>
      <c r="G238" s="10">
        <v>0.1045</v>
      </c>
      <c r="H238" s="64" t="s">
        <v>1150</v>
      </c>
      <c r="I238" s="64">
        <v>15707</v>
      </c>
      <c r="J238" s="64">
        <v>3423</v>
      </c>
      <c r="K238" s="64">
        <v>6976</v>
      </c>
      <c r="L238" s="64">
        <v>2519</v>
      </c>
      <c r="M238" s="64">
        <v>18226</v>
      </c>
      <c r="N238" s="64">
        <v>10399</v>
      </c>
      <c r="O238" s="64">
        <v>28625</v>
      </c>
      <c r="P238" s="64">
        <v>0.66829694319999999</v>
      </c>
      <c r="Q238" s="64">
        <v>0.69245690609999999</v>
      </c>
      <c r="R238" s="64">
        <v>0.86179084819999996</v>
      </c>
      <c r="S238" s="64">
        <v>0.76789948419999998</v>
      </c>
      <c r="T238" s="64">
        <v>0.66698054650000005</v>
      </c>
      <c r="U238" s="64">
        <v>0.23885400000000001</v>
      </c>
      <c r="V238" s="64">
        <v>0.13826621310000001</v>
      </c>
    </row>
    <row r="239" spans="1:22" ht="14.25" thickBot="1" x14ac:dyDescent="0.2">
      <c r="A239" s="11" t="s">
        <v>1095</v>
      </c>
      <c r="B239" s="9">
        <v>1</v>
      </c>
      <c r="C239" s="9">
        <v>0.83520000000000005</v>
      </c>
      <c r="D239" s="9">
        <v>1.5299999999999999E-2</v>
      </c>
      <c r="E239" s="9">
        <v>2977.3487</v>
      </c>
      <c r="F239" s="9" t="s">
        <v>5</v>
      </c>
      <c r="G239" s="10">
        <v>0.22770000000000001</v>
      </c>
      <c r="H239" s="64" t="s">
        <v>1033</v>
      </c>
      <c r="I239" s="64">
        <v>44784</v>
      </c>
      <c r="J239" s="64">
        <v>8501</v>
      </c>
      <c r="K239" s="64">
        <v>26068</v>
      </c>
      <c r="L239" s="64">
        <v>5828</v>
      </c>
      <c r="M239" s="64">
        <v>50612</v>
      </c>
      <c r="N239" s="64">
        <v>34569</v>
      </c>
      <c r="O239" s="64">
        <v>85181</v>
      </c>
      <c r="P239" s="64">
        <v>0.62555029880000002</v>
      </c>
      <c r="Q239" s="64">
        <v>0.63207813469999996</v>
      </c>
      <c r="R239" s="64">
        <v>0.8848494428</v>
      </c>
      <c r="S239" s="64">
        <v>0.73740367520000005</v>
      </c>
      <c r="T239" s="64">
        <v>0.63231079440000004</v>
      </c>
      <c r="U239" s="64">
        <v>0.189749</v>
      </c>
      <c r="V239" s="64">
        <v>0.12691239230000001</v>
      </c>
    </row>
    <row r="240" spans="1:22" ht="14.25" thickBot="1" x14ac:dyDescent="0.2">
      <c r="A240" s="11" t="s">
        <v>1089</v>
      </c>
      <c r="B240" s="9">
        <v>1</v>
      </c>
      <c r="C240" s="9">
        <v>0.89839999999999998</v>
      </c>
      <c r="D240" s="9">
        <v>3.9699999999999999E-2</v>
      </c>
      <c r="E240" s="9">
        <v>512.327</v>
      </c>
      <c r="F240" s="9" t="s">
        <v>5</v>
      </c>
      <c r="G240" s="10">
        <v>8.2000000000000003E-2</v>
      </c>
      <c r="H240" s="64" t="s">
        <v>1043</v>
      </c>
      <c r="I240" s="64">
        <v>16747</v>
      </c>
      <c r="J240" s="64">
        <v>3506</v>
      </c>
      <c r="K240" s="64">
        <v>9157</v>
      </c>
      <c r="L240" s="64">
        <v>2272</v>
      </c>
      <c r="M240" s="64">
        <v>19019</v>
      </c>
      <c r="N240" s="64">
        <v>12663</v>
      </c>
      <c r="O240" s="64">
        <v>31682</v>
      </c>
      <c r="P240" s="64">
        <v>0.63925888519999996</v>
      </c>
      <c r="Q240" s="64">
        <v>0.6465024707</v>
      </c>
      <c r="R240" s="64">
        <v>0.88054051209999995</v>
      </c>
      <c r="S240" s="64">
        <v>0.74558689310000004</v>
      </c>
      <c r="T240" s="64">
        <v>0.64544037119999997</v>
      </c>
      <c r="U240" s="64">
        <v>0.20480899999999999</v>
      </c>
      <c r="V240" s="64">
        <v>0.1353362427</v>
      </c>
    </row>
    <row r="241" spans="1:22" ht="14.25" thickBot="1" x14ac:dyDescent="0.2">
      <c r="A241" s="11" t="s">
        <v>1137</v>
      </c>
      <c r="B241" s="9">
        <v>1</v>
      </c>
      <c r="C241" s="9">
        <v>0.94330000000000003</v>
      </c>
      <c r="D241" s="9">
        <v>6.8199999999999997E-2</v>
      </c>
      <c r="E241" s="9">
        <v>191.2851</v>
      </c>
      <c r="F241" s="9" t="s">
        <v>5</v>
      </c>
      <c r="G241" s="10">
        <v>5.6599999999999998E-2</v>
      </c>
      <c r="H241" s="64" t="s">
        <v>1045</v>
      </c>
      <c r="I241" s="64">
        <v>13428</v>
      </c>
      <c r="J241" s="64">
        <v>3005</v>
      </c>
      <c r="K241" s="64">
        <v>10647</v>
      </c>
      <c r="L241" s="64">
        <v>1884</v>
      </c>
      <c r="M241" s="64">
        <v>15312</v>
      </c>
      <c r="N241" s="64">
        <v>13652</v>
      </c>
      <c r="O241" s="64">
        <v>28964</v>
      </c>
      <c r="P241" s="64">
        <v>0.56735948069999997</v>
      </c>
      <c r="Q241" s="64">
        <v>0.55775700930000005</v>
      </c>
      <c r="R241" s="64">
        <v>0.87695924759999999</v>
      </c>
      <c r="S241" s="64">
        <v>0.68184934119999996</v>
      </c>
      <c r="T241" s="64">
        <v>0.59955504849999997</v>
      </c>
      <c r="U241" s="64">
        <v>0.145151</v>
      </c>
      <c r="V241" s="64">
        <v>0.1122870951</v>
      </c>
    </row>
    <row r="242" spans="1:22" ht="14.25" thickBot="1" x14ac:dyDescent="0.2">
      <c r="A242" s="11" t="s">
        <v>1091</v>
      </c>
      <c r="B242" s="9">
        <v>1</v>
      </c>
      <c r="C242" s="9">
        <v>0.10340000000000001</v>
      </c>
      <c r="D242" s="9">
        <v>9.2899999999999996E-3</v>
      </c>
      <c r="E242" s="9">
        <v>123.71040000000001</v>
      </c>
      <c r="F242" s="9" t="s">
        <v>5</v>
      </c>
      <c r="G242" s="10">
        <v>3.9899999999999998E-2</v>
      </c>
      <c r="H242" s="64" t="s">
        <v>1090</v>
      </c>
      <c r="I242" s="64">
        <v>14609</v>
      </c>
      <c r="J242" s="64">
        <v>1990</v>
      </c>
      <c r="K242" s="64">
        <v>6264</v>
      </c>
      <c r="L242" s="64">
        <v>1672</v>
      </c>
      <c r="M242" s="64">
        <v>16281</v>
      </c>
      <c r="N242" s="64">
        <v>8254</v>
      </c>
      <c r="O242" s="64">
        <v>24535</v>
      </c>
      <c r="P242" s="64">
        <v>0.67654371310000005</v>
      </c>
      <c r="Q242" s="64">
        <v>0.69989939160000003</v>
      </c>
      <c r="R242" s="64">
        <v>0.89730360539999998</v>
      </c>
      <c r="S242" s="64">
        <v>0.78640254080000005</v>
      </c>
      <c r="T242" s="64">
        <v>0.65202990439999997</v>
      </c>
      <c r="U242" s="64">
        <v>0.22550500000000001</v>
      </c>
      <c r="V242" s="64">
        <v>0.1192107364</v>
      </c>
    </row>
    <row r="243" spans="1:22" ht="14.25" thickBot="1" x14ac:dyDescent="0.2">
      <c r="A243" s="11" t="s">
        <v>1139</v>
      </c>
      <c r="B243" s="9">
        <v>1</v>
      </c>
      <c r="C243" s="9">
        <v>1.1354</v>
      </c>
      <c r="D243" s="9">
        <v>8.3799999999999999E-2</v>
      </c>
      <c r="E243" s="9">
        <v>183.3724</v>
      </c>
      <c r="F243" s="9" t="s">
        <v>5</v>
      </c>
      <c r="G243" s="10">
        <v>4.8000000000000001E-2</v>
      </c>
    </row>
    <row r="244" spans="1:22" ht="14.25" thickBot="1" x14ac:dyDescent="0.2">
      <c r="A244" s="11" t="s">
        <v>806</v>
      </c>
      <c r="B244" s="9">
        <v>1</v>
      </c>
      <c r="C244" s="9">
        <v>2.5518000000000001</v>
      </c>
      <c r="D244" s="9">
        <v>0.15490000000000001</v>
      </c>
      <c r="E244" s="9">
        <v>271.51299999999998</v>
      </c>
      <c r="F244" s="9" t="s">
        <v>5</v>
      </c>
      <c r="G244" s="10">
        <v>6.3100000000000003E-2</v>
      </c>
    </row>
    <row r="245" spans="1:22" ht="14.25" thickBot="1" x14ac:dyDescent="0.2">
      <c r="A245" s="11" t="s">
        <v>150</v>
      </c>
      <c r="B245" s="9">
        <v>1</v>
      </c>
      <c r="C245" s="9">
        <v>0.4587</v>
      </c>
      <c r="D245" s="9">
        <v>2.3E-2</v>
      </c>
      <c r="E245" s="9">
        <v>397.02420000000001</v>
      </c>
      <c r="F245" s="9" t="s">
        <v>5</v>
      </c>
      <c r="G245" s="10">
        <v>8.5099999999999995E-2</v>
      </c>
    </row>
    <row r="246" spans="1:22" ht="14.25" thickBot="1" x14ac:dyDescent="0.2">
      <c r="A246" s="11" t="s">
        <v>764</v>
      </c>
      <c r="B246" s="9">
        <v>1</v>
      </c>
      <c r="C246" s="9">
        <v>0.53239999999999998</v>
      </c>
      <c r="D246" s="9">
        <v>4.82E-2</v>
      </c>
      <c r="E246" s="9">
        <v>122.0317</v>
      </c>
      <c r="F246" s="9" t="s">
        <v>5</v>
      </c>
      <c r="G246" s="10">
        <v>3.9699999999999999E-2</v>
      </c>
    </row>
    <row r="247" spans="1:22" x14ac:dyDescent="0.15">
      <c r="A247" s="4" t="s">
        <v>1060</v>
      </c>
      <c r="B247" s="1">
        <v>1</v>
      </c>
      <c r="C247" s="1">
        <v>0.47539999999999999</v>
      </c>
      <c r="D247" s="1">
        <v>6.0400000000000002E-2</v>
      </c>
      <c r="E247" s="1">
        <v>61.945799999999998</v>
      </c>
      <c r="F247" s="1" t="s">
        <v>5</v>
      </c>
      <c r="G247" s="2">
        <v>2.75E-2</v>
      </c>
    </row>
    <row r="249" spans="1:22" ht="14.25" thickBot="1" x14ac:dyDescent="0.2"/>
    <row r="250" spans="1:22" ht="15" thickBot="1" x14ac:dyDescent="0.25">
      <c r="A250" s="290" t="s">
        <v>7</v>
      </c>
      <c r="B250" s="291"/>
      <c r="C250" s="291"/>
      <c r="D250" s="291"/>
      <c r="E250" s="291"/>
      <c r="F250" s="291"/>
      <c r="G250" s="291"/>
      <c r="H250" s="64" t="s">
        <v>1004</v>
      </c>
      <c r="I250" s="64" t="s">
        <v>1005</v>
      </c>
      <c r="J250" s="64" t="s">
        <v>1006</v>
      </c>
      <c r="K250" s="64" t="s">
        <v>1007</v>
      </c>
      <c r="L250" s="64" t="s">
        <v>1008</v>
      </c>
      <c r="M250" s="64" t="s">
        <v>1009</v>
      </c>
      <c r="N250" s="64" t="s">
        <v>6</v>
      </c>
      <c r="O250" s="64" t="s">
        <v>1010</v>
      </c>
      <c r="P250" s="64" t="s">
        <v>1011</v>
      </c>
      <c r="Q250" s="64" t="s">
        <v>1012</v>
      </c>
      <c r="R250" s="64" t="s">
        <v>1013</v>
      </c>
      <c r="S250" s="64" t="s">
        <v>1014</v>
      </c>
      <c r="T250" s="64" t="s">
        <v>1015</v>
      </c>
      <c r="U250" s="156" t="s">
        <v>1016</v>
      </c>
      <c r="V250" s="64" t="s">
        <v>1017</v>
      </c>
    </row>
    <row r="251" spans="1:22" ht="14.25" x14ac:dyDescent="0.2">
      <c r="A251" s="292" t="s">
        <v>8</v>
      </c>
      <c r="B251" s="294" t="s">
        <v>1</v>
      </c>
      <c r="C251" s="294" t="s">
        <v>9</v>
      </c>
      <c r="D251" s="7" t="s">
        <v>10</v>
      </c>
      <c r="E251" s="7" t="s">
        <v>3</v>
      </c>
      <c r="F251" s="294" t="s">
        <v>4</v>
      </c>
      <c r="G251" s="296" t="s">
        <v>13</v>
      </c>
      <c r="H251" s="64" t="s">
        <v>1029</v>
      </c>
      <c r="I251" s="64">
        <v>65018</v>
      </c>
      <c r="J251" s="64">
        <v>11629</v>
      </c>
      <c r="K251" s="64">
        <v>30622</v>
      </c>
      <c r="L251" s="64">
        <v>8404</v>
      </c>
      <c r="M251" s="64">
        <v>73422</v>
      </c>
      <c r="N251" s="64">
        <v>42251</v>
      </c>
      <c r="O251" s="64">
        <v>115673</v>
      </c>
      <c r="P251" s="64">
        <v>0.66261789699999996</v>
      </c>
      <c r="Q251" s="64">
        <v>0.67982015890000003</v>
      </c>
      <c r="R251" s="64">
        <v>0.88553839450000005</v>
      </c>
      <c r="S251" s="64">
        <v>0.7691616094</v>
      </c>
      <c r="T251" s="64">
        <v>0.66466433680000003</v>
      </c>
      <c r="U251" s="156">
        <v>0.23814399999999999</v>
      </c>
      <c r="V251" s="64">
        <v>0.1399280869</v>
      </c>
    </row>
    <row r="252" spans="1:22" ht="15" thickBot="1" x14ac:dyDescent="0.25">
      <c r="A252" s="293"/>
      <c r="B252" s="295"/>
      <c r="C252" s="295"/>
      <c r="D252" s="8" t="s">
        <v>11</v>
      </c>
      <c r="E252" s="8" t="s">
        <v>2</v>
      </c>
      <c r="F252" s="295"/>
      <c r="G252" s="297"/>
      <c r="H252" s="64" t="s">
        <v>1031</v>
      </c>
      <c r="I252" s="64">
        <v>32072</v>
      </c>
      <c r="J252" s="64">
        <v>6822</v>
      </c>
      <c r="K252" s="64">
        <v>14860</v>
      </c>
      <c r="L252" s="64">
        <v>4799</v>
      </c>
      <c r="M252" s="64">
        <v>36871</v>
      </c>
      <c r="N252" s="64">
        <v>21682</v>
      </c>
      <c r="O252" s="64">
        <v>58553</v>
      </c>
      <c r="P252" s="64">
        <v>0.66425289909999996</v>
      </c>
      <c r="Q252" s="64">
        <v>0.68337168670000004</v>
      </c>
      <c r="R252" s="64">
        <v>0.86984350840000002</v>
      </c>
      <c r="S252" s="64">
        <v>0.76541412600000003</v>
      </c>
      <c r="T252" s="64">
        <v>0.66241814040000002</v>
      </c>
      <c r="U252" s="156">
        <v>0.237986</v>
      </c>
      <c r="V252" s="64">
        <v>0.13937945809999999</v>
      </c>
    </row>
    <row r="253" spans="1:22" ht="14.25" thickBot="1" x14ac:dyDescent="0.2">
      <c r="A253" s="11" t="s">
        <v>12</v>
      </c>
      <c r="B253" s="9">
        <v>1</v>
      </c>
      <c r="C253" s="9">
        <v>0.52749999999999997</v>
      </c>
      <c r="D253" s="9">
        <v>6.6899999999999998E-3</v>
      </c>
      <c r="E253" s="9">
        <v>6212.2794000000004</v>
      </c>
      <c r="F253" s="9" t="s">
        <v>5</v>
      </c>
      <c r="G253" s="10"/>
      <c r="H253" s="64" t="s">
        <v>1149</v>
      </c>
      <c r="I253" s="64">
        <v>16462</v>
      </c>
      <c r="J253" s="64">
        <v>3295</v>
      </c>
      <c r="K253" s="64">
        <v>7988</v>
      </c>
      <c r="L253" s="64">
        <v>2183</v>
      </c>
      <c r="M253" s="64">
        <v>18645</v>
      </c>
      <c r="N253" s="64">
        <v>11283</v>
      </c>
      <c r="O253" s="64">
        <v>29928</v>
      </c>
      <c r="P253" s="64">
        <v>0.66015102910000001</v>
      </c>
      <c r="Q253" s="64">
        <v>0.67329243350000001</v>
      </c>
      <c r="R253" s="64">
        <v>0.88291767229999996</v>
      </c>
      <c r="S253" s="64">
        <v>0.7639865414</v>
      </c>
      <c r="T253" s="64">
        <v>0.6589780314</v>
      </c>
      <c r="U253" s="156">
        <v>0.23895</v>
      </c>
      <c r="V253" s="64">
        <v>0.13713810670000001</v>
      </c>
    </row>
    <row r="254" spans="1:22" ht="14.25" thickBot="1" x14ac:dyDescent="0.2">
      <c r="A254" s="11" t="s">
        <v>760</v>
      </c>
      <c r="B254" s="9">
        <v>1</v>
      </c>
      <c r="C254" s="9">
        <v>0.95669999999999999</v>
      </c>
      <c r="D254" s="9">
        <v>3.3399999999999999E-2</v>
      </c>
      <c r="E254" s="9">
        <v>820.32309999999995</v>
      </c>
      <c r="F254" s="9" t="s">
        <v>5</v>
      </c>
      <c r="G254" s="10">
        <v>0.1046</v>
      </c>
      <c r="H254" s="64" t="s">
        <v>1150</v>
      </c>
      <c r="I254" s="64">
        <v>15610</v>
      </c>
      <c r="J254" s="64">
        <v>3527</v>
      </c>
      <c r="K254" s="64">
        <v>6872</v>
      </c>
      <c r="L254" s="64">
        <v>2616</v>
      </c>
      <c r="M254" s="64">
        <v>18226</v>
      </c>
      <c r="N254" s="64">
        <v>10399</v>
      </c>
      <c r="O254" s="64">
        <v>28625</v>
      </c>
      <c r="P254" s="64">
        <v>0.66854148469999997</v>
      </c>
      <c r="Q254" s="64">
        <v>0.69433324439999999</v>
      </c>
      <c r="R254" s="64">
        <v>0.8564687809</v>
      </c>
      <c r="S254" s="64">
        <v>0.76692542009999998</v>
      </c>
      <c r="T254" s="64">
        <v>0.66787571639999999</v>
      </c>
      <c r="U254" s="156">
        <v>0.24127000000000001</v>
      </c>
      <c r="V254" s="64">
        <v>0.13901020519999999</v>
      </c>
    </row>
    <row r="255" spans="1:22" ht="14.25" thickBot="1" x14ac:dyDescent="0.2">
      <c r="A255" s="11" t="s">
        <v>1095</v>
      </c>
      <c r="B255" s="9">
        <v>1</v>
      </c>
      <c r="C255" s="9">
        <v>0.84160000000000001</v>
      </c>
      <c r="D255" s="9">
        <v>1.5299999999999999E-2</v>
      </c>
      <c r="E255" s="9">
        <v>3032.2255</v>
      </c>
      <c r="F255" s="9" t="s">
        <v>5</v>
      </c>
      <c r="G255" s="10">
        <v>0.22939999999999999</v>
      </c>
      <c r="H255" s="64" t="s">
        <v>1033</v>
      </c>
      <c r="I255" s="64">
        <v>44629</v>
      </c>
      <c r="J255" s="64">
        <v>8706</v>
      </c>
      <c r="K255" s="64">
        <v>25863</v>
      </c>
      <c r="L255" s="64">
        <v>5983</v>
      </c>
      <c r="M255" s="64">
        <v>50612</v>
      </c>
      <c r="N255" s="64">
        <v>34569</v>
      </c>
      <c r="O255" s="64">
        <v>85181</v>
      </c>
      <c r="P255" s="64">
        <v>0.62613728410000002</v>
      </c>
      <c r="Q255" s="64">
        <v>0.63310730299999995</v>
      </c>
      <c r="R255" s="64">
        <v>0.88178692800000003</v>
      </c>
      <c r="S255" s="64">
        <v>0.73703593609999996</v>
      </c>
      <c r="T255" s="64">
        <v>0.632692484</v>
      </c>
      <c r="U255" s="156">
        <v>0.19389799999999999</v>
      </c>
      <c r="V255" s="64">
        <v>0.1273288943</v>
      </c>
    </row>
    <row r="256" spans="1:22" ht="14.25" thickBot="1" x14ac:dyDescent="0.2">
      <c r="A256" s="11" t="s">
        <v>1089</v>
      </c>
      <c r="B256" s="9">
        <v>1</v>
      </c>
      <c r="C256" s="9">
        <v>0.90500000000000003</v>
      </c>
      <c r="D256" s="9">
        <v>3.9699999999999999E-2</v>
      </c>
      <c r="E256" s="9">
        <v>519.82150000000001</v>
      </c>
      <c r="F256" s="9" t="s">
        <v>5</v>
      </c>
      <c r="G256" s="10">
        <v>8.2600000000000007E-2</v>
      </c>
      <c r="H256" s="64" t="s">
        <v>1043</v>
      </c>
      <c r="I256" s="64">
        <v>16674</v>
      </c>
      <c r="J256" s="64">
        <v>3618</v>
      </c>
      <c r="K256" s="64">
        <v>9045</v>
      </c>
      <c r="L256" s="64">
        <v>2345</v>
      </c>
      <c r="M256" s="64">
        <v>19019</v>
      </c>
      <c r="N256" s="64">
        <v>12663</v>
      </c>
      <c r="O256" s="64">
        <v>31682</v>
      </c>
      <c r="P256" s="64">
        <v>0.64048986809999997</v>
      </c>
      <c r="Q256" s="64">
        <v>0.6483144757</v>
      </c>
      <c r="R256" s="64">
        <v>0.87670224510000005</v>
      </c>
      <c r="S256" s="64">
        <v>0.74540658950000005</v>
      </c>
      <c r="T256" s="64">
        <v>0.64626601049999999</v>
      </c>
      <c r="U256" s="156">
        <v>0.20993999999999999</v>
      </c>
      <c r="V256" s="64">
        <v>0.13620011570000001</v>
      </c>
    </row>
    <row r="257" spans="1:22" ht="14.25" thickBot="1" x14ac:dyDescent="0.2">
      <c r="A257" s="11" t="s">
        <v>1137</v>
      </c>
      <c r="B257" s="9">
        <v>1</v>
      </c>
      <c r="C257" s="9">
        <v>0.92310000000000003</v>
      </c>
      <c r="D257" s="9">
        <v>6.8199999999999997E-2</v>
      </c>
      <c r="E257" s="9">
        <v>183.27</v>
      </c>
      <c r="F257" s="9" t="s">
        <v>5</v>
      </c>
      <c r="G257" s="10">
        <v>5.5399999999999998E-2</v>
      </c>
      <c r="H257" s="64" t="s">
        <v>1045</v>
      </c>
      <c r="I257" s="64">
        <v>13384</v>
      </c>
      <c r="J257" s="64">
        <v>3057</v>
      </c>
      <c r="K257" s="64">
        <v>10595</v>
      </c>
      <c r="L257" s="64">
        <v>1928</v>
      </c>
      <c r="M257" s="64">
        <v>15312</v>
      </c>
      <c r="N257" s="64">
        <v>13652</v>
      </c>
      <c r="O257" s="64">
        <v>28964</v>
      </c>
      <c r="P257" s="64">
        <v>0.5676356857</v>
      </c>
      <c r="Q257" s="64">
        <v>0.55815505229999995</v>
      </c>
      <c r="R257" s="64">
        <v>0.87408568440000001</v>
      </c>
      <c r="S257" s="64">
        <v>0.68127561020000005</v>
      </c>
      <c r="T257" s="64">
        <v>0.5994678712</v>
      </c>
      <c r="U257" s="156">
        <v>0.147731</v>
      </c>
      <c r="V257" s="64">
        <v>0.1124242424</v>
      </c>
    </row>
    <row r="258" spans="1:22" ht="14.25" thickBot="1" x14ac:dyDescent="0.2">
      <c r="A258" s="11" t="s">
        <v>1091</v>
      </c>
      <c r="B258" s="9">
        <v>1</v>
      </c>
      <c r="C258" s="9">
        <v>0.10730000000000001</v>
      </c>
      <c r="D258" s="9">
        <v>9.2999999999999992E-3</v>
      </c>
      <c r="E258" s="9">
        <v>133.0043</v>
      </c>
      <c r="F258" s="9" t="s">
        <v>5</v>
      </c>
      <c r="G258" s="10">
        <v>4.1399999999999999E-2</v>
      </c>
      <c r="H258" s="64" t="s">
        <v>1090</v>
      </c>
      <c r="I258" s="64">
        <v>14571</v>
      </c>
      <c r="J258" s="64">
        <v>2031</v>
      </c>
      <c r="K258" s="64">
        <v>6223</v>
      </c>
      <c r="L258" s="64">
        <v>1710</v>
      </c>
      <c r="M258" s="64">
        <v>16281</v>
      </c>
      <c r="N258" s="64">
        <v>8254</v>
      </c>
      <c r="O258" s="64">
        <v>24535</v>
      </c>
      <c r="P258" s="64">
        <v>0.67666598739999995</v>
      </c>
      <c r="Q258" s="64">
        <v>0.70073098010000001</v>
      </c>
      <c r="R258" s="64">
        <v>0.89496959649999996</v>
      </c>
      <c r="S258" s="64">
        <v>0.78602832099999997</v>
      </c>
      <c r="T258" s="64">
        <v>0.65205785429999996</v>
      </c>
      <c r="U258" s="156">
        <v>0.22714100000000001</v>
      </c>
      <c r="V258" s="64">
        <v>0.1193372643</v>
      </c>
    </row>
    <row r="259" spans="1:22" ht="14.25" thickBot="1" x14ac:dyDescent="0.2">
      <c r="A259" s="11" t="s">
        <v>1139</v>
      </c>
      <c r="B259" s="9">
        <v>1</v>
      </c>
      <c r="C259" s="9">
        <v>1.1451</v>
      </c>
      <c r="D259" s="9">
        <v>8.3799999999999999E-2</v>
      </c>
      <c r="E259" s="9">
        <v>186.65559999999999</v>
      </c>
      <c r="F259" s="9" t="s">
        <v>5</v>
      </c>
      <c r="G259" s="10">
        <v>4.8399999999999999E-2</v>
      </c>
    </row>
    <row r="260" spans="1:22" ht="14.25" thickBot="1" x14ac:dyDescent="0.2">
      <c r="A260" s="11" t="s">
        <v>806</v>
      </c>
      <c r="B260" s="9">
        <v>1</v>
      </c>
      <c r="C260" s="9">
        <v>2.6356999999999999</v>
      </c>
      <c r="D260" s="9">
        <v>0.1552</v>
      </c>
      <c r="E260" s="9">
        <v>288.4486</v>
      </c>
      <c r="F260" s="9" t="s">
        <v>5</v>
      </c>
      <c r="G260" s="10">
        <v>6.5100000000000005E-2</v>
      </c>
    </row>
    <row r="261" spans="1:22" ht="14.25" thickBot="1" x14ac:dyDescent="0.2">
      <c r="A261" s="11" t="s">
        <v>150</v>
      </c>
      <c r="B261" s="9">
        <v>1</v>
      </c>
      <c r="C261" s="9">
        <v>0.39660000000000001</v>
      </c>
      <c r="D261" s="9">
        <v>2.4E-2</v>
      </c>
      <c r="E261" s="9">
        <v>272.63650000000001</v>
      </c>
      <c r="F261" s="9" t="s">
        <v>5</v>
      </c>
      <c r="G261" s="10">
        <v>7.3599999999999999E-2</v>
      </c>
    </row>
    <row r="262" spans="1:22" ht="14.25" thickBot="1" x14ac:dyDescent="0.2">
      <c r="A262" s="11" t="s">
        <v>764</v>
      </c>
      <c r="B262" s="9">
        <v>1</v>
      </c>
      <c r="C262" s="9">
        <v>0.57210000000000005</v>
      </c>
      <c r="D262" s="9">
        <v>4.8300000000000003E-2</v>
      </c>
      <c r="E262" s="9">
        <v>140.16079999999999</v>
      </c>
      <c r="F262" s="9" t="s">
        <v>5</v>
      </c>
      <c r="G262" s="10">
        <v>4.2700000000000002E-2</v>
      </c>
    </row>
    <row r="263" spans="1:22" x14ac:dyDescent="0.15">
      <c r="A263" s="4" t="s">
        <v>1140</v>
      </c>
      <c r="B263" s="1">
        <v>1</v>
      </c>
      <c r="C263" s="1">
        <v>0.41539999999999999</v>
      </c>
      <c r="D263" s="1">
        <v>4.1700000000000001E-2</v>
      </c>
      <c r="E263" s="1">
        <v>99.014899999999997</v>
      </c>
      <c r="F263" s="1" t="s">
        <v>5</v>
      </c>
      <c r="G263" s="2">
        <v>3.7499999999999999E-2</v>
      </c>
    </row>
    <row r="265" spans="1:22" ht="14.25" thickBot="1" x14ac:dyDescent="0.2"/>
    <row r="266" spans="1:22" ht="15" thickBot="1" x14ac:dyDescent="0.25">
      <c r="A266" s="290" t="s">
        <v>7</v>
      </c>
      <c r="B266" s="291"/>
      <c r="C266" s="291"/>
      <c r="D266" s="291"/>
      <c r="E266" s="291"/>
      <c r="F266" s="291"/>
      <c r="G266" s="291"/>
      <c r="H266" s="64" t="s">
        <v>1004</v>
      </c>
      <c r="I266" s="64" t="s">
        <v>1005</v>
      </c>
      <c r="J266" s="64" t="s">
        <v>1006</v>
      </c>
      <c r="K266" s="64" t="s">
        <v>1007</v>
      </c>
      <c r="L266" s="64" t="s">
        <v>1008</v>
      </c>
      <c r="M266" s="64" t="s">
        <v>1009</v>
      </c>
      <c r="N266" s="64" t="s">
        <v>6</v>
      </c>
      <c r="O266" s="64" t="s">
        <v>1010</v>
      </c>
      <c r="P266" s="64" t="s">
        <v>1011</v>
      </c>
      <c r="Q266" s="64" t="s">
        <v>1012</v>
      </c>
      <c r="R266" s="64" t="s">
        <v>1013</v>
      </c>
      <c r="S266" s="64" t="s">
        <v>1014</v>
      </c>
      <c r="T266" s="64" t="s">
        <v>1015</v>
      </c>
      <c r="U266" s="64" t="s">
        <v>1016</v>
      </c>
      <c r="V266" s="64" t="s">
        <v>1017</v>
      </c>
    </row>
    <row r="267" spans="1:22" ht="14.25" x14ac:dyDescent="0.2">
      <c r="A267" s="292" t="s">
        <v>8</v>
      </c>
      <c r="B267" s="294" t="s">
        <v>1</v>
      </c>
      <c r="C267" s="294" t="s">
        <v>9</v>
      </c>
      <c r="D267" s="7" t="s">
        <v>10</v>
      </c>
      <c r="E267" s="7" t="s">
        <v>3</v>
      </c>
      <c r="F267" s="294" t="s">
        <v>4</v>
      </c>
      <c r="G267" s="296" t="s">
        <v>13</v>
      </c>
      <c r="H267" s="64" t="s">
        <v>1029</v>
      </c>
      <c r="I267" s="64">
        <v>65018</v>
      </c>
      <c r="J267" s="64">
        <v>11577</v>
      </c>
      <c r="K267" s="64">
        <v>30674</v>
      </c>
      <c r="L267" s="64">
        <v>8404</v>
      </c>
      <c r="M267" s="64">
        <v>73422</v>
      </c>
      <c r="N267" s="64">
        <v>42251</v>
      </c>
      <c r="O267" s="64">
        <v>115673</v>
      </c>
      <c r="P267" s="64">
        <v>0.66216835389999995</v>
      </c>
      <c r="Q267" s="64">
        <v>0.67945073779999998</v>
      </c>
      <c r="R267" s="64">
        <v>0.88553839450000005</v>
      </c>
      <c r="S267" s="64">
        <v>0.76892510380000001</v>
      </c>
      <c r="T267" s="64">
        <v>0.66441387649999994</v>
      </c>
      <c r="U267" s="64">
        <v>0.24004600000000001</v>
      </c>
      <c r="V267" s="64">
        <v>0.13975606769999999</v>
      </c>
    </row>
    <row r="268" spans="1:22" ht="15" thickBot="1" x14ac:dyDescent="0.25">
      <c r="A268" s="293"/>
      <c r="B268" s="295"/>
      <c r="C268" s="295"/>
      <c r="D268" s="8" t="s">
        <v>11</v>
      </c>
      <c r="E268" s="8" t="s">
        <v>2</v>
      </c>
      <c r="F268" s="295"/>
      <c r="G268" s="297"/>
      <c r="H268" s="64" t="s">
        <v>1031</v>
      </c>
      <c r="I268" s="64">
        <v>32297</v>
      </c>
      <c r="J268" s="64">
        <v>6605</v>
      </c>
      <c r="K268" s="64">
        <v>15077</v>
      </c>
      <c r="L268" s="64">
        <v>4574</v>
      </c>
      <c r="M268" s="64">
        <v>36871</v>
      </c>
      <c r="N268" s="64">
        <v>21682</v>
      </c>
      <c r="O268" s="64">
        <v>58553</v>
      </c>
      <c r="P268" s="64">
        <v>0.66438952740000001</v>
      </c>
      <c r="Q268" s="64">
        <v>0.6817452611</v>
      </c>
      <c r="R268" s="64">
        <v>0.87594586529999996</v>
      </c>
      <c r="S268" s="64">
        <v>0.76673986589999998</v>
      </c>
      <c r="T268" s="64">
        <v>0.66189786370000003</v>
      </c>
      <c r="U268" s="64">
        <v>0.23776700000000001</v>
      </c>
      <c r="V268" s="64">
        <v>0.1390816631</v>
      </c>
    </row>
    <row r="269" spans="1:22" ht="14.25" thickBot="1" x14ac:dyDescent="0.2">
      <c r="A269" s="11" t="s">
        <v>12</v>
      </c>
      <c r="B269" s="9">
        <v>1</v>
      </c>
      <c r="C269" s="9">
        <v>0.52780000000000005</v>
      </c>
      <c r="D269" s="9">
        <v>6.6899999999999998E-3</v>
      </c>
      <c r="E269" s="9">
        <v>6219.2722000000003</v>
      </c>
      <c r="F269" s="9" t="s">
        <v>5</v>
      </c>
      <c r="G269" s="10"/>
      <c r="H269" s="64" t="s">
        <v>1149</v>
      </c>
      <c r="I269" s="64">
        <v>16585</v>
      </c>
      <c r="J269" s="64">
        <v>3184</v>
      </c>
      <c r="K269" s="64">
        <v>8099</v>
      </c>
      <c r="L269" s="64">
        <v>2060</v>
      </c>
      <c r="M269" s="64">
        <v>18645</v>
      </c>
      <c r="N269" s="64">
        <v>11283</v>
      </c>
      <c r="O269" s="64">
        <v>29928</v>
      </c>
      <c r="P269" s="64">
        <v>0.66055199139999998</v>
      </c>
      <c r="Q269" s="64">
        <v>0.671892724</v>
      </c>
      <c r="R269" s="64">
        <v>0.88951461519999997</v>
      </c>
      <c r="S269" s="64">
        <v>0.76553809230000003</v>
      </c>
      <c r="T269" s="64">
        <v>0.65899592119999995</v>
      </c>
      <c r="U269" s="64">
        <v>0.23936199999999999</v>
      </c>
      <c r="V269" s="64">
        <v>0.13736926790000001</v>
      </c>
    </row>
    <row r="270" spans="1:22" ht="14.25" thickBot="1" x14ac:dyDescent="0.2">
      <c r="A270" s="11" t="s">
        <v>760</v>
      </c>
      <c r="B270" s="9">
        <v>1</v>
      </c>
      <c r="C270" s="9">
        <v>0.96409999999999996</v>
      </c>
      <c r="D270" s="9">
        <v>3.3399999999999999E-2</v>
      </c>
      <c r="E270" s="9">
        <v>834.04669999999999</v>
      </c>
      <c r="F270" s="9" t="s">
        <v>5</v>
      </c>
      <c r="G270" s="10">
        <v>0.10539999999999999</v>
      </c>
      <c r="H270" s="64" t="s">
        <v>1150</v>
      </c>
      <c r="I270" s="64">
        <v>15712</v>
      </c>
      <c r="J270" s="64">
        <v>3421</v>
      </c>
      <c r="K270" s="64">
        <v>6978</v>
      </c>
      <c r="L270" s="64">
        <v>2514</v>
      </c>
      <c r="M270" s="64">
        <v>18226</v>
      </c>
      <c r="N270" s="64">
        <v>10399</v>
      </c>
      <c r="O270" s="64">
        <v>28625</v>
      </c>
      <c r="P270" s="64">
        <v>0.66840174669999997</v>
      </c>
      <c r="Q270" s="64">
        <v>0.69246364039999997</v>
      </c>
      <c r="R270" s="64">
        <v>0.86206518160000001</v>
      </c>
      <c r="S270" s="64">
        <v>0.76801251339999999</v>
      </c>
      <c r="T270" s="64">
        <v>0.66685993899999996</v>
      </c>
      <c r="U270" s="64">
        <v>0.23915600000000001</v>
      </c>
      <c r="V270" s="64">
        <v>0.13836497310000001</v>
      </c>
    </row>
    <row r="271" spans="1:22" ht="14.25" thickBot="1" x14ac:dyDescent="0.2">
      <c r="A271" s="11" t="s">
        <v>1095</v>
      </c>
      <c r="B271" s="9">
        <v>1</v>
      </c>
      <c r="C271" s="9">
        <v>0.8165</v>
      </c>
      <c r="D271" s="9">
        <v>1.5599999999999999E-2</v>
      </c>
      <c r="E271" s="9">
        <v>2726.5293000000001</v>
      </c>
      <c r="F271" s="9" t="s">
        <v>5</v>
      </c>
      <c r="G271" s="10">
        <v>0.22259999999999999</v>
      </c>
      <c r="H271" s="64" t="s">
        <v>1033</v>
      </c>
      <c r="I271" s="64">
        <v>44826</v>
      </c>
      <c r="J271" s="64">
        <v>8439</v>
      </c>
      <c r="K271" s="64">
        <v>26130</v>
      </c>
      <c r="L271" s="64">
        <v>5786</v>
      </c>
      <c r="M271" s="64">
        <v>50612</v>
      </c>
      <c r="N271" s="64">
        <v>34569</v>
      </c>
      <c r="O271" s="64">
        <v>85181</v>
      </c>
      <c r="P271" s="64">
        <v>0.62531550459999996</v>
      </c>
      <c r="Q271" s="64">
        <v>0.63174361580000005</v>
      </c>
      <c r="R271" s="64">
        <v>0.88567928549999997</v>
      </c>
      <c r="S271" s="64">
        <v>0.73746380629999997</v>
      </c>
      <c r="T271" s="64">
        <v>0.6318943816</v>
      </c>
      <c r="U271" s="64">
        <v>0.192658</v>
      </c>
      <c r="V271" s="64">
        <v>0.12680174659999999</v>
      </c>
    </row>
    <row r="272" spans="1:22" ht="14.25" thickBot="1" x14ac:dyDescent="0.2">
      <c r="A272" s="11" t="s">
        <v>1089</v>
      </c>
      <c r="B272" s="9">
        <v>1</v>
      </c>
      <c r="C272" s="9">
        <v>0.89100000000000001</v>
      </c>
      <c r="D272" s="9">
        <v>3.9699999999999999E-2</v>
      </c>
      <c r="E272" s="9">
        <v>504.84559999999999</v>
      </c>
      <c r="F272" s="9" t="s">
        <v>5</v>
      </c>
      <c r="G272" s="10">
        <v>8.1299999999999997E-2</v>
      </c>
      <c r="H272" s="64" t="s">
        <v>1043</v>
      </c>
      <c r="I272" s="64">
        <v>16759</v>
      </c>
      <c r="J272" s="64">
        <v>3479</v>
      </c>
      <c r="K272" s="64">
        <v>9184</v>
      </c>
      <c r="L272" s="64">
        <v>2260</v>
      </c>
      <c r="M272" s="64">
        <v>19019</v>
      </c>
      <c r="N272" s="64">
        <v>12663</v>
      </c>
      <c r="O272" s="64">
        <v>31682</v>
      </c>
      <c r="P272" s="64">
        <v>0.6387854302</v>
      </c>
      <c r="Q272" s="64">
        <v>0.64599313879999998</v>
      </c>
      <c r="R272" s="64">
        <v>0.88117146010000003</v>
      </c>
      <c r="S272" s="64">
        <v>0.74547395579999998</v>
      </c>
      <c r="T272" s="64">
        <v>0.64550432710000005</v>
      </c>
      <c r="U272" s="64">
        <v>0.209506</v>
      </c>
      <c r="V272" s="64">
        <v>0.13582364999999999</v>
      </c>
    </row>
    <row r="273" spans="1:22" ht="14.25" thickBot="1" x14ac:dyDescent="0.2">
      <c r="A273" s="11" t="s">
        <v>1137</v>
      </c>
      <c r="B273" s="9">
        <v>1</v>
      </c>
      <c r="C273" s="9">
        <v>0.93740000000000001</v>
      </c>
      <c r="D273" s="9">
        <v>6.83E-2</v>
      </c>
      <c r="E273" s="9">
        <v>188.57390000000001</v>
      </c>
      <c r="F273" s="9" t="s">
        <v>5</v>
      </c>
      <c r="G273" s="10">
        <v>5.6300000000000003E-2</v>
      </c>
      <c r="H273" s="64" t="s">
        <v>1045</v>
      </c>
      <c r="I273" s="64">
        <v>13435</v>
      </c>
      <c r="J273" s="64">
        <v>2979</v>
      </c>
      <c r="K273" s="64">
        <v>10673</v>
      </c>
      <c r="L273" s="64">
        <v>1877</v>
      </c>
      <c r="M273" s="64">
        <v>15312</v>
      </c>
      <c r="N273" s="64">
        <v>13652</v>
      </c>
      <c r="O273" s="64">
        <v>28964</v>
      </c>
      <c r="P273" s="64">
        <v>0.56670349399999997</v>
      </c>
      <c r="Q273" s="64">
        <v>0.55728388920000005</v>
      </c>
      <c r="R273" s="64">
        <v>0.87741640539999999</v>
      </c>
      <c r="S273" s="64">
        <v>0.68163368849999995</v>
      </c>
      <c r="T273" s="64">
        <v>0.59929726459999999</v>
      </c>
      <c r="U273" s="64">
        <v>0.146761</v>
      </c>
      <c r="V273" s="64">
        <v>0.1122577064</v>
      </c>
    </row>
    <row r="274" spans="1:22" ht="14.25" thickBot="1" x14ac:dyDescent="0.2">
      <c r="A274" s="11" t="s">
        <v>1091</v>
      </c>
      <c r="B274" s="9">
        <v>1</v>
      </c>
      <c r="C274" s="9">
        <v>0.106</v>
      </c>
      <c r="D274" s="9">
        <v>9.2999999999999992E-3</v>
      </c>
      <c r="E274" s="9">
        <v>129.8373</v>
      </c>
      <c r="F274" s="9" t="s">
        <v>5</v>
      </c>
      <c r="G274" s="10">
        <v>4.0899999999999999E-2</v>
      </c>
      <c r="H274" s="64" t="s">
        <v>1090</v>
      </c>
      <c r="I274" s="64">
        <v>14632</v>
      </c>
      <c r="J274" s="64">
        <v>1981</v>
      </c>
      <c r="K274" s="64">
        <v>6273</v>
      </c>
      <c r="L274" s="64">
        <v>1649</v>
      </c>
      <c r="M274" s="64">
        <v>16281</v>
      </c>
      <c r="N274" s="64">
        <v>8254</v>
      </c>
      <c r="O274" s="64">
        <v>24535</v>
      </c>
      <c r="P274" s="64">
        <v>0.67711432650000003</v>
      </c>
      <c r="Q274" s="64">
        <v>0.69992824679999999</v>
      </c>
      <c r="R274" s="64">
        <v>0.89871629509999995</v>
      </c>
      <c r="S274" s="64">
        <v>0.78696283550000001</v>
      </c>
      <c r="T274" s="64">
        <v>0.65061651899999995</v>
      </c>
      <c r="U274" s="64">
        <v>0.22769500000000001</v>
      </c>
      <c r="V274" s="64">
        <v>0.11854247280000001</v>
      </c>
    </row>
    <row r="275" spans="1:22" ht="14.25" thickBot="1" x14ac:dyDescent="0.2">
      <c r="A275" s="11" t="s">
        <v>1139</v>
      </c>
      <c r="B275" s="9">
        <v>1</v>
      </c>
      <c r="C275" s="9">
        <v>1.1145</v>
      </c>
      <c r="D275" s="9">
        <v>8.3799999999999999E-2</v>
      </c>
      <c r="E275" s="9">
        <v>176.94470000000001</v>
      </c>
      <c r="F275" s="9" t="s">
        <v>5</v>
      </c>
      <c r="G275" s="10">
        <v>4.7100000000000003E-2</v>
      </c>
    </row>
    <row r="276" spans="1:22" ht="14.25" thickBot="1" x14ac:dyDescent="0.2">
      <c r="A276" s="11" t="s">
        <v>806</v>
      </c>
      <c r="B276" s="9">
        <v>1</v>
      </c>
      <c r="C276" s="9">
        <v>2.6251000000000002</v>
      </c>
      <c r="D276" s="9">
        <v>0.15540000000000001</v>
      </c>
      <c r="E276" s="9">
        <v>285.43939999999998</v>
      </c>
      <c r="F276" s="9" t="s">
        <v>5</v>
      </c>
      <c r="G276" s="10">
        <v>6.4899999999999999E-2</v>
      </c>
    </row>
    <row r="277" spans="1:22" ht="14.25" thickBot="1" x14ac:dyDescent="0.2">
      <c r="A277" s="11" t="s">
        <v>150</v>
      </c>
      <c r="B277" s="9">
        <v>1</v>
      </c>
      <c r="C277" s="9">
        <v>0.43290000000000001</v>
      </c>
      <c r="D277" s="9">
        <v>2.3400000000000001E-2</v>
      </c>
      <c r="E277" s="9">
        <v>342.7099</v>
      </c>
      <c r="F277" s="9" t="s">
        <v>5</v>
      </c>
      <c r="G277" s="10">
        <v>8.0299999999999996E-2</v>
      </c>
    </row>
    <row r="278" spans="1:22" ht="14.25" thickBot="1" x14ac:dyDescent="0.2">
      <c r="A278" s="11" t="s">
        <v>764</v>
      </c>
      <c r="B278" s="9">
        <v>1</v>
      </c>
      <c r="C278" s="9">
        <v>0.53290000000000004</v>
      </c>
      <c r="D278" s="9">
        <v>4.82E-2</v>
      </c>
      <c r="E278" s="9">
        <v>122.27119999999999</v>
      </c>
      <c r="F278" s="9" t="s">
        <v>5</v>
      </c>
      <c r="G278" s="10">
        <v>3.9699999999999999E-2</v>
      </c>
    </row>
    <row r="279" spans="1:22" x14ac:dyDescent="0.15">
      <c r="A279" s="4" t="s">
        <v>813</v>
      </c>
      <c r="B279" s="1">
        <v>1</v>
      </c>
      <c r="C279" s="1">
        <v>0.2346</v>
      </c>
      <c r="D279" s="1">
        <v>2.9700000000000001E-2</v>
      </c>
      <c r="E279" s="1">
        <v>62.194000000000003</v>
      </c>
      <c r="F279" s="1" t="s">
        <v>5</v>
      </c>
      <c r="G279" s="2">
        <v>2.92E-2</v>
      </c>
    </row>
    <row r="281" spans="1:22" ht="14.25" thickBot="1" x14ac:dyDescent="0.2"/>
    <row r="282" spans="1:22" ht="15" thickBot="1" x14ac:dyDescent="0.25">
      <c r="A282" s="290" t="s">
        <v>7</v>
      </c>
      <c r="B282" s="291"/>
      <c r="C282" s="291"/>
      <c r="D282" s="291"/>
      <c r="E282" s="291"/>
      <c r="F282" s="291"/>
      <c r="G282" s="291"/>
      <c r="H282" s="64" t="s">
        <v>1004</v>
      </c>
      <c r="I282" s="64" t="s">
        <v>1005</v>
      </c>
      <c r="J282" s="64" t="s">
        <v>1006</v>
      </c>
      <c r="K282" s="64" t="s">
        <v>1007</v>
      </c>
      <c r="L282" s="64" t="s">
        <v>1008</v>
      </c>
      <c r="M282" s="64" t="s">
        <v>1009</v>
      </c>
      <c r="N282" s="64" t="s">
        <v>6</v>
      </c>
      <c r="O282" s="64" t="s">
        <v>1010</v>
      </c>
      <c r="P282" s="64" t="s">
        <v>1011</v>
      </c>
      <c r="Q282" s="64" t="s">
        <v>1012</v>
      </c>
      <c r="R282" s="64" t="s">
        <v>1013</v>
      </c>
      <c r="S282" s="64" t="s">
        <v>1014</v>
      </c>
      <c r="T282" s="64" t="s">
        <v>1015</v>
      </c>
      <c r="U282" s="64" t="s">
        <v>1016</v>
      </c>
      <c r="V282" s="64" t="s">
        <v>1017</v>
      </c>
    </row>
    <row r="283" spans="1:22" ht="14.25" x14ac:dyDescent="0.2">
      <c r="A283" s="292" t="s">
        <v>8</v>
      </c>
      <c r="B283" s="294" t="s">
        <v>1</v>
      </c>
      <c r="C283" s="294" t="s">
        <v>9</v>
      </c>
      <c r="D283" s="7" t="s">
        <v>10</v>
      </c>
      <c r="E283" s="7" t="s">
        <v>3</v>
      </c>
      <c r="F283" s="294" t="s">
        <v>4</v>
      </c>
      <c r="G283" s="296" t="s">
        <v>13</v>
      </c>
      <c r="H283" s="64" t="s">
        <v>1029</v>
      </c>
      <c r="I283" s="64">
        <v>64913</v>
      </c>
      <c r="J283" s="64">
        <v>11671</v>
      </c>
      <c r="K283" s="64">
        <v>30580</v>
      </c>
      <c r="L283" s="64">
        <v>8509</v>
      </c>
      <c r="M283" s="64">
        <v>73422</v>
      </c>
      <c r="N283" s="64">
        <v>42251</v>
      </c>
      <c r="O283" s="64">
        <v>115673</v>
      </c>
      <c r="P283" s="64">
        <v>0.66207325819999996</v>
      </c>
      <c r="Q283" s="64">
        <v>0.67976710330000001</v>
      </c>
      <c r="R283" s="64">
        <v>0.88410830539999996</v>
      </c>
      <c r="S283" s="64">
        <v>0.7685877512</v>
      </c>
      <c r="T283" s="64">
        <v>0.66385010229999997</v>
      </c>
      <c r="U283" s="64">
        <v>0.23790600000000001</v>
      </c>
      <c r="V283" s="64">
        <v>0.13926411699999999</v>
      </c>
    </row>
    <row r="284" spans="1:22" ht="15" thickBot="1" x14ac:dyDescent="0.25">
      <c r="A284" s="293"/>
      <c r="B284" s="295"/>
      <c r="C284" s="295"/>
      <c r="D284" s="8" t="s">
        <v>11</v>
      </c>
      <c r="E284" s="8" t="s">
        <v>2</v>
      </c>
      <c r="F284" s="295"/>
      <c r="G284" s="297"/>
      <c r="H284" s="64" t="s">
        <v>1031</v>
      </c>
      <c r="I284" s="64">
        <v>32220</v>
      </c>
      <c r="J284" s="64">
        <v>6642</v>
      </c>
      <c r="K284" s="64">
        <v>15040</v>
      </c>
      <c r="L284" s="64">
        <v>4651</v>
      </c>
      <c r="M284" s="64">
        <v>36871</v>
      </c>
      <c r="N284" s="64">
        <v>21682</v>
      </c>
      <c r="O284" s="64">
        <v>58553</v>
      </c>
      <c r="P284" s="64">
        <v>0.66370638569999996</v>
      </c>
      <c r="Q284" s="64">
        <v>0.68176047399999995</v>
      </c>
      <c r="R284" s="64">
        <v>0.8738575032</v>
      </c>
      <c r="S284" s="64">
        <v>0.76594834249999999</v>
      </c>
      <c r="T284" s="64">
        <v>0.66192717550000002</v>
      </c>
      <c r="U284" s="64">
        <v>0.23608100000000001</v>
      </c>
      <c r="V284" s="64">
        <v>0.13887526780000001</v>
      </c>
    </row>
    <row r="285" spans="1:22" ht="14.25" thickBot="1" x14ac:dyDescent="0.2">
      <c r="A285" s="11" t="s">
        <v>12</v>
      </c>
      <c r="B285" s="9">
        <v>1</v>
      </c>
      <c r="C285" s="9">
        <v>0.52880000000000005</v>
      </c>
      <c r="D285" s="9">
        <v>6.6899999999999998E-3</v>
      </c>
      <c r="E285" s="9">
        <v>6245.0420000000004</v>
      </c>
      <c r="F285" s="9" t="s">
        <v>5</v>
      </c>
      <c r="G285" s="10"/>
      <c r="H285" s="64" t="s">
        <v>1149</v>
      </c>
      <c r="I285" s="64">
        <v>16552</v>
      </c>
      <c r="J285" s="64">
        <v>3198</v>
      </c>
      <c r="K285" s="64">
        <v>8085</v>
      </c>
      <c r="L285" s="64">
        <v>2093</v>
      </c>
      <c r="M285" s="64">
        <v>18645</v>
      </c>
      <c r="N285" s="64">
        <v>11283</v>
      </c>
      <c r="O285" s="64">
        <v>29928</v>
      </c>
      <c r="P285" s="64">
        <v>0.6599171345</v>
      </c>
      <c r="Q285" s="64">
        <v>0.67183504490000001</v>
      </c>
      <c r="R285" s="64">
        <v>0.88774470370000003</v>
      </c>
      <c r="S285" s="64">
        <v>0.76484450810000004</v>
      </c>
      <c r="T285" s="64">
        <v>0.65918306630000001</v>
      </c>
      <c r="U285" s="64">
        <v>0.238508</v>
      </c>
      <c r="V285" s="64">
        <v>0.13716116919999999</v>
      </c>
    </row>
    <row r="286" spans="1:22" ht="14.25" thickBot="1" x14ac:dyDescent="0.2">
      <c r="A286" s="11" t="s">
        <v>760</v>
      </c>
      <c r="B286" s="9">
        <v>1</v>
      </c>
      <c r="C286" s="9">
        <v>0.96260000000000001</v>
      </c>
      <c r="D286" s="9">
        <v>3.3399999999999999E-2</v>
      </c>
      <c r="E286" s="9">
        <v>831.94449999999995</v>
      </c>
      <c r="F286" s="9" t="s">
        <v>5</v>
      </c>
      <c r="G286" s="10">
        <v>0.1052</v>
      </c>
      <c r="H286" s="64" t="s">
        <v>1150</v>
      </c>
      <c r="I286" s="64">
        <v>15668</v>
      </c>
      <c r="J286" s="64">
        <v>3444</v>
      </c>
      <c r="K286" s="64">
        <v>6955</v>
      </c>
      <c r="L286" s="64">
        <v>2558</v>
      </c>
      <c r="M286" s="64">
        <v>18226</v>
      </c>
      <c r="N286" s="64">
        <v>10399</v>
      </c>
      <c r="O286" s="64">
        <v>28625</v>
      </c>
      <c r="P286" s="64">
        <v>0.66766812230000006</v>
      </c>
      <c r="Q286" s="64">
        <v>0.69256950890000002</v>
      </c>
      <c r="R286" s="64">
        <v>0.85965104800000003</v>
      </c>
      <c r="S286" s="64">
        <v>0.76711792209999996</v>
      </c>
      <c r="T286" s="64">
        <v>0.66674968069999996</v>
      </c>
      <c r="U286" s="64">
        <v>0.23855199999999999</v>
      </c>
      <c r="V286" s="64">
        <v>0.13818336440000001</v>
      </c>
    </row>
    <row r="287" spans="1:22" ht="14.25" thickBot="1" x14ac:dyDescent="0.2">
      <c r="A287" s="11" t="s">
        <v>1095</v>
      </c>
      <c r="B287" s="9">
        <v>1</v>
      </c>
      <c r="C287" s="9">
        <v>0.84389999999999998</v>
      </c>
      <c r="D287" s="9">
        <v>1.5299999999999999E-2</v>
      </c>
      <c r="E287" s="9">
        <v>3052.2986000000001</v>
      </c>
      <c r="F287" s="9" t="s">
        <v>5</v>
      </c>
      <c r="G287" s="10">
        <v>0.23</v>
      </c>
      <c r="H287" s="64" t="s">
        <v>1033</v>
      </c>
      <c r="I287" s="64">
        <v>44741</v>
      </c>
      <c r="J287" s="64">
        <v>8527</v>
      </c>
      <c r="K287" s="64">
        <v>26042</v>
      </c>
      <c r="L287" s="64">
        <v>5871</v>
      </c>
      <c r="M287" s="64">
        <v>50612</v>
      </c>
      <c r="N287" s="64">
        <v>34569</v>
      </c>
      <c r="O287" s="64">
        <v>85181</v>
      </c>
      <c r="P287" s="64">
        <v>0.62535072380000001</v>
      </c>
      <c r="Q287" s="64">
        <v>0.63208680049999999</v>
      </c>
      <c r="R287" s="64">
        <v>0.88399984190000003</v>
      </c>
      <c r="S287" s="64">
        <v>0.73711437869999996</v>
      </c>
      <c r="T287" s="64">
        <v>0.63189694100000005</v>
      </c>
      <c r="U287" s="64">
        <v>0.191636</v>
      </c>
      <c r="V287" s="64">
        <v>0.1268574646</v>
      </c>
    </row>
    <row r="288" spans="1:22" ht="14.25" thickBot="1" x14ac:dyDescent="0.2">
      <c r="A288" s="11" t="s">
        <v>1089</v>
      </c>
      <c r="B288" s="9">
        <v>1</v>
      </c>
      <c r="C288" s="9">
        <v>0.78180000000000005</v>
      </c>
      <c r="D288" s="9">
        <v>4.7699999999999999E-2</v>
      </c>
      <c r="E288" s="9">
        <v>268.56229999999999</v>
      </c>
      <c r="F288" s="9" t="s">
        <v>5</v>
      </c>
      <c r="G288" s="10">
        <v>7.1400000000000005E-2</v>
      </c>
      <c r="H288" s="64" t="s">
        <v>1043</v>
      </c>
      <c r="I288" s="64">
        <v>16742</v>
      </c>
      <c r="J288" s="64">
        <v>3519</v>
      </c>
      <c r="K288" s="64">
        <v>9144</v>
      </c>
      <c r="L288" s="64">
        <v>2277</v>
      </c>
      <c r="M288" s="64">
        <v>19019</v>
      </c>
      <c r="N288" s="64">
        <v>12663</v>
      </c>
      <c r="O288" s="64">
        <v>31682</v>
      </c>
      <c r="P288" s="64">
        <v>0.63951139450000005</v>
      </c>
      <c r="Q288" s="64">
        <v>0.64675886579999997</v>
      </c>
      <c r="R288" s="64">
        <v>0.88027761709999996</v>
      </c>
      <c r="S288" s="64">
        <v>0.74566306650000003</v>
      </c>
      <c r="T288" s="64">
        <v>0.64519475130000004</v>
      </c>
      <c r="U288" s="64">
        <v>0.20805899999999999</v>
      </c>
      <c r="V288" s="64">
        <v>0.13546506129999999</v>
      </c>
    </row>
    <row r="289" spans="1:22" ht="14.25" thickBot="1" x14ac:dyDescent="0.2">
      <c r="A289" s="11" t="s">
        <v>1137</v>
      </c>
      <c r="B289" s="9">
        <v>1</v>
      </c>
      <c r="C289" s="9">
        <v>0.95669999999999999</v>
      </c>
      <c r="D289" s="9">
        <v>6.83E-2</v>
      </c>
      <c r="E289" s="9">
        <v>195.90950000000001</v>
      </c>
      <c r="F289" s="9" t="s">
        <v>5</v>
      </c>
      <c r="G289" s="10">
        <v>5.74E-2</v>
      </c>
      <c r="H289" s="64" t="s">
        <v>1045</v>
      </c>
      <c r="I289" s="64">
        <v>13404</v>
      </c>
      <c r="J289" s="64">
        <v>3017</v>
      </c>
      <c r="K289" s="64">
        <v>10635</v>
      </c>
      <c r="L289" s="64">
        <v>1908</v>
      </c>
      <c r="M289" s="64">
        <v>15312</v>
      </c>
      <c r="N289" s="64">
        <v>13652</v>
      </c>
      <c r="O289" s="64">
        <v>28964</v>
      </c>
      <c r="P289" s="64">
        <v>0.56694517330000005</v>
      </c>
      <c r="Q289" s="64">
        <v>0.55759390990000002</v>
      </c>
      <c r="R289" s="64">
        <v>0.87539184950000004</v>
      </c>
      <c r="S289" s="64">
        <v>0.68125333539999999</v>
      </c>
      <c r="T289" s="64">
        <v>0.59937624970000003</v>
      </c>
      <c r="U289" s="64">
        <v>0.14580099999999999</v>
      </c>
      <c r="V289" s="64">
        <v>0.1123791797</v>
      </c>
    </row>
    <row r="290" spans="1:22" ht="14.25" thickBot="1" x14ac:dyDescent="0.2">
      <c r="A290" s="11" t="s">
        <v>1091</v>
      </c>
      <c r="B290" s="9">
        <v>1</v>
      </c>
      <c r="C290" s="9">
        <v>0.10299999999999999</v>
      </c>
      <c r="D290" s="9">
        <v>9.2899999999999996E-3</v>
      </c>
      <c r="E290" s="9">
        <v>122.7788</v>
      </c>
      <c r="F290" s="9" t="s">
        <v>5</v>
      </c>
      <c r="G290" s="10">
        <v>3.9800000000000002E-2</v>
      </c>
      <c r="H290" s="64" t="s">
        <v>1090</v>
      </c>
      <c r="I290" s="64">
        <v>14595</v>
      </c>
      <c r="J290" s="64">
        <v>1991</v>
      </c>
      <c r="K290" s="64">
        <v>6263</v>
      </c>
      <c r="L290" s="64">
        <v>1686</v>
      </c>
      <c r="M290" s="64">
        <v>16281</v>
      </c>
      <c r="N290" s="64">
        <v>8254</v>
      </c>
      <c r="O290" s="64">
        <v>24535</v>
      </c>
      <c r="P290" s="64">
        <v>0.67601385780000001</v>
      </c>
      <c r="Q290" s="64">
        <v>0.69973151789999999</v>
      </c>
      <c r="R290" s="64">
        <v>0.89644370740000001</v>
      </c>
      <c r="S290" s="64">
        <v>0.78596623499999996</v>
      </c>
      <c r="T290" s="64">
        <v>0.65096259229999998</v>
      </c>
      <c r="U290" s="64">
        <v>0.22655600000000001</v>
      </c>
      <c r="V290" s="64">
        <v>0.11864934589999999</v>
      </c>
    </row>
    <row r="291" spans="1:22" ht="14.25" thickBot="1" x14ac:dyDescent="0.2">
      <c r="A291" s="11" t="s">
        <v>1139</v>
      </c>
      <c r="B291" s="9">
        <v>1</v>
      </c>
      <c r="C291" s="9">
        <v>1.1084000000000001</v>
      </c>
      <c r="D291" s="9">
        <v>8.3799999999999999E-2</v>
      </c>
      <c r="E291" s="9">
        <v>175.09700000000001</v>
      </c>
      <c r="F291" s="9" t="s">
        <v>5</v>
      </c>
      <c r="G291" s="10">
        <v>4.6899999999999997E-2</v>
      </c>
    </row>
    <row r="292" spans="1:22" ht="14.25" thickBot="1" x14ac:dyDescent="0.2">
      <c r="A292" s="11" t="s">
        <v>806</v>
      </c>
      <c r="B292" s="9">
        <v>1</v>
      </c>
      <c r="C292" s="9">
        <v>2.5594999999999999</v>
      </c>
      <c r="D292" s="9">
        <v>0.15479999999999999</v>
      </c>
      <c r="E292" s="9">
        <v>273.25479999999999</v>
      </c>
      <c r="F292" s="9" t="s">
        <v>5</v>
      </c>
      <c r="G292" s="10">
        <v>6.3299999999999995E-2</v>
      </c>
    </row>
    <row r="293" spans="1:22" ht="14.25" thickBot="1" x14ac:dyDescent="0.2">
      <c r="A293" s="11" t="s">
        <v>150</v>
      </c>
      <c r="B293" s="9">
        <v>1</v>
      </c>
      <c r="C293" s="9">
        <v>0.46500000000000002</v>
      </c>
      <c r="D293" s="9">
        <v>2.3E-2</v>
      </c>
      <c r="E293" s="9">
        <v>408.61700000000002</v>
      </c>
      <c r="F293" s="9" t="s">
        <v>5</v>
      </c>
      <c r="G293" s="10">
        <v>8.6300000000000002E-2</v>
      </c>
    </row>
    <row r="294" spans="1:22" ht="14.25" thickBot="1" x14ac:dyDescent="0.2">
      <c r="A294" s="11" t="s">
        <v>764</v>
      </c>
      <c r="B294" s="9">
        <v>1</v>
      </c>
      <c r="C294" s="9">
        <v>0.53879999999999995</v>
      </c>
      <c r="D294" s="9">
        <v>4.82E-2</v>
      </c>
      <c r="E294" s="9">
        <v>125.0397</v>
      </c>
      <c r="F294" s="9" t="s">
        <v>5</v>
      </c>
      <c r="G294" s="10">
        <v>4.02E-2</v>
      </c>
    </row>
    <row r="295" spans="1:22" x14ac:dyDescent="0.15">
      <c r="A295" s="4" t="s">
        <v>1063</v>
      </c>
      <c r="B295" s="1">
        <v>1</v>
      </c>
      <c r="C295" s="1">
        <v>0.28689999999999999</v>
      </c>
      <c r="D295" s="1">
        <v>7.0199999999999999E-2</v>
      </c>
      <c r="E295" s="1">
        <v>16.689900000000002</v>
      </c>
      <c r="F295" s="1" t="s">
        <v>5</v>
      </c>
      <c r="G295" s="2">
        <v>1.78E-2</v>
      </c>
    </row>
    <row r="297" spans="1:22" ht="14.25" thickBot="1" x14ac:dyDescent="0.2"/>
    <row r="298" spans="1:22" ht="15" thickBot="1" x14ac:dyDescent="0.25">
      <c r="A298" s="290" t="s">
        <v>7</v>
      </c>
      <c r="B298" s="291"/>
      <c r="C298" s="291"/>
      <c r="D298" s="291"/>
      <c r="E298" s="291"/>
      <c r="F298" s="291"/>
      <c r="G298" s="291"/>
      <c r="H298" s="64" t="s">
        <v>1004</v>
      </c>
      <c r="I298" s="64" t="s">
        <v>1005</v>
      </c>
      <c r="J298" s="64" t="s">
        <v>1006</v>
      </c>
      <c r="K298" s="64" t="s">
        <v>1007</v>
      </c>
      <c r="L298" s="64" t="s">
        <v>1008</v>
      </c>
      <c r="M298" s="64" t="s">
        <v>1009</v>
      </c>
      <c r="N298" s="64" t="s">
        <v>6</v>
      </c>
      <c r="O298" s="64" t="s">
        <v>1010</v>
      </c>
      <c r="P298" s="64" t="s">
        <v>1011</v>
      </c>
      <c r="Q298" s="64" t="s">
        <v>1012</v>
      </c>
      <c r="R298" s="64" t="s">
        <v>1013</v>
      </c>
      <c r="S298" s="64" t="s">
        <v>1014</v>
      </c>
      <c r="T298" s="64" t="s">
        <v>1015</v>
      </c>
      <c r="U298" s="64" t="s">
        <v>1016</v>
      </c>
      <c r="V298" s="64" t="s">
        <v>1017</v>
      </c>
    </row>
    <row r="299" spans="1:22" ht="14.25" x14ac:dyDescent="0.2">
      <c r="A299" s="292" t="s">
        <v>8</v>
      </c>
      <c r="B299" s="294" t="s">
        <v>1</v>
      </c>
      <c r="C299" s="294" t="s">
        <v>9</v>
      </c>
      <c r="D299" s="7" t="s">
        <v>10</v>
      </c>
      <c r="E299" s="7" t="s">
        <v>3</v>
      </c>
      <c r="F299" s="294" t="s">
        <v>4</v>
      </c>
      <c r="G299" s="296" t="s">
        <v>13</v>
      </c>
      <c r="H299" s="64" t="s">
        <v>1029</v>
      </c>
      <c r="I299" s="64">
        <v>65184</v>
      </c>
      <c r="J299" s="64">
        <v>11803</v>
      </c>
      <c r="K299" s="64">
        <v>30448</v>
      </c>
      <c r="L299" s="64">
        <v>8238</v>
      </c>
      <c r="M299" s="64">
        <v>73422</v>
      </c>
      <c r="N299" s="64">
        <v>42251</v>
      </c>
      <c r="O299" s="64">
        <v>115673</v>
      </c>
      <c r="P299" s="64">
        <v>0.66555721729999995</v>
      </c>
      <c r="Q299" s="64">
        <v>0.68161284929999999</v>
      </c>
      <c r="R299" s="64">
        <v>0.88779929719999995</v>
      </c>
      <c r="S299" s="64">
        <v>0.77116187729999996</v>
      </c>
      <c r="T299" s="64">
        <v>0.66247706149999996</v>
      </c>
      <c r="U299" s="64">
        <v>0.23369999999999999</v>
      </c>
      <c r="V299" s="64">
        <v>0.1384121925</v>
      </c>
    </row>
    <row r="300" spans="1:22" ht="15" thickBot="1" x14ac:dyDescent="0.25">
      <c r="A300" s="293"/>
      <c r="B300" s="295"/>
      <c r="C300" s="295"/>
      <c r="D300" s="8" t="s">
        <v>11</v>
      </c>
      <c r="E300" s="8" t="s">
        <v>2</v>
      </c>
      <c r="F300" s="295"/>
      <c r="G300" s="297"/>
      <c r="H300" s="64" t="s">
        <v>1031</v>
      </c>
      <c r="I300" s="64">
        <v>32048</v>
      </c>
      <c r="J300" s="64">
        <v>6743</v>
      </c>
      <c r="K300" s="64">
        <v>14939</v>
      </c>
      <c r="L300" s="64">
        <v>4823</v>
      </c>
      <c r="M300" s="64">
        <v>36871</v>
      </c>
      <c r="N300" s="64">
        <v>21682</v>
      </c>
      <c r="O300" s="64">
        <v>58553</v>
      </c>
      <c r="P300" s="64">
        <v>0.66249380899999999</v>
      </c>
      <c r="Q300" s="64">
        <v>0.6820609956</v>
      </c>
      <c r="R300" s="64">
        <v>0.86919259039999996</v>
      </c>
      <c r="S300" s="64">
        <v>0.76433971710000004</v>
      </c>
      <c r="T300" s="64">
        <v>0.64993854510000004</v>
      </c>
      <c r="U300" s="64">
        <v>0.21754899999999999</v>
      </c>
      <c r="V300" s="64">
        <v>0.13007648290000001</v>
      </c>
    </row>
    <row r="301" spans="1:22" ht="14.25" thickBot="1" x14ac:dyDescent="0.2">
      <c r="A301" s="11" t="s">
        <v>12</v>
      </c>
      <c r="B301" s="9">
        <v>1</v>
      </c>
      <c r="C301" s="9">
        <v>0.53029999999999999</v>
      </c>
      <c r="D301" s="9">
        <v>6.6899999999999998E-3</v>
      </c>
      <c r="E301" s="9">
        <v>6279.3954000000003</v>
      </c>
      <c r="F301" s="9" t="s">
        <v>5</v>
      </c>
      <c r="G301" s="10"/>
      <c r="H301" s="64" t="s">
        <v>1149</v>
      </c>
      <c r="I301" s="64">
        <v>16534</v>
      </c>
      <c r="J301" s="64">
        <v>3246</v>
      </c>
      <c r="K301" s="64">
        <v>8037</v>
      </c>
      <c r="L301" s="64">
        <v>2111</v>
      </c>
      <c r="M301" s="64">
        <v>18645</v>
      </c>
      <c r="N301" s="64">
        <v>11283</v>
      </c>
      <c r="O301" s="64">
        <v>29928</v>
      </c>
      <c r="P301" s="64">
        <v>0.66091954019999999</v>
      </c>
      <c r="Q301" s="64">
        <v>0.67290708560000001</v>
      </c>
      <c r="R301" s="64">
        <v>0.88677929740000005</v>
      </c>
      <c r="S301" s="64">
        <v>0.76517956310000002</v>
      </c>
      <c r="T301" s="64">
        <v>0.65240000269999998</v>
      </c>
      <c r="U301" s="64">
        <v>0.22462399999999999</v>
      </c>
      <c r="V301" s="64">
        <v>0.13209600429999999</v>
      </c>
    </row>
    <row r="302" spans="1:22" ht="14.25" thickBot="1" x14ac:dyDescent="0.2">
      <c r="A302" s="11" t="s">
        <v>760</v>
      </c>
      <c r="B302" s="9">
        <v>1</v>
      </c>
      <c r="C302" s="9">
        <v>0.6522</v>
      </c>
      <c r="D302" s="9">
        <v>3.9300000000000002E-2</v>
      </c>
      <c r="E302" s="9">
        <v>275.7647</v>
      </c>
      <c r="F302" s="9" t="s">
        <v>5</v>
      </c>
      <c r="G302" s="10">
        <v>7.1300000000000002E-2</v>
      </c>
      <c r="H302" s="64" t="s">
        <v>1150</v>
      </c>
      <c r="I302" s="64">
        <v>15514</v>
      </c>
      <c r="J302" s="64">
        <v>3497</v>
      </c>
      <c r="K302" s="64">
        <v>6902</v>
      </c>
      <c r="L302" s="64">
        <v>2712</v>
      </c>
      <c r="M302" s="64">
        <v>18226</v>
      </c>
      <c r="N302" s="64">
        <v>10399</v>
      </c>
      <c r="O302" s="64">
        <v>28625</v>
      </c>
      <c r="P302" s="64">
        <v>0.66413973800000004</v>
      </c>
      <c r="Q302" s="64">
        <v>0.69209493219999996</v>
      </c>
      <c r="R302" s="64">
        <v>0.85120158020000003</v>
      </c>
      <c r="S302" s="64">
        <v>0.7634466808</v>
      </c>
      <c r="T302" s="64">
        <v>0.64906233020000004</v>
      </c>
      <c r="U302" s="64">
        <v>0.21499099999999999</v>
      </c>
      <c r="V302" s="64">
        <v>0.1253944914</v>
      </c>
    </row>
    <row r="303" spans="1:22" ht="14.25" thickBot="1" x14ac:dyDescent="0.2">
      <c r="A303" s="11" t="s">
        <v>1095</v>
      </c>
      <c r="B303" s="9">
        <v>1</v>
      </c>
      <c r="C303" s="9">
        <v>1.0018</v>
      </c>
      <c r="D303" s="9">
        <v>1.32E-2</v>
      </c>
      <c r="E303" s="9">
        <v>5776.1202999999996</v>
      </c>
      <c r="F303" s="9" t="s">
        <v>5</v>
      </c>
      <c r="G303" s="10">
        <v>0.27310000000000001</v>
      </c>
      <c r="H303" s="64" t="s">
        <v>1033</v>
      </c>
      <c r="I303" s="64">
        <v>44757</v>
      </c>
      <c r="J303" s="64">
        <v>8143</v>
      </c>
      <c r="K303" s="64">
        <v>26426</v>
      </c>
      <c r="L303" s="64">
        <v>5855</v>
      </c>
      <c r="M303" s="64">
        <v>50612</v>
      </c>
      <c r="N303" s="64">
        <v>34569</v>
      </c>
      <c r="O303" s="64">
        <v>85181</v>
      </c>
      <c r="P303" s="64">
        <v>0.62103051149999999</v>
      </c>
      <c r="Q303" s="64">
        <v>0.62875967580000003</v>
      </c>
      <c r="R303" s="64">
        <v>0.88431597250000005</v>
      </c>
      <c r="S303" s="64">
        <v>0.73495627900000005</v>
      </c>
      <c r="T303" s="64">
        <v>0.61232543780000004</v>
      </c>
      <c r="U303" s="64">
        <v>0.16037199999999999</v>
      </c>
      <c r="V303" s="64">
        <v>0.1107419189</v>
      </c>
    </row>
    <row r="304" spans="1:22" ht="14.25" thickBot="1" x14ac:dyDescent="0.2">
      <c r="A304" s="11" t="s">
        <v>1089</v>
      </c>
      <c r="B304" s="9">
        <v>1</v>
      </c>
      <c r="C304" s="9">
        <v>0.91849999999999998</v>
      </c>
      <c r="D304" s="9">
        <v>3.9600000000000003E-2</v>
      </c>
      <c r="E304" s="9">
        <v>539.02470000000005</v>
      </c>
      <c r="F304" s="9" t="s">
        <v>5</v>
      </c>
      <c r="G304" s="10">
        <v>8.3900000000000002E-2</v>
      </c>
      <c r="H304" s="64" t="s">
        <v>1043</v>
      </c>
      <c r="I304" s="64">
        <v>16646</v>
      </c>
      <c r="J304" s="64">
        <v>3426</v>
      </c>
      <c r="K304" s="64">
        <v>9237</v>
      </c>
      <c r="L304" s="64">
        <v>2373</v>
      </c>
      <c r="M304" s="64">
        <v>19019</v>
      </c>
      <c r="N304" s="64">
        <v>12663</v>
      </c>
      <c r="O304" s="64">
        <v>31682</v>
      </c>
      <c r="P304" s="64">
        <v>0.63354586199999996</v>
      </c>
      <c r="Q304" s="64">
        <v>0.64312483099999995</v>
      </c>
      <c r="R304" s="64">
        <v>0.87523003310000003</v>
      </c>
      <c r="S304" s="64">
        <v>0.74143690699999998</v>
      </c>
      <c r="T304" s="64">
        <v>0.62701327939999996</v>
      </c>
      <c r="U304" s="64">
        <v>0.182398</v>
      </c>
      <c r="V304" s="64">
        <v>0.1208444187</v>
      </c>
    </row>
    <row r="305" spans="1:22" ht="14.25" thickBot="1" x14ac:dyDescent="0.2">
      <c r="A305" s="11" t="s">
        <v>1058</v>
      </c>
      <c r="B305" s="9">
        <v>1</v>
      </c>
      <c r="C305" s="9">
        <v>0.63529999999999998</v>
      </c>
      <c r="D305" s="9">
        <v>3.9899999999999998E-2</v>
      </c>
      <c r="E305" s="9">
        <v>253.88730000000001</v>
      </c>
      <c r="F305" s="9" t="s">
        <v>5</v>
      </c>
      <c r="G305" s="10">
        <v>6.7799999999999999E-2</v>
      </c>
      <c r="H305" s="64" t="s">
        <v>1045</v>
      </c>
      <c r="I305" s="64">
        <v>13441</v>
      </c>
      <c r="J305" s="64">
        <v>2890</v>
      </c>
      <c r="K305" s="64">
        <v>10762</v>
      </c>
      <c r="L305" s="64">
        <v>1871</v>
      </c>
      <c r="M305" s="64">
        <v>15312</v>
      </c>
      <c r="N305" s="64">
        <v>13652</v>
      </c>
      <c r="O305" s="64">
        <v>28964</v>
      </c>
      <c r="P305" s="64">
        <v>0.56383786769999999</v>
      </c>
      <c r="Q305" s="64">
        <v>0.55534437879999998</v>
      </c>
      <c r="R305" s="64">
        <v>0.87780825500000004</v>
      </c>
      <c r="S305" s="64">
        <v>0.68029862080000003</v>
      </c>
      <c r="T305" s="64">
        <v>0.5835384334</v>
      </c>
      <c r="U305" s="64">
        <v>0.12182999999999999</v>
      </c>
      <c r="V305" s="64">
        <v>9.7156478599999999E-2</v>
      </c>
    </row>
    <row r="306" spans="1:22" ht="14.25" thickBot="1" x14ac:dyDescent="0.2">
      <c r="A306" s="11" t="s">
        <v>1136</v>
      </c>
      <c r="B306" s="9">
        <v>1</v>
      </c>
      <c r="C306" s="9">
        <v>0.65739999999999998</v>
      </c>
      <c r="D306" s="9">
        <v>4.3200000000000002E-2</v>
      </c>
      <c r="E306" s="9">
        <v>231.74510000000001</v>
      </c>
      <c r="F306" s="9" t="s">
        <v>5</v>
      </c>
      <c r="G306" s="10">
        <v>6.0100000000000001E-2</v>
      </c>
      <c r="H306" s="64" t="s">
        <v>1090</v>
      </c>
      <c r="I306" s="64">
        <v>14670</v>
      </c>
      <c r="J306" s="64">
        <v>1827</v>
      </c>
      <c r="K306" s="64">
        <v>6427</v>
      </c>
      <c r="L306" s="64">
        <v>1611</v>
      </c>
      <c r="M306" s="64">
        <v>16281</v>
      </c>
      <c r="N306" s="64">
        <v>8254</v>
      </c>
      <c r="O306" s="64">
        <v>24535</v>
      </c>
      <c r="P306" s="64">
        <v>0.67238638679999996</v>
      </c>
      <c r="Q306" s="64">
        <v>0.69535952980000004</v>
      </c>
      <c r="R306" s="64">
        <v>0.90105030399999997</v>
      </c>
      <c r="S306" s="64">
        <v>0.78495371609999998</v>
      </c>
      <c r="T306" s="64">
        <v>0.62415946259999999</v>
      </c>
      <c r="U306" s="64">
        <v>0.180094</v>
      </c>
      <c r="V306" s="64">
        <v>0.1006400098</v>
      </c>
    </row>
    <row r="307" spans="1:22" ht="14.25" thickBot="1" x14ac:dyDescent="0.2">
      <c r="A307" s="11" t="s">
        <v>1091</v>
      </c>
      <c r="B307" s="9">
        <v>1</v>
      </c>
      <c r="C307" s="9">
        <v>0.1094</v>
      </c>
      <c r="D307" s="9">
        <v>9.2899999999999996E-3</v>
      </c>
      <c r="E307" s="9">
        <v>138.73820000000001</v>
      </c>
      <c r="F307" s="9" t="s">
        <v>5</v>
      </c>
      <c r="G307" s="10">
        <v>4.2299999999999997E-2</v>
      </c>
    </row>
    <row r="308" spans="1:22" ht="14.25" thickBot="1" x14ac:dyDescent="0.2">
      <c r="A308" s="11" t="s">
        <v>1137</v>
      </c>
      <c r="B308" s="9">
        <v>1</v>
      </c>
      <c r="C308" s="9">
        <v>0.93930000000000002</v>
      </c>
      <c r="D308" s="9">
        <v>6.8599999999999994E-2</v>
      </c>
      <c r="E308" s="9">
        <v>187.32149999999999</v>
      </c>
      <c r="F308" s="9" t="s">
        <v>5</v>
      </c>
      <c r="G308" s="10">
        <v>5.6399999999999999E-2</v>
      </c>
    </row>
    <row r="309" spans="1:22" ht="14.25" thickBot="1" x14ac:dyDescent="0.2">
      <c r="A309" s="11" t="s">
        <v>1139</v>
      </c>
      <c r="B309" s="9">
        <v>1</v>
      </c>
      <c r="C309" s="9">
        <v>1.0450999999999999</v>
      </c>
      <c r="D309" s="9">
        <v>8.3599999999999994E-2</v>
      </c>
      <c r="E309" s="9">
        <v>156.29509999999999</v>
      </c>
      <c r="F309" s="9" t="s">
        <v>5</v>
      </c>
      <c r="G309" s="10">
        <v>4.4200000000000003E-2</v>
      </c>
    </row>
    <row r="310" spans="1:22" x14ac:dyDescent="0.15">
      <c r="A310" s="4" t="s">
        <v>806</v>
      </c>
      <c r="B310" s="1">
        <v>1</v>
      </c>
      <c r="C310" s="1">
        <v>1.1081000000000001</v>
      </c>
      <c r="D310" s="1">
        <v>0.15709999999999999</v>
      </c>
      <c r="E310" s="1">
        <v>49.774799999999999</v>
      </c>
      <c r="F310" s="1" t="s">
        <v>5</v>
      </c>
      <c r="G310" s="2">
        <v>2.7400000000000001E-2</v>
      </c>
    </row>
    <row r="312" spans="1:22" ht="14.25" thickBot="1" x14ac:dyDescent="0.2"/>
    <row r="313" spans="1:22" ht="15" thickBot="1" x14ac:dyDescent="0.25">
      <c r="A313" s="290" t="s">
        <v>7</v>
      </c>
      <c r="B313" s="291"/>
      <c r="C313" s="291"/>
      <c r="D313" s="291"/>
      <c r="E313" s="291"/>
      <c r="F313" s="291"/>
      <c r="G313" s="291"/>
      <c r="H313" s="64" t="s">
        <v>1004</v>
      </c>
      <c r="I313" s="64" t="s">
        <v>1005</v>
      </c>
      <c r="J313" s="64" t="s">
        <v>1006</v>
      </c>
      <c r="K313" s="64" t="s">
        <v>1007</v>
      </c>
      <c r="L313" s="64" t="s">
        <v>1008</v>
      </c>
      <c r="M313" s="64" t="s">
        <v>1009</v>
      </c>
      <c r="N313" s="64" t="s">
        <v>6</v>
      </c>
      <c r="O313" s="64" t="s">
        <v>1010</v>
      </c>
      <c r="P313" s="64" t="s">
        <v>1011</v>
      </c>
      <c r="Q313" s="64" t="s">
        <v>1012</v>
      </c>
      <c r="R313" s="64" t="s">
        <v>1013</v>
      </c>
      <c r="S313" s="64" t="s">
        <v>1014</v>
      </c>
      <c r="T313" s="64" t="s">
        <v>1015</v>
      </c>
      <c r="U313" s="64" t="s">
        <v>1016</v>
      </c>
      <c r="V313" s="64" t="s">
        <v>1017</v>
      </c>
    </row>
    <row r="314" spans="1:22" ht="14.25" x14ac:dyDescent="0.2">
      <c r="A314" s="292" t="s">
        <v>8</v>
      </c>
      <c r="B314" s="294" t="s">
        <v>1</v>
      </c>
      <c r="C314" s="294" t="s">
        <v>9</v>
      </c>
      <c r="D314" s="7" t="s">
        <v>10</v>
      </c>
      <c r="E314" s="7" t="s">
        <v>3</v>
      </c>
      <c r="F314" s="294" t="s">
        <v>4</v>
      </c>
      <c r="G314" s="296" t="s">
        <v>13</v>
      </c>
      <c r="H314" s="64" t="s">
        <v>1029</v>
      </c>
      <c r="I314" s="64">
        <v>64877</v>
      </c>
      <c r="J314" s="64">
        <v>11952</v>
      </c>
      <c r="K314" s="64">
        <v>30299</v>
      </c>
      <c r="L314" s="64">
        <v>8545</v>
      </c>
      <c r="M314" s="64">
        <v>73422</v>
      </c>
      <c r="N314" s="64">
        <v>42251</v>
      </c>
      <c r="O314" s="64">
        <v>115673</v>
      </c>
      <c r="P314" s="64">
        <v>0.66419129789999998</v>
      </c>
      <c r="Q314" s="64">
        <v>0.68165293770000002</v>
      </c>
      <c r="R314" s="64">
        <v>0.88361798920000001</v>
      </c>
      <c r="S314" s="64">
        <v>0.76960580789999999</v>
      </c>
      <c r="T314" s="64">
        <v>0.66710863880000004</v>
      </c>
      <c r="U314" s="64">
        <v>0.244557</v>
      </c>
      <c r="V314" s="64">
        <v>0.14179823489999999</v>
      </c>
    </row>
    <row r="315" spans="1:22" ht="15" thickBot="1" x14ac:dyDescent="0.25">
      <c r="A315" s="293"/>
      <c r="B315" s="295"/>
      <c r="C315" s="295"/>
      <c r="D315" s="8" t="s">
        <v>11</v>
      </c>
      <c r="E315" s="8" t="s">
        <v>2</v>
      </c>
      <c r="F315" s="295"/>
      <c r="G315" s="297"/>
      <c r="H315" s="64" t="s">
        <v>1031</v>
      </c>
      <c r="I315" s="64">
        <v>32231</v>
      </c>
      <c r="J315" s="64">
        <v>6680</v>
      </c>
      <c r="K315" s="64">
        <v>15002</v>
      </c>
      <c r="L315" s="64">
        <v>4640</v>
      </c>
      <c r="M315" s="64">
        <v>36871</v>
      </c>
      <c r="N315" s="64">
        <v>21682</v>
      </c>
      <c r="O315" s="64">
        <v>58553</v>
      </c>
      <c r="P315" s="64">
        <v>0.66454323429999995</v>
      </c>
      <c r="Q315" s="64">
        <v>0.6823830796</v>
      </c>
      <c r="R315" s="64">
        <v>0.87415584059999996</v>
      </c>
      <c r="S315" s="64">
        <v>0.76645581659999995</v>
      </c>
      <c r="T315" s="64">
        <v>0.66344234989999995</v>
      </c>
      <c r="U315" s="64">
        <v>0.23710700000000001</v>
      </c>
      <c r="V315" s="64">
        <v>0.1400900437</v>
      </c>
    </row>
    <row r="316" spans="1:22" ht="14.25" thickBot="1" x14ac:dyDescent="0.2">
      <c r="A316" s="11" t="s">
        <v>12</v>
      </c>
      <c r="B316" s="9">
        <v>1</v>
      </c>
      <c r="C316" s="9">
        <v>0.52939999999999998</v>
      </c>
      <c r="D316" s="9">
        <v>6.7099999999999998E-3</v>
      </c>
      <c r="E316" s="9">
        <v>6231.4683999999997</v>
      </c>
      <c r="F316" s="9" t="s">
        <v>5</v>
      </c>
      <c r="G316" s="10"/>
      <c r="H316" s="64" t="s">
        <v>1149</v>
      </c>
      <c r="I316" s="64">
        <v>16560</v>
      </c>
      <c r="J316" s="64">
        <v>3219</v>
      </c>
      <c r="K316" s="64">
        <v>8064</v>
      </c>
      <c r="L316" s="64">
        <v>2085</v>
      </c>
      <c r="M316" s="64">
        <v>18645</v>
      </c>
      <c r="N316" s="64">
        <v>11283</v>
      </c>
      <c r="O316" s="64">
        <v>29928</v>
      </c>
      <c r="P316" s="64">
        <v>0.66088612670000002</v>
      </c>
      <c r="Q316" s="64">
        <v>0.67251461990000005</v>
      </c>
      <c r="R316" s="64">
        <v>0.88817377310000001</v>
      </c>
      <c r="S316" s="64">
        <v>0.76544408239999995</v>
      </c>
      <c r="T316" s="64">
        <v>0.66137614580000004</v>
      </c>
      <c r="U316" s="64">
        <v>0.239234</v>
      </c>
      <c r="V316" s="64">
        <v>0.13903137569999999</v>
      </c>
    </row>
    <row r="317" spans="1:22" ht="14.25" thickBot="1" x14ac:dyDescent="0.2">
      <c r="A317" s="11" t="s">
        <v>760</v>
      </c>
      <c r="B317" s="9">
        <v>1</v>
      </c>
      <c r="C317" s="9">
        <v>0.63939999999999997</v>
      </c>
      <c r="D317" s="9">
        <v>3.9399999999999998E-2</v>
      </c>
      <c r="E317" s="9">
        <v>263.93119999999999</v>
      </c>
      <c r="F317" s="9" t="s">
        <v>5</v>
      </c>
      <c r="G317" s="10">
        <v>6.9900000000000004E-2</v>
      </c>
      <c r="H317" s="64" t="s">
        <v>1150</v>
      </c>
      <c r="I317" s="64">
        <v>15671</v>
      </c>
      <c r="J317" s="64">
        <v>3461</v>
      </c>
      <c r="K317" s="64">
        <v>6938</v>
      </c>
      <c r="L317" s="64">
        <v>2555</v>
      </c>
      <c r="M317" s="64">
        <v>18226</v>
      </c>
      <c r="N317" s="64">
        <v>10399</v>
      </c>
      <c r="O317" s="64">
        <v>28625</v>
      </c>
      <c r="P317" s="64">
        <v>0.66836681220000005</v>
      </c>
      <c r="Q317" s="64">
        <v>0.69313105399999997</v>
      </c>
      <c r="R317" s="64">
        <v>0.85981564799999999</v>
      </c>
      <c r="S317" s="64">
        <v>0.76752785599999995</v>
      </c>
      <c r="T317" s="64">
        <v>0.66728438150000002</v>
      </c>
      <c r="U317" s="64">
        <v>0.24221599999999999</v>
      </c>
      <c r="V317" s="64">
        <v>0.1385888291</v>
      </c>
    </row>
    <row r="318" spans="1:22" ht="14.25" thickBot="1" x14ac:dyDescent="0.2">
      <c r="A318" s="11" t="s">
        <v>1095</v>
      </c>
      <c r="B318" s="9">
        <v>1</v>
      </c>
      <c r="C318" s="9">
        <v>0.82679999999999998</v>
      </c>
      <c r="D318" s="9">
        <v>1.54E-2</v>
      </c>
      <c r="E318" s="9">
        <v>2883.3537000000001</v>
      </c>
      <c r="F318" s="9" t="s">
        <v>5</v>
      </c>
      <c r="G318" s="10">
        <v>0.22539999999999999</v>
      </c>
      <c r="H318" s="64" t="s">
        <v>1033</v>
      </c>
      <c r="I318" s="64">
        <v>44635</v>
      </c>
      <c r="J318" s="64">
        <v>8690</v>
      </c>
      <c r="K318" s="64">
        <v>25879</v>
      </c>
      <c r="L318" s="64">
        <v>5977</v>
      </c>
      <c r="M318" s="64">
        <v>50612</v>
      </c>
      <c r="N318" s="64">
        <v>34569</v>
      </c>
      <c r="O318" s="64">
        <v>85181</v>
      </c>
      <c r="P318" s="64">
        <v>0.62601988710000001</v>
      </c>
      <c r="Q318" s="64">
        <v>0.63299486630000001</v>
      </c>
      <c r="R318" s="64">
        <v>0.88190547699999999</v>
      </c>
      <c r="S318" s="64">
        <v>0.7370011393</v>
      </c>
      <c r="T318" s="64">
        <v>0.63196634240000005</v>
      </c>
      <c r="U318" s="64">
        <v>0.19050500000000001</v>
      </c>
      <c r="V318" s="64">
        <v>0.12674622620000001</v>
      </c>
    </row>
    <row r="319" spans="1:22" ht="14.25" thickBot="1" x14ac:dyDescent="0.2">
      <c r="A319" s="11" t="s">
        <v>1089</v>
      </c>
      <c r="B319" s="9">
        <v>1</v>
      </c>
      <c r="C319" s="9">
        <v>0.87770000000000004</v>
      </c>
      <c r="D319" s="9">
        <v>3.9699999999999999E-2</v>
      </c>
      <c r="E319" s="9">
        <v>488.16640000000001</v>
      </c>
      <c r="F319" s="9" t="s">
        <v>5</v>
      </c>
      <c r="G319" s="10">
        <v>8.0100000000000005E-2</v>
      </c>
      <c r="H319" s="64" t="s">
        <v>1043</v>
      </c>
      <c r="I319" s="64">
        <v>16692</v>
      </c>
      <c r="J319" s="64">
        <v>3575</v>
      </c>
      <c r="K319" s="64">
        <v>9088</v>
      </c>
      <c r="L319" s="64">
        <v>2327</v>
      </c>
      <c r="M319" s="64">
        <v>19019</v>
      </c>
      <c r="N319" s="64">
        <v>12663</v>
      </c>
      <c r="O319" s="64">
        <v>31682</v>
      </c>
      <c r="P319" s="64">
        <v>0.63970077650000001</v>
      </c>
      <c r="Q319" s="64">
        <v>0.6474786656</v>
      </c>
      <c r="R319" s="64">
        <v>0.8776486671</v>
      </c>
      <c r="S319" s="64">
        <v>0.74519520530000005</v>
      </c>
      <c r="T319" s="64">
        <v>0.64620004080000004</v>
      </c>
      <c r="U319" s="64">
        <v>0.206427</v>
      </c>
      <c r="V319" s="64">
        <v>0.1361059993</v>
      </c>
    </row>
    <row r="320" spans="1:22" ht="14.25" thickBot="1" x14ac:dyDescent="0.2">
      <c r="A320" s="11" t="s">
        <v>1058</v>
      </c>
      <c r="B320" s="9">
        <v>1</v>
      </c>
      <c r="C320" s="9">
        <v>0.60599999999999998</v>
      </c>
      <c r="D320" s="9">
        <v>0.04</v>
      </c>
      <c r="E320" s="9">
        <v>229.68199999999999</v>
      </c>
      <c r="F320" s="9" t="s">
        <v>5</v>
      </c>
      <c r="G320" s="10">
        <v>6.4600000000000005E-2</v>
      </c>
      <c r="H320" s="64" t="s">
        <v>1045</v>
      </c>
      <c r="I320" s="64">
        <v>13380</v>
      </c>
      <c r="J320" s="64">
        <v>3076</v>
      </c>
      <c r="K320" s="64">
        <v>10576</v>
      </c>
      <c r="L320" s="64">
        <v>1932</v>
      </c>
      <c r="M320" s="64">
        <v>15312</v>
      </c>
      <c r="N320" s="64">
        <v>13652</v>
      </c>
      <c r="O320" s="64">
        <v>28964</v>
      </c>
      <c r="P320" s="64">
        <v>0.56815356989999999</v>
      </c>
      <c r="Q320" s="64">
        <v>0.55852396059999998</v>
      </c>
      <c r="R320" s="64">
        <v>0.87382445139999998</v>
      </c>
      <c r="S320" s="64">
        <v>0.68147091780000002</v>
      </c>
      <c r="T320" s="64">
        <v>0.60104720960000002</v>
      </c>
      <c r="U320" s="64">
        <v>0.15165300000000001</v>
      </c>
      <c r="V320" s="64">
        <v>0.1137206113</v>
      </c>
    </row>
    <row r="321" spans="1:22" ht="14.25" thickBot="1" x14ac:dyDescent="0.2">
      <c r="A321" s="11" t="s">
        <v>1136</v>
      </c>
      <c r="B321" s="9">
        <v>1</v>
      </c>
      <c r="C321" s="9">
        <v>0.67659999999999998</v>
      </c>
      <c r="D321" s="9">
        <v>4.36E-2</v>
      </c>
      <c r="E321" s="9">
        <v>241.14590000000001</v>
      </c>
      <c r="F321" s="9" t="s">
        <v>5</v>
      </c>
      <c r="G321" s="10">
        <v>6.1800000000000001E-2</v>
      </c>
      <c r="H321" s="64" t="s">
        <v>1090</v>
      </c>
      <c r="I321" s="64">
        <v>14563</v>
      </c>
      <c r="J321" s="64">
        <v>2039</v>
      </c>
      <c r="K321" s="64">
        <v>6215</v>
      </c>
      <c r="L321" s="64">
        <v>1718</v>
      </c>
      <c r="M321" s="64">
        <v>16281</v>
      </c>
      <c r="N321" s="64">
        <v>8254</v>
      </c>
      <c r="O321" s="64">
        <v>24535</v>
      </c>
      <c r="P321" s="64">
        <v>0.67666598739999995</v>
      </c>
      <c r="Q321" s="64">
        <v>0.70088555200000002</v>
      </c>
      <c r="R321" s="64">
        <v>0.89447822619999995</v>
      </c>
      <c r="S321" s="64">
        <v>0.78593594</v>
      </c>
      <c r="T321" s="64">
        <v>0.65022808919999997</v>
      </c>
      <c r="U321" s="64">
        <v>0.222445</v>
      </c>
      <c r="V321" s="64">
        <v>0.1181321786</v>
      </c>
    </row>
    <row r="322" spans="1:22" ht="14.25" thickBot="1" x14ac:dyDescent="0.2">
      <c r="A322" s="11" t="s">
        <v>1091</v>
      </c>
      <c r="B322" s="9">
        <v>1</v>
      </c>
      <c r="C322" s="9">
        <v>0.10780000000000001</v>
      </c>
      <c r="D322" s="9">
        <v>9.3100000000000006E-3</v>
      </c>
      <c r="E322" s="9">
        <v>134.08449999999999</v>
      </c>
      <c r="F322" s="9" t="s">
        <v>5</v>
      </c>
      <c r="G322" s="10">
        <v>4.1599999999999998E-2</v>
      </c>
    </row>
    <row r="323" spans="1:22" ht="14.25" thickBot="1" x14ac:dyDescent="0.2">
      <c r="A323" s="11" t="s">
        <v>1137</v>
      </c>
      <c r="B323" s="9">
        <v>1</v>
      </c>
      <c r="C323" s="9">
        <v>0.90810000000000002</v>
      </c>
      <c r="D323" s="9">
        <v>6.83E-2</v>
      </c>
      <c r="E323" s="9">
        <v>176.59950000000001</v>
      </c>
      <c r="F323" s="9" t="s">
        <v>5</v>
      </c>
      <c r="G323" s="10">
        <v>5.45E-2</v>
      </c>
    </row>
    <row r="324" spans="1:22" ht="14.25" thickBot="1" x14ac:dyDescent="0.2">
      <c r="A324" s="11" t="s">
        <v>1139</v>
      </c>
      <c r="B324" s="9">
        <v>1</v>
      </c>
      <c r="C324" s="9">
        <v>1.1003000000000001</v>
      </c>
      <c r="D324" s="9">
        <v>8.3900000000000002E-2</v>
      </c>
      <c r="E324" s="9">
        <v>172.09719999999999</v>
      </c>
      <c r="F324" s="9" t="s">
        <v>5</v>
      </c>
      <c r="G324" s="10">
        <v>4.65E-2</v>
      </c>
    </row>
    <row r="325" spans="1:22" ht="14.25" thickBot="1" x14ac:dyDescent="0.2">
      <c r="A325" s="11" t="s">
        <v>806</v>
      </c>
      <c r="B325" s="9">
        <v>1</v>
      </c>
      <c r="C325" s="9">
        <v>1.8298000000000001</v>
      </c>
      <c r="D325" s="9">
        <v>0.16200000000000001</v>
      </c>
      <c r="E325" s="9">
        <v>127.6219</v>
      </c>
      <c r="F325" s="9" t="s">
        <v>5</v>
      </c>
      <c r="G325" s="10">
        <v>4.5199999999999997E-2</v>
      </c>
    </row>
    <row r="326" spans="1:22" ht="14.25" thickBot="1" x14ac:dyDescent="0.2">
      <c r="A326" s="11" t="s">
        <v>150</v>
      </c>
      <c r="B326" s="9">
        <v>1</v>
      </c>
      <c r="C326" s="9">
        <v>0.46829999999999999</v>
      </c>
      <c r="D326" s="9">
        <v>2.3099999999999999E-2</v>
      </c>
      <c r="E326" s="9">
        <v>411.39780000000002</v>
      </c>
      <c r="F326" s="9" t="s">
        <v>5</v>
      </c>
      <c r="G326" s="10">
        <v>8.6900000000000005E-2</v>
      </c>
    </row>
    <row r="327" spans="1:22" x14ac:dyDescent="0.15">
      <c r="A327" s="4" t="s">
        <v>764</v>
      </c>
      <c r="B327" s="1">
        <v>1</v>
      </c>
      <c r="C327" s="1">
        <v>0.4929</v>
      </c>
      <c r="D327" s="1">
        <v>4.8399999999999999E-2</v>
      </c>
      <c r="E327" s="1">
        <v>103.892</v>
      </c>
      <c r="F327" s="1" t="s">
        <v>5</v>
      </c>
      <c r="G327" s="2">
        <v>3.6799999999999999E-2</v>
      </c>
    </row>
    <row r="329" spans="1:22" ht="14.25" thickBot="1" x14ac:dyDescent="0.2"/>
    <row r="330" spans="1:22" ht="15" thickBot="1" x14ac:dyDescent="0.25">
      <c r="A330" s="290" t="s">
        <v>7</v>
      </c>
      <c r="B330" s="291"/>
      <c r="C330" s="291"/>
      <c r="D330" s="291"/>
      <c r="E330" s="291"/>
      <c r="F330" s="291"/>
      <c r="G330" s="291"/>
      <c r="H330" s="64" t="s">
        <v>1004</v>
      </c>
      <c r="I330" s="64" t="s">
        <v>1005</v>
      </c>
      <c r="J330" s="64" t="s">
        <v>1006</v>
      </c>
      <c r="K330" s="64" t="s">
        <v>1007</v>
      </c>
      <c r="L330" s="64" t="s">
        <v>1008</v>
      </c>
      <c r="M330" s="64" t="s">
        <v>1009</v>
      </c>
      <c r="N330" s="64" t="s">
        <v>6</v>
      </c>
      <c r="O330" s="64" t="s">
        <v>1010</v>
      </c>
      <c r="P330" s="64" t="s">
        <v>1011</v>
      </c>
      <c r="Q330" s="64" t="s">
        <v>1012</v>
      </c>
      <c r="R330" s="64" t="s">
        <v>1013</v>
      </c>
      <c r="S330" s="64" t="s">
        <v>1014</v>
      </c>
      <c r="T330" s="64" t="s">
        <v>1015</v>
      </c>
      <c r="U330" s="64" t="s">
        <v>1016</v>
      </c>
      <c r="V330" s="64" t="s">
        <v>1017</v>
      </c>
    </row>
    <row r="331" spans="1:22" ht="14.25" x14ac:dyDescent="0.2">
      <c r="A331" s="292" t="s">
        <v>8</v>
      </c>
      <c r="B331" s="294" t="s">
        <v>1</v>
      </c>
      <c r="C331" s="294" t="s">
        <v>9</v>
      </c>
      <c r="D331" s="7" t="s">
        <v>10</v>
      </c>
      <c r="E331" s="7" t="s">
        <v>3</v>
      </c>
      <c r="F331" s="294" t="s">
        <v>4</v>
      </c>
      <c r="G331" s="296" t="s">
        <v>13</v>
      </c>
      <c r="H331" s="64" t="s">
        <v>1029</v>
      </c>
      <c r="I331" s="64">
        <v>64980</v>
      </c>
      <c r="J331" s="64">
        <v>11851</v>
      </c>
      <c r="K331" s="64">
        <v>30400</v>
      </c>
      <c r="L331" s="64">
        <v>8442</v>
      </c>
      <c r="M331" s="64">
        <v>73422</v>
      </c>
      <c r="N331" s="64">
        <v>42251</v>
      </c>
      <c r="O331" s="64">
        <v>115673</v>
      </c>
      <c r="P331" s="64">
        <v>0.66420858800000004</v>
      </c>
      <c r="Q331" s="64">
        <v>0.68127490040000005</v>
      </c>
      <c r="R331" s="64">
        <v>0.88502083840000001</v>
      </c>
      <c r="S331" s="64">
        <v>0.76989609130000003</v>
      </c>
      <c r="T331" s="64">
        <v>0.66549139970000004</v>
      </c>
      <c r="U331" s="64">
        <v>0.239233</v>
      </c>
      <c r="V331" s="64">
        <v>0.14052668139999999</v>
      </c>
    </row>
    <row r="332" spans="1:22" ht="15" thickBot="1" x14ac:dyDescent="0.25">
      <c r="A332" s="293"/>
      <c r="B332" s="295"/>
      <c r="C332" s="295"/>
      <c r="D332" s="8" t="s">
        <v>11</v>
      </c>
      <c r="E332" s="8" t="s">
        <v>2</v>
      </c>
      <c r="F332" s="295"/>
      <c r="G332" s="297"/>
      <c r="H332" s="64" t="s">
        <v>1031</v>
      </c>
      <c r="I332" s="64">
        <v>32267</v>
      </c>
      <c r="J332" s="64">
        <v>6697</v>
      </c>
      <c r="K332" s="64">
        <v>14985</v>
      </c>
      <c r="L332" s="64">
        <v>4604</v>
      </c>
      <c r="M332" s="64">
        <v>36871</v>
      </c>
      <c r="N332" s="64">
        <v>21682</v>
      </c>
      <c r="O332" s="64">
        <v>58553</v>
      </c>
      <c r="P332" s="64">
        <v>0.66544839720000004</v>
      </c>
      <c r="Q332" s="64">
        <v>0.68287056629999998</v>
      </c>
      <c r="R332" s="64">
        <v>0.87513221770000005</v>
      </c>
      <c r="S332" s="64">
        <v>0.76713859470000001</v>
      </c>
      <c r="T332" s="64">
        <v>0.66401091690000003</v>
      </c>
      <c r="U332" s="64">
        <v>0.23893800000000001</v>
      </c>
      <c r="V332" s="64">
        <v>0.1405904369</v>
      </c>
    </row>
    <row r="333" spans="1:22" ht="14.25" thickBot="1" x14ac:dyDescent="0.2">
      <c r="A333" s="11" t="s">
        <v>12</v>
      </c>
      <c r="B333" s="9">
        <v>1</v>
      </c>
      <c r="C333" s="9">
        <v>0.52949999999999997</v>
      </c>
      <c r="D333" s="9">
        <v>6.7000000000000002E-3</v>
      </c>
      <c r="E333" s="9">
        <v>6242.1643999999997</v>
      </c>
      <c r="F333" s="9" t="s">
        <v>5</v>
      </c>
      <c r="G333" s="10"/>
      <c r="H333" s="64" t="s">
        <v>1149</v>
      </c>
      <c r="I333" s="64">
        <v>16575</v>
      </c>
      <c r="J333" s="64">
        <v>3235</v>
      </c>
      <c r="K333" s="64">
        <v>8048</v>
      </c>
      <c r="L333" s="64">
        <v>2070</v>
      </c>
      <c r="M333" s="64">
        <v>18645</v>
      </c>
      <c r="N333" s="64">
        <v>11283</v>
      </c>
      <c r="O333" s="64">
        <v>29928</v>
      </c>
      <c r="P333" s="64">
        <v>0.66192194599999998</v>
      </c>
      <c r="Q333" s="64">
        <v>0.67315111890000001</v>
      </c>
      <c r="R333" s="64">
        <v>0.88897827839999999</v>
      </c>
      <c r="S333" s="64">
        <v>0.76615512620000004</v>
      </c>
      <c r="T333" s="64">
        <v>0.66265526850000001</v>
      </c>
      <c r="U333" s="64">
        <v>0.24249200000000001</v>
      </c>
      <c r="V333" s="64">
        <v>0.1399780102</v>
      </c>
    </row>
    <row r="334" spans="1:22" ht="14.25" thickBot="1" x14ac:dyDescent="0.2">
      <c r="A334" s="11" t="s">
        <v>760</v>
      </c>
      <c r="B334" s="9">
        <v>1</v>
      </c>
      <c r="C334" s="9">
        <v>0.95679999999999998</v>
      </c>
      <c r="D334" s="9">
        <v>3.3399999999999999E-2</v>
      </c>
      <c r="E334" s="9">
        <v>819.34760000000006</v>
      </c>
      <c r="F334" s="9" t="s">
        <v>5</v>
      </c>
      <c r="G334" s="10">
        <v>0.1046</v>
      </c>
      <c r="H334" s="64" t="s">
        <v>1150</v>
      </c>
      <c r="I334" s="64">
        <v>15692</v>
      </c>
      <c r="J334" s="64">
        <v>3462</v>
      </c>
      <c r="K334" s="64">
        <v>6937</v>
      </c>
      <c r="L334" s="64">
        <v>2534</v>
      </c>
      <c r="M334" s="64">
        <v>18226</v>
      </c>
      <c r="N334" s="64">
        <v>10399</v>
      </c>
      <c r="O334" s="64">
        <v>28625</v>
      </c>
      <c r="P334" s="64">
        <v>0.6691353712</v>
      </c>
      <c r="Q334" s="64">
        <v>0.69344646249999997</v>
      </c>
      <c r="R334" s="64">
        <v>0.86096784810000004</v>
      </c>
      <c r="S334" s="64">
        <v>0.7681801493</v>
      </c>
      <c r="T334" s="64">
        <v>0.66716136540000004</v>
      </c>
      <c r="U334" s="64">
        <v>0.23915600000000001</v>
      </c>
      <c r="V334" s="64">
        <v>0.13856797979999999</v>
      </c>
    </row>
    <row r="335" spans="1:22" ht="14.25" thickBot="1" x14ac:dyDescent="0.2">
      <c r="A335" s="11" t="s">
        <v>1095</v>
      </c>
      <c r="B335" s="9">
        <v>1</v>
      </c>
      <c r="C335" s="9">
        <v>0.81489999999999996</v>
      </c>
      <c r="D335" s="9">
        <v>1.54E-2</v>
      </c>
      <c r="E335" s="9">
        <v>2798.8364999999999</v>
      </c>
      <c r="F335" s="9" t="s">
        <v>5</v>
      </c>
      <c r="G335" s="10">
        <v>0.22209999999999999</v>
      </c>
      <c r="H335" s="64" t="s">
        <v>1033</v>
      </c>
      <c r="I335" s="64">
        <v>44679</v>
      </c>
      <c r="J335" s="64">
        <v>8692</v>
      </c>
      <c r="K335" s="64">
        <v>25877</v>
      </c>
      <c r="L335" s="64">
        <v>5933</v>
      </c>
      <c r="M335" s="64">
        <v>50612</v>
      </c>
      <c r="N335" s="64">
        <v>34569</v>
      </c>
      <c r="O335" s="64">
        <v>85181</v>
      </c>
      <c r="P335" s="64">
        <v>0.62655991359999996</v>
      </c>
      <c r="Q335" s="64">
        <v>0.63324168039999995</v>
      </c>
      <c r="R335" s="64">
        <v>0.88277483599999995</v>
      </c>
      <c r="S335" s="64">
        <v>0.73747193980000003</v>
      </c>
      <c r="T335" s="64">
        <v>0.63232687320000003</v>
      </c>
      <c r="U335" s="64">
        <v>0.18951699999999999</v>
      </c>
      <c r="V335" s="64">
        <v>0.12721449460000001</v>
      </c>
    </row>
    <row r="336" spans="1:22" ht="14.25" thickBot="1" x14ac:dyDescent="0.2">
      <c r="A336" s="11" t="s">
        <v>1089</v>
      </c>
      <c r="B336" s="9">
        <v>1</v>
      </c>
      <c r="C336" s="9">
        <v>0.89029999999999998</v>
      </c>
      <c r="D336" s="9">
        <v>3.9699999999999999E-2</v>
      </c>
      <c r="E336" s="9">
        <v>501.90960000000001</v>
      </c>
      <c r="F336" s="9" t="s">
        <v>5</v>
      </c>
      <c r="G336" s="10">
        <v>8.1299999999999997E-2</v>
      </c>
      <c r="H336" s="64" t="s">
        <v>1043</v>
      </c>
      <c r="I336" s="64">
        <v>16710</v>
      </c>
      <c r="J336" s="64">
        <v>3556</v>
      </c>
      <c r="K336" s="64">
        <v>9107</v>
      </c>
      <c r="L336" s="64">
        <v>2309</v>
      </c>
      <c r="M336" s="64">
        <v>19019</v>
      </c>
      <c r="N336" s="64">
        <v>12663</v>
      </c>
      <c r="O336" s="64">
        <v>31682</v>
      </c>
      <c r="P336" s="64">
        <v>0.6396692128</v>
      </c>
      <c r="Q336" s="64">
        <v>0.64724793739999997</v>
      </c>
      <c r="R336" s="64">
        <v>0.87859508909999995</v>
      </c>
      <c r="S336" s="64">
        <v>0.7453831742</v>
      </c>
      <c r="T336" s="64">
        <v>0.64550415689999996</v>
      </c>
      <c r="U336" s="64">
        <v>0.20561499999999999</v>
      </c>
      <c r="V336" s="64">
        <v>0.1357926284</v>
      </c>
    </row>
    <row r="337" spans="1:22" ht="14.25" thickBot="1" x14ac:dyDescent="0.2">
      <c r="A337" s="11" t="s">
        <v>1060</v>
      </c>
      <c r="B337" s="9">
        <v>1</v>
      </c>
      <c r="C337" s="9">
        <v>0.43669999999999998</v>
      </c>
      <c r="D337" s="9">
        <v>6.0499999999999998E-2</v>
      </c>
      <c r="E337" s="9">
        <v>52.157699999999998</v>
      </c>
      <c r="F337" s="9" t="s">
        <v>5</v>
      </c>
      <c r="G337" s="10">
        <v>2.53E-2</v>
      </c>
      <c r="H337" s="64" t="s">
        <v>1045</v>
      </c>
      <c r="I337" s="64">
        <v>13394</v>
      </c>
      <c r="J337" s="64">
        <v>3085</v>
      </c>
      <c r="K337" s="64">
        <v>10567</v>
      </c>
      <c r="L337" s="64">
        <v>1918</v>
      </c>
      <c r="M337" s="64">
        <v>15312</v>
      </c>
      <c r="N337" s="64">
        <v>13652</v>
      </c>
      <c r="O337" s="64">
        <v>28964</v>
      </c>
      <c r="P337" s="64">
        <v>0.56894765920000001</v>
      </c>
      <c r="Q337" s="64">
        <v>0.55899169479999999</v>
      </c>
      <c r="R337" s="64">
        <v>0.87473876699999997</v>
      </c>
      <c r="S337" s="64">
        <v>0.68209711510000004</v>
      </c>
      <c r="T337" s="64">
        <v>0.60114254810000001</v>
      </c>
      <c r="U337" s="64">
        <v>0.14571500000000001</v>
      </c>
      <c r="V337" s="64">
        <v>0.1139191484</v>
      </c>
    </row>
    <row r="338" spans="1:22" ht="14.25" thickBot="1" x14ac:dyDescent="0.2">
      <c r="A338" s="11" t="s">
        <v>1136</v>
      </c>
      <c r="B338" s="9">
        <v>1</v>
      </c>
      <c r="C338" s="9">
        <v>0.67049999999999998</v>
      </c>
      <c r="D338" s="9">
        <v>4.36E-2</v>
      </c>
      <c r="E338" s="9">
        <v>236.80690000000001</v>
      </c>
      <c r="F338" s="9" t="s">
        <v>5</v>
      </c>
      <c r="G338" s="10">
        <v>6.13E-2</v>
      </c>
      <c r="H338" s="64" t="s">
        <v>1090</v>
      </c>
      <c r="I338" s="64">
        <v>14575</v>
      </c>
      <c r="J338" s="64">
        <v>2051</v>
      </c>
      <c r="K338" s="64">
        <v>6203</v>
      </c>
      <c r="L338" s="64">
        <v>1706</v>
      </c>
      <c r="M338" s="64">
        <v>16281</v>
      </c>
      <c r="N338" s="64">
        <v>8254</v>
      </c>
      <c r="O338" s="64">
        <v>24535</v>
      </c>
      <c r="P338" s="64">
        <v>0.67764418179999997</v>
      </c>
      <c r="Q338" s="64">
        <v>0.70146308599999996</v>
      </c>
      <c r="R338" s="64">
        <v>0.89521528159999997</v>
      </c>
      <c r="S338" s="64">
        <v>0.78658355599999996</v>
      </c>
      <c r="T338" s="64">
        <v>0.65221335339999997</v>
      </c>
      <c r="U338" s="64">
        <v>0.22645499999999999</v>
      </c>
      <c r="V338" s="64">
        <v>0.11954179719999999</v>
      </c>
    </row>
    <row r="339" spans="1:22" ht="14.25" thickBot="1" x14ac:dyDescent="0.2">
      <c r="A339" s="11" t="s">
        <v>1091</v>
      </c>
      <c r="B339" s="9">
        <v>1</v>
      </c>
      <c r="C339" s="9">
        <v>0.1079</v>
      </c>
      <c r="D339" s="9">
        <v>9.2999999999999992E-3</v>
      </c>
      <c r="E339" s="9">
        <v>134.3801</v>
      </c>
      <c r="F339" s="9" t="s">
        <v>5</v>
      </c>
      <c r="G339" s="10">
        <v>4.1700000000000001E-2</v>
      </c>
    </row>
    <row r="340" spans="1:22" ht="14.25" thickBot="1" x14ac:dyDescent="0.2">
      <c r="A340" s="11" t="s">
        <v>1137</v>
      </c>
      <c r="B340" s="9">
        <v>1</v>
      </c>
      <c r="C340" s="9">
        <v>0.90010000000000001</v>
      </c>
      <c r="D340" s="9">
        <v>6.83E-2</v>
      </c>
      <c r="E340" s="9">
        <v>173.90379999999999</v>
      </c>
      <c r="F340" s="9" t="s">
        <v>5</v>
      </c>
      <c r="G340" s="10">
        <v>5.3999999999999999E-2</v>
      </c>
    </row>
    <row r="341" spans="1:22" ht="14.25" thickBot="1" x14ac:dyDescent="0.2">
      <c r="A341" s="11" t="s">
        <v>1139</v>
      </c>
      <c r="B341" s="9">
        <v>1</v>
      </c>
      <c r="C341" s="9">
        <v>1.1181000000000001</v>
      </c>
      <c r="D341" s="9">
        <v>8.3900000000000002E-2</v>
      </c>
      <c r="E341" s="9">
        <v>177.624</v>
      </c>
      <c r="F341" s="9" t="s">
        <v>5</v>
      </c>
      <c r="G341" s="10">
        <v>4.7300000000000002E-2</v>
      </c>
    </row>
    <row r="342" spans="1:22" ht="14.25" thickBot="1" x14ac:dyDescent="0.2">
      <c r="A342" s="11" t="s">
        <v>806</v>
      </c>
      <c r="B342" s="9">
        <v>1</v>
      </c>
      <c r="C342" s="9">
        <v>1.8193999999999999</v>
      </c>
      <c r="D342" s="9">
        <v>0.16189999999999999</v>
      </c>
      <c r="E342" s="9">
        <v>126.30500000000001</v>
      </c>
      <c r="F342" s="9" t="s">
        <v>5</v>
      </c>
      <c r="G342" s="10">
        <v>4.4999999999999998E-2</v>
      </c>
    </row>
    <row r="343" spans="1:22" ht="14.25" thickBot="1" x14ac:dyDescent="0.2">
      <c r="A343" s="11" t="s">
        <v>150</v>
      </c>
      <c r="B343" s="9">
        <v>1</v>
      </c>
      <c r="C343" s="9">
        <v>0.47599999999999998</v>
      </c>
      <c r="D343" s="9">
        <v>2.3099999999999999E-2</v>
      </c>
      <c r="E343" s="9">
        <v>425.488</v>
      </c>
      <c r="F343" s="9" t="s">
        <v>5</v>
      </c>
      <c r="G343" s="10">
        <v>8.8300000000000003E-2</v>
      </c>
    </row>
    <row r="344" spans="1:22" x14ac:dyDescent="0.15">
      <c r="A344" s="4" t="s">
        <v>764</v>
      </c>
      <c r="B344" s="1">
        <v>1</v>
      </c>
      <c r="C344" s="1">
        <v>0.48309999999999997</v>
      </c>
      <c r="D344" s="1">
        <v>4.8300000000000003E-2</v>
      </c>
      <c r="E344" s="1">
        <v>99.973600000000005</v>
      </c>
      <c r="F344" s="1" t="s">
        <v>5</v>
      </c>
      <c r="G344" s="2">
        <v>3.5999999999999997E-2</v>
      </c>
    </row>
    <row r="346" spans="1:22" s="156" customFormat="1" ht="14.25" thickBot="1" x14ac:dyDescent="0.2"/>
    <row r="347" spans="1:22" ht="15" thickBot="1" x14ac:dyDescent="0.25">
      <c r="A347" s="290" t="s">
        <v>7</v>
      </c>
      <c r="B347" s="291"/>
      <c r="C347" s="291"/>
      <c r="D347" s="291"/>
      <c r="E347" s="291"/>
      <c r="F347" s="291"/>
      <c r="G347" s="291"/>
      <c r="H347" s="64" t="s">
        <v>1004</v>
      </c>
      <c r="I347" s="64" t="s">
        <v>1005</v>
      </c>
      <c r="J347" s="64" t="s">
        <v>1006</v>
      </c>
      <c r="K347" s="64" t="s">
        <v>1007</v>
      </c>
      <c r="L347" s="64" t="s">
        <v>1008</v>
      </c>
      <c r="M347" s="64" t="s">
        <v>1009</v>
      </c>
      <c r="N347" s="64" t="s">
        <v>6</v>
      </c>
      <c r="O347" s="64" t="s">
        <v>1010</v>
      </c>
      <c r="P347" s="64" t="s">
        <v>1011</v>
      </c>
      <c r="Q347" s="64" t="s">
        <v>1012</v>
      </c>
      <c r="R347" s="64" t="s">
        <v>1013</v>
      </c>
      <c r="S347" s="64" t="s">
        <v>1014</v>
      </c>
      <c r="T347" s="64" t="s">
        <v>1015</v>
      </c>
      <c r="U347" s="64" t="s">
        <v>1016</v>
      </c>
      <c r="V347" s="64" t="s">
        <v>1017</v>
      </c>
    </row>
    <row r="348" spans="1:22" ht="14.25" x14ac:dyDescent="0.2">
      <c r="A348" s="292" t="s">
        <v>8</v>
      </c>
      <c r="B348" s="294" t="s">
        <v>1</v>
      </c>
      <c r="C348" s="294" t="s">
        <v>9</v>
      </c>
      <c r="D348" s="7" t="s">
        <v>10</v>
      </c>
      <c r="E348" s="7" t="s">
        <v>3</v>
      </c>
      <c r="F348" s="294" t="s">
        <v>4</v>
      </c>
      <c r="G348" s="296" t="s">
        <v>13</v>
      </c>
      <c r="H348" s="64" t="s">
        <v>1029</v>
      </c>
      <c r="I348" s="64">
        <v>65005</v>
      </c>
      <c r="J348" s="64">
        <v>11845</v>
      </c>
      <c r="K348" s="64">
        <v>30406</v>
      </c>
      <c r="L348" s="64">
        <v>8417</v>
      </c>
      <c r="M348" s="64">
        <v>73422</v>
      </c>
      <c r="N348" s="64">
        <v>42251</v>
      </c>
      <c r="O348" s="64">
        <v>115673</v>
      </c>
      <c r="P348" s="64">
        <v>0.66437284409999997</v>
      </c>
      <c r="Q348" s="64">
        <v>0.6813155716</v>
      </c>
      <c r="R348" s="64">
        <v>0.88536133579999998</v>
      </c>
      <c r="S348" s="64">
        <v>0.7700508787</v>
      </c>
      <c r="T348" s="64">
        <v>0.66513763150000005</v>
      </c>
      <c r="U348" s="64">
        <v>0.23971000000000001</v>
      </c>
      <c r="V348" s="64">
        <v>0.14022363869999999</v>
      </c>
    </row>
    <row r="349" spans="1:22" ht="15" thickBot="1" x14ac:dyDescent="0.25">
      <c r="A349" s="293"/>
      <c r="B349" s="295"/>
      <c r="C349" s="295"/>
      <c r="D349" s="8" t="s">
        <v>11</v>
      </c>
      <c r="E349" s="8" t="s">
        <v>2</v>
      </c>
      <c r="F349" s="295"/>
      <c r="G349" s="297"/>
      <c r="H349" s="64" t="s">
        <v>1031</v>
      </c>
      <c r="I349" s="64">
        <v>32302</v>
      </c>
      <c r="J349" s="64">
        <v>6604</v>
      </c>
      <c r="K349" s="64">
        <v>15078</v>
      </c>
      <c r="L349" s="64">
        <v>4569</v>
      </c>
      <c r="M349" s="64">
        <v>36871</v>
      </c>
      <c r="N349" s="64">
        <v>21682</v>
      </c>
      <c r="O349" s="64">
        <v>58553</v>
      </c>
      <c r="P349" s="64">
        <v>0.66445784159999999</v>
      </c>
      <c r="Q349" s="64">
        <v>0.68176445760000004</v>
      </c>
      <c r="R349" s="64">
        <v>0.87608147319999996</v>
      </c>
      <c r="S349" s="64">
        <v>0.76680395479999996</v>
      </c>
      <c r="T349" s="64">
        <v>0.66448372280000001</v>
      </c>
      <c r="U349" s="64">
        <v>0.238791</v>
      </c>
      <c r="V349" s="64">
        <v>0.14084348129999999</v>
      </c>
    </row>
    <row r="350" spans="1:22" ht="14.25" thickBot="1" x14ac:dyDescent="0.2">
      <c r="A350" s="11" t="s">
        <v>12</v>
      </c>
      <c r="B350" s="9">
        <v>1</v>
      </c>
      <c r="C350" s="9">
        <v>0.5292</v>
      </c>
      <c r="D350" s="9">
        <v>6.7000000000000002E-3</v>
      </c>
      <c r="E350" s="9">
        <v>6239.3136000000004</v>
      </c>
      <c r="F350" s="9" t="s">
        <v>5</v>
      </c>
      <c r="G350" s="10"/>
      <c r="H350" s="64" t="s">
        <v>1149</v>
      </c>
      <c r="I350" s="64">
        <v>16555</v>
      </c>
      <c r="J350" s="64">
        <v>3164</v>
      </c>
      <c r="K350" s="64">
        <v>8119</v>
      </c>
      <c r="L350" s="64">
        <v>2090</v>
      </c>
      <c r="M350" s="64">
        <v>18645</v>
      </c>
      <c r="N350" s="64">
        <v>11283</v>
      </c>
      <c r="O350" s="64">
        <v>29928</v>
      </c>
      <c r="P350" s="64">
        <v>0.65888131520000004</v>
      </c>
      <c r="Q350" s="64">
        <v>0.67094917730000003</v>
      </c>
      <c r="R350" s="64">
        <v>0.88790560470000002</v>
      </c>
      <c r="S350" s="64">
        <v>0.76432973979999996</v>
      </c>
      <c r="T350" s="64">
        <v>0.66232619349999999</v>
      </c>
      <c r="U350" s="64">
        <v>0.23583399999999999</v>
      </c>
      <c r="V350" s="64">
        <v>0.13973558589999999</v>
      </c>
    </row>
    <row r="351" spans="1:22" ht="14.25" thickBot="1" x14ac:dyDescent="0.2">
      <c r="A351" s="11" t="s">
        <v>1058</v>
      </c>
      <c r="B351" s="9">
        <v>1</v>
      </c>
      <c r="C351" s="9">
        <v>0.94699999999999995</v>
      </c>
      <c r="D351" s="9">
        <v>3.3799999999999997E-2</v>
      </c>
      <c r="E351" s="9">
        <v>784.38170000000002</v>
      </c>
      <c r="F351" s="9" t="s">
        <v>5</v>
      </c>
      <c r="G351" s="10">
        <v>0.10100000000000001</v>
      </c>
      <c r="H351" s="64" t="s">
        <v>1150</v>
      </c>
      <c r="I351" s="64">
        <v>15747</v>
      </c>
      <c r="J351" s="64">
        <v>3440</v>
      </c>
      <c r="K351" s="64">
        <v>6959</v>
      </c>
      <c r="L351" s="64">
        <v>2479</v>
      </c>
      <c r="M351" s="64">
        <v>18226</v>
      </c>
      <c r="N351" s="64">
        <v>10399</v>
      </c>
      <c r="O351" s="64">
        <v>28625</v>
      </c>
      <c r="P351" s="64">
        <v>0.67028820960000002</v>
      </c>
      <c r="Q351" s="64">
        <v>0.69351713199999998</v>
      </c>
      <c r="R351" s="64">
        <v>0.8639855152</v>
      </c>
      <c r="S351" s="64">
        <v>0.76942245679999999</v>
      </c>
      <c r="T351" s="64">
        <v>0.66842830340000003</v>
      </c>
      <c r="U351" s="64">
        <v>0.24484800000000001</v>
      </c>
      <c r="V351" s="64">
        <v>0.13937616589999999</v>
      </c>
    </row>
    <row r="352" spans="1:22" ht="14.25" thickBot="1" x14ac:dyDescent="0.2">
      <c r="A352" s="11" t="s">
        <v>1095</v>
      </c>
      <c r="B352" s="9">
        <v>1</v>
      </c>
      <c r="C352" s="9">
        <v>0.81769999999999998</v>
      </c>
      <c r="D352" s="9">
        <v>1.54E-2</v>
      </c>
      <c r="E352" s="9">
        <v>2816.3332</v>
      </c>
      <c r="F352" s="9" t="s">
        <v>5</v>
      </c>
      <c r="G352" s="10">
        <v>0.22289999999999999</v>
      </c>
      <c r="H352" s="64" t="s">
        <v>1033</v>
      </c>
      <c r="I352" s="64">
        <v>44729</v>
      </c>
      <c r="J352" s="64">
        <v>8632</v>
      </c>
      <c r="K352" s="64">
        <v>25937</v>
      </c>
      <c r="L352" s="64">
        <v>5883</v>
      </c>
      <c r="M352" s="64">
        <v>50612</v>
      </c>
      <c r="N352" s="64">
        <v>34569</v>
      </c>
      <c r="O352" s="64">
        <v>85181</v>
      </c>
      <c r="P352" s="64">
        <v>0.62644251650000005</v>
      </c>
      <c r="Q352" s="64">
        <v>0.63296351849999999</v>
      </c>
      <c r="R352" s="64">
        <v>0.88376274399999999</v>
      </c>
      <c r="S352" s="64">
        <v>0.7376275994</v>
      </c>
      <c r="T352" s="64">
        <v>0.63292325999999999</v>
      </c>
      <c r="U352" s="64">
        <v>0.19189700000000001</v>
      </c>
      <c r="V352" s="64">
        <v>0.12754129459999999</v>
      </c>
    </row>
    <row r="353" spans="1:22" ht="14.25" thickBot="1" x14ac:dyDescent="0.2">
      <c r="A353" s="11" t="s">
        <v>1089</v>
      </c>
      <c r="B353" s="9">
        <v>1</v>
      </c>
      <c r="C353" s="9">
        <v>0.91239999999999999</v>
      </c>
      <c r="D353" s="9">
        <v>3.9600000000000003E-2</v>
      </c>
      <c r="E353" s="9">
        <v>529.57529999999997</v>
      </c>
      <c r="F353" s="9" t="s">
        <v>5</v>
      </c>
      <c r="G353" s="10">
        <v>8.3299999999999999E-2</v>
      </c>
      <c r="H353" s="64" t="s">
        <v>1043</v>
      </c>
      <c r="I353" s="64">
        <v>16700</v>
      </c>
      <c r="J353" s="64">
        <v>3535</v>
      </c>
      <c r="K353" s="64">
        <v>9128</v>
      </c>
      <c r="L353" s="64">
        <v>2319</v>
      </c>
      <c r="M353" s="64">
        <v>19019</v>
      </c>
      <c r="N353" s="64">
        <v>12663</v>
      </c>
      <c r="O353" s="64">
        <v>31682</v>
      </c>
      <c r="P353" s="64">
        <v>0.63869073919999997</v>
      </c>
      <c r="Q353" s="64">
        <v>0.64658510140000003</v>
      </c>
      <c r="R353" s="64">
        <v>0.87806929909999998</v>
      </c>
      <c r="S353" s="64">
        <v>0.74475438709999997</v>
      </c>
      <c r="T353" s="64">
        <v>0.64653664310000003</v>
      </c>
      <c r="U353" s="64">
        <v>0.20919199999999999</v>
      </c>
      <c r="V353" s="64">
        <v>0.13645091749999999</v>
      </c>
    </row>
    <row r="354" spans="1:22" ht="14.25" thickBot="1" x14ac:dyDescent="0.2">
      <c r="A354" s="11" t="s">
        <v>1060</v>
      </c>
      <c r="B354" s="9">
        <v>1</v>
      </c>
      <c r="C354" s="9">
        <v>0.42049999999999998</v>
      </c>
      <c r="D354" s="9">
        <v>6.0499999999999998E-2</v>
      </c>
      <c r="E354" s="9">
        <v>48.346699999999998</v>
      </c>
      <c r="F354" s="9" t="s">
        <v>5</v>
      </c>
      <c r="G354" s="10">
        <v>2.4400000000000002E-2</v>
      </c>
      <c r="H354" s="64" t="s">
        <v>1045</v>
      </c>
      <c r="I354" s="64">
        <v>13401</v>
      </c>
      <c r="J354" s="64">
        <v>3055</v>
      </c>
      <c r="K354" s="64">
        <v>10597</v>
      </c>
      <c r="L354" s="64">
        <v>1911</v>
      </c>
      <c r="M354" s="64">
        <v>15312</v>
      </c>
      <c r="N354" s="64">
        <v>13652</v>
      </c>
      <c r="O354" s="64">
        <v>28964</v>
      </c>
      <c r="P354" s="64">
        <v>0.56815356989999999</v>
      </c>
      <c r="Q354" s="64">
        <v>0.55842153510000003</v>
      </c>
      <c r="R354" s="64">
        <v>0.87519592479999997</v>
      </c>
      <c r="S354" s="64">
        <v>0.68181124400000004</v>
      </c>
      <c r="T354" s="64">
        <v>0.60179689599999997</v>
      </c>
      <c r="U354" s="64">
        <v>0.14851900000000001</v>
      </c>
      <c r="V354" s="64">
        <v>0.1145754963</v>
      </c>
    </row>
    <row r="355" spans="1:22" ht="14.25" thickBot="1" x14ac:dyDescent="0.2">
      <c r="A355" s="11" t="s">
        <v>1136</v>
      </c>
      <c r="B355" s="9">
        <v>1</v>
      </c>
      <c r="C355" s="9">
        <v>0.66110000000000002</v>
      </c>
      <c r="D355" s="9">
        <v>4.3499999999999997E-2</v>
      </c>
      <c r="E355" s="9">
        <v>230.49039999999999</v>
      </c>
      <c r="F355" s="9" t="s">
        <v>5</v>
      </c>
      <c r="G355" s="10">
        <v>6.0400000000000002E-2</v>
      </c>
      <c r="H355" s="64" t="s">
        <v>1090</v>
      </c>
      <c r="I355" s="64">
        <v>14628</v>
      </c>
      <c r="J355" s="64">
        <v>2042</v>
      </c>
      <c r="K355" s="64">
        <v>6212</v>
      </c>
      <c r="L355" s="64">
        <v>1653</v>
      </c>
      <c r="M355" s="64">
        <v>16281</v>
      </c>
      <c r="N355" s="64">
        <v>8254</v>
      </c>
      <c r="O355" s="64">
        <v>24535</v>
      </c>
      <c r="P355" s="64">
        <v>0.67943753819999997</v>
      </c>
      <c r="Q355" s="64">
        <v>0.70191938580000002</v>
      </c>
      <c r="R355" s="64">
        <v>0.89847060990000005</v>
      </c>
      <c r="S355" s="64">
        <v>0.78812531990000001</v>
      </c>
      <c r="T355" s="64">
        <v>0.65235052439999996</v>
      </c>
      <c r="U355" s="64">
        <v>0.22423299999999999</v>
      </c>
      <c r="V355" s="64">
        <v>0.11947914749999999</v>
      </c>
    </row>
    <row r="356" spans="1:22" ht="14.25" thickBot="1" x14ac:dyDescent="0.2">
      <c r="A356" s="11" t="s">
        <v>1091</v>
      </c>
      <c r="B356" s="9">
        <v>1</v>
      </c>
      <c r="C356" s="9">
        <v>0.1079</v>
      </c>
      <c r="D356" s="9">
        <v>9.2999999999999992E-3</v>
      </c>
      <c r="E356" s="9">
        <v>134.48560000000001</v>
      </c>
      <c r="F356" s="9" t="s">
        <v>5</v>
      </c>
      <c r="G356" s="10">
        <v>4.1700000000000001E-2</v>
      </c>
    </row>
    <row r="357" spans="1:22" ht="14.25" thickBot="1" x14ac:dyDescent="0.2">
      <c r="A357" s="11" t="s">
        <v>1137</v>
      </c>
      <c r="B357" s="9">
        <v>1</v>
      </c>
      <c r="C357" s="9">
        <v>0.8901</v>
      </c>
      <c r="D357" s="9">
        <v>6.8099999999999994E-2</v>
      </c>
      <c r="E357" s="9">
        <v>170.6874</v>
      </c>
      <c r="F357" s="9" t="s">
        <v>5</v>
      </c>
      <c r="G357" s="10">
        <v>5.3400000000000003E-2</v>
      </c>
    </row>
    <row r="358" spans="1:22" ht="14.25" thickBot="1" x14ac:dyDescent="0.2">
      <c r="A358" s="11" t="s">
        <v>1139</v>
      </c>
      <c r="B358" s="9">
        <v>1</v>
      </c>
      <c r="C358" s="9">
        <v>1.0883</v>
      </c>
      <c r="D358" s="9">
        <v>8.3799999999999999E-2</v>
      </c>
      <c r="E358" s="9">
        <v>168.62139999999999</v>
      </c>
      <c r="F358" s="9" t="s">
        <v>5</v>
      </c>
      <c r="G358" s="10">
        <v>4.5999999999999999E-2</v>
      </c>
    </row>
    <row r="359" spans="1:22" ht="14.25" thickBot="1" x14ac:dyDescent="0.2">
      <c r="A359" s="11" t="s">
        <v>806</v>
      </c>
      <c r="B359" s="9">
        <v>1</v>
      </c>
      <c r="C359" s="9">
        <v>1.8458000000000001</v>
      </c>
      <c r="D359" s="9">
        <v>0.1618</v>
      </c>
      <c r="E359" s="9">
        <v>130.09700000000001</v>
      </c>
      <c r="F359" s="9" t="s">
        <v>5</v>
      </c>
      <c r="G359" s="10">
        <v>4.5600000000000002E-2</v>
      </c>
    </row>
    <row r="360" spans="1:22" ht="14.25" thickBot="1" x14ac:dyDescent="0.2">
      <c r="A360" s="11" t="s">
        <v>150</v>
      </c>
      <c r="B360" s="9">
        <v>1</v>
      </c>
      <c r="C360" s="9">
        <v>0.46779999999999999</v>
      </c>
      <c r="D360" s="9">
        <v>2.3099999999999999E-2</v>
      </c>
      <c r="E360" s="9">
        <v>410.83690000000001</v>
      </c>
      <c r="F360" s="9" t="s">
        <v>5</v>
      </c>
      <c r="G360" s="10">
        <v>8.6800000000000002E-2</v>
      </c>
    </row>
    <row r="361" spans="1:22" x14ac:dyDescent="0.15">
      <c r="A361" s="4" t="s">
        <v>764</v>
      </c>
      <c r="B361" s="1">
        <v>1</v>
      </c>
      <c r="C361" s="1">
        <v>0.49109999999999998</v>
      </c>
      <c r="D361" s="1">
        <v>4.8300000000000003E-2</v>
      </c>
      <c r="E361" s="1">
        <v>103.3262</v>
      </c>
      <c r="F361" s="1" t="s">
        <v>5</v>
      </c>
      <c r="G361" s="2">
        <v>3.6600000000000001E-2</v>
      </c>
    </row>
    <row r="363" spans="1:22" ht="14.25" thickBot="1" x14ac:dyDescent="0.2"/>
    <row r="364" spans="1:22" ht="15" thickBot="1" x14ac:dyDescent="0.25">
      <c r="A364" s="290" t="s">
        <v>7</v>
      </c>
      <c r="B364" s="291"/>
      <c r="C364" s="291"/>
      <c r="D364" s="291"/>
      <c r="E364" s="291"/>
      <c r="F364" s="291"/>
      <c r="G364" s="291"/>
      <c r="H364" s="64" t="s">
        <v>1004</v>
      </c>
      <c r="I364" s="64" t="s">
        <v>1005</v>
      </c>
      <c r="J364" s="64" t="s">
        <v>1006</v>
      </c>
      <c r="K364" s="64" t="s">
        <v>1007</v>
      </c>
      <c r="L364" s="64" t="s">
        <v>1008</v>
      </c>
      <c r="M364" s="64" t="s">
        <v>1009</v>
      </c>
      <c r="N364" s="64" t="s">
        <v>6</v>
      </c>
      <c r="O364" s="64" t="s">
        <v>1010</v>
      </c>
      <c r="P364" s="64" t="s">
        <v>1011</v>
      </c>
      <c r="Q364" s="64" t="s">
        <v>1012</v>
      </c>
      <c r="R364" s="64" t="s">
        <v>1013</v>
      </c>
      <c r="S364" s="64" t="s">
        <v>1014</v>
      </c>
      <c r="T364" s="64" t="s">
        <v>1015</v>
      </c>
      <c r="U364" s="64" t="s">
        <v>1016</v>
      </c>
      <c r="V364" s="64" t="s">
        <v>1017</v>
      </c>
    </row>
    <row r="365" spans="1:22" ht="14.25" x14ac:dyDescent="0.2">
      <c r="A365" s="292" t="s">
        <v>8</v>
      </c>
      <c r="B365" s="294" t="s">
        <v>1</v>
      </c>
      <c r="C365" s="294" t="s">
        <v>9</v>
      </c>
      <c r="D365" s="7" t="s">
        <v>10</v>
      </c>
      <c r="E365" s="7" t="s">
        <v>3</v>
      </c>
      <c r="F365" s="294" t="s">
        <v>4</v>
      </c>
      <c r="G365" s="296" t="s">
        <v>13</v>
      </c>
      <c r="H365" s="64" t="s">
        <v>1029</v>
      </c>
      <c r="I365" s="64">
        <v>65022</v>
      </c>
      <c r="J365" s="64">
        <v>11813</v>
      </c>
      <c r="K365" s="64">
        <v>30438</v>
      </c>
      <c r="L365" s="64">
        <v>8400</v>
      </c>
      <c r="M365" s="64">
        <v>73422</v>
      </c>
      <c r="N365" s="64">
        <v>42251</v>
      </c>
      <c r="O365" s="64">
        <v>115673</v>
      </c>
      <c r="P365" s="64">
        <v>0.66424316819999996</v>
      </c>
      <c r="Q365" s="64">
        <v>0.6811439346</v>
      </c>
      <c r="R365" s="64">
        <v>0.88559287409999998</v>
      </c>
      <c r="S365" s="64">
        <v>0.77002877749999998</v>
      </c>
      <c r="T365" s="64">
        <v>0.66478610039999997</v>
      </c>
      <c r="U365" s="64">
        <v>0.23935999999999999</v>
      </c>
      <c r="V365" s="64">
        <v>0.14006782709999999</v>
      </c>
    </row>
    <row r="366" spans="1:22" ht="15" thickBot="1" x14ac:dyDescent="0.25">
      <c r="A366" s="293"/>
      <c r="B366" s="295"/>
      <c r="C366" s="295"/>
      <c r="D366" s="8" t="s">
        <v>11</v>
      </c>
      <c r="E366" s="8" t="s">
        <v>2</v>
      </c>
      <c r="F366" s="295"/>
      <c r="G366" s="297"/>
      <c r="H366" s="64" t="s">
        <v>1031</v>
      </c>
      <c r="I366" s="64">
        <v>32265</v>
      </c>
      <c r="J366" s="64">
        <v>6622</v>
      </c>
      <c r="K366" s="64">
        <v>15060</v>
      </c>
      <c r="L366" s="64">
        <v>4606</v>
      </c>
      <c r="M366" s="64">
        <v>36871</v>
      </c>
      <c r="N366" s="64">
        <v>21682</v>
      </c>
      <c r="O366" s="64">
        <v>58553</v>
      </c>
      <c r="P366" s="64">
        <v>0.66413334930000001</v>
      </c>
      <c r="Q366" s="64">
        <v>0.68177496039999996</v>
      </c>
      <c r="R366" s="64">
        <v>0.87507797460000003</v>
      </c>
      <c r="S366" s="64">
        <v>0.76642595849999995</v>
      </c>
      <c r="T366" s="64">
        <v>0.66415478250000004</v>
      </c>
      <c r="U366" s="64">
        <v>0.23835000000000001</v>
      </c>
      <c r="V366" s="64">
        <v>0.14061050689999999</v>
      </c>
    </row>
    <row r="367" spans="1:22" ht="14.25" thickBot="1" x14ac:dyDescent="0.2">
      <c r="A367" s="11" t="s">
        <v>12</v>
      </c>
      <c r="B367" s="9">
        <v>1</v>
      </c>
      <c r="C367" s="9">
        <v>0.5292</v>
      </c>
      <c r="D367" s="9">
        <v>6.7000000000000002E-3</v>
      </c>
      <c r="E367" s="9">
        <v>6241.8462</v>
      </c>
      <c r="F367" s="9" t="s">
        <v>5</v>
      </c>
      <c r="G367" s="10"/>
      <c r="H367" s="64" t="s">
        <v>1149</v>
      </c>
      <c r="I367" s="64">
        <v>16538</v>
      </c>
      <c r="J367" s="64">
        <v>3171</v>
      </c>
      <c r="K367" s="64">
        <v>8112</v>
      </c>
      <c r="L367" s="64">
        <v>2107</v>
      </c>
      <c r="M367" s="64">
        <v>18645</v>
      </c>
      <c r="N367" s="64">
        <v>11283</v>
      </c>
      <c r="O367" s="64">
        <v>29928</v>
      </c>
      <c r="P367" s="64">
        <v>0.6585471799</v>
      </c>
      <c r="Q367" s="64">
        <v>0.67091277890000001</v>
      </c>
      <c r="R367" s="64">
        <v>0.88699383210000005</v>
      </c>
      <c r="S367" s="64">
        <v>0.76396812560000005</v>
      </c>
      <c r="T367" s="64">
        <v>0.66195578929999999</v>
      </c>
      <c r="U367" s="64">
        <v>0.23422599999999999</v>
      </c>
      <c r="V367" s="64">
        <v>0.13941217480000001</v>
      </c>
    </row>
    <row r="368" spans="1:22" ht="14.25" thickBot="1" x14ac:dyDescent="0.2">
      <c r="A368" s="11" t="s">
        <v>1058</v>
      </c>
      <c r="B368" s="9">
        <v>1</v>
      </c>
      <c r="C368" s="9">
        <v>0.95689999999999997</v>
      </c>
      <c r="D368" s="9">
        <v>3.3799999999999997E-2</v>
      </c>
      <c r="E368" s="9">
        <v>801.8134</v>
      </c>
      <c r="F368" s="9" t="s">
        <v>5</v>
      </c>
      <c r="G368" s="10">
        <v>0.1021</v>
      </c>
      <c r="H368" s="64" t="s">
        <v>1150</v>
      </c>
      <c r="I368" s="64">
        <v>15727</v>
      </c>
      <c r="J368" s="64">
        <v>3451</v>
      </c>
      <c r="K368" s="64">
        <v>6948</v>
      </c>
      <c r="L368" s="64">
        <v>2499</v>
      </c>
      <c r="M368" s="64">
        <v>18226</v>
      </c>
      <c r="N368" s="64">
        <v>10399</v>
      </c>
      <c r="O368" s="64">
        <v>28625</v>
      </c>
      <c r="P368" s="64">
        <v>0.66997379909999999</v>
      </c>
      <c r="Q368" s="64">
        <v>0.69358324149999995</v>
      </c>
      <c r="R368" s="64">
        <v>0.86288818170000003</v>
      </c>
      <c r="S368" s="64">
        <v>0.76902765210000001</v>
      </c>
      <c r="T368" s="64">
        <v>0.6681722967</v>
      </c>
      <c r="U368" s="64">
        <v>0.24639800000000001</v>
      </c>
      <c r="V368" s="64">
        <v>0.1392752112</v>
      </c>
    </row>
    <row r="369" spans="1:22" ht="14.25" thickBot="1" x14ac:dyDescent="0.2">
      <c r="A369" s="11" t="s">
        <v>1095</v>
      </c>
      <c r="B369" s="9">
        <v>1</v>
      </c>
      <c r="C369" s="9">
        <v>0.82450000000000001</v>
      </c>
      <c r="D369" s="9">
        <v>1.54E-2</v>
      </c>
      <c r="E369" s="9">
        <v>2875.0391</v>
      </c>
      <c r="F369" s="9" t="s">
        <v>5</v>
      </c>
      <c r="G369" s="10">
        <v>0.22470000000000001</v>
      </c>
      <c r="H369" s="64" t="s">
        <v>1033</v>
      </c>
      <c r="I369" s="64">
        <v>44658</v>
      </c>
      <c r="J369" s="64">
        <v>8677</v>
      </c>
      <c r="K369" s="64">
        <v>25892</v>
      </c>
      <c r="L369" s="64">
        <v>5954</v>
      </c>
      <c r="M369" s="64">
        <v>50612</v>
      </c>
      <c r="N369" s="64">
        <v>34569</v>
      </c>
      <c r="O369" s="64">
        <v>85181</v>
      </c>
      <c r="P369" s="64">
        <v>0.62613728410000002</v>
      </c>
      <c r="Q369" s="64">
        <v>0.63299787380000005</v>
      </c>
      <c r="R369" s="64">
        <v>0.88235991459999996</v>
      </c>
      <c r="S369" s="64">
        <v>0.7371618164</v>
      </c>
      <c r="T369" s="64">
        <v>0.63265452460000005</v>
      </c>
      <c r="U369" s="64">
        <v>0.193051</v>
      </c>
      <c r="V369" s="64">
        <v>0.1274162254</v>
      </c>
    </row>
    <row r="370" spans="1:22" ht="14.25" thickBot="1" x14ac:dyDescent="0.2">
      <c r="A370" s="11" t="s">
        <v>1089</v>
      </c>
      <c r="B370" s="9">
        <v>1</v>
      </c>
      <c r="C370" s="9">
        <v>0.90569999999999995</v>
      </c>
      <c r="D370" s="9">
        <v>3.9600000000000003E-2</v>
      </c>
      <c r="E370" s="9">
        <v>522.86429999999996</v>
      </c>
      <c r="F370" s="9" t="s">
        <v>5</v>
      </c>
      <c r="G370" s="10">
        <v>8.2699999999999996E-2</v>
      </c>
      <c r="H370" s="64" t="s">
        <v>1043</v>
      </c>
      <c r="I370" s="64">
        <v>16682</v>
      </c>
      <c r="J370" s="64">
        <v>3560</v>
      </c>
      <c r="K370" s="64">
        <v>9103</v>
      </c>
      <c r="L370" s="64">
        <v>2337</v>
      </c>
      <c r="M370" s="64">
        <v>19019</v>
      </c>
      <c r="N370" s="64">
        <v>12663</v>
      </c>
      <c r="O370" s="64">
        <v>31682</v>
      </c>
      <c r="P370" s="64">
        <v>0.63891168490000005</v>
      </c>
      <c r="Q370" s="64">
        <v>0.64696528990000002</v>
      </c>
      <c r="R370" s="64">
        <v>0.87712287710000003</v>
      </c>
      <c r="S370" s="64">
        <v>0.74466565490000003</v>
      </c>
      <c r="T370" s="64">
        <v>0.6465774715</v>
      </c>
      <c r="U370" s="64">
        <v>0.20938799999999999</v>
      </c>
      <c r="V370" s="64">
        <v>0.13654398230000001</v>
      </c>
    </row>
    <row r="371" spans="1:22" ht="14.25" thickBot="1" x14ac:dyDescent="0.2">
      <c r="A371" s="11" t="s">
        <v>1136</v>
      </c>
      <c r="B371" s="9">
        <v>1</v>
      </c>
      <c r="C371" s="9">
        <v>0.67320000000000002</v>
      </c>
      <c r="D371" s="9">
        <v>4.3499999999999997E-2</v>
      </c>
      <c r="E371" s="9">
        <v>239.34299999999999</v>
      </c>
      <c r="F371" s="9" t="s">
        <v>5</v>
      </c>
      <c r="G371" s="10">
        <v>6.1499999999999999E-2</v>
      </c>
      <c r="H371" s="64" t="s">
        <v>1045</v>
      </c>
      <c r="I371" s="64">
        <v>13383</v>
      </c>
      <c r="J371" s="64">
        <v>3075</v>
      </c>
      <c r="K371" s="64">
        <v>10577</v>
      </c>
      <c r="L371" s="64">
        <v>1929</v>
      </c>
      <c r="M371" s="64">
        <v>15312</v>
      </c>
      <c r="N371" s="64">
        <v>13652</v>
      </c>
      <c r="O371" s="64">
        <v>28964</v>
      </c>
      <c r="P371" s="64">
        <v>0.5682226212</v>
      </c>
      <c r="Q371" s="64">
        <v>0.55855592649999997</v>
      </c>
      <c r="R371" s="64">
        <v>0.87402037619999995</v>
      </c>
      <c r="S371" s="64">
        <v>0.68155428799999995</v>
      </c>
      <c r="T371" s="64">
        <v>0.60190231869999999</v>
      </c>
      <c r="U371" s="64">
        <v>0.150287</v>
      </c>
      <c r="V371" s="64">
        <v>0.1146623563</v>
      </c>
    </row>
    <row r="372" spans="1:22" ht="14.25" thickBot="1" x14ac:dyDescent="0.2">
      <c r="A372" s="11" t="s">
        <v>1091</v>
      </c>
      <c r="B372" s="9">
        <v>1</v>
      </c>
      <c r="C372" s="9">
        <v>0.1084</v>
      </c>
      <c r="D372" s="9">
        <v>9.2999999999999992E-3</v>
      </c>
      <c r="E372" s="9">
        <v>135.80459999999999</v>
      </c>
      <c r="F372" s="9" t="s">
        <v>5</v>
      </c>
      <c r="G372" s="10">
        <v>4.19E-2</v>
      </c>
      <c r="H372" s="64" t="s">
        <v>1090</v>
      </c>
      <c r="I372" s="64">
        <v>14593</v>
      </c>
      <c r="J372" s="64">
        <v>2042</v>
      </c>
      <c r="K372" s="64">
        <v>6212</v>
      </c>
      <c r="L372" s="64">
        <v>1688</v>
      </c>
      <c r="M372" s="64">
        <v>16281</v>
      </c>
      <c r="N372" s="64">
        <v>8254</v>
      </c>
      <c r="O372" s="64">
        <v>24535</v>
      </c>
      <c r="P372" s="64">
        <v>0.67801100469999998</v>
      </c>
      <c r="Q372" s="64">
        <v>0.70141792839999995</v>
      </c>
      <c r="R372" s="64">
        <v>0.89632086479999995</v>
      </c>
      <c r="S372" s="64">
        <v>0.78698161030000002</v>
      </c>
      <c r="T372" s="64">
        <v>0.65122364769999996</v>
      </c>
      <c r="U372" s="64">
        <v>0.224548</v>
      </c>
      <c r="V372" s="64">
        <v>0.1189570665</v>
      </c>
    </row>
    <row r="373" spans="1:22" ht="14.25" thickBot="1" x14ac:dyDescent="0.2">
      <c r="A373" s="11" t="s">
        <v>1137</v>
      </c>
      <c r="B373" s="9">
        <v>1</v>
      </c>
      <c r="C373" s="9">
        <v>0.88939999999999997</v>
      </c>
      <c r="D373" s="9">
        <v>6.8099999999999994E-2</v>
      </c>
      <c r="E373" s="9">
        <v>170.4794</v>
      </c>
      <c r="F373" s="9" t="s">
        <v>5</v>
      </c>
      <c r="G373" s="10">
        <v>5.3400000000000003E-2</v>
      </c>
    </row>
    <row r="374" spans="1:22" ht="14.25" thickBot="1" x14ac:dyDescent="0.2">
      <c r="A374" s="11" t="s">
        <v>1139</v>
      </c>
      <c r="B374" s="9">
        <v>1</v>
      </c>
      <c r="C374" s="9">
        <v>1.0666</v>
      </c>
      <c r="D374" s="9">
        <v>8.3699999999999997E-2</v>
      </c>
      <c r="E374" s="9">
        <v>162.2988</v>
      </c>
      <c r="F374" s="9" t="s">
        <v>5</v>
      </c>
      <c r="G374" s="10">
        <v>4.5100000000000001E-2</v>
      </c>
    </row>
    <row r="375" spans="1:22" ht="14.25" thickBot="1" x14ac:dyDescent="0.2">
      <c r="A375" s="11" t="s">
        <v>806</v>
      </c>
      <c r="B375" s="9">
        <v>1</v>
      </c>
      <c r="C375" s="9">
        <v>1.8404</v>
      </c>
      <c r="D375" s="9">
        <v>0.1618</v>
      </c>
      <c r="E375" s="9">
        <v>129.40360000000001</v>
      </c>
      <c r="F375" s="9" t="s">
        <v>5</v>
      </c>
      <c r="G375" s="10">
        <v>4.5499999999999999E-2</v>
      </c>
    </row>
    <row r="376" spans="1:22" ht="14.25" thickBot="1" x14ac:dyDescent="0.2">
      <c r="A376" s="11" t="s">
        <v>150</v>
      </c>
      <c r="B376" s="9">
        <v>1</v>
      </c>
      <c r="C376" s="9">
        <v>0.47420000000000001</v>
      </c>
      <c r="D376" s="9">
        <v>2.3099999999999999E-2</v>
      </c>
      <c r="E376" s="9">
        <v>422.96480000000003</v>
      </c>
      <c r="F376" s="9" t="s">
        <v>5</v>
      </c>
      <c r="G376" s="10">
        <v>8.7999999999999995E-2</v>
      </c>
    </row>
    <row r="377" spans="1:22" x14ac:dyDescent="0.15">
      <c r="A377" s="4" t="s">
        <v>764</v>
      </c>
      <c r="B377" s="1">
        <v>1</v>
      </c>
      <c r="C377" s="1">
        <v>0.49569999999999997</v>
      </c>
      <c r="D377" s="1">
        <v>4.8300000000000003E-2</v>
      </c>
      <c r="E377" s="1">
        <v>105.3292</v>
      </c>
      <c r="F377" s="1" t="s">
        <v>5</v>
      </c>
      <c r="G377" s="2">
        <v>3.6999999999999998E-2</v>
      </c>
    </row>
    <row r="379" spans="1:22" ht="14.25" thickBot="1" x14ac:dyDescent="0.2"/>
    <row r="380" spans="1:22" ht="15" thickBot="1" x14ac:dyDescent="0.25">
      <c r="A380" s="290" t="s">
        <v>7</v>
      </c>
      <c r="B380" s="291"/>
      <c r="C380" s="291"/>
      <c r="D380" s="291"/>
      <c r="E380" s="291"/>
      <c r="F380" s="291"/>
      <c r="G380" s="291"/>
      <c r="H380" s="64" t="s">
        <v>1004</v>
      </c>
      <c r="I380" s="64" t="s">
        <v>1005</v>
      </c>
      <c r="J380" s="64" t="s">
        <v>1006</v>
      </c>
      <c r="K380" s="64" t="s">
        <v>1007</v>
      </c>
      <c r="L380" s="64" t="s">
        <v>1008</v>
      </c>
      <c r="M380" s="64" t="s">
        <v>1009</v>
      </c>
      <c r="N380" s="64" t="s">
        <v>6</v>
      </c>
      <c r="O380" s="64" t="s">
        <v>1010</v>
      </c>
      <c r="P380" s="64" t="s">
        <v>1011</v>
      </c>
      <c r="Q380" s="64" t="s">
        <v>1012</v>
      </c>
      <c r="R380" s="64" t="s">
        <v>1013</v>
      </c>
      <c r="S380" s="64" t="s">
        <v>1014</v>
      </c>
      <c r="T380" s="64" t="s">
        <v>1015</v>
      </c>
      <c r="U380" s="64" t="s">
        <v>1016</v>
      </c>
      <c r="V380" s="64" t="s">
        <v>1017</v>
      </c>
    </row>
    <row r="381" spans="1:22" ht="14.25" x14ac:dyDescent="0.2">
      <c r="A381" s="292" t="s">
        <v>8</v>
      </c>
      <c r="B381" s="294" t="s">
        <v>1</v>
      </c>
      <c r="C381" s="294" t="s">
        <v>9</v>
      </c>
      <c r="D381" s="7" t="s">
        <v>10</v>
      </c>
      <c r="E381" s="7" t="s">
        <v>3</v>
      </c>
      <c r="F381" s="294" t="s">
        <v>4</v>
      </c>
      <c r="G381" s="296" t="s">
        <v>13</v>
      </c>
      <c r="H381" s="64" t="s">
        <v>1029</v>
      </c>
      <c r="I381" s="64">
        <v>65071</v>
      </c>
      <c r="J381" s="64">
        <v>11509</v>
      </c>
      <c r="K381" s="64">
        <v>30742</v>
      </c>
      <c r="L381" s="64">
        <v>8351</v>
      </c>
      <c r="M381" s="64">
        <v>73422</v>
      </c>
      <c r="N381" s="64">
        <v>42251</v>
      </c>
      <c r="O381" s="64">
        <v>115673</v>
      </c>
      <c r="P381" s="64">
        <v>0.66203867800000005</v>
      </c>
      <c r="Q381" s="64">
        <v>0.67914583620000002</v>
      </c>
      <c r="R381" s="64">
        <v>0.886260249</v>
      </c>
      <c r="S381" s="64">
        <v>0.76900168400000002</v>
      </c>
      <c r="T381" s="64">
        <v>0.65805986100000002</v>
      </c>
      <c r="U381" s="64">
        <v>0.22941800000000001</v>
      </c>
      <c r="V381" s="64">
        <v>0.13510650760000001</v>
      </c>
    </row>
    <row r="382" spans="1:22" ht="15" thickBot="1" x14ac:dyDescent="0.25">
      <c r="A382" s="293"/>
      <c r="B382" s="295"/>
      <c r="C382" s="295"/>
      <c r="D382" s="8" t="s">
        <v>11</v>
      </c>
      <c r="E382" s="8" t="s">
        <v>2</v>
      </c>
      <c r="F382" s="295"/>
      <c r="G382" s="297"/>
      <c r="H382" s="64" t="s">
        <v>1155</v>
      </c>
      <c r="I382" s="64">
        <v>11194</v>
      </c>
      <c r="J382" s="64">
        <v>1689</v>
      </c>
      <c r="K382" s="64">
        <v>4772</v>
      </c>
      <c r="L382" s="64">
        <v>1125</v>
      </c>
      <c r="M382" s="64">
        <v>12319</v>
      </c>
      <c r="N382" s="64">
        <v>6461</v>
      </c>
      <c r="O382" s="64">
        <v>18780</v>
      </c>
      <c r="P382" s="64">
        <v>0.68599574009999997</v>
      </c>
      <c r="Q382" s="64">
        <v>0.70111486909999998</v>
      </c>
      <c r="R382" s="64">
        <v>0.90867765239999998</v>
      </c>
      <c r="S382" s="64">
        <v>0.79151493719999999</v>
      </c>
      <c r="T382" s="64">
        <v>0.67701348809999995</v>
      </c>
      <c r="U382" s="64">
        <v>0.25817800000000002</v>
      </c>
      <c r="V382" s="64">
        <v>0.1405414401</v>
      </c>
    </row>
    <row r="383" spans="1:22" ht="14.25" thickBot="1" x14ac:dyDescent="0.2">
      <c r="A383" s="11" t="s">
        <v>12</v>
      </c>
      <c r="B383" s="9">
        <v>1</v>
      </c>
      <c r="C383" s="9">
        <v>0.52839999999999998</v>
      </c>
      <c r="D383" s="9">
        <v>6.6699999999999997E-3</v>
      </c>
      <c r="E383" s="9">
        <v>6273.4984000000004</v>
      </c>
      <c r="F383" s="9" t="s">
        <v>5</v>
      </c>
      <c r="G383" s="10"/>
      <c r="H383" s="64" t="s">
        <v>1156</v>
      </c>
      <c r="I383" s="64">
        <v>11808</v>
      </c>
      <c r="J383" s="64">
        <v>2137</v>
      </c>
      <c r="K383" s="64">
        <v>5733</v>
      </c>
      <c r="L383" s="64">
        <v>1470</v>
      </c>
      <c r="M383" s="64">
        <v>13278</v>
      </c>
      <c r="N383" s="64">
        <v>7870</v>
      </c>
      <c r="O383" s="64">
        <v>21148</v>
      </c>
      <c r="P383" s="64">
        <v>0.6594004161</v>
      </c>
      <c r="Q383" s="64">
        <v>0.67316572600000002</v>
      </c>
      <c r="R383" s="64">
        <v>0.88929055580000005</v>
      </c>
      <c r="S383" s="64">
        <v>0.7662805412</v>
      </c>
      <c r="T383" s="64">
        <v>0.66044383110000004</v>
      </c>
      <c r="U383" s="64">
        <v>0.23220099999999999</v>
      </c>
      <c r="V383" s="64">
        <v>0.13660340409999999</v>
      </c>
    </row>
    <row r="384" spans="1:22" ht="14.25" thickBot="1" x14ac:dyDescent="0.2">
      <c r="A384" s="11" t="s">
        <v>1095</v>
      </c>
      <c r="B384" s="9">
        <v>1</v>
      </c>
      <c r="C384" s="9">
        <v>0.81140000000000001</v>
      </c>
      <c r="D384" s="9">
        <v>1.5299999999999999E-2</v>
      </c>
      <c r="E384" s="9">
        <v>2810.9872999999998</v>
      </c>
      <c r="F384" s="9" t="s">
        <v>5</v>
      </c>
      <c r="G384" s="10">
        <v>0.22120000000000001</v>
      </c>
      <c r="H384" s="64" t="s">
        <v>1157</v>
      </c>
      <c r="I384" s="64">
        <v>11975</v>
      </c>
      <c r="J384" s="64">
        <v>2206</v>
      </c>
      <c r="K384" s="64">
        <v>5702</v>
      </c>
      <c r="L384" s="64">
        <v>1635</v>
      </c>
      <c r="M384" s="64">
        <v>13610</v>
      </c>
      <c r="N384" s="64">
        <v>7908</v>
      </c>
      <c r="O384" s="64">
        <v>21518</v>
      </c>
      <c r="P384" s="64">
        <v>0.65902964959999999</v>
      </c>
      <c r="Q384" s="64">
        <v>0.67743395370000004</v>
      </c>
      <c r="R384" s="64">
        <v>0.87986774430000003</v>
      </c>
      <c r="S384" s="64">
        <v>0.76549365550000004</v>
      </c>
      <c r="T384" s="64">
        <v>0.65557780659999998</v>
      </c>
      <c r="U384" s="64">
        <v>0.22836400000000001</v>
      </c>
      <c r="V384" s="64">
        <v>0.13007714919999999</v>
      </c>
    </row>
    <row r="385" spans="1:22" ht="14.25" thickBot="1" x14ac:dyDescent="0.2">
      <c r="A385" s="11" t="s">
        <v>1089</v>
      </c>
      <c r="B385" s="9">
        <v>1</v>
      </c>
      <c r="C385" s="9">
        <v>0.94869999999999999</v>
      </c>
      <c r="D385" s="9">
        <v>3.9399999999999998E-2</v>
      </c>
      <c r="E385" s="9">
        <v>578.48760000000004</v>
      </c>
      <c r="F385" s="9" t="s">
        <v>5</v>
      </c>
      <c r="G385" s="10">
        <v>8.6599999999999996E-2</v>
      </c>
      <c r="H385" s="64" t="s">
        <v>1158</v>
      </c>
      <c r="I385" s="64">
        <v>14333</v>
      </c>
      <c r="J385" s="64">
        <v>2295</v>
      </c>
      <c r="K385" s="64">
        <v>5798</v>
      </c>
      <c r="L385" s="64">
        <v>2113</v>
      </c>
      <c r="M385" s="64">
        <v>16446</v>
      </c>
      <c r="N385" s="64">
        <v>8093</v>
      </c>
      <c r="O385" s="64">
        <v>24539</v>
      </c>
      <c r="P385" s="64">
        <v>0.67761522470000002</v>
      </c>
      <c r="Q385" s="64">
        <v>0.71198648850000001</v>
      </c>
      <c r="R385" s="64">
        <v>0.87151891039999996</v>
      </c>
      <c r="S385" s="64">
        <v>0.78371654319999995</v>
      </c>
      <c r="T385" s="64">
        <v>0.65149273529999996</v>
      </c>
      <c r="U385" s="64">
        <v>0.22502</v>
      </c>
      <c r="V385" s="64">
        <v>0.11716526820000001</v>
      </c>
    </row>
    <row r="386" spans="1:22" ht="14.25" thickBot="1" x14ac:dyDescent="0.2">
      <c r="A386" s="11" t="s">
        <v>1136</v>
      </c>
      <c r="B386" s="9">
        <v>1</v>
      </c>
      <c r="C386" s="9">
        <v>0.68320000000000003</v>
      </c>
      <c r="D386" s="9">
        <v>4.3400000000000001E-2</v>
      </c>
      <c r="E386" s="9">
        <v>248.19909999999999</v>
      </c>
      <c r="F386" s="9" t="s">
        <v>5</v>
      </c>
      <c r="G386" s="10">
        <v>6.25E-2</v>
      </c>
      <c r="H386" s="64" t="s">
        <v>1159</v>
      </c>
      <c r="I386" s="64">
        <v>15705</v>
      </c>
      <c r="J386" s="64">
        <v>3215</v>
      </c>
      <c r="K386" s="64">
        <v>8704</v>
      </c>
      <c r="L386" s="64">
        <v>2064</v>
      </c>
      <c r="M386" s="64">
        <v>17769</v>
      </c>
      <c r="N386" s="64">
        <v>11919</v>
      </c>
      <c r="O386" s="64">
        <v>29688</v>
      </c>
      <c r="P386" s="64">
        <v>0.63729452980000001</v>
      </c>
      <c r="Q386" s="64">
        <v>0.64341021750000005</v>
      </c>
      <c r="R386" s="64">
        <v>0.88384264729999995</v>
      </c>
      <c r="S386" s="64">
        <v>0.74470102900000001</v>
      </c>
      <c r="T386" s="64">
        <v>0.65088553280000006</v>
      </c>
      <c r="U386" s="64">
        <v>0.21878300000000001</v>
      </c>
      <c r="V386" s="64">
        <v>0.1407344251</v>
      </c>
    </row>
    <row r="387" spans="1:22" ht="14.25" thickBot="1" x14ac:dyDescent="0.2">
      <c r="A387" s="11" t="s">
        <v>1091</v>
      </c>
      <c r="B387" s="9">
        <v>1</v>
      </c>
      <c r="C387" s="9">
        <v>0.1104</v>
      </c>
      <c r="D387" s="9">
        <v>9.2700000000000005E-3</v>
      </c>
      <c r="E387" s="9">
        <v>141.7621</v>
      </c>
      <c r="F387" s="9" t="s">
        <v>5</v>
      </c>
      <c r="G387" s="10">
        <v>4.2599999999999999E-2</v>
      </c>
      <c r="H387" s="64" t="s">
        <v>1031</v>
      </c>
      <c r="I387" s="64">
        <v>32341</v>
      </c>
      <c r="J387" s="64">
        <v>6660</v>
      </c>
      <c r="K387" s="64">
        <v>15022</v>
      </c>
      <c r="L387" s="64">
        <v>4530</v>
      </c>
      <c r="M387" s="64">
        <v>36871</v>
      </c>
      <c r="N387" s="64">
        <v>21682</v>
      </c>
      <c r="O387" s="64">
        <v>58553</v>
      </c>
      <c r="P387" s="64">
        <v>0.66608030330000001</v>
      </c>
      <c r="Q387" s="64">
        <v>0.68283259080000003</v>
      </c>
      <c r="R387" s="64">
        <v>0.87713921510000004</v>
      </c>
      <c r="S387" s="64">
        <v>0.76788470210000004</v>
      </c>
      <c r="T387" s="64">
        <v>0.66637898029999998</v>
      </c>
      <c r="U387" s="64">
        <v>0.242453</v>
      </c>
      <c r="V387" s="64">
        <v>0.1423346261</v>
      </c>
    </row>
    <row r="388" spans="1:22" ht="14.25" thickBot="1" x14ac:dyDescent="0.2">
      <c r="A388" s="11" t="s">
        <v>1137</v>
      </c>
      <c r="B388" s="9">
        <v>1</v>
      </c>
      <c r="C388" s="9">
        <v>0.84870000000000001</v>
      </c>
      <c r="D388" s="9">
        <v>6.7699999999999996E-2</v>
      </c>
      <c r="E388" s="9">
        <v>157.2732</v>
      </c>
      <c r="F388" s="9" t="s">
        <v>5</v>
      </c>
      <c r="G388" s="10">
        <v>5.0900000000000001E-2</v>
      </c>
      <c r="H388" s="64" t="s">
        <v>1149</v>
      </c>
      <c r="I388" s="64">
        <v>16609</v>
      </c>
      <c r="J388" s="64">
        <v>3191</v>
      </c>
      <c r="K388" s="64">
        <v>8092</v>
      </c>
      <c r="L388" s="64">
        <v>2036</v>
      </c>
      <c r="M388" s="64">
        <v>18645</v>
      </c>
      <c r="N388" s="64">
        <v>11283</v>
      </c>
      <c r="O388" s="64">
        <v>29928</v>
      </c>
      <c r="P388" s="64">
        <v>0.66158781069999995</v>
      </c>
      <c r="Q388" s="64">
        <v>0.67240192700000001</v>
      </c>
      <c r="R388" s="64">
        <v>0.89080182350000003</v>
      </c>
      <c r="S388" s="64">
        <v>0.76634522220000001</v>
      </c>
      <c r="T388" s="64">
        <v>0.6650927418</v>
      </c>
      <c r="U388" s="64">
        <v>0.24059900000000001</v>
      </c>
      <c r="V388" s="64">
        <v>0.14184392600000001</v>
      </c>
    </row>
    <row r="389" spans="1:22" ht="14.25" thickBot="1" x14ac:dyDescent="0.2">
      <c r="A389" s="11" t="s">
        <v>1139</v>
      </c>
      <c r="B389" s="9">
        <v>1</v>
      </c>
      <c r="C389" s="9">
        <v>1.0212000000000001</v>
      </c>
      <c r="D389" s="9">
        <v>8.3400000000000002E-2</v>
      </c>
      <c r="E389" s="9">
        <v>149.78630000000001</v>
      </c>
      <c r="F389" s="9" t="s">
        <v>5</v>
      </c>
      <c r="G389" s="10">
        <v>4.3200000000000002E-2</v>
      </c>
      <c r="H389" s="64" t="s">
        <v>1150</v>
      </c>
      <c r="I389" s="64">
        <v>15732</v>
      </c>
      <c r="J389" s="64">
        <v>3469</v>
      </c>
      <c r="K389" s="64">
        <v>6930</v>
      </c>
      <c r="L389" s="64">
        <v>2494</v>
      </c>
      <c r="M389" s="64">
        <v>18226</v>
      </c>
      <c r="N389" s="64">
        <v>10399</v>
      </c>
      <c r="O389" s="64">
        <v>28625</v>
      </c>
      <c r="P389" s="64">
        <v>0.67077729259999996</v>
      </c>
      <c r="Q389" s="64">
        <v>0.69420174739999996</v>
      </c>
      <c r="R389" s="64">
        <v>0.86316251509999997</v>
      </c>
      <c r="S389" s="64">
        <v>0.76951672859999998</v>
      </c>
      <c r="T389" s="64">
        <v>0.66966281139999995</v>
      </c>
      <c r="U389" s="64">
        <v>0.24767800000000001</v>
      </c>
      <c r="V389" s="64">
        <v>0.14046746409999999</v>
      </c>
    </row>
    <row r="390" spans="1:22" ht="14.25" thickBot="1" x14ac:dyDescent="0.2">
      <c r="A390" s="11" t="s">
        <v>806</v>
      </c>
      <c r="B390" s="9">
        <v>1</v>
      </c>
      <c r="C390" s="9">
        <v>1.8166</v>
      </c>
      <c r="D390" s="9">
        <v>0.1613</v>
      </c>
      <c r="E390" s="9">
        <v>126.79810000000001</v>
      </c>
      <c r="F390" s="9" t="s">
        <v>5</v>
      </c>
      <c r="G390" s="10">
        <v>4.4900000000000002E-2</v>
      </c>
      <c r="H390" s="64" t="s">
        <v>1033</v>
      </c>
      <c r="I390" s="64">
        <v>44688</v>
      </c>
      <c r="J390" s="64">
        <v>8753</v>
      </c>
      <c r="K390" s="64">
        <v>25816</v>
      </c>
      <c r="L390" s="64">
        <v>5924</v>
      </c>
      <c r="M390" s="64">
        <v>50612</v>
      </c>
      <c r="N390" s="64">
        <v>34569</v>
      </c>
      <c r="O390" s="64">
        <v>85181</v>
      </c>
      <c r="P390" s="64">
        <v>0.62738169310000003</v>
      </c>
      <c r="Q390" s="64">
        <v>0.63383637810000004</v>
      </c>
      <c r="R390" s="64">
        <v>0.88295265940000001</v>
      </c>
      <c r="S390" s="64">
        <v>0.73793718419999998</v>
      </c>
      <c r="T390" s="64">
        <v>0.63541368580000002</v>
      </c>
      <c r="U390" s="64">
        <v>0.19791700000000001</v>
      </c>
      <c r="V390" s="64">
        <v>0.1296556153</v>
      </c>
    </row>
    <row r="391" spans="1:22" ht="14.25" thickBot="1" x14ac:dyDescent="0.2">
      <c r="A391" s="11" t="s">
        <v>150</v>
      </c>
      <c r="B391" s="9">
        <v>1</v>
      </c>
      <c r="C391" s="9">
        <v>0.51290000000000002</v>
      </c>
      <c r="D391" s="9">
        <v>2.3E-2</v>
      </c>
      <c r="E391" s="9">
        <v>499.10879999999997</v>
      </c>
      <c r="F391" s="9" t="s">
        <v>5</v>
      </c>
      <c r="G391" s="10">
        <v>9.5100000000000004E-2</v>
      </c>
      <c r="H391" s="64" t="s">
        <v>1043</v>
      </c>
      <c r="I391" s="64">
        <v>16704</v>
      </c>
      <c r="J391" s="64">
        <v>3568</v>
      </c>
      <c r="K391" s="64">
        <v>9095</v>
      </c>
      <c r="L391" s="64">
        <v>2315</v>
      </c>
      <c r="M391" s="64">
        <v>19019</v>
      </c>
      <c r="N391" s="64">
        <v>12663</v>
      </c>
      <c r="O391" s="64">
        <v>31682</v>
      </c>
      <c r="P391" s="64">
        <v>0.63985859479999996</v>
      </c>
      <c r="Q391" s="64">
        <v>0.64746695610000005</v>
      </c>
      <c r="R391" s="64">
        <v>0.87827961509999997</v>
      </c>
      <c r="S391" s="64">
        <v>0.7454147887</v>
      </c>
      <c r="T391" s="64">
        <v>0.64763109429999999</v>
      </c>
      <c r="U391" s="64">
        <v>0.21474299999999999</v>
      </c>
      <c r="V391" s="64">
        <v>0.1373079552</v>
      </c>
    </row>
    <row r="392" spans="1:22" x14ac:dyDescent="0.15">
      <c r="A392" s="4" t="s">
        <v>1154</v>
      </c>
      <c r="B392" s="1">
        <v>1</v>
      </c>
      <c r="C392" s="1">
        <v>0.48649999999999999</v>
      </c>
      <c r="D392" s="1">
        <v>4.8099999999999997E-2</v>
      </c>
      <c r="E392" s="1">
        <v>102.2401</v>
      </c>
      <c r="F392" s="1" t="s">
        <v>5</v>
      </c>
      <c r="G392" s="2">
        <v>3.6299999999999999E-2</v>
      </c>
      <c r="H392" s="64" t="s">
        <v>1045</v>
      </c>
      <c r="I392" s="64">
        <v>13380</v>
      </c>
      <c r="J392" s="64">
        <v>3103</v>
      </c>
      <c r="K392" s="64">
        <v>10549</v>
      </c>
      <c r="L392" s="64">
        <v>1932</v>
      </c>
      <c r="M392" s="64">
        <v>15312</v>
      </c>
      <c r="N392" s="64">
        <v>13652</v>
      </c>
      <c r="O392" s="64">
        <v>28964</v>
      </c>
      <c r="P392" s="64">
        <v>0.56908576160000002</v>
      </c>
      <c r="Q392" s="64">
        <v>0.55915416439999999</v>
      </c>
      <c r="R392" s="64">
        <v>0.87382445139999998</v>
      </c>
      <c r="S392" s="64">
        <v>0.68193980789999997</v>
      </c>
      <c r="T392" s="64">
        <v>0.60436782010000001</v>
      </c>
      <c r="U392" s="64">
        <v>0.15410499999999999</v>
      </c>
      <c r="V392" s="64">
        <v>0.1171649687</v>
      </c>
    </row>
    <row r="393" spans="1:22" x14ac:dyDescent="0.15">
      <c r="H393" s="64" t="s">
        <v>1090</v>
      </c>
      <c r="I393" s="64">
        <v>14604</v>
      </c>
      <c r="J393" s="64">
        <v>2082</v>
      </c>
      <c r="K393" s="64">
        <v>6172</v>
      </c>
      <c r="L393" s="64">
        <v>1677</v>
      </c>
      <c r="M393" s="64">
        <v>16281</v>
      </c>
      <c r="N393" s="64">
        <v>8254</v>
      </c>
      <c r="O393" s="64">
        <v>24535</v>
      </c>
      <c r="P393" s="64">
        <v>0.68008966780000002</v>
      </c>
      <c r="Q393" s="64">
        <v>0.70292645359999995</v>
      </c>
      <c r="R393" s="64">
        <v>0.896996499</v>
      </c>
      <c r="S393" s="64">
        <v>0.78819116499999997</v>
      </c>
      <c r="T393" s="64">
        <v>0.65653168900000003</v>
      </c>
      <c r="U393" s="64">
        <v>0.23083699999999999</v>
      </c>
      <c r="V393" s="64">
        <v>0.1224777348</v>
      </c>
    </row>
    <row r="394" spans="1:22" ht="14.25" thickBot="1" x14ac:dyDescent="0.2"/>
    <row r="395" spans="1:22" ht="15" thickBot="1" x14ac:dyDescent="0.25">
      <c r="A395" s="290" t="s">
        <v>7</v>
      </c>
      <c r="B395" s="291"/>
      <c r="C395" s="291"/>
      <c r="D395" s="291"/>
      <c r="E395" s="291"/>
      <c r="F395" s="291"/>
      <c r="G395" s="291"/>
      <c r="H395" s="64" t="s">
        <v>1004</v>
      </c>
      <c r="I395" s="64" t="s">
        <v>1005</v>
      </c>
      <c r="J395" s="64" t="s">
        <v>1006</v>
      </c>
      <c r="K395" s="64" t="s">
        <v>1007</v>
      </c>
      <c r="L395" s="64" t="s">
        <v>1008</v>
      </c>
      <c r="M395" s="64" t="s">
        <v>1009</v>
      </c>
      <c r="N395" s="64" t="s">
        <v>6</v>
      </c>
      <c r="O395" s="64" t="s">
        <v>1010</v>
      </c>
      <c r="P395" s="64" t="s">
        <v>1011</v>
      </c>
      <c r="Q395" s="64" t="s">
        <v>1012</v>
      </c>
      <c r="R395" s="64" t="s">
        <v>1013</v>
      </c>
      <c r="S395" s="64" t="s">
        <v>1014</v>
      </c>
      <c r="T395" s="64" t="s">
        <v>1015</v>
      </c>
      <c r="U395" s="64" t="s">
        <v>1016</v>
      </c>
      <c r="V395" s="64" t="s">
        <v>1017</v>
      </c>
    </row>
    <row r="396" spans="1:22" ht="14.25" x14ac:dyDescent="0.2">
      <c r="A396" s="292" t="s">
        <v>8</v>
      </c>
      <c r="B396" s="294" t="s">
        <v>1</v>
      </c>
      <c r="C396" s="294" t="s">
        <v>9</v>
      </c>
      <c r="D396" s="7" t="s">
        <v>10</v>
      </c>
      <c r="E396" s="7" t="s">
        <v>3</v>
      </c>
      <c r="F396" s="294" t="s">
        <v>4</v>
      </c>
      <c r="G396" s="296" t="s">
        <v>13</v>
      </c>
      <c r="H396" s="64" t="s">
        <v>1029</v>
      </c>
      <c r="I396" s="64">
        <v>65071</v>
      </c>
      <c r="J396" s="64">
        <v>11509</v>
      </c>
      <c r="K396" s="64">
        <v>30742</v>
      </c>
      <c r="L396" s="64">
        <v>8351</v>
      </c>
      <c r="M396" s="64">
        <v>73422</v>
      </c>
      <c r="N396" s="64">
        <v>42251</v>
      </c>
      <c r="O396" s="64">
        <v>115673</v>
      </c>
      <c r="P396" s="64">
        <v>0.66203867800000005</v>
      </c>
      <c r="Q396" s="64">
        <v>0.67914583620000002</v>
      </c>
      <c r="R396" s="64">
        <v>0.886260249</v>
      </c>
      <c r="S396" s="64">
        <v>0.76900168400000002</v>
      </c>
      <c r="T396" s="64">
        <v>0.65805986100000002</v>
      </c>
      <c r="U396" s="64">
        <v>0.22941800000000001</v>
      </c>
      <c r="V396" s="64">
        <v>0.13510650760000001</v>
      </c>
    </row>
    <row r="397" spans="1:22" ht="15" thickBot="1" x14ac:dyDescent="0.25">
      <c r="A397" s="293"/>
      <c r="B397" s="295"/>
      <c r="C397" s="295"/>
      <c r="D397" s="8" t="s">
        <v>11</v>
      </c>
      <c r="E397" s="8" t="s">
        <v>2</v>
      </c>
      <c r="F397" s="295"/>
      <c r="G397" s="297"/>
      <c r="H397" s="64" t="s">
        <v>1155</v>
      </c>
      <c r="I397" s="64">
        <v>11153</v>
      </c>
      <c r="J397" s="64">
        <v>1725</v>
      </c>
      <c r="K397" s="64">
        <v>4736</v>
      </c>
      <c r="L397" s="64">
        <v>1166</v>
      </c>
      <c r="M397" s="64">
        <v>12319</v>
      </c>
      <c r="N397" s="64">
        <v>6461</v>
      </c>
      <c r="O397" s="64">
        <v>18780</v>
      </c>
      <c r="P397" s="64">
        <v>0.68572949949999995</v>
      </c>
      <c r="Q397" s="64">
        <v>0.7019321543</v>
      </c>
      <c r="R397" s="64">
        <v>0.90534946019999996</v>
      </c>
      <c r="S397" s="64">
        <v>0.79076857629999997</v>
      </c>
      <c r="T397" s="64">
        <v>0.67809613899999999</v>
      </c>
      <c r="U397" s="64">
        <v>0.26005699999999998</v>
      </c>
      <c r="V397" s="64">
        <v>0.1412273724</v>
      </c>
    </row>
    <row r="398" spans="1:22" ht="14.25" thickBot="1" x14ac:dyDescent="0.2">
      <c r="A398" s="11" t="s">
        <v>12</v>
      </c>
      <c r="B398" s="9">
        <v>1</v>
      </c>
      <c r="C398" s="9">
        <v>0.52749999999999997</v>
      </c>
      <c r="D398" s="9">
        <v>6.6699999999999997E-3</v>
      </c>
      <c r="E398" s="9">
        <v>6245.5919000000004</v>
      </c>
      <c r="F398" s="9" t="s">
        <v>5</v>
      </c>
      <c r="G398" s="10"/>
      <c r="H398" s="64" t="s">
        <v>1156</v>
      </c>
      <c r="I398" s="64">
        <v>11800</v>
      </c>
      <c r="J398" s="64">
        <v>2129</v>
      </c>
      <c r="K398" s="64">
        <v>5741</v>
      </c>
      <c r="L398" s="64">
        <v>1478</v>
      </c>
      <c r="M398" s="64">
        <v>13278</v>
      </c>
      <c r="N398" s="64">
        <v>7870</v>
      </c>
      <c r="O398" s="64">
        <v>21148</v>
      </c>
      <c r="P398" s="64">
        <v>0.65864384340000004</v>
      </c>
      <c r="Q398" s="64">
        <v>0.67270965169999997</v>
      </c>
      <c r="R398" s="64">
        <v>0.88868805539999995</v>
      </c>
      <c r="S398" s="64">
        <v>0.76576138100000002</v>
      </c>
      <c r="T398" s="64">
        <v>0.6620715774</v>
      </c>
      <c r="U398" s="64">
        <v>0.234961</v>
      </c>
      <c r="V398" s="64">
        <v>0.13774740169999999</v>
      </c>
    </row>
    <row r="399" spans="1:22" ht="14.25" thickBot="1" x14ac:dyDescent="0.2">
      <c r="A399" s="11" t="s">
        <v>1095</v>
      </c>
      <c r="B399" s="9">
        <v>1</v>
      </c>
      <c r="C399" s="9">
        <v>0.81100000000000005</v>
      </c>
      <c r="D399" s="9">
        <v>1.5299999999999999E-2</v>
      </c>
      <c r="E399" s="9">
        <v>2806.0994000000001</v>
      </c>
      <c r="F399" s="9" t="s">
        <v>5</v>
      </c>
      <c r="G399" s="10">
        <v>0.22109999999999999</v>
      </c>
      <c r="H399" s="64" t="s">
        <v>1157</v>
      </c>
      <c r="I399" s="64">
        <v>11997</v>
      </c>
      <c r="J399" s="64">
        <v>2184</v>
      </c>
      <c r="K399" s="64">
        <v>5724</v>
      </c>
      <c r="L399" s="64">
        <v>1613</v>
      </c>
      <c r="M399" s="64">
        <v>13610</v>
      </c>
      <c r="N399" s="64">
        <v>7908</v>
      </c>
      <c r="O399" s="64">
        <v>21518</v>
      </c>
      <c r="P399" s="64">
        <v>0.65902964959999999</v>
      </c>
      <c r="Q399" s="64">
        <v>0.6769933977</v>
      </c>
      <c r="R399" s="64">
        <v>0.88148420279999995</v>
      </c>
      <c r="S399" s="64">
        <v>0.76582298680000005</v>
      </c>
      <c r="T399" s="64">
        <v>0.65529107789999996</v>
      </c>
      <c r="U399" s="64">
        <v>0.22511700000000001</v>
      </c>
      <c r="V399" s="64">
        <v>0.12984129320000001</v>
      </c>
    </row>
    <row r="400" spans="1:22" ht="14.25" thickBot="1" x14ac:dyDescent="0.2">
      <c r="A400" s="11" t="s">
        <v>1089</v>
      </c>
      <c r="B400" s="9">
        <v>1</v>
      </c>
      <c r="C400" s="9">
        <v>0.9617</v>
      </c>
      <c r="D400" s="9">
        <v>3.95E-2</v>
      </c>
      <c r="E400" s="9">
        <v>593.18370000000004</v>
      </c>
      <c r="F400" s="9" t="s">
        <v>5</v>
      </c>
      <c r="G400" s="10">
        <v>8.7800000000000003E-2</v>
      </c>
      <c r="H400" s="64" t="s">
        <v>1158</v>
      </c>
      <c r="I400" s="64">
        <v>14398</v>
      </c>
      <c r="J400" s="64">
        <v>2261</v>
      </c>
      <c r="K400" s="64">
        <v>5832</v>
      </c>
      <c r="L400" s="64">
        <v>2048</v>
      </c>
      <c r="M400" s="64">
        <v>16446</v>
      </c>
      <c r="N400" s="64">
        <v>8093</v>
      </c>
      <c r="O400" s="64">
        <v>24539</v>
      </c>
      <c r="P400" s="64">
        <v>0.67887851990000003</v>
      </c>
      <c r="Q400" s="64">
        <v>0.71171527430000003</v>
      </c>
      <c r="R400" s="64">
        <v>0.87547123920000003</v>
      </c>
      <c r="S400" s="64">
        <v>0.78514559930000005</v>
      </c>
      <c r="T400" s="64">
        <v>0.65229206669999995</v>
      </c>
      <c r="U400" s="64">
        <v>0.225108</v>
      </c>
      <c r="V400" s="64">
        <v>0.1176693421</v>
      </c>
    </row>
    <row r="401" spans="1:22" ht="14.25" thickBot="1" x14ac:dyDescent="0.2">
      <c r="A401" s="11" t="s">
        <v>1136</v>
      </c>
      <c r="B401" s="9">
        <v>1</v>
      </c>
      <c r="C401" s="9">
        <v>0.64349999999999996</v>
      </c>
      <c r="D401" s="9">
        <v>4.36E-2</v>
      </c>
      <c r="E401" s="9">
        <v>218.29480000000001</v>
      </c>
      <c r="F401" s="9" t="s">
        <v>5</v>
      </c>
      <c r="G401" s="10">
        <v>5.8799999999999998E-2</v>
      </c>
      <c r="H401" s="64" t="s">
        <v>1159</v>
      </c>
      <c r="I401" s="64">
        <v>15723</v>
      </c>
      <c r="J401" s="64">
        <v>3210</v>
      </c>
      <c r="K401" s="64">
        <v>8709</v>
      </c>
      <c r="L401" s="64">
        <v>2046</v>
      </c>
      <c r="M401" s="64">
        <v>17769</v>
      </c>
      <c r="N401" s="64">
        <v>11919</v>
      </c>
      <c r="O401" s="64">
        <v>29688</v>
      </c>
      <c r="P401" s="64">
        <v>0.63773241709999995</v>
      </c>
      <c r="Q401" s="64">
        <v>0.64354125740000001</v>
      </c>
      <c r="R401" s="64">
        <v>0.88485564750000001</v>
      </c>
      <c r="S401" s="64">
        <v>0.74514821919999996</v>
      </c>
      <c r="T401" s="64">
        <v>0.65085221419999995</v>
      </c>
      <c r="U401" s="64">
        <v>0.220225</v>
      </c>
      <c r="V401" s="64">
        <v>0.14066070119999999</v>
      </c>
    </row>
    <row r="402" spans="1:22" ht="14.25" thickBot="1" x14ac:dyDescent="0.2">
      <c r="A402" s="11" t="s">
        <v>1091</v>
      </c>
      <c r="B402" s="9">
        <v>1</v>
      </c>
      <c r="C402" s="9">
        <v>0.1132</v>
      </c>
      <c r="D402" s="9">
        <v>9.2800000000000001E-3</v>
      </c>
      <c r="E402" s="9">
        <v>148.8219</v>
      </c>
      <c r="F402" s="9" t="s">
        <v>5</v>
      </c>
      <c r="G402" s="10">
        <v>4.3700000000000003E-2</v>
      </c>
      <c r="H402" s="64" t="s">
        <v>1031</v>
      </c>
      <c r="I402" s="64">
        <v>32227</v>
      </c>
      <c r="J402" s="64">
        <v>6817</v>
      </c>
      <c r="K402" s="64">
        <v>14865</v>
      </c>
      <c r="L402" s="64">
        <v>4644</v>
      </c>
      <c r="M402" s="64">
        <v>36871</v>
      </c>
      <c r="N402" s="64">
        <v>21682</v>
      </c>
      <c r="O402" s="64">
        <v>58553</v>
      </c>
      <c r="P402" s="64">
        <v>0.66681468070000005</v>
      </c>
      <c r="Q402" s="64">
        <v>0.68434128940000005</v>
      </c>
      <c r="R402" s="64">
        <v>0.87404735430000002</v>
      </c>
      <c r="S402" s="64">
        <v>0.76764765430000004</v>
      </c>
      <c r="T402" s="64">
        <v>0.66712922699999999</v>
      </c>
      <c r="U402" s="64">
        <v>0.24479699999999999</v>
      </c>
      <c r="V402" s="64">
        <v>0.1427531122</v>
      </c>
    </row>
    <row r="403" spans="1:22" ht="14.25" thickBot="1" x14ac:dyDescent="0.2">
      <c r="A403" s="11" t="s">
        <v>1137</v>
      </c>
      <c r="B403" s="9">
        <v>1</v>
      </c>
      <c r="C403" s="9">
        <v>0.83320000000000005</v>
      </c>
      <c r="D403" s="9">
        <v>6.7699999999999996E-2</v>
      </c>
      <c r="E403" s="9">
        <v>151.5917</v>
      </c>
      <c r="F403" s="9" t="s">
        <v>5</v>
      </c>
      <c r="G403" s="10">
        <v>0.05</v>
      </c>
      <c r="H403" s="64" t="s">
        <v>1149</v>
      </c>
      <c r="I403" s="64">
        <v>16539</v>
      </c>
      <c r="J403" s="64">
        <v>3297</v>
      </c>
      <c r="K403" s="64">
        <v>7986</v>
      </c>
      <c r="L403" s="64">
        <v>2106</v>
      </c>
      <c r="M403" s="64">
        <v>18645</v>
      </c>
      <c r="N403" s="64">
        <v>11283</v>
      </c>
      <c r="O403" s="64">
        <v>29928</v>
      </c>
      <c r="P403" s="64">
        <v>0.66279069769999999</v>
      </c>
      <c r="Q403" s="64">
        <v>0.67437308870000001</v>
      </c>
      <c r="R403" s="64">
        <v>0.88704746580000005</v>
      </c>
      <c r="S403" s="64">
        <v>0.76622654619999997</v>
      </c>
      <c r="T403" s="64">
        <v>0.66489367249999998</v>
      </c>
      <c r="U403" s="64">
        <v>0.24096999999999999</v>
      </c>
      <c r="V403" s="64">
        <v>0.141638509</v>
      </c>
    </row>
    <row r="404" spans="1:22" ht="14.25" thickBot="1" x14ac:dyDescent="0.2">
      <c r="A404" s="11" t="s">
        <v>1139</v>
      </c>
      <c r="B404" s="9">
        <v>1</v>
      </c>
      <c r="C404" s="9">
        <v>1.0531999999999999</v>
      </c>
      <c r="D404" s="9">
        <v>8.3500000000000005E-2</v>
      </c>
      <c r="E404" s="9">
        <v>159.1018</v>
      </c>
      <c r="F404" s="9" t="s">
        <v>5</v>
      </c>
      <c r="G404" s="10">
        <v>4.4499999999999998E-2</v>
      </c>
      <c r="H404" s="64" t="s">
        <v>1150</v>
      </c>
      <c r="I404" s="64">
        <v>15688</v>
      </c>
      <c r="J404" s="64">
        <v>3520</v>
      </c>
      <c r="K404" s="64">
        <v>6879</v>
      </c>
      <c r="L404" s="64">
        <v>2538</v>
      </c>
      <c r="M404" s="64">
        <v>18226</v>
      </c>
      <c r="N404" s="64">
        <v>10399</v>
      </c>
      <c r="O404" s="64">
        <v>28625</v>
      </c>
      <c r="P404" s="64">
        <v>0.67102183410000005</v>
      </c>
      <c r="Q404" s="64">
        <v>0.69517436970000002</v>
      </c>
      <c r="R404" s="64">
        <v>0.86074838139999998</v>
      </c>
      <c r="S404" s="64">
        <v>0.76915157010000001</v>
      </c>
      <c r="T404" s="64">
        <v>0.67135921470000004</v>
      </c>
      <c r="U404" s="64">
        <v>0.25160500000000002</v>
      </c>
      <c r="V404" s="64">
        <v>0.14135465820000001</v>
      </c>
    </row>
    <row r="405" spans="1:22" ht="14.25" thickBot="1" x14ac:dyDescent="0.2">
      <c r="A405" s="11" t="s">
        <v>806</v>
      </c>
      <c r="B405" s="9">
        <v>1</v>
      </c>
      <c r="C405" s="9">
        <v>1.9302999999999999</v>
      </c>
      <c r="D405" s="9">
        <v>0.16200000000000001</v>
      </c>
      <c r="E405" s="9">
        <v>142.0454</v>
      </c>
      <c r="F405" s="9" t="s">
        <v>5</v>
      </c>
      <c r="G405" s="10">
        <v>4.7699999999999999E-2</v>
      </c>
      <c r="H405" s="64" t="s">
        <v>1033</v>
      </c>
      <c r="I405" s="64">
        <v>44593</v>
      </c>
      <c r="J405" s="64">
        <v>8905</v>
      </c>
      <c r="K405" s="64">
        <v>25664</v>
      </c>
      <c r="L405" s="64">
        <v>6019</v>
      </c>
      <c r="M405" s="64">
        <v>50612</v>
      </c>
      <c r="N405" s="64">
        <v>34569</v>
      </c>
      <c r="O405" s="64">
        <v>85181</v>
      </c>
      <c r="P405" s="64">
        <v>0.62805085640000002</v>
      </c>
      <c r="Q405" s="64">
        <v>0.63471255530000004</v>
      </c>
      <c r="R405" s="64">
        <v>0.88107563420000001</v>
      </c>
      <c r="S405" s="64">
        <v>0.73787323469999999</v>
      </c>
      <c r="T405" s="64">
        <v>0.63638601429999997</v>
      </c>
      <c r="U405" s="64">
        <v>0.199017</v>
      </c>
      <c r="V405" s="64">
        <v>0.1302967676</v>
      </c>
    </row>
    <row r="406" spans="1:22" ht="14.25" thickBot="1" x14ac:dyDescent="0.2">
      <c r="A406" s="11" t="s">
        <v>150</v>
      </c>
      <c r="B406" s="9">
        <v>1</v>
      </c>
      <c r="C406" s="9">
        <v>0.4481</v>
      </c>
      <c r="D406" s="9">
        <v>2.4E-2</v>
      </c>
      <c r="E406" s="9">
        <v>348.05110000000002</v>
      </c>
      <c r="F406" s="9" t="s">
        <v>5</v>
      </c>
      <c r="G406" s="10">
        <v>8.3099999999999993E-2</v>
      </c>
      <c r="H406" s="64" t="s">
        <v>1043</v>
      </c>
      <c r="I406" s="64">
        <v>16640</v>
      </c>
      <c r="J406" s="64">
        <v>3621</v>
      </c>
      <c r="K406" s="64">
        <v>9042</v>
      </c>
      <c r="L406" s="64">
        <v>2379</v>
      </c>
      <c r="M406" s="64">
        <v>19019</v>
      </c>
      <c r="N406" s="64">
        <v>12663</v>
      </c>
      <c r="O406" s="64">
        <v>31682</v>
      </c>
      <c r="P406" s="64">
        <v>0.63951139450000005</v>
      </c>
      <c r="Q406" s="64">
        <v>0.64792461649999999</v>
      </c>
      <c r="R406" s="64">
        <v>0.87491455910000004</v>
      </c>
      <c r="S406" s="64">
        <v>0.74450236010000004</v>
      </c>
      <c r="T406" s="64">
        <v>0.64874351409999997</v>
      </c>
      <c r="U406" s="64">
        <v>0.217637</v>
      </c>
      <c r="V406" s="64">
        <v>0.13818655029999999</v>
      </c>
    </row>
    <row r="407" spans="1:22" ht="14.25" thickBot="1" x14ac:dyDescent="0.2">
      <c r="A407" s="11" t="s">
        <v>764</v>
      </c>
      <c r="B407" s="9">
        <v>1</v>
      </c>
      <c r="C407" s="9">
        <v>0.52080000000000004</v>
      </c>
      <c r="D407" s="9">
        <v>4.8300000000000003E-2</v>
      </c>
      <c r="E407" s="9">
        <v>116.3009</v>
      </c>
      <c r="F407" s="9" t="s">
        <v>5</v>
      </c>
      <c r="G407" s="10">
        <v>3.8800000000000001E-2</v>
      </c>
      <c r="H407" s="64" t="s">
        <v>1045</v>
      </c>
      <c r="I407" s="64">
        <v>13360</v>
      </c>
      <c r="J407" s="64">
        <v>3169</v>
      </c>
      <c r="K407" s="64">
        <v>10483</v>
      </c>
      <c r="L407" s="64">
        <v>1952</v>
      </c>
      <c r="M407" s="64">
        <v>15312</v>
      </c>
      <c r="N407" s="64">
        <v>13652</v>
      </c>
      <c r="O407" s="64">
        <v>28964</v>
      </c>
      <c r="P407" s="64">
        <v>0.57067394010000005</v>
      </c>
      <c r="Q407" s="64">
        <v>0.56033217300000004</v>
      </c>
      <c r="R407" s="64">
        <v>0.87251828629999995</v>
      </c>
      <c r="S407" s="64">
        <v>0.68241603880000001</v>
      </c>
      <c r="T407" s="64">
        <v>0.60472285599999998</v>
      </c>
      <c r="U407" s="64">
        <v>0.15356900000000001</v>
      </c>
      <c r="V407" s="64">
        <v>0.1171460293</v>
      </c>
    </row>
    <row r="408" spans="1:22" x14ac:dyDescent="0.15">
      <c r="A408" s="4" t="s">
        <v>1140</v>
      </c>
      <c r="B408" s="1">
        <v>1</v>
      </c>
      <c r="C408" s="1">
        <v>0.38140000000000002</v>
      </c>
      <c r="D408" s="1">
        <v>4.1799999999999997E-2</v>
      </c>
      <c r="E408" s="1">
        <v>83.245400000000004</v>
      </c>
      <c r="F408" s="1" t="s">
        <v>5</v>
      </c>
      <c r="G408" s="2">
        <v>3.44E-2</v>
      </c>
      <c r="H408" s="64" t="s">
        <v>1090</v>
      </c>
      <c r="I408" s="64">
        <v>14593</v>
      </c>
      <c r="J408" s="64">
        <v>2115</v>
      </c>
      <c r="K408" s="64">
        <v>6139</v>
      </c>
      <c r="L408" s="64">
        <v>1688</v>
      </c>
      <c r="M408" s="64">
        <v>16281</v>
      </c>
      <c r="N408" s="64">
        <v>8254</v>
      </c>
      <c r="O408" s="64">
        <v>24535</v>
      </c>
      <c r="P408" s="64">
        <v>0.68098634599999996</v>
      </c>
      <c r="Q408" s="64">
        <v>0.70388770980000004</v>
      </c>
      <c r="R408" s="64">
        <v>0.89632086479999995</v>
      </c>
      <c r="S408" s="64">
        <v>0.78853375839999995</v>
      </c>
      <c r="T408" s="64">
        <v>0.65786951810000005</v>
      </c>
      <c r="U408" s="64">
        <v>0.23261899999999999</v>
      </c>
      <c r="V408" s="64">
        <v>0.123243044</v>
      </c>
    </row>
    <row r="410" spans="1:22" ht="14.25" thickBot="1" x14ac:dyDescent="0.2"/>
    <row r="411" spans="1:22" ht="15" thickBot="1" x14ac:dyDescent="0.25">
      <c r="A411" s="290" t="s">
        <v>7</v>
      </c>
      <c r="B411" s="291"/>
      <c r="C411" s="291"/>
      <c r="D411" s="291"/>
      <c r="E411" s="291"/>
      <c r="F411" s="291"/>
      <c r="G411" s="291"/>
      <c r="H411" s="64" t="s">
        <v>1004</v>
      </c>
      <c r="I411" s="64" t="s">
        <v>1005</v>
      </c>
      <c r="J411" s="64" t="s">
        <v>1006</v>
      </c>
      <c r="K411" s="64" t="s">
        <v>1007</v>
      </c>
      <c r="L411" s="64" t="s">
        <v>1008</v>
      </c>
      <c r="M411" s="64" t="s">
        <v>1009</v>
      </c>
      <c r="N411" s="64" t="s">
        <v>6</v>
      </c>
      <c r="O411" s="64" t="s">
        <v>1010</v>
      </c>
      <c r="P411" s="64" t="s">
        <v>1011</v>
      </c>
      <c r="Q411" s="64" t="s">
        <v>1012</v>
      </c>
      <c r="R411" s="64" t="s">
        <v>1013</v>
      </c>
      <c r="S411" s="64" t="s">
        <v>1014</v>
      </c>
      <c r="T411" s="64" t="s">
        <v>1015</v>
      </c>
      <c r="U411" s="64" t="s">
        <v>1016</v>
      </c>
      <c r="V411" s="64" t="s">
        <v>1017</v>
      </c>
    </row>
    <row r="412" spans="1:22" ht="14.25" x14ac:dyDescent="0.2">
      <c r="A412" s="292" t="s">
        <v>8</v>
      </c>
      <c r="B412" s="294" t="s">
        <v>1</v>
      </c>
      <c r="C412" s="294" t="s">
        <v>9</v>
      </c>
      <c r="D412" s="7" t="s">
        <v>10</v>
      </c>
      <c r="E412" s="7" t="s">
        <v>3</v>
      </c>
      <c r="F412" s="294" t="s">
        <v>4</v>
      </c>
      <c r="G412" s="296" t="s">
        <v>13</v>
      </c>
      <c r="H412" s="64" t="s">
        <v>1029</v>
      </c>
      <c r="I412" s="64">
        <v>65071</v>
      </c>
      <c r="J412" s="64">
        <v>11509</v>
      </c>
      <c r="K412" s="64">
        <v>30742</v>
      </c>
      <c r="L412" s="64">
        <v>8351</v>
      </c>
      <c r="M412" s="64">
        <v>73422</v>
      </c>
      <c r="N412" s="64">
        <v>42251</v>
      </c>
      <c r="O412" s="64">
        <v>115673</v>
      </c>
      <c r="P412" s="64">
        <v>0.66203867800000005</v>
      </c>
      <c r="Q412" s="64">
        <v>0.67914583620000002</v>
      </c>
      <c r="R412" s="64">
        <v>0.886260249</v>
      </c>
      <c r="S412" s="64">
        <v>0.76900168400000002</v>
      </c>
      <c r="T412" s="64">
        <v>0.65805986100000002</v>
      </c>
      <c r="U412" s="64">
        <v>0.22941800000000001</v>
      </c>
      <c r="V412" s="64">
        <v>0.13510650760000001</v>
      </c>
    </row>
    <row r="413" spans="1:22" ht="15" thickBot="1" x14ac:dyDescent="0.25">
      <c r="A413" s="293"/>
      <c r="B413" s="295"/>
      <c r="C413" s="295"/>
      <c r="D413" s="8" t="s">
        <v>11</v>
      </c>
      <c r="E413" s="8" t="s">
        <v>2</v>
      </c>
      <c r="F413" s="295"/>
      <c r="G413" s="297"/>
      <c r="H413" s="64" t="s">
        <v>1155</v>
      </c>
      <c r="I413" s="64">
        <v>11197</v>
      </c>
      <c r="J413" s="64">
        <v>1673</v>
      </c>
      <c r="K413" s="64">
        <v>4788</v>
      </c>
      <c r="L413" s="64">
        <v>1122</v>
      </c>
      <c r="M413" s="64">
        <v>12319</v>
      </c>
      <c r="N413" s="64">
        <v>6461</v>
      </c>
      <c r="O413" s="64">
        <v>18780</v>
      </c>
      <c r="P413" s="64">
        <v>0.68530351440000004</v>
      </c>
      <c r="Q413" s="64">
        <v>0.70046918989999996</v>
      </c>
      <c r="R413" s="64">
        <v>0.9089211787</v>
      </c>
      <c r="S413" s="64">
        <v>0.79119559070000001</v>
      </c>
      <c r="T413" s="64">
        <v>0.67720622470000003</v>
      </c>
      <c r="U413" s="64">
        <v>0.25833</v>
      </c>
      <c r="V413" s="64">
        <v>0.14070866139999999</v>
      </c>
    </row>
    <row r="414" spans="1:22" ht="14.25" thickBot="1" x14ac:dyDescent="0.2">
      <c r="A414" s="11" t="s">
        <v>12</v>
      </c>
      <c r="B414" s="9">
        <v>1</v>
      </c>
      <c r="C414" s="9">
        <v>0.52849999999999997</v>
      </c>
      <c r="D414" s="9">
        <v>6.6699999999999997E-3</v>
      </c>
      <c r="E414" s="9">
        <v>6270.4346999999998</v>
      </c>
      <c r="F414" s="9" t="s">
        <v>5</v>
      </c>
      <c r="G414" s="10"/>
      <c r="H414" s="64" t="s">
        <v>1156</v>
      </c>
      <c r="I414" s="64">
        <v>11824</v>
      </c>
      <c r="J414" s="64">
        <v>2114</v>
      </c>
      <c r="K414" s="64">
        <v>5756</v>
      </c>
      <c r="L414" s="64">
        <v>1454</v>
      </c>
      <c r="M414" s="64">
        <v>13278</v>
      </c>
      <c r="N414" s="64">
        <v>7870</v>
      </c>
      <c r="O414" s="64">
        <v>21148</v>
      </c>
      <c r="P414" s="64">
        <v>0.65906941549999998</v>
      </c>
      <c r="Q414" s="64">
        <v>0.67258248009999999</v>
      </c>
      <c r="R414" s="64">
        <v>0.89049555660000002</v>
      </c>
      <c r="S414" s="64">
        <v>0.76634908290000003</v>
      </c>
      <c r="T414" s="64">
        <v>0.66087625139999995</v>
      </c>
      <c r="U414" s="64">
        <v>0.23491799999999999</v>
      </c>
      <c r="V414" s="64">
        <v>0.13701912939999999</v>
      </c>
    </row>
    <row r="415" spans="1:22" ht="14.25" thickBot="1" x14ac:dyDescent="0.2">
      <c r="A415" s="11" t="s">
        <v>1095</v>
      </c>
      <c r="B415" s="9">
        <v>1</v>
      </c>
      <c r="C415" s="9">
        <v>0.80349999999999999</v>
      </c>
      <c r="D415" s="9">
        <v>1.5299999999999999E-2</v>
      </c>
      <c r="E415" s="9">
        <v>2746.067</v>
      </c>
      <c r="F415" s="9" t="s">
        <v>5</v>
      </c>
      <c r="G415" s="10">
        <v>0.219</v>
      </c>
      <c r="H415" s="64" t="s">
        <v>1157</v>
      </c>
      <c r="I415" s="64">
        <v>12007</v>
      </c>
      <c r="J415" s="64">
        <v>2186</v>
      </c>
      <c r="K415" s="64">
        <v>5722</v>
      </c>
      <c r="L415" s="64">
        <v>1603</v>
      </c>
      <c r="M415" s="64">
        <v>13610</v>
      </c>
      <c r="N415" s="64">
        <v>7908</v>
      </c>
      <c r="O415" s="64">
        <v>21518</v>
      </c>
      <c r="P415" s="64">
        <v>0.65958732220000005</v>
      </c>
      <c r="Q415" s="64">
        <v>0.67725196009999999</v>
      </c>
      <c r="R415" s="64">
        <v>0.88221895660000005</v>
      </c>
      <c r="S415" s="64">
        <v>0.76626567540000001</v>
      </c>
      <c r="T415" s="64">
        <v>0.65597239299999999</v>
      </c>
      <c r="U415" s="64">
        <v>0.22833500000000001</v>
      </c>
      <c r="V415" s="64">
        <v>0.13029463629999999</v>
      </c>
    </row>
    <row r="416" spans="1:22" ht="14.25" thickBot="1" x14ac:dyDescent="0.2">
      <c r="A416" s="11" t="s">
        <v>1089</v>
      </c>
      <c r="B416" s="9">
        <v>1</v>
      </c>
      <c r="C416" s="9">
        <v>0.95599999999999996</v>
      </c>
      <c r="D416" s="9">
        <v>3.95E-2</v>
      </c>
      <c r="E416" s="9">
        <v>586.12469999999996</v>
      </c>
      <c r="F416" s="9" t="s">
        <v>5</v>
      </c>
      <c r="G416" s="10">
        <v>8.7300000000000003E-2</v>
      </c>
      <c r="H416" s="64" t="s">
        <v>1158</v>
      </c>
      <c r="I416" s="64">
        <v>14379</v>
      </c>
      <c r="J416" s="64">
        <v>2301</v>
      </c>
      <c r="K416" s="64">
        <v>5792</v>
      </c>
      <c r="L416" s="64">
        <v>2067</v>
      </c>
      <c r="M416" s="64">
        <v>16446</v>
      </c>
      <c r="N416" s="64">
        <v>8093</v>
      </c>
      <c r="O416" s="64">
        <v>24539</v>
      </c>
      <c r="P416" s="64">
        <v>0.67973430050000005</v>
      </c>
      <c r="Q416" s="64">
        <v>0.71285508900000005</v>
      </c>
      <c r="R416" s="64">
        <v>0.87431594310000005</v>
      </c>
      <c r="S416" s="64">
        <v>0.78537291419999999</v>
      </c>
      <c r="T416" s="64">
        <v>0.65129787429999997</v>
      </c>
      <c r="U416" s="64">
        <v>0.222856</v>
      </c>
      <c r="V416" s="64">
        <v>0.1169329928</v>
      </c>
    </row>
    <row r="417" spans="1:22" ht="14.25" thickBot="1" x14ac:dyDescent="0.2">
      <c r="A417" s="11" t="s">
        <v>1136</v>
      </c>
      <c r="B417" s="9">
        <v>1</v>
      </c>
      <c r="C417" s="9">
        <v>0.66910000000000003</v>
      </c>
      <c r="D417" s="9">
        <v>4.3400000000000001E-2</v>
      </c>
      <c r="E417" s="9">
        <v>237.61750000000001</v>
      </c>
      <c r="F417" s="9" t="s">
        <v>5</v>
      </c>
      <c r="G417" s="10">
        <v>6.1199999999999997E-2</v>
      </c>
      <c r="H417" s="64" t="s">
        <v>1159</v>
      </c>
      <c r="I417" s="64">
        <v>15741</v>
      </c>
      <c r="J417" s="64">
        <v>3176</v>
      </c>
      <c r="K417" s="64">
        <v>8743</v>
      </c>
      <c r="L417" s="64">
        <v>2028</v>
      </c>
      <c r="M417" s="64">
        <v>17769</v>
      </c>
      <c r="N417" s="64">
        <v>11919</v>
      </c>
      <c r="O417" s="64">
        <v>29688</v>
      </c>
      <c r="P417" s="64">
        <v>0.63719347879999999</v>
      </c>
      <c r="Q417" s="64">
        <v>0.64290965529999999</v>
      </c>
      <c r="R417" s="64">
        <v>0.88586864759999995</v>
      </c>
      <c r="S417" s="64">
        <v>0.74508318939999996</v>
      </c>
      <c r="T417" s="64">
        <v>0.65189085309999995</v>
      </c>
      <c r="U417" s="64">
        <v>0.21920400000000001</v>
      </c>
      <c r="V417" s="64">
        <v>0.1412977658</v>
      </c>
    </row>
    <row r="418" spans="1:22" ht="14.25" thickBot="1" x14ac:dyDescent="0.2">
      <c r="A418" s="11" t="s">
        <v>1091</v>
      </c>
      <c r="B418" s="9">
        <v>1</v>
      </c>
      <c r="C418" s="9">
        <v>0.10979999999999999</v>
      </c>
      <c r="D418" s="9">
        <v>9.2700000000000005E-3</v>
      </c>
      <c r="E418" s="9">
        <v>140.1662</v>
      </c>
      <c r="F418" s="9" t="s">
        <v>5</v>
      </c>
      <c r="G418" s="10">
        <v>4.24E-2</v>
      </c>
      <c r="H418" s="64" t="s">
        <v>1031</v>
      </c>
      <c r="I418" s="64">
        <v>32414</v>
      </c>
      <c r="J418" s="64">
        <v>6592</v>
      </c>
      <c r="K418" s="64">
        <v>15090</v>
      </c>
      <c r="L418" s="64">
        <v>4457</v>
      </c>
      <c r="M418" s="64">
        <v>36871</v>
      </c>
      <c r="N418" s="64">
        <v>21682</v>
      </c>
      <c r="O418" s="64">
        <v>58553</v>
      </c>
      <c r="P418" s="64">
        <v>0.66616569599999997</v>
      </c>
      <c r="Q418" s="64">
        <v>0.68234253960000002</v>
      </c>
      <c r="R418" s="64">
        <v>0.87911909089999996</v>
      </c>
      <c r="S418" s="64">
        <v>0.76833185189999997</v>
      </c>
      <c r="T418" s="64">
        <v>0.66675288340000005</v>
      </c>
      <c r="U418" s="64">
        <v>0.242893</v>
      </c>
      <c r="V418" s="64">
        <v>0.14249030400000001</v>
      </c>
    </row>
    <row r="419" spans="1:22" ht="14.25" thickBot="1" x14ac:dyDescent="0.2">
      <c r="A419" s="11" t="s">
        <v>1137</v>
      </c>
      <c r="B419" s="9">
        <v>1</v>
      </c>
      <c r="C419" s="9">
        <v>0.85019999999999996</v>
      </c>
      <c r="D419" s="9">
        <v>6.7699999999999996E-2</v>
      </c>
      <c r="E419" s="9">
        <v>157.70930000000001</v>
      </c>
      <c r="F419" s="9" t="s">
        <v>5</v>
      </c>
      <c r="G419" s="10">
        <v>5.0999999999999997E-2</v>
      </c>
      <c r="H419" s="64" t="s">
        <v>1149</v>
      </c>
      <c r="I419" s="64">
        <v>16639</v>
      </c>
      <c r="J419" s="64">
        <v>3184</v>
      </c>
      <c r="K419" s="64">
        <v>8099</v>
      </c>
      <c r="L419" s="64">
        <v>2006</v>
      </c>
      <c r="M419" s="64">
        <v>18645</v>
      </c>
      <c r="N419" s="64">
        <v>11283</v>
      </c>
      <c r="O419" s="64">
        <v>29928</v>
      </c>
      <c r="P419" s="64">
        <v>0.66235632180000004</v>
      </c>
      <c r="Q419" s="64">
        <v>0.67260894169999996</v>
      </c>
      <c r="R419" s="64">
        <v>0.89241083399999999</v>
      </c>
      <c r="S419" s="64">
        <v>0.76707466059999996</v>
      </c>
      <c r="T419" s="64">
        <v>0.66549175959999995</v>
      </c>
      <c r="U419" s="64">
        <v>0.2407</v>
      </c>
      <c r="V419" s="64">
        <v>0.1420418343</v>
      </c>
    </row>
    <row r="420" spans="1:22" ht="14.25" thickBot="1" x14ac:dyDescent="0.2">
      <c r="A420" s="11" t="s">
        <v>1139</v>
      </c>
      <c r="B420" s="9">
        <v>1</v>
      </c>
      <c r="C420" s="9">
        <v>1.0468</v>
      </c>
      <c r="D420" s="9">
        <v>8.3500000000000005E-2</v>
      </c>
      <c r="E420" s="9">
        <v>157.0369</v>
      </c>
      <c r="F420" s="9" t="s">
        <v>5</v>
      </c>
      <c r="G420" s="10">
        <v>4.4299999999999999E-2</v>
      </c>
      <c r="H420" s="64" t="s">
        <v>1150</v>
      </c>
      <c r="I420" s="64">
        <v>15775</v>
      </c>
      <c r="J420" s="64">
        <v>3408</v>
      </c>
      <c r="K420" s="64">
        <v>6991</v>
      </c>
      <c r="L420" s="64">
        <v>2451</v>
      </c>
      <c r="M420" s="64">
        <v>18226</v>
      </c>
      <c r="N420" s="64">
        <v>10399</v>
      </c>
      <c r="O420" s="64">
        <v>28625</v>
      </c>
      <c r="P420" s="64">
        <v>0.67014847160000002</v>
      </c>
      <c r="Q420" s="64">
        <v>0.69291926559999995</v>
      </c>
      <c r="R420" s="64">
        <v>0.86552178209999997</v>
      </c>
      <c r="S420" s="64">
        <v>0.76966237309999996</v>
      </c>
      <c r="T420" s="64">
        <v>0.66996295049999999</v>
      </c>
      <c r="U420" s="64">
        <v>0.24820300000000001</v>
      </c>
      <c r="V420" s="64">
        <v>0.1405009327</v>
      </c>
    </row>
    <row r="421" spans="1:22" ht="14.25" thickBot="1" x14ac:dyDescent="0.2">
      <c r="A421" s="11" t="s">
        <v>806</v>
      </c>
      <c r="B421" s="9">
        <v>1</v>
      </c>
      <c r="C421" s="9">
        <v>1.823</v>
      </c>
      <c r="D421" s="9">
        <v>0.16139999999999999</v>
      </c>
      <c r="E421" s="9">
        <v>127.6073</v>
      </c>
      <c r="F421" s="9" t="s">
        <v>5</v>
      </c>
      <c r="G421" s="10">
        <v>4.5100000000000001E-2</v>
      </c>
      <c r="H421" s="64" t="s">
        <v>1033</v>
      </c>
      <c r="I421" s="64">
        <v>44777</v>
      </c>
      <c r="J421" s="64">
        <v>8651</v>
      </c>
      <c r="K421" s="64">
        <v>25918</v>
      </c>
      <c r="L421" s="64">
        <v>5835</v>
      </c>
      <c r="M421" s="64">
        <v>50612</v>
      </c>
      <c r="N421" s="64">
        <v>34569</v>
      </c>
      <c r="O421" s="64">
        <v>85181</v>
      </c>
      <c r="P421" s="64">
        <v>0.62722907689999996</v>
      </c>
      <c r="Q421" s="64">
        <v>0.63338284180000004</v>
      </c>
      <c r="R421" s="64">
        <v>0.88471113570000004</v>
      </c>
      <c r="S421" s="64">
        <v>0.7382426406</v>
      </c>
      <c r="T421" s="64">
        <v>0.63551099509999998</v>
      </c>
      <c r="U421" s="64">
        <v>0.19617899999999999</v>
      </c>
      <c r="V421" s="64">
        <v>0.12967912749999999</v>
      </c>
    </row>
    <row r="422" spans="1:22" ht="14.25" thickBot="1" x14ac:dyDescent="0.2">
      <c r="A422" s="11" t="s">
        <v>150</v>
      </c>
      <c r="B422" s="9">
        <v>1</v>
      </c>
      <c r="C422" s="9">
        <v>0.505</v>
      </c>
      <c r="D422" s="9">
        <v>2.3E-2</v>
      </c>
      <c r="E422" s="9">
        <v>482.88369999999998</v>
      </c>
      <c r="F422" s="9" t="s">
        <v>5</v>
      </c>
      <c r="G422" s="10">
        <v>9.3700000000000006E-2</v>
      </c>
      <c r="H422" s="64" t="s">
        <v>1043</v>
      </c>
      <c r="I422" s="64">
        <v>16717</v>
      </c>
      <c r="J422" s="64">
        <v>3532</v>
      </c>
      <c r="K422" s="64">
        <v>9131</v>
      </c>
      <c r="L422" s="64">
        <v>2302</v>
      </c>
      <c r="M422" s="64">
        <v>19019</v>
      </c>
      <c r="N422" s="64">
        <v>12663</v>
      </c>
      <c r="O422" s="64">
        <v>31682</v>
      </c>
      <c r="P422" s="64">
        <v>0.63913263050000002</v>
      </c>
      <c r="Q422" s="64">
        <v>0.6467424946</v>
      </c>
      <c r="R422" s="64">
        <v>0.87896314210000004</v>
      </c>
      <c r="S422" s="64">
        <v>0.74518019930000001</v>
      </c>
      <c r="T422" s="64">
        <v>0.64737416599999997</v>
      </c>
      <c r="U422" s="64">
        <v>0.211952</v>
      </c>
      <c r="V422" s="64">
        <v>0.13708344289999999</v>
      </c>
    </row>
    <row r="423" spans="1:22" ht="14.25" thickBot="1" x14ac:dyDescent="0.2">
      <c r="A423" s="11" t="s">
        <v>764</v>
      </c>
      <c r="B423" s="9">
        <v>1</v>
      </c>
      <c r="C423" s="9">
        <v>0.48120000000000002</v>
      </c>
      <c r="D423" s="9">
        <v>4.8099999999999997E-2</v>
      </c>
      <c r="E423" s="9">
        <v>99.928600000000003</v>
      </c>
      <c r="F423" s="9" t="s">
        <v>5</v>
      </c>
      <c r="G423" s="10">
        <v>3.5900000000000001E-2</v>
      </c>
      <c r="H423" s="64" t="s">
        <v>1045</v>
      </c>
      <c r="I423" s="64">
        <v>13419</v>
      </c>
      <c r="J423" s="64">
        <v>3063</v>
      </c>
      <c r="K423" s="64">
        <v>10589</v>
      </c>
      <c r="L423" s="64">
        <v>1893</v>
      </c>
      <c r="M423" s="64">
        <v>15312</v>
      </c>
      <c r="N423" s="64">
        <v>13652</v>
      </c>
      <c r="O423" s="64">
        <v>28964</v>
      </c>
      <c r="P423" s="64">
        <v>0.56905123599999996</v>
      </c>
      <c r="Q423" s="64">
        <v>0.55893868710000005</v>
      </c>
      <c r="R423" s="64">
        <v>0.87637147339999999</v>
      </c>
      <c r="S423" s="64">
        <v>0.68255340789999996</v>
      </c>
      <c r="T423" s="64">
        <v>0.60425589150000003</v>
      </c>
      <c r="U423" s="64">
        <v>0.15239900000000001</v>
      </c>
      <c r="V423" s="64">
        <v>0.1169024295</v>
      </c>
    </row>
    <row r="424" spans="1:22" x14ac:dyDescent="0.15">
      <c r="A424" s="4" t="s">
        <v>1060</v>
      </c>
      <c r="B424" s="1">
        <v>1</v>
      </c>
      <c r="C424" s="1">
        <v>0.49059999999999998</v>
      </c>
      <c r="D424" s="1">
        <v>6.0199999999999997E-2</v>
      </c>
      <c r="E424" s="1">
        <v>66.394300000000001</v>
      </c>
      <c r="F424" s="1" t="s">
        <v>5</v>
      </c>
      <c r="G424" s="2">
        <v>2.8400000000000002E-2</v>
      </c>
      <c r="H424" s="64" t="s">
        <v>1090</v>
      </c>
      <c r="I424" s="64">
        <v>14641</v>
      </c>
      <c r="J424" s="64">
        <v>2056</v>
      </c>
      <c r="K424" s="64">
        <v>6198</v>
      </c>
      <c r="L424" s="64">
        <v>1640</v>
      </c>
      <c r="M424" s="64">
        <v>16281</v>
      </c>
      <c r="N424" s="64">
        <v>8254</v>
      </c>
      <c r="O424" s="64">
        <v>24535</v>
      </c>
      <c r="P424" s="64">
        <v>0.68053800689999999</v>
      </c>
      <c r="Q424" s="64">
        <v>0.70257689909999999</v>
      </c>
      <c r="R424" s="64">
        <v>0.89926908670000005</v>
      </c>
      <c r="S424" s="64">
        <v>0.78884698279999999</v>
      </c>
      <c r="T424" s="64">
        <v>0.6574404881</v>
      </c>
      <c r="U424" s="64">
        <v>0.23207700000000001</v>
      </c>
      <c r="V424" s="64">
        <v>0.123003501</v>
      </c>
    </row>
    <row r="426" spans="1:22" ht="14.25" thickBot="1" x14ac:dyDescent="0.2"/>
    <row r="427" spans="1:22" ht="15" thickBot="1" x14ac:dyDescent="0.25">
      <c r="A427" s="290" t="s">
        <v>7</v>
      </c>
      <c r="B427" s="291"/>
      <c r="C427" s="291"/>
      <c r="D427" s="291"/>
      <c r="E427" s="291"/>
      <c r="F427" s="291"/>
      <c r="G427" s="291"/>
      <c r="H427" s="64" t="s">
        <v>1004</v>
      </c>
      <c r="I427" s="64" t="s">
        <v>1005</v>
      </c>
      <c r="J427" s="64" t="s">
        <v>1006</v>
      </c>
      <c r="K427" s="64" t="s">
        <v>1007</v>
      </c>
      <c r="L427" s="64" t="s">
        <v>1008</v>
      </c>
      <c r="M427" s="64" t="s">
        <v>1009</v>
      </c>
      <c r="N427" s="64" t="s">
        <v>6</v>
      </c>
      <c r="O427" s="64" t="s">
        <v>1010</v>
      </c>
      <c r="P427" s="64" t="s">
        <v>1011</v>
      </c>
      <c r="Q427" s="64" t="s">
        <v>1012</v>
      </c>
      <c r="R427" s="64" t="s">
        <v>1013</v>
      </c>
      <c r="S427" s="64" t="s">
        <v>1014</v>
      </c>
      <c r="T427" s="64" t="s">
        <v>1015</v>
      </c>
      <c r="U427" s="64" t="s">
        <v>1016</v>
      </c>
      <c r="V427" s="64" t="s">
        <v>1017</v>
      </c>
    </row>
    <row r="428" spans="1:22" ht="14.25" x14ac:dyDescent="0.2">
      <c r="A428" s="292" t="s">
        <v>8</v>
      </c>
      <c r="B428" s="294" t="s">
        <v>1</v>
      </c>
      <c r="C428" s="294" t="s">
        <v>9</v>
      </c>
      <c r="D428" s="7" t="s">
        <v>10</v>
      </c>
      <c r="E428" s="7" t="s">
        <v>3</v>
      </c>
      <c r="F428" s="294" t="s">
        <v>4</v>
      </c>
      <c r="G428" s="296" t="s">
        <v>13</v>
      </c>
      <c r="H428" s="64" t="s">
        <v>1029</v>
      </c>
      <c r="I428" s="64">
        <v>65071</v>
      </c>
      <c r="J428" s="64">
        <v>11509</v>
      </c>
      <c r="K428" s="64">
        <v>30742</v>
      </c>
      <c r="L428" s="64">
        <v>8351</v>
      </c>
      <c r="M428" s="64">
        <v>73422</v>
      </c>
      <c r="N428" s="64">
        <v>42251</v>
      </c>
      <c r="O428" s="64">
        <v>115673</v>
      </c>
      <c r="P428" s="64">
        <v>0.66203867800000005</v>
      </c>
      <c r="Q428" s="64">
        <v>0.67914583620000002</v>
      </c>
      <c r="R428" s="64">
        <v>0.886260249</v>
      </c>
      <c r="S428" s="64">
        <v>0.76900168400000002</v>
      </c>
      <c r="T428" s="64">
        <v>0.65805986100000002</v>
      </c>
      <c r="U428" s="64">
        <v>0.22941800000000001</v>
      </c>
      <c r="V428" s="64">
        <v>0.13510650760000001</v>
      </c>
    </row>
    <row r="429" spans="1:22" ht="15" thickBot="1" x14ac:dyDescent="0.25">
      <c r="A429" s="293"/>
      <c r="B429" s="295"/>
      <c r="C429" s="295"/>
      <c r="D429" s="8" t="s">
        <v>11</v>
      </c>
      <c r="E429" s="8" t="s">
        <v>2</v>
      </c>
      <c r="F429" s="295"/>
      <c r="G429" s="297"/>
      <c r="H429" s="64" t="s">
        <v>1155</v>
      </c>
      <c r="I429" s="64">
        <v>11168</v>
      </c>
      <c r="J429" s="64">
        <v>1741</v>
      </c>
      <c r="K429" s="64">
        <v>4720</v>
      </c>
      <c r="L429" s="64">
        <v>1151</v>
      </c>
      <c r="M429" s="64">
        <v>12319</v>
      </c>
      <c r="N429" s="64">
        <v>6461</v>
      </c>
      <c r="O429" s="64">
        <v>18780</v>
      </c>
      <c r="P429" s="64">
        <v>0.68738019169999998</v>
      </c>
      <c r="Q429" s="64">
        <v>0.70292044310000001</v>
      </c>
      <c r="R429" s="64">
        <v>0.90656709150000003</v>
      </c>
      <c r="S429" s="64">
        <v>0.79186017659999997</v>
      </c>
      <c r="T429" s="64">
        <v>0.68443429850000004</v>
      </c>
      <c r="U429" s="64">
        <v>0.26846700000000001</v>
      </c>
      <c r="V429" s="64">
        <v>0.1456692913</v>
      </c>
    </row>
    <row r="430" spans="1:22" ht="14.25" thickBot="1" x14ac:dyDescent="0.2">
      <c r="A430" s="11" t="s">
        <v>12</v>
      </c>
      <c r="B430" s="9">
        <v>1</v>
      </c>
      <c r="C430" s="9">
        <v>0.5292</v>
      </c>
      <c r="D430" s="9">
        <v>6.7000000000000002E-3</v>
      </c>
      <c r="E430" s="9">
        <v>6239.3136000000004</v>
      </c>
      <c r="F430" s="9" t="s">
        <v>5</v>
      </c>
      <c r="G430" s="10"/>
      <c r="H430" s="64" t="s">
        <v>1156</v>
      </c>
      <c r="I430" s="64">
        <v>11816</v>
      </c>
      <c r="J430" s="64">
        <v>2216</v>
      </c>
      <c r="K430" s="64">
        <v>5654</v>
      </c>
      <c r="L430" s="64">
        <v>1462</v>
      </c>
      <c r="M430" s="64">
        <v>13278</v>
      </c>
      <c r="N430" s="64">
        <v>7870</v>
      </c>
      <c r="O430" s="64">
        <v>21148</v>
      </c>
      <c r="P430" s="64">
        <v>0.66351428030000004</v>
      </c>
      <c r="Q430" s="64">
        <v>0.67635947340000002</v>
      </c>
      <c r="R430" s="64">
        <v>0.88989305620000003</v>
      </c>
      <c r="S430" s="64">
        <v>0.76857031350000005</v>
      </c>
      <c r="T430" s="64">
        <v>0.66922223569999995</v>
      </c>
      <c r="U430" s="64">
        <v>0.24357699999999999</v>
      </c>
      <c r="V430" s="64">
        <v>0.14311869260000001</v>
      </c>
    </row>
    <row r="431" spans="1:22" ht="14.25" thickBot="1" x14ac:dyDescent="0.2">
      <c r="A431" s="11" t="s">
        <v>1095</v>
      </c>
      <c r="B431" s="9">
        <v>1</v>
      </c>
      <c r="C431" s="9">
        <v>0.81769999999999998</v>
      </c>
      <c r="D431" s="9">
        <v>1.54E-2</v>
      </c>
      <c r="E431" s="9">
        <v>2816.3332</v>
      </c>
      <c r="F431" s="9" t="s">
        <v>5</v>
      </c>
      <c r="G431" s="10">
        <v>0.22289999999999999</v>
      </c>
      <c r="H431" s="64" t="s">
        <v>1157</v>
      </c>
      <c r="I431" s="64">
        <v>11983</v>
      </c>
      <c r="J431" s="64">
        <v>2240</v>
      </c>
      <c r="K431" s="64">
        <v>5668</v>
      </c>
      <c r="L431" s="64">
        <v>1627</v>
      </c>
      <c r="M431" s="64">
        <v>13610</v>
      </c>
      <c r="N431" s="64">
        <v>7908</v>
      </c>
      <c r="O431" s="64">
        <v>21518</v>
      </c>
      <c r="P431" s="64">
        <v>0.66098150389999999</v>
      </c>
      <c r="Q431" s="64">
        <v>0.67888504900000002</v>
      </c>
      <c r="R431" s="64">
        <v>0.88045554739999998</v>
      </c>
      <c r="S431" s="64">
        <v>0.76664214200000003</v>
      </c>
      <c r="T431" s="64">
        <v>0.66437997289999995</v>
      </c>
      <c r="U431" s="64">
        <v>0.24143500000000001</v>
      </c>
      <c r="V431" s="64">
        <v>0.13646362970000001</v>
      </c>
    </row>
    <row r="432" spans="1:22" ht="14.25" thickBot="1" x14ac:dyDescent="0.2">
      <c r="A432" s="11" t="s">
        <v>1089</v>
      </c>
      <c r="B432" s="9">
        <v>1</v>
      </c>
      <c r="C432" s="9">
        <v>0.91239999999999999</v>
      </c>
      <c r="D432" s="9">
        <v>3.9600000000000003E-2</v>
      </c>
      <c r="E432" s="9">
        <v>529.57529999999997</v>
      </c>
      <c r="F432" s="9" t="s">
        <v>5</v>
      </c>
      <c r="G432" s="10">
        <v>8.3299999999999999E-2</v>
      </c>
      <c r="H432" s="64" t="s">
        <v>1158</v>
      </c>
      <c r="I432" s="64">
        <v>14334</v>
      </c>
      <c r="J432" s="64">
        <v>2381</v>
      </c>
      <c r="K432" s="64">
        <v>5712</v>
      </c>
      <c r="L432" s="64">
        <v>2112</v>
      </c>
      <c r="M432" s="64">
        <v>16446</v>
      </c>
      <c r="N432" s="64">
        <v>8093</v>
      </c>
      <c r="O432" s="64">
        <v>24539</v>
      </c>
      <c r="P432" s="64">
        <v>0.68116060150000002</v>
      </c>
      <c r="Q432" s="64">
        <v>0.71505537259999996</v>
      </c>
      <c r="R432" s="64">
        <v>0.87157971540000001</v>
      </c>
      <c r="S432" s="64">
        <v>0.7855968431</v>
      </c>
      <c r="T432" s="64">
        <v>0.65727623700000004</v>
      </c>
      <c r="U432" s="64">
        <v>0.22654299999999999</v>
      </c>
      <c r="V432" s="64">
        <v>0.12080080260000001</v>
      </c>
    </row>
    <row r="433" spans="1:22" ht="14.25" thickBot="1" x14ac:dyDescent="0.2">
      <c r="A433" s="11" t="s">
        <v>1136</v>
      </c>
      <c r="B433" s="9">
        <v>1</v>
      </c>
      <c r="C433" s="9">
        <v>0.66110000000000002</v>
      </c>
      <c r="D433" s="9">
        <v>4.3499999999999997E-2</v>
      </c>
      <c r="E433" s="9">
        <v>230.49039999999999</v>
      </c>
      <c r="F433" s="9" t="s">
        <v>5</v>
      </c>
      <c r="G433" s="10">
        <v>6.0400000000000002E-2</v>
      </c>
      <c r="H433" s="64" t="s">
        <v>1159</v>
      </c>
      <c r="I433" s="64">
        <v>15704</v>
      </c>
      <c r="J433" s="64">
        <v>3267</v>
      </c>
      <c r="K433" s="64">
        <v>8652</v>
      </c>
      <c r="L433" s="64">
        <v>2065</v>
      </c>
      <c r="M433" s="64">
        <v>17769</v>
      </c>
      <c r="N433" s="64">
        <v>11919</v>
      </c>
      <c r="O433" s="64">
        <v>29688</v>
      </c>
      <c r="P433" s="64">
        <v>0.6390123956</v>
      </c>
      <c r="Q433" s="64">
        <v>0.64476925600000001</v>
      </c>
      <c r="R433" s="64">
        <v>0.8837863695</v>
      </c>
      <c r="S433" s="64">
        <v>0.74559050449999997</v>
      </c>
      <c r="T433" s="64">
        <v>0.65939324779999997</v>
      </c>
      <c r="U433" s="64">
        <v>0.236345</v>
      </c>
      <c r="V433" s="64">
        <v>0.14746412289999999</v>
      </c>
    </row>
    <row r="434" spans="1:22" ht="14.25" thickBot="1" x14ac:dyDescent="0.2">
      <c r="A434" s="11" t="s">
        <v>1091</v>
      </c>
      <c r="B434" s="9">
        <v>1</v>
      </c>
      <c r="C434" s="9">
        <v>0.1079</v>
      </c>
      <c r="D434" s="9">
        <v>9.2999999999999992E-3</v>
      </c>
      <c r="E434" s="9">
        <v>134.48560000000001</v>
      </c>
      <c r="F434" s="9" t="s">
        <v>5</v>
      </c>
      <c r="G434" s="10">
        <v>4.1700000000000001E-2</v>
      </c>
      <c r="H434" s="64" t="s">
        <v>1031</v>
      </c>
      <c r="I434" s="64">
        <v>32302</v>
      </c>
      <c r="J434" s="64">
        <v>6604</v>
      </c>
      <c r="K434" s="64">
        <v>15078</v>
      </c>
      <c r="L434" s="64">
        <v>4569</v>
      </c>
      <c r="M434" s="64">
        <v>36871</v>
      </c>
      <c r="N434" s="64">
        <v>21682</v>
      </c>
      <c r="O434" s="64">
        <v>58553</v>
      </c>
      <c r="P434" s="64">
        <v>0.66445784159999999</v>
      </c>
      <c r="Q434" s="64">
        <v>0.68176445760000004</v>
      </c>
      <c r="R434" s="64">
        <v>0.87608147319999996</v>
      </c>
      <c r="S434" s="64">
        <v>0.76680395479999996</v>
      </c>
      <c r="T434" s="64">
        <v>0.66448372280000001</v>
      </c>
      <c r="U434" s="64">
        <v>0.238791</v>
      </c>
      <c r="V434" s="64">
        <v>0.14084348129999999</v>
      </c>
    </row>
    <row r="435" spans="1:22" ht="14.25" thickBot="1" x14ac:dyDescent="0.2">
      <c r="A435" s="11" t="s">
        <v>1137</v>
      </c>
      <c r="B435" s="9">
        <v>1</v>
      </c>
      <c r="C435" s="9">
        <v>0.8901</v>
      </c>
      <c r="D435" s="9">
        <v>6.8099999999999994E-2</v>
      </c>
      <c r="E435" s="9">
        <v>170.6874</v>
      </c>
      <c r="F435" s="9" t="s">
        <v>5</v>
      </c>
      <c r="G435" s="10">
        <v>5.3400000000000003E-2</v>
      </c>
      <c r="H435" s="64" t="s">
        <v>1149</v>
      </c>
      <c r="I435" s="64">
        <v>16555</v>
      </c>
      <c r="J435" s="64">
        <v>3164</v>
      </c>
      <c r="K435" s="64">
        <v>8119</v>
      </c>
      <c r="L435" s="64">
        <v>2090</v>
      </c>
      <c r="M435" s="64">
        <v>18645</v>
      </c>
      <c r="N435" s="64">
        <v>11283</v>
      </c>
      <c r="O435" s="64">
        <v>29928</v>
      </c>
      <c r="P435" s="64">
        <v>0.65888131520000004</v>
      </c>
      <c r="Q435" s="64">
        <v>0.67094917730000003</v>
      </c>
      <c r="R435" s="64">
        <v>0.88790560470000002</v>
      </c>
      <c r="S435" s="64">
        <v>0.76432973979999996</v>
      </c>
      <c r="T435" s="64">
        <v>0.66232619349999999</v>
      </c>
      <c r="U435" s="64">
        <v>0.23583399999999999</v>
      </c>
      <c r="V435" s="64">
        <v>0.13973558589999999</v>
      </c>
    </row>
    <row r="436" spans="1:22" ht="14.25" thickBot="1" x14ac:dyDescent="0.2">
      <c r="A436" s="11" t="s">
        <v>1139</v>
      </c>
      <c r="B436" s="9">
        <v>1</v>
      </c>
      <c r="C436" s="9">
        <v>1.0883</v>
      </c>
      <c r="D436" s="9">
        <v>8.3799999999999999E-2</v>
      </c>
      <c r="E436" s="9">
        <v>168.62139999999999</v>
      </c>
      <c r="F436" s="9" t="s">
        <v>5</v>
      </c>
      <c r="G436" s="10">
        <v>4.5999999999999999E-2</v>
      </c>
      <c r="H436" s="64" t="s">
        <v>1150</v>
      </c>
      <c r="I436" s="64">
        <v>15747</v>
      </c>
      <c r="J436" s="64">
        <v>3440</v>
      </c>
      <c r="K436" s="64">
        <v>6959</v>
      </c>
      <c r="L436" s="64">
        <v>2479</v>
      </c>
      <c r="M436" s="64">
        <v>18226</v>
      </c>
      <c r="N436" s="64">
        <v>10399</v>
      </c>
      <c r="O436" s="64">
        <v>28625</v>
      </c>
      <c r="P436" s="64">
        <v>0.67028820960000002</v>
      </c>
      <c r="Q436" s="64">
        <v>0.69351713199999998</v>
      </c>
      <c r="R436" s="64">
        <v>0.8639855152</v>
      </c>
      <c r="S436" s="64">
        <v>0.76942245679999999</v>
      </c>
      <c r="T436" s="64">
        <v>0.66842830340000003</v>
      </c>
      <c r="U436" s="64">
        <v>0.24484800000000001</v>
      </c>
      <c r="V436" s="64">
        <v>0.13937616589999999</v>
      </c>
    </row>
    <row r="437" spans="1:22" ht="14.25" thickBot="1" x14ac:dyDescent="0.2">
      <c r="A437" s="11" t="s">
        <v>806</v>
      </c>
      <c r="B437" s="9">
        <v>1</v>
      </c>
      <c r="C437" s="9">
        <v>1.8458000000000001</v>
      </c>
      <c r="D437" s="9">
        <v>0.1618</v>
      </c>
      <c r="E437" s="9">
        <v>130.09700000000001</v>
      </c>
      <c r="F437" s="9" t="s">
        <v>5</v>
      </c>
      <c r="G437" s="10">
        <v>4.5600000000000002E-2</v>
      </c>
      <c r="H437" s="64" t="s">
        <v>1033</v>
      </c>
      <c r="I437" s="64">
        <v>44729</v>
      </c>
      <c r="J437" s="64">
        <v>8632</v>
      </c>
      <c r="K437" s="64">
        <v>25937</v>
      </c>
      <c r="L437" s="64">
        <v>5883</v>
      </c>
      <c r="M437" s="64">
        <v>50612</v>
      </c>
      <c r="N437" s="64">
        <v>34569</v>
      </c>
      <c r="O437" s="64">
        <v>85181</v>
      </c>
      <c r="P437" s="64">
        <v>0.62644251650000005</v>
      </c>
      <c r="Q437" s="64">
        <v>0.63296351849999999</v>
      </c>
      <c r="R437" s="64">
        <v>0.88376274399999999</v>
      </c>
      <c r="S437" s="64">
        <v>0.7376275994</v>
      </c>
      <c r="T437" s="64">
        <v>0.63292325999999999</v>
      </c>
      <c r="U437" s="64">
        <v>0.19189700000000001</v>
      </c>
      <c r="V437" s="64">
        <v>0.12754129459999999</v>
      </c>
    </row>
    <row r="438" spans="1:22" ht="14.25" thickBot="1" x14ac:dyDescent="0.2">
      <c r="A438" s="11" t="s">
        <v>150</v>
      </c>
      <c r="B438" s="9">
        <v>1</v>
      </c>
      <c r="C438" s="9">
        <v>0.46779999999999999</v>
      </c>
      <c r="D438" s="9">
        <v>2.3099999999999999E-2</v>
      </c>
      <c r="E438" s="9">
        <v>410.83690000000001</v>
      </c>
      <c r="F438" s="9" t="s">
        <v>5</v>
      </c>
      <c r="G438" s="10">
        <v>8.6800000000000002E-2</v>
      </c>
      <c r="H438" s="64" t="s">
        <v>1043</v>
      </c>
      <c r="I438" s="64">
        <v>16700</v>
      </c>
      <c r="J438" s="64">
        <v>3535</v>
      </c>
      <c r="K438" s="64">
        <v>9128</v>
      </c>
      <c r="L438" s="64">
        <v>2319</v>
      </c>
      <c r="M438" s="64">
        <v>19019</v>
      </c>
      <c r="N438" s="64">
        <v>12663</v>
      </c>
      <c r="O438" s="64">
        <v>31682</v>
      </c>
      <c r="P438" s="64">
        <v>0.63869073919999997</v>
      </c>
      <c r="Q438" s="64">
        <v>0.64658510140000003</v>
      </c>
      <c r="R438" s="64">
        <v>0.87806929909999998</v>
      </c>
      <c r="S438" s="64">
        <v>0.74475438709999997</v>
      </c>
      <c r="T438" s="64">
        <v>0.64653664310000003</v>
      </c>
      <c r="U438" s="64">
        <v>0.20919199999999999</v>
      </c>
      <c r="V438" s="64">
        <v>0.13645091749999999</v>
      </c>
    </row>
    <row r="439" spans="1:22" ht="14.25" thickBot="1" x14ac:dyDescent="0.2">
      <c r="A439" s="11" t="s">
        <v>764</v>
      </c>
      <c r="B439" s="9">
        <v>1</v>
      </c>
      <c r="C439" s="9">
        <v>0.49109999999999998</v>
      </c>
      <c r="D439" s="9">
        <v>4.8300000000000003E-2</v>
      </c>
      <c r="E439" s="9">
        <v>103.3262</v>
      </c>
      <c r="F439" s="9" t="s">
        <v>5</v>
      </c>
      <c r="G439" s="10">
        <v>3.6600000000000001E-2</v>
      </c>
      <c r="H439" s="64" t="s">
        <v>1045</v>
      </c>
      <c r="I439" s="64">
        <v>13401</v>
      </c>
      <c r="J439" s="64">
        <v>3055</v>
      </c>
      <c r="K439" s="64">
        <v>10597</v>
      </c>
      <c r="L439" s="64">
        <v>1911</v>
      </c>
      <c r="M439" s="64">
        <v>15312</v>
      </c>
      <c r="N439" s="64">
        <v>13652</v>
      </c>
      <c r="O439" s="64">
        <v>28964</v>
      </c>
      <c r="P439" s="64">
        <v>0.56815356989999999</v>
      </c>
      <c r="Q439" s="64">
        <v>0.55842153510000003</v>
      </c>
      <c r="R439" s="64">
        <v>0.87519592479999997</v>
      </c>
      <c r="S439" s="64">
        <v>0.68181124400000004</v>
      </c>
      <c r="T439" s="64">
        <v>0.60179689599999997</v>
      </c>
      <c r="U439" s="64">
        <v>0.14851900000000001</v>
      </c>
      <c r="V439" s="64">
        <v>0.1145754963</v>
      </c>
    </row>
    <row r="440" spans="1:22" ht="14.25" thickBot="1" x14ac:dyDescent="0.2">
      <c r="A440" s="11" t="s">
        <v>1060</v>
      </c>
      <c r="B440" s="9">
        <v>1</v>
      </c>
      <c r="C440" s="9">
        <v>0.42049999999999998</v>
      </c>
      <c r="D440" s="9">
        <v>6.0499999999999998E-2</v>
      </c>
      <c r="E440" s="9">
        <v>48.346699999999998</v>
      </c>
      <c r="F440" s="9" t="s">
        <v>5</v>
      </c>
      <c r="G440" s="10">
        <v>2.4400000000000002E-2</v>
      </c>
      <c r="H440" s="64" t="s">
        <v>1090</v>
      </c>
      <c r="I440" s="64">
        <v>14628</v>
      </c>
      <c r="J440" s="64">
        <v>2042</v>
      </c>
      <c r="K440" s="64">
        <v>6212</v>
      </c>
      <c r="L440" s="64">
        <v>1653</v>
      </c>
      <c r="M440" s="64">
        <v>16281</v>
      </c>
      <c r="N440" s="64">
        <v>8254</v>
      </c>
      <c r="O440" s="64">
        <v>24535</v>
      </c>
      <c r="P440" s="64">
        <v>0.67943753819999997</v>
      </c>
      <c r="Q440" s="64">
        <v>0.70191938580000002</v>
      </c>
      <c r="R440" s="64">
        <v>0.89847060990000005</v>
      </c>
      <c r="S440" s="64">
        <v>0.78812531990000001</v>
      </c>
      <c r="T440" s="64">
        <v>0.65235052439999996</v>
      </c>
      <c r="U440" s="64">
        <v>0.22423299999999999</v>
      </c>
      <c r="V440" s="64">
        <v>0.11947914749999999</v>
      </c>
    </row>
    <row r="441" spans="1:22" x14ac:dyDescent="0.15">
      <c r="A441" s="4" t="s">
        <v>1058</v>
      </c>
      <c r="B441" s="1">
        <v>1</v>
      </c>
      <c r="C441" s="1">
        <v>0.94699999999999995</v>
      </c>
      <c r="D441" s="1">
        <v>3.3799999999999997E-2</v>
      </c>
      <c r="E441" s="1">
        <v>784.38170000000002</v>
      </c>
      <c r="F441" s="1" t="s">
        <v>5</v>
      </c>
      <c r="G441" s="2">
        <v>0.10100000000000001</v>
      </c>
    </row>
    <row r="443" spans="1:22" ht="14.25" thickBot="1" x14ac:dyDescent="0.2"/>
    <row r="444" spans="1:22" ht="15" thickBot="1" x14ac:dyDescent="0.25">
      <c r="A444" s="290" t="s">
        <v>7</v>
      </c>
      <c r="B444" s="291"/>
      <c r="C444" s="291"/>
      <c r="D444" s="291"/>
      <c r="E444" s="291"/>
      <c r="F444" s="291"/>
      <c r="G444" s="291"/>
      <c r="H444" s="64" t="s">
        <v>1004</v>
      </c>
      <c r="I444" s="64" t="s">
        <v>1005</v>
      </c>
      <c r="J444" s="64" t="s">
        <v>1006</v>
      </c>
      <c r="K444" s="64" t="s">
        <v>1007</v>
      </c>
      <c r="L444" s="64" t="s">
        <v>1008</v>
      </c>
      <c r="M444" s="64" t="s">
        <v>1009</v>
      </c>
      <c r="N444" s="64" t="s">
        <v>6</v>
      </c>
      <c r="O444" s="64" t="s">
        <v>1010</v>
      </c>
      <c r="P444" s="64" t="s">
        <v>1011</v>
      </c>
      <c r="Q444" s="64" t="s">
        <v>1012</v>
      </c>
      <c r="R444" s="64" t="s">
        <v>1013</v>
      </c>
      <c r="S444" s="64" t="s">
        <v>1014</v>
      </c>
      <c r="T444" s="64" t="s">
        <v>1015</v>
      </c>
      <c r="U444" s="64" t="s">
        <v>1016</v>
      </c>
      <c r="V444" s="64" t="s">
        <v>1017</v>
      </c>
    </row>
    <row r="445" spans="1:22" ht="14.25" x14ac:dyDescent="0.2">
      <c r="A445" s="292" t="s">
        <v>8</v>
      </c>
      <c r="B445" s="294" t="s">
        <v>1</v>
      </c>
      <c r="C445" s="294" t="s">
        <v>9</v>
      </c>
      <c r="D445" s="7" t="s">
        <v>10</v>
      </c>
      <c r="E445" s="7" t="s">
        <v>3</v>
      </c>
      <c r="F445" s="294" t="s">
        <v>4</v>
      </c>
      <c r="G445" s="296" t="s">
        <v>13</v>
      </c>
      <c r="H445" s="64" t="s">
        <v>1029</v>
      </c>
      <c r="I445" s="64">
        <v>65071</v>
      </c>
      <c r="J445" s="64">
        <v>11509</v>
      </c>
      <c r="K445" s="64">
        <v>30742</v>
      </c>
      <c r="L445" s="64">
        <v>8351</v>
      </c>
      <c r="M445" s="64">
        <v>73422</v>
      </c>
      <c r="N445" s="64">
        <v>42251</v>
      </c>
      <c r="O445" s="64">
        <v>115673</v>
      </c>
      <c r="P445" s="64">
        <v>0.66203867800000005</v>
      </c>
      <c r="Q445" s="64">
        <v>0.67914583620000002</v>
      </c>
      <c r="R445" s="64">
        <v>0.886260249</v>
      </c>
      <c r="S445" s="64">
        <v>0.76900168400000002</v>
      </c>
      <c r="T445" s="64">
        <v>0.65805986100000002</v>
      </c>
      <c r="U445" s="64">
        <v>0.22941800000000001</v>
      </c>
      <c r="V445" s="64">
        <v>0.13510650760000001</v>
      </c>
    </row>
    <row r="446" spans="1:22" ht="15" thickBot="1" x14ac:dyDescent="0.25">
      <c r="A446" s="293"/>
      <c r="B446" s="295"/>
      <c r="C446" s="295"/>
      <c r="D446" s="8" t="s">
        <v>11</v>
      </c>
      <c r="E446" s="8" t="s">
        <v>2</v>
      </c>
      <c r="F446" s="295"/>
      <c r="G446" s="297"/>
      <c r="H446" s="64" t="s">
        <v>1155</v>
      </c>
      <c r="I446" s="64">
        <v>11138</v>
      </c>
      <c r="J446" s="64">
        <v>1779</v>
      </c>
      <c r="K446" s="64">
        <v>4682</v>
      </c>
      <c r="L446" s="64">
        <v>1181</v>
      </c>
      <c r="M446" s="64">
        <v>12319</v>
      </c>
      <c r="N446" s="64">
        <v>6461</v>
      </c>
      <c r="O446" s="64">
        <v>18780</v>
      </c>
      <c r="P446" s="64">
        <v>0.6878061768</v>
      </c>
      <c r="Q446" s="64">
        <v>0.70404551199999998</v>
      </c>
      <c r="R446" s="64">
        <v>0.90413182889999999</v>
      </c>
      <c r="S446" s="64">
        <v>0.79164149399999995</v>
      </c>
      <c r="T446" s="64">
        <v>0.68483344130000001</v>
      </c>
      <c r="U446" s="64">
        <v>0.27036300000000002</v>
      </c>
      <c r="V446" s="64">
        <v>0.1459680169</v>
      </c>
    </row>
    <row r="447" spans="1:22" ht="14.25" thickBot="1" x14ac:dyDescent="0.2">
      <c r="A447" s="11" t="s">
        <v>12</v>
      </c>
      <c r="B447" s="9">
        <v>1</v>
      </c>
      <c r="C447" s="9">
        <v>0.52839999999999998</v>
      </c>
      <c r="D447" s="9">
        <v>6.7000000000000002E-3</v>
      </c>
      <c r="E447" s="9">
        <v>6219.3316000000004</v>
      </c>
      <c r="F447" s="9" t="s">
        <v>5</v>
      </c>
      <c r="G447" s="10"/>
      <c r="H447" s="64" t="s">
        <v>1156</v>
      </c>
      <c r="I447" s="64">
        <v>11810</v>
      </c>
      <c r="J447" s="64">
        <v>2217</v>
      </c>
      <c r="K447" s="64">
        <v>5653</v>
      </c>
      <c r="L447" s="64">
        <v>1468</v>
      </c>
      <c r="M447" s="64">
        <v>13278</v>
      </c>
      <c r="N447" s="64">
        <v>7870</v>
      </c>
      <c r="O447" s="64">
        <v>21148</v>
      </c>
      <c r="P447" s="64">
        <v>0.66327785130000005</v>
      </c>
      <c r="Q447" s="64">
        <v>0.67628700679999998</v>
      </c>
      <c r="R447" s="64">
        <v>0.88944118090000002</v>
      </c>
      <c r="S447" s="64">
        <v>0.76835496569999995</v>
      </c>
      <c r="T447" s="64">
        <v>0.67005854470000004</v>
      </c>
      <c r="U447" s="64">
        <v>0.24746499999999999</v>
      </c>
      <c r="V447" s="64">
        <v>0.14369483359999999</v>
      </c>
    </row>
    <row r="448" spans="1:22" ht="14.25" thickBot="1" x14ac:dyDescent="0.2">
      <c r="A448" s="11" t="s">
        <v>1095</v>
      </c>
      <c r="B448" s="9">
        <v>1</v>
      </c>
      <c r="C448" s="9">
        <v>0.82410000000000005</v>
      </c>
      <c r="D448" s="9">
        <v>1.54E-2</v>
      </c>
      <c r="E448" s="9">
        <v>2870.1088</v>
      </c>
      <c r="F448" s="9" t="s">
        <v>5</v>
      </c>
      <c r="G448" s="10">
        <v>0.22459999999999999</v>
      </c>
      <c r="H448" s="64" t="s">
        <v>1157</v>
      </c>
      <c r="I448" s="64">
        <v>11978</v>
      </c>
      <c r="J448" s="64">
        <v>2213</v>
      </c>
      <c r="K448" s="64">
        <v>5695</v>
      </c>
      <c r="L448" s="64">
        <v>1632</v>
      </c>
      <c r="M448" s="64">
        <v>13610</v>
      </c>
      <c r="N448" s="64">
        <v>7908</v>
      </c>
      <c r="O448" s="64">
        <v>21518</v>
      </c>
      <c r="P448" s="64">
        <v>0.6594943768</v>
      </c>
      <c r="Q448" s="64">
        <v>0.67775703050000002</v>
      </c>
      <c r="R448" s="64">
        <v>0.88008817049999999</v>
      </c>
      <c r="S448" s="64">
        <v>0.76578333279999999</v>
      </c>
      <c r="T448" s="64">
        <v>0.66375270980000001</v>
      </c>
      <c r="U448" s="64">
        <v>0.23835999999999999</v>
      </c>
      <c r="V448" s="64">
        <v>0.13597575310000001</v>
      </c>
    </row>
    <row r="449" spans="1:22" ht="14.25" thickBot="1" x14ac:dyDescent="0.2">
      <c r="A449" s="11" t="s">
        <v>1089</v>
      </c>
      <c r="B449" s="9">
        <v>1</v>
      </c>
      <c r="C449" s="9">
        <v>0.91720000000000002</v>
      </c>
      <c r="D449" s="9">
        <v>3.9600000000000003E-2</v>
      </c>
      <c r="E449" s="9">
        <v>535.10619999999994</v>
      </c>
      <c r="F449" s="9" t="s">
        <v>5</v>
      </c>
      <c r="G449" s="10">
        <v>8.3699999999999997E-2</v>
      </c>
      <c r="H449" s="64" t="s">
        <v>1158</v>
      </c>
      <c r="I449" s="64">
        <v>14383</v>
      </c>
      <c r="J449" s="64">
        <v>2348</v>
      </c>
      <c r="K449" s="64">
        <v>5745</v>
      </c>
      <c r="L449" s="64">
        <v>2063</v>
      </c>
      <c r="M449" s="64">
        <v>16446</v>
      </c>
      <c r="N449" s="64">
        <v>8093</v>
      </c>
      <c r="O449" s="64">
        <v>24539</v>
      </c>
      <c r="P449" s="64">
        <v>0.68181262480000004</v>
      </c>
      <c r="Q449" s="64">
        <v>0.71457670910000004</v>
      </c>
      <c r="R449" s="64">
        <v>0.87455916330000005</v>
      </c>
      <c r="S449" s="64">
        <v>0.78651501069999996</v>
      </c>
      <c r="T449" s="64">
        <v>0.65784217560000002</v>
      </c>
      <c r="U449" s="64">
        <v>0.22990099999999999</v>
      </c>
      <c r="V449" s="64">
        <v>0.1212902834</v>
      </c>
    </row>
    <row r="450" spans="1:22" ht="14.25" thickBot="1" x14ac:dyDescent="0.2">
      <c r="A450" s="11" t="s">
        <v>1136</v>
      </c>
      <c r="B450" s="9">
        <v>1</v>
      </c>
      <c r="C450" s="9">
        <v>0.64059999999999995</v>
      </c>
      <c r="D450" s="9">
        <v>4.3700000000000003E-2</v>
      </c>
      <c r="E450" s="9">
        <v>214.8903</v>
      </c>
      <c r="F450" s="9" t="s">
        <v>5</v>
      </c>
      <c r="G450" s="10">
        <v>5.8599999999999999E-2</v>
      </c>
      <c r="H450" s="64" t="s">
        <v>1159</v>
      </c>
      <c r="I450" s="64">
        <v>15708</v>
      </c>
      <c r="J450" s="64">
        <v>3260</v>
      </c>
      <c r="K450" s="64">
        <v>8659</v>
      </c>
      <c r="L450" s="64">
        <v>2061</v>
      </c>
      <c r="M450" s="64">
        <v>17769</v>
      </c>
      <c r="N450" s="64">
        <v>11919</v>
      </c>
      <c r="O450" s="64">
        <v>29688</v>
      </c>
      <c r="P450" s="64">
        <v>0.63891134469999999</v>
      </c>
      <c r="Q450" s="64">
        <v>0.64464234419999999</v>
      </c>
      <c r="R450" s="64">
        <v>0.88401148070000002</v>
      </c>
      <c r="S450" s="64">
        <v>0.74558572239999998</v>
      </c>
      <c r="T450" s="64">
        <v>0.65886176770000004</v>
      </c>
      <c r="U450" s="64">
        <v>0.23458999999999999</v>
      </c>
      <c r="V450" s="64">
        <v>0.1469936406</v>
      </c>
    </row>
    <row r="451" spans="1:22" ht="14.25" thickBot="1" x14ac:dyDescent="0.2">
      <c r="A451" s="11" t="s">
        <v>1091</v>
      </c>
      <c r="B451" s="9">
        <v>1</v>
      </c>
      <c r="C451" s="9">
        <v>0.1108</v>
      </c>
      <c r="D451" s="9">
        <v>9.3100000000000006E-3</v>
      </c>
      <c r="E451" s="9">
        <v>141.55789999999999</v>
      </c>
      <c r="F451" s="9" t="s">
        <v>5</v>
      </c>
      <c r="G451" s="10">
        <v>4.2799999999999998E-2</v>
      </c>
      <c r="H451" s="64" t="s">
        <v>1031</v>
      </c>
      <c r="I451" s="64">
        <v>32124</v>
      </c>
      <c r="J451" s="64">
        <v>6801</v>
      </c>
      <c r="K451" s="64">
        <v>14881</v>
      </c>
      <c r="L451" s="64">
        <v>4747</v>
      </c>
      <c r="M451" s="64">
        <v>36871</v>
      </c>
      <c r="N451" s="64">
        <v>21682</v>
      </c>
      <c r="O451" s="64">
        <v>58553</v>
      </c>
      <c r="P451" s="64">
        <v>0.66478233399999997</v>
      </c>
      <c r="Q451" s="64">
        <v>0.68341665780000005</v>
      </c>
      <c r="R451" s="64">
        <v>0.87125383089999997</v>
      </c>
      <c r="S451" s="64">
        <v>0.76598788689999997</v>
      </c>
      <c r="T451" s="64">
        <v>0.66447126150000002</v>
      </c>
      <c r="U451" s="64">
        <v>0.24091399999999999</v>
      </c>
      <c r="V451" s="64">
        <v>0.1409226764</v>
      </c>
    </row>
    <row r="452" spans="1:22" ht="14.25" thickBot="1" x14ac:dyDescent="0.2">
      <c r="A452" s="11" t="s">
        <v>1137</v>
      </c>
      <c r="B452" s="9">
        <v>1</v>
      </c>
      <c r="C452" s="9">
        <v>0.876</v>
      </c>
      <c r="D452" s="9">
        <v>6.8099999999999994E-2</v>
      </c>
      <c r="E452" s="9">
        <v>165.37979999999999</v>
      </c>
      <c r="F452" s="9" t="s">
        <v>5</v>
      </c>
      <c r="G452" s="10">
        <v>5.2600000000000001E-2</v>
      </c>
      <c r="H452" s="64" t="s">
        <v>1149</v>
      </c>
      <c r="I452" s="64">
        <v>16475</v>
      </c>
      <c r="J452" s="64">
        <v>3281</v>
      </c>
      <c r="K452" s="64">
        <v>8002</v>
      </c>
      <c r="L452" s="64">
        <v>2170</v>
      </c>
      <c r="M452" s="64">
        <v>18645</v>
      </c>
      <c r="N452" s="64">
        <v>11283</v>
      </c>
      <c r="O452" s="64">
        <v>29928</v>
      </c>
      <c r="P452" s="64">
        <v>0.66011761560000004</v>
      </c>
      <c r="Q452" s="64">
        <v>0.67308085139999996</v>
      </c>
      <c r="R452" s="64">
        <v>0.88361491020000005</v>
      </c>
      <c r="S452" s="64">
        <v>0.76411112660000002</v>
      </c>
      <c r="T452" s="64">
        <v>0.66168107300000001</v>
      </c>
      <c r="U452" s="64">
        <v>0.23488200000000001</v>
      </c>
      <c r="V452" s="64">
        <v>0.1392432287</v>
      </c>
    </row>
    <row r="453" spans="1:22" ht="14.25" thickBot="1" x14ac:dyDescent="0.2">
      <c r="A453" s="11" t="s">
        <v>1139</v>
      </c>
      <c r="B453" s="9">
        <v>1</v>
      </c>
      <c r="C453" s="9">
        <v>1.0926</v>
      </c>
      <c r="D453" s="9">
        <v>8.3799999999999999E-2</v>
      </c>
      <c r="E453" s="9">
        <v>170.06020000000001</v>
      </c>
      <c r="F453" s="9" t="s">
        <v>5</v>
      </c>
      <c r="G453" s="10">
        <v>4.6199999999999998E-2</v>
      </c>
      <c r="H453" s="64" t="s">
        <v>1150</v>
      </c>
      <c r="I453" s="64">
        <v>15649</v>
      </c>
      <c r="J453" s="64">
        <v>3520</v>
      </c>
      <c r="K453" s="64">
        <v>6879</v>
      </c>
      <c r="L453" s="64">
        <v>2577</v>
      </c>
      <c r="M453" s="64">
        <v>18226</v>
      </c>
      <c r="N453" s="64">
        <v>10399</v>
      </c>
      <c r="O453" s="64">
        <v>28625</v>
      </c>
      <c r="P453" s="64">
        <v>0.66965938859999996</v>
      </c>
      <c r="Q453" s="64">
        <v>0.69464666190000002</v>
      </c>
      <c r="R453" s="64">
        <v>0.85860858110000005</v>
      </c>
      <c r="S453" s="64">
        <v>0.76797369579999997</v>
      </c>
      <c r="T453" s="64">
        <v>0.66906460960000003</v>
      </c>
      <c r="U453" s="64">
        <v>0.248775</v>
      </c>
      <c r="V453" s="64">
        <v>0.13996049599999999</v>
      </c>
    </row>
    <row r="454" spans="1:22" ht="14.25" thickBot="1" x14ac:dyDescent="0.2">
      <c r="A454" s="11" t="s">
        <v>806</v>
      </c>
      <c r="B454" s="9">
        <v>1</v>
      </c>
      <c r="C454" s="9">
        <v>1.9334</v>
      </c>
      <c r="D454" s="9">
        <v>0.16239999999999999</v>
      </c>
      <c r="E454" s="9">
        <v>141.78229999999999</v>
      </c>
      <c r="F454" s="9" t="s">
        <v>5</v>
      </c>
      <c r="G454" s="10">
        <v>4.7800000000000002E-2</v>
      </c>
      <c r="H454" s="64" t="s">
        <v>1033</v>
      </c>
      <c r="I454" s="64">
        <v>44558</v>
      </c>
      <c r="J454" s="64">
        <v>8813</v>
      </c>
      <c r="K454" s="64">
        <v>25756</v>
      </c>
      <c r="L454" s="64">
        <v>6054</v>
      </c>
      <c r="M454" s="64">
        <v>50612</v>
      </c>
      <c r="N454" s="64">
        <v>34569</v>
      </c>
      <c r="O454" s="64">
        <v>85181</v>
      </c>
      <c r="P454" s="64">
        <v>0.62655991359999996</v>
      </c>
      <c r="Q454" s="64">
        <v>0.63370025880000003</v>
      </c>
      <c r="R454" s="64">
        <v>0.8803840986</v>
      </c>
      <c r="S454" s="64">
        <v>0.7369465624</v>
      </c>
      <c r="T454" s="64">
        <v>0.633397447</v>
      </c>
      <c r="U454" s="64">
        <v>0.193025</v>
      </c>
      <c r="V454" s="64">
        <v>0.12785347350000001</v>
      </c>
    </row>
    <row r="455" spans="1:22" ht="14.25" thickBot="1" x14ac:dyDescent="0.2">
      <c r="A455" s="11" t="s">
        <v>150</v>
      </c>
      <c r="B455" s="9">
        <v>1</v>
      </c>
      <c r="C455" s="9">
        <v>0.42130000000000001</v>
      </c>
      <c r="D455" s="9">
        <v>2.41E-2</v>
      </c>
      <c r="E455" s="9">
        <v>305.3184</v>
      </c>
      <c r="F455" s="9" t="s">
        <v>5</v>
      </c>
      <c r="G455" s="10">
        <v>7.8100000000000003E-2</v>
      </c>
      <c r="H455" s="64" t="s">
        <v>1043</v>
      </c>
      <c r="I455" s="64">
        <v>16616</v>
      </c>
      <c r="J455" s="64">
        <v>3622</v>
      </c>
      <c r="K455" s="64">
        <v>9041</v>
      </c>
      <c r="L455" s="64">
        <v>2403</v>
      </c>
      <c r="M455" s="64">
        <v>19019</v>
      </c>
      <c r="N455" s="64">
        <v>12663</v>
      </c>
      <c r="O455" s="64">
        <v>31682</v>
      </c>
      <c r="P455" s="64">
        <v>0.6387854302</v>
      </c>
      <c r="Q455" s="64">
        <v>0.64762053239999995</v>
      </c>
      <c r="R455" s="64">
        <v>0.8736526631</v>
      </c>
      <c r="S455" s="64">
        <v>0.74384456980000002</v>
      </c>
      <c r="T455" s="64">
        <v>0.64746063509999996</v>
      </c>
      <c r="U455" s="64">
        <v>0.21166399999999999</v>
      </c>
      <c r="V455" s="64">
        <v>0.13719017820000001</v>
      </c>
    </row>
    <row r="456" spans="1:22" ht="14.25" thickBot="1" x14ac:dyDescent="0.2">
      <c r="A456" s="11" t="s">
        <v>764</v>
      </c>
      <c r="B456" s="9">
        <v>1</v>
      </c>
      <c r="C456" s="9">
        <v>0.52370000000000005</v>
      </c>
      <c r="D456" s="9">
        <v>4.8500000000000001E-2</v>
      </c>
      <c r="E456" s="9">
        <v>116.76130000000001</v>
      </c>
      <c r="F456" s="9" t="s">
        <v>5</v>
      </c>
      <c r="G456" s="10">
        <v>3.9100000000000003E-2</v>
      </c>
      <c r="H456" s="64" t="s">
        <v>1045</v>
      </c>
      <c r="I456" s="64">
        <v>13364</v>
      </c>
      <c r="J456" s="64">
        <v>3117</v>
      </c>
      <c r="K456" s="64">
        <v>10535</v>
      </c>
      <c r="L456" s="64">
        <v>1948</v>
      </c>
      <c r="M456" s="64">
        <v>15312</v>
      </c>
      <c r="N456" s="64">
        <v>13652</v>
      </c>
      <c r="O456" s="64">
        <v>28964</v>
      </c>
      <c r="P456" s="64">
        <v>0.56901671040000001</v>
      </c>
      <c r="Q456" s="64">
        <v>0.55918657679999995</v>
      </c>
      <c r="R456" s="64">
        <v>0.87277951929999997</v>
      </c>
      <c r="S456" s="64">
        <v>0.68164545659999998</v>
      </c>
      <c r="T456" s="64">
        <v>0.6020821556</v>
      </c>
      <c r="U456" s="64">
        <v>0.15074599999999999</v>
      </c>
      <c r="V456" s="64">
        <v>0.11465451929999999</v>
      </c>
    </row>
    <row r="457" spans="1:22" ht="14.25" thickBot="1" x14ac:dyDescent="0.2">
      <c r="A457" s="11" t="s">
        <v>1140</v>
      </c>
      <c r="B457" s="9">
        <v>1</v>
      </c>
      <c r="C457" s="9">
        <v>0.3145</v>
      </c>
      <c r="D457" s="9">
        <v>4.2000000000000003E-2</v>
      </c>
      <c r="E457" s="9">
        <v>56.0379</v>
      </c>
      <c r="F457" s="9" t="s">
        <v>5</v>
      </c>
      <c r="G457" s="10">
        <v>2.8400000000000002E-2</v>
      </c>
      <c r="H457" s="64" t="s">
        <v>1090</v>
      </c>
      <c r="I457" s="64">
        <v>14578</v>
      </c>
      <c r="J457" s="64">
        <v>2074</v>
      </c>
      <c r="K457" s="64">
        <v>6180</v>
      </c>
      <c r="L457" s="64">
        <v>1703</v>
      </c>
      <c r="M457" s="64">
        <v>16281</v>
      </c>
      <c r="N457" s="64">
        <v>8254</v>
      </c>
      <c r="O457" s="64">
        <v>24535</v>
      </c>
      <c r="P457" s="64">
        <v>0.67870389239999995</v>
      </c>
      <c r="Q457" s="64">
        <v>0.70228345700000006</v>
      </c>
      <c r="R457" s="64">
        <v>0.8953995455</v>
      </c>
      <c r="S457" s="64">
        <v>0.78717028</v>
      </c>
      <c r="T457" s="64">
        <v>0.6522379733</v>
      </c>
      <c r="U457" s="64">
        <v>0.224774</v>
      </c>
      <c r="V457" s="64">
        <v>0.1195074013</v>
      </c>
    </row>
    <row r="458" spans="1:22" x14ac:dyDescent="0.15">
      <c r="A458" s="4" t="s">
        <v>1058</v>
      </c>
      <c r="B458" s="1">
        <v>1</v>
      </c>
      <c r="C458" s="1">
        <v>0.94289999999999996</v>
      </c>
      <c r="D458" s="1">
        <v>3.39E-2</v>
      </c>
      <c r="E458" s="1">
        <v>775.61320000000001</v>
      </c>
      <c r="F458" s="1" t="s">
        <v>5</v>
      </c>
      <c r="G458" s="2">
        <v>0.10059999999999999</v>
      </c>
    </row>
    <row r="460" spans="1:22" ht="14.25" thickBot="1" x14ac:dyDescent="0.2"/>
    <row r="461" spans="1:22" ht="15" thickBot="1" x14ac:dyDescent="0.25">
      <c r="A461" s="290" t="s">
        <v>7</v>
      </c>
      <c r="B461" s="291"/>
      <c r="C461" s="291"/>
      <c r="D461" s="291"/>
      <c r="E461" s="291"/>
      <c r="F461" s="291"/>
      <c r="G461" s="291"/>
      <c r="H461" s="64" t="s">
        <v>1004</v>
      </c>
      <c r="I461" s="64" t="s">
        <v>1005</v>
      </c>
      <c r="J461" s="64" t="s">
        <v>1006</v>
      </c>
      <c r="K461" s="64" t="s">
        <v>1007</v>
      </c>
      <c r="L461" s="64" t="s">
        <v>1008</v>
      </c>
      <c r="M461" s="64" t="s">
        <v>1009</v>
      </c>
      <c r="N461" s="64" t="s">
        <v>6</v>
      </c>
      <c r="O461" s="64" t="s">
        <v>1010</v>
      </c>
      <c r="P461" s="64" t="s">
        <v>1011</v>
      </c>
      <c r="Q461" s="64" t="s">
        <v>1012</v>
      </c>
      <c r="R461" s="64" t="s">
        <v>1013</v>
      </c>
      <c r="S461" s="64" t="s">
        <v>1014</v>
      </c>
      <c r="T461" s="64" t="s">
        <v>1015</v>
      </c>
      <c r="U461" s="64" t="s">
        <v>1016</v>
      </c>
      <c r="V461" s="64" t="s">
        <v>1017</v>
      </c>
    </row>
    <row r="462" spans="1:22" ht="14.25" x14ac:dyDescent="0.2">
      <c r="A462" s="292" t="s">
        <v>8</v>
      </c>
      <c r="B462" s="294" t="s">
        <v>1</v>
      </c>
      <c r="C462" s="294" t="s">
        <v>9</v>
      </c>
      <c r="D462" s="7" t="s">
        <v>10</v>
      </c>
      <c r="E462" s="7" t="s">
        <v>3</v>
      </c>
      <c r="F462" s="294" t="s">
        <v>4</v>
      </c>
      <c r="G462" s="296" t="s">
        <v>13</v>
      </c>
      <c r="H462" s="64" t="s">
        <v>1029</v>
      </c>
      <c r="I462" s="64">
        <v>65071</v>
      </c>
      <c r="J462" s="64">
        <v>11509</v>
      </c>
      <c r="K462" s="64">
        <v>30742</v>
      </c>
      <c r="L462" s="64">
        <v>8351</v>
      </c>
      <c r="M462" s="64">
        <v>73422</v>
      </c>
      <c r="N462" s="64">
        <v>42251</v>
      </c>
      <c r="O462" s="64">
        <v>115673</v>
      </c>
      <c r="P462" s="64">
        <v>0.66203867800000005</v>
      </c>
      <c r="Q462" s="64">
        <v>0.67914583620000002</v>
      </c>
      <c r="R462" s="64">
        <v>0.886260249</v>
      </c>
      <c r="S462" s="64">
        <v>0.76900168400000002</v>
      </c>
      <c r="T462" s="64">
        <v>0.65805986100000002</v>
      </c>
      <c r="U462" s="64">
        <v>0.22941800000000001</v>
      </c>
      <c r="V462" s="64">
        <v>0.13510650760000001</v>
      </c>
    </row>
    <row r="463" spans="1:22" ht="15" thickBot="1" x14ac:dyDescent="0.25">
      <c r="A463" s="293"/>
      <c r="B463" s="295"/>
      <c r="C463" s="295"/>
      <c r="D463" s="8" t="s">
        <v>11</v>
      </c>
      <c r="E463" s="8" t="s">
        <v>2</v>
      </c>
      <c r="F463" s="295"/>
      <c r="G463" s="297"/>
      <c r="H463" s="64" t="s">
        <v>1155</v>
      </c>
      <c r="I463" s="64">
        <v>11145</v>
      </c>
      <c r="J463" s="64">
        <v>1753</v>
      </c>
      <c r="K463" s="64">
        <v>4708</v>
      </c>
      <c r="L463" s="64">
        <v>1174</v>
      </c>
      <c r="M463" s="64">
        <v>12319</v>
      </c>
      <c r="N463" s="64">
        <v>6461</v>
      </c>
      <c r="O463" s="64">
        <v>18780</v>
      </c>
      <c r="P463" s="64">
        <v>0.68679446219999996</v>
      </c>
      <c r="Q463" s="64">
        <v>0.70302151010000002</v>
      </c>
      <c r="R463" s="64">
        <v>0.90470005679999999</v>
      </c>
      <c r="S463" s="64">
        <v>0.79121113160000001</v>
      </c>
      <c r="T463" s="64">
        <v>0.68567954519999996</v>
      </c>
      <c r="U463" s="64">
        <v>0.27263799999999999</v>
      </c>
      <c r="V463" s="64">
        <v>0.14645912820000001</v>
      </c>
    </row>
    <row r="464" spans="1:22" ht="14.25" thickBot="1" x14ac:dyDescent="0.2">
      <c r="A464" s="11" t="s">
        <v>12</v>
      </c>
      <c r="B464" s="9">
        <v>1</v>
      </c>
      <c r="C464" s="9">
        <v>0.52739999999999998</v>
      </c>
      <c r="D464" s="9">
        <v>6.6899999999999998E-3</v>
      </c>
      <c r="E464" s="9">
        <v>6212.4462000000003</v>
      </c>
      <c r="F464" s="9" t="s">
        <v>5</v>
      </c>
      <c r="G464" s="10"/>
      <c r="H464" s="64" t="s">
        <v>1156</v>
      </c>
      <c r="I464" s="64">
        <v>11799</v>
      </c>
      <c r="J464" s="64">
        <v>2194</v>
      </c>
      <c r="K464" s="64">
        <v>5676</v>
      </c>
      <c r="L464" s="64">
        <v>1479</v>
      </c>
      <c r="M464" s="64">
        <v>13278</v>
      </c>
      <c r="N464" s="64">
        <v>7870</v>
      </c>
      <c r="O464" s="64">
        <v>21148</v>
      </c>
      <c r="P464" s="64">
        <v>0.66167013429999999</v>
      </c>
      <c r="Q464" s="64">
        <v>0.67519313299999995</v>
      </c>
      <c r="R464" s="64">
        <v>0.88861274290000003</v>
      </c>
      <c r="S464" s="64">
        <v>0.76733977170000001</v>
      </c>
      <c r="T464" s="64">
        <v>0.66923460440000004</v>
      </c>
      <c r="U464" s="64">
        <v>0.24939500000000001</v>
      </c>
      <c r="V464" s="64">
        <v>0.14333032079999999</v>
      </c>
    </row>
    <row r="465" spans="1:22" ht="14.25" thickBot="1" x14ac:dyDescent="0.2">
      <c r="A465" s="11" t="s">
        <v>1095</v>
      </c>
      <c r="B465" s="9">
        <v>1</v>
      </c>
      <c r="C465" s="9">
        <v>0.84389999999999998</v>
      </c>
      <c r="D465" s="9">
        <v>1.5299999999999999E-2</v>
      </c>
      <c r="E465" s="9">
        <v>3047.5032999999999</v>
      </c>
      <c r="F465" s="9" t="s">
        <v>5</v>
      </c>
      <c r="G465" s="10">
        <v>0.23</v>
      </c>
      <c r="H465" s="64" t="s">
        <v>1157</v>
      </c>
      <c r="I465" s="64">
        <v>11987</v>
      </c>
      <c r="J465" s="64">
        <v>2188</v>
      </c>
      <c r="K465" s="64">
        <v>5720</v>
      </c>
      <c r="L465" s="64">
        <v>1623</v>
      </c>
      <c r="M465" s="64">
        <v>13610</v>
      </c>
      <c r="N465" s="64">
        <v>7908</v>
      </c>
      <c r="O465" s="64">
        <v>21518</v>
      </c>
      <c r="P465" s="64">
        <v>0.65875081329999996</v>
      </c>
      <c r="Q465" s="64">
        <v>0.6769639126</v>
      </c>
      <c r="R465" s="64">
        <v>0.88074944889999995</v>
      </c>
      <c r="S465" s="64">
        <v>0.7655267107</v>
      </c>
      <c r="T465" s="64">
        <v>0.6626592617</v>
      </c>
      <c r="U465" s="64">
        <v>0.23746600000000001</v>
      </c>
      <c r="V465" s="64">
        <v>0.13523732550000001</v>
      </c>
    </row>
    <row r="466" spans="1:22" ht="14.25" thickBot="1" x14ac:dyDescent="0.2">
      <c r="A466" s="11" t="s">
        <v>1089</v>
      </c>
      <c r="B466" s="9">
        <v>1</v>
      </c>
      <c r="C466" s="9">
        <v>0.92620000000000002</v>
      </c>
      <c r="D466" s="9">
        <v>3.9600000000000003E-2</v>
      </c>
      <c r="E466" s="9">
        <v>546.88440000000003</v>
      </c>
      <c r="F466" s="9" t="s">
        <v>5</v>
      </c>
      <c r="G466" s="10">
        <v>8.4599999999999995E-2</v>
      </c>
      <c r="H466" s="64" t="s">
        <v>1158</v>
      </c>
      <c r="I466" s="64">
        <v>14364</v>
      </c>
      <c r="J466" s="64">
        <v>2312</v>
      </c>
      <c r="K466" s="64">
        <v>5781</v>
      </c>
      <c r="L466" s="64">
        <v>2082</v>
      </c>
      <c r="M466" s="64">
        <v>16446</v>
      </c>
      <c r="N466" s="64">
        <v>8093</v>
      </c>
      <c r="O466" s="64">
        <v>24539</v>
      </c>
      <c r="P466" s="64">
        <v>0.67957129469999999</v>
      </c>
      <c r="Q466" s="64">
        <v>0.71303052870000005</v>
      </c>
      <c r="R466" s="64">
        <v>0.87340386719999996</v>
      </c>
      <c r="S466" s="64">
        <v>0.78511109290000003</v>
      </c>
      <c r="T466" s="64">
        <v>0.65538565650000002</v>
      </c>
      <c r="U466" s="64">
        <v>0.22690299999999999</v>
      </c>
      <c r="V466" s="64">
        <v>0.1196825976</v>
      </c>
    </row>
    <row r="467" spans="1:22" ht="14.25" thickBot="1" x14ac:dyDescent="0.2">
      <c r="A467" s="11" t="s">
        <v>1091</v>
      </c>
      <c r="B467" s="9">
        <v>1</v>
      </c>
      <c r="C467" s="9">
        <v>0.1071</v>
      </c>
      <c r="D467" s="9">
        <v>9.2999999999999992E-3</v>
      </c>
      <c r="E467" s="9">
        <v>132.4076</v>
      </c>
      <c r="F467" s="9" t="s">
        <v>5</v>
      </c>
      <c r="G467" s="10">
        <v>4.1300000000000003E-2</v>
      </c>
      <c r="H467" s="64" t="s">
        <v>1159</v>
      </c>
      <c r="I467" s="64">
        <v>15691</v>
      </c>
      <c r="J467" s="64">
        <v>3221</v>
      </c>
      <c r="K467" s="64">
        <v>8698</v>
      </c>
      <c r="L467" s="64">
        <v>2078</v>
      </c>
      <c r="M467" s="64">
        <v>17769</v>
      </c>
      <c r="N467" s="64">
        <v>11919</v>
      </c>
      <c r="O467" s="64">
        <v>29688</v>
      </c>
      <c r="P467" s="64">
        <v>0.63702506059999997</v>
      </c>
      <c r="Q467" s="64">
        <v>0.6433638116</v>
      </c>
      <c r="R467" s="64">
        <v>0.88305475830000002</v>
      </c>
      <c r="S467" s="64">
        <v>0.74439015129999997</v>
      </c>
      <c r="T467" s="64">
        <v>0.6568558793</v>
      </c>
      <c r="U467" s="64">
        <v>0.23137199999999999</v>
      </c>
      <c r="V467" s="64">
        <v>0.14532219029999999</v>
      </c>
    </row>
    <row r="468" spans="1:22" ht="14.25" thickBot="1" x14ac:dyDescent="0.2">
      <c r="A468" s="11" t="s">
        <v>1137</v>
      </c>
      <c r="B468" s="9">
        <v>1</v>
      </c>
      <c r="C468" s="9">
        <v>0.91390000000000005</v>
      </c>
      <c r="D468" s="9">
        <v>6.8099999999999994E-2</v>
      </c>
      <c r="E468" s="9">
        <v>180.28899999999999</v>
      </c>
      <c r="F468" s="9" t="s">
        <v>5</v>
      </c>
      <c r="G468" s="10">
        <v>5.4800000000000001E-2</v>
      </c>
      <c r="H468" s="64" t="s">
        <v>1031</v>
      </c>
      <c r="I468" s="64">
        <v>32130</v>
      </c>
      <c r="J468" s="64">
        <v>6773</v>
      </c>
      <c r="K468" s="64">
        <v>14909</v>
      </c>
      <c r="L468" s="64">
        <v>4741</v>
      </c>
      <c r="M468" s="64">
        <v>36871</v>
      </c>
      <c r="N468" s="64">
        <v>21682</v>
      </c>
      <c r="O468" s="64">
        <v>58553</v>
      </c>
      <c r="P468" s="64">
        <v>0.66440660600000001</v>
      </c>
      <c r="Q468" s="64">
        <v>0.68305023490000005</v>
      </c>
      <c r="R468" s="64">
        <v>0.87141656040000004</v>
      </c>
      <c r="S468" s="64">
        <v>0.76582052199999995</v>
      </c>
      <c r="T468" s="64">
        <v>0.66295630480000001</v>
      </c>
      <c r="U468" s="64">
        <v>0.23974200000000001</v>
      </c>
      <c r="V468" s="64">
        <v>0.13963955410000001</v>
      </c>
    </row>
    <row r="469" spans="1:22" ht="14.25" thickBot="1" x14ac:dyDescent="0.2">
      <c r="A469" s="11" t="s">
        <v>1139</v>
      </c>
      <c r="B469" s="9">
        <v>1</v>
      </c>
      <c r="C469" s="9">
        <v>1.1125</v>
      </c>
      <c r="D469" s="9">
        <v>8.3699999999999997E-2</v>
      </c>
      <c r="E469" s="9">
        <v>176.52459999999999</v>
      </c>
      <c r="F469" s="9" t="s">
        <v>5</v>
      </c>
      <c r="G469" s="10">
        <v>4.7100000000000003E-2</v>
      </c>
      <c r="H469" s="64" t="s">
        <v>1149</v>
      </c>
      <c r="I469" s="64">
        <v>16469</v>
      </c>
      <c r="J469" s="64">
        <v>3254</v>
      </c>
      <c r="K469" s="64">
        <v>8029</v>
      </c>
      <c r="L469" s="64">
        <v>2176</v>
      </c>
      <c r="M469" s="64">
        <v>18645</v>
      </c>
      <c r="N469" s="64">
        <v>11283</v>
      </c>
      <c r="O469" s="64">
        <v>29928</v>
      </c>
      <c r="P469" s="64">
        <v>0.65901496930000003</v>
      </c>
      <c r="Q469" s="64">
        <v>0.67225895989999995</v>
      </c>
      <c r="R469" s="64">
        <v>0.88329310809999995</v>
      </c>
      <c r="S469" s="64">
        <v>0.76346104810000004</v>
      </c>
      <c r="T469" s="64">
        <v>0.65880234459999998</v>
      </c>
      <c r="U469" s="64">
        <v>0.23513700000000001</v>
      </c>
      <c r="V469" s="64">
        <v>0.1368919281</v>
      </c>
    </row>
    <row r="470" spans="1:22" ht="14.25" thickBot="1" x14ac:dyDescent="0.2">
      <c r="A470" s="11" t="s">
        <v>806</v>
      </c>
      <c r="B470" s="9">
        <v>1</v>
      </c>
      <c r="C470" s="9">
        <v>2.6436000000000002</v>
      </c>
      <c r="D470" s="9">
        <v>0.15509999999999999</v>
      </c>
      <c r="E470" s="9">
        <v>290.47719999999998</v>
      </c>
      <c r="F470" s="9" t="s">
        <v>5</v>
      </c>
      <c r="G470" s="10">
        <v>6.5299999999999997E-2</v>
      </c>
      <c r="H470" s="64" t="s">
        <v>1150</v>
      </c>
      <c r="I470" s="64">
        <v>15661</v>
      </c>
      <c r="J470" s="64">
        <v>3519</v>
      </c>
      <c r="K470" s="64">
        <v>6880</v>
      </c>
      <c r="L470" s="64">
        <v>2565</v>
      </c>
      <c r="M470" s="64">
        <v>18226</v>
      </c>
      <c r="N470" s="64">
        <v>10399</v>
      </c>
      <c r="O470" s="64">
        <v>28625</v>
      </c>
      <c r="P470" s="64">
        <v>0.67004366810000004</v>
      </c>
      <c r="Q470" s="64">
        <v>0.6947784038</v>
      </c>
      <c r="R470" s="64">
        <v>0.8592669812</v>
      </c>
      <c r="S470" s="64">
        <v>0.76831751169999996</v>
      </c>
      <c r="T470" s="64">
        <v>0.66911165169999998</v>
      </c>
      <c r="U470" s="64">
        <v>0.24590500000000001</v>
      </c>
      <c r="V470" s="64">
        <v>0.1397755953</v>
      </c>
    </row>
    <row r="471" spans="1:22" ht="14.25" thickBot="1" x14ac:dyDescent="0.2">
      <c r="A471" s="11" t="s">
        <v>150</v>
      </c>
      <c r="B471" s="9">
        <v>1</v>
      </c>
      <c r="C471" s="9">
        <v>0.39500000000000002</v>
      </c>
      <c r="D471" s="9">
        <v>2.4E-2</v>
      </c>
      <c r="E471" s="9">
        <v>270.53460000000001</v>
      </c>
      <c r="F471" s="9" t="s">
        <v>5</v>
      </c>
      <c r="G471" s="10">
        <v>7.3300000000000004E-2</v>
      </c>
      <c r="H471" s="64" t="s">
        <v>1033</v>
      </c>
      <c r="I471" s="64">
        <v>44698</v>
      </c>
      <c r="J471" s="64">
        <v>8686</v>
      </c>
      <c r="K471" s="64">
        <v>25883</v>
      </c>
      <c r="L471" s="64">
        <v>5914</v>
      </c>
      <c r="M471" s="64">
        <v>50612</v>
      </c>
      <c r="N471" s="64">
        <v>34569</v>
      </c>
      <c r="O471" s="64">
        <v>85181</v>
      </c>
      <c r="P471" s="64">
        <v>0.62671252980000003</v>
      </c>
      <c r="Q471" s="64">
        <v>0.63328657850000003</v>
      </c>
      <c r="R471" s="64">
        <v>0.88315024099999995</v>
      </c>
      <c r="S471" s="64">
        <v>0.73763336170000005</v>
      </c>
      <c r="T471" s="64">
        <v>0.63335355940000004</v>
      </c>
      <c r="U471" s="64">
        <v>0.19466900000000001</v>
      </c>
      <c r="V471" s="64">
        <v>0.1278752075</v>
      </c>
    </row>
    <row r="472" spans="1:22" ht="14.25" thickBot="1" x14ac:dyDescent="0.2">
      <c r="A472" s="11" t="s">
        <v>764</v>
      </c>
      <c r="B472" s="9">
        <v>1</v>
      </c>
      <c r="C472" s="9">
        <v>0.57599999999999996</v>
      </c>
      <c r="D472" s="9">
        <v>4.8300000000000003E-2</v>
      </c>
      <c r="E472" s="9">
        <v>142.08789999999999</v>
      </c>
      <c r="F472" s="9" t="s">
        <v>5</v>
      </c>
      <c r="G472" s="10">
        <v>4.2999999999999997E-2</v>
      </c>
      <c r="H472" s="64" t="s">
        <v>1043</v>
      </c>
      <c r="I472" s="64">
        <v>16685</v>
      </c>
      <c r="J472" s="64">
        <v>3580</v>
      </c>
      <c r="K472" s="64">
        <v>9083</v>
      </c>
      <c r="L472" s="64">
        <v>2334</v>
      </c>
      <c r="M472" s="64">
        <v>19019</v>
      </c>
      <c r="N472" s="64">
        <v>12663</v>
      </c>
      <c r="O472" s="64">
        <v>31682</v>
      </c>
      <c r="P472" s="64">
        <v>0.63963764909999998</v>
      </c>
      <c r="Q472" s="64">
        <v>0.64750853770000005</v>
      </c>
      <c r="R472" s="64">
        <v>0.87728061410000002</v>
      </c>
      <c r="S472" s="64">
        <v>0.74508227829999996</v>
      </c>
      <c r="T472" s="64">
        <v>0.64717704980000001</v>
      </c>
      <c r="U472" s="64">
        <v>0.21123</v>
      </c>
      <c r="V472" s="64">
        <v>0.13693674750000001</v>
      </c>
    </row>
    <row r="473" spans="1:22" ht="14.25" thickBot="1" x14ac:dyDescent="0.2">
      <c r="A473" s="11" t="s">
        <v>1140</v>
      </c>
      <c r="B473" s="9">
        <v>1</v>
      </c>
      <c r="C473" s="9">
        <v>0.377</v>
      </c>
      <c r="D473" s="9">
        <v>4.1799999999999997E-2</v>
      </c>
      <c r="E473" s="9">
        <v>81.392600000000002</v>
      </c>
      <c r="F473" s="9" t="s">
        <v>5</v>
      </c>
      <c r="G473" s="10">
        <v>3.4000000000000002E-2</v>
      </c>
      <c r="H473" s="64" t="s">
        <v>1045</v>
      </c>
      <c r="I473" s="64">
        <v>13384</v>
      </c>
      <c r="J473" s="64">
        <v>3068</v>
      </c>
      <c r="K473" s="64">
        <v>10584</v>
      </c>
      <c r="L473" s="64">
        <v>1928</v>
      </c>
      <c r="M473" s="64">
        <v>15312</v>
      </c>
      <c r="N473" s="64">
        <v>13652</v>
      </c>
      <c r="O473" s="64">
        <v>28964</v>
      </c>
      <c r="P473" s="64">
        <v>0.56801546749999998</v>
      </c>
      <c r="Q473" s="64">
        <v>0.55841121500000002</v>
      </c>
      <c r="R473" s="64">
        <v>0.87408568440000001</v>
      </c>
      <c r="S473" s="64">
        <v>0.68146639509999996</v>
      </c>
      <c r="T473" s="64">
        <v>0.60060561109999999</v>
      </c>
      <c r="U473" s="64">
        <v>0.15259</v>
      </c>
      <c r="V473" s="64">
        <v>0.11333137410000001</v>
      </c>
    </row>
    <row r="474" spans="1:22" x14ac:dyDescent="0.15">
      <c r="A474" s="4" t="s">
        <v>1058</v>
      </c>
      <c r="B474" s="1">
        <v>1</v>
      </c>
      <c r="C474" s="1">
        <v>0.94410000000000005</v>
      </c>
      <c r="D474" s="1">
        <v>3.3799999999999997E-2</v>
      </c>
      <c r="E474" s="1">
        <v>779.03070000000002</v>
      </c>
      <c r="F474" s="1" t="s">
        <v>5</v>
      </c>
      <c r="G474" s="2">
        <v>0.1007</v>
      </c>
      <c r="H474" s="64" t="s">
        <v>1090</v>
      </c>
      <c r="I474" s="64">
        <v>14629</v>
      </c>
      <c r="J474" s="64">
        <v>2038</v>
      </c>
      <c r="K474" s="64">
        <v>6216</v>
      </c>
      <c r="L474" s="64">
        <v>1652</v>
      </c>
      <c r="M474" s="64">
        <v>16281</v>
      </c>
      <c r="N474" s="64">
        <v>8254</v>
      </c>
      <c r="O474" s="64">
        <v>24535</v>
      </c>
      <c r="P474" s="64">
        <v>0.67931526389999997</v>
      </c>
      <c r="Q474" s="64">
        <v>0.7017989926</v>
      </c>
      <c r="R474" s="64">
        <v>0.89853203120000003</v>
      </c>
      <c r="S474" s="64">
        <v>0.78807304850000004</v>
      </c>
      <c r="T474" s="64">
        <v>0.65208587110000005</v>
      </c>
      <c r="U474" s="64">
        <v>0.22728000000000001</v>
      </c>
      <c r="V474" s="64">
        <v>0.1193409496</v>
      </c>
    </row>
    <row r="476" spans="1:22" ht="14.25" thickBot="1" x14ac:dyDescent="0.2"/>
    <row r="477" spans="1:22" ht="15" thickBot="1" x14ac:dyDescent="0.25">
      <c r="A477" s="290" t="s">
        <v>7</v>
      </c>
      <c r="B477" s="291"/>
      <c r="C477" s="291"/>
      <c r="D477" s="291"/>
      <c r="E477" s="291"/>
      <c r="F477" s="291"/>
      <c r="G477" s="291"/>
      <c r="H477" s="64" t="s">
        <v>1004</v>
      </c>
      <c r="I477" s="64" t="s">
        <v>1005</v>
      </c>
      <c r="J477" s="64" t="s">
        <v>1006</v>
      </c>
      <c r="K477" s="64" t="s">
        <v>1007</v>
      </c>
      <c r="L477" s="64" t="s">
        <v>1008</v>
      </c>
      <c r="M477" s="64" t="s">
        <v>1009</v>
      </c>
      <c r="N477" s="64" t="s">
        <v>6</v>
      </c>
      <c r="O477" s="64" t="s">
        <v>1010</v>
      </c>
      <c r="P477" s="64" t="s">
        <v>1011</v>
      </c>
      <c r="Q477" s="64" t="s">
        <v>1012</v>
      </c>
      <c r="R477" s="64" t="s">
        <v>1013</v>
      </c>
      <c r="S477" s="64" t="s">
        <v>1014</v>
      </c>
      <c r="T477" s="64" t="s">
        <v>1015</v>
      </c>
      <c r="U477" s="64" t="s">
        <v>1016</v>
      </c>
      <c r="V477" s="64" t="s">
        <v>1017</v>
      </c>
    </row>
    <row r="478" spans="1:22" ht="14.25" x14ac:dyDescent="0.2">
      <c r="A478" s="292" t="s">
        <v>8</v>
      </c>
      <c r="B478" s="294" t="s">
        <v>1</v>
      </c>
      <c r="C478" s="294" t="s">
        <v>9</v>
      </c>
      <c r="D478" s="7" t="s">
        <v>10</v>
      </c>
      <c r="E478" s="7" t="s">
        <v>3</v>
      </c>
      <c r="F478" s="294" t="s">
        <v>4</v>
      </c>
      <c r="G478" s="296" t="s">
        <v>13</v>
      </c>
      <c r="H478" s="64" t="s">
        <v>1029</v>
      </c>
      <c r="I478" s="64">
        <v>65071</v>
      </c>
      <c r="J478" s="64">
        <v>11509</v>
      </c>
      <c r="K478" s="64">
        <v>30742</v>
      </c>
      <c r="L478" s="64">
        <v>8351</v>
      </c>
      <c r="M478" s="64">
        <v>73422</v>
      </c>
      <c r="N478" s="64">
        <v>42251</v>
      </c>
      <c r="O478" s="64">
        <v>115673</v>
      </c>
      <c r="P478" s="64">
        <v>0.66203867800000005</v>
      </c>
      <c r="Q478" s="64">
        <v>0.67914583620000002</v>
      </c>
      <c r="R478" s="64">
        <v>0.886260249</v>
      </c>
      <c r="S478" s="64">
        <v>0.76900168400000002</v>
      </c>
      <c r="T478" s="64">
        <v>0.65805986100000002</v>
      </c>
      <c r="U478" s="64">
        <v>0.22941800000000001</v>
      </c>
      <c r="V478" s="64">
        <v>0.13510650760000001</v>
      </c>
    </row>
    <row r="479" spans="1:22" ht="15" thickBot="1" x14ac:dyDescent="0.25">
      <c r="A479" s="293"/>
      <c r="B479" s="295"/>
      <c r="C479" s="295"/>
      <c r="D479" s="8" t="s">
        <v>11</v>
      </c>
      <c r="E479" s="8" t="s">
        <v>2</v>
      </c>
      <c r="F479" s="295"/>
      <c r="G479" s="297"/>
      <c r="H479" s="64" t="s">
        <v>1155</v>
      </c>
      <c r="I479" s="64">
        <v>11175</v>
      </c>
      <c r="J479" s="64">
        <v>1703</v>
      </c>
      <c r="K479" s="64">
        <v>4758</v>
      </c>
      <c r="L479" s="64">
        <v>1144</v>
      </c>
      <c r="M479" s="64">
        <v>12319</v>
      </c>
      <c r="N479" s="64">
        <v>6461</v>
      </c>
      <c r="O479" s="64">
        <v>18780</v>
      </c>
      <c r="P479" s="64">
        <v>0.68572949949999995</v>
      </c>
      <c r="Q479" s="64">
        <v>0.70137450570000004</v>
      </c>
      <c r="R479" s="64">
        <v>0.90713531940000003</v>
      </c>
      <c r="S479" s="64">
        <v>0.79109443580000005</v>
      </c>
      <c r="T479" s="64">
        <v>0.6847992235</v>
      </c>
      <c r="U479" s="64">
        <v>0.27019399999999999</v>
      </c>
      <c r="V479" s="64">
        <v>0.14586735940000001</v>
      </c>
    </row>
    <row r="480" spans="1:22" ht="14.25" thickBot="1" x14ac:dyDescent="0.2">
      <c r="A480" s="11" t="s">
        <v>12</v>
      </c>
      <c r="B480" s="9">
        <v>1</v>
      </c>
      <c r="C480" s="9">
        <v>0.52829999999999999</v>
      </c>
      <c r="D480" s="9">
        <v>6.6899999999999998E-3</v>
      </c>
      <c r="E480" s="9">
        <v>6239.1940999999997</v>
      </c>
      <c r="F480" s="9" t="s">
        <v>5</v>
      </c>
      <c r="G480" s="10"/>
      <c r="H480" s="64" t="s">
        <v>1156</v>
      </c>
      <c r="I480" s="64">
        <v>11805</v>
      </c>
      <c r="J480" s="64">
        <v>2211</v>
      </c>
      <c r="K480" s="64">
        <v>5659</v>
      </c>
      <c r="L480" s="64">
        <v>1473</v>
      </c>
      <c r="M480" s="64">
        <v>13278</v>
      </c>
      <c r="N480" s="64">
        <v>7870</v>
      </c>
      <c r="O480" s="64">
        <v>21148</v>
      </c>
      <c r="P480" s="64">
        <v>0.66275770759999997</v>
      </c>
      <c r="Q480" s="64">
        <v>0.67596197889999998</v>
      </c>
      <c r="R480" s="64">
        <v>0.88906461820000005</v>
      </c>
      <c r="S480" s="64">
        <v>0.7680046841</v>
      </c>
      <c r="T480" s="64">
        <v>0.66809131789999998</v>
      </c>
      <c r="U480" s="64">
        <v>0.24465400000000001</v>
      </c>
      <c r="V480" s="64">
        <v>0.1422119295</v>
      </c>
    </row>
    <row r="481" spans="1:22" ht="14.25" thickBot="1" x14ac:dyDescent="0.2">
      <c r="A481" s="11" t="s">
        <v>1095</v>
      </c>
      <c r="B481" s="9">
        <v>1</v>
      </c>
      <c r="C481" s="9">
        <v>0.84560000000000002</v>
      </c>
      <c r="D481" s="9">
        <v>1.5299999999999999E-2</v>
      </c>
      <c r="E481" s="9">
        <v>3063.4358000000002</v>
      </c>
      <c r="F481" s="9" t="s">
        <v>5</v>
      </c>
      <c r="G481" s="10">
        <v>0.23050000000000001</v>
      </c>
      <c r="H481" s="64" t="s">
        <v>1157</v>
      </c>
      <c r="I481" s="64">
        <v>11995</v>
      </c>
      <c r="J481" s="64">
        <v>2208</v>
      </c>
      <c r="K481" s="64">
        <v>5700</v>
      </c>
      <c r="L481" s="64">
        <v>1615</v>
      </c>
      <c r="M481" s="64">
        <v>13610</v>
      </c>
      <c r="N481" s="64">
        <v>7908</v>
      </c>
      <c r="O481" s="64">
        <v>21518</v>
      </c>
      <c r="P481" s="64">
        <v>0.66005204939999995</v>
      </c>
      <c r="Q481" s="64">
        <v>0.67787510600000001</v>
      </c>
      <c r="R481" s="64">
        <v>0.88133725200000002</v>
      </c>
      <c r="S481" s="64">
        <v>0.76633125700000004</v>
      </c>
      <c r="T481" s="64">
        <v>0.66281965229999995</v>
      </c>
      <c r="U481" s="64">
        <v>0.240483</v>
      </c>
      <c r="V481" s="64">
        <v>0.1354004409</v>
      </c>
    </row>
    <row r="482" spans="1:22" ht="14.25" thickBot="1" x14ac:dyDescent="0.2">
      <c r="A482" s="11" t="s">
        <v>1089</v>
      </c>
      <c r="B482" s="9">
        <v>1</v>
      </c>
      <c r="C482" s="9">
        <v>0.91279999999999994</v>
      </c>
      <c r="D482" s="9">
        <v>3.9600000000000003E-2</v>
      </c>
      <c r="E482" s="9">
        <v>532.36019999999996</v>
      </c>
      <c r="F482" s="9" t="s">
        <v>5</v>
      </c>
      <c r="G482" s="10">
        <v>8.3299999999999999E-2</v>
      </c>
      <c r="H482" s="64" t="s">
        <v>1158</v>
      </c>
      <c r="I482" s="64">
        <v>14308</v>
      </c>
      <c r="J482" s="64">
        <v>2350</v>
      </c>
      <c r="K482" s="64">
        <v>5743</v>
      </c>
      <c r="L482" s="64">
        <v>2138</v>
      </c>
      <c r="M482" s="64">
        <v>16446</v>
      </c>
      <c r="N482" s="64">
        <v>8093</v>
      </c>
      <c r="O482" s="64">
        <v>24539</v>
      </c>
      <c r="P482" s="64">
        <v>0.67883776849999999</v>
      </c>
      <c r="Q482" s="64">
        <v>0.71358037009999997</v>
      </c>
      <c r="R482" s="64">
        <v>0.86999878389999996</v>
      </c>
      <c r="S482" s="64">
        <v>0.78406444369999995</v>
      </c>
      <c r="T482" s="64">
        <v>0.65441904169999998</v>
      </c>
      <c r="U482" s="64">
        <v>0.225108</v>
      </c>
      <c r="V482" s="64">
        <v>0.1190167822</v>
      </c>
    </row>
    <row r="483" spans="1:22" ht="14.25" thickBot="1" x14ac:dyDescent="0.2">
      <c r="A483" s="11" t="s">
        <v>1091</v>
      </c>
      <c r="B483" s="9">
        <v>1</v>
      </c>
      <c r="C483" s="9">
        <v>0.10390000000000001</v>
      </c>
      <c r="D483" s="9">
        <v>9.2899999999999996E-3</v>
      </c>
      <c r="E483" s="9">
        <v>125.0604</v>
      </c>
      <c r="F483" s="9" t="s">
        <v>5</v>
      </c>
      <c r="G483" s="10">
        <v>4.0099999999999997E-2</v>
      </c>
      <c r="H483" s="64" t="s">
        <v>1159</v>
      </c>
      <c r="I483" s="64">
        <v>15678</v>
      </c>
      <c r="J483" s="64">
        <v>3225</v>
      </c>
      <c r="K483" s="64">
        <v>8694</v>
      </c>
      <c r="L483" s="64">
        <v>2091</v>
      </c>
      <c r="M483" s="64">
        <v>17769</v>
      </c>
      <c r="N483" s="64">
        <v>11919</v>
      </c>
      <c r="O483" s="64">
        <v>29688</v>
      </c>
      <c r="P483" s="64">
        <v>0.63672190780000004</v>
      </c>
      <c r="Q483" s="64">
        <v>0.64327917280000002</v>
      </c>
      <c r="R483" s="64">
        <v>0.88232314710000004</v>
      </c>
      <c r="S483" s="64">
        <v>0.74407346760000004</v>
      </c>
      <c r="T483" s="64">
        <v>0.65671531000000005</v>
      </c>
      <c r="U483" s="64">
        <v>0.232347</v>
      </c>
      <c r="V483" s="64">
        <v>0.1453627103</v>
      </c>
    </row>
    <row r="484" spans="1:22" ht="14.25" thickBot="1" x14ac:dyDescent="0.2">
      <c r="A484" s="11" t="s">
        <v>1137</v>
      </c>
      <c r="B484" s="9">
        <v>1</v>
      </c>
      <c r="C484" s="9">
        <v>0.93259999999999998</v>
      </c>
      <c r="D484" s="9">
        <v>6.8099999999999994E-2</v>
      </c>
      <c r="E484" s="9">
        <v>187.72989999999999</v>
      </c>
      <c r="F484" s="9" t="s">
        <v>5</v>
      </c>
      <c r="G484" s="10">
        <v>5.6000000000000001E-2</v>
      </c>
      <c r="H484" s="64" t="s">
        <v>1031</v>
      </c>
      <c r="I484" s="64">
        <v>32266</v>
      </c>
      <c r="J484" s="64">
        <v>6606</v>
      </c>
      <c r="K484" s="64">
        <v>15076</v>
      </c>
      <c r="L484" s="64">
        <v>4605</v>
      </c>
      <c r="M484" s="64">
        <v>36871</v>
      </c>
      <c r="N484" s="64">
        <v>21682</v>
      </c>
      <c r="O484" s="64">
        <v>58553</v>
      </c>
      <c r="P484" s="64">
        <v>0.6638771711</v>
      </c>
      <c r="Q484" s="64">
        <v>0.68155126529999999</v>
      </c>
      <c r="R484" s="64">
        <v>0.87510509609999998</v>
      </c>
      <c r="S484" s="64">
        <v>0.76629499010000002</v>
      </c>
      <c r="T484" s="64">
        <v>0.66226688960000002</v>
      </c>
      <c r="U484" s="64">
        <v>0.23857100000000001</v>
      </c>
      <c r="V484" s="64">
        <v>0.13919042070000001</v>
      </c>
    </row>
    <row r="485" spans="1:22" ht="14.25" thickBot="1" x14ac:dyDescent="0.2">
      <c r="A485" s="11" t="s">
        <v>1139</v>
      </c>
      <c r="B485" s="9">
        <v>1</v>
      </c>
      <c r="C485" s="9">
        <v>1.0823</v>
      </c>
      <c r="D485" s="9">
        <v>8.3699999999999997E-2</v>
      </c>
      <c r="E485" s="9">
        <v>167.28819999999999</v>
      </c>
      <c r="F485" s="9" t="s">
        <v>5</v>
      </c>
      <c r="G485" s="10">
        <v>4.58E-2</v>
      </c>
      <c r="H485" s="64" t="s">
        <v>1149</v>
      </c>
      <c r="I485" s="64">
        <v>16537</v>
      </c>
      <c r="J485" s="64">
        <v>3152</v>
      </c>
      <c r="K485" s="64">
        <v>8131</v>
      </c>
      <c r="L485" s="64">
        <v>2108</v>
      </c>
      <c r="M485" s="64">
        <v>18645</v>
      </c>
      <c r="N485" s="64">
        <v>11283</v>
      </c>
      <c r="O485" s="64">
        <v>29928</v>
      </c>
      <c r="P485" s="64">
        <v>0.65787890940000004</v>
      </c>
      <c r="Q485" s="64">
        <v>0.67038268199999995</v>
      </c>
      <c r="R485" s="64">
        <v>0.88694019840000005</v>
      </c>
      <c r="S485" s="64">
        <v>0.76360446059999998</v>
      </c>
      <c r="T485" s="64">
        <v>0.65877768589999997</v>
      </c>
      <c r="U485" s="64">
        <v>0.235123</v>
      </c>
      <c r="V485" s="64">
        <v>0.1370093859</v>
      </c>
    </row>
    <row r="486" spans="1:22" ht="14.25" thickBot="1" x14ac:dyDescent="0.2">
      <c r="A486" s="11" t="s">
        <v>806</v>
      </c>
      <c r="B486" s="9">
        <v>1</v>
      </c>
      <c r="C486" s="9">
        <v>2.5758999999999999</v>
      </c>
      <c r="D486" s="9">
        <v>0.15479999999999999</v>
      </c>
      <c r="E486" s="9">
        <v>277.00850000000003</v>
      </c>
      <c r="F486" s="9" t="s">
        <v>5</v>
      </c>
      <c r="G486" s="10">
        <v>6.3700000000000007E-2</v>
      </c>
      <c r="H486" s="64" t="s">
        <v>1150</v>
      </c>
      <c r="I486" s="64">
        <v>15729</v>
      </c>
      <c r="J486" s="64">
        <v>3454</v>
      </c>
      <c r="K486" s="64">
        <v>6945</v>
      </c>
      <c r="L486" s="64">
        <v>2497</v>
      </c>
      <c r="M486" s="64">
        <v>18226</v>
      </c>
      <c r="N486" s="64">
        <v>10399</v>
      </c>
      <c r="O486" s="64">
        <v>28625</v>
      </c>
      <c r="P486" s="64">
        <v>0.67014847160000002</v>
      </c>
      <c r="Q486" s="64">
        <v>0.69370203760000004</v>
      </c>
      <c r="R486" s="64">
        <v>0.86299791510000001</v>
      </c>
      <c r="S486" s="64">
        <v>0.7691442543</v>
      </c>
      <c r="T486" s="64">
        <v>0.66778245520000001</v>
      </c>
      <c r="U486" s="64">
        <v>0.24454600000000001</v>
      </c>
      <c r="V486" s="64">
        <v>0.13899813450000001</v>
      </c>
    </row>
    <row r="487" spans="1:22" ht="14.25" thickBot="1" x14ac:dyDescent="0.2">
      <c r="A487" s="11" t="s">
        <v>150</v>
      </c>
      <c r="B487" s="9">
        <v>1</v>
      </c>
      <c r="C487" s="9">
        <v>0.45739999999999997</v>
      </c>
      <c r="D487" s="9">
        <v>2.3E-2</v>
      </c>
      <c r="E487" s="9">
        <v>395.20670000000001</v>
      </c>
      <c r="F487" s="9" t="s">
        <v>5</v>
      </c>
      <c r="G487" s="10">
        <v>8.48E-2</v>
      </c>
      <c r="H487" s="64" t="s">
        <v>1033</v>
      </c>
      <c r="I487" s="64">
        <v>44798</v>
      </c>
      <c r="J487" s="64">
        <v>8535</v>
      </c>
      <c r="K487" s="64">
        <v>26034</v>
      </c>
      <c r="L487" s="64">
        <v>5814</v>
      </c>
      <c r="M487" s="64">
        <v>50612</v>
      </c>
      <c r="N487" s="64">
        <v>34569</v>
      </c>
      <c r="O487" s="64">
        <v>85181</v>
      </c>
      <c r="P487" s="64">
        <v>0.6261138047</v>
      </c>
      <c r="Q487" s="64">
        <v>0.63245425799999999</v>
      </c>
      <c r="R487" s="64">
        <v>0.88512605710000003</v>
      </c>
      <c r="S487" s="64">
        <v>0.73775567340000003</v>
      </c>
      <c r="T487" s="64">
        <v>0.6325422597</v>
      </c>
      <c r="U487" s="64">
        <v>0.193186</v>
      </c>
      <c r="V487" s="64">
        <v>0.1273051845</v>
      </c>
    </row>
    <row r="488" spans="1:22" ht="14.25" thickBot="1" x14ac:dyDescent="0.2">
      <c r="A488" s="11" t="s">
        <v>764</v>
      </c>
      <c r="B488" s="9">
        <v>1</v>
      </c>
      <c r="C488" s="9">
        <v>0.54559999999999997</v>
      </c>
      <c r="D488" s="9">
        <v>4.82E-2</v>
      </c>
      <c r="E488" s="9">
        <v>128.26679999999999</v>
      </c>
      <c r="F488" s="9" t="s">
        <v>5</v>
      </c>
      <c r="G488" s="10">
        <v>4.07E-2</v>
      </c>
      <c r="H488" s="64" t="s">
        <v>1043</v>
      </c>
      <c r="I488" s="64">
        <v>16743</v>
      </c>
      <c r="J488" s="64">
        <v>3509</v>
      </c>
      <c r="K488" s="64">
        <v>9154</v>
      </c>
      <c r="L488" s="64">
        <v>2276</v>
      </c>
      <c r="M488" s="64">
        <v>19019</v>
      </c>
      <c r="N488" s="64">
        <v>12663</v>
      </c>
      <c r="O488" s="64">
        <v>31682</v>
      </c>
      <c r="P488" s="64">
        <v>0.63922732149999995</v>
      </c>
      <c r="Q488" s="64">
        <v>0.64652276330000003</v>
      </c>
      <c r="R488" s="64">
        <v>0.88033019609999996</v>
      </c>
      <c r="S488" s="64">
        <v>0.74552498</v>
      </c>
      <c r="T488" s="64">
        <v>0.64623461390000003</v>
      </c>
      <c r="U488" s="64">
        <v>0.21190200000000001</v>
      </c>
      <c r="V488" s="64">
        <v>0.13623271470000001</v>
      </c>
    </row>
    <row r="489" spans="1:22" x14ac:dyDescent="0.15">
      <c r="A489" s="4" t="s">
        <v>1058</v>
      </c>
      <c r="B489" s="1">
        <v>1</v>
      </c>
      <c r="C489" s="1">
        <v>0.96109999999999995</v>
      </c>
      <c r="D489" s="1">
        <v>3.3799999999999997E-2</v>
      </c>
      <c r="E489" s="1">
        <v>810.70590000000004</v>
      </c>
      <c r="F489" s="1" t="s">
        <v>5</v>
      </c>
      <c r="G489" s="2">
        <v>0.10249999999999999</v>
      </c>
      <c r="H489" s="64" t="s">
        <v>1045</v>
      </c>
      <c r="I489" s="64">
        <v>13407</v>
      </c>
      <c r="J489" s="64">
        <v>3024</v>
      </c>
      <c r="K489" s="64">
        <v>10628</v>
      </c>
      <c r="L489" s="64">
        <v>1905</v>
      </c>
      <c r="M489" s="64">
        <v>15312</v>
      </c>
      <c r="N489" s="64">
        <v>13652</v>
      </c>
      <c r="O489" s="64">
        <v>28964</v>
      </c>
      <c r="P489" s="64">
        <v>0.56729042949999997</v>
      </c>
      <c r="Q489" s="64">
        <v>0.55781152489999997</v>
      </c>
      <c r="R489" s="64">
        <v>0.87558777430000001</v>
      </c>
      <c r="S489" s="64">
        <v>0.68147508069999996</v>
      </c>
      <c r="T489" s="64">
        <v>0.60025214189999998</v>
      </c>
      <c r="U489" s="64">
        <v>0.149733</v>
      </c>
      <c r="V489" s="64">
        <v>0.1132895768</v>
      </c>
    </row>
    <row r="490" spans="1:22" x14ac:dyDescent="0.15">
      <c r="H490" s="64" t="s">
        <v>1090</v>
      </c>
      <c r="I490" s="64">
        <v>14648</v>
      </c>
      <c r="J490" s="64">
        <v>2002</v>
      </c>
      <c r="K490" s="64">
        <v>6252</v>
      </c>
      <c r="L490" s="64">
        <v>1633</v>
      </c>
      <c r="M490" s="64">
        <v>16281</v>
      </c>
      <c r="N490" s="64">
        <v>8254</v>
      </c>
      <c r="O490" s="64">
        <v>24535</v>
      </c>
      <c r="P490" s="64">
        <v>0.67862237619999999</v>
      </c>
      <c r="Q490" s="64">
        <v>0.70086124400000005</v>
      </c>
      <c r="R490" s="64">
        <v>0.89969903569999998</v>
      </c>
      <c r="S490" s="64">
        <v>0.78792931870000005</v>
      </c>
      <c r="T490" s="64">
        <v>0.6510570645</v>
      </c>
      <c r="U490" s="64">
        <v>0.22550500000000001</v>
      </c>
      <c r="V490" s="64">
        <v>0.1186782139</v>
      </c>
    </row>
    <row r="492" spans="1:22" s="155" customFormat="1" ht="14.25" thickBot="1" x14ac:dyDescent="0.2"/>
    <row r="493" spans="1:22" ht="15" thickBot="1" x14ac:dyDescent="0.25">
      <c r="A493" s="290" t="s">
        <v>7</v>
      </c>
      <c r="B493" s="291"/>
      <c r="C493" s="291"/>
      <c r="D493" s="291"/>
      <c r="E493" s="291"/>
      <c r="F493" s="291"/>
      <c r="G493" s="291"/>
      <c r="H493" s="64" t="s">
        <v>1004</v>
      </c>
      <c r="I493" s="64" t="s">
        <v>1005</v>
      </c>
      <c r="J493" s="64" t="s">
        <v>1006</v>
      </c>
      <c r="K493" s="64" t="s">
        <v>1007</v>
      </c>
      <c r="L493" s="64" t="s">
        <v>1008</v>
      </c>
      <c r="M493" s="64" t="s">
        <v>1009</v>
      </c>
      <c r="N493" s="64" t="s">
        <v>6</v>
      </c>
      <c r="O493" s="64" t="s">
        <v>1010</v>
      </c>
      <c r="P493" s="64" t="s">
        <v>1011</v>
      </c>
      <c r="Q493" s="64" t="s">
        <v>1012</v>
      </c>
      <c r="R493" s="64" t="s">
        <v>1013</v>
      </c>
      <c r="S493" s="64" t="s">
        <v>1014</v>
      </c>
      <c r="T493" s="64" t="s">
        <v>1015</v>
      </c>
      <c r="U493" s="64" t="s">
        <v>1016</v>
      </c>
      <c r="V493" s="64" t="s">
        <v>1017</v>
      </c>
    </row>
    <row r="494" spans="1:22" ht="14.25" x14ac:dyDescent="0.2">
      <c r="A494" s="292" t="s">
        <v>8</v>
      </c>
      <c r="B494" s="294" t="s">
        <v>1</v>
      </c>
      <c r="C494" s="294" t="s">
        <v>9</v>
      </c>
      <c r="D494" s="7" t="s">
        <v>10</v>
      </c>
      <c r="E494" s="7" t="s">
        <v>3</v>
      </c>
      <c r="F494" s="294" t="s">
        <v>4</v>
      </c>
      <c r="G494" s="296" t="s">
        <v>13</v>
      </c>
      <c r="H494" s="64" t="s">
        <v>1029</v>
      </c>
      <c r="I494" s="64">
        <v>65071</v>
      </c>
      <c r="J494" s="64">
        <v>11509</v>
      </c>
      <c r="K494" s="64">
        <v>30742</v>
      </c>
      <c r="L494" s="64">
        <v>8351</v>
      </c>
      <c r="M494" s="64">
        <v>73422</v>
      </c>
      <c r="N494" s="64">
        <v>42251</v>
      </c>
      <c r="O494" s="64">
        <v>115673</v>
      </c>
      <c r="P494" s="64">
        <v>0.66203867800000005</v>
      </c>
      <c r="Q494" s="64">
        <v>0.67914583620000002</v>
      </c>
      <c r="R494" s="64">
        <v>0.886260249</v>
      </c>
      <c r="S494" s="64">
        <v>0.76900168400000002</v>
      </c>
      <c r="T494" s="64">
        <v>0.65805986100000002</v>
      </c>
      <c r="U494" s="64">
        <v>0.22941800000000001</v>
      </c>
      <c r="V494" s="64">
        <v>0.13510650760000001</v>
      </c>
    </row>
    <row r="495" spans="1:22" ht="15" thickBot="1" x14ac:dyDescent="0.25">
      <c r="A495" s="293"/>
      <c r="B495" s="295"/>
      <c r="C495" s="295"/>
      <c r="D495" s="8" t="s">
        <v>11</v>
      </c>
      <c r="E495" s="8" t="s">
        <v>2</v>
      </c>
      <c r="F495" s="295"/>
      <c r="G495" s="297"/>
      <c r="H495" s="64" t="s">
        <v>1155</v>
      </c>
      <c r="I495" s="64">
        <v>11058</v>
      </c>
      <c r="J495" s="64">
        <v>1841</v>
      </c>
      <c r="K495" s="64">
        <v>4620</v>
      </c>
      <c r="L495" s="64">
        <v>1261</v>
      </c>
      <c r="M495" s="64">
        <v>12319</v>
      </c>
      <c r="N495" s="64">
        <v>6461</v>
      </c>
      <c r="O495" s="64">
        <v>18780</v>
      </c>
      <c r="P495" s="64">
        <v>0.68684771030000003</v>
      </c>
      <c r="Q495" s="64">
        <v>0.70531955609999997</v>
      </c>
      <c r="R495" s="64">
        <v>0.89763779529999999</v>
      </c>
      <c r="S495" s="64">
        <v>0.7899417795</v>
      </c>
      <c r="T495" s="64">
        <v>0.68464282799999998</v>
      </c>
      <c r="U495" s="64">
        <v>0.27207300000000001</v>
      </c>
      <c r="V495" s="64">
        <v>0.1457821252</v>
      </c>
    </row>
    <row r="496" spans="1:22" ht="14.25" thickBot="1" x14ac:dyDescent="0.2">
      <c r="A496" s="11" t="s">
        <v>12</v>
      </c>
      <c r="B496" s="9">
        <v>1</v>
      </c>
      <c r="C496" s="9">
        <v>0.52810000000000001</v>
      </c>
      <c r="D496" s="9">
        <v>6.7000000000000002E-3</v>
      </c>
      <c r="E496" s="9">
        <v>6210.1832000000004</v>
      </c>
      <c r="F496" s="9" t="s">
        <v>5</v>
      </c>
      <c r="G496" s="10"/>
      <c r="H496" s="64" t="s">
        <v>1156</v>
      </c>
      <c r="I496" s="64">
        <v>11856</v>
      </c>
      <c r="J496" s="64">
        <v>2168</v>
      </c>
      <c r="K496" s="64">
        <v>5702</v>
      </c>
      <c r="L496" s="64">
        <v>1422</v>
      </c>
      <c r="M496" s="64">
        <v>13278</v>
      </c>
      <c r="N496" s="64">
        <v>7870</v>
      </c>
      <c r="O496" s="64">
        <v>21148</v>
      </c>
      <c r="P496" s="64">
        <v>0.6631359939</v>
      </c>
      <c r="Q496" s="64">
        <v>0.67524775029999995</v>
      </c>
      <c r="R496" s="64">
        <v>0.89290555810000005</v>
      </c>
      <c r="S496" s="64">
        <v>0.76897133220000002</v>
      </c>
      <c r="T496" s="64">
        <v>0.67152907719999999</v>
      </c>
      <c r="U496" s="64">
        <v>0.252301</v>
      </c>
      <c r="V496" s="64">
        <v>0.14495104680000001</v>
      </c>
    </row>
    <row r="497" spans="1:22" ht="14.25" thickBot="1" x14ac:dyDescent="0.2">
      <c r="A497" s="11" t="s">
        <v>1095</v>
      </c>
      <c r="B497" s="9">
        <v>1</v>
      </c>
      <c r="C497" s="9">
        <v>0.78939999999999999</v>
      </c>
      <c r="D497" s="9">
        <v>1.6E-2</v>
      </c>
      <c r="E497" s="9">
        <v>2429.2498000000001</v>
      </c>
      <c r="F497" s="9" t="s">
        <v>5</v>
      </c>
      <c r="G497" s="10">
        <v>0.2152</v>
      </c>
      <c r="H497" s="64" t="s">
        <v>1157</v>
      </c>
      <c r="I497" s="64">
        <v>11902</v>
      </c>
      <c r="J497" s="64">
        <v>2305</v>
      </c>
      <c r="K497" s="64">
        <v>5603</v>
      </c>
      <c r="L497" s="64">
        <v>1708</v>
      </c>
      <c r="M497" s="64">
        <v>13610</v>
      </c>
      <c r="N497" s="64">
        <v>7908</v>
      </c>
      <c r="O497" s="64">
        <v>21518</v>
      </c>
      <c r="P497" s="64">
        <v>0.66023794030000005</v>
      </c>
      <c r="Q497" s="64">
        <v>0.67992002289999998</v>
      </c>
      <c r="R497" s="64">
        <v>0.87450404110000002</v>
      </c>
      <c r="S497" s="64">
        <v>0.76503294229999996</v>
      </c>
      <c r="T497" s="64">
        <v>0.66328149359999999</v>
      </c>
      <c r="U497" s="64">
        <v>0.23843600000000001</v>
      </c>
      <c r="V497" s="64">
        <v>0.13574283609999999</v>
      </c>
    </row>
    <row r="498" spans="1:22" ht="14.25" thickBot="1" x14ac:dyDescent="0.2">
      <c r="A498" s="11" t="s">
        <v>1089</v>
      </c>
      <c r="B498" s="9">
        <v>1</v>
      </c>
      <c r="C498" s="9">
        <v>0.76819999999999999</v>
      </c>
      <c r="D498" s="9">
        <v>4.8099999999999997E-2</v>
      </c>
      <c r="E498" s="9">
        <v>255.50729999999999</v>
      </c>
      <c r="F498" s="9" t="s">
        <v>5</v>
      </c>
      <c r="G498" s="10">
        <v>7.0099999999999996E-2</v>
      </c>
      <c r="H498" s="64" t="s">
        <v>1158</v>
      </c>
      <c r="I498" s="64">
        <v>14455</v>
      </c>
      <c r="J498" s="64">
        <v>2253</v>
      </c>
      <c r="K498" s="64">
        <v>5840</v>
      </c>
      <c r="L498" s="64">
        <v>1991</v>
      </c>
      <c r="M498" s="64">
        <v>16446</v>
      </c>
      <c r="N498" s="64">
        <v>8093</v>
      </c>
      <c r="O498" s="64">
        <v>24539</v>
      </c>
      <c r="P498" s="64">
        <v>0.68087534130000005</v>
      </c>
      <c r="Q498" s="64">
        <v>0.71224439520000005</v>
      </c>
      <c r="R498" s="64">
        <v>0.87893712759999998</v>
      </c>
      <c r="S498" s="64">
        <v>0.78685936690000002</v>
      </c>
      <c r="T498" s="64">
        <v>0.65830327749999995</v>
      </c>
      <c r="U498" s="64">
        <v>0.228635</v>
      </c>
      <c r="V498" s="64">
        <v>0.1216411285</v>
      </c>
    </row>
    <row r="499" spans="1:22" ht="14.25" thickBot="1" x14ac:dyDescent="0.2">
      <c r="A499" s="11" t="s">
        <v>1058</v>
      </c>
      <c r="B499" s="9">
        <v>1</v>
      </c>
      <c r="C499" s="9">
        <v>0.92159999999999997</v>
      </c>
      <c r="D499" s="9">
        <v>3.4000000000000002E-2</v>
      </c>
      <c r="E499" s="9">
        <v>736.93179999999995</v>
      </c>
      <c r="F499" s="9" t="s">
        <v>5</v>
      </c>
      <c r="G499" s="10">
        <v>9.8299999999999998E-2</v>
      </c>
      <c r="H499" s="64" t="s">
        <v>1159</v>
      </c>
      <c r="I499" s="64">
        <v>15820</v>
      </c>
      <c r="J499" s="64">
        <v>3135</v>
      </c>
      <c r="K499" s="64">
        <v>8784</v>
      </c>
      <c r="L499" s="64">
        <v>1949</v>
      </c>
      <c r="M499" s="64">
        <v>17769</v>
      </c>
      <c r="N499" s="64">
        <v>11919</v>
      </c>
      <c r="O499" s="64">
        <v>29688</v>
      </c>
      <c r="P499" s="64">
        <v>0.63847345730000005</v>
      </c>
      <c r="Q499" s="64">
        <v>0.64298488050000002</v>
      </c>
      <c r="R499" s="64">
        <v>0.89031459280000003</v>
      </c>
      <c r="S499" s="64">
        <v>0.74670190920000001</v>
      </c>
      <c r="T499" s="64">
        <v>0.65950842870000004</v>
      </c>
      <c r="U499" s="64">
        <v>0.238201</v>
      </c>
      <c r="V499" s="64">
        <v>0.14760087790000001</v>
      </c>
    </row>
    <row r="500" spans="1:22" ht="14.25" thickBot="1" x14ac:dyDescent="0.2">
      <c r="A500" s="11" t="s">
        <v>1136</v>
      </c>
      <c r="B500" s="9">
        <v>1</v>
      </c>
      <c r="C500" s="9">
        <v>0.65659999999999996</v>
      </c>
      <c r="D500" s="9">
        <v>4.3900000000000002E-2</v>
      </c>
      <c r="E500" s="9">
        <v>224.0804</v>
      </c>
      <c r="F500" s="9" t="s">
        <v>5</v>
      </c>
      <c r="G500" s="10">
        <v>0.06</v>
      </c>
      <c r="H500" s="64" t="s">
        <v>1031</v>
      </c>
      <c r="I500" s="64">
        <v>32231</v>
      </c>
      <c r="J500" s="64">
        <v>6706</v>
      </c>
      <c r="K500" s="64">
        <v>14976</v>
      </c>
      <c r="L500" s="64">
        <v>4640</v>
      </c>
      <c r="M500" s="64">
        <v>36871</v>
      </c>
      <c r="N500" s="64">
        <v>21682</v>
      </c>
      <c r="O500" s="64">
        <v>58553</v>
      </c>
      <c r="P500" s="64">
        <v>0.6649872765</v>
      </c>
      <c r="Q500" s="64">
        <v>0.68275891290000001</v>
      </c>
      <c r="R500" s="64">
        <v>0.87415584059999996</v>
      </c>
      <c r="S500" s="64">
        <v>0.7666928328</v>
      </c>
      <c r="T500" s="64">
        <v>0.66533076319999995</v>
      </c>
      <c r="U500" s="64">
        <v>0.24252599999999999</v>
      </c>
      <c r="V500" s="64">
        <v>0.14140055870000001</v>
      </c>
    </row>
    <row r="501" spans="1:22" ht="14.25" thickBot="1" x14ac:dyDescent="0.2">
      <c r="A501" s="11" t="s">
        <v>1160</v>
      </c>
      <c r="B501" s="9">
        <v>1</v>
      </c>
      <c r="C501" s="9">
        <v>0.1103</v>
      </c>
      <c r="D501" s="9">
        <v>9.3200000000000002E-3</v>
      </c>
      <c r="E501" s="9">
        <v>140.08099999999999</v>
      </c>
      <c r="F501" s="9" t="s">
        <v>5</v>
      </c>
      <c r="G501" s="10">
        <v>4.2599999999999999E-2</v>
      </c>
      <c r="H501" s="64" t="s">
        <v>1149</v>
      </c>
      <c r="I501" s="64">
        <v>16429</v>
      </c>
      <c r="J501" s="64">
        <v>3294</v>
      </c>
      <c r="K501" s="64">
        <v>7989</v>
      </c>
      <c r="L501" s="64">
        <v>2216</v>
      </c>
      <c r="M501" s="64">
        <v>18645</v>
      </c>
      <c r="N501" s="64">
        <v>11283</v>
      </c>
      <c r="O501" s="64">
        <v>29928</v>
      </c>
      <c r="P501" s="64">
        <v>0.65901496930000003</v>
      </c>
      <c r="Q501" s="64">
        <v>0.67282332710000003</v>
      </c>
      <c r="R501" s="64">
        <v>0.88114776080000001</v>
      </c>
      <c r="S501" s="64">
        <v>0.76302161950000003</v>
      </c>
      <c r="T501" s="64">
        <v>0.66235974129999997</v>
      </c>
      <c r="U501" s="64">
        <v>0.23910600000000001</v>
      </c>
      <c r="V501" s="64">
        <v>0.13963582729999999</v>
      </c>
    </row>
    <row r="502" spans="1:22" ht="14.25" thickBot="1" x14ac:dyDescent="0.2">
      <c r="A502" s="11" t="s">
        <v>1139</v>
      </c>
      <c r="B502" s="9">
        <v>1</v>
      </c>
      <c r="C502" s="9">
        <v>1.0146999999999999</v>
      </c>
      <c r="D502" s="9">
        <v>9.1200000000000003E-2</v>
      </c>
      <c r="E502" s="9">
        <v>123.86320000000001</v>
      </c>
      <c r="F502" s="9" t="s">
        <v>5</v>
      </c>
      <c r="G502" s="10">
        <v>4.2900000000000001E-2</v>
      </c>
      <c r="H502" s="64" t="s">
        <v>1150</v>
      </c>
      <c r="I502" s="64">
        <v>15802</v>
      </c>
      <c r="J502" s="64">
        <v>3412</v>
      </c>
      <c r="K502" s="64">
        <v>6987</v>
      </c>
      <c r="L502" s="64">
        <v>2424</v>
      </c>
      <c r="M502" s="64">
        <v>18226</v>
      </c>
      <c r="N502" s="64">
        <v>10399</v>
      </c>
      <c r="O502" s="64">
        <v>28625</v>
      </c>
      <c r="P502" s="64">
        <v>0.67123144099999998</v>
      </c>
      <c r="Q502" s="64">
        <v>0.69340471280000004</v>
      </c>
      <c r="R502" s="64">
        <v>0.86700318229999995</v>
      </c>
      <c r="S502" s="64">
        <v>0.77054736069999996</v>
      </c>
      <c r="T502" s="64">
        <v>0.66915248650000003</v>
      </c>
      <c r="U502" s="64">
        <v>0.24745500000000001</v>
      </c>
      <c r="V502" s="64">
        <v>0.13981839130000001</v>
      </c>
    </row>
    <row r="503" spans="1:22" ht="14.25" thickBot="1" x14ac:dyDescent="0.2">
      <c r="A503" s="11" t="s">
        <v>1161</v>
      </c>
      <c r="B503" s="9">
        <v>1</v>
      </c>
      <c r="C503" s="9">
        <v>2.2410000000000001</v>
      </c>
      <c r="D503" s="9">
        <v>0.16200000000000001</v>
      </c>
      <c r="E503" s="9">
        <v>191.37950000000001</v>
      </c>
      <c r="F503" s="9" t="s">
        <v>5</v>
      </c>
      <c r="G503" s="10">
        <v>5.5399999999999998E-2</v>
      </c>
      <c r="H503" s="64" t="s">
        <v>1033</v>
      </c>
      <c r="I503" s="64">
        <v>44601</v>
      </c>
      <c r="J503" s="64">
        <v>8832</v>
      </c>
      <c r="K503" s="64">
        <v>25737</v>
      </c>
      <c r="L503" s="64">
        <v>6011</v>
      </c>
      <c r="M503" s="64">
        <v>50612</v>
      </c>
      <c r="N503" s="64">
        <v>34569</v>
      </c>
      <c r="O503" s="64">
        <v>85181</v>
      </c>
      <c r="P503" s="64">
        <v>0.62728777540000002</v>
      </c>
      <c r="Q503" s="64">
        <v>0.6340953681</v>
      </c>
      <c r="R503" s="64">
        <v>0.88123369949999997</v>
      </c>
      <c r="S503" s="64">
        <v>0.73751136829999997</v>
      </c>
      <c r="T503" s="64">
        <v>0.63020291159999997</v>
      </c>
      <c r="U503" s="64">
        <v>0.19082299999999999</v>
      </c>
      <c r="V503" s="64">
        <v>0.12532739270000001</v>
      </c>
    </row>
    <row r="504" spans="1:22" ht="14.25" thickBot="1" x14ac:dyDescent="0.2">
      <c r="A504" s="11" t="s">
        <v>150</v>
      </c>
      <c r="B504" s="9">
        <v>1</v>
      </c>
      <c r="C504" s="9">
        <v>0.39429999999999998</v>
      </c>
      <c r="D504" s="9">
        <v>2.4500000000000001E-2</v>
      </c>
      <c r="E504" s="9">
        <v>258.95319999999998</v>
      </c>
      <c r="F504" s="9" t="s">
        <v>5</v>
      </c>
      <c r="G504" s="10">
        <v>7.3099999999999998E-2</v>
      </c>
      <c r="H504" s="64" t="s">
        <v>1043</v>
      </c>
      <c r="I504" s="64">
        <v>16591</v>
      </c>
      <c r="J504" s="64">
        <v>3710</v>
      </c>
      <c r="K504" s="64">
        <v>8953</v>
      </c>
      <c r="L504" s="64">
        <v>2428</v>
      </c>
      <c r="M504" s="64">
        <v>19019</v>
      </c>
      <c r="N504" s="64">
        <v>12663</v>
      </c>
      <c r="O504" s="64">
        <v>31682</v>
      </c>
      <c r="P504" s="64">
        <v>0.64077394099999996</v>
      </c>
      <c r="Q504" s="64">
        <v>0.64950673349999999</v>
      </c>
      <c r="R504" s="64">
        <v>0.87233818809999997</v>
      </c>
      <c r="S504" s="64">
        <v>0.74460875609999999</v>
      </c>
      <c r="T504" s="64">
        <v>0.64598771720000003</v>
      </c>
      <c r="U504" s="64">
        <v>0.20905799999999999</v>
      </c>
      <c r="V504" s="64">
        <v>0.13605447179999999</v>
      </c>
    </row>
    <row r="505" spans="1:22" ht="14.25" thickBot="1" x14ac:dyDescent="0.2">
      <c r="A505" s="11" t="s">
        <v>764</v>
      </c>
      <c r="B505" s="9">
        <v>1</v>
      </c>
      <c r="C505" s="9">
        <v>0.50239999999999996</v>
      </c>
      <c r="D505" s="9">
        <v>4.8500000000000001E-2</v>
      </c>
      <c r="E505" s="9">
        <v>107.3098</v>
      </c>
      <c r="F505" s="9" t="s">
        <v>5</v>
      </c>
      <c r="G505" s="10">
        <v>3.7499999999999999E-2</v>
      </c>
      <c r="H505" s="64" t="s">
        <v>1045</v>
      </c>
      <c r="I505" s="64">
        <v>13451</v>
      </c>
      <c r="J505" s="64">
        <v>2980</v>
      </c>
      <c r="K505" s="64">
        <v>10672</v>
      </c>
      <c r="L505" s="64">
        <v>1861</v>
      </c>
      <c r="M505" s="64">
        <v>15312</v>
      </c>
      <c r="N505" s="64">
        <v>13652</v>
      </c>
      <c r="O505" s="64">
        <v>28964</v>
      </c>
      <c r="P505" s="64">
        <v>0.56729042949999997</v>
      </c>
      <c r="Q505" s="64">
        <v>0.55760063010000005</v>
      </c>
      <c r="R505" s="64">
        <v>0.87846133749999999</v>
      </c>
      <c r="S505" s="64">
        <v>0.68218587549999998</v>
      </c>
      <c r="T505" s="64">
        <v>0.60088342240000003</v>
      </c>
      <c r="U505" s="64">
        <v>0.151749</v>
      </c>
      <c r="V505" s="64">
        <v>0.1136291797</v>
      </c>
    </row>
    <row r="506" spans="1:22" ht="14.25" thickBot="1" x14ac:dyDescent="0.2">
      <c r="A506" s="11" t="s">
        <v>1060</v>
      </c>
      <c r="B506" s="9">
        <v>1</v>
      </c>
      <c r="C506" s="9">
        <v>0.41870000000000002</v>
      </c>
      <c r="D506" s="9">
        <v>6.0999999999999999E-2</v>
      </c>
      <c r="E506" s="9">
        <v>47.056600000000003</v>
      </c>
      <c r="F506" s="9" t="s">
        <v>5</v>
      </c>
      <c r="G506" s="10">
        <v>2.4299999999999999E-2</v>
      </c>
      <c r="H506" s="64" t="s">
        <v>1090</v>
      </c>
      <c r="I506" s="64">
        <v>14559</v>
      </c>
      <c r="J506" s="64">
        <v>2142</v>
      </c>
      <c r="K506" s="64">
        <v>6112</v>
      </c>
      <c r="L506" s="64">
        <v>1722</v>
      </c>
      <c r="M506" s="64">
        <v>16281</v>
      </c>
      <c r="N506" s="64">
        <v>8254</v>
      </c>
      <c r="O506" s="64">
        <v>24535</v>
      </c>
      <c r="P506" s="64">
        <v>0.68070103930000003</v>
      </c>
      <c r="Q506" s="64">
        <v>0.70432006189999996</v>
      </c>
      <c r="R506" s="64">
        <v>0.89423254100000005</v>
      </c>
      <c r="S506" s="64">
        <v>0.78799523709999997</v>
      </c>
      <c r="T506" s="64">
        <v>0.65192792379999998</v>
      </c>
      <c r="U506" s="64">
        <v>0.229156</v>
      </c>
      <c r="V506" s="64">
        <v>0.11921687860000001</v>
      </c>
    </row>
    <row r="507" spans="1:22" ht="14.25" thickBot="1" x14ac:dyDescent="0.2">
      <c r="A507" s="11" t="s">
        <v>1140</v>
      </c>
      <c r="B507" s="9">
        <v>1</v>
      </c>
      <c r="C507" s="9">
        <v>0.30730000000000002</v>
      </c>
      <c r="D507" s="9">
        <v>4.2099999999999999E-2</v>
      </c>
      <c r="E507" s="9">
        <v>53.287700000000001</v>
      </c>
      <c r="F507" s="9" t="s">
        <v>5</v>
      </c>
      <c r="G507" s="10">
        <v>2.7699999999999999E-2</v>
      </c>
    </row>
    <row r="508" spans="1:22" ht="14.25" thickBot="1" x14ac:dyDescent="0.2">
      <c r="A508" s="11" t="s">
        <v>813</v>
      </c>
      <c r="B508" s="9">
        <v>1</v>
      </c>
      <c r="C508" s="9">
        <v>0.24590000000000001</v>
      </c>
      <c r="D508" s="9">
        <v>2.98E-2</v>
      </c>
      <c r="E508" s="9">
        <v>67.972700000000003</v>
      </c>
      <c r="F508" s="9" t="s">
        <v>5</v>
      </c>
      <c r="G508" s="10">
        <v>3.0599999999999999E-2</v>
      </c>
    </row>
    <row r="509" spans="1:22" ht="14.25" thickBot="1" x14ac:dyDescent="0.2">
      <c r="A509" s="11" t="s">
        <v>1059</v>
      </c>
      <c r="B509" s="9">
        <v>1</v>
      </c>
      <c r="C509" s="9">
        <v>2.0859999999999999</v>
      </c>
      <c r="D509" s="9">
        <v>0.39800000000000002</v>
      </c>
      <c r="E509" s="9">
        <v>27.4682</v>
      </c>
      <c r="F509" s="9" t="s">
        <v>5</v>
      </c>
      <c r="G509" s="10">
        <v>1.8700000000000001E-2</v>
      </c>
    </row>
    <row r="510" spans="1:22" ht="14.25" thickBot="1" x14ac:dyDescent="0.2">
      <c r="A510" s="11" t="s">
        <v>140</v>
      </c>
      <c r="B510" s="9">
        <v>1</v>
      </c>
      <c r="C510" s="9">
        <v>0.78869999999999996</v>
      </c>
      <c r="D510" s="9">
        <v>0.15210000000000001</v>
      </c>
      <c r="E510" s="9">
        <v>26.883800000000001</v>
      </c>
      <c r="F510" s="9" t="s">
        <v>5</v>
      </c>
      <c r="G510" s="10">
        <v>0.02</v>
      </c>
    </row>
    <row r="511" spans="1:22" ht="14.25" thickBot="1" x14ac:dyDescent="0.2">
      <c r="A511" s="11" t="s">
        <v>1063</v>
      </c>
      <c r="B511" s="9">
        <v>1</v>
      </c>
      <c r="C511" s="9">
        <v>0.24840000000000001</v>
      </c>
      <c r="D511" s="9">
        <v>7.0800000000000002E-2</v>
      </c>
      <c r="E511" s="9">
        <v>12.301399999999999</v>
      </c>
      <c r="F511" s="9">
        <v>5.0000000000000001E-4</v>
      </c>
      <c r="G511" s="10">
        <v>1.54E-2</v>
      </c>
    </row>
    <row r="512" spans="1:22" x14ac:dyDescent="0.15">
      <c r="A512" s="4" t="s">
        <v>1138</v>
      </c>
      <c r="B512" s="1">
        <v>1</v>
      </c>
      <c r="C512" s="1">
        <v>0.38080000000000003</v>
      </c>
      <c r="D512" s="1">
        <v>8.1799999999999998E-2</v>
      </c>
      <c r="E512" s="1">
        <v>21.6663</v>
      </c>
      <c r="F512" s="1" t="s">
        <v>5</v>
      </c>
      <c r="G512" s="2">
        <v>1.8700000000000001E-2</v>
      </c>
    </row>
    <row r="514" spans="1:22" ht="14.25" thickBot="1" x14ac:dyDescent="0.2"/>
    <row r="515" spans="1:22" ht="15" thickBot="1" x14ac:dyDescent="0.25">
      <c r="A515" s="290" t="s">
        <v>7</v>
      </c>
      <c r="B515" s="291"/>
      <c r="C515" s="291"/>
      <c r="D515" s="291"/>
      <c r="E515" s="291"/>
      <c r="F515" s="291"/>
      <c r="G515" s="291"/>
      <c r="H515" s="64" t="s">
        <v>1004</v>
      </c>
      <c r="I515" s="64" t="s">
        <v>1005</v>
      </c>
      <c r="J515" s="64" t="s">
        <v>1006</v>
      </c>
      <c r="K515" s="64" t="s">
        <v>1007</v>
      </c>
      <c r="L515" s="64" t="s">
        <v>1008</v>
      </c>
      <c r="M515" s="64" t="s">
        <v>1009</v>
      </c>
      <c r="N515" s="64" t="s">
        <v>6</v>
      </c>
      <c r="O515" s="64" t="s">
        <v>1010</v>
      </c>
      <c r="P515" s="64" t="s">
        <v>1011</v>
      </c>
      <c r="Q515" s="64" t="s">
        <v>1012</v>
      </c>
      <c r="R515" s="64" t="s">
        <v>1013</v>
      </c>
      <c r="S515" s="64" t="s">
        <v>1014</v>
      </c>
      <c r="T515" s="64" t="s">
        <v>1015</v>
      </c>
      <c r="U515" s="64" t="s">
        <v>1016</v>
      </c>
      <c r="V515" s="64" t="s">
        <v>1017</v>
      </c>
    </row>
    <row r="516" spans="1:22" ht="14.25" x14ac:dyDescent="0.2">
      <c r="A516" s="292" t="s">
        <v>8</v>
      </c>
      <c r="B516" s="294" t="s">
        <v>1</v>
      </c>
      <c r="C516" s="294" t="s">
        <v>9</v>
      </c>
      <c r="D516" s="7" t="s">
        <v>10</v>
      </c>
      <c r="E516" s="7" t="s">
        <v>3</v>
      </c>
      <c r="F516" s="294" t="s">
        <v>4</v>
      </c>
      <c r="G516" s="296" t="s">
        <v>13</v>
      </c>
      <c r="H516" s="64" t="s">
        <v>1029</v>
      </c>
      <c r="I516" s="64">
        <v>65071</v>
      </c>
      <c r="J516" s="64">
        <v>11509</v>
      </c>
      <c r="K516" s="64">
        <v>30742</v>
      </c>
      <c r="L516" s="64">
        <v>8351</v>
      </c>
      <c r="M516" s="64">
        <v>73422</v>
      </c>
      <c r="N516" s="64">
        <v>42251</v>
      </c>
      <c r="O516" s="64">
        <v>115673</v>
      </c>
      <c r="P516" s="64">
        <v>0.66203867800000005</v>
      </c>
      <c r="Q516" s="64">
        <v>0.67914583620000002</v>
      </c>
      <c r="R516" s="64">
        <v>0.886260249</v>
      </c>
      <c r="S516" s="64">
        <v>0.76900168400000002</v>
      </c>
      <c r="T516" s="64">
        <v>0.65805986100000002</v>
      </c>
      <c r="U516" s="64">
        <v>0.22941800000000001</v>
      </c>
      <c r="V516" s="64">
        <v>0.13510650760000001</v>
      </c>
    </row>
    <row r="517" spans="1:22" ht="15" thickBot="1" x14ac:dyDescent="0.25">
      <c r="A517" s="293"/>
      <c r="B517" s="295"/>
      <c r="C517" s="295"/>
      <c r="D517" s="8" t="s">
        <v>11</v>
      </c>
      <c r="E517" s="8" t="s">
        <v>2</v>
      </c>
      <c r="F517" s="295"/>
      <c r="G517" s="297"/>
      <c r="H517" s="64" t="s">
        <v>1155</v>
      </c>
      <c r="I517" s="64">
        <v>11083</v>
      </c>
      <c r="J517" s="64">
        <v>1789</v>
      </c>
      <c r="K517" s="64">
        <v>4672</v>
      </c>
      <c r="L517" s="64">
        <v>1236</v>
      </c>
      <c r="M517" s="64">
        <v>12319</v>
      </c>
      <c r="N517" s="64">
        <v>6461</v>
      </c>
      <c r="O517" s="64">
        <v>18780</v>
      </c>
      <c r="P517" s="64">
        <v>0.68541001059999995</v>
      </c>
      <c r="Q517" s="64">
        <v>0.70345921929999999</v>
      </c>
      <c r="R517" s="64">
        <v>0.89966718079999997</v>
      </c>
      <c r="S517" s="64">
        <v>0.78955617300000003</v>
      </c>
      <c r="T517" s="64">
        <v>0.68467598409999997</v>
      </c>
      <c r="U517" s="64">
        <v>0.27364899999999998</v>
      </c>
      <c r="V517" s="64">
        <v>0.1458365127</v>
      </c>
    </row>
    <row r="518" spans="1:22" ht="14.25" thickBot="1" x14ac:dyDescent="0.2">
      <c r="A518" s="11" t="s">
        <v>12</v>
      </c>
      <c r="B518" s="9">
        <v>1</v>
      </c>
      <c r="C518" s="9">
        <v>0.52769999999999995</v>
      </c>
      <c r="D518" s="9">
        <v>6.6899999999999998E-3</v>
      </c>
      <c r="E518" s="9">
        <v>6230.7785999999996</v>
      </c>
      <c r="F518" s="9" t="s">
        <v>5</v>
      </c>
      <c r="G518" s="10"/>
      <c r="H518" s="64" t="s">
        <v>1156</v>
      </c>
      <c r="I518" s="64">
        <v>11859</v>
      </c>
      <c r="J518" s="64">
        <v>2133</v>
      </c>
      <c r="K518" s="64">
        <v>5737</v>
      </c>
      <c r="L518" s="64">
        <v>1419</v>
      </c>
      <c r="M518" s="64">
        <v>13278</v>
      </c>
      <c r="N518" s="64">
        <v>7870</v>
      </c>
      <c r="O518" s="64">
        <v>21148</v>
      </c>
      <c r="P518" s="64">
        <v>0.66162284849999997</v>
      </c>
      <c r="Q518" s="64">
        <v>0.67395999090000003</v>
      </c>
      <c r="R518" s="64">
        <v>0.89313149570000006</v>
      </c>
      <c r="S518" s="64">
        <v>0.76821921360000001</v>
      </c>
      <c r="T518" s="64">
        <v>0.66775662199999997</v>
      </c>
      <c r="U518" s="64">
        <v>0.24498500000000001</v>
      </c>
      <c r="V518" s="64">
        <v>0.14217653259999999</v>
      </c>
    </row>
    <row r="519" spans="1:22" ht="14.25" thickBot="1" x14ac:dyDescent="0.2">
      <c r="A519" s="11" t="s">
        <v>1162</v>
      </c>
      <c r="B519" s="9">
        <v>1</v>
      </c>
      <c r="C519" s="9">
        <v>0.84719999999999995</v>
      </c>
      <c r="D519" s="9">
        <v>1.5299999999999999E-2</v>
      </c>
      <c r="E519" s="9">
        <v>3076.5817000000002</v>
      </c>
      <c r="F519" s="9" t="s">
        <v>5</v>
      </c>
      <c r="G519" s="10">
        <v>0.23089999999999999</v>
      </c>
      <c r="H519" s="64" t="s">
        <v>1157</v>
      </c>
      <c r="I519" s="64">
        <v>11920</v>
      </c>
      <c r="J519" s="64">
        <v>2242</v>
      </c>
      <c r="K519" s="64">
        <v>5666</v>
      </c>
      <c r="L519" s="64">
        <v>1690</v>
      </c>
      <c r="M519" s="64">
        <v>13610</v>
      </c>
      <c r="N519" s="64">
        <v>7908</v>
      </c>
      <c r="O519" s="64">
        <v>21518</v>
      </c>
      <c r="P519" s="64">
        <v>0.65814666789999998</v>
      </c>
      <c r="Q519" s="64">
        <v>0.67781189580000001</v>
      </c>
      <c r="R519" s="64">
        <v>0.87582659809999996</v>
      </c>
      <c r="S519" s="64">
        <v>0.76420053850000003</v>
      </c>
      <c r="T519" s="64">
        <v>0.65995309020000004</v>
      </c>
      <c r="U519" s="64">
        <v>0.23491400000000001</v>
      </c>
      <c r="V519" s="64">
        <v>0.1333945628</v>
      </c>
    </row>
    <row r="520" spans="1:22" ht="14.25" thickBot="1" x14ac:dyDescent="0.2">
      <c r="A520" s="11" t="s">
        <v>1089</v>
      </c>
      <c r="B520" s="9">
        <v>1</v>
      </c>
      <c r="C520" s="9">
        <v>0.88460000000000005</v>
      </c>
      <c r="D520" s="9">
        <v>3.95E-2</v>
      </c>
      <c r="E520" s="9">
        <v>502.73340000000002</v>
      </c>
      <c r="F520" s="9" t="s">
        <v>5</v>
      </c>
      <c r="G520" s="10">
        <v>8.0799999999999997E-2</v>
      </c>
      <c r="H520" s="64" t="s">
        <v>1158</v>
      </c>
      <c r="I520" s="64">
        <v>14463</v>
      </c>
      <c r="J520" s="64">
        <v>2225</v>
      </c>
      <c r="K520" s="64">
        <v>5868</v>
      </c>
      <c r="L520" s="64">
        <v>1983</v>
      </c>
      <c r="M520" s="64">
        <v>16446</v>
      </c>
      <c r="N520" s="64">
        <v>8093</v>
      </c>
      <c r="O520" s="64">
        <v>24539</v>
      </c>
      <c r="P520" s="64">
        <v>0.68006031219999996</v>
      </c>
      <c r="Q520" s="64">
        <v>0.71137671540000003</v>
      </c>
      <c r="R520" s="64">
        <v>0.87942356799999999</v>
      </c>
      <c r="S520" s="64">
        <v>0.78652418629999998</v>
      </c>
      <c r="T520" s="64">
        <v>0.65440331630000004</v>
      </c>
      <c r="U520" s="64">
        <v>0.226383</v>
      </c>
      <c r="V520" s="64">
        <v>0.1189875958</v>
      </c>
    </row>
    <row r="521" spans="1:22" ht="14.25" thickBot="1" x14ac:dyDescent="0.2">
      <c r="A521" s="11" t="s">
        <v>1058</v>
      </c>
      <c r="B521" s="9">
        <v>1</v>
      </c>
      <c r="C521" s="9">
        <v>0.93389999999999995</v>
      </c>
      <c r="D521" s="9">
        <v>3.3799999999999997E-2</v>
      </c>
      <c r="E521" s="9">
        <v>763.48689999999999</v>
      </c>
      <c r="F521" s="9" t="s">
        <v>5</v>
      </c>
      <c r="G521" s="10">
        <v>9.9599999999999994E-2</v>
      </c>
      <c r="H521" s="64" t="s">
        <v>1159</v>
      </c>
      <c r="I521" s="64">
        <v>15779</v>
      </c>
      <c r="J521" s="64">
        <v>3099</v>
      </c>
      <c r="K521" s="64">
        <v>8820</v>
      </c>
      <c r="L521" s="64">
        <v>1990</v>
      </c>
      <c r="M521" s="64">
        <v>17769</v>
      </c>
      <c r="N521" s="64">
        <v>11919</v>
      </c>
      <c r="O521" s="64">
        <v>29688</v>
      </c>
      <c r="P521" s="64">
        <v>0.63587981680000005</v>
      </c>
      <c r="Q521" s="64">
        <v>0.64144883939999997</v>
      </c>
      <c r="R521" s="64">
        <v>0.88800720359999996</v>
      </c>
      <c r="S521" s="64">
        <v>0.74485460729999997</v>
      </c>
      <c r="T521" s="64">
        <v>0.65553890169999995</v>
      </c>
      <c r="U521" s="64">
        <v>0.23080500000000001</v>
      </c>
      <c r="V521" s="64">
        <v>0.1443300129</v>
      </c>
    </row>
    <row r="522" spans="1:22" ht="14.25" thickBot="1" x14ac:dyDescent="0.2">
      <c r="A522" s="11" t="s">
        <v>1091</v>
      </c>
      <c r="B522" s="9">
        <v>1</v>
      </c>
      <c r="C522" s="9">
        <v>0.1048</v>
      </c>
      <c r="D522" s="9">
        <v>9.2899999999999996E-3</v>
      </c>
      <c r="E522" s="9">
        <v>127.2424</v>
      </c>
      <c r="F522" s="9" t="s">
        <v>5</v>
      </c>
      <c r="G522" s="10">
        <v>4.0500000000000001E-2</v>
      </c>
      <c r="H522" s="64" t="s">
        <v>1031</v>
      </c>
      <c r="I522" s="64">
        <v>32131</v>
      </c>
      <c r="J522" s="64">
        <v>6730</v>
      </c>
      <c r="K522" s="64">
        <v>14952</v>
      </c>
      <c r="L522" s="64">
        <v>4740</v>
      </c>
      <c r="M522" s="64">
        <v>36871</v>
      </c>
      <c r="N522" s="64">
        <v>21682</v>
      </c>
      <c r="O522" s="64">
        <v>58553</v>
      </c>
      <c r="P522" s="64">
        <v>0.66368930709999996</v>
      </c>
      <c r="Q522" s="64">
        <v>0.68243315000000004</v>
      </c>
      <c r="R522" s="64">
        <v>0.871443682</v>
      </c>
      <c r="S522" s="64">
        <v>0.76544298070000005</v>
      </c>
      <c r="T522" s="64">
        <v>0.66181076989999998</v>
      </c>
      <c r="U522" s="155">
        <v>0.239011</v>
      </c>
      <c r="V522" s="64">
        <v>0.1388185837</v>
      </c>
    </row>
    <row r="523" spans="1:22" ht="14.25" thickBot="1" x14ac:dyDescent="0.2">
      <c r="A523" s="11" t="s">
        <v>1139</v>
      </c>
      <c r="B523" s="9">
        <v>1</v>
      </c>
      <c r="C523" s="9">
        <v>1.1828000000000001</v>
      </c>
      <c r="D523" s="9">
        <v>8.3500000000000005E-2</v>
      </c>
      <c r="E523" s="9">
        <v>200.73830000000001</v>
      </c>
      <c r="F523" s="9" t="s">
        <v>5</v>
      </c>
      <c r="G523" s="10">
        <v>0.05</v>
      </c>
      <c r="H523" s="64" t="s">
        <v>1149</v>
      </c>
      <c r="I523" s="64">
        <v>16397</v>
      </c>
      <c r="J523" s="64">
        <v>3311</v>
      </c>
      <c r="K523" s="64">
        <v>7972</v>
      </c>
      <c r="L523" s="64">
        <v>2248</v>
      </c>
      <c r="M523" s="64">
        <v>18645</v>
      </c>
      <c r="N523" s="64">
        <v>11283</v>
      </c>
      <c r="O523" s="64">
        <v>29928</v>
      </c>
      <c r="P523" s="64">
        <v>0.65851376640000003</v>
      </c>
      <c r="Q523" s="64">
        <v>0.67286306370000004</v>
      </c>
      <c r="R523" s="64">
        <v>0.87943148299999996</v>
      </c>
      <c r="S523" s="64">
        <v>0.76240293859999997</v>
      </c>
      <c r="T523" s="64">
        <v>0.65683951969999999</v>
      </c>
      <c r="U523" s="64">
        <v>0.233956</v>
      </c>
      <c r="V523" s="64">
        <v>0.13550925180000001</v>
      </c>
    </row>
    <row r="524" spans="1:22" ht="14.25" thickBot="1" x14ac:dyDescent="0.2">
      <c r="A524" s="11" t="s">
        <v>806</v>
      </c>
      <c r="B524" s="9">
        <v>1</v>
      </c>
      <c r="C524" s="9">
        <v>3.0739000000000001</v>
      </c>
      <c r="D524" s="9">
        <v>0.15179999999999999</v>
      </c>
      <c r="E524" s="9">
        <v>409.98579999999998</v>
      </c>
      <c r="F524" s="9" t="s">
        <v>5</v>
      </c>
      <c r="G524" s="10">
        <v>7.5999999999999998E-2</v>
      </c>
      <c r="H524" s="64" t="s">
        <v>1150</v>
      </c>
      <c r="I524" s="64">
        <v>15734</v>
      </c>
      <c r="J524" s="64">
        <v>3419</v>
      </c>
      <c r="K524" s="64">
        <v>6980</v>
      </c>
      <c r="L524" s="64">
        <v>2492</v>
      </c>
      <c r="M524" s="64">
        <v>18226</v>
      </c>
      <c r="N524" s="64">
        <v>10399</v>
      </c>
      <c r="O524" s="64">
        <v>28625</v>
      </c>
      <c r="P524" s="64">
        <v>0.66910043669999997</v>
      </c>
      <c r="Q524" s="64">
        <v>0.69270053710000001</v>
      </c>
      <c r="R524" s="64">
        <v>0.86327224840000005</v>
      </c>
      <c r="S524" s="64">
        <v>0.76863702980000004</v>
      </c>
      <c r="T524" s="64">
        <v>0.66765996149999995</v>
      </c>
      <c r="U524" s="64">
        <v>0.24541199999999999</v>
      </c>
      <c r="V524" s="64">
        <v>0.13878141120000001</v>
      </c>
    </row>
    <row r="525" spans="1:22" ht="14.25" thickBot="1" x14ac:dyDescent="0.2">
      <c r="A525" s="11" t="s">
        <v>150</v>
      </c>
      <c r="B525" s="9">
        <v>1</v>
      </c>
      <c r="C525" s="9">
        <v>0.39989999999999998</v>
      </c>
      <c r="D525" s="9">
        <v>2.4E-2</v>
      </c>
      <c r="E525" s="9">
        <v>277.62700000000001</v>
      </c>
      <c r="F525" s="9" t="s">
        <v>5</v>
      </c>
      <c r="G525" s="10">
        <v>7.4200000000000002E-2</v>
      </c>
      <c r="H525" s="64" t="s">
        <v>1033</v>
      </c>
      <c r="I525" s="64">
        <v>44628</v>
      </c>
      <c r="J525" s="64">
        <v>8711</v>
      </c>
      <c r="K525" s="64">
        <v>25858</v>
      </c>
      <c r="L525" s="64">
        <v>5984</v>
      </c>
      <c r="M525" s="64">
        <v>50612</v>
      </c>
      <c r="N525" s="64">
        <v>34569</v>
      </c>
      <c r="O525" s="64">
        <v>85181</v>
      </c>
      <c r="P525" s="64">
        <v>0.62618424299999997</v>
      </c>
      <c r="Q525" s="64">
        <v>0.6331470079</v>
      </c>
      <c r="R525" s="64">
        <v>0.88176716980000003</v>
      </c>
      <c r="S525" s="64">
        <v>0.73705593820000004</v>
      </c>
      <c r="T525" s="64">
        <v>0.62913974979999998</v>
      </c>
      <c r="U525" s="64">
        <v>0.18895799999999999</v>
      </c>
      <c r="V525" s="64">
        <v>0.1243442267</v>
      </c>
    </row>
    <row r="526" spans="1:22" ht="14.25" thickBot="1" x14ac:dyDescent="0.2">
      <c r="A526" s="11" t="s">
        <v>764</v>
      </c>
      <c r="B526" s="9">
        <v>1</v>
      </c>
      <c r="C526" s="9">
        <v>0.5675</v>
      </c>
      <c r="D526" s="9">
        <v>4.8300000000000003E-2</v>
      </c>
      <c r="E526" s="9">
        <v>138.28749999999999</v>
      </c>
      <c r="F526" s="9" t="s">
        <v>5</v>
      </c>
      <c r="G526" s="10">
        <v>4.2299999999999997E-2</v>
      </c>
      <c r="H526" s="64" t="s">
        <v>1043</v>
      </c>
      <c r="I526" s="64">
        <v>16595</v>
      </c>
      <c r="J526" s="64">
        <v>3695</v>
      </c>
      <c r="K526" s="64">
        <v>8968</v>
      </c>
      <c r="L526" s="64">
        <v>2424</v>
      </c>
      <c r="M526" s="64">
        <v>19019</v>
      </c>
      <c r="N526" s="64">
        <v>12663</v>
      </c>
      <c r="O526" s="64">
        <v>31682</v>
      </c>
      <c r="P526" s="64">
        <v>0.64042674070000005</v>
      </c>
      <c r="Q526" s="64">
        <v>0.64918045609999997</v>
      </c>
      <c r="R526" s="64">
        <v>0.87254850409999996</v>
      </c>
      <c r="S526" s="64">
        <v>0.74447086269999996</v>
      </c>
      <c r="T526" s="64">
        <v>0.64463530170000005</v>
      </c>
      <c r="U526" s="64">
        <v>0.205901</v>
      </c>
      <c r="V526" s="64">
        <v>0.13483621639999999</v>
      </c>
    </row>
    <row r="527" spans="1:22" x14ac:dyDescent="0.15">
      <c r="A527" s="4" t="s">
        <v>1140</v>
      </c>
      <c r="B527" s="1">
        <v>1</v>
      </c>
      <c r="C527" s="1">
        <v>0.39539999999999997</v>
      </c>
      <c r="D527" s="1">
        <v>4.1700000000000001E-2</v>
      </c>
      <c r="E527" s="1">
        <v>89.781099999999995</v>
      </c>
      <c r="F527" s="1" t="s">
        <v>5</v>
      </c>
      <c r="G527" s="2">
        <v>3.5700000000000003E-2</v>
      </c>
      <c r="H527" s="64" t="s">
        <v>1045</v>
      </c>
      <c r="I527" s="64">
        <v>13460</v>
      </c>
      <c r="J527" s="64">
        <v>2961</v>
      </c>
      <c r="K527" s="64">
        <v>10691</v>
      </c>
      <c r="L527" s="64">
        <v>1852</v>
      </c>
      <c r="M527" s="64">
        <v>15312</v>
      </c>
      <c r="N527" s="64">
        <v>13652</v>
      </c>
      <c r="O527" s="64">
        <v>28964</v>
      </c>
      <c r="P527" s="64">
        <v>0.56694517330000005</v>
      </c>
      <c r="Q527" s="64">
        <v>0.55732681880000001</v>
      </c>
      <c r="R527" s="64">
        <v>0.8790491118</v>
      </c>
      <c r="S527" s="64">
        <v>0.68215797079999996</v>
      </c>
      <c r="T527" s="64">
        <v>0.60007702419999998</v>
      </c>
      <c r="U527" s="64">
        <v>0.14903</v>
      </c>
      <c r="V527" s="64">
        <v>0.11267959769999999</v>
      </c>
    </row>
    <row r="528" spans="1:22" x14ac:dyDescent="0.15">
      <c r="H528" s="64" t="s">
        <v>1090</v>
      </c>
      <c r="I528" s="64">
        <v>14573</v>
      </c>
      <c r="J528" s="64">
        <v>2055</v>
      </c>
      <c r="K528" s="64">
        <v>6199</v>
      </c>
      <c r="L528" s="64">
        <v>1708</v>
      </c>
      <c r="M528" s="64">
        <v>16281</v>
      </c>
      <c r="N528" s="64">
        <v>8254</v>
      </c>
      <c r="O528" s="64">
        <v>24535</v>
      </c>
      <c r="P528" s="64">
        <v>0.67772569800000004</v>
      </c>
      <c r="Q528" s="64">
        <v>0.70156942040000003</v>
      </c>
      <c r="R528" s="64">
        <v>0.89509243900000002</v>
      </c>
      <c r="S528" s="64">
        <v>0.78660297410000002</v>
      </c>
      <c r="T528" s="64">
        <v>0.64960514010000003</v>
      </c>
      <c r="U528" s="64">
        <v>0.22473000000000001</v>
      </c>
      <c r="V528" s="64">
        <v>0.1176346662</v>
      </c>
    </row>
    <row r="529" spans="1:22" ht="14.25" thickBot="1" x14ac:dyDescent="0.2"/>
    <row r="530" spans="1:22" ht="15" thickBot="1" x14ac:dyDescent="0.25">
      <c r="A530" s="290" t="s">
        <v>7</v>
      </c>
      <c r="B530" s="291"/>
      <c r="C530" s="291"/>
      <c r="D530" s="291"/>
      <c r="E530" s="291"/>
      <c r="F530" s="291"/>
      <c r="G530" s="291"/>
      <c r="H530" s="64" t="s">
        <v>1004</v>
      </c>
      <c r="I530" s="64" t="s">
        <v>1005</v>
      </c>
      <c r="J530" s="64" t="s">
        <v>1006</v>
      </c>
      <c r="K530" s="64" t="s">
        <v>1007</v>
      </c>
      <c r="L530" s="64" t="s">
        <v>1008</v>
      </c>
      <c r="M530" s="64" t="s">
        <v>1009</v>
      </c>
      <c r="N530" s="64" t="s">
        <v>6</v>
      </c>
      <c r="O530" s="64" t="s">
        <v>1010</v>
      </c>
      <c r="P530" s="64" t="s">
        <v>1011</v>
      </c>
      <c r="Q530" s="64" t="s">
        <v>1012</v>
      </c>
      <c r="R530" s="64" t="s">
        <v>1013</v>
      </c>
      <c r="S530" s="64" t="s">
        <v>1014</v>
      </c>
      <c r="T530" s="64" t="s">
        <v>1015</v>
      </c>
      <c r="U530" s="64" t="s">
        <v>1016</v>
      </c>
      <c r="V530" s="64" t="s">
        <v>1017</v>
      </c>
    </row>
    <row r="531" spans="1:22" ht="14.25" x14ac:dyDescent="0.2">
      <c r="A531" s="292" t="s">
        <v>8</v>
      </c>
      <c r="B531" s="294" t="s">
        <v>1</v>
      </c>
      <c r="C531" s="294" t="s">
        <v>9</v>
      </c>
      <c r="D531" s="7" t="s">
        <v>10</v>
      </c>
      <c r="E531" s="7" t="s">
        <v>3</v>
      </c>
      <c r="F531" s="294" t="s">
        <v>4</v>
      </c>
      <c r="G531" s="296" t="s">
        <v>13</v>
      </c>
      <c r="H531" s="64" t="s">
        <v>1029</v>
      </c>
      <c r="I531" s="64">
        <v>65071</v>
      </c>
      <c r="J531" s="64">
        <v>11509</v>
      </c>
      <c r="K531" s="64">
        <v>30742</v>
      </c>
      <c r="L531" s="64">
        <v>8351</v>
      </c>
      <c r="M531" s="64">
        <v>73422</v>
      </c>
      <c r="N531" s="64">
        <v>42251</v>
      </c>
      <c r="O531" s="64">
        <v>115673</v>
      </c>
      <c r="P531" s="64">
        <v>0.66203867800000005</v>
      </c>
      <c r="Q531" s="64">
        <v>0.67914583620000002</v>
      </c>
      <c r="R531" s="64">
        <v>0.886260249</v>
      </c>
      <c r="S531" s="64">
        <v>0.76900168400000002</v>
      </c>
      <c r="T531" s="64">
        <v>0.65805986100000002</v>
      </c>
      <c r="U531" s="64">
        <v>0.22941800000000001</v>
      </c>
      <c r="V531" s="64">
        <v>0.13510650760000001</v>
      </c>
    </row>
    <row r="532" spans="1:22" ht="15" thickBot="1" x14ac:dyDescent="0.25">
      <c r="A532" s="293"/>
      <c r="B532" s="295"/>
      <c r="C532" s="295"/>
      <c r="D532" s="8" t="s">
        <v>11</v>
      </c>
      <c r="E532" s="8" t="s">
        <v>2</v>
      </c>
      <c r="F532" s="295"/>
      <c r="G532" s="297"/>
      <c r="H532" s="64" t="s">
        <v>1155</v>
      </c>
      <c r="I532" s="64">
        <v>11125</v>
      </c>
      <c r="J532" s="64">
        <v>1758</v>
      </c>
      <c r="K532" s="64">
        <v>4703</v>
      </c>
      <c r="L532" s="64">
        <v>1194</v>
      </c>
      <c r="M532" s="64">
        <v>12319</v>
      </c>
      <c r="N532" s="64">
        <v>6461</v>
      </c>
      <c r="O532" s="64">
        <v>18780</v>
      </c>
      <c r="P532" s="64">
        <v>0.68599574009999997</v>
      </c>
      <c r="Q532" s="64">
        <v>0.70286833459999998</v>
      </c>
      <c r="R532" s="64">
        <v>0.90307654839999996</v>
      </c>
      <c r="S532" s="64">
        <v>0.79049277009999996</v>
      </c>
      <c r="T532" s="64">
        <v>0.68387781150000004</v>
      </c>
      <c r="U532" s="64">
        <v>0.27051500000000001</v>
      </c>
      <c r="V532" s="64">
        <v>0.1453064372</v>
      </c>
    </row>
    <row r="533" spans="1:22" ht="14.25" thickBot="1" x14ac:dyDescent="0.2">
      <c r="A533" s="11" t="s">
        <v>12</v>
      </c>
      <c r="B533" s="9">
        <v>1</v>
      </c>
      <c r="C533" s="9">
        <v>0.52869999999999995</v>
      </c>
      <c r="D533" s="9">
        <v>6.6800000000000002E-3</v>
      </c>
      <c r="E533" s="9">
        <v>6256.5653000000002</v>
      </c>
      <c r="F533" s="9" t="s">
        <v>5</v>
      </c>
      <c r="G533" s="10"/>
      <c r="H533" s="64" t="s">
        <v>1156</v>
      </c>
      <c r="I533" s="64">
        <v>11877</v>
      </c>
      <c r="J533" s="64">
        <v>2121</v>
      </c>
      <c r="K533" s="64">
        <v>5749</v>
      </c>
      <c r="L533" s="64">
        <v>1401</v>
      </c>
      <c r="M533" s="64">
        <v>13278</v>
      </c>
      <c r="N533" s="64">
        <v>7870</v>
      </c>
      <c r="O533" s="64">
        <v>21148</v>
      </c>
      <c r="P533" s="64">
        <v>0.66190656329999997</v>
      </c>
      <c r="Q533" s="64">
        <v>0.67383410870000005</v>
      </c>
      <c r="R533" s="64">
        <v>0.89448712159999999</v>
      </c>
      <c r="S533" s="64">
        <v>0.76863836399999996</v>
      </c>
      <c r="T533" s="64">
        <v>0.66662541220000004</v>
      </c>
      <c r="U533" s="64">
        <v>0.245644</v>
      </c>
      <c r="V533" s="64">
        <v>0.14130366019999999</v>
      </c>
    </row>
    <row r="534" spans="1:22" ht="14.25" thickBot="1" x14ac:dyDescent="0.2">
      <c r="A534" s="11" t="s">
        <v>1095</v>
      </c>
      <c r="B534" s="9">
        <v>1</v>
      </c>
      <c r="C534" s="9">
        <v>0.84119999999999995</v>
      </c>
      <c r="D534" s="9">
        <v>1.5299999999999999E-2</v>
      </c>
      <c r="E534" s="9">
        <v>3023.6307000000002</v>
      </c>
      <c r="F534" s="9" t="s">
        <v>5</v>
      </c>
      <c r="G534" s="10">
        <v>0.2293</v>
      </c>
      <c r="H534" s="64" t="s">
        <v>1157</v>
      </c>
      <c r="I534" s="64">
        <v>11906</v>
      </c>
      <c r="J534" s="64">
        <v>2275</v>
      </c>
      <c r="K534" s="64">
        <v>5633</v>
      </c>
      <c r="L534" s="64">
        <v>1704</v>
      </c>
      <c r="M534" s="64">
        <v>13610</v>
      </c>
      <c r="N534" s="64">
        <v>7908</v>
      </c>
      <c r="O534" s="64">
        <v>21518</v>
      </c>
      <c r="P534" s="64">
        <v>0.65902964959999999</v>
      </c>
      <c r="Q534" s="64">
        <v>0.67883003590000002</v>
      </c>
      <c r="R534" s="64">
        <v>0.8747979427</v>
      </c>
      <c r="S534" s="64">
        <v>0.76445471760000006</v>
      </c>
      <c r="T534" s="64">
        <v>0.66058825089999995</v>
      </c>
      <c r="U534" s="64">
        <v>0.237008</v>
      </c>
      <c r="V534" s="64">
        <v>0.13368479059999999</v>
      </c>
    </row>
    <row r="535" spans="1:22" ht="14.25" thickBot="1" x14ac:dyDescent="0.2">
      <c r="A535" s="11" t="s">
        <v>1089</v>
      </c>
      <c r="B535" s="9">
        <v>1</v>
      </c>
      <c r="C535" s="9">
        <v>0.877</v>
      </c>
      <c r="D535" s="9">
        <v>3.9399999999999998E-2</v>
      </c>
      <c r="E535" s="9">
        <v>494.18389999999999</v>
      </c>
      <c r="F535" s="9" t="s">
        <v>5</v>
      </c>
      <c r="G535" s="10">
        <v>8.0100000000000005E-2</v>
      </c>
      <c r="H535" s="64" t="s">
        <v>1158</v>
      </c>
      <c r="I535" s="64">
        <v>14410</v>
      </c>
      <c r="J535" s="64">
        <v>2258</v>
      </c>
      <c r="K535" s="64">
        <v>5835</v>
      </c>
      <c r="L535" s="64">
        <v>2036</v>
      </c>
      <c r="M535" s="64">
        <v>16446</v>
      </c>
      <c r="N535" s="64">
        <v>8093</v>
      </c>
      <c r="O535" s="64">
        <v>24539</v>
      </c>
      <c r="P535" s="64">
        <v>0.67924528299999998</v>
      </c>
      <c r="Q535" s="64">
        <v>0.71178068660000005</v>
      </c>
      <c r="R535" s="64">
        <v>0.87620089990000005</v>
      </c>
      <c r="S535" s="64">
        <v>0.78547872780000005</v>
      </c>
      <c r="T535" s="64">
        <v>0.65326672080000003</v>
      </c>
      <c r="U535" s="64">
        <v>0.224074</v>
      </c>
      <c r="V535" s="64">
        <v>0.11831752399999999</v>
      </c>
    </row>
    <row r="536" spans="1:22" ht="14.25" thickBot="1" x14ac:dyDescent="0.2">
      <c r="A536" s="11" t="s">
        <v>1058</v>
      </c>
      <c r="B536" s="9">
        <v>1</v>
      </c>
      <c r="C536" s="9">
        <v>0.94079999999999997</v>
      </c>
      <c r="D536" s="9">
        <v>3.3799999999999997E-2</v>
      </c>
      <c r="E536" s="9">
        <v>776.94650000000001</v>
      </c>
      <c r="F536" s="9" t="s">
        <v>5</v>
      </c>
      <c r="G536" s="10">
        <v>0.1003</v>
      </c>
      <c r="H536" s="64" t="s">
        <v>1159</v>
      </c>
      <c r="I536" s="64">
        <v>15808</v>
      </c>
      <c r="J536" s="64">
        <v>3112</v>
      </c>
      <c r="K536" s="64">
        <v>8807</v>
      </c>
      <c r="L536" s="64">
        <v>1961</v>
      </c>
      <c r="M536" s="64">
        <v>17769</v>
      </c>
      <c r="N536" s="64">
        <v>11919</v>
      </c>
      <c r="O536" s="64">
        <v>29688</v>
      </c>
      <c r="P536" s="64">
        <v>0.63729452980000001</v>
      </c>
      <c r="Q536" s="64">
        <v>0.64221003450000003</v>
      </c>
      <c r="R536" s="64">
        <v>0.88963925939999999</v>
      </c>
      <c r="S536" s="64">
        <v>0.74594186490000003</v>
      </c>
      <c r="T536" s="64">
        <v>0.65623165110000004</v>
      </c>
      <c r="U536" s="64">
        <v>0.23319500000000001</v>
      </c>
      <c r="V536" s="64">
        <v>0.14484551749999999</v>
      </c>
    </row>
    <row r="537" spans="1:22" ht="14.25" thickBot="1" x14ac:dyDescent="0.2">
      <c r="A537" s="11" t="s">
        <v>1091</v>
      </c>
      <c r="B537" s="9">
        <v>1</v>
      </c>
      <c r="C537" s="9">
        <v>0.1011</v>
      </c>
      <c r="D537" s="9">
        <v>9.2800000000000001E-3</v>
      </c>
      <c r="E537" s="9">
        <v>118.4589</v>
      </c>
      <c r="F537" s="9" t="s">
        <v>5</v>
      </c>
      <c r="G537" s="10">
        <v>3.9E-2</v>
      </c>
      <c r="H537" s="64" t="s">
        <v>1031</v>
      </c>
      <c r="I537" s="64">
        <v>32342</v>
      </c>
      <c r="J537" s="64">
        <v>6511</v>
      </c>
      <c r="K537" s="64">
        <v>15171</v>
      </c>
      <c r="L537" s="64">
        <v>4529</v>
      </c>
      <c r="M537" s="64">
        <v>36871</v>
      </c>
      <c r="N537" s="64">
        <v>21682</v>
      </c>
      <c r="O537" s="64">
        <v>58553</v>
      </c>
      <c r="P537" s="64">
        <v>0.66355267880000002</v>
      </c>
      <c r="Q537" s="64">
        <v>0.68069791430000004</v>
      </c>
      <c r="R537" s="64">
        <v>0.87716633669999999</v>
      </c>
      <c r="S537" s="64">
        <v>0.76654342060000003</v>
      </c>
      <c r="T537" s="64">
        <v>0.66154373379999998</v>
      </c>
      <c r="U537" s="155">
        <v>0.23703199999999999</v>
      </c>
      <c r="V537" s="64">
        <v>0.13869463809999999</v>
      </c>
    </row>
    <row r="538" spans="1:22" ht="14.25" thickBot="1" x14ac:dyDescent="0.2">
      <c r="A538" s="11" t="s">
        <v>1139</v>
      </c>
      <c r="B538" s="9">
        <v>1</v>
      </c>
      <c r="C538" s="9">
        <v>1.1753</v>
      </c>
      <c r="D538" s="9">
        <v>8.3500000000000005E-2</v>
      </c>
      <c r="E538" s="9">
        <v>198.01300000000001</v>
      </c>
      <c r="F538" s="9" t="s">
        <v>5</v>
      </c>
      <c r="G538" s="10">
        <v>4.9700000000000001E-2</v>
      </c>
      <c r="H538" s="64" t="s">
        <v>1149</v>
      </c>
      <c r="I538" s="64">
        <v>16506</v>
      </c>
      <c r="J538" s="64">
        <v>3195</v>
      </c>
      <c r="K538" s="64">
        <v>8088</v>
      </c>
      <c r="L538" s="64">
        <v>2139</v>
      </c>
      <c r="M538" s="64">
        <v>18645</v>
      </c>
      <c r="N538" s="64">
        <v>11283</v>
      </c>
      <c r="O538" s="64">
        <v>29928</v>
      </c>
      <c r="P538" s="64">
        <v>0.65827987170000002</v>
      </c>
      <c r="Q538" s="64">
        <v>0.67113930229999996</v>
      </c>
      <c r="R538" s="64">
        <v>0.88527755429999999</v>
      </c>
      <c r="S538" s="64">
        <v>0.76347741619999998</v>
      </c>
      <c r="T538" s="64">
        <v>0.65752111140000002</v>
      </c>
      <c r="U538" s="64">
        <v>0.231851</v>
      </c>
      <c r="V538" s="64">
        <v>0.13607186909999999</v>
      </c>
    </row>
    <row r="539" spans="1:22" ht="14.25" thickBot="1" x14ac:dyDescent="0.2">
      <c r="A539" s="11" t="s">
        <v>806</v>
      </c>
      <c r="B539" s="9">
        <v>1</v>
      </c>
      <c r="C539" s="9">
        <v>3.0030999999999999</v>
      </c>
      <c r="D539" s="9">
        <v>0.1515</v>
      </c>
      <c r="E539" s="9">
        <v>392.71460000000002</v>
      </c>
      <c r="F539" s="9" t="s">
        <v>5</v>
      </c>
      <c r="G539" s="10">
        <v>7.4200000000000002E-2</v>
      </c>
      <c r="H539" s="64" t="s">
        <v>1150</v>
      </c>
      <c r="I539" s="64">
        <v>15836</v>
      </c>
      <c r="J539" s="64">
        <v>3316</v>
      </c>
      <c r="K539" s="64">
        <v>7083</v>
      </c>
      <c r="L539" s="64">
        <v>2390</v>
      </c>
      <c r="M539" s="64">
        <v>18226</v>
      </c>
      <c r="N539" s="64">
        <v>10399</v>
      </c>
      <c r="O539" s="64">
        <v>28625</v>
      </c>
      <c r="P539" s="64">
        <v>0.66906550220000005</v>
      </c>
      <c r="Q539" s="64">
        <v>0.69095510280000005</v>
      </c>
      <c r="R539" s="64">
        <v>0.86886864919999995</v>
      </c>
      <c r="S539" s="64">
        <v>0.76976546359999998</v>
      </c>
      <c r="T539" s="64">
        <v>0.66642835</v>
      </c>
      <c r="U539" s="64">
        <v>0.24548400000000001</v>
      </c>
      <c r="V539" s="64">
        <v>0.1380401624</v>
      </c>
    </row>
    <row r="540" spans="1:22" ht="14.25" thickBot="1" x14ac:dyDescent="0.2">
      <c r="A540" s="11" t="s">
        <v>150</v>
      </c>
      <c r="B540" s="9">
        <v>1</v>
      </c>
      <c r="C540" s="9">
        <v>0.45889999999999997</v>
      </c>
      <c r="D540" s="9">
        <v>2.3E-2</v>
      </c>
      <c r="E540" s="9">
        <v>397.7724</v>
      </c>
      <c r="F540" s="9" t="s">
        <v>5</v>
      </c>
      <c r="G540" s="10">
        <v>8.5099999999999995E-2</v>
      </c>
      <c r="H540" s="64" t="s">
        <v>1033</v>
      </c>
      <c r="I540" s="64">
        <v>44767</v>
      </c>
      <c r="J540" s="64">
        <v>8478</v>
      </c>
      <c r="K540" s="64">
        <v>26091</v>
      </c>
      <c r="L540" s="64">
        <v>5845</v>
      </c>
      <c r="M540" s="64">
        <v>50612</v>
      </c>
      <c r="N540" s="64">
        <v>34569</v>
      </c>
      <c r="O540" s="64">
        <v>85181</v>
      </c>
      <c r="P540" s="64">
        <v>0.62508071050000003</v>
      </c>
      <c r="Q540" s="64">
        <v>0.6317846962</v>
      </c>
      <c r="R540" s="64">
        <v>0.88451355409999999</v>
      </c>
      <c r="S540" s="64">
        <v>0.73708734669999998</v>
      </c>
      <c r="T540" s="64">
        <v>0.62844465620000001</v>
      </c>
      <c r="U540" s="64">
        <v>0.18773000000000001</v>
      </c>
      <c r="V540" s="64">
        <v>0.1238724018</v>
      </c>
    </row>
    <row r="541" spans="1:22" ht="14.25" thickBot="1" x14ac:dyDescent="0.2">
      <c r="A541" s="11" t="s">
        <v>764</v>
      </c>
      <c r="B541" s="9">
        <v>1</v>
      </c>
      <c r="C541" s="9">
        <v>0.52959999999999996</v>
      </c>
      <c r="D541" s="9">
        <v>4.8099999999999997E-2</v>
      </c>
      <c r="E541" s="9">
        <v>121.0672</v>
      </c>
      <c r="F541" s="9" t="s">
        <v>5</v>
      </c>
      <c r="G541" s="10">
        <v>3.95E-2</v>
      </c>
      <c r="H541" s="64" t="s">
        <v>1043</v>
      </c>
      <c r="I541" s="64">
        <v>16656</v>
      </c>
      <c r="J541" s="64">
        <v>3588</v>
      </c>
      <c r="K541" s="64">
        <v>9075</v>
      </c>
      <c r="L541" s="64">
        <v>2363</v>
      </c>
      <c r="M541" s="64">
        <v>19019</v>
      </c>
      <c r="N541" s="64">
        <v>12663</v>
      </c>
      <c r="O541" s="64">
        <v>31682</v>
      </c>
      <c r="P541" s="64">
        <v>0.63897481219999996</v>
      </c>
      <c r="Q541" s="64">
        <v>0.64731258020000004</v>
      </c>
      <c r="R541" s="64">
        <v>0.8757558231</v>
      </c>
      <c r="S541" s="64">
        <v>0.74440223459999999</v>
      </c>
      <c r="T541" s="64">
        <v>0.64349501249999996</v>
      </c>
      <c r="U541" s="64">
        <v>0.205008</v>
      </c>
      <c r="V541" s="64">
        <v>0.1339697145</v>
      </c>
    </row>
    <row r="542" spans="1:22" x14ac:dyDescent="0.15">
      <c r="A542" s="4" t="s">
        <v>1060</v>
      </c>
      <c r="B542" s="1">
        <v>1</v>
      </c>
      <c r="C542" s="1">
        <v>0.4582</v>
      </c>
      <c r="D542" s="1">
        <v>6.0400000000000002E-2</v>
      </c>
      <c r="E542" s="1">
        <v>57.610399999999998</v>
      </c>
      <c r="F542" s="1" t="s">
        <v>5</v>
      </c>
      <c r="G542" s="2">
        <v>2.6499999999999999E-2</v>
      </c>
      <c r="H542" s="64" t="s">
        <v>1045</v>
      </c>
      <c r="I542" s="64">
        <v>13502</v>
      </c>
      <c r="J542" s="64">
        <v>2879</v>
      </c>
      <c r="K542" s="64">
        <v>10773</v>
      </c>
      <c r="L542" s="64">
        <v>1810</v>
      </c>
      <c r="M542" s="64">
        <v>15312</v>
      </c>
      <c r="N542" s="64">
        <v>13652</v>
      </c>
      <c r="O542" s="64">
        <v>28964</v>
      </c>
      <c r="P542" s="64">
        <v>0.56556414860000004</v>
      </c>
      <c r="Q542" s="64">
        <v>0.55621009269999999</v>
      </c>
      <c r="R542" s="64">
        <v>0.88179205849999998</v>
      </c>
      <c r="S542" s="64">
        <v>0.68214312779999997</v>
      </c>
      <c r="T542" s="64">
        <v>0.59988387409999999</v>
      </c>
      <c r="U542" s="64">
        <v>0.147368</v>
      </c>
      <c r="V542" s="64">
        <v>0.1126038401</v>
      </c>
    </row>
    <row r="543" spans="1:22" x14ac:dyDescent="0.15">
      <c r="H543" s="64" t="s">
        <v>1090</v>
      </c>
      <c r="I543" s="64">
        <v>14609</v>
      </c>
      <c r="J543" s="64">
        <v>2011</v>
      </c>
      <c r="K543" s="64">
        <v>6243</v>
      </c>
      <c r="L543" s="64">
        <v>1672</v>
      </c>
      <c r="M543" s="64">
        <v>16281</v>
      </c>
      <c r="N543" s="64">
        <v>8254</v>
      </c>
      <c r="O543" s="64">
        <v>24535</v>
      </c>
      <c r="P543" s="64">
        <v>0.67739963319999996</v>
      </c>
      <c r="Q543" s="64">
        <v>0.70060425859999997</v>
      </c>
      <c r="R543" s="64">
        <v>0.89730360539999998</v>
      </c>
      <c r="S543" s="64">
        <v>0.78684727870000004</v>
      </c>
      <c r="T543" s="64">
        <v>0.64917622919999995</v>
      </c>
      <c r="U543" s="64">
        <v>0.22340199999999999</v>
      </c>
      <c r="V543" s="64">
        <v>0.1173625699</v>
      </c>
    </row>
    <row r="544" spans="1:22" ht="14.25" thickBot="1" x14ac:dyDescent="0.2"/>
    <row r="545" spans="1:22" ht="15" thickBot="1" x14ac:dyDescent="0.25">
      <c r="A545" s="290" t="s">
        <v>7</v>
      </c>
      <c r="B545" s="291"/>
      <c r="C545" s="291"/>
      <c r="D545" s="291"/>
      <c r="E545" s="291"/>
      <c r="F545" s="291"/>
      <c r="G545" s="291"/>
      <c r="H545" s="64" t="s">
        <v>1004</v>
      </c>
      <c r="I545" s="64" t="s">
        <v>1005</v>
      </c>
      <c r="J545" s="64" t="s">
        <v>1006</v>
      </c>
      <c r="K545" s="64" t="s">
        <v>1007</v>
      </c>
      <c r="L545" s="64" t="s">
        <v>1008</v>
      </c>
      <c r="M545" s="64" t="s">
        <v>1009</v>
      </c>
      <c r="N545" s="64" t="s">
        <v>6</v>
      </c>
      <c r="O545" s="64" t="s">
        <v>1010</v>
      </c>
      <c r="P545" s="64" t="s">
        <v>1011</v>
      </c>
      <c r="Q545" s="64" t="s">
        <v>1012</v>
      </c>
      <c r="R545" s="64" t="s">
        <v>1013</v>
      </c>
      <c r="S545" s="64" t="s">
        <v>1014</v>
      </c>
      <c r="T545" s="64" t="s">
        <v>1015</v>
      </c>
      <c r="U545" s="64" t="s">
        <v>1016</v>
      </c>
      <c r="V545" s="64" t="s">
        <v>1017</v>
      </c>
    </row>
    <row r="546" spans="1:22" ht="14.25" x14ac:dyDescent="0.2">
      <c r="A546" s="292" t="s">
        <v>8</v>
      </c>
      <c r="B546" s="294" t="s">
        <v>1</v>
      </c>
      <c r="C546" s="294" t="s">
        <v>9</v>
      </c>
      <c r="D546" s="7" t="s">
        <v>10</v>
      </c>
      <c r="E546" s="7" t="s">
        <v>3</v>
      </c>
      <c r="F546" s="294" t="s">
        <v>4</v>
      </c>
      <c r="G546" s="296" t="s">
        <v>13</v>
      </c>
      <c r="H546" s="64" t="s">
        <v>1029</v>
      </c>
      <c r="I546" s="64">
        <v>65071</v>
      </c>
      <c r="J546" s="64">
        <v>11509</v>
      </c>
      <c r="K546" s="64">
        <v>30742</v>
      </c>
      <c r="L546" s="64">
        <v>8351</v>
      </c>
      <c r="M546" s="64">
        <v>73422</v>
      </c>
      <c r="N546" s="64">
        <v>42251</v>
      </c>
      <c r="O546" s="64">
        <v>115673</v>
      </c>
      <c r="P546" s="64">
        <v>0.66203867800000005</v>
      </c>
      <c r="Q546" s="64">
        <v>0.67914583620000002</v>
      </c>
      <c r="R546" s="64">
        <v>0.886260249</v>
      </c>
      <c r="S546" s="64">
        <v>0.76900168400000002</v>
      </c>
      <c r="T546" s="64">
        <v>0.65805986100000002</v>
      </c>
      <c r="U546" s="64">
        <v>0.22941800000000001</v>
      </c>
      <c r="V546" s="64">
        <v>0.13510650760000001</v>
      </c>
    </row>
    <row r="547" spans="1:22" ht="15" thickBot="1" x14ac:dyDescent="0.25">
      <c r="A547" s="293"/>
      <c r="B547" s="295"/>
      <c r="C547" s="295"/>
      <c r="D547" s="8" t="s">
        <v>11</v>
      </c>
      <c r="E547" s="8" t="s">
        <v>2</v>
      </c>
      <c r="F547" s="295"/>
      <c r="G547" s="297"/>
      <c r="H547" s="64" t="s">
        <v>1155</v>
      </c>
      <c r="I547" s="64">
        <v>11120</v>
      </c>
      <c r="J547" s="64">
        <v>1784</v>
      </c>
      <c r="K547" s="64">
        <v>4677</v>
      </c>
      <c r="L547" s="64">
        <v>1199</v>
      </c>
      <c r="M547" s="64">
        <v>12319</v>
      </c>
      <c r="N547" s="64">
        <v>6461</v>
      </c>
      <c r="O547" s="64">
        <v>18780</v>
      </c>
      <c r="P547" s="64">
        <v>0.68711395099999995</v>
      </c>
      <c r="Q547" s="64">
        <v>0.70393112619999998</v>
      </c>
      <c r="R547" s="64">
        <v>0.9026706713</v>
      </c>
      <c r="S547" s="64">
        <v>0.79100867829999999</v>
      </c>
      <c r="T547" s="64">
        <v>0.68343301140000001</v>
      </c>
      <c r="U547" s="64">
        <v>0.271677</v>
      </c>
      <c r="V547" s="64">
        <v>0.1448737722</v>
      </c>
    </row>
    <row r="548" spans="1:22" ht="14.25" thickBot="1" x14ac:dyDescent="0.2">
      <c r="A548" s="11" t="s">
        <v>12</v>
      </c>
      <c r="B548" s="9">
        <v>1</v>
      </c>
      <c r="C548" s="9">
        <v>0.52959999999999996</v>
      </c>
      <c r="D548" s="9">
        <v>6.6899999999999998E-3</v>
      </c>
      <c r="E548" s="9">
        <v>6261.2069000000001</v>
      </c>
      <c r="F548" s="9" t="s">
        <v>5</v>
      </c>
      <c r="G548" s="10"/>
      <c r="H548" s="64" t="s">
        <v>1156</v>
      </c>
      <c r="I548" s="64">
        <v>11872</v>
      </c>
      <c r="J548" s="64">
        <v>2133</v>
      </c>
      <c r="K548" s="64">
        <v>5737</v>
      </c>
      <c r="L548" s="64">
        <v>1406</v>
      </c>
      <c r="M548" s="64">
        <v>13278</v>
      </c>
      <c r="N548" s="64">
        <v>7870</v>
      </c>
      <c r="O548" s="64">
        <v>21148</v>
      </c>
      <c r="P548" s="64">
        <v>0.66223756379999998</v>
      </c>
      <c r="Q548" s="64">
        <v>0.67420069279999995</v>
      </c>
      <c r="R548" s="64">
        <v>0.89411055880000001</v>
      </c>
      <c r="S548" s="64">
        <v>0.76873765660000004</v>
      </c>
      <c r="T548" s="64">
        <v>0.6672895646</v>
      </c>
      <c r="U548" s="64">
        <v>0.24335300000000001</v>
      </c>
      <c r="V548" s="64">
        <v>0.14160039159999999</v>
      </c>
    </row>
    <row r="549" spans="1:22" ht="14.25" thickBot="1" x14ac:dyDescent="0.2">
      <c r="A549" s="11" t="s">
        <v>1095</v>
      </c>
      <c r="B549" s="9">
        <v>1</v>
      </c>
      <c r="C549" s="9">
        <v>0.82709999999999995</v>
      </c>
      <c r="D549" s="9">
        <v>1.54E-2</v>
      </c>
      <c r="E549" s="9">
        <v>2896.6262000000002</v>
      </c>
      <c r="F549" s="9" t="s">
        <v>5</v>
      </c>
      <c r="G549" s="10">
        <v>0.22539999999999999</v>
      </c>
      <c r="H549" s="64" t="s">
        <v>1157</v>
      </c>
      <c r="I549" s="64">
        <v>11910</v>
      </c>
      <c r="J549" s="64">
        <v>2304</v>
      </c>
      <c r="K549" s="64">
        <v>5604</v>
      </c>
      <c r="L549" s="64">
        <v>1700</v>
      </c>
      <c r="M549" s="64">
        <v>13610</v>
      </c>
      <c r="N549" s="64">
        <v>7908</v>
      </c>
      <c r="O549" s="64">
        <v>21518</v>
      </c>
      <c r="P549" s="64">
        <v>0.6605632494</v>
      </c>
      <c r="Q549" s="64">
        <v>0.68002740660000005</v>
      </c>
      <c r="R549" s="64">
        <v>0.87509184419999997</v>
      </c>
      <c r="S549" s="64">
        <v>0.76532579359999997</v>
      </c>
      <c r="T549" s="64">
        <v>0.66159809609999998</v>
      </c>
      <c r="U549" s="64">
        <v>0.23868400000000001</v>
      </c>
      <c r="V549" s="64">
        <v>0.13446877300000001</v>
      </c>
    </row>
    <row r="550" spans="1:22" ht="14.25" thickBot="1" x14ac:dyDescent="0.2">
      <c r="A550" s="11" t="s">
        <v>1089</v>
      </c>
      <c r="B550" s="9">
        <v>1</v>
      </c>
      <c r="C550" s="9">
        <v>0.86439999999999995</v>
      </c>
      <c r="D550" s="9">
        <v>3.95E-2</v>
      </c>
      <c r="E550" s="9">
        <v>479.97199999999998</v>
      </c>
      <c r="F550" s="9" t="s">
        <v>5</v>
      </c>
      <c r="G550" s="10">
        <v>7.8899999999999998E-2</v>
      </c>
      <c r="H550" s="64" t="s">
        <v>1158</v>
      </c>
      <c r="I550" s="64">
        <v>14423</v>
      </c>
      <c r="J550" s="64">
        <v>2290</v>
      </c>
      <c r="K550" s="64">
        <v>5803</v>
      </c>
      <c r="L550" s="64">
        <v>2023</v>
      </c>
      <c r="M550" s="64">
        <v>16446</v>
      </c>
      <c r="N550" s="64">
        <v>8093</v>
      </c>
      <c r="O550" s="64">
        <v>24539</v>
      </c>
      <c r="P550" s="64">
        <v>0.68107909860000004</v>
      </c>
      <c r="Q550" s="64">
        <v>0.7130920597</v>
      </c>
      <c r="R550" s="64">
        <v>0.87699136570000003</v>
      </c>
      <c r="S550" s="64">
        <v>0.78659467709999997</v>
      </c>
      <c r="T550" s="64">
        <v>0.65644194249999999</v>
      </c>
      <c r="U550" s="64">
        <v>0.22849900000000001</v>
      </c>
      <c r="V550" s="64">
        <v>0.12030220110000001</v>
      </c>
    </row>
    <row r="551" spans="1:22" ht="14.25" thickBot="1" x14ac:dyDescent="0.2">
      <c r="A551" s="11" t="s">
        <v>1058</v>
      </c>
      <c r="B551" s="9">
        <v>1</v>
      </c>
      <c r="C551" s="9">
        <v>0.9476</v>
      </c>
      <c r="D551" s="9">
        <v>3.3799999999999997E-2</v>
      </c>
      <c r="E551" s="9">
        <v>787.50300000000004</v>
      </c>
      <c r="F551" s="9" t="s">
        <v>5</v>
      </c>
      <c r="G551" s="10">
        <v>0.1011</v>
      </c>
      <c r="H551" s="64" t="s">
        <v>1159</v>
      </c>
      <c r="I551" s="64">
        <v>15769</v>
      </c>
      <c r="J551" s="64">
        <v>3188</v>
      </c>
      <c r="K551" s="64">
        <v>8731</v>
      </c>
      <c r="L551" s="64">
        <v>2000</v>
      </c>
      <c r="M551" s="64">
        <v>17769</v>
      </c>
      <c r="N551" s="64">
        <v>11919</v>
      </c>
      <c r="O551" s="64">
        <v>29688</v>
      </c>
      <c r="P551" s="64">
        <v>0.63854082459999995</v>
      </c>
      <c r="Q551" s="64">
        <v>0.64363265309999995</v>
      </c>
      <c r="R551" s="64">
        <v>0.88744442570000004</v>
      </c>
      <c r="S551" s="64">
        <v>0.74612600250000005</v>
      </c>
      <c r="T551" s="64">
        <v>0.65773145720000004</v>
      </c>
      <c r="U551" s="64">
        <v>0.23284099999999999</v>
      </c>
      <c r="V551" s="64">
        <v>0.14621250490000001</v>
      </c>
    </row>
    <row r="552" spans="1:22" ht="14.25" thickBot="1" x14ac:dyDescent="0.2">
      <c r="A552" s="11" t="s">
        <v>1091</v>
      </c>
      <c r="B552" s="9">
        <v>1</v>
      </c>
      <c r="C552" s="9">
        <v>0.1062</v>
      </c>
      <c r="D552" s="9">
        <v>9.2899999999999996E-3</v>
      </c>
      <c r="E552" s="9">
        <v>130.70249999999999</v>
      </c>
      <c r="F552" s="9" t="s">
        <v>5</v>
      </c>
      <c r="G552" s="10">
        <v>4.1000000000000002E-2</v>
      </c>
      <c r="H552" s="64" t="s">
        <v>1031</v>
      </c>
      <c r="I552" s="64">
        <v>32274</v>
      </c>
      <c r="J552" s="64">
        <v>6613</v>
      </c>
      <c r="K552" s="64">
        <v>15069</v>
      </c>
      <c r="L552" s="64">
        <v>4597</v>
      </c>
      <c r="M552" s="64">
        <v>36871</v>
      </c>
      <c r="N552" s="64">
        <v>21682</v>
      </c>
      <c r="O552" s="64">
        <v>58553</v>
      </c>
      <c r="P552" s="64">
        <v>0.66413334930000001</v>
      </c>
      <c r="Q552" s="64">
        <v>0.68170584879999996</v>
      </c>
      <c r="R552" s="64">
        <v>0.87532206879999996</v>
      </c>
      <c r="S552" s="64">
        <v>0.76647588290000002</v>
      </c>
      <c r="T552" s="64">
        <v>0.66314290229999995</v>
      </c>
      <c r="U552" s="64">
        <v>0.240402</v>
      </c>
      <c r="V552" s="64">
        <v>0.1398898864</v>
      </c>
    </row>
    <row r="553" spans="1:22" ht="14.25" thickBot="1" x14ac:dyDescent="0.2">
      <c r="A553" s="11" t="s">
        <v>1139</v>
      </c>
      <c r="B553" s="9">
        <v>1</v>
      </c>
      <c r="C553" s="9">
        <v>1.1328</v>
      </c>
      <c r="D553" s="9">
        <v>8.3500000000000005E-2</v>
      </c>
      <c r="E553" s="9">
        <v>184.08170000000001</v>
      </c>
      <c r="F553" s="9" t="s">
        <v>5</v>
      </c>
      <c r="G553" s="10">
        <v>4.7899999999999998E-2</v>
      </c>
      <c r="H553" s="64" t="s">
        <v>1149</v>
      </c>
      <c r="I553" s="64">
        <v>16474</v>
      </c>
      <c r="J553" s="64">
        <v>3237</v>
      </c>
      <c r="K553" s="64">
        <v>8046</v>
      </c>
      <c r="L553" s="64">
        <v>2171</v>
      </c>
      <c r="M553" s="64">
        <v>18645</v>
      </c>
      <c r="N553" s="64">
        <v>11283</v>
      </c>
      <c r="O553" s="64">
        <v>29928</v>
      </c>
      <c r="P553" s="64">
        <v>0.65861400699999995</v>
      </c>
      <c r="Q553" s="64">
        <v>0.67185970640000003</v>
      </c>
      <c r="R553" s="64">
        <v>0.88356127650000005</v>
      </c>
      <c r="S553" s="64">
        <v>0.76330360249999996</v>
      </c>
      <c r="T553" s="64">
        <v>0.66030045599999998</v>
      </c>
      <c r="U553" s="64">
        <v>0.235593</v>
      </c>
      <c r="V553" s="64">
        <v>0.13813247519999999</v>
      </c>
    </row>
    <row r="554" spans="1:22" ht="14.25" thickBot="1" x14ac:dyDescent="0.2">
      <c r="A554" s="11" t="s">
        <v>806</v>
      </c>
      <c r="B554" s="9">
        <v>1</v>
      </c>
      <c r="C554" s="9">
        <v>2.2261000000000002</v>
      </c>
      <c r="D554" s="9">
        <v>0.159</v>
      </c>
      <c r="E554" s="9">
        <v>195.9117</v>
      </c>
      <c r="F554" s="9" t="s">
        <v>5</v>
      </c>
      <c r="G554" s="10">
        <v>5.5E-2</v>
      </c>
      <c r="H554" s="64" t="s">
        <v>1150</v>
      </c>
      <c r="I554" s="64">
        <v>15800</v>
      </c>
      <c r="J554" s="64">
        <v>3376</v>
      </c>
      <c r="K554" s="64">
        <v>7023</v>
      </c>
      <c r="L554" s="64">
        <v>2426</v>
      </c>
      <c r="M554" s="64">
        <v>18226</v>
      </c>
      <c r="N554" s="64">
        <v>10399</v>
      </c>
      <c r="O554" s="64">
        <v>28625</v>
      </c>
      <c r="P554" s="64">
        <v>0.66990393010000004</v>
      </c>
      <c r="Q554" s="64">
        <v>0.69228409940000002</v>
      </c>
      <c r="R554" s="64">
        <v>0.86689344889999997</v>
      </c>
      <c r="S554" s="64">
        <v>0.76981168850000004</v>
      </c>
      <c r="T554" s="64">
        <v>0.66676277350000002</v>
      </c>
      <c r="U554" s="64">
        <v>0.24598400000000001</v>
      </c>
      <c r="V554" s="64">
        <v>0.1382585318</v>
      </c>
    </row>
    <row r="555" spans="1:22" ht="14.25" thickBot="1" x14ac:dyDescent="0.2">
      <c r="A555" s="11" t="s">
        <v>150</v>
      </c>
      <c r="B555" s="9">
        <v>1</v>
      </c>
      <c r="C555" s="9">
        <v>0.48259999999999997</v>
      </c>
      <c r="D555" s="9">
        <v>2.3E-2</v>
      </c>
      <c r="E555" s="9">
        <v>438.8716</v>
      </c>
      <c r="F555" s="9" t="s">
        <v>5</v>
      </c>
      <c r="G555" s="10">
        <v>8.9499999999999996E-2</v>
      </c>
      <c r="H555" s="64" t="s">
        <v>1033</v>
      </c>
      <c r="I555" s="64">
        <v>44610</v>
      </c>
      <c r="J555" s="64">
        <v>8735</v>
      </c>
      <c r="K555" s="64">
        <v>25834</v>
      </c>
      <c r="L555" s="64">
        <v>6002</v>
      </c>
      <c r="M555" s="64">
        <v>50612</v>
      </c>
      <c r="N555" s="64">
        <v>34569</v>
      </c>
      <c r="O555" s="64">
        <v>85181</v>
      </c>
      <c r="P555" s="64">
        <v>0.62625468120000005</v>
      </c>
      <c r="Q555" s="64">
        <v>0.63326897959999995</v>
      </c>
      <c r="R555" s="64">
        <v>0.88141152300000003</v>
      </c>
      <c r="S555" s="64">
        <v>0.7370142744</v>
      </c>
      <c r="T555" s="64">
        <v>0.62870860250000005</v>
      </c>
      <c r="U555" s="64">
        <v>0.187112</v>
      </c>
      <c r="V555" s="64">
        <v>0.1240571406</v>
      </c>
    </row>
    <row r="556" spans="1:22" ht="14.25" thickBot="1" x14ac:dyDescent="0.2">
      <c r="A556" s="11" t="s">
        <v>764</v>
      </c>
      <c r="B556" s="9">
        <v>1</v>
      </c>
      <c r="C556" s="9">
        <v>0.4844</v>
      </c>
      <c r="D556" s="9">
        <v>4.82E-2</v>
      </c>
      <c r="E556" s="9">
        <v>100.8104</v>
      </c>
      <c r="F556" s="9" t="s">
        <v>5</v>
      </c>
      <c r="G556" s="10">
        <v>3.61E-2</v>
      </c>
      <c r="H556" s="64" t="s">
        <v>1043</v>
      </c>
      <c r="I556" s="64">
        <v>16606</v>
      </c>
      <c r="J556" s="64">
        <v>3672</v>
      </c>
      <c r="K556" s="64">
        <v>8991</v>
      </c>
      <c r="L556" s="64">
        <v>2413</v>
      </c>
      <c r="M556" s="64">
        <v>19019</v>
      </c>
      <c r="N556" s="64">
        <v>12663</v>
      </c>
      <c r="O556" s="64">
        <v>31682</v>
      </c>
      <c r="P556" s="64">
        <v>0.64004797680000003</v>
      </c>
      <c r="Q556" s="64">
        <v>0.64874790010000005</v>
      </c>
      <c r="R556" s="64">
        <v>0.87312687310000003</v>
      </c>
      <c r="S556" s="64">
        <v>0.74439662900000003</v>
      </c>
      <c r="T556" s="64">
        <v>0.64425880729999996</v>
      </c>
      <c r="U556" s="64">
        <v>0.205705</v>
      </c>
      <c r="V556" s="64">
        <v>0.13446448289999999</v>
      </c>
    </row>
    <row r="557" spans="1:22" x14ac:dyDescent="0.15">
      <c r="A557" s="4" t="s">
        <v>1136</v>
      </c>
      <c r="B557" s="1">
        <v>1</v>
      </c>
      <c r="C557" s="1">
        <v>0.69799999999999995</v>
      </c>
      <c r="D557" s="1">
        <v>4.3499999999999997E-2</v>
      </c>
      <c r="E557" s="1">
        <v>257.94880000000001</v>
      </c>
      <c r="F557" s="1" t="s">
        <v>5</v>
      </c>
      <c r="G557" s="2">
        <v>6.3799999999999996E-2</v>
      </c>
      <c r="H557" s="64" t="s">
        <v>1045</v>
      </c>
      <c r="I557" s="64">
        <v>13460</v>
      </c>
      <c r="J557" s="64">
        <v>2964</v>
      </c>
      <c r="K557" s="64">
        <v>10688</v>
      </c>
      <c r="L557" s="64">
        <v>1852</v>
      </c>
      <c r="M557" s="64">
        <v>15312</v>
      </c>
      <c r="N557" s="64">
        <v>13652</v>
      </c>
      <c r="O557" s="64">
        <v>28964</v>
      </c>
      <c r="P557" s="64">
        <v>0.56704875020000001</v>
      </c>
      <c r="Q557" s="64">
        <v>0.55739605759999999</v>
      </c>
      <c r="R557" s="64">
        <v>0.8790491118</v>
      </c>
      <c r="S557" s="64">
        <v>0.68220983270000002</v>
      </c>
      <c r="T557" s="64">
        <v>0.60129838469999997</v>
      </c>
      <c r="U557" s="64">
        <v>0.14894399999999999</v>
      </c>
      <c r="V557" s="64">
        <v>0.11410788920000001</v>
      </c>
    </row>
    <row r="558" spans="1:22" x14ac:dyDescent="0.15">
      <c r="H558" s="64" t="s">
        <v>1090</v>
      </c>
      <c r="I558" s="64">
        <v>14544</v>
      </c>
      <c r="J558" s="64">
        <v>2099</v>
      </c>
      <c r="K558" s="64">
        <v>6155</v>
      </c>
      <c r="L558" s="64">
        <v>1737</v>
      </c>
      <c r="M558" s="64">
        <v>16281</v>
      </c>
      <c r="N558" s="64">
        <v>8254</v>
      </c>
      <c r="O558" s="64">
        <v>24535</v>
      </c>
      <c r="P558" s="64">
        <v>0.67833706949999995</v>
      </c>
      <c r="Q558" s="64">
        <v>0.70264263969999996</v>
      </c>
      <c r="R558" s="64">
        <v>0.89331122169999999</v>
      </c>
      <c r="S558" s="64">
        <v>0.78658734450000001</v>
      </c>
      <c r="T558" s="64">
        <v>0.64912991769999995</v>
      </c>
      <c r="U558" s="64">
        <v>0.22248899999999999</v>
      </c>
      <c r="V558" s="64">
        <v>0.1172311283</v>
      </c>
    </row>
    <row r="559" spans="1:22" s="158" customFormat="1" ht="14.25" thickBot="1" x14ac:dyDescent="0.2"/>
    <row r="560" spans="1:22" ht="15" thickBot="1" x14ac:dyDescent="0.25">
      <c r="A560" s="290" t="s">
        <v>7</v>
      </c>
      <c r="B560" s="291"/>
      <c r="C560" s="291"/>
      <c r="D560" s="291"/>
      <c r="E560" s="291"/>
      <c r="F560" s="291"/>
      <c r="G560" s="291"/>
      <c r="H560" s="64" t="s">
        <v>1004</v>
      </c>
      <c r="I560" s="64" t="s">
        <v>1005</v>
      </c>
      <c r="J560" s="64" t="s">
        <v>1006</v>
      </c>
      <c r="K560" s="64" t="s">
        <v>1007</v>
      </c>
      <c r="L560" s="64" t="s">
        <v>1008</v>
      </c>
      <c r="M560" s="64" t="s">
        <v>1009</v>
      </c>
      <c r="N560" s="64" t="s">
        <v>6</v>
      </c>
      <c r="O560" s="64" t="s">
        <v>1010</v>
      </c>
      <c r="P560" s="64" t="s">
        <v>1011</v>
      </c>
      <c r="Q560" s="64" t="s">
        <v>1012</v>
      </c>
      <c r="R560" s="64" t="s">
        <v>1013</v>
      </c>
      <c r="S560" s="64" t="s">
        <v>1014</v>
      </c>
      <c r="T560" s="64" t="s">
        <v>1015</v>
      </c>
      <c r="U560" s="64" t="s">
        <v>1016</v>
      </c>
      <c r="V560" s="64" t="s">
        <v>1017</v>
      </c>
    </row>
    <row r="561" spans="1:22" ht="14.25" x14ac:dyDescent="0.2">
      <c r="A561" s="292" t="s">
        <v>8</v>
      </c>
      <c r="B561" s="294" t="s">
        <v>1</v>
      </c>
      <c r="C561" s="294" t="s">
        <v>9</v>
      </c>
      <c r="D561" s="7" t="s">
        <v>10</v>
      </c>
      <c r="E561" s="7" t="s">
        <v>3</v>
      </c>
      <c r="F561" s="294" t="s">
        <v>4</v>
      </c>
      <c r="G561" s="296" t="s">
        <v>13</v>
      </c>
      <c r="H561" s="64" t="s">
        <v>1029</v>
      </c>
      <c r="I561" s="64">
        <v>65071</v>
      </c>
      <c r="J561" s="64">
        <v>11509</v>
      </c>
      <c r="K561" s="64">
        <v>30742</v>
      </c>
      <c r="L561" s="64">
        <v>8351</v>
      </c>
      <c r="M561" s="64">
        <v>73422</v>
      </c>
      <c r="N561" s="64">
        <v>42251</v>
      </c>
      <c r="O561" s="64">
        <v>115673</v>
      </c>
      <c r="P561" s="64">
        <v>0.66203867800000005</v>
      </c>
      <c r="Q561" s="64">
        <v>0.67914583620000002</v>
      </c>
      <c r="R561" s="64">
        <v>0.886260249</v>
      </c>
      <c r="S561" s="64">
        <v>0.76900168400000002</v>
      </c>
      <c r="T561" s="64">
        <v>0.65805986100000002</v>
      </c>
      <c r="U561" s="64">
        <v>0.22941800000000001</v>
      </c>
      <c r="V561" s="64">
        <v>0.13510650760000001</v>
      </c>
    </row>
    <row r="562" spans="1:22" ht="15" thickBot="1" x14ac:dyDescent="0.25">
      <c r="A562" s="293"/>
      <c r="B562" s="295"/>
      <c r="C562" s="295"/>
      <c r="D562" s="8" t="s">
        <v>11</v>
      </c>
      <c r="E562" s="8" t="s">
        <v>2</v>
      </c>
      <c r="F562" s="295"/>
      <c r="G562" s="297"/>
      <c r="H562" s="64" t="s">
        <v>1155</v>
      </c>
      <c r="I562" s="64">
        <v>11083</v>
      </c>
      <c r="J562" s="64">
        <v>1792</v>
      </c>
      <c r="K562" s="64">
        <v>4669</v>
      </c>
      <c r="L562" s="64">
        <v>1236</v>
      </c>
      <c r="M562" s="64">
        <v>12319</v>
      </c>
      <c r="N562" s="64">
        <v>6461</v>
      </c>
      <c r="O562" s="64">
        <v>18780</v>
      </c>
      <c r="P562" s="64">
        <v>0.68556975509999996</v>
      </c>
      <c r="Q562" s="64">
        <v>0.70359319450000002</v>
      </c>
      <c r="R562" s="64">
        <v>0.89966718079999997</v>
      </c>
      <c r="S562" s="64">
        <v>0.78964055430000002</v>
      </c>
      <c r="T562" s="64">
        <v>0.68463023889999997</v>
      </c>
      <c r="U562" s="64">
        <v>0.27278999999999998</v>
      </c>
      <c r="V562" s="64">
        <v>0.14585437130000001</v>
      </c>
    </row>
    <row r="563" spans="1:22" ht="14.25" thickBot="1" x14ac:dyDescent="0.2">
      <c r="A563" s="11" t="s">
        <v>12</v>
      </c>
      <c r="B563" s="9">
        <v>1</v>
      </c>
      <c r="C563" s="9">
        <v>0.52780000000000005</v>
      </c>
      <c r="D563" s="9">
        <v>6.6899999999999998E-3</v>
      </c>
      <c r="E563" s="9">
        <v>6228.5713999999998</v>
      </c>
      <c r="F563" s="9" t="s">
        <v>5</v>
      </c>
      <c r="G563" s="10"/>
      <c r="H563" s="64" t="s">
        <v>1156</v>
      </c>
      <c r="I563" s="64">
        <v>11856</v>
      </c>
      <c r="J563" s="64">
        <v>2131</v>
      </c>
      <c r="K563" s="64">
        <v>5739</v>
      </c>
      <c r="L563" s="64">
        <v>1422</v>
      </c>
      <c r="M563" s="64">
        <v>13278</v>
      </c>
      <c r="N563" s="64">
        <v>7870</v>
      </c>
      <c r="O563" s="64">
        <v>21148</v>
      </c>
      <c r="P563" s="64">
        <v>0.66138641949999999</v>
      </c>
      <c r="Q563" s="64">
        <v>0.67382779199999998</v>
      </c>
      <c r="R563" s="64">
        <v>0.89290555810000005</v>
      </c>
      <c r="S563" s="64">
        <v>0.76804975220000005</v>
      </c>
      <c r="T563" s="64">
        <v>0.66826014430000003</v>
      </c>
      <c r="U563" s="64">
        <v>0.246113</v>
      </c>
      <c r="V563" s="64">
        <v>0.14245594219999999</v>
      </c>
    </row>
    <row r="564" spans="1:22" ht="14.25" thickBot="1" x14ac:dyDescent="0.2">
      <c r="A564" s="11" t="s">
        <v>1095</v>
      </c>
      <c r="B564" s="9">
        <v>1</v>
      </c>
      <c r="C564" s="9">
        <v>0.8397</v>
      </c>
      <c r="D564" s="9">
        <v>1.5299999999999999E-2</v>
      </c>
      <c r="E564" s="9">
        <v>3009.1172000000001</v>
      </c>
      <c r="F564" s="9" t="s">
        <v>5</v>
      </c>
      <c r="G564" s="10">
        <v>0.22889999999999999</v>
      </c>
      <c r="H564" s="64" t="s">
        <v>1157</v>
      </c>
      <c r="I564" s="64">
        <v>11932</v>
      </c>
      <c r="J564" s="64">
        <v>2281</v>
      </c>
      <c r="K564" s="64">
        <v>5627</v>
      </c>
      <c r="L564" s="64">
        <v>1678</v>
      </c>
      <c r="M564" s="64">
        <v>13610</v>
      </c>
      <c r="N564" s="64">
        <v>7908</v>
      </c>
      <c r="O564" s="64">
        <v>21518</v>
      </c>
      <c r="P564" s="64">
        <v>0.66051677669999997</v>
      </c>
      <c r="Q564" s="64">
        <v>0.67953755910000002</v>
      </c>
      <c r="R564" s="64">
        <v>0.8767083027</v>
      </c>
      <c r="S564" s="64">
        <v>0.7656325195</v>
      </c>
      <c r="T564" s="64">
        <v>0.66046514160000003</v>
      </c>
      <c r="U564" s="64">
        <v>0.23519000000000001</v>
      </c>
      <c r="V564" s="64">
        <v>0.13368185160000001</v>
      </c>
    </row>
    <row r="565" spans="1:22" ht="14.25" thickBot="1" x14ac:dyDescent="0.2">
      <c r="A565" s="11" t="s">
        <v>1089</v>
      </c>
      <c r="B565" s="9">
        <v>1</v>
      </c>
      <c r="C565" s="9">
        <v>0.89119999999999999</v>
      </c>
      <c r="D565" s="9">
        <v>3.95E-2</v>
      </c>
      <c r="E565" s="9">
        <v>509.23559999999998</v>
      </c>
      <c r="F565" s="9" t="s">
        <v>5</v>
      </c>
      <c r="G565" s="10">
        <v>8.14E-2</v>
      </c>
      <c r="H565" s="64" t="s">
        <v>1158</v>
      </c>
      <c r="I565" s="64">
        <v>14463</v>
      </c>
      <c r="J565" s="64">
        <v>2232</v>
      </c>
      <c r="K565" s="64">
        <v>5861</v>
      </c>
      <c r="L565" s="64">
        <v>1983</v>
      </c>
      <c r="M565" s="64">
        <v>16446</v>
      </c>
      <c r="N565" s="64">
        <v>8093</v>
      </c>
      <c r="O565" s="64">
        <v>24539</v>
      </c>
      <c r="P565" s="64">
        <v>0.68034557240000004</v>
      </c>
      <c r="Q565" s="64">
        <v>0.71162172800000001</v>
      </c>
      <c r="R565" s="64">
        <v>0.87942356799999999</v>
      </c>
      <c r="S565" s="64">
        <v>0.78667391900000005</v>
      </c>
      <c r="T565" s="64">
        <v>0.65421102119999996</v>
      </c>
      <c r="U565" s="64">
        <v>0.22586899999999999</v>
      </c>
      <c r="V565" s="64">
        <v>0.11902772709999999</v>
      </c>
    </row>
    <row r="566" spans="1:22" ht="14.25" thickBot="1" x14ac:dyDescent="0.2">
      <c r="A566" s="11" t="s">
        <v>1058</v>
      </c>
      <c r="B566" s="9">
        <v>1</v>
      </c>
      <c r="C566" s="9">
        <v>0.92400000000000004</v>
      </c>
      <c r="D566" s="9">
        <v>3.3799999999999997E-2</v>
      </c>
      <c r="E566" s="9">
        <v>746.4067</v>
      </c>
      <c r="F566" s="9" t="s">
        <v>5</v>
      </c>
      <c r="G566" s="10">
        <v>9.8500000000000004E-2</v>
      </c>
      <c r="H566" s="64" t="s">
        <v>1159</v>
      </c>
      <c r="I566" s="64">
        <v>15793</v>
      </c>
      <c r="J566" s="64">
        <v>3091</v>
      </c>
      <c r="K566" s="64">
        <v>8828</v>
      </c>
      <c r="L566" s="64">
        <v>1976</v>
      </c>
      <c r="M566" s="64">
        <v>17769</v>
      </c>
      <c r="N566" s="64">
        <v>11919</v>
      </c>
      <c r="O566" s="64">
        <v>29688</v>
      </c>
      <c r="P566" s="64">
        <v>0.63608191859999996</v>
      </c>
      <c r="Q566" s="64">
        <v>0.64144429550000004</v>
      </c>
      <c r="R566" s="64">
        <v>0.8887950926</v>
      </c>
      <c r="S566" s="64">
        <v>0.74512856810000005</v>
      </c>
      <c r="T566" s="64">
        <v>0.6560522647</v>
      </c>
      <c r="U566" s="64">
        <v>0.231713</v>
      </c>
      <c r="V566" s="64">
        <v>0.1448269458</v>
      </c>
    </row>
    <row r="567" spans="1:22" ht="14.25" thickBot="1" x14ac:dyDescent="0.2">
      <c r="A567" s="11" t="s">
        <v>1091</v>
      </c>
      <c r="B567" s="9">
        <v>1</v>
      </c>
      <c r="C567" s="9">
        <v>0.1043</v>
      </c>
      <c r="D567" s="9">
        <v>9.2999999999999992E-3</v>
      </c>
      <c r="E567" s="9">
        <v>125.9273</v>
      </c>
      <c r="F567" s="9" t="s">
        <v>5</v>
      </c>
      <c r="G567" s="10">
        <v>4.0300000000000002E-2</v>
      </c>
      <c r="H567" s="64" t="s">
        <v>1031</v>
      </c>
      <c r="I567" s="64">
        <v>32160</v>
      </c>
      <c r="J567" s="64">
        <v>6717</v>
      </c>
      <c r="K567" s="64">
        <v>14965</v>
      </c>
      <c r="L567" s="64">
        <v>4711</v>
      </c>
      <c r="M567" s="64">
        <v>36871</v>
      </c>
      <c r="N567" s="64">
        <v>21682</v>
      </c>
      <c r="O567" s="64">
        <v>58553</v>
      </c>
      <c r="P567" s="64">
        <v>0.66396256379999996</v>
      </c>
      <c r="Q567" s="64">
        <v>0.68244031829999996</v>
      </c>
      <c r="R567" s="64">
        <v>0.87223020799999995</v>
      </c>
      <c r="S567" s="64">
        <v>0.76575075000000004</v>
      </c>
      <c r="T567" s="64">
        <v>0.6621499273</v>
      </c>
      <c r="U567" s="155">
        <v>0.23732600000000001</v>
      </c>
      <c r="V567" s="64">
        <v>0.13907542510000001</v>
      </c>
    </row>
    <row r="568" spans="1:22" ht="14.25" thickBot="1" x14ac:dyDescent="0.2">
      <c r="A568" s="11" t="s">
        <v>1139</v>
      </c>
      <c r="B568" s="9">
        <v>1</v>
      </c>
      <c r="C568" s="9">
        <v>1.2045999999999999</v>
      </c>
      <c r="D568" s="9">
        <v>8.3599999999999994E-2</v>
      </c>
      <c r="E568" s="9">
        <v>207.7799</v>
      </c>
      <c r="F568" s="9" t="s">
        <v>5</v>
      </c>
      <c r="G568" s="10">
        <v>5.0900000000000001E-2</v>
      </c>
      <c r="H568" s="64" t="s">
        <v>1149</v>
      </c>
      <c r="I568" s="64">
        <v>16411</v>
      </c>
      <c r="J568" s="64">
        <v>3317</v>
      </c>
      <c r="K568" s="64">
        <v>7966</v>
      </c>
      <c r="L568" s="64">
        <v>2234</v>
      </c>
      <c r="M568" s="64">
        <v>18645</v>
      </c>
      <c r="N568" s="64">
        <v>11283</v>
      </c>
      <c r="O568" s="64">
        <v>29928</v>
      </c>
      <c r="P568" s="64">
        <v>0.65918203689999999</v>
      </c>
      <c r="Q568" s="64">
        <v>0.67321655660000002</v>
      </c>
      <c r="R568" s="64">
        <v>0.88018235450000004</v>
      </c>
      <c r="S568" s="64">
        <v>0.76291199850000002</v>
      </c>
      <c r="T568" s="64">
        <v>0.6574725521</v>
      </c>
      <c r="U568" s="64">
        <v>0.23169400000000001</v>
      </c>
      <c r="V568" s="64">
        <v>0.1359179405</v>
      </c>
    </row>
    <row r="569" spans="1:22" ht="14.25" thickBot="1" x14ac:dyDescent="0.2">
      <c r="A569" s="11" t="s">
        <v>806</v>
      </c>
      <c r="B569" s="9">
        <v>1</v>
      </c>
      <c r="C569" s="9">
        <v>3.0642999999999998</v>
      </c>
      <c r="D569" s="9">
        <v>0.15190000000000001</v>
      </c>
      <c r="E569" s="9">
        <v>407.2278</v>
      </c>
      <c r="F569" s="9" t="s">
        <v>5</v>
      </c>
      <c r="G569" s="10">
        <v>7.5700000000000003E-2</v>
      </c>
      <c r="H569" s="64" t="s">
        <v>1150</v>
      </c>
      <c r="I569" s="64">
        <v>15749</v>
      </c>
      <c r="J569" s="64">
        <v>3400</v>
      </c>
      <c r="K569" s="64">
        <v>6999</v>
      </c>
      <c r="L569" s="64">
        <v>2477</v>
      </c>
      <c r="M569" s="64">
        <v>18226</v>
      </c>
      <c r="N569" s="64">
        <v>10399</v>
      </c>
      <c r="O569" s="64">
        <v>28625</v>
      </c>
      <c r="P569" s="64">
        <v>0.66896069869999997</v>
      </c>
      <c r="Q569" s="64">
        <v>0.69232459999999996</v>
      </c>
      <c r="R569" s="64">
        <v>0.86409524849999997</v>
      </c>
      <c r="S569" s="64">
        <v>0.76873139059999995</v>
      </c>
      <c r="T569" s="64">
        <v>0.66767820909999998</v>
      </c>
      <c r="U569" s="64">
        <v>0.24574599999999999</v>
      </c>
      <c r="V569" s="64">
        <v>0.1388318885</v>
      </c>
    </row>
    <row r="570" spans="1:22" ht="14.25" thickBot="1" x14ac:dyDescent="0.2">
      <c r="A570" s="11" t="s">
        <v>150</v>
      </c>
      <c r="B570" s="9">
        <v>1</v>
      </c>
      <c r="C570" s="9">
        <v>0.39500000000000002</v>
      </c>
      <c r="D570" s="9">
        <v>2.4E-2</v>
      </c>
      <c r="E570" s="9">
        <v>270.59730000000002</v>
      </c>
      <c r="F570" s="9" t="s">
        <v>5</v>
      </c>
      <c r="G570" s="10">
        <v>7.3300000000000004E-2</v>
      </c>
      <c r="H570" s="64" t="s">
        <v>1033</v>
      </c>
      <c r="I570" s="64">
        <v>44664</v>
      </c>
      <c r="J570" s="64">
        <v>8642</v>
      </c>
      <c r="K570" s="64">
        <v>25927</v>
      </c>
      <c r="L570" s="64">
        <v>5948</v>
      </c>
      <c r="M570" s="64">
        <v>50612</v>
      </c>
      <c r="N570" s="64">
        <v>34569</v>
      </c>
      <c r="O570" s="64">
        <v>85181</v>
      </c>
      <c r="P570" s="64">
        <v>0.62579683259999996</v>
      </c>
      <c r="Q570" s="64">
        <v>0.63271521870000003</v>
      </c>
      <c r="R570" s="64">
        <v>0.88247846360000004</v>
      </c>
      <c r="S570" s="64">
        <v>0.73701146009999996</v>
      </c>
      <c r="T570" s="64">
        <v>0.62920727330000004</v>
      </c>
      <c r="U570" s="64">
        <v>0.19020100000000001</v>
      </c>
      <c r="V570" s="64">
        <v>0.12447285230000001</v>
      </c>
    </row>
    <row r="571" spans="1:22" ht="14.25" thickBot="1" x14ac:dyDescent="0.2">
      <c r="A571" s="11" t="s">
        <v>764</v>
      </c>
      <c r="B571" s="9">
        <v>1</v>
      </c>
      <c r="C571" s="9">
        <v>0.56110000000000004</v>
      </c>
      <c r="D571" s="9">
        <v>4.8300000000000003E-2</v>
      </c>
      <c r="E571" s="9">
        <v>135.05789999999999</v>
      </c>
      <c r="F571" s="9" t="s">
        <v>5</v>
      </c>
      <c r="G571" s="10">
        <v>4.1799999999999997E-2</v>
      </c>
      <c r="H571" s="64" t="s">
        <v>1043</v>
      </c>
      <c r="I571" s="64">
        <v>16604</v>
      </c>
      <c r="J571" s="64">
        <v>3665</v>
      </c>
      <c r="K571" s="64">
        <v>8998</v>
      </c>
      <c r="L571" s="64">
        <v>2415</v>
      </c>
      <c r="M571" s="64">
        <v>19019</v>
      </c>
      <c r="N571" s="64">
        <v>12663</v>
      </c>
      <c r="O571" s="64">
        <v>31682</v>
      </c>
      <c r="P571" s="64">
        <v>0.63976390380000003</v>
      </c>
      <c r="Q571" s="64">
        <v>0.64854308260000004</v>
      </c>
      <c r="R571" s="64">
        <v>0.87302171510000004</v>
      </c>
      <c r="S571" s="64">
        <v>0.74422357189999999</v>
      </c>
      <c r="T571" s="64">
        <v>0.64446233659999996</v>
      </c>
      <c r="U571" s="64">
        <v>0.207284</v>
      </c>
      <c r="V571" s="64">
        <v>0.1347641832</v>
      </c>
    </row>
    <row r="572" spans="1:22" ht="14.25" thickBot="1" x14ac:dyDescent="0.2">
      <c r="A572" s="11" t="s">
        <v>1140</v>
      </c>
      <c r="B572" s="9">
        <v>1</v>
      </c>
      <c r="C572" s="9">
        <v>0.38619999999999999</v>
      </c>
      <c r="D572" s="9">
        <v>4.1799999999999997E-2</v>
      </c>
      <c r="E572" s="9">
        <v>85.554900000000004</v>
      </c>
      <c r="F572" s="9" t="s">
        <v>5</v>
      </c>
      <c r="G572" s="10">
        <v>3.49E-2</v>
      </c>
      <c r="H572" s="64" t="s">
        <v>1045</v>
      </c>
      <c r="I572" s="64">
        <v>13471</v>
      </c>
      <c r="J572" s="64">
        <v>2936</v>
      </c>
      <c r="K572" s="64">
        <v>10716</v>
      </c>
      <c r="L572" s="64">
        <v>1841</v>
      </c>
      <c r="M572" s="64">
        <v>15312</v>
      </c>
      <c r="N572" s="64">
        <v>13652</v>
      </c>
      <c r="O572" s="64">
        <v>28964</v>
      </c>
      <c r="P572" s="64">
        <v>0.56646181470000001</v>
      </c>
      <c r="Q572" s="64">
        <v>0.55695208169999999</v>
      </c>
      <c r="R572" s="64">
        <v>0.87976750260000003</v>
      </c>
      <c r="S572" s="64">
        <v>0.68209321749999996</v>
      </c>
      <c r="T572" s="64">
        <v>0.59991429419999998</v>
      </c>
      <c r="U572" s="64">
        <v>0.14768800000000001</v>
      </c>
      <c r="V572" s="64">
        <v>0.1126972309</v>
      </c>
    </row>
    <row r="573" spans="1:22" x14ac:dyDescent="0.15">
      <c r="A573" s="4" t="s">
        <v>1163</v>
      </c>
      <c r="B573" s="1">
        <v>1</v>
      </c>
      <c r="C573" s="1">
        <v>0.44140000000000001</v>
      </c>
      <c r="D573" s="1">
        <v>6.0400000000000002E-2</v>
      </c>
      <c r="E573" s="1">
        <v>53.371499999999997</v>
      </c>
      <c r="F573" s="1" t="s">
        <v>5</v>
      </c>
      <c r="G573" s="2">
        <v>2.5600000000000001E-2</v>
      </c>
      <c r="H573" s="64" t="s">
        <v>1090</v>
      </c>
      <c r="I573" s="64">
        <v>14589</v>
      </c>
      <c r="J573" s="64">
        <v>2041</v>
      </c>
      <c r="K573" s="64">
        <v>6213</v>
      </c>
      <c r="L573" s="64">
        <v>1692</v>
      </c>
      <c r="M573" s="64">
        <v>16281</v>
      </c>
      <c r="N573" s="64">
        <v>8254</v>
      </c>
      <c r="O573" s="64">
        <v>24535</v>
      </c>
      <c r="P573" s="64">
        <v>0.67780721420000001</v>
      </c>
      <c r="Q573" s="64">
        <v>0.70132679549999999</v>
      </c>
      <c r="R573" s="64">
        <v>0.89607517969999995</v>
      </c>
      <c r="S573" s="64">
        <v>0.78682954449999998</v>
      </c>
      <c r="T573" s="64">
        <v>0.65032201079999996</v>
      </c>
      <c r="U573" s="64">
        <v>0.227739</v>
      </c>
      <c r="V573" s="64">
        <v>0.1181770162</v>
      </c>
    </row>
    <row r="575" spans="1:22" ht="14.25" thickBot="1" x14ac:dyDescent="0.2"/>
    <row r="576" spans="1:22" ht="15" thickBot="1" x14ac:dyDescent="0.25">
      <c r="A576" s="290" t="s">
        <v>7</v>
      </c>
      <c r="B576" s="291"/>
      <c r="C576" s="291"/>
      <c r="D576" s="291"/>
      <c r="E576" s="291"/>
      <c r="F576" s="291"/>
      <c r="G576" s="291"/>
      <c r="H576" s="64" t="s">
        <v>1004</v>
      </c>
      <c r="I576" s="64" t="s">
        <v>1005</v>
      </c>
      <c r="J576" s="64" t="s">
        <v>1006</v>
      </c>
      <c r="K576" s="64" t="s">
        <v>1007</v>
      </c>
      <c r="L576" s="64" t="s">
        <v>1008</v>
      </c>
      <c r="M576" s="64" t="s">
        <v>1009</v>
      </c>
      <c r="N576" s="64" t="s">
        <v>6</v>
      </c>
      <c r="O576" s="64" t="s">
        <v>1010</v>
      </c>
      <c r="P576" s="64" t="s">
        <v>1011</v>
      </c>
      <c r="Q576" s="64" t="s">
        <v>1012</v>
      </c>
      <c r="R576" s="64" t="s">
        <v>1013</v>
      </c>
      <c r="S576" s="64" t="s">
        <v>1014</v>
      </c>
      <c r="T576" s="64" t="s">
        <v>1015</v>
      </c>
      <c r="U576" s="64" t="s">
        <v>1016</v>
      </c>
      <c r="V576" s="64" t="s">
        <v>1017</v>
      </c>
    </row>
    <row r="577" spans="1:22" ht="14.25" x14ac:dyDescent="0.2">
      <c r="A577" s="292" t="s">
        <v>8</v>
      </c>
      <c r="B577" s="294" t="s">
        <v>1</v>
      </c>
      <c r="C577" s="294" t="s">
        <v>9</v>
      </c>
      <c r="D577" s="7" t="s">
        <v>10</v>
      </c>
      <c r="E577" s="7" t="s">
        <v>3</v>
      </c>
      <c r="F577" s="294" t="s">
        <v>4</v>
      </c>
      <c r="G577" s="296" t="s">
        <v>13</v>
      </c>
      <c r="H577" s="64" t="s">
        <v>1029</v>
      </c>
      <c r="I577" s="64">
        <v>65071</v>
      </c>
      <c r="J577" s="64">
        <v>11509</v>
      </c>
      <c r="K577" s="64">
        <v>30742</v>
      </c>
      <c r="L577" s="64">
        <v>8351</v>
      </c>
      <c r="M577" s="64">
        <v>73422</v>
      </c>
      <c r="N577" s="64">
        <v>42251</v>
      </c>
      <c r="O577" s="64">
        <v>115673</v>
      </c>
      <c r="P577" s="64">
        <v>0.66203867800000005</v>
      </c>
      <c r="Q577" s="64">
        <v>0.67914583620000002</v>
      </c>
      <c r="R577" s="64">
        <v>0.886260249</v>
      </c>
      <c r="S577" s="64">
        <v>0.76900168400000002</v>
      </c>
      <c r="T577" s="64">
        <v>0.65805986100000002</v>
      </c>
      <c r="U577" s="64">
        <v>0.22941800000000001</v>
      </c>
      <c r="V577" s="64">
        <v>0.13510650760000001</v>
      </c>
    </row>
    <row r="578" spans="1:22" ht="15" thickBot="1" x14ac:dyDescent="0.25">
      <c r="A578" s="293"/>
      <c r="B578" s="295"/>
      <c r="C578" s="295"/>
      <c r="D578" s="8" t="s">
        <v>11</v>
      </c>
      <c r="E578" s="8" t="s">
        <v>2</v>
      </c>
      <c r="F578" s="295"/>
      <c r="G578" s="297"/>
      <c r="H578" s="64" t="s">
        <v>1155</v>
      </c>
      <c r="I578" s="64">
        <v>11135</v>
      </c>
      <c r="J578" s="64">
        <v>1772</v>
      </c>
      <c r="K578" s="64">
        <v>4689</v>
      </c>
      <c r="L578" s="64">
        <v>1184</v>
      </c>
      <c r="M578" s="64">
        <v>12319</v>
      </c>
      <c r="N578" s="64">
        <v>6461</v>
      </c>
      <c r="O578" s="64">
        <v>18780</v>
      </c>
      <c r="P578" s="64">
        <v>0.68727369540000005</v>
      </c>
      <c r="Q578" s="64">
        <v>0.70367795749999995</v>
      </c>
      <c r="R578" s="64">
        <v>0.90388830259999997</v>
      </c>
      <c r="S578" s="64">
        <v>0.79131578010000003</v>
      </c>
      <c r="T578" s="64">
        <v>0.68430507240000005</v>
      </c>
      <c r="U578" s="64">
        <v>0.27318599999999998</v>
      </c>
      <c r="V578" s="64">
        <v>0.1455905512</v>
      </c>
    </row>
    <row r="579" spans="1:22" ht="14.25" thickBot="1" x14ac:dyDescent="0.2">
      <c r="A579" s="11" t="s">
        <v>12</v>
      </c>
      <c r="B579" s="9">
        <v>1</v>
      </c>
      <c r="C579" s="9">
        <v>0.52790000000000004</v>
      </c>
      <c r="D579" s="9">
        <v>6.6899999999999998E-3</v>
      </c>
      <c r="E579" s="9">
        <v>6232.2673000000004</v>
      </c>
      <c r="F579" s="9" t="s">
        <v>5</v>
      </c>
      <c r="G579" s="10"/>
      <c r="H579" s="64" t="s">
        <v>1156</v>
      </c>
      <c r="I579" s="64">
        <v>11874</v>
      </c>
      <c r="J579" s="64">
        <v>2105</v>
      </c>
      <c r="K579" s="64">
        <v>5765</v>
      </c>
      <c r="L579" s="64">
        <v>1404</v>
      </c>
      <c r="M579" s="64">
        <v>13278</v>
      </c>
      <c r="N579" s="64">
        <v>7870</v>
      </c>
      <c r="O579" s="64">
        <v>21148</v>
      </c>
      <c r="P579" s="64">
        <v>0.66100813319999996</v>
      </c>
      <c r="Q579" s="64">
        <v>0.67316741309999995</v>
      </c>
      <c r="R579" s="64">
        <v>0.89426118389999998</v>
      </c>
      <c r="S579" s="64">
        <v>0.76812109839999998</v>
      </c>
      <c r="T579" s="64">
        <v>0.66770253000000002</v>
      </c>
      <c r="U579" s="64">
        <v>0.24724099999999999</v>
      </c>
      <c r="V579" s="64">
        <v>0.14212456700000001</v>
      </c>
    </row>
    <row r="580" spans="1:22" ht="14.25" thickBot="1" x14ac:dyDescent="0.2">
      <c r="A580" s="11" t="s">
        <v>1095</v>
      </c>
      <c r="B580" s="9">
        <v>1</v>
      </c>
      <c r="C580" s="9">
        <v>0.81289999999999996</v>
      </c>
      <c r="D580" s="9">
        <v>1.5699999999999999E-2</v>
      </c>
      <c r="E580" s="9">
        <v>2690.7231000000002</v>
      </c>
      <c r="F580" s="9" t="s">
        <v>5</v>
      </c>
      <c r="G580" s="10">
        <v>0.22159999999999999</v>
      </c>
      <c r="H580" s="64" t="s">
        <v>1157</v>
      </c>
      <c r="I580" s="64">
        <v>11928</v>
      </c>
      <c r="J580" s="64">
        <v>2274</v>
      </c>
      <c r="K580" s="64">
        <v>5634</v>
      </c>
      <c r="L580" s="64">
        <v>1682</v>
      </c>
      <c r="M580" s="64">
        <v>13610</v>
      </c>
      <c r="N580" s="64">
        <v>7908</v>
      </c>
      <c r="O580" s="64">
        <v>21518</v>
      </c>
      <c r="P580" s="64">
        <v>0.66000557670000004</v>
      </c>
      <c r="Q580" s="64">
        <v>0.67919371370000003</v>
      </c>
      <c r="R580" s="64">
        <v>0.87641440120000003</v>
      </c>
      <c r="S580" s="64">
        <v>0.76530219430000002</v>
      </c>
      <c r="T580" s="64">
        <v>0.66123623359999995</v>
      </c>
      <c r="U580" s="64">
        <v>0.23813100000000001</v>
      </c>
      <c r="V580" s="64">
        <v>0.13432990450000001</v>
      </c>
    </row>
    <row r="581" spans="1:22" ht="14.25" thickBot="1" x14ac:dyDescent="0.2">
      <c r="A581" s="11" t="s">
        <v>1089</v>
      </c>
      <c r="B581" s="9">
        <v>1</v>
      </c>
      <c r="C581" s="9">
        <v>0.87780000000000002</v>
      </c>
      <c r="D581" s="9">
        <v>3.95E-2</v>
      </c>
      <c r="E581" s="9">
        <v>494.98630000000003</v>
      </c>
      <c r="F581" s="9" t="s">
        <v>5</v>
      </c>
      <c r="G581" s="10">
        <v>8.0100000000000005E-2</v>
      </c>
      <c r="H581" s="64" t="s">
        <v>1158</v>
      </c>
      <c r="I581" s="64">
        <v>14427</v>
      </c>
      <c r="J581" s="64">
        <v>2242</v>
      </c>
      <c r="K581" s="64">
        <v>5851</v>
      </c>
      <c r="L581" s="64">
        <v>2019</v>
      </c>
      <c r="M581" s="64">
        <v>16446</v>
      </c>
      <c r="N581" s="64">
        <v>8093</v>
      </c>
      <c r="O581" s="64">
        <v>24539</v>
      </c>
      <c r="P581" s="64">
        <v>0.67928603450000002</v>
      </c>
      <c r="Q581" s="64">
        <v>0.71146069629999997</v>
      </c>
      <c r="R581" s="64">
        <v>0.87723458590000003</v>
      </c>
      <c r="S581" s="64">
        <v>0.78569872559999998</v>
      </c>
      <c r="T581" s="64">
        <v>0.65370714990000001</v>
      </c>
      <c r="U581" s="64">
        <v>0.22527700000000001</v>
      </c>
      <c r="V581" s="64">
        <v>0.1186914751</v>
      </c>
    </row>
    <row r="582" spans="1:22" ht="14.25" thickBot="1" x14ac:dyDescent="0.2">
      <c r="A582" s="11" t="s">
        <v>1058</v>
      </c>
      <c r="B582" s="9">
        <v>1</v>
      </c>
      <c r="C582" s="9">
        <v>0.9385</v>
      </c>
      <c r="D582" s="9">
        <v>3.3799999999999997E-2</v>
      </c>
      <c r="E582" s="9">
        <v>772.66980000000001</v>
      </c>
      <c r="F582" s="9" t="s">
        <v>5</v>
      </c>
      <c r="G582" s="10">
        <v>0.10009999999999999</v>
      </c>
      <c r="H582" s="64" t="s">
        <v>1159</v>
      </c>
      <c r="I582" s="64">
        <v>15801</v>
      </c>
      <c r="J582" s="64">
        <v>3095</v>
      </c>
      <c r="K582" s="64">
        <v>8824</v>
      </c>
      <c r="L582" s="64">
        <v>1968</v>
      </c>
      <c r="M582" s="64">
        <v>17769</v>
      </c>
      <c r="N582" s="64">
        <v>11919</v>
      </c>
      <c r="O582" s="64">
        <v>29688</v>
      </c>
      <c r="P582" s="64">
        <v>0.63648612230000001</v>
      </c>
      <c r="Q582" s="64">
        <v>0.64166497460000005</v>
      </c>
      <c r="R582" s="64">
        <v>0.88924531490000003</v>
      </c>
      <c r="S582" s="64">
        <v>0.74543567489999996</v>
      </c>
      <c r="T582" s="64">
        <v>0.6571025049</v>
      </c>
      <c r="U582" s="64">
        <v>0.23280100000000001</v>
      </c>
      <c r="V582" s="64">
        <v>0.14557769149999999</v>
      </c>
    </row>
    <row r="583" spans="1:22" ht="14.25" thickBot="1" x14ac:dyDescent="0.2">
      <c r="A583" s="11" t="s">
        <v>1091</v>
      </c>
      <c r="B583" s="9">
        <v>1</v>
      </c>
      <c r="C583" s="9">
        <v>0.1033</v>
      </c>
      <c r="D583" s="9">
        <v>9.2999999999999992E-3</v>
      </c>
      <c r="E583" s="9">
        <v>123.48739999999999</v>
      </c>
      <c r="F583" s="9" t="s">
        <v>5</v>
      </c>
      <c r="G583" s="10">
        <v>3.9899999999999998E-2</v>
      </c>
      <c r="H583" s="64" t="s">
        <v>1031</v>
      </c>
      <c r="I583" s="64">
        <v>32372</v>
      </c>
      <c r="J583" s="64">
        <v>6481</v>
      </c>
      <c r="K583" s="64">
        <v>15201</v>
      </c>
      <c r="L583" s="64">
        <v>4499</v>
      </c>
      <c r="M583" s="64">
        <v>36871</v>
      </c>
      <c r="N583" s="64">
        <v>21682</v>
      </c>
      <c r="O583" s="64">
        <v>58553</v>
      </c>
      <c r="P583" s="64">
        <v>0.66355267880000002</v>
      </c>
      <c r="Q583" s="64">
        <v>0.6804700145</v>
      </c>
      <c r="R583" s="64">
        <v>0.87797998430000002</v>
      </c>
      <c r="S583" s="64">
        <v>0.76670929850000002</v>
      </c>
      <c r="T583" s="64">
        <v>0.66176420339999997</v>
      </c>
      <c r="U583" s="155">
        <v>0.23666699999999999</v>
      </c>
      <c r="V583" s="64">
        <v>0.1388185837</v>
      </c>
    </row>
    <row r="584" spans="1:22" ht="14.25" thickBot="1" x14ac:dyDescent="0.2">
      <c r="A584" s="11" t="s">
        <v>1139</v>
      </c>
      <c r="B584" s="9">
        <v>1</v>
      </c>
      <c r="C584" s="9">
        <v>1.1787000000000001</v>
      </c>
      <c r="D584" s="9">
        <v>8.3599999999999994E-2</v>
      </c>
      <c r="E584" s="9">
        <v>199.0257</v>
      </c>
      <c r="F584" s="9" t="s">
        <v>5</v>
      </c>
      <c r="G584" s="10">
        <v>4.99E-2</v>
      </c>
      <c r="H584" s="64" t="s">
        <v>1149</v>
      </c>
      <c r="I584" s="64">
        <v>16502</v>
      </c>
      <c r="J584" s="64">
        <v>3190</v>
      </c>
      <c r="K584" s="64">
        <v>8093</v>
      </c>
      <c r="L584" s="64">
        <v>2143</v>
      </c>
      <c r="M584" s="64">
        <v>18645</v>
      </c>
      <c r="N584" s="64">
        <v>11283</v>
      </c>
      <c r="O584" s="64">
        <v>29928</v>
      </c>
      <c r="P584" s="64">
        <v>0.65797914999999996</v>
      </c>
      <c r="Q584" s="64">
        <v>0.67094938000000004</v>
      </c>
      <c r="R584" s="64">
        <v>0.8850630196</v>
      </c>
      <c r="S584" s="64">
        <v>0.76327474559999997</v>
      </c>
      <c r="T584" s="64">
        <v>0.65779273559999996</v>
      </c>
      <c r="U584" s="64">
        <v>0.232989</v>
      </c>
      <c r="V584" s="64">
        <v>0.1361952266</v>
      </c>
    </row>
    <row r="585" spans="1:22" ht="14.25" thickBot="1" x14ac:dyDescent="0.2">
      <c r="A585" s="11" t="s">
        <v>806</v>
      </c>
      <c r="B585" s="9">
        <v>1</v>
      </c>
      <c r="C585" s="9">
        <v>3.0651000000000002</v>
      </c>
      <c r="D585" s="9">
        <v>0.15210000000000001</v>
      </c>
      <c r="E585" s="9">
        <v>406.16489999999999</v>
      </c>
      <c r="F585" s="9" t="s">
        <v>5</v>
      </c>
      <c r="G585" s="10">
        <v>7.5800000000000006E-2</v>
      </c>
      <c r="H585" s="64" t="s">
        <v>1150</v>
      </c>
      <c r="I585" s="64">
        <v>15870</v>
      </c>
      <c r="J585" s="64">
        <v>3291</v>
      </c>
      <c r="K585" s="64">
        <v>7108</v>
      </c>
      <c r="L585" s="64">
        <v>2356</v>
      </c>
      <c r="M585" s="64">
        <v>18226</v>
      </c>
      <c r="N585" s="64">
        <v>10399</v>
      </c>
      <c r="O585" s="64">
        <v>28625</v>
      </c>
      <c r="P585" s="64">
        <v>0.66937991269999997</v>
      </c>
      <c r="Q585" s="64">
        <v>0.69066063190000004</v>
      </c>
      <c r="R585" s="64">
        <v>0.87073411609999996</v>
      </c>
      <c r="S585" s="64">
        <v>0.77031356179999999</v>
      </c>
      <c r="T585" s="64">
        <v>0.66660246820000002</v>
      </c>
      <c r="U585" s="64">
        <v>0.24227299999999999</v>
      </c>
      <c r="V585" s="64">
        <v>0.13813398439999999</v>
      </c>
    </row>
    <row r="586" spans="1:22" ht="14.25" thickBot="1" x14ac:dyDescent="0.2">
      <c r="A586" s="11" t="s">
        <v>150</v>
      </c>
      <c r="B586" s="9">
        <v>1</v>
      </c>
      <c r="C586" s="9">
        <v>0.4244</v>
      </c>
      <c r="D586" s="9">
        <v>2.3400000000000001E-2</v>
      </c>
      <c r="E586" s="9">
        <v>329.0505</v>
      </c>
      <c r="F586" s="9" t="s">
        <v>5</v>
      </c>
      <c r="G586" s="10">
        <v>7.8700000000000006E-2</v>
      </c>
      <c r="H586" s="64" t="s">
        <v>1033</v>
      </c>
      <c r="I586" s="64">
        <v>44876</v>
      </c>
      <c r="J586" s="64">
        <v>8411</v>
      </c>
      <c r="K586" s="64">
        <v>26158</v>
      </c>
      <c r="L586" s="64">
        <v>5736</v>
      </c>
      <c r="M586" s="64">
        <v>50612</v>
      </c>
      <c r="N586" s="64">
        <v>34569</v>
      </c>
      <c r="O586" s="64">
        <v>85181</v>
      </c>
      <c r="P586" s="64">
        <v>0.62557377820000004</v>
      </c>
      <c r="Q586" s="64">
        <v>0.63175380800000003</v>
      </c>
      <c r="R586" s="64">
        <v>0.88666719360000001</v>
      </c>
      <c r="S586" s="64">
        <v>0.73781299840000003</v>
      </c>
      <c r="T586" s="64">
        <v>0.62850687989999998</v>
      </c>
      <c r="U586" s="64">
        <v>0.187086</v>
      </c>
      <c r="V586" s="64">
        <v>0.1239271319</v>
      </c>
    </row>
    <row r="587" spans="1:22" ht="14.25" thickBot="1" x14ac:dyDescent="0.2">
      <c r="A587" s="11" t="s">
        <v>764</v>
      </c>
      <c r="B587" s="9">
        <v>1</v>
      </c>
      <c r="C587" s="9">
        <v>0.52370000000000005</v>
      </c>
      <c r="D587" s="9">
        <v>4.82E-2</v>
      </c>
      <c r="E587" s="9">
        <v>118.297</v>
      </c>
      <c r="F587" s="9" t="s">
        <v>5</v>
      </c>
      <c r="G587" s="10">
        <v>3.9100000000000003E-2</v>
      </c>
      <c r="H587" s="64" t="s">
        <v>1043</v>
      </c>
      <c r="I587" s="64">
        <v>16711</v>
      </c>
      <c r="J587" s="64">
        <v>3546</v>
      </c>
      <c r="K587" s="64">
        <v>9117</v>
      </c>
      <c r="L587" s="64">
        <v>2308</v>
      </c>
      <c r="M587" s="64">
        <v>19019</v>
      </c>
      <c r="N587" s="64">
        <v>12663</v>
      </c>
      <c r="O587" s="64">
        <v>31682</v>
      </c>
      <c r="P587" s="64">
        <v>0.6393851398</v>
      </c>
      <c r="Q587" s="64">
        <v>0.64701099579999999</v>
      </c>
      <c r="R587" s="64">
        <v>0.87864766809999995</v>
      </c>
      <c r="S587" s="64">
        <v>0.74524494389999996</v>
      </c>
      <c r="T587" s="64">
        <v>0.64394740240000004</v>
      </c>
      <c r="U587" s="64">
        <v>0.20461299999999999</v>
      </c>
      <c r="V587" s="64">
        <v>0.1342978075</v>
      </c>
    </row>
    <row r="588" spans="1:22" ht="14.25" thickBot="1" x14ac:dyDescent="0.2">
      <c r="A588" s="11" t="s">
        <v>1060</v>
      </c>
      <c r="B588" s="9">
        <v>1</v>
      </c>
      <c r="C588" s="9">
        <v>0.47699999999999998</v>
      </c>
      <c r="D588" s="9">
        <v>6.0400000000000002E-2</v>
      </c>
      <c r="E588" s="9">
        <v>62.3172</v>
      </c>
      <c r="F588" s="9" t="s">
        <v>5</v>
      </c>
      <c r="G588" s="10">
        <v>2.76E-2</v>
      </c>
      <c r="H588" s="64" t="s">
        <v>1045</v>
      </c>
      <c r="I588" s="64">
        <v>13530</v>
      </c>
      <c r="J588" s="64">
        <v>2848</v>
      </c>
      <c r="K588" s="64">
        <v>10804</v>
      </c>
      <c r="L588" s="64">
        <v>1782</v>
      </c>
      <c r="M588" s="64">
        <v>15312</v>
      </c>
      <c r="N588" s="64">
        <v>13652</v>
      </c>
      <c r="O588" s="64">
        <v>28964</v>
      </c>
      <c r="P588" s="64">
        <v>0.56546057169999997</v>
      </c>
      <c r="Q588" s="64">
        <v>0.55601216409999998</v>
      </c>
      <c r="R588" s="64">
        <v>0.88362068969999996</v>
      </c>
      <c r="S588" s="64">
        <v>0.68254048329999994</v>
      </c>
      <c r="T588" s="64">
        <v>0.59968780099999996</v>
      </c>
      <c r="U588" s="64">
        <v>0.14746300000000001</v>
      </c>
      <c r="V588" s="64">
        <v>0.112444488</v>
      </c>
    </row>
    <row r="589" spans="1:22" x14ac:dyDescent="0.15">
      <c r="A589" s="4" t="s">
        <v>813</v>
      </c>
      <c r="B589" s="1">
        <v>1</v>
      </c>
      <c r="C589" s="1">
        <v>0.24410000000000001</v>
      </c>
      <c r="D589" s="1">
        <v>2.98E-2</v>
      </c>
      <c r="E589" s="1">
        <v>67.327699999999993</v>
      </c>
      <c r="F589" s="1" t="s">
        <v>5</v>
      </c>
      <c r="G589" s="2">
        <v>3.04E-2</v>
      </c>
      <c r="H589" s="64" t="s">
        <v>1090</v>
      </c>
      <c r="I589" s="64">
        <v>14635</v>
      </c>
      <c r="J589" s="64">
        <v>2017</v>
      </c>
      <c r="K589" s="64">
        <v>6237</v>
      </c>
      <c r="L589" s="64">
        <v>1646</v>
      </c>
      <c r="M589" s="64">
        <v>16281</v>
      </c>
      <c r="N589" s="64">
        <v>8254</v>
      </c>
      <c r="O589" s="64">
        <v>24535</v>
      </c>
      <c r="P589" s="64">
        <v>0.67870389239999995</v>
      </c>
      <c r="Q589" s="64">
        <v>0.70117861250000002</v>
      </c>
      <c r="R589" s="64">
        <v>0.89890055889999998</v>
      </c>
      <c r="S589" s="64">
        <v>0.78782332519999998</v>
      </c>
      <c r="T589" s="64">
        <v>0.64904700189999998</v>
      </c>
      <c r="U589" s="64">
        <v>0.222854</v>
      </c>
      <c r="V589" s="64">
        <v>0.1173938947</v>
      </c>
    </row>
    <row r="591" spans="1:22" ht="14.25" thickBot="1" x14ac:dyDescent="0.2"/>
    <row r="592" spans="1:22" ht="15" thickBot="1" x14ac:dyDescent="0.25">
      <c r="A592" s="290" t="s">
        <v>7</v>
      </c>
      <c r="B592" s="291"/>
      <c r="C592" s="291"/>
      <c r="D592" s="291"/>
      <c r="E592" s="291"/>
      <c r="F592" s="291"/>
      <c r="G592" s="291"/>
      <c r="H592" s="64" t="s">
        <v>1004</v>
      </c>
      <c r="I592" s="64" t="s">
        <v>1005</v>
      </c>
      <c r="J592" s="64" t="s">
        <v>1006</v>
      </c>
      <c r="K592" s="64" t="s">
        <v>1007</v>
      </c>
      <c r="L592" s="64" t="s">
        <v>1008</v>
      </c>
      <c r="M592" s="64" t="s">
        <v>1009</v>
      </c>
      <c r="N592" s="64" t="s">
        <v>6</v>
      </c>
      <c r="O592" s="64" t="s">
        <v>1010</v>
      </c>
      <c r="P592" s="64" t="s">
        <v>1011</v>
      </c>
      <c r="Q592" s="64" t="s">
        <v>1012</v>
      </c>
      <c r="R592" s="64" t="s">
        <v>1013</v>
      </c>
      <c r="S592" s="64" t="s">
        <v>1014</v>
      </c>
      <c r="T592" s="64" t="s">
        <v>1015</v>
      </c>
      <c r="U592" s="64" t="s">
        <v>1016</v>
      </c>
      <c r="V592" s="64" t="s">
        <v>1017</v>
      </c>
    </row>
    <row r="593" spans="1:22" ht="14.25" x14ac:dyDescent="0.2">
      <c r="A593" s="292" t="s">
        <v>8</v>
      </c>
      <c r="B593" s="294" t="s">
        <v>1</v>
      </c>
      <c r="C593" s="294" t="s">
        <v>9</v>
      </c>
      <c r="D593" s="7" t="s">
        <v>10</v>
      </c>
      <c r="E593" s="7" t="s">
        <v>3</v>
      </c>
      <c r="F593" s="294" t="s">
        <v>4</v>
      </c>
      <c r="G593" s="296" t="s">
        <v>13</v>
      </c>
      <c r="H593" s="64" t="s">
        <v>1029</v>
      </c>
      <c r="I593" s="64">
        <v>65071</v>
      </c>
      <c r="J593" s="64">
        <v>11509</v>
      </c>
      <c r="K593" s="64">
        <v>30742</v>
      </c>
      <c r="L593" s="64">
        <v>8351</v>
      </c>
      <c r="M593" s="64">
        <v>73422</v>
      </c>
      <c r="N593" s="64">
        <v>42251</v>
      </c>
      <c r="O593" s="64">
        <v>115673</v>
      </c>
      <c r="P593" s="64">
        <v>0.66203867800000005</v>
      </c>
      <c r="Q593" s="64">
        <v>0.67914583620000002</v>
      </c>
      <c r="R593" s="64">
        <v>0.886260249</v>
      </c>
      <c r="S593" s="64">
        <v>0.76900168400000002</v>
      </c>
      <c r="T593" s="64">
        <v>0.65805986100000002</v>
      </c>
      <c r="U593" s="64">
        <v>0.22941800000000001</v>
      </c>
      <c r="V593" s="64">
        <v>0.13510650760000001</v>
      </c>
    </row>
    <row r="594" spans="1:22" ht="15" thickBot="1" x14ac:dyDescent="0.25">
      <c r="A594" s="293"/>
      <c r="B594" s="295"/>
      <c r="C594" s="295"/>
      <c r="D594" s="8" t="s">
        <v>11</v>
      </c>
      <c r="E594" s="8" t="s">
        <v>2</v>
      </c>
      <c r="F594" s="295"/>
      <c r="G594" s="297"/>
      <c r="H594" s="64" t="s">
        <v>1155</v>
      </c>
      <c r="I594" s="64">
        <v>11126</v>
      </c>
      <c r="J594" s="64">
        <v>1762</v>
      </c>
      <c r="K594" s="64">
        <v>4699</v>
      </c>
      <c r="L594" s="64">
        <v>1193</v>
      </c>
      <c r="M594" s="64">
        <v>12319</v>
      </c>
      <c r="N594" s="64">
        <v>6461</v>
      </c>
      <c r="O594" s="64">
        <v>18780</v>
      </c>
      <c r="P594" s="64">
        <v>0.6862619808</v>
      </c>
      <c r="Q594" s="64">
        <v>0.70306477089999997</v>
      </c>
      <c r="R594" s="64">
        <v>0.90315772380000003</v>
      </c>
      <c r="S594" s="64">
        <v>0.79064809550000004</v>
      </c>
      <c r="T594" s="64">
        <v>0.68424840909999995</v>
      </c>
      <c r="U594" s="64">
        <v>0.270978</v>
      </c>
      <c r="V594" s="64">
        <v>0.14552966959999999</v>
      </c>
    </row>
    <row r="595" spans="1:22" ht="14.25" thickBot="1" x14ac:dyDescent="0.2">
      <c r="A595" s="11" t="s">
        <v>12</v>
      </c>
      <c r="B595" s="9">
        <v>1</v>
      </c>
      <c r="C595" s="9">
        <v>0.52790000000000004</v>
      </c>
      <c r="D595" s="9">
        <v>6.6800000000000002E-3</v>
      </c>
      <c r="E595" s="9">
        <v>6236.0788000000002</v>
      </c>
      <c r="F595" s="9" t="s">
        <v>5</v>
      </c>
      <c r="G595" s="10"/>
      <c r="H595" s="64" t="s">
        <v>1156</v>
      </c>
      <c r="I595" s="64">
        <v>11880</v>
      </c>
      <c r="J595" s="64">
        <v>2087</v>
      </c>
      <c r="K595" s="64">
        <v>5783</v>
      </c>
      <c r="L595" s="64">
        <v>1398</v>
      </c>
      <c r="M595" s="64">
        <v>13278</v>
      </c>
      <c r="N595" s="64">
        <v>7870</v>
      </c>
      <c r="O595" s="64">
        <v>21148</v>
      </c>
      <c r="P595" s="64">
        <v>0.66044070359999996</v>
      </c>
      <c r="Q595" s="64">
        <v>0.67259242480000003</v>
      </c>
      <c r="R595" s="64">
        <v>0.89471305919999999</v>
      </c>
      <c r="S595" s="64">
        <v>0.76791312499999997</v>
      </c>
      <c r="T595" s="64">
        <v>0.66720955339999999</v>
      </c>
      <c r="U595" s="64">
        <v>0.24663399999999999</v>
      </c>
      <c r="V595" s="64">
        <v>0.1417374605</v>
      </c>
    </row>
    <row r="596" spans="1:22" ht="14.25" thickBot="1" x14ac:dyDescent="0.2">
      <c r="A596" s="11" t="s">
        <v>1095</v>
      </c>
      <c r="B596" s="9">
        <v>1</v>
      </c>
      <c r="C596" s="9">
        <v>0.82210000000000005</v>
      </c>
      <c r="D596" s="9">
        <v>1.5599999999999999E-2</v>
      </c>
      <c r="E596" s="9">
        <v>2766.7175999999999</v>
      </c>
      <c r="F596" s="9" t="s">
        <v>5</v>
      </c>
      <c r="G596" s="10">
        <v>0.22409999999999999</v>
      </c>
      <c r="H596" s="64" t="s">
        <v>1157</v>
      </c>
      <c r="I596" s="64">
        <v>11923</v>
      </c>
      <c r="J596" s="64">
        <v>2253</v>
      </c>
      <c r="K596" s="64">
        <v>5655</v>
      </c>
      <c r="L596" s="64">
        <v>1687</v>
      </c>
      <c r="M596" s="64">
        <v>13610</v>
      </c>
      <c r="N596" s="64">
        <v>7908</v>
      </c>
      <c r="O596" s="64">
        <v>21518</v>
      </c>
      <c r="P596" s="64">
        <v>0.65879728599999998</v>
      </c>
      <c r="Q596" s="64">
        <v>0.67829104559999998</v>
      </c>
      <c r="R596" s="64">
        <v>0.87604702420000002</v>
      </c>
      <c r="S596" s="64">
        <v>0.76458894450000003</v>
      </c>
      <c r="T596" s="64">
        <v>0.66072620309999996</v>
      </c>
      <c r="U596" s="64">
        <v>0.236761</v>
      </c>
      <c r="V596" s="64">
        <v>0.13399853049999999</v>
      </c>
    </row>
    <row r="597" spans="1:22" ht="14.25" thickBot="1" x14ac:dyDescent="0.2">
      <c r="A597" s="11" t="s">
        <v>1089</v>
      </c>
      <c r="B597" s="9">
        <v>1</v>
      </c>
      <c r="C597" s="9">
        <v>0.87029999999999996</v>
      </c>
      <c r="D597" s="9">
        <v>3.9399999999999998E-2</v>
      </c>
      <c r="E597" s="9">
        <v>487.6293</v>
      </c>
      <c r="F597" s="9" t="s">
        <v>5</v>
      </c>
      <c r="G597" s="10">
        <v>7.9500000000000001E-2</v>
      </c>
      <c r="H597" s="64" t="s">
        <v>1158</v>
      </c>
      <c r="I597" s="64">
        <v>14408</v>
      </c>
      <c r="J597" s="64">
        <v>2237</v>
      </c>
      <c r="K597" s="64">
        <v>5856</v>
      </c>
      <c r="L597" s="64">
        <v>2038</v>
      </c>
      <c r="M597" s="64">
        <v>16446</v>
      </c>
      <c r="N597" s="64">
        <v>8093</v>
      </c>
      <c r="O597" s="64">
        <v>24539</v>
      </c>
      <c r="P597" s="64">
        <v>0.67830799949999998</v>
      </c>
      <c r="Q597" s="64">
        <v>0.71101460719999998</v>
      </c>
      <c r="R597" s="64">
        <v>0.87607928980000005</v>
      </c>
      <c r="S597" s="64">
        <v>0.78496322529999996</v>
      </c>
      <c r="T597" s="64">
        <v>0.65372026809999995</v>
      </c>
      <c r="U597" s="64">
        <v>0.22405</v>
      </c>
      <c r="V597" s="64">
        <v>0.1186531679</v>
      </c>
    </row>
    <row r="598" spans="1:22" ht="14.25" thickBot="1" x14ac:dyDescent="0.2">
      <c r="A598" s="11" t="s">
        <v>1058</v>
      </c>
      <c r="B598" s="9">
        <v>1</v>
      </c>
      <c r="C598" s="9">
        <v>0.94979999999999998</v>
      </c>
      <c r="D598" s="9">
        <v>3.3700000000000001E-2</v>
      </c>
      <c r="E598" s="9">
        <v>792.42269999999996</v>
      </c>
      <c r="F598" s="9" t="s">
        <v>5</v>
      </c>
      <c r="G598" s="10">
        <v>0.1013</v>
      </c>
      <c r="H598" s="64" t="s">
        <v>1159</v>
      </c>
      <c r="I598" s="64">
        <v>15761</v>
      </c>
      <c r="J598" s="64">
        <v>3107</v>
      </c>
      <c r="K598" s="64">
        <v>8812</v>
      </c>
      <c r="L598" s="64">
        <v>2008</v>
      </c>
      <c r="M598" s="64">
        <v>17769</v>
      </c>
      <c r="N598" s="64">
        <v>11919</v>
      </c>
      <c r="O598" s="64">
        <v>29688</v>
      </c>
      <c r="P598" s="64">
        <v>0.6355429803</v>
      </c>
      <c r="Q598" s="64">
        <v>0.64139502709999996</v>
      </c>
      <c r="R598" s="64">
        <v>0.88699420340000001</v>
      </c>
      <c r="S598" s="64">
        <v>0.74446176369999995</v>
      </c>
      <c r="T598" s="64">
        <v>0.65622079119999999</v>
      </c>
      <c r="U598" s="64">
        <v>0.23256099999999999</v>
      </c>
      <c r="V598" s="64">
        <v>0.14501829029999999</v>
      </c>
    </row>
    <row r="599" spans="1:22" ht="14.25" thickBot="1" x14ac:dyDescent="0.2">
      <c r="A599" s="11" t="s">
        <v>1091</v>
      </c>
      <c r="B599" s="9">
        <v>1</v>
      </c>
      <c r="C599" s="9">
        <v>0.1037</v>
      </c>
      <c r="D599" s="9">
        <v>9.2899999999999996E-3</v>
      </c>
      <c r="E599" s="9">
        <v>124.51260000000001</v>
      </c>
      <c r="F599" s="9" t="s">
        <v>5</v>
      </c>
      <c r="G599" s="10">
        <v>4.0099999999999997E-2</v>
      </c>
      <c r="H599" s="64" t="s">
        <v>1031</v>
      </c>
      <c r="I599" s="64">
        <v>32296</v>
      </c>
      <c r="J599" s="64">
        <v>6520</v>
      </c>
      <c r="K599" s="64">
        <v>15162</v>
      </c>
      <c r="L599" s="64">
        <v>4575</v>
      </c>
      <c r="M599" s="64">
        <v>36871</v>
      </c>
      <c r="N599" s="64">
        <v>21682</v>
      </c>
      <c r="O599" s="64">
        <v>58553</v>
      </c>
      <c r="P599" s="64">
        <v>0.66292077260000004</v>
      </c>
      <c r="Q599" s="64">
        <v>0.68051751019999995</v>
      </c>
      <c r="R599" s="64">
        <v>0.8759187437</v>
      </c>
      <c r="S599" s="64">
        <v>0.76595240070000004</v>
      </c>
      <c r="T599" s="64">
        <v>0.66114583510000002</v>
      </c>
      <c r="U599" s="155">
        <v>0.236814</v>
      </c>
      <c r="V599" s="64">
        <v>0.138502346</v>
      </c>
    </row>
    <row r="600" spans="1:22" ht="14.25" thickBot="1" x14ac:dyDescent="0.2">
      <c r="A600" s="11" t="s">
        <v>1139</v>
      </c>
      <c r="B600" s="9">
        <v>1</v>
      </c>
      <c r="C600" s="9">
        <v>1.1544000000000001</v>
      </c>
      <c r="D600" s="9">
        <v>8.3500000000000005E-2</v>
      </c>
      <c r="E600" s="9">
        <v>191.29740000000001</v>
      </c>
      <c r="F600" s="9" t="s">
        <v>5</v>
      </c>
      <c r="G600" s="10">
        <v>4.8800000000000003E-2</v>
      </c>
      <c r="H600" s="64" t="s">
        <v>1149</v>
      </c>
      <c r="I600" s="64">
        <v>16485</v>
      </c>
      <c r="J600" s="64">
        <v>3186</v>
      </c>
      <c r="K600" s="64">
        <v>8097</v>
      </c>
      <c r="L600" s="64">
        <v>2160</v>
      </c>
      <c r="M600" s="64">
        <v>18645</v>
      </c>
      <c r="N600" s="64">
        <v>11283</v>
      </c>
      <c r="O600" s="64">
        <v>29928</v>
      </c>
      <c r="P600" s="64">
        <v>0.65727746590000002</v>
      </c>
      <c r="Q600" s="64">
        <v>0.67061264340000004</v>
      </c>
      <c r="R600" s="64">
        <v>0.88415124700000003</v>
      </c>
      <c r="S600" s="64">
        <v>0.76271774589999997</v>
      </c>
      <c r="T600" s="64">
        <v>0.65687089269999999</v>
      </c>
      <c r="U600" s="64">
        <v>0.23352899999999999</v>
      </c>
      <c r="V600" s="64">
        <v>0.1356202735</v>
      </c>
    </row>
    <row r="601" spans="1:22" ht="14.25" thickBot="1" x14ac:dyDescent="0.2">
      <c r="A601" s="11" t="s">
        <v>806</v>
      </c>
      <c r="B601" s="9">
        <v>1</v>
      </c>
      <c r="C601" s="9">
        <v>3.0716000000000001</v>
      </c>
      <c r="D601" s="9">
        <v>0.152</v>
      </c>
      <c r="E601" s="9">
        <v>408.18529999999998</v>
      </c>
      <c r="F601" s="9" t="s">
        <v>5</v>
      </c>
      <c r="G601" s="10">
        <v>7.5899999999999995E-2</v>
      </c>
      <c r="H601" s="64" t="s">
        <v>1150</v>
      </c>
      <c r="I601" s="64">
        <v>15811</v>
      </c>
      <c r="J601" s="64">
        <v>3334</v>
      </c>
      <c r="K601" s="64">
        <v>7065</v>
      </c>
      <c r="L601" s="64">
        <v>2415</v>
      </c>
      <c r="M601" s="64">
        <v>18226</v>
      </c>
      <c r="N601" s="64">
        <v>10399</v>
      </c>
      <c r="O601" s="64">
        <v>28625</v>
      </c>
      <c r="P601" s="64">
        <v>0.66882096069999997</v>
      </c>
      <c r="Q601" s="64">
        <v>0.69116104209999996</v>
      </c>
      <c r="R601" s="64">
        <v>0.86749698230000005</v>
      </c>
      <c r="S601" s="64">
        <v>0.76935428930000005</v>
      </c>
      <c r="T601" s="64">
        <v>0.66630711210000004</v>
      </c>
      <c r="U601" s="64">
        <v>0.24224799999999999</v>
      </c>
      <c r="V601" s="64">
        <v>0.1379781631</v>
      </c>
    </row>
    <row r="602" spans="1:22" ht="14.25" thickBot="1" x14ac:dyDescent="0.2">
      <c r="A602" s="11" t="s">
        <v>150</v>
      </c>
      <c r="B602" s="9">
        <v>1</v>
      </c>
      <c r="C602" s="9">
        <v>0.43259999999999998</v>
      </c>
      <c r="D602" s="9">
        <v>2.3400000000000001E-2</v>
      </c>
      <c r="E602" s="9">
        <v>342.60719999999998</v>
      </c>
      <c r="F602" s="9" t="s">
        <v>5</v>
      </c>
      <c r="G602" s="10">
        <v>8.0199999999999994E-2</v>
      </c>
      <c r="H602" s="64" t="s">
        <v>1033</v>
      </c>
      <c r="I602" s="64">
        <v>44768</v>
      </c>
      <c r="J602" s="64">
        <v>8483</v>
      </c>
      <c r="K602" s="64">
        <v>26086</v>
      </c>
      <c r="L602" s="64">
        <v>5844</v>
      </c>
      <c r="M602" s="64">
        <v>50612</v>
      </c>
      <c r="N602" s="64">
        <v>34569</v>
      </c>
      <c r="O602" s="64">
        <v>85181</v>
      </c>
      <c r="P602" s="64">
        <v>0.62515114869999999</v>
      </c>
      <c r="Q602" s="64">
        <v>0.63183447650000002</v>
      </c>
      <c r="R602" s="64">
        <v>0.88453331229999999</v>
      </c>
      <c r="S602" s="64">
        <v>0.73712808519999995</v>
      </c>
      <c r="T602" s="64">
        <v>0.62805681869999996</v>
      </c>
      <c r="U602" s="64">
        <v>0.18706300000000001</v>
      </c>
      <c r="V602" s="64">
        <v>0.12375819959999999</v>
      </c>
    </row>
    <row r="603" spans="1:22" ht="14.25" thickBot="1" x14ac:dyDescent="0.2">
      <c r="A603" s="11" t="s">
        <v>764</v>
      </c>
      <c r="B603" s="9">
        <v>1</v>
      </c>
      <c r="C603" s="9">
        <v>0.53010000000000002</v>
      </c>
      <c r="D603" s="9">
        <v>4.8099999999999997E-2</v>
      </c>
      <c r="E603" s="9">
        <v>121.30629999999999</v>
      </c>
      <c r="F603" s="9" t="s">
        <v>5</v>
      </c>
      <c r="G603" s="10">
        <v>3.95E-2</v>
      </c>
      <c r="H603" s="64" t="s">
        <v>1043</v>
      </c>
      <c r="I603" s="64">
        <v>16663</v>
      </c>
      <c r="J603" s="64">
        <v>3578</v>
      </c>
      <c r="K603" s="64">
        <v>9085</v>
      </c>
      <c r="L603" s="64">
        <v>2356</v>
      </c>
      <c r="M603" s="64">
        <v>19019</v>
      </c>
      <c r="N603" s="64">
        <v>12663</v>
      </c>
      <c r="O603" s="64">
        <v>31682</v>
      </c>
      <c r="P603" s="64">
        <v>0.63888012120000004</v>
      </c>
      <c r="Q603" s="64">
        <v>0.64715706070000001</v>
      </c>
      <c r="R603" s="64">
        <v>0.87612387609999998</v>
      </c>
      <c r="S603" s="64">
        <v>0.74443228269999995</v>
      </c>
      <c r="T603" s="64">
        <v>0.64369840690000002</v>
      </c>
      <c r="U603" s="64">
        <v>0.20654700000000001</v>
      </c>
      <c r="V603" s="64">
        <v>0.13434302540000001</v>
      </c>
    </row>
    <row r="604" spans="1:22" x14ac:dyDescent="0.15">
      <c r="A604" s="4" t="s">
        <v>813</v>
      </c>
      <c r="B604" s="1">
        <v>1</v>
      </c>
      <c r="C604" s="1">
        <v>0.23519999999999999</v>
      </c>
      <c r="D604" s="1">
        <v>2.9700000000000001E-2</v>
      </c>
      <c r="E604" s="1">
        <v>62.640700000000002</v>
      </c>
      <c r="F604" s="1" t="s">
        <v>5</v>
      </c>
      <c r="G604" s="2">
        <v>2.93E-2</v>
      </c>
      <c r="H604" s="64" t="s">
        <v>1045</v>
      </c>
      <c r="I604" s="64">
        <v>13500</v>
      </c>
      <c r="J604" s="64">
        <v>2883</v>
      </c>
      <c r="K604" s="64">
        <v>10769</v>
      </c>
      <c r="L604" s="64">
        <v>1812</v>
      </c>
      <c r="M604" s="64">
        <v>15312</v>
      </c>
      <c r="N604" s="64">
        <v>13652</v>
      </c>
      <c r="O604" s="64">
        <v>28964</v>
      </c>
      <c r="P604" s="64">
        <v>0.56563319980000004</v>
      </c>
      <c r="Q604" s="64">
        <v>0.55626519429999999</v>
      </c>
      <c r="R604" s="64">
        <v>0.88166144199999996</v>
      </c>
      <c r="S604" s="64">
        <v>0.68214547380000001</v>
      </c>
      <c r="T604" s="64">
        <v>0.59946542189999996</v>
      </c>
      <c r="U604" s="64">
        <v>0.14926500000000001</v>
      </c>
      <c r="V604" s="64">
        <v>0.1125006531</v>
      </c>
    </row>
    <row r="605" spans="1:22" x14ac:dyDescent="0.15">
      <c r="H605" s="64" t="s">
        <v>1090</v>
      </c>
      <c r="I605" s="64">
        <v>14605</v>
      </c>
      <c r="J605" s="64">
        <v>2022</v>
      </c>
      <c r="K605" s="64">
        <v>6232</v>
      </c>
      <c r="L605" s="64">
        <v>1676</v>
      </c>
      <c r="M605" s="64">
        <v>16281</v>
      </c>
      <c r="N605" s="64">
        <v>8254</v>
      </c>
      <c r="O605" s="64">
        <v>24535</v>
      </c>
      <c r="P605" s="64">
        <v>0.67768493990000001</v>
      </c>
      <c r="Q605" s="64">
        <v>0.70091663869999998</v>
      </c>
      <c r="R605" s="64">
        <v>0.89705792029999998</v>
      </c>
      <c r="S605" s="64">
        <v>0.78694972789999995</v>
      </c>
      <c r="T605" s="64">
        <v>0.64795028139999999</v>
      </c>
      <c r="U605" s="64">
        <v>0.220751</v>
      </c>
      <c r="V605" s="64">
        <v>0.11676125549999999</v>
      </c>
    </row>
    <row r="606" spans="1:22" ht="14.25" thickBot="1" x14ac:dyDescent="0.2">
      <c r="A606" s="157" t="s">
        <v>1164</v>
      </c>
    </row>
    <row r="607" spans="1:22" ht="15" thickBot="1" x14ac:dyDescent="0.25">
      <c r="A607" s="300" t="s">
        <v>7</v>
      </c>
      <c r="B607" s="301"/>
      <c r="C607" s="301"/>
      <c r="D607" s="301"/>
      <c r="E607" s="301"/>
      <c r="F607" s="301"/>
      <c r="G607" s="301"/>
      <c r="H607" s="64" t="s">
        <v>1004</v>
      </c>
      <c r="I607" s="64" t="s">
        <v>1005</v>
      </c>
      <c r="J607" s="64" t="s">
        <v>1006</v>
      </c>
      <c r="K607" s="64" t="s">
        <v>1007</v>
      </c>
      <c r="L607" s="64" t="s">
        <v>1008</v>
      </c>
      <c r="M607" s="64" t="s">
        <v>1009</v>
      </c>
      <c r="N607" s="64" t="s">
        <v>6</v>
      </c>
      <c r="O607" s="64" t="s">
        <v>1010</v>
      </c>
      <c r="P607" s="64" t="s">
        <v>1011</v>
      </c>
      <c r="Q607" s="64" t="s">
        <v>1012</v>
      </c>
      <c r="R607" s="64" t="s">
        <v>1013</v>
      </c>
      <c r="S607" s="64" t="s">
        <v>1014</v>
      </c>
      <c r="T607" s="64" t="s">
        <v>1015</v>
      </c>
      <c r="U607" s="64" t="s">
        <v>1016</v>
      </c>
      <c r="V607" s="64" t="s">
        <v>1017</v>
      </c>
    </row>
    <row r="608" spans="1:22" ht="14.25" x14ac:dyDescent="0.2">
      <c r="A608" s="292" t="s">
        <v>8</v>
      </c>
      <c r="B608" s="294" t="s">
        <v>1</v>
      </c>
      <c r="C608" s="294" t="s">
        <v>9</v>
      </c>
      <c r="D608" s="7" t="s">
        <v>10</v>
      </c>
      <c r="E608" s="7" t="s">
        <v>3</v>
      </c>
      <c r="F608" s="294" t="s">
        <v>4</v>
      </c>
      <c r="G608" s="296" t="s">
        <v>13</v>
      </c>
      <c r="H608" s="64" t="s">
        <v>1029</v>
      </c>
      <c r="I608" s="64">
        <v>65071</v>
      </c>
      <c r="J608" s="64">
        <v>11509</v>
      </c>
      <c r="K608" s="64">
        <v>30742</v>
      </c>
      <c r="L608" s="64">
        <v>8351</v>
      </c>
      <c r="M608" s="64">
        <v>73422</v>
      </c>
      <c r="N608" s="64">
        <v>42251</v>
      </c>
      <c r="O608" s="64">
        <v>115673</v>
      </c>
      <c r="P608" s="64">
        <v>0.66203867800000005</v>
      </c>
      <c r="Q608" s="64">
        <v>0.67914583620000002</v>
      </c>
      <c r="R608" s="64">
        <v>0.886260249</v>
      </c>
      <c r="S608" s="64">
        <v>0.76900168400000002</v>
      </c>
      <c r="T608" s="64">
        <v>0.65805986100000002</v>
      </c>
      <c r="U608" s="64">
        <v>0.22941800000000001</v>
      </c>
      <c r="V608" s="64">
        <v>0.13510650760000001</v>
      </c>
    </row>
    <row r="609" spans="1:22" ht="15" thickBot="1" x14ac:dyDescent="0.25">
      <c r="A609" s="293"/>
      <c r="B609" s="295"/>
      <c r="C609" s="295"/>
      <c r="D609" s="8" t="s">
        <v>11</v>
      </c>
      <c r="E609" s="8" t="s">
        <v>2</v>
      </c>
      <c r="F609" s="295"/>
      <c r="G609" s="297"/>
      <c r="H609" s="64" t="s">
        <v>1155</v>
      </c>
      <c r="I609" s="64">
        <v>11120</v>
      </c>
      <c r="J609" s="64">
        <v>1742</v>
      </c>
      <c r="K609" s="64">
        <v>4719</v>
      </c>
      <c r="L609" s="64">
        <v>1199</v>
      </c>
      <c r="M609" s="64">
        <v>12319</v>
      </c>
      <c r="N609" s="64">
        <v>6461</v>
      </c>
      <c r="O609" s="64">
        <v>18780</v>
      </c>
      <c r="P609" s="64">
        <v>0.68487752930000001</v>
      </c>
      <c r="Q609" s="64">
        <v>0.70206452429999999</v>
      </c>
      <c r="R609" s="64">
        <v>0.9026706713</v>
      </c>
      <c r="S609" s="64">
        <v>0.78982882310000002</v>
      </c>
      <c r="T609" s="64">
        <v>0.68398999469999999</v>
      </c>
      <c r="U609" s="64">
        <v>0.27106200000000003</v>
      </c>
      <c r="V609" s="64">
        <v>0.14543388260000001</v>
      </c>
    </row>
    <row r="610" spans="1:22" ht="14.25" thickBot="1" x14ac:dyDescent="0.2">
      <c r="A610" s="11" t="s">
        <v>12</v>
      </c>
      <c r="B610" s="9">
        <v>1</v>
      </c>
      <c r="C610" s="9">
        <v>0.52869999999999995</v>
      </c>
      <c r="D610" s="9">
        <v>6.6800000000000002E-3</v>
      </c>
      <c r="E610" s="9">
        <v>6256.7020000000002</v>
      </c>
      <c r="F610" s="9" t="s">
        <v>5</v>
      </c>
      <c r="G610" s="10"/>
      <c r="H610" s="64" t="s">
        <v>1156</v>
      </c>
      <c r="I610" s="64">
        <v>11875</v>
      </c>
      <c r="J610" s="64">
        <v>2109</v>
      </c>
      <c r="K610" s="64">
        <v>5761</v>
      </c>
      <c r="L610" s="64">
        <v>1403</v>
      </c>
      <c r="M610" s="64">
        <v>13278</v>
      </c>
      <c r="N610" s="64">
        <v>7870</v>
      </c>
      <c r="O610" s="64">
        <v>21148</v>
      </c>
      <c r="P610" s="64">
        <v>0.66124456210000004</v>
      </c>
      <c r="Q610" s="64">
        <v>0.67333862550000001</v>
      </c>
      <c r="R610" s="64">
        <v>0.89433649650000002</v>
      </c>
      <c r="S610" s="64">
        <v>0.76826033510000002</v>
      </c>
      <c r="T610" s="64">
        <v>0.66672968229999996</v>
      </c>
      <c r="U610" s="64">
        <v>0.245196</v>
      </c>
      <c r="V610" s="64">
        <v>0.14125320080000001</v>
      </c>
    </row>
    <row r="611" spans="1:22" ht="14.25" thickBot="1" x14ac:dyDescent="0.2">
      <c r="A611" s="11" t="s">
        <v>1095</v>
      </c>
      <c r="B611" s="9">
        <v>1</v>
      </c>
      <c r="C611" s="9">
        <v>0.85370000000000001</v>
      </c>
      <c r="D611" s="9">
        <v>1.5299999999999999E-2</v>
      </c>
      <c r="E611" s="9">
        <v>3117.4486000000002</v>
      </c>
      <c r="F611" s="9" t="s">
        <v>5</v>
      </c>
      <c r="G611" s="10">
        <v>0.23269999999999999</v>
      </c>
      <c r="H611" s="64" t="s">
        <v>1157</v>
      </c>
      <c r="I611" s="64">
        <v>11916</v>
      </c>
      <c r="J611" s="64">
        <v>2280</v>
      </c>
      <c r="K611" s="64">
        <v>5628</v>
      </c>
      <c r="L611" s="64">
        <v>1694</v>
      </c>
      <c r="M611" s="64">
        <v>13610</v>
      </c>
      <c r="N611" s="64">
        <v>7908</v>
      </c>
      <c r="O611" s="64">
        <v>21518</v>
      </c>
      <c r="P611" s="64">
        <v>0.65972674040000001</v>
      </c>
      <c r="Q611" s="64">
        <v>0.67920656629999998</v>
      </c>
      <c r="R611" s="64">
        <v>0.87553269649999999</v>
      </c>
      <c r="S611" s="64">
        <v>0.76497400010000005</v>
      </c>
      <c r="T611" s="64">
        <v>0.66014204679999999</v>
      </c>
      <c r="U611" s="64">
        <v>0.23508499999999999</v>
      </c>
      <c r="V611" s="64">
        <v>0.13357384280000001</v>
      </c>
    </row>
    <row r="612" spans="1:22" ht="14.25" thickBot="1" x14ac:dyDescent="0.2">
      <c r="A612" s="11" t="s">
        <v>1089</v>
      </c>
      <c r="B612" s="9">
        <v>1</v>
      </c>
      <c r="C612" s="9">
        <v>0.87250000000000005</v>
      </c>
      <c r="D612" s="9">
        <v>3.9399999999999998E-2</v>
      </c>
      <c r="E612" s="9">
        <v>490.09899999999999</v>
      </c>
      <c r="F612" s="9" t="s">
        <v>5</v>
      </c>
      <c r="G612" s="10">
        <v>7.9699999999999993E-2</v>
      </c>
      <c r="H612" s="64" t="s">
        <v>1158</v>
      </c>
      <c r="I612" s="64">
        <v>14394</v>
      </c>
      <c r="J612" s="64">
        <v>2261</v>
      </c>
      <c r="K612" s="64">
        <v>5832</v>
      </c>
      <c r="L612" s="64">
        <v>2052</v>
      </c>
      <c r="M612" s="64">
        <v>16446</v>
      </c>
      <c r="N612" s="64">
        <v>8093</v>
      </c>
      <c r="O612" s="64">
        <v>24539</v>
      </c>
      <c r="P612" s="64">
        <v>0.67871551409999997</v>
      </c>
      <c r="Q612" s="64">
        <v>0.71165826160000001</v>
      </c>
      <c r="R612" s="64">
        <v>0.87522801900000002</v>
      </c>
      <c r="S612" s="64">
        <v>0.785013089</v>
      </c>
      <c r="T612" s="64">
        <v>0.65318429249999999</v>
      </c>
      <c r="U612" s="64">
        <v>0.22292000000000001</v>
      </c>
      <c r="V612" s="64">
        <v>0.1183254287</v>
      </c>
    </row>
    <row r="613" spans="1:22" ht="14.25" thickBot="1" x14ac:dyDescent="0.2">
      <c r="A613" s="11" t="s">
        <v>1058</v>
      </c>
      <c r="B613" s="9">
        <v>1</v>
      </c>
      <c r="C613" s="9">
        <v>0.95269999999999999</v>
      </c>
      <c r="D613" s="9">
        <v>3.3700000000000001E-2</v>
      </c>
      <c r="E613" s="9">
        <v>797.56730000000005</v>
      </c>
      <c r="F613" s="9" t="s">
        <v>5</v>
      </c>
      <c r="G613" s="10">
        <v>0.1016</v>
      </c>
      <c r="H613" s="64" t="s">
        <v>1159</v>
      </c>
      <c r="I613" s="64">
        <v>15785</v>
      </c>
      <c r="J613" s="64">
        <v>3107</v>
      </c>
      <c r="K613" s="64">
        <v>8812</v>
      </c>
      <c r="L613" s="64">
        <v>1984</v>
      </c>
      <c r="M613" s="64">
        <v>17769</v>
      </c>
      <c r="N613" s="64">
        <v>11919</v>
      </c>
      <c r="O613" s="64">
        <v>29688</v>
      </c>
      <c r="P613" s="64">
        <v>0.6363513878</v>
      </c>
      <c r="Q613" s="64">
        <v>0.64174492819999995</v>
      </c>
      <c r="R613" s="64">
        <v>0.88834487029999998</v>
      </c>
      <c r="S613" s="64">
        <v>0.74517301609999997</v>
      </c>
      <c r="T613" s="64">
        <v>0.65572812089999999</v>
      </c>
      <c r="U613" s="64">
        <v>0.23081199999999999</v>
      </c>
      <c r="V613" s="64">
        <v>0.1444296246</v>
      </c>
    </row>
    <row r="614" spans="1:22" ht="14.25" thickBot="1" x14ac:dyDescent="0.2">
      <c r="A614" s="11" t="s">
        <v>1091</v>
      </c>
      <c r="B614" s="9">
        <v>1</v>
      </c>
      <c r="C614" s="9">
        <v>0.1018</v>
      </c>
      <c r="D614" s="9">
        <v>9.2800000000000001E-3</v>
      </c>
      <c r="E614" s="9">
        <v>120.20399999999999</v>
      </c>
      <c r="F614" s="9" t="s">
        <v>5</v>
      </c>
      <c r="G614" s="10">
        <v>3.9300000000000002E-2</v>
      </c>
      <c r="H614" s="64" t="s">
        <v>1031</v>
      </c>
      <c r="I614" s="64">
        <v>32301</v>
      </c>
      <c r="J614" s="64">
        <v>6558</v>
      </c>
      <c r="K614" s="64">
        <v>15124</v>
      </c>
      <c r="L614" s="64">
        <v>4570</v>
      </c>
      <c r="M614" s="64">
        <v>36871</v>
      </c>
      <c r="N614" s="64">
        <v>21682</v>
      </c>
      <c r="O614" s="64">
        <v>58553</v>
      </c>
      <c r="P614" s="64">
        <v>0.66365514999999997</v>
      </c>
      <c r="Q614" s="64">
        <v>0.68109646810000002</v>
      </c>
      <c r="R614" s="64">
        <v>0.87605435170000001</v>
      </c>
      <c r="S614" s="64">
        <v>0.76637088360000005</v>
      </c>
      <c r="T614" s="64">
        <v>0.66161489949999996</v>
      </c>
      <c r="U614" s="155">
        <v>0.23893800000000001</v>
      </c>
      <c r="V614" s="64">
        <v>0.1386379539</v>
      </c>
    </row>
    <row r="615" spans="1:22" ht="14.25" thickBot="1" x14ac:dyDescent="0.2">
      <c r="A615" s="11" t="s">
        <v>1139</v>
      </c>
      <c r="B615" s="9">
        <v>1</v>
      </c>
      <c r="C615" s="9">
        <v>1.1843999999999999</v>
      </c>
      <c r="D615" s="9">
        <v>8.3699999999999997E-2</v>
      </c>
      <c r="E615" s="9">
        <v>200.48859999999999</v>
      </c>
      <c r="F615" s="9" t="s">
        <v>5</v>
      </c>
      <c r="G615" s="10">
        <v>5.0099999999999999E-2</v>
      </c>
      <c r="H615" s="64" t="s">
        <v>1149</v>
      </c>
      <c r="I615" s="64">
        <v>16496</v>
      </c>
      <c r="J615" s="64">
        <v>3214</v>
      </c>
      <c r="K615" s="64">
        <v>8069</v>
      </c>
      <c r="L615" s="64">
        <v>2149</v>
      </c>
      <c r="M615" s="64">
        <v>18645</v>
      </c>
      <c r="N615" s="64">
        <v>11283</v>
      </c>
      <c r="O615" s="64">
        <v>29928</v>
      </c>
      <c r="P615" s="64">
        <v>0.65858059339999997</v>
      </c>
      <c r="Q615" s="64">
        <v>0.67152452679999997</v>
      </c>
      <c r="R615" s="64">
        <v>0.88474121750000001</v>
      </c>
      <c r="S615" s="64">
        <v>0.76352696139999998</v>
      </c>
      <c r="T615" s="64">
        <v>0.65746211099999996</v>
      </c>
      <c r="U615" s="64">
        <v>0.233956</v>
      </c>
      <c r="V615" s="64">
        <v>0.13586591579999999</v>
      </c>
    </row>
    <row r="616" spans="1:22" ht="14.25" thickBot="1" x14ac:dyDescent="0.2">
      <c r="A616" s="11" t="s">
        <v>806</v>
      </c>
      <c r="B616" s="9">
        <v>1</v>
      </c>
      <c r="C616" s="9">
        <v>2.9998999999999998</v>
      </c>
      <c r="D616" s="9">
        <v>0.1515</v>
      </c>
      <c r="E616" s="9">
        <v>391.84730000000002</v>
      </c>
      <c r="F616" s="9" t="s">
        <v>5</v>
      </c>
      <c r="G616" s="10">
        <v>7.4099999999999999E-2</v>
      </c>
      <c r="H616" s="64" t="s">
        <v>1150</v>
      </c>
      <c r="I616" s="64">
        <v>15805</v>
      </c>
      <c r="J616" s="64">
        <v>3344</v>
      </c>
      <c r="K616" s="64">
        <v>7055</v>
      </c>
      <c r="L616" s="64">
        <v>2421</v>
      </c>
      <c r="M616" s="64">
        <v>18226</v>
      </c>
      <c r="N616" s="64">
        <v>10399</v>
      </c>
      <c r="O616" s="64">
        <v>28625</v>
      </c>
      <c r="P616" s="64">
        <v>0.66896069869999997</v>
      </c>
      <c r="Q616" s="64">
        <v>0.69138232720000004</v>
      </c>
      <c r="R616" s="64">
        <v>0.86716778230000002</v>
      </c>
      <c r="S616" s="64">
        <v>0.76936182639999995</v>
      </c>
      <c r="T616" s="64">
        <v>0.66666086469999997</v>
      </c>
      <c r="U616" s="64">
        <v>0.24510999999999999</v>
      </c>
      <c r="V616" s="64">
        <v>0.1381076484</v>
      </c>
    </row>
    <row r="617" spans="1:22" ht="14.25" thickBot="1" x14ac:dyDescent="0.2">
      <c r="A617" s="11" t="s">
        <v>150</v>
      </c>
      <c r="B617" s="9">
        <v>1</v>
      </c>
      <c r="C617" s="9">
        <v>0.46100000000000002</v>
      </c>
      <c r="D617" s="9">
        <v>2.3E-2</v>
      </c>
      <c r="E617" s="9">
        <v>401.63749999999999</v>
      </c>
      <c r="F617" s="9" t="s">
        <v>5</v>
      </c>
      <c r="G617" s="10">
        <v>8.5500000000000007E-2</v>
      </c>
      <c r="H617" s="64" t="s">
        <v>1033</v>
      </c>
      <c r="I617" s="64">
        <v>44712</v>
      </c>
      <c r="J617" s="64">
        <v>8546</v>
      </c>
      <c r="K617" s="64">
        <v>26023</v>
      </c>
      <c r="L617" s="64">
        <v>5900</v>
      </c>
      <c r="M617" s="64">
        <v>50612</v>
      </c>
      <c r="N617" s="64">
        <v>34569</v>
      </c>
      <c r="O617" s="64">
        <v>85181</v>
      </c>
      <c r="P617" s="64">
        <v>0.62523332669999998</v>
      </c>
      <c r="Q617" s="64">
        <v>0.63210574679999998</v>
      </c>
      <c r="R617" s="64">
        <v>0.88342685529999998</v>
      </c>
      <c r="S617" s="64">
        <v>0.73692798339999999</v>
      </c>
      <c r="T617" s="64">
        <v>0.62836506660000002</v>
      </c>
      <c r="U617" s="64">
        <v>0.187696</v>
      </c>
      <c r="V617" s="64">
        <v>0.1237643247</v>
      </c>
    </row>
    <row r="618" spans="1:22" ht="14.25" thickBot="1" x14ac:dyDescent="0.2">
      <c r="A618" s="11" t="s">
        <v>764</v>
      </c>
      <c r="B618" s="9">
        <v>1</v>
      </c>
      <c r="C618" s="9">
        <v>0.52949999999999997</v>
      </c>
      <c r="D618" s="9">
        <v>4.8099999999999997E-2</v>
      </c>
      <c r="E618" s="9">
        <v>121.0365</v>
      </c>
      <c r="F618" s="9" t="s">
        <v>5</v>
      </c>
      <c r="G618" s="10">
        <v>3.95E-2</v>
      </c>
      <c r="H618" s="64" t="s">
        <v>1043</v>
      </c>
      <c r="I618" s="64">
        <v>16624</v>
      </c>
      <c r="J618" s="64">
        <v>3613</v>
      </c>
      <c r="K618" s="64">
        <v>9050</v>
      </c>
      <c r="L618" s="64">
        <v>2395</v>
      </c>
      <c r="M618" s="64">
        <v>19019</v>
      </c>
      <c r="N618" s="64">
        <v>12663</v>
      </c>
      <c r="O618" s="64">
        <v>31682</v>
      </c>
      <c r="P618" s="64">
        <v>0.63875386649999999</v>
      </c>
      <c r="Q618" s="64">
        <v>0.6475033107</v>
      </c>
      <c r="R618" s="64">
        <v>0.87407329509999998</v>
      </c>
      <c r="S618" s="64">
        <v>0.74391962950000001</v>
      </c>
      <c r="T618" s="64">
        <v>0.64374895539999999</v>
      </c>
      <c r="U618" s="64">
        <v>0.20733699999999999</v>
      </c>
      <c r="V618" s="64">
        <v>0.13416530839999999</v>
      </c>
    </row>
    <row r="619" spans="1:22" x14ac:dyDescent="0.15">
      <c r="A619" s="4" t="s">
        <v>1059</v>
      </c>
      <c r="B619" s="1">
        <v>1</v>
      </c>
      <c r="C619" s="1">
        <v>2.2982999999999998</v>
      </c>
      <c r="D619" s="1">
        <v>0.39100000000000001</v>
      </c>
      <c r="E619" s="1">
        <v>34.5593</v>
      </c>
      <c r="F619" s="1" t="s">
        <v>5</v>
      </c>
      <c r="G619" s="2">
        <v>2.06E-2</v>
      </c>
      <c r="H619" s="64" t="s">
        <v>1045</v>
      </c>
      <c r="I619" s="64">
        <v>13494</v>
      </c>
      <c r="J619" s="64">
        <v>2908</v>
      </c>
      <c r="K619" s="64">
        <v>10744</v>
      </c>
      <c r="L619" s="64">
        <v>1818</v>
      </c>
      <c r="M619" s="64">
        <v>15312</v>
      </c>
      <c r="N619" s="64">
        <v>13652</v>
      </c>
      <c r="O619" s="64">
        <v>28964</v>
      </c>
      <c r="P619" s="64">
        <v>0.56628918660000005</v>
      </c>
      <c r="Q619" s="64">
        <v>0.55672910310000001</v>
      </c>
      <c r="R619" s="64">
        <v>0.88126959250000003</v>
      </c>
      <c r="S619" s="64">
        <v>0.68237673830000001</v>
      </c>
      <c r="T619" s="64">
        <v>0.59969869369999995</v>
      </c>
      <c r="U619" s="64">
        <v>0.14801800000000001</v>
      </c>
      <c r="V619" s="64">
        <v>0.1124875914</v>
      </c>
    </row>
    <row r="620" spans="1:22" x14ac:dyDescent="0.15">
      <c r="H620" s="64" t="s">
        <v>1090</v>
      </c>
      <c r="I620" s="64">
        <v>14594</v>
      </c>
      <c r="J620" s="64">
        <v>2025</v>
      </c>
      <c r="K620" s="64">
        <v>6229</v>
      </c>
      <c r="L620" s="64">
        <v>1687</v>
      </c>
      <c r="M620" s="64">
        <v>16281</v>
      </c>
      <c r="N620" s="64">
        <v>8254</v>
      </c>
      <c r="O620" s="64">
        <v>24535</v>
      </c>
      <c r="P620" s="64">
        <v>0.67735887510000004</v>
      </c>
      <c r="Q620" s="64">
        <v>0.70085962639999999</v>
      </c>
      <c r="R620" s="64">
        <v>0.89638228610000004</v>
      </c>
      <c r="S620" s="64">
        <v>0.78665373009999995</v>
      </c>
      <c r="T620" s="64">
        <v>0.6487408294</v>
      </c>
      <c r="U620" s="64">
        <v>0.221356</v>
      </c>
      <c r="V620" s="64">
        <v>0.1170327375</v>
      </c>
    </row>
    <row r="621" spans="1:22" ht="14.25" thickBot="1" x14ac:dyDescent="0.2"/>
    <row r="622" spans="1:22" ht="15" thickBot="1" x14ac:dyDescent="0.25">
      <c r="A622" s="290" t="s">
        <v>7</v>
      </c>
      <c r="B622" s="291"/>
      <c r="C622" s="291"/>
      <c r="D622" s="291"/>
      <c r="E622" s="291"/>
      <c r="F622" s="291"/>
      <c r="G622" s="291"/>
      <c r="H622" s="64" t="s">
        <v>1004</v>
      </c>
      <c r="I622" s="64" t="s">
        <v>1005</v>
      </c>
      <c r="J622" s="64" t="s">
        <v>1006</v>
      </c>
      <c r="K622" s="64" t="s">
        <v>1007</v>
      </c>
      <c r="L622" s="64" t="s">
        <v>1008</v>
      </c>
      <c r="M622" s="64" t="s">
        <v>1009</v>
      </c>
      <c r="N622" s="64" t="s">
        <v>6</v>
      </c>
      <c r="O622" s="64" t="s">
        <v>1010</v>
      </c>
      <c r="P622" s="64" t="s">
        <v>1011</v>
      </c>
      <c r="Q622" s="64" t="s">
        <v>1012</v>
      </c>
      <c r="R622" s="64" t="s">
        <v>1013</v>
      </c>
      <c r="S622" s="64" t="s">
        <v>1014</v>
      </c>
      <c r="T622" s="64" t="s">
        <v>1015</v>
      </c>
      <c r="U622" s="64" t="s">
        <v>1016</v>
      </c>
      <c r="V622" s="64" t="s">
        <v>1017</v>
      </c>
    </row>
    <row r="623" spans="1:22" ht="14.25" x14ac:dyDescent="0.2">
      <c r="A623" s="292" t="s">
        <v>8</v>
      </c>
      <c r="B623" s="294" t="s">
        <v>1</v>
      </c>
      <c r="C623" s="294" t="s">
        <v>9</v>
      </c>
      <c r="D623" s="7" t="s">
        <v>10</v>
      </c>
      <c r="E623" s="7" t="s">
        <v>3</v>
      </c>
      <c r="F623" s="294" t="s">
        <v>4</v>
      </c>
      <c r="G623" s="296" t="s">
        <v>13</v>
      </c>
      <c r="H623" s="64" t="s">
        <v>1029</v>
      </c>
      <c r="I623" s="64">
        <v>65071</v>
      </c>
      <c r="J623" s="64">
        <v>11509</v>
      </c>
      <c r="K623" s="64">
        <v>30742</v>
      </c>
      <c r="L623" s="64">
        <v>8351</v>
      </c>
      <c r="M623" s="64">
        <v>73422</v>
      </c>
      <c r="N623" s="64">
        <v>42251</v>
      </c>
      <c r="O623" s="64">
        <v>115673</v>
      </c>
      <c r="P623" s="64">
        <v>0.66203867800000005</v>
      </c>
      <c r="Q623" s="64">
        <v>0.67914583620000002</v>
      </c>
      <c r="R623" s="64">
        <v>0.886260249</v>
      </c>
      <c r="S623" s="64">
        <v>0.76900168400000002</v>
      </c>
      <c r="T623" s="64">
        <v>0.65805986100000002</v>
      </c>
      <c r="U623" s="64">
        <v>0.22941800000000001</v>
      </c>
      <c r="V623" s="64">
        <v>0.13510650760000001</v>
      </c>
    </row>
    <row r="624" spans="1:22" ht="15" thickBot="1" x14ac:dyDescent="0.25">
      <c r="A624" s="293"/>
      <c r="B624" s="295"/>
      <c r="C624" s="295"/>
      <c r="D624" s="8" t="s">
        <v>11</v>
      </c>
      <c r="E624" s="8" t="s">
        <v>2</v>
      </c>
      <c r="F624" s="295"/>
      <c r="G624" s="297"/>
      <c r="H624" s="64" t="s">
        <v>1155</v>
      </c>
      <c r="I624" s="64">
        <v>11125</v>
      </c>
      <c r="J624" s="64">
        <v>1754</v>
      </c>
      <c r="K624" s="64">
        <v>4707</v>
      </c>
      <c r="L624" s="64">
        <v>1194</v>
      </c>
      <c r="M624" s="64">
        <v>12319</v>
      </c>
      <c r="N624" s="64">
        <v>6461</v>
      </c>
      <c r="O624" s="64">
        <v>18780</v>
      </c>
      <c r="P624" s="64">
        <v>0.68578274760000002</v>
      </c>
      <c r="Q624" s="64">
        <v>0.70269075290000005</v>
      </c>
      <c r="R624" s="64">
        <v>0.90307654839999996</v>
      </c>
      <c r="S624" s="64">
        <v>0.79038044829999998</v>
      </c>
      <c r="T624" s="64">
        <v>0.68395107170000002</v>
      </c>
      <c r="U624" s="64">
        <v>0.26996700000000001</v>
      </c>
      <c r="V624" s="64">
        <v>0.1453267311</v>
      </c>
    </row>
    <row r="625" spans="1:22" ht="14.25" thickBot="1" x14ac:dyDescent="0.2">
      <c r="A625" s="11" t="s">
        <v>12</v>
      </c>
      <c r="B625" s="9">
        <v>1</v>
      </c>
      <c r="C625" s="9">
        <v>0.52869999999999995</v>
      </c>
      <c r="D625" s="9">
        <v>6.6800000000000002E-3</v>
      </c>
      <c r="E625" s="9">
        <v>6258.9295000000002</v>
      </c>
      <c r="F625" s="9" t="s">
        <v>5</v>
      </c>
      <c r="G625" s="10"/>
      <c r="H625" s="64" t="s">
        <v>1156</v>
      </c>
      <c r="I625" s="64">
        <v>11865</v>
      </c>
      <c r="J625" s="64">
        <v>2098</v>
      </c>
      <c r="K625" s="64">
        <v>5772</v>
      </c>
      <c r="L625" s="64">
        <v>1413</v>
      </c>
      <c r="M625" s="64">
        <v>13278</v>
      </c>
      <c r="N625" s="64">
        <v>7870</v>
      </c>
      <c r="O625" s="64">
        <v>21148</v>
      </c>
      <c r="P625" s="64">
        <v>0.66025156039999999</v>
      </c>
      <c r="Q625" s="64">
        <v>0.67273345809999996</v>
      </c>
      <c r="R625" s="64">
        <v>0.89358337099999996</v>
      </c>
      <c r="S625" s="64">
        <v>0.76758854919999997</v>
      </c>
      <c r="T625" s="64">
        <v>0.66673764420000003</v>
      </c>
      <c r="U625" s="64">
        <v>0.247668</v>
      </c>
      <c r="V625" s="64">
        <v>0.14120726010000001</v>
      </c>
    </row>
    <row r="626" spans="1:22" ht="14.25" thickBot="1" x14ac:dyDescent="0.2">
      <c r="A626" s="11" t="s">
        <v>1095</v>
      </c>
      <c r="B626" s="9">
        <v>1</v>
      </c>
      <c r="C626" s="9">
        <v>0.85299999999999998</v>
      </c>
      <c r="D626" s="9">
        <v>1.5299999999999999E-2</v>
      </c>
      <c r="E626" s="9">
        <v>3110.3987999999999</v>
      </c>
      <c r="F626" s="9" t="s">
        <v>5</v>
      </c>
      <c r="G626" s="10">
        <v>0.23250000000000001</v>
      </c>
      <c r="H626" s="64" t="s">
        <v>1157</v>
      </c>
      <c r="I626" s="64">
        <v>11920</v>
      </c>
      <c r="J626" s="64">
        <v>2284</v>
      </c>
      <c r="K626" s="64">
        <v>5624</v>
      </c>
      <c r="L626" s="64">
        <v>1690</v>
      </c>
      <c r="M626" s="64">
        <v>13610</v>
      </c>
      <c r="N626" s="64">
        <v>7908</v>
      </c>
      <c r="O626" s="64">
        <v>21518</v>
      </c>
      <c r="P626" s="64">
        <v>0.66009852219999998</v>
      </c>
      <c r="Q626" s="64">
        <v>0.67943456449999995</v>
      </c>
      <c r="R626" s="64">
        <v>0.87582659809999996</v>
      </c>
      <c r="S626" s="64">
        <v>0.76523078899999997</v>
      </c>
      <c r="T626" s="64">
        <v>0.66091052800000005</v>
      </c>
      <c r="U626" s="64">
        <v>0.23653199999999999</v>
      </c>
      <c r="V626" s="64">
        <v>0.13389346069999999</v>
      </c>
    </row>
    <row r="627" spans="1:22" ht="14.25" thickBot="1" x14ac:dyDescent="0.2">
      <c r="A627" s="11" t="s">
        <v>1089</v>
      </c>
      <c r="B627" s="9">
        <v>1</v>
      </c>
      <c r="C627" s="9">
        <v>0.84770000000000001</v>
      </c>
      <c r="D627" s="9">
        <v>3.9699999999999999E-2</v>
      </c>
      <c r="E627" s="9">
        <v>455.55759999999998</v>
      </c>
      <c r="F627" s="9" t="s">
        <v>5</v>
      </c>
      <c r="G627" s="10">
        <v>7.7399999999999997E-2</v>
      </c>
      <c r="H627" s="64" t="s">
        <v>1158</v>
      </c>
      <c r="I627" s="64">
        <v>14393</v>
      </c>
      <c r="J627" s="64">
        <v>2259</v>
      </c>
      <c r="K627" s="64">
        <v>5834</v>
      </c>
      <c r="L627" s="64">
        <v>2053</v>
      </c>
      <c r="M627" s="64">
        <v>16446</v>
      </c>
      <c r="N627" s="64">
        <v>8093</v>
      </c>
      <c r="O627" s="64">
        <v>24539</v>
      </c>
      <c r="P627" s="64">
        <v>0.67859325969999995</v>
      </c>
      <c r="Q627" s="64">
        <v>0.71157363920000005</v>
      </c>
      <c r="R627" s="64">
        <v>0.87516721389999996</v>
      </c>
      <c r="S627" s="64">
        <v>0.78493714719999996</v>
      </c>
      <c r="T627" s="64">
        <v>0.65342675760000002</v>
      </c>
      <c r="U627" s="64">
        <v>0.224579</v>
      </c>
      <c r="V627" s="64">
        <v>0.118546151</v>
      </c>
    </row>
    <row r="628" spans="1:22" ht="14.25" thickBot="1" x14ac:dyDescent="0.2">
      <c r="A628" s="11" t="s">
        <v>1058</v>
      </c>
      <c r="B628" s="9">
        <v>1</v>
      </c>
      <c r="C628" s="9">
        <v>0.94679999999999997</v>
      </c>
      <c r="D628" s="9">
        <v>3.3799999999999997E-2</v>
      </c>
      <c r="E628" s="9">
        <v>786.93370000000004</v>
      </c>
      <c r="F628" s="9" t="s">
        <v>5</v>
      </c>
      <c r="G628" s="10">
        <v>0.10100000000000001</v>
      </c>
      <c r="H628" s="64" t="s">
        <v>1159</v>
      </c>
      <c r="I628" s="64">
        <v>15763</v>
      </c>
      <c r="J628" s="64">
        <v>3108</v>
      </c>
      <c r="K628" s="64">
        <v>8811</v>
      </c>
      <c r="L628" s="64">
        <v>2006</v>
      </c>
      <c r="M628" s="64">
        <v>17769</v>
      </c>
      <c r="N628" s="64">
        <v>11919</v>
      </c>
      <c r="O628" s="64">
        <v>29688</v>
      </c>
      <c r="P628" s="64">
        <v>0.63564403130000002</v>
      </c>
      <c r="Q628" s="64">
        <v>0.64145031330000002</v>
      </c>
      <c r="R628" s="64">
        <v>0.88710675900000002</v>
      </c>
      <c r="S628" s="64">
        <v>0.74453864869999997</v>
      </c>
      <c r="T628" s="64">
        <v>0.65526182369999997</v>
      </c>
      <c r="U628" s="64">
        <v>0.23105200000000001</v>
      </c>
      <c r="V628" s="64">
        <v>0.14408689290000001</v>
      </c>
    </row>
    <row r="629" spans="1:22" ht="14.25" thickBot="1" x14ac:dyDescent="0.2">
      <c r="A629" s="11" t="s">
        <v>1091</v>
      </c>
      <c r="B629" s="9">
        <v>1</v>
      </c>
      <c r="C629" s="9">
        <v>0.1016</v>
      </c>
      <c r="D629" s="9">
        <v>9.2800000000000001E-3</v>
      </c>
      <c r="E629" s="9">
        <v>119.791</v>
      </c>
      <c r="F629" s="9" t="s">
        <v>5</v>
      </c>
      <c r="G629" s="10">
        <v>3.9199999999999999E-2</v>
      </c>
      <c r="H629" s="64" t="s">
        <v>1031</v>
      </c>
      <c r="I629" s="64">
        <v>32270</v>
      </c>
      <c r="J629" s="64">
        <v>6577</v>
      </c>
      <c r="K629" s="64">
        <v>15105</v>
      </c>
      <c r="L629" s="64">
        <v>4601</v>
      </c>
      <c r="M629" s="64">
        <v>36871</v>
      </c>
      <c r="N629" s="64">
        <v>21682</v>
      </c>
      <c r="O629" s="64">
        <v>58553</v>
      </c>
      <c r="P629" s="64">
        <v>0.66345020750000006</v>
      </c>
      <c r="Q629" s="64">
        <v>0.68116094989999998</v>
      </c>
      <c r="R629" s="64">
        <v>0.87521358250000003</v>
      </c>
      <c r="S629" s="64">
        <v>0.7660897847</v>
      </c>
      <c r="T629" s="64">
        <v>0.66126150019999996</v>
      </c>
      <c r="U629" s="155">
        <v>0.236593</v>
      </c>
      <c r="V629" s="64">
        <v>0.13843074499999999</v>
      </c>
    </row>
    <row r="630" spans="1:22" ht="14.25" thickBot="1" x14ac:dyDescent="0.2">
      <c r="A630" s="11" t="s">
        <v>1139</v>
      </c>
      <c r="B630" s="9">
        <v>1</v>
      </c>
      <c r="C630" s="9">
        <v>0.99460000000000004</v>
      </c>
      <c r="D630" s="9">
        <v>9.0899999999999995E-2</v>
      </c>
      <c r="E630" s="9">
        <v>119.6169</v>
      </c>
      <c r="F630" s="9" t="s">
        <v>5</v>
      </c>
      <c r="G630" s="10">
        <v>4.2099999999999999E-2</v>
      </c>
      <c r="H630" s="64" t="s">
        <v>1149</v>
      </c>
      <c r="I630" s="64">
        <v>16479</v>
      </c>
      <c r="J630" s="64">
        <v>3223</v>
      </c>
      <c r="K630" s="64">
        <v>8060</v>
      </c>
      <c r="L630" s="64">
        <v>2166</v>
      </c>
      <c r="M630" s="64">
        <v>18645</v>
      </c>
      <c r="N630" s="64">
        <v>11283</v>
      </c>
      <c r="O630" s="64">
        <v>29928</v>
      </c>
      <c r="P630" s="64">
        <v>0.65831328519999999</v>
      </c>
      <c r="Q630" s="64">
        <v>0.67154325770000001</v>
      </c>
      <c r="R630" s="64">
        <v>0.88382944490000004</v>
      </c>
      <c r="S630" s="64">
        <v>0.76319933309999999</v>
      </c>
      <c r="T630" s="64">
        <v>0.65673905929999998</v>
      </c>
      <c r="U630" s="64">
        <v>0.23296</v>
      </c>
      <c r="V630" s="64">
        <v>0.1355371413</v>
      </c>
    </row>
    <row r="631" spans="1:22" ht="14.25" thickBot="1" x14ac:dyDescent="0.2">
      <c r="A631" s="11" t="s">
        <v>806</v>
      </c>
      <c r="B631" s="9">
        <v>1</v>
      </c>
      <c r="C631" s="9">
        <v>3.0043000000000002</v>
      </c>
      <c r="D631" s="9">
        <v>0.1515</v>
      </c>
      <c r="E631" s="9">
        <v>393.2106</v>
      </c>
      <c r="F631" s="9" t="s">
        <v>5</v>
      </c>
      <c r="G631" s="10">
        <v>7.4300000000000005E-2</v>
      </c>
      <c r="H631" s="64" t="s">
        <v>1150</v>
      </c>
      <c r="I631" s="64">
        <v>15791</v>
      </c>
      <c r="J631" s="64">
        <v>3354</v>
      </c>
      <c r="K631" s="64">
        <v>7045</v>
      </c>
      <c r="L631" s="64">
        <v>2435</v>
      </c>
      <c r="M631" s="64">
        <v>18226</v>
      </c>
      <c r="N631" s="64">
        <v>10399</v>
      </c>
      <c r="O631" s="64">
        <v>28625</v>
      </c>
      <c r="P631" s="64">
        <v>0.66882096069999997</v>
      </c>
      <c r="Q631" s="64">
        <v>0.69149588370000004</v>
      </c>
      <c r="R631" s="64">
        <v>0.86639964889999999</v>
      </c>
      <c r="S631" s="64">
        <v>0.76912960890000004</v>
      </c>
      <c r="T631" s="64">
        <v>0.66667797259999995</v>
      </c>
      <c r="U631" s="64">
        <v>0.24352099999999999</v>
      </c>
      <c r="V631" s="64">
        <v>0.13805936569999999</v>
      </c>
    </row>
    <row r="632" spans="1:22" ht="14.25" thickBot="1" x14ac:dyDescent="0.2">
      <c r="A632" s="11" t="s">
        <v>150</v>
      </c>
      <c r="B632" s="9">
        <v>1</v>
      </c>
      <c r="C632" s="9">
        <v>0.46539999999999998</v>
      </c>
      <c r="D632" s="9">
        <v>2.3E-2</v>
      </c>
      <c r="E632" s="9">
        <v>409.94490000000002</v>
      </c>
      <c r="F632" s="9" t="s">
        <v>5</v>
      </c>
      <c r="G632" s="10">
        <v>8.6300000000000002E-2</v>
      </c>
      <c r="H632" s="64" t="s">
        <v>1033</v>
      </c>
      <c r="I632" s="64">
        <v>44681</v>
      </c>
      <c r="J632" s="64">
        <v>8554</v>
      </c>
      <c r="K632" s="64">
        <v>26015</v>
      </c>
      <c r="L632" s="64">
        <v>5931</v>
      </c>
      <c r="M632" s="64">
        <v>50612</v>
      </c>
      <c r="N632" s="64">
        <v>34569</v>
      </c>
      <c r="O632" s="64">
        <v>85181</v>
      </c>
      <c r="P632" s="64">
        <v>0.6249633134</v>
      </c>
      <c r="Q632" s="64">
        <v>0.63201595560000001</v>
      </c>
      <c r="R632" s="64">
        <v>0.88281435230000005</v>
      </c>
      <c r="S632" s="64">
        <v>0.73665380680000003</v>
      </c>
      <c r="T632" s="64">
        <v>0.62795303329999996</v>
      </c>
      <c r="U632" s="64">
        <v>0.18631800000000001</v>
      </c>
      <c r="V632" s="64">
        <v>0.1234859322</v>
      </c>
    </row>
    <row r="633" spans="1:22" ht="14.25" thickBot="1" x14ac:dyDescent="0.2">
      <c r="A633" s="11" t="s">
        <v>764</v>
      </c>
      <c r="B633" s="9">
        <v>1</v>
      </c>
      <c r="C633" s="9">
        <v>0.54139999999999999</v>
      </c>
      <c r="D633" s="9">
        <v>4.8099999999999997E-2</v>
      </c>
      <c r="E633" s="9">
        <v>126.4606</v>
      </c>
      <c r="F633" s="9" t="s">
        <v>5</v>
      </c>
      <c r="G633" s="10">
        <v>4.0399999999999998E-2</v>
      </c>
      <c r="H633" s="64" t="s">
        <v>1043</v>
      </c>
      <c r="I633" s="64">
        <v>16628</v>
      </c>
      <c r="J633" s="64">
        <v>3608</v>
      </c>
      <c r="K633" s="64">
        <v>9055</v>
      </c>
      <c r="L633" s="64">
        <v>2391</v>
      </c>
      <c r="M633" s="64">
        <v>19019</v>
      </c>
      <c r="N633" s="64">
        <v>12663</v>
      </c>
      <c r="O633" s="64">
        <v>31682</v>
      </c>
      <c r="P633" s="64">
        <v>0.63872230289999998</v>
      </c>
      <c r="Q633" s="64">
        <v>0.64743215359999995</v>
      </c>
      <c r="R633" s="64">
        <v>0.87428361109999997</v>
      </c>
      <c r="S633" s="64">
        <v>0.74394881660000001</v>
      </c>
      <c r="T633" s="64">
        <v>0.64340185220000001</v>
      </c>
      <c r="U633" s="64">
        <v>0.205232</v>
      </c>
      <c r="V633" s="64">
        <v>0.13395183760000001</v>
      </c>
    </row>
    <row r="634" spans="1:22" x14ac:dyDescent="0.15">
      <c r="A634" s="4" t="s">
        <v>140</v>
      </c>
      <c r="B634" s="1">
        <v>1</v>
      </c>
      <c r="C634" s="1">
        <v>0.65659999999999996</v>
      </c>
      <c r="D634" s="1">
        <v>0.15110000000000001</v>
      </c>
      <c r="E634" s="1">
        <v>18.887</v>
      </c>
      <c r="F634" s="1" t="s">
        <v>5</v>
      </c>
      <c r="G634" s="2">
        <v>1.67E-2</v>
      </c>
      <c r="H634" s="64" t="s">
        <v>1045</v>
      </c>
      <c r="I634" s="64">
        <v>13475</v>
      </c>
      <c r="J634" s="64">
        <v>2914</v>
      </c>
      <c r="K634" s="64">
        <v>10738</v>
      </c>
      <c r="L634" s="64">
        <v>1837</v>
      </c>
      <c r="M634" s="64">
        <v>15312</v>
      </c>
      <c r="N634" s="64">
        <v>13652</v>
      </c>
      <c r="O634" s="64">
        <v>28964</v>
      </c>
      <c r="P634" s="64">
        <v>0.56584035349999995</v>
      </c>
      <c r="Q634" s="64">
        <v>0.55651922519999997</v>
      </c>
      <c r="R634" s="64">
        <v>0.88002873559999995</v>
      </c>
      <c r="S634" s="64">
        <v>0.68184693230000004</v>
      </c>
      <c r="T634" s="64">
        <v>0.59930502630000004</v>
      </c>
      <c r="U634" s="64">
        <v>0.14860499999999999</v>
      </c>
      <c r="V634" s="64">
        <v>0.1121355799</v>
      </c>
    </row>
    <row r="635" spans="1:22" x14ac:dyDescent="0.15">
      <c r="H635" s="64" t="s">
        <v>1090</v>
      </c>
      <c r="I635" s="64">
        <v>14578</v>
      </c>
      <c r="J635" s="64">
        <v>2032</v>
      </c>
      <c r="K635" s="64">
        <v>6222</v>
      </c>
      <c r="L635" s="64">
        <v>1703</v>
      </c>
      <c r="M635" s="64">
        <v>16281</v>
      </c>
      <c r="N635" s="64">
        <v>8254</v>
      </c>
      <c r="O635" s="64">
        <v>24535</v>
      </c>
      <c r="P635" s="64">
        <v>0.67699205220000003</v>
      </c>
      <c r="Q635" s="64">
        <v>0.70086538460000003</v>
      </c>
      <c r="R635" s="64">
        <v>0.8953995455</v>
      </c>
      <c r="S635" s="64">
        <v>0.78627868720000005</v>
      </c>
      <c r="T635" s="64">
        <v>0.64828329510000005</v>
      </c>
      <c r="U635" s="64">
        <v>0.22089600000000001</v>
      </c>
      <c r="V635" s="64">
        <v>0.1167845955</v>
      </c>
    </row>
    <row r="636" spans="1:22" ht="14.25" thickBot="1" x14ac:dyDescent="0.2"/>
    <row r="637" spans="1:22" ht="15" thickBot="1" x14ac:dyDescent="0.25">
      <c r="A637" s="290" t="s">
        <v>7</v>
      </c>
      <c r="B637" s="291"/>
      <c r="C637" s="291"/>
      <c r="D637" s="291"/>
      <c r="E637" s="291"/>
      <c r="F637" s="291"/>
      <c r="G637" s="291"/>
      <c r="H637" s="64" t="s">
        <v>1004</v>
      </c>
      <c r="I637" s="64" t="s">
        <v>1005</v>
      </c>
      <c r="J637" s="64" t="s">
        <v>1006</v>
      </c>
      <c r="K637" s="64" t="s">
        <v>1007</v>
      </c>
      <c r="L637" s="64" t="s">
        <v>1008</v>
      </c>
      <c r="M637" s="64" t="s">
        <v>1009</v>
      </c>
      <c r="N637" s="64" t="s">
        <v>6</v>
      </c>
      <c r="O637" s="64" t="s">
        <v>1010</v>
      </c>
      <c r="P637" s="64" t="s">
        <v>1011</v>
      </c>
      <c r="Q637" s="64" t="s">
        <v>1012</v>
      </c>
      <c r="R637" s="64" t="s">
        <v>1013</v>
      </c>
      <c r="S637" s="64" t="s">
        <v>1014</v>
      </c>
      <c r="T637" s="64" t="s">
        <v>1015</v>
      </c>
      <c r="U637" s="64" t="s">
        <v>1016</v>
      </c>
      <c r="V637" s="64" t="s">
        <v>1017</v>
      </c>
    </row>
    <row r="638" spans="1:22" ht="14.25" x14ac:dyDescent="0.2">
      <c r="A638" s="292" t="s">
        <v>8</v>
      </c>
      <c r="B638" s="294" t="s">
        <v>1</v>
      </c>
      <c r="C638" s="294" t="s">
        <v>9</v>
      </c>
      <c r="D638" s="7" t="s">
        <v>10</v>
      </c>
      <c r="E638" s="7" t="s">
        <v>3</v>
      </c>
      <c r="F638" s="294" t="s">
        <v>4</v>
      </c>
      <c r="G638" s="296" t="s">
        <v>13</v>
      </c>
      <c r="H638" s="64" t="s">
        <v>1029</v>
      </c>
      <c r="I638" s="64">
        <v>65071</v>
      </c>
      <c r="J638" s="64">
        <v>11509</v>
      </c>
      <c r="K638" s="64">
        <v>30742</v>
      </c>
      <c r="L638" s="64">
        <v>8351</v>
      </c>
      <c r="M638" s="64">
        <v>73422</v>
      </c>
      <c r="N638" s="64">
        <v>42251</v>
      </c>
      <c r="O638" s="64">
        <v>115673</v>
      </c>
      <c r="P638" s="64">
        <v>0.66203867800000005</v>
      </c>
      <c r="Q638" s="64">
        <v>0.67914583620000002</v>
      </c>
      <c r="R638" s="64">
        <v>0.886260249</v>
      </c>
      <c r="S638" s="64">
        <v>0.76900168400000002</v>
      </c>
      <c r="T638" s="64">
        <v>0.65805986100000002</v>
      </c>
      <c r="U638" s="64">
        <v>0.22941800000000001</v>
      </c>
      <c r="V638" s="64">
        <v>0.13510650760000001</v>
      </c>
    </row>
    <row r="639" spans="1:22" ht="15" thickBot="1" x14ac:dyDescent="0.25">
      <c r="A639" s="293"/>
      <c r="B639" s="295"/>
      <c r="C639" s="295"/>
      <c r="D639" s="8" t="s">
        <v>11</v>
      </c>
      <c r="E639" s="8" t="s">
        <v>2</v>
      </c>
      <c r="F639" s="295"/>
      <c r="G639" s="297"/>
      <c r="H639" s="64" t="s">
        <v>1155</v>
      </c>
      <c r="I639" s="64">
        <v>11119</v>
      </c>
      <c r="J639" s="64">
        <v>1756</v>
      </c>
      <c r="K639" s="64">
        <v>4705</v>
      </c>
      <c r="L639" s="64">
        <v>1200</v>
      </c>
      <c r="M639" s="64">
        <v>12319</v>
      </c>
      <c r="N639" s="64">
        <v>6461</v>
      </c>
      <c r="O639" s="64">
        <v>18780</v>
      </c>
      <c r="P639" s="64">
        <v>0.68556975509999996</v>
      </c>
      <c r="Q639" s="64">
        <v>0.70266683519999995</v>
      </c>
      <c r="R639" s="64">
        <v>0.90258949590000004</v>
      </c>
      <c r="S639" s="64">
        <v>0.79017873009999995</v>
      </c>
      <c r="T639" s="64">
        <v>0.68359082039999997</v>
      </c>
      <c r="U639" s="64">
        <v>0.26877899999999999</v>
      </c>
      <c r="V639" s="64">
        <v>0.14511323970000001</v>
      </c>
    </row>
    <row r="640" spans="1:22" ht="14.25" thickBot="1" x14ac:dyDescent="0.2">
      <c r="A640" s="11" t="s">
        <v>12</v>
      </c>
      <c r="B640" s="9">
        <v>1</v>
      </c>
      <c r="C640" s="9">
        <v>0.52869999999999995</v>
      </c>
      <c r="D640" s="9">
        <v>6.6800000000000002E-3</v>
      </c>
      <c r="E640" s="9">
        <v>6257.2001</v>
      </c>
      <c r="F640" s="9" t="s">
        <v>5</v>
      </c>
      <c r="G640" s="10"/>
      <c r="H640" s="64" t="s">
        <v>1156</v>
      </c>
      <c r="I640" s="64">
        <v>11869</v>
      </c>
      <c r="J640" s="64">
        <v>2112</v>
      </c>
      <c r="K640" s="64">
        <v>5758</v>
      </c>
      <c r="L640" s="64">
        <v>1409</v>
      </c>
      <c r="M640" s="64">
        <v>13278</v>
      </c>
      <c r="N640" s="64">
        <v>7870</v>
      </c>
      <c r="O640" s="64">
        <v>21148</v>
      </c>
      <c r="P640" s="64">
        <v>0.66110270469999999</v>
      </c>
      <c r="Q640" s="64">
        <v>0.67334203209999999</v>
      </c>
      <c r="R640" s="64">
        <v>0.89388462120000001</v>
      </c>
      <c r="S640" s="64">
        <v>0.76809577740000001</v>
      </c>
      <c r="T640" s="64">
        <v>0.66689293920000003</v>
      </c>
      <c r="U640" s="64">
        <v>0.24667700000000001</v>
      </c>
      <c r="V640" s="64">
        <v>0.14144976649999999</v>
      </c>
    </row>
    <row r="641" spans="1:22" ht="14.25" thickBot="1" x14ac:dyDescent="0.2">
      <c r="A641" s="11" t="s">
        <v>1095</v>
      </c>
      <c r="B641" s="9">
        <v>1</v>
      </c>
      <c r="C641" s="9">
        <v>0.83679999999999999</v>
      </c>
      <c r="D641" s="9">
        <v>1.54E-2</v>
      </c>
      <c r="E641" s="9">
        <v>2934.7003</v>
      </c>
      <c r="F641" s="9" t="s">
        <v>5</v>
      </c>
      <c r="G641" s="10">
        <v>0.2281</v>
      </c>
      <c r="H641" s="64" t="s">
        <v>1157</v>
      </c>
      <c r="I641" s="64">
        <v>11917</v>
      </c>
      <c r="J641" s="64">
        <v>2270</v>
      </c>
      <c r="K641" s="64">
        <v>5638</v>
      </c>
      <c r="L641" s="64">
        <v>1693</v>
      </c>
      <c r="M641" s="64">
        <v>13610</v>
      </c>
      <c r="N641" s="64">
        <v>7908</v>
      </c>
      <c r="O641" s="64">
        <v>21518</v>
      </c>
      <c r="P641" s="64">
        <v>0.65930848590000002</v>
      </c>
      <c r="Q641" s="64">
        <v>0.67883793790000002</v>
      </c>
      <c r="R641" s="64">
        <v>0.87560617190000001</v>
      </c>
      <c r="S641" s="64">
        <v>0.76476816940000003</v>
      </c>
      <c r="T641" s="64">
        <v>0.66045630560000002</v>
      </c>
      <c r="U641" s="64">
        <v>0.234761</v>
      </c>
      <c r="V641" s="64">
        <v>0.1336113152</v>
      </c>
    </row>
    <row r="642" spans="1:22" ht="14.25" thickBot="1" x14ac:dyDescent="0.2">
      <c r="A642" s="11" t="s">
        <v>1089</v>
      </c>
      <c r="B642" s="9">
        <v>1</v>
      </c>
      <c r="C642" s="9">
        <v>0.87390000000000001</v>
      </c>
      <c r="D642" s="9">
        <v>3.9399999999999998E-2</v>
      </c>
      <c r="E642" s="9">
        <v>491.51909999999998</v>
      </c>
      <c r="F642" s="9" t="s">
        <v>5</v>
      </c>
      <c r="G642" s="10">
        <v>7.9799999999999996E-2</v>
      </c>
      <c r="H642" s="64" t="s">
        <v>1158</v>
      </c>
      <c r="I642" s="64">
        <v>14400</v>
      </c>
      <c r="J642" s="64">
        <v>2254</v>
      </c>
      <c r="K642" s="64">
        <v>5839</v>
      </c>
      <c r="L642" s="64">
        <v>2046</v>
      </c>
      <c r="M642" s="64">
        <v>16446</v>
      </c>
      <c r="N642" s="64">
        <v>8093</v>
      </c>
      <c r="O642" s="64">
        <v>24539</v>
      </c>
      <c r="P642" s="64">
        <v>0.67867476260000004</v>
      </c>
      <c r="Q642" s="64">
        <v>0.71149760360000003</v>
      </c>
      <c r="R642" s="64">
        <v>0.87559284930000003</v>
      </c>
      <c r="S642" s="64">
        <v>0.78506201440000001</v>
      </c>
      <c r="T642" s="64">
        <v>0.65352511790000001</v>
      </c>
      <c r="U642" s="64">
        <v>0.22489899999999999</v>
      </c>
      <c r="V642" s="64">
        <v>0.11852669339999999</v>
      </c>
    </row>
    <row r="643" spans="1:22" ht="14.25" thickBot="1" x14ac:dyDescent="0.2">
      <c r="A643" s="11" t="s">
        <v>1058</v>
      </c>
      <c r="B643" s="9">
        <v>1</v>
      </c>
      <c r="C643" s="9">
        <v>0.95940000000000003</v>
      </c>
      <c r="D643" s="9">
        <v>3.3799999999999997E-2</v>
      </c>
      <c r="E643" s="9">
        <v>806.44150000000002</v>
      </c>
      <c r="F643" s="9" t="s">
        <v>5</v>
      </c>
      <c r="G643" s="10">
        <v>0.1023</v>
      </c>
      <c r="H643" s="64" t="s">
        <v>1159</v>
      </c>
      <c r="I643" s="64">
        <v>15785</v>
      </c>
      <c r="J643" s="64">
        <v>3089</v>
      </c>
      <c r="K643" s="64">
        <v>8830</v>
      </c>
      <c r="L643" s="64">
        <v>1984</v>
      </c>
      <c r="M643" s="64">
        <v>17769</v>
      </c>
      <c r="N643" s="64">
        <v>11919</v>
      </c>
      <c r="O643" s="64">
        <v>29688</v>
      </c>
      <c r="P643" s="64">
        <v>0.63574508220000003</v>
      </c>
      <c r="Q643" s="64">
        <v>0.6412756449</v>
      </c>
      <c r="R643" s="64">
        <v>0.88834487029999998</v>
      </c>
      <c r="S643" s="64">
        <v>0.74485654960000003</v>
      </c>
      <c r="T643" s="64">
        <v>0.65635148990000003</v>
      </c>
      <c r="U643" s="64">
        <v>0.230104</v>
      </c>
      <c r="V643" s="64">
        <v>0.14501322529999999</v>
      </c>
    </row>
    <row r="644" spans="1:22" ht="14.25" thickBot="1" x14ac:dyDescent="0.2">
      <c r="A644" s="11" t="s">
        <v>1091</v>
      </c>
      <c r="B644" s="9">
        <v>1</v>
      </c>
      <c r="C644" s="9">
        <v>0.1019</v>
      </c>
      <c r="D644" s="9">
        <v>9.2800000000000001E-3</v>
      </c>
      <c r="E644" s="9">
        <v>120.47490000000001</v>
      </c>
      <c r="F644" s="9" t="s">
        <v>5</v>
      </c>
      <c r="G644" s="10">
        <v>3.9300000000000002E-2</v>
      </c>
      <c r="H644" s="64" t="s">
        <v>1031</v>
      </c>
      <c r="I644" s="64">
        <v>32337</v>
      </c>
      <c r="J644" s="64">
        <v>6530</v>
      </c>
      <c r="K644" s="64">
        <v>15152</v>
      </c>
      <c r="L644" s="64">
        <v>4534</v>
      </c>
      <c r="M644" s="64">
        <v>36871</v>
      </c>
      <c r="N644" s="64">
        <v>21682</v>
      </c>
      <c r="O644" s="64">
        <v>58553</v>
      </c>
      <c r="P644" s="64">
        <v>0.66379177840000003</v>
      </c>
      <c r="Q644" s="64">
        <v>0.68093663800000004</v>
      </c>
      <c r="R644" s="64">
        <v>0.87703072879999999</v>
      </c>
      <c r="S644" s="64">
        <v>0.76664295869999999</v>
      </c>
      <c r="T644" s="64">
        <v>0.66207393879999998</v>
      </c>
      <c r="U644" s="155">
        <v>0.23710600000000001</v>
      </c>
      <c r="V644" s="64">
        <v>0.1390257926</v>
      </c>
    </row>
    <row r="645" spans="1:22" ht="14.25" thickBot="1" x14ac:dyDescent="0.2">
      <c r="A645" s="11" t="s">
        <v>1139</v>
      </c>
      <c r="B645" s="9">
        <v>1</v>
      </c>
      <c r="C645" s="9">
        <v>1.1456</v>
      </c>
      <c r="D645" s="9">
        <v>8.3500000000000005E-2</v>
      </c>
      <c r="E645" s="9">
        <v>188.4572</v>
      </c>
      <c r="F645" s="9" t="s">
        <v>5</v>
      </c>
      <c r="G645" s="10">
        <v>4.8500000000000001E-2</v>
      </c>
      <c r="H645" s="64" t="s">
        <v>1149</v>
      </c>
      <c r="I645" s="64">
        <v>16516</v>
      </c>
      <c r="J645" s="64">
        <v>3205</v>
      </c>
      <c r="K645" s="64">
        <v>8078</v>
      </c>
      <c r="L645" s="64">
        <v>2129</v>
      </c>
      <c r="M645" s="64">
        <v>18645</v>
      </c>
      <c r="N645" s="64">
        <v>11283</v>
      </c>
      <c r="O645" s="64">
        <v>29928</v>
      </c>
      <c r="P645" s="64">
        <v>0.65894814219999998</v>
      </c>
      <c r="Q645" s="64">
        <v>0.67154590550000004</v>
      </c>
      <c r="R645" s="64">
        <v>0.88581389109999997</v>
      </c>
      <c r="S645" s="64">
        <v>0.76393996159999999</v>
      </c>
      <c r="T645" s="64">
        <v>0.65811864710000001</v>
      </c>
      <c r="U645" s="64">
        <v>0.23116800000000001</v>
      </c>
      <c r="V645" s="64">
        <v>0.1364886028</v>
      </c>
    </row>
    <row r="646" spans="1:22" ht="14.25" thickBot="1" x14ac:dyDescent="0.2">
      <c r="A646" s="11" t="s">
        <v>806</v>
      </c>
      <c r="B646" s="9">
        <v>1</v>
      </c>
      <c r="C646" s="9">
        <v>2.8797000000000001</v>
      </c>
      <c r="D646" s="9">
        <v>0.15379999999999999</v>
      </c>
      <c r="E646" s="9">
        <v>350.70670000000001</v>
      </c>
      <c r="F646" s="9" t="s">
        <v>5</v>
      </c>
      <c r="G646" s="10">
        <v>7.1199999999999999E-2</v>
      </c>
      <c r="H646" s="64" t="s">
        <v>1150</v>
      </c>
      <c r="I646" s="64">
        <v>15821</v>
      </c>
      <c r="J646" s="64">
        <v>3325</v>
      </c>
      <c r="K646" s="64">
        <v>7074</v>
      </c>
      <c r="L646" s="64">
        <v>2405</v>
      </c>
      <c r="M646" s="64">
        <v>18226</v>
      </c>
      <c r="N646" s="64">
        <v>10399</v>
      </c>
      <c r="O646" s="64">
        <v>28625</v>
      </c>
      <c r="P646" s="64">
        <v>0.66885589519999999</v>
      </c>
      <c r="Q646" s="64">
        <v>0.69102424110000005</v>
      </c>
      <c r="R646" s="64">
        <v>0.86804564910000004</v>
      </c>
      <c r="S646" s="64">
        <v>0.76948517790000004</v>
      </c>
      <c r="T646" s="64">
        <v>0.66702026800000003</v>
      </c>
      <c r="U646" s="64">
        <v>0.244697</v>
      </c>
      <c r="V646" s="64">
        <v>0.13839295509999999</v>
      </c>
    </row>
    <row r="647" spans="1:22" ht="14.25" thickBot="1" x14ac:dyDescent="0.2">
      <c r="A647" s="11" t="s">
        <v>150</v>
      </c>
      <c r="B647" s="9">
        <v>1</v>
      </c>
      <c r="C647" s="9">
        <v>0.47520000000000001</v>
      </c>
      <c r="D647" s="9">
        <v>2.3099999999999999E-2</v>
      </c>
      <c r="E647" s="9">
        <v>424.3691</v>
      </c>
      <c r="F647" s="9" t="s">
        <v>5</v>
      </c>
      <c r="G647" s="10">
        <v>8.8099999999999998E-2</v>
      </c>
      <c r="H647" s="64" t="s">
        <v>1033</v>
      </c>
      <c r="I647" s="64">
        <v>44775</v>
      </c>
      <c r="J647" s="64">
        <v>8559</v>
      </c>
      <c r="K647" s="64">
        <v>26010</v>
      </c>
      <c r="L647" s="64">
        <v>5837</v>
      </c>
      <c r="M647" s="64">
        <v>50612</v>
      </c>
      <c r="N647" s="64">
        <v>34569</v>
      </c>
      <c r="O647" s="64">
        <v>85181</v>
      </c>
      <c r="P647" s="64">
        <v>0.62612554440000001</v>
      </c>
      <c r="Q647" s="64">
        <v>0.63254926889999996</v>
      </c>
      <c r="R647" s="64">
        <v>0.88467161940000005</v>
      </c>
      <c r="S647" s="64">
        <v>0.73766238049999999</v>
      </c>
      <c r="T647" s="64">
        <v>0.62884304989999995</v>
      </c>
      <c r="U647" s="64">
        <v>0.189216</v>
      </c>
      <c r="V647" s="64">
        <v>0.1243833478</v>
      </c>
    </row>
    <row r="648" spans="1:22" ht="14.25" thickBot="1" x14ac:dyDescent="0.2">
      <c r="A648" s="11" t="s">
        <v>764</v>
      </c>
      <c r="B648" s="9">
        <v>1</v>
      </c>
      <c r="C648" s="9">
        <v>0.53510000000000002</v>
      </c>
      <c r="D648" s="9">
        <v>4.8099999999999997E-2</v>
      </c>
      <c r="E648" s="9">
        <v>123.6319</v>
      </c>
      <c r="F648" s="9" t="s">
        <v>5</v>
      </c>
      <c r="G648" s="10">
        <v>3.9899999999999998E-2</v>
      </c>
      <c r="H648" s="64" t="s">
        <v>1043</v>
      </c>
      <c r="I648" s="64">
        <v>16665</v>
      </c>
      <c r="J648" s="64">
        <v>3608</v>
      </c>
      <c r="K648" s="64">
        <v>9055</v>
      </c>
      <c r="L648" s="64">
        <v>2354</v>
      </c>
      <c r="M648" s="64">
        <v>19019</v>
      </c>
      <c r="N648" s="64">
        <v>12663</v>
      </c>
      <c r="O648" s="64">
        <v>31682</v>
      </c>
      <c r="P648" s="64">
        <v>0.63989015839999996</v>
      </c>
      <c r="Q648" s="64">
        <v>0.64793934679999998</v>
      </c>
      <c r="R648" s="64">
        <v>0.87622903409999997</v>
      </c>
      <c r="S648" s="64">
        <v>0.74498759469999998</v>
      </c>
      <c r="T648" s="64">
        <v>0.64409699080000005</v>
      </c>
      <c r="U648" s="64">
        <v>0.207561</v>
      </c>
      <c r="V648" s="64">
        <v>0.1345812083</v>
      </c>
    </row>
    <row r="649" spans="1:22" x14ac:dyDescent="0.15">
      <c r="A649" s="4" t="s">
        <v>1138</v>
      </c>
      <c r="B649" s="1">
        <v>1</v>
      </c>
      <c r="C649" s="1">
        <v>0.40889999999999999</v>
      </c>
      <c r="D649" s="1">
        <v>8.14E-2</v>
      </c>
      <c r="E649" s="1">
        <v>25.219799999999999</v>
      </c>
      <c r="F649" s="1" t="s">
        <v>5</v>
      </c>
      <c r="G649" s="2">
        <v>0.02</v>
      </c>
      <c r="H649" s="64" t="s">
        <v>1045</v>
      </c>
      <c r="I649" s="64">
        <v>13504</v>
      </c>
      <c r="J649" s="64">
        <v>2924</v>
      </c>
      <c r="K649" s="64">
        <v>10728</v>
      </c>
      <c r="L649" s="64">
        <v>1808</v>
      </c>
      <c r="M649" s="64">
        <v>15312</v>
      </c>
      <c r="N649" s="64">
        <v>13652</v>
      </c>
      <c r="O649" s="64">
        <v>28964</v>
      </c>
      <c r="P649" s="64">
        <v>0.56718685260000001</v>
      </c>
      <c r="Q649" s="64">
        <v>0.55727963020000004</v>
      </c>
      <c r="R649" s="64">
        <v>0.88192267499999999</v>
      </c>
      <c r="S649" s="64">
        <v>0.68298604090000004</v>
      </c>
      <c r="T649" s="64">
        <v>0.59985083009999995</v>
      </c>
      <c r="U649" s="64">
        <v>0.14848600000000001</v>
      </c>
      <c r="V649" s="64">
        <v>0.11290164580000001</v>
      </c>
    </row>
    <row r="650" spans="1:22" x14ac:dyDescent="0.15">
      <c r="H650" s="64" t="s">
        <v>1090</v>
      </c>
      <c r="I650" s="64">
        <v>14606</v>
      </c>
      <c r="J650" s="64">
        <v>2027</v>
      </c>
      <c r="K650" s="64">
        <v>6227</v>
      </c>
      <c r="L650" s="64">
        <v>1675</v>
      </c>
      <c r="M650" s="64">
        <v>16281</v>
      </c>
      <c r="N650" s="64">
        <v>8254</v>
      </c>
      <c r="O650" s="64">
        <v>24535</v>
      </c>
      <c r="P650" s="64">
        <v>0.67792948850000001</v>
      </c>
      <c r="Q650" s="64">
        <v>0.70109921760000005</v>
      </c>
      <c r="R650" s="64">
        <v>0.89711934159999995</v>
      </c>
      <c r="S650" s="64">
        <v>0.78708843019999997</v>
      </c>
      <c r="T650" s="64">
        <v>0.64909657649999997</v>
      </c>
      <c r="U650" s="64">
        <v>0.22536600000000001</v>
      </c>
      <c r="V650" s="64">
        <v>0.1175284073</v>
      </c>
    </row>
    <row r="651" spans="1:22" ht="14.25" thickBot="1" x14ac:dyDescent="0.2"/>
    <row r="652" spans="1:22" ht="15" thickBot="1" x14ac:dyDescent="0.25">
      <c r="A652" s="290" t="s">
        <v>7</v>
      </c>
      <c r="B652" s="291"/>
      <c r="C652" s="291"/>
      <c r="D652" s="291"/>
      <c r="E652" s="291"/>
      <c r="F652" s="291"/>
      <c r="G652" s="291"/>
      <c r="H652" s="64" t="s">
        <v>1004</v>
      </c>
      <c r="I652" s="64" t="s">
        <v>1005</v>
      </c>
      <c r="J652" s="64" t="s">
        <v>1006</v>
      </c>
      <c r="K652" s="64" t="s">
        <v>1007</v>
      </c>
      <c r="L652" s="64" t="s">
        <v>1008</v>
      </c>
      <c r="M652" s="64" t="s">
        <v>1009</v>
      </c>
      <c r="N652" s="64" t="s">
        <v>6</v>
      </c>
      <c r="O652" s="64" t="s">
        <v>1010</v>
      </c>
      <c r="P652" s="64" t="s">
        <v>1011</v>
      </c>
      <c r="Q652" s="64" t="s">
        <v>1012</v>
      </c>
      <c r="R652" s="64" t="s">
        <v>1013</v>
      </c>
      <c r="S652" s="64" t="s">
        <v>1014</v>
      </c>
      <c r="T652" s="64" t="s">
        <v>1015</v>
      </c>
      <c r="U652" s="64" t="s">
        <v>1016</v>
      </c>
      <c r="V652" s="64" t="s">
        <v>1017</v>
      </c>
    </row>
    <row r="653" spans="1:22" ht="14.25" x14ac:dyDescent="0.2">
      <c r="A653" s="292" t="s">
        <v>8</v>
      </c>
      <c r="B653" s="294" t="s">
        <v>1</v>
      </c>
      <c r="C653" s="294" t="s">
        <v>9</v>
      </c>
      <c r="D653" s="7" t="s">
        <v>10</v>
      </c>
      <c r="E653" s="7" t="s">
        <v>3</v>
      </c>
      <c r="F653" s="294" t="s">
        <v>4</v>
      </c>
      <c r="G653" s="296" t="s">
        <v>13</v>
      </c>
      <c r="H653" s="64" t="s">
        <v>1029</v>
      </c>
      <c r="I653" s="64">
        <v>65071</v>
      </c>
      <c r="J653" s="64">
        <v>11509</v>
      </c>
      <c r="K653" s="64">
        <v>30742</v>
      </c>
      <c r="L653" s="64">
        <v>8351</v>
      </c>
      <c r="M653" s="64">
        <v>73422</v>
      </c>
      <c r="N653" s="64">
        <v>42251</v>
      </c>
      <c r="O653" s="64">
        <v>115673</v>
      </c>
      <c r="P653" s="64">
        <v>0.66203867800000005</v>
      </c>
      <c r="Q653" s="64">
        <v>0.67914583620000002</v>
      </c>
      <c r="R653" s="64">
        <v>0.886260249</v>
      </c>
      <c r="S653" s="64">
        <v>0.76900168400000002</v>
      </c>
      <c r="T653" s="64">
        <v>0.65805986100000002</v>
      </c>
      <c r="U653" s="64">
        <v>0.22941800000000001</v>
      </c>
      <c r="V653" s="64">
        <v>0.13510650760000001</v>
      </c>
    </row>
    <row r="654" spans="1:22" ht="15" thickBot="1" x14ac:dyDescent="0.25">
      <c r="A654" s="293"/>
      <c r="B654" s="295"/>
      <c r="C654" s="295"/>
      <c r="D654" s="8" t="s">
        <v>11</v>
      </c>
      <c r="E654" s="8" t="s">
        <v>2</v>
      </c>
      <c r="F654" s="295"/>
      <c r="G654" s="297"/>
      <c r="H654" s="64" t="s">
        <v>1155</v>
      </c>
      <c r="I654" s="64">
        <v>11128</v>
      </c>
      <c r="J654" s="64">
        <v>1763</v>
      </c>
      <c r="K654" s="64">
        <v>4698</v>
      </c>
      <c r="L654" s="64">
        <v>1191</v>
      </c>
      <c r="M654" s="64">
        <v>12319</v>
      </c>
      <c r="N654" s="64">
        <v>6461</v>
      </c>
      <c r="O654" s="64">
        <v>18780</v>
      </c>
      <c r="P654" s="64">
        <v>0.6864217252</v>
      </c>
      <c r="Q654" s="64">
        <v>0.70314672060000005</v>
      </c>
      <c r="R654" s="64">
        <v>0.90332007469999998</v>
      </c>
      <c r="S654" s="64">
        <v>0.79076212469999996</v>
      </c>
      <c r="T654" s="64">
        <v>0.68465911079999997</v>
      </c>
      <c r="U654" s="64">
        <v>0.27216600000000002</v>
      </c>
      <c r="V654" s="64">
        <v>0.14569607919999999</v>
      </c>
    </row>
    <row r="655" spans="1:22" ht="14.25" thickBot="1" x14ac:dyDescent="0.2">
      <c r="A655" s="11" t="s">
        <v>12</v>
      </c>
      <c r="B655" s="9">
        <v>1</v>
      </c>
      <c r="C655" s="9">
        <v>0.52780000000000005</v>
      </c>
      <c r="D655" s="9">
        <v>6.6899999999999998E-3</v>
      </c>
      <c r="E655" s="9">
        <v>6232.8406999999997</v>
      </c>
      <c r="F655" s="9" t="s">
        <v>5</v>
      </c>
      <c r="G655" s="10"/>
      <c r="H655" s="64" t="s">
        <v>1156</v>
      </c>
      <c r="I655" s="64">
        <v>11886</v>
      </c>
      <c r="J655" s="64">
        <v>2111</v>
      </c>
      <c r="K655" s="64">
        <v>5759</v>
      </c>
      <c r="L655" s="64">
        <v>1392</v>
      </c>
      <c r="M655" s="64">
        <v>13278</v>
      </c>
      <c r="N655" s="64">
        <v>7870</v>
      </c>
      <c r="O655" s="64">
        <v>21148</v>
      </c>
      <c r="P655" s="64">
        <v>0.66185927749999995</v>
      </c>
      <c r="Q655" s="64">
        <v>0.67361858880000003</v>
      </c>
      <c r="R655" s="64">
        <v>0.89516493450000001</v>
      </c>
      <c r="S655" s="64">
        <v>0.76874818099999997</v>
      </c>
      <c r="T655" s="64">
        <v>0.66785630350000003</v>
      </c>
      <c r="U655" s="64">
        <v>0.24805099999999999</v>
      </c>
      <c r="V655" s="64">
        <v>0.14205527940000001</v>
      </c>
    </row>
    <row r="656" spans="1:22" ht="14.25" thickBot="1" x14ac:dyDescent="0.2">
      <c r="A656" s="11" t="s">
        <v>1095</v>
      </c>
      <c r="B656" s="9">
        <v>1</v>
      </c>
      <c r="C656" s="9">
        <v>0.8266</v>
      </c>
      <c r="D656" s="9">
        <v>1.5699999999999999E-2</v>
      </c>
      <c r="E656" s="9">
        <v>2788.4133999999999</v>
      </c>
      <c r="F656" s="9" t="s">
        <v>5</v>
      </c>
      <c r="G656" s="10">
        <v>0.2253</v>
      </c>
      <c r="H656" s="64" t="s">
        <v>1157</v>
      </c>
      <c r="I656" s="64">
        <v>11914</v>
      </c>
      <c r="J656" s="64">
        <v>2254</v>
      </c>
      <c r="K656" s="64">
        <v>5654</v>
      </c>
      <c r="L656" s="64">
        <v>1696</v>
      </c>
      <c r="M656" s="64">
        <v>13610</v>
      </c>
      <c r="N656" s="64">
        <v>7908</v>
      </c>
      <c r="O656" s="64">
        <v>21518</v>
      </c>
      <c r="P656" s="64">
        <v>0.65842550420000001</v>
      </c>
      <c r="Q656" s="64">
        <v>0.67816484519999998</v>
      </c>
      <c r="R656" s="64">
        <v>0.87538574579999995</v>
      </c>
      <c r="S656" s="64">
        <v>0.76425684780000003</v>
      </c>
      <c r="T656" s="64">
        <v>0.6612350722</v>
      </c>
      <c r="U656" s="64">
        <v>0.23640800000000001</v>
      </c>
      <c r="V656" s="64">
        <v>0.1341653196</v>
      </c>
    </row>
    <row r="657" spans="1:22" ht="14.25" thickBot="1" x14ac:dyDescent="0.2">
      <c r="A657" s="11" t="s">
        <v>1089</v>
      </c>
      <c r="B657" s="9">
        <v>1</v>
      </c>
      <c r="C657" s="9">
        <v>0.87309999999999999</v>
      </c>
      <c r="D657" s="9">
        <v>3.9399999999999998E-2</v>
      </c>
      <c r="E657" s="9">
        <v>490.66399999999999</v>
      </c>
      <c r="F657" s="9" t="s">
        <v>5</v>
      </c>
      <c r="G657" s="10">
        <v>7.9699999999999993E-2</v>
      </c>
      <c r="H657" s="64" t="s">
        <v>1158</v>
      </c>
      <c r="I657" s="64">
        <v>14418</v>
      </c>
      <c r="J657" s="64">
        <v>2256</v>
      </c>
      <c r="K657" s="64">
        <v>5837</v>
      </c>
      <c r="L657" s="64">
        <v>2028</v>
      </c>
      <c r="M657" s="64">
        <v>16446</v>
      </c>
      <c r="N657" s="64">
        <v>8093</v>
      </c>
      <c r="O657" s="64">
        <v>24539</v>
      </c>
      <c r="P657" s="64">
        <v>0.67948979180000002</v>
      </c>
      <c r="Q657" s="64">
        <v>0.71182424089999996</v>
      </c>
      <c r="R657" s="64">
        <v>0.87668734039999996</v>
      </c>
      <c r="S657" s="64">
        <v>0.7857006621</v>
      </c>
      <c r="T657" s="64">
        <v>0.65383168270000003</v>
      </c>
      <c r="U657" s="64">
        <v>0.22453999999999999</v>
      </c>
      <c r="V657" s="64">
        <v>0.11863735860000001</v>
      </c>
    </row>
    <row r="658" spans="1:22" ht="14.25" thickBot="1" x14ac:dyDescent="0.2">
      <c r="A658" s="11" t="s">
        <v>1058</v>
      </c>
      <c r="B658" s="9">
        <v>1</v>
      </c>
      <c r="C658" s="9">
        <v>0.95089999999999997</v>
      </c>
      <c r="D658" s="9">
        <v>3.3700000000000001E-2</v>
      </c>
      <c r="E658" s="9">
        <v>794.08420000000001</v>
      </c>
      <c r="F658" s="9" t="s">
        <v>5</v>
      </c>
      <c r="G658" s="10">
        <v>0.1014</v>
      </c>
      <c r="H658" s="64" t="s">
        <v>1159</v>
      </c>
      <c r="I658" s="64">
        <v>15777</v>
      </c>
      <c r="J658" s="64">
        <v>3097</v>
      </c>
      <c r="K658" s="64">
        <v>8822</v>
      </c>
      <c r="L658" s="64">
        <v>1992</v>
      </c>
      <c r="M658" s="64">
        <v>17769</v>
      </c>
      <c r="N658" s="64">
        <v>11919</v>
      </c>
      <c r="O658" s="64">
        <v>29688</v>
      </c>
      <c r="P658" s="64">
        <v>0.63574508220000003</v>
      </c>
      <c r="Q658" s="64">
        <v>0.64136753530000001</v>
      </c>
      <c r="R658" s="64">
        <v>0.88789464799999995</v>
      </c>
      <c r="S658" s="64">
        <v>0.74476019640000002</v>
      </c>
      <c r="T658" s="64">
        <v>0.65666737310000001</v>
      </c>
      <c r="U658" s="64">
        <v>0.23255400000000001</v>
      </c>
      <c r="V658" s="64">
        <v>0.1451088975</v>
      </c>
    </row>
    <row r="659" spans="1:22" ht="14.25" thickBot="1" x14ac:dyDescent="0.2">
      <c r="A659" s="11" t="s">
        <v>1091</v>
      </c>
      <c r="B659" s="9">
        <v>1</v>
      </c>
      <c r="C659" s="9">
        <v>0.104</v>
      </c>
      <c r="D659" s="9">
        <v>9.2999999999999992E-3</v>
      </c>
      <c r="E659" s="9">
        <v>125.1763</v>
      </c>
      <c r="F659" s="9" t="s">
        <v>5</v>
      </c>
      <c r="G659" s="10">
        <v>4.02E-2</v>
      </c>
      <c r="H659" s="64" t="s">
        <v>1031</v>
      </c>
      <c r="I659" s="64">
        <v>32312</v>
      </c>
      <c r="J659" s="64">
        <v>6506</v>
      </c>
      <c r="K659" s="64">
        <v>15176</v>
      </c>
      <c r="L659" s="64">
        <v>4559</v>
      </c>
      <c r="M659" s="64">
        <v>36871</v>
      </c>
      <c r="N659" s="64">
        <v>21682</v>
      </c>
      <c r="O659" s="64">
        <v>58553</v>
      </c>
      <c r="P659" s="64">
        <v>0.66295492970000003</v>
      </c>
      <c r="Q659" s="64">
        <v>0.6804245283</v>
      </c>
      <c r="R659" s="64">
        <v>0.87635268909999997</v>
      </c>
      <c r="S659" s="64">
        <v>0.7660593416</v>
      </c>
      <c r="T659" s="64">
        <v>0.66179013289999999</v>
      </c>
      <c r="U659" s="155">
        <v>0.23827799999999999</v>
      </c>
      <c r="V659" s="64">
        <v>0.1387692224</v>
      </c>
    </row>
    <row r="660" spans="1:22" ht="14.25" thickBot="1" x14ac:dyDescent="0.2">
      <c r="A660" s="11" t="s">
        <v>1139</v>
      </c>
      <c r="B660" s="9">
        <v>1</v>
      </c>
      <c r="C660" s="9">
        <v>1.1875</v>
      </c>
      <c r="D660" s="9">
        <v>8.3699999999999997E-2</v>
      </c>
      <c r="E660" s="9">
        <v>201.38630000000001</v>
      </c>
      <c r="F660" s="9" t="s">
        <v>5</v>
      </c>
      <c r="G660" s="10">
        <v>5.0200000000000002E-2</v>
      </c>
      <c r="H660" s="64" t="s">
        <v>1149</v>
      </c>
      <c r="I660" s="64">
        <v>16496</v>
      </c>
      <c r="J660" s="64">
        <v>3185</v>
      </c>
      <c r="K660" s="64">
        <v>8098</v>
      </c>
      <c r="L660" s="64">
        <v>2149</v>
      </c>
      <c r="M660" s="64">
        <v>18645</v>
      </c>
      <c r="N660" s="64">
        <v>11283</v>
      </c>
      <c r="O660" s="64">
        <v>29928</v>
      </c>
      <c r="P660" s="64">
        <v>0.65761160119999995</v>
      </c>
      <c r="Q660" s="64">
        <v>0.67073269899999999</v>
      </c>
      <c r="R660" s="64">
        <v>0.88474121750000001</v>
      </c>
      <c r="S660" s="64">
        <v>0.76301487079999997</v>
      </c>
      <c r="T660" s="64">
        <v>0.65759892369999995</v>
      </c>
      <c r="U660" s="64">
        <v>0.23580499999999999</v>
      </c>
      <c r="V660" s="64">
        <v>0.13603539819999999</v>
      </c>
    </row>
    <row r="661" spans="1:22" ht="14.25" thickBot="1" x14ac:dyDescent="0.2">
      <c r="A661" s="11" t="s">
        <v>806</v>
      </c>
      <c r="B661" s="9">
        <v>1</v>
      </c>
      <c r="C661" s="9">
        <v>3.0605000000000002</v>
      </c>
      <c r="D661" s="9">
        <v>0.15210000000000001</v>
      </c>
      <c r="E661" s="9">
        <v>404.95949999999999</v>
      </c>
      <c r="F661" s="9" t="s">
        <v>5</v>
      </c>
      <c r="G661" s="10">
        <v>7.5600000000000001E-2</v>
      </c>
      <c r="H661" s="64" t="s">
        <v>1150</v>
      </c>
      <c r="I661" s="64">
        <v>15816</v>
      </c>
      <c r="J661" s="64">
        <v>3321</v>
      </c>
      <c r="K661" s="64">
        <v>7078</v>
      </c>
      <c r="L661" s="64">
        <v>2410</v>
      </c>
      <c r="M661" s="64">
        <v>18226</v>
      </c>
      <c r="N661" s="64">
        <v>10399</v>
      </c>
      <c r="O661" s="64">
        <v>28625</v>
      </c>
      <c r="P661" s="64">
        <v>0.66854148469999997</v>
      </c>
      <c r="Q661" s="64">
        <v>0.69083602690000001</v>
      </c>
      <c r="R661" s="64">
        <v>0.86777131569999999</v>
      </c>
      <c r="S661" s="64">
        <v>0.76926070040000005</v>
      </c>
      <c r="T661" s="64">
        <v>0.66689421820000006</v>
      </c>
      <c r="U661" s="64">
        <v>0.24341699999999999</v>
      </c>
      <c r="V661" s="64">
        <v>0.1381932404</v>
      </c>
    </row>
    <row r="662" spans="1:22" ht="14.25" thickBot="1" x14ac:dyDescent="0.2">
      <c r="A662" s="11" t="s">
        <v>150</v>
      </c>
      <c r="B662" s="9">
        <v>1</v>
      </c>
      <c r="C662" s="9">
        <v>0.42759999999999998</v>
      </c>
      <c r="D662" s="9">
        <v>2.3400000000000001E-2</v>
      </c>
      <c r="E662" s="9">
        <v>334.30590000000001</v>
      </c>
      <c r="F662" s="9" t="s">
        <v>5</v>
      </c>
      <c r="G662" s="10">
        <v>7.9299999999999995E-2</v>
      </c>
      <c r="H662" s="64" t="s">
        <v>1033</v>
      </c>
      <c r="I662" s="64">
        <v>44805</v>
      </c>
      <c r="J662" s="64">
        <v>8502</v>
      </c>
      <c r="K662" s="64">
        <v>26067</v>
      </c>
      <c r="L662" s="64">
        <v>5807</v>
      </c>
      <c r="M662" s="64">
        <v>50612</v>
      </c>
      <c r="N662" s="64">
        <v>34569</v>
      </c>
      <c r="O662" s="64">
        <v>85181</v>
      </c>
      <c r="P662" s="64">
        <v>0.62580857229999998</v>
      </c>
      <c r="Q662" s="64">
        <v>0.63219607180000004</v>
      </c>
      <c r="R662" s="64">
        <v>0.88526436419999999</v>
      </c>
      <c r="S662" s="64">
        <v>0.73762800039999998</v>
      </c>
      <c r="T662" s="64">
        <v>0.62860255779999996</v>
      </c>
      <c r="U662" s="64">
        <v>0.18892400000000001</v>
      </c>
      <c r="V662" s="64">
        <v>0.12380324819999999</v>
      </c>
    </row>
    <row r="663" spans="1:22" ht="14.25" thickBot="1" x14ac:dyDescent="0.2">
      <c r="A663" s="11" t="s">
        <v>764</v>
      </c>
      <c r="B663" s="9">
        <v>1</v>
      </c>
      <c r="C663" s="9">
        <v>0.52390000000000003</v>
      </c>
      <c r="D663" s="9">
        <v>4.82E-2</v>
      </c>
      <c r="E663" s="9">
        <v>118.3835</v>
      </c>
      <c r="F663" s="9" t="s">
        <v>5</v>
      </c>
      <c r="G663" s="10">
        <v>3.9100000000000003E-2</v>
      </c>
      <c r="H663" s="64" t="s">
        <v>1043</v>
      </c>
      <c r="I663" s="64">
        <v>16682</v>
      </c>
      <c r="J663" s="64">
        <v>3580</v>
      </c>
      <c r="K663" s="64">
        <v>9083</v>
      </c>
      <c r="L663" s="64">
        <v>2337</v>
      </c>
      <c r="M663" s="64">
        <v>19019</v>
      </c>
      <c r="N663" s="64">
        <v>12663</v>
      </c>
      <c r="O663" s="64">
        <v>31682</v>
      </c>
      <c r="P663" s="64">
        <v>0.63954295809999995</v>
      </c>
      <c r="Q663" s="64">
        <v>0.64746749469999998</v>
      </c>
      <c r="R663" s="64">
        <v>0.87712287710000003</v>
      </c>
      <c r="S663" s="64">
        <v>0.74499821359999996</v>
      </c>
      <c r="T663" s="64">
        <v>0.64428627810000005</v>
      </c>
      <c r="U663" s="64">
        <v>0.208204</v>
      </c>
      <c r="V663" s="64">
        <v>0.1344439771</v>
      </c>
    </row>
    <row r="664" spans="1:22" ht="14.25" thickBot="1" x14ac:dyDescent="0.2">
      <c r="A664" s="11" t="s">
        <v>813</v>
      </c>
      <c r="B664" s="9">
        <v>1</v>
      </c>
      <c r="C664" s="9">
        <v>0.23780000000000001</v>
      </c>
      <c r="D664" s="9">
        <v>2.9700000000000001E-2</v>
      </c>
      <c r="E664" s="9">
        <v>64.003399999999999</v>
      </c>
      <c r="F664" s="9" t="s">
        <v>5</v>
      </c>
      <c r="G664" s="10">
        <v>2.9600000000000001E-2</v>
      </c>
      <c r="H664" s="64" t="s">
        <v>1045</v>
      </c>
      <c r="I664" s="64">
        <v>13514</v>
      </c>
      <c r="J664" s="64">
        <v>2884</v>
      </c>
      <c r="K664" s="64">
        <v>10768</v>
      </c>
      <c r="L664" s="64">
        <v>1798</v>
      </c>
      <c r="M664" s="64">
        <v>15312</v>
      </c>
      <c r="N664" s="64">
        <v>13652</v>
      </c>
      <c r="O664" s="64">
        <v>28964</v>
      </c>
      <c r="P664" s="64">
        <v>0.56615108410000003</v>
      </c>
      <c r="Q664" s="64">
        <v>0.55654394200000001</v>
      </c>
      <c r="R664" s="64">
        <v>0.88257575759999995</v>
      </c>
      <c r="S664" s="64">
        <v>0.68262868109999997</v>
      </c>
      <c r="T664" s="64">
        <v>0.5996522312</v>
      </c>
      <c r="U664" s="64">
        <v>0.14838100000000001</v>
      </c>
      <c r="V664" s="64">
        <v>0.11232628</v>
      </c>
    </row>
    <row r="665" spans="1:22" x14ac:dyDescent="0.15">
      <c r="A665" s="4" t="s">
        <v>1059</v>
      </c>
      <c r="B665" s="1">
        <v>1</v>
      </c>
      <c r="C665" s="1">
        <v>2.3445</v>
      </c>
      <c r="D665" s="1">
        <v>0.3911</v>
      </c>
      <c r="E665" s="1">
        <v>35.927700000000002</v>
      </c>
      <c r="F665" s="1" t="s">
        <v>5</v>
      </c>
      <c r="G665" s="2">
        <v>2.1000000000000001E-2</v>
      </c>
      <c r="H665" s="64" t="s">
        <v>1090</v>
      </c>
      <c r="I665" s="64">
        <v>14609</v>
      </c>
      <c r="J665" s="64">
        <v>2038</v>
      </c>
      <c r="K665" s="64">
        <v>6216</v>
      </c>
      <c r="L665" s="64">
        <v>1672</v>
      </c>
      <c r="M665" s="64">
        <v>16281</v>
      </c>
      <c r="N665" s="64">
        <v>8254</v>
      </c>
      <c r="O665" s="64">
        <v>24535</v>
      </c>
      <c r="P665" s="64">
        <v>0.67850010189999999</v>
      </c>
      <c r="Q665" s="64">
        <v>0.70151260500000001</v>
      </c>
      <c r="R665" s="64">
        <v>0.89730360539999998</v>
      </c>
      <c r="S665" s="64">
        <v>0.78741982430000002</v>
      </c>
      <c r="T665" s="64">
        <v>0.64899651950000004</v>
      </c>
      <c r="U665" s="64">
        <v>0.22185299999999999</v>
      </c>
      <c r="V665" s="64">
        <v>0.1170278238</v>
      </c>
    </row>
    <row r="667" spans="1:22" ht="14.25" thickBot="1" x14ac:dyDescent="0.2">
      <c r="A667" s="157" t="s">
        <v>1165</v>
      </c>
    </row>
    <row r="668" spans="1:22" ht="15" thickBot="1" x14ac:dyDescent="0.25">
      <c r="A668" s="300" t="s">
        <v>7</v>
      </c>
      <c r="B668" s="301"/>
      <c r="C668" s="301"/>
      <c r="D668" s="301"/>
      <c r="E668" s="301"/>
      <c r="F668" s="301"/>
      <c r="G668" s="301"/>
      <c r="H668" s="64" t="s">
        <v>1004</v>
      </c>
      <c r="I668" s="64" t="s">
        <v>1005</v>
      </c>
      <c r="J668" s="64" t="s">
        <v>1006</v>
      </c>
      <c r="K668" s="64" t="s">
        <v>1007</v>
      </c>
      <c r="L668" s="64" t="s">
        <v>1008</v>
      </c>
      <c r="M668" s="64" t="s">
        <v>1009</v>
      </c>
      <c r="N668" s="64" t="s">
        <v>6</v>
      </c>
      <c r="O668" s="64" t="s">
        <v>1010</v>
      </c>
      <c r="P668" s="64" t="s">
        <v>1011</v>
      </c>
      <c r="Q668" s="64" t="s">
        <v>1012</v>
      </c>
      <c r="R668" s="64" t="s">
        <v>1013</v>
      </c>
      <c r="S668" s="64" t="s">
        <v>1014</v>
      </c>
      <c r="T668" s="64" t="s">
        <v>1015</v>
      </c>
      <c r="U668" s="64" t="s">
        <v>1016</v>
      </c>
      <c r="V668" s="64" t="s">
        <v>1017</v>
      </c>
    </row>
    <row r="669" spans="1:22" ht="14.25" x14ac:dyDescent="0.2">
      <c r="A669" s="292" t="s">
        <v>8</v>
      </c>
      <c r="B669" s="294" t="s">
        <v>1</v>
      </c>
      <c r="C669" s="294" t="s">
        <v>9</v>
      </c>
      <c r="D669" s="7" t="s">
        <v>10</v>
      </c>
      <c r="E669" s="7" t="s">
        <v>3</v>
      </c>
      <c r="F669" s="294" t="s">
        <v>4</v>
      </c>
      <c r="G669" s="296" t="s">
        <v>13</v>
      </c>
      <c r="H669" s="64" t="s">
        <v>1029</v>
      </c>
      <c r="I669" s="64">
        <v>65071</v>
      </c>
      <c r="J669" s="64">
        <v>11509</v>
      </c>
      <c r="K669" s="64">
        <v>30742</v>
      </c>
      <c r="L669" s="64">
        <v>8351</v>
      </c>
      <c r="M669" s="64">
        <v>73422</v>
      </c>
      <c r="N669" s="64">
        <v>42251</v>
      </c>
      <c r="O669" s="64">
        <v>115673</v>
      </c>
      <c r="P669" s="64">
        <v>0.66203867800000005</v>
      </c>
      <c r="Q669" s="64">
        <v>0.67914583620000002</v>
      </c>
      <c r="R669" s="64">
        <v>0.886260249</v>
      </c>
      <c r="S669" s="64">
        <v>0.76900168400000002</v>
      </c>
      <c r="T669" s="64">
        <v>0.65805986100000002</v>
      </c>
      <c r="U669" s="64">
        <v>0.22941800000000001</v>
      </c>
      <c r="V669" s="64">
        <v>0.13510650760000001</v>
      </c>
    </row>
    <row r="670" spans="1:22" ht="15" thickBot="1" x14ac:dyDescent="0.25">
      <c r="A670" s="293"/>
      <c r="B670" s="295"/>
      <c r="C670" s="295"/>
      <c r="D670" s="8" t="s">
        <v>11</v>
      </c>
      <c r="E670" s="8" t="s">
        <v>2</v>
      </c>
      <c r="F670" s="295"/>
      <c r="G670" s="297"/>
      <c r="H670" s="64" t="s">
        <v>1155</v>
      </c>
      <c r="I670" s="64">
        <v>11150</v>
      </c>
      <c r="J670" s="64">
        <v>1712</v>
      </c>
      <c r="K670" s="64">
        <v>4749</v>
      </c>
      <c r="L670" s="64">
        <v>1169</v>
      </c>
      <c r="M670" s="64">
        <v>12319</v>
      </c>
      <c r="N670" s="64">
        <v>6461</v>
      </c>
      <c r="O670" s="64">
        <v>18780</v>
      </c>
      <c r="P670" s="64">
        <v>0.68487752930000001</v>
      </c>
      <c r="Q670" s="64">
        <v>0.70130196869999994</v>
      </c>
      <c r="R670" s="64">
        <v>0.90510593390000005</v>
      </c>
      <c r="S670" s="64">
        <v>0.79027571050000001</v>
      </c>
      <c r="T670" s="64">
        <v>0.67747362239999998</v>
      </c>
      <c r="U670" s="64">
        <v>0.25886900000000002</v>
      </c>
      <c r="V670" s="64">
        <v>0.14088156509999999</v>
      </c>
    </row>
    <row r="671" spans="1:22" ht="14.25" thickBot="1" x14ac:dyDescent="0.2">
      <c r="A671" s="11" t="s">
        <v>12</v>
      </c>
      <c r="B671" s="9">
        <v>1</v>
      </c>
      <c r="C671" s="9">
        <v>0.5272</v>
      </c>
      <c r="D671" s="9">
        <v>6.6600000000000001E-3</v>
      </c>
      <c r="E671" s="9">
        <v>6266.0704999999998</v>
      </c>
      <c r="F671" s="9" t="s">
        <v>5</v>
      </c>
      <c r="G671" s="10"/>
      <c r="H671" s="64" t="s">
        <v>1156</v>
      </c>
      <c r="I671" s="64">
        <v>11896</v>
      </c>
      <c r="J671" s="64">
        <v>2003</v>
      </c>
      <c r="K671" s="64">
        <v>5867</v>
      </c>
      <c r="L671" s="64">
        <v>1382</v>
      </c>
      <c r="M671" s="64">
        <v>13278</v>
      </c>
      <c r="N671" s="64">
        <v>7870</v>
      </c>
      <c r="O671" s="64">
        <v>21148</v>
      </c>
      <c r="P671" s="64">
        <v>0.65722526950000004</v>
      </c>
      <c r="Q671" s="64">
        <v>0.66970669370000002</v>
      </c>
      <c r="R671" s="64">
        <v>0.89591805989999995</v>
      </c>
      <c r="S671" s="64">
        <v>0.76647015240000005</v>
      </c>
      <c r="T671" s="64">
        <v>0.6592079206</v>
      </c>
      <c r="U671" s="64">
        <v>0.23233000000000001</v>
      </c>
      <c r="V671" s="64">
        <v>0.13585630369999999</v>
      </c>
    </row>
    <row r="672" spans="1:22" ht="14.25" thickBot="1" x14ac:dyDescent="0.2">
      <c r="A672" s="11" t="s">
        <v>1095</v>
      </c>
      <c r="B672" s="9">
        <v>1</v>
      </c>
      <c r="C672" s="9">
        <v>0.81369999999999998</v>
      </c>
      <c r="D672" s="9">
        <v>1.5599999999999999E-2</v>
      </c>
      <c r="E672" s="9">
        <v>2724.623</v>
      </c>
      <c r="F672" s="9" t="s">
        <v>5</v>
      </c>
      <c r="G672" s="10">
        <v>0.2218</v>
      </c>
      <c r="H672" s="64" t="s">
        <v>1157</v>
      </c>
      <c r="I672" s="64">
        <v>11953</v>
      </c>
      <c r="J672" s="64">
        <v>2187</v>
      </c>
      <c r="K672" s="64">
        <v>5721</v>
      </c>
      <c r="L672" s="64">
        <v>1657</v>
      </c>
      <c r="M672" s="64">
        <v>13610</v>
      </c>
      <c r="N672" s="64">
        <v>7908</v>
      </c>
      <c r="O672" s="64">
        <v>21518</v>
      </c>
      <c r="P672" s="64">
        <v>0.65712426810000002</v>
      </c>
      <c r="Q672" s="64">
        <v>0.6763041756</v>
      </c>
      <c r="R672" s="64">
        <v>0.8782512858</v>
      </c>
      <c r="S672" s="64">
        <v>0.76416059329999997</v>
      </c>
      <c r="T672" s="64">
        <v>0.65363728249999997</v>
      </c>
      <c r="U672" s="64">
        <v>0.229687</v>
      </c>
      <c r="V672" s="64">
        <v>0.1286069067</v>
      </c>
    </row>
    <row r="673" spans="1:22" ht="14.25" thickBot="1" x14ac:dyDescent="0.2">
      <c r="A673" s="11" t="s">
        <v>1089</v>
      </c>
      <c r="B673" s="9">
        <v>1</v>
      </c>
      <c r="C673" s="9">
        <v>0.8891</v>
      </c>
      <c r="D673" s="9">
        <v>3.9600000000000003E-2</v>
      </c>
      <c r="E673" s="9">
        <v>505.07850000000002</v>
      </c>
      <c r="F673" s="9" t="s">
        <v>5</v>
      </c>
      <c r="G673" s="10">
        <v>8.1199999999999994E-2</v>
      </c>
      <c r="H673" s="64" t="s">
        <v>1158</v>
      </c>
      <c r="I673" s="64">
        <v>14430</v>
      </c>
      <c r="J673" s="64">
        <v>2178</v>
      </c>
      <c r="K673" s="64">
        <v>5915</v>
      </c>
      <c r="L673" s="64">
        <v>2016</v>
      </c>
      <c r="M673" s="64">
        <v>16446</v>
      </c>
      <c r="N673" s="64">
        <v>8093</v>
      </c>
      <c r="O673" s="64">
        <v>24539</v>
      </c>
      <c r="P673" s="64">
        <v>0.67680019560000004</v>
      </c>
      <c r="Q673" s="64">
        <v>0.70926517570000003</v>
      </c>
      <c r="R673" s="64">
        <v>0.87741700109999998</v>
      </c>
      <c r="S673" s="64">
        <v>0.78443097500000003</v>
      </c>
      <c r="T673" s="64">
        <v>0.64836092909999998</v>
      </c>
      <c r="U673" s="64">
        <v>0.220217</v>
      </c>
      <c r="V673" s="64">
        <v>0.1151228262</v>
      </c>
    </row>
    <row r="674" spans="1:22" ht="14.25" thickBot="1" x14ac:dyDescent="0.2">
      <c r="A674" s="11" t="s">
        <v>140</v>
      </c>
      <c r="B674" s="9">
        <v>1</v>
      </c>
      <c r="C674" s="9">
        <v>0.77049999999999996</v>
      </c>
      <c r="D674" s="9">
        <v>0.15060000000000001</v>
      </c>
      <c r="E674" s="9">
        <v>26.187799999999999</v>
      </c>
      <c r="F674" s="9" t="s">
        <v>5</v>
      </c>
      <c r="G674" s="10">
        <v>1.9599999999999999E-2</v>
      </c>
      <c r="H674" s="64" t="s">
        <v>1159</v>
      </c>
      <c r="I674" s="64">
        <v>15757</v>
      </c>
      <c r="J674" s="64">
        <v>3035</v>
      </c>
      <c r="K674" s="64">
        <v>8884</v>
      </c>
      <c r="L674" s="64">
        <v>2012</v>
      </c>
      <c r="M674" s="64">
        <v>17769</v>
      </c>
      <c r="N674" s="64">
        <v>11919</v>
      </c>
      <c r="O674" s="64">
        <v>29688</v>
      </c>
      <c r="P674" s="64">
        <v>0.63298302340000001</v>
      </c>
      <c r="Q674" s="64">
        <v>0.63946268409999996</v>
      </c>
      <c r="R674" s="64">
        <v>0.8867690922</v>
      </c>
      <c r="S674" s="64">
        <v>0.7430794624</v>
      </c>
      <c r="T674" s="64">
        <v>0.64819295300000002</v>
      </c>
      <c r="U674" s="64">
        <v>0.21654699999999999</v>
      </c>
      <c r="V674" s="64">
        <v>0.13855309809999999</v>
      </c>
    </row>
    <row r="675" spans="1:22" ht="14.25" thickBot="1" x14ac:dyDescent="0.2">
      <c r="A675" s="11" t="s">
        <v>1091</v>
      </c>
      <c r="B675" s="9">
        <v>1</v>
      </c>
      <c r="C675" s="9">
        <v>0.10580000000000001</v>
      </c>
      <c r="D675" s="9">
        <v>9.2599999999999991E-3</v>
      </c>
      <c r="E675" s="9">
        <v>130.47399999999999</v>
      </c>
      <c r="F675" s="9" t="s">
        <v>5</v>
      </c>
      <c r="G675" s="10">
        <v>4.0899999999999999E-2</v>
      </c>
      <c r="H675" s="64" t="s">
        <v>1031</v>
      </c>
      <c r="I675" s="64">
        <v>32401</v>
      </c>
      <c r="J675" s="64">
        <v>6531</v>
      </c>
      <c r="K675" s="64">
        <v>15151</v>
      </c>
      <c r="L675" s="64">
        <v>4470</v>
      </c>
      <c r="M675" s="64">
        <v>36871</v>
      </c>
      <c r="N675" s="64">
        <v>21682</v>
      </c>
      <c r="O675" s="64">
        <v>58553</v>
      </c>
      <c r="P675" s="64">
        <v>0.66490188380000004</v>
      </c>
      <c r="Q675" s="64">
        <v>0.68138038359999997</v>
      </c>
      <c r="R675" s="64">
        <v>0.87876651029999997</v>
      </c>
      <c r="S675" s="64">
        <v>0.767587032</v>
      </c>
      <c r="T675" s="64">
        <v>0.66401056979999995</v>
      </c>
      <c r="U675" s="155">
        <v>0.23893800000000001</v>
      </c>
      <c r="V675" s="64">
        <v>0.1404664913</v>
      </c>
    </row>
    <row r="676" spans="1:22" ht="14.25" thickBot="1" x14ac:dyDescent="0.2">
      <c r="A676" s="11" t="s">
        <v>1139</v>
      </c>
      <c r="B676" s="9">
        <v>1</v>
      </c>
      <c r="C676" s="9">
        <v>0.92210000000000003</v>
      </c>
      <c r="D676" s="9">
        <v>9.06E-2</v>
      </c>
      <c r="E676" s="9">
        <v>103.52079999999999</v>
      </c>
      <c r="F676" s="9" t="s">
        <v>5</v>
      </c>
      <c r="G676" s="10">
        <v>3.9E-2</v>
      </c>
      <c r="H676" s="64" t="s">
        <v>1149</v>
      </c>
      <c r="I676" s="64">
        <v>16543</v>
      </c>
      <c r="J676" s="64">
        <v>3211</v>
      </c>
      <c r="K676" s="64">
        <v>8072</v>
      </c>
      <c r="L676" s="64">
        <v>2102</v>
      </c>
      <c r="M676" s="64">
        <v>18645</v>
      </c>
      <c r="N676" s="64">
        <v>11283</v>
      </c>
      <c r="O676" s="64">
        <v>29928</v>
      </c>
      <c r="P676" s="64">
        <v>0.66005078859999999</v>
      </c>
      <c r="Q676" s="64">
        <v>0.67206987610000002</v>
      </c>
      <c r="R676" s="64">
        <v>0.88726200050000004</v>
      </c>
      <c r="S676" s="64">
        <v>0.76481738330000004</v>
      </c>
      <c r="T676" s="64">
        <v>0.6605608073</v>
      </c>
      <c r="U676" s="64">
        <v>0.234682</v>
      </c>
      <c r="V676" s="64">
        <v>0.1382091714</v>
      </c>
    </row>
    <row r="677" spans="1:22" ht="14.25" thickBot="1" x14ac:dyDescent="0.2">
      <c r="A677" s="11" t="s">
        <v>806</v>
      </c>
      <c r="B677" s="9">
        <v>1</v>
      </c>
      <c r="C677" s="9">
        <v>3.0354000000000001</v>
      </c>
      <c r="D677" s="9">
        <v>0.15160000000000001</v>
      </c>
      <c r="E677" s="9">
        <v>400.6397</v>
      </c>
      <c r="F677" s="9" t="s">
        <v>5</v>
      </c>
      <c r="G677" s="10">
        <v>7.4999999999999997E-2</v>
      </c>
      <c r="H677" s="64" t="s">
        <v>1150</v>
      </c>
      <c r="I677" s="64">
        <v>15858</v>
      </c>
      <c r="J677" s="64">
        <v>3320</v>
      </c>
      <c r="K677" s="64">
        <v>7079</v>
      </c>
      <c r="L677" s="64">
        <v>2368</v>
      </c>
      <c r="M677" s="64">
        <v>18226</v>
      </c>
      <c r="N677" s="64">
        <v>10399</v>
      </c>
      <c r="O677" s="64">
        <v>28625</v>
      </c>
      <c r="P677" s="64">
        <v>0.66997379909999999</v>
      </c>
      <c r="Q677" s="64">
        <v>0.691372019</v>
      </c>
      <c r="R677" s="64">
        <v>0.870075716</v>
      </c>
      <c r="S677" s="64">
        <v>0.7704977771</v>
      </c>
      <c r="T677" s="64">
        <v>0.66846759749999995</v>
      </c>
      <c r="U677" s="64">
        <v>0.24515000000000001</v>
      </c>
      <c r="V677" s="64">
        <v>0.13956710189999999</v>
      </c>
    </row>
    <row r="678" spans="1:22" ht="14.25" thickBot="1" x14ac:dyDescent="0.2">
      <c r="A678" s="11" t="s">
        <v>150</v>
      </c>
      <c r="B678" s="9">
        <v>1</v>
      </c>
      <c r="C678" s="9">
        <v>0.46960000000000002</v>
      </c>
      <c r="D678" s="9">
        <v>2.3300000000000001E-2</v>
      </c>
      <c r="E678" s="9">
        <v>407.24509999999998</v>
      </c>
      <c r="F678" s="9" t="s">
        <v>5</v>
      </c>
      <c r="G678" s="10">
        <v>8.7099999999999997E-2</v>
      </c>
      <c r="H678" s="64" t="s">
        <v>1033</v>
      </c>
      <c r="I678" s="64">
        <v>44797</v>
      </c>
      <c r="J678" s="64">
        <v>8493</v>
      </c>
      <c r="K678" s="64">
        <v>26076</v>
      </c>
      <c r="L678" s="64">
        <v>5815</v>
      </c>
      <c r="M678" s="64">
        <v>50612</v>
      </c>
      <c r="N678" s="64">
        <v>34569</v>
      </c>
      <c r="O678" s="64">
        <v>85181</v>
      </c>
      <c r="P678" s="64">
        <v>0.62560899729999997</v>
      </c>
      <c r="Q678" s="64">
        <v>0.63207427370000002</v>
      </c>
      <c r="R678" s="64">
        <v>0.88510629890000003</v>
      </c>
      <c r="S678" s="64">
        <v>0.73749022509999995</v>
      </c>
      <c r="T678" s="64">
        <v>0.63074691969999996</v>
      </c>
      <c r="U678" s="64">
        <v>0.192438</v>
      </c>
      <c r="V678" s="64">
        <v>0.12586837109999999</v>
      </c>
    </row>
    <row r="679" spans="1:22" ht="14.25" thickBot="1" x14ac:dyDescent="0.2">
      <c r="A679" s="11" t="s">
        <v>764</v>
      </c>
      <c r="B679" s="9">
        <v>1</v>
      </c>
      <c r="C679" s="9">
        <v>0.52910000000000001</v>
      </c>
      <c r="D679" s="9">
        <v>4.8000000000000001E-2</v>
      </c>
      <c r="E679" s="9">
        <v>121.6065</v>
      </c>
      <c r="F679" s="9" t="s">
        <v>5</v>
      </c>
      <c r="G679" s="10">
        <v>3.95E-2</v>
      </c>
      <c r="H679" s="64" t="s">
        <v>1043</v>
      </c>
      <c r="I679" s="64">
        <v>16662</v>
      </c>
      <c r="J679" s="64">
        <v>3545</v>
      </c>
      <c r="K679" s="64">
        <v>9118</v>
      </c>
      <c r="L679" s="64">
        <v>2357</v>
      </c>
      <c r="M679" s="64">
        <v>19019</v>
      </c>
      <c r="N679" s="64">
        <v>12663</v>
      </c>
      <c r="O679" s="64">
        <v>31682</v>
      </c>
      <c r="P679" s="64">
        <v>0.63780695659999997</v>
      </c>
      <c r="Q679" s="64">
        <v>0.64631497280000005</v>
      </c>
      <c r="R679" s="64">
        <v>0.87607129709999998</v>
      </c>
      <c r="S679" s="64">
        <v>0.74385588960000004</v>
      </c>
      <c r="T679" s="64">
        <v>0.64516427229999995</v>
      </c>
      <c r="U679" s="64">
        <v>0.20896600000000001</v>
      </c>
      <c r="V679" s="64">
        <v>0.135468216</v>
      </c>
    </row>
    <row r="680" spans="1:22" x14ac:dyDescent="0.15">
      <c r="A680" s="4" t="s">
        <v>813</v>
      </c>
      <c r="B680" s="1">
        <v>1</v>
      </c>
      <c r="C680" s="1">
        <v>0.23730000000000001</v>
      </c>
      <c r="D680" s="1">
        <v>2.9600000000000001E-2</v>
      </c>
      <c r="E680" s="1">
        <v>64.227500000000006</v>
      </c>
      <c r="F680" s="1" t="s">
        <v>5</v>
      </c>
      <c r="G680" s="2">
        <v>2.9499999999999998E-2</v>
      </c>
      <c r="H680" s="64" t="s">
        <v>1045</v>
      </c>
      <c r="I680" s="64">
        <v>13521</v>
      </c>
      <c r="J680" s="64">
        <v>2908</v>
      </c>
      <c r="K680" s="64">
        <v>10744</v>
      </c>
      <c r="L680" s="64">
        <v>1791</v>
      </c>
      <c r="M680" s="64">
        <v>15312</v>
      </c>
      <c r="N680" s="64">
        <v>13652</v>
      </c>
      <c r="O680" s="64">
        <v>28964</v>
      </c>
      <c r="P680" s="64">
        <v>0.56722137829999997</v>
      </c>
      <c r="Q680" s="64">
        <v>0.55722233669999999</v>
      </c>
      <c r="R680" s="64">
        <v>0.88303291539999995</v>
      </c>
      <c r="S680" s="64">
        <v>0.68327563989999995</v>
      </c>
      <c r="T680" s="64">
        <v>0.60110193140000001</v>
      </c>
      <c r="U680" s="64">
        <v>0.150225</v>
      </c>
      <c r="V680" s="64">
        <v>0.11402756009999999</v>
      </c>
    </row>
    <row r="681" spans="1:22" x14ac:dyDescent="0.15">
      <c r="H681" s="64" t="s">
        <v>1090</v>
      </c>
      <c r="I681" s="64">
        <v>14614</v>
      </c>
      <c r="J681" s="64">
        <v>2040</v>
      </c>
      <c r="K681" s="64">
        <v>6214</v>
      </c>
      <c r="L681" s="64">
        <v>1667</v>
      </c>
      <c r="M681" s="64">
        <v>16281</v>
      </c>
      <c r="N681" s="64">
        <v>8254</v>
      </c>
      <c r="O681" s="64">
        <v>24535</v>
      </c>
      <c r="P681" s="64">
        <v>0.67878540860000003</v>
      </c>
      <c r="Q681" s="64">
        <v>0.70165162280000004</v>
      </c>
      <c r="R681" s="64">
        <v>0.89761071189999997</v>
      </c>
      <c r="S681" s="64">
        <v>0.78762564339999996</v>
      </c>
      <c r="T681" s="64">
        <v>0.65380471470000001</v>
      </c>
      <c r="U681" s="64">
        <v>0.22993</v>
      </c>
      <c r="V681" s="64">
        <v>0.1206602789</v>
      </c>
    </row>
    <row r="682" spans="1:22" ht="14.25" thickBot="1" x14ac:dyDescent="0.2">
      <c r="A682" s="157" t="s">
        <v>1166</v>
      </c>
    </row>
    <row r="683" spans="1:22" ht="15" thickBot="1" x14ac:dyDescent="0.25">
      <c r="A683" s="300" t="s">
        <v>7</v>
      </c>
      <c r="B683" s="301"/>
      <c r="C683" s="301"/>
      <c r="D683" s="301"/>
      <c r="E683" s="301"/>
      <c r="F683" s="301"/>
      <c r="G683" s="301"/>
      <c r="H683" s="64" t="s">
        <v>1004</v>
      </c>
      <c r="I683" s="64" t="s">
        <v>1005</v>
      </c>
      <c r="J683" s="64" t="s">
        <v>1006</v>
      </c>
      <c r="K683" s="64" t="s">
        <v>1007</v>
      </c>
      <c r="L683" s="64" t="s">
        <v>1008</v>
      </c>
      <c r="M683" s="64" t="s">
        <v>1009</v>
      </c>
      <c r="N683" s="64" t="s">
        <v>6</v>
      </c>
      <c r="O683" s="64" t="s">
        <v>1010</v>
      </c>
      <c r="P683" s="64" t="s">
        <v>1011</v>
      </c>
      <c r="Q683" s="64" t="s">
        <v>1012</v>
      </c>
      <c r="R683" s="64" t="s">
        <v>1013</v>
      </c>
      <c r="S683" s="64" t="s">
        <v>1014</v>
      </c>
      <c r="T683" s="64" t="s">
        <v>1015</v>
      </c>
      <c r="U683" s="64" t="s">
        <v>1016</v>
      </c>
      <c r="V683" s="64" t="s">
        <v>1017</v>
      </c>
    </row>
    <row r="684" spans="1:22" ht="14.25" x14ac:dyDescent="0.2">
      <c r="A684" s="292" t="s">
        <v>8</v>
      </c>
      <c r="B684" s="294" t="s">
        <v>1</v>
      </c>
      <c r="C684" s="294" t="s">
        <v>9</v>
      </c>
      <c r="D684" s="7" t="s">
        <v>10</v>
      </c>
      <c r="E684" s="7" t="s">
        <v>3</v>
      </c>
      <c r="F684" s="294" t="s">
        <v>4</v>
      </c>
      <c r="G684" s="296" t="s">
        <v>13</v>
      </c>
      <c r="H684" s="64" t="s">
        <v>1029</v>
      </c>
      <c r="I684" s="64">
        <v>65071</v>
      </c>
      <c r="J684" s="64">
        <v>11509</v>
      </c>
      <c r="K684" s="64">
        <v>30742</v>
      </c>
      <c r="L684" s="64">
        <v>8351</v>
      </c>
      <c r="M684" s="64">
        <v>73422</v>
      </c>
      <c r="N684" s="64">
        <v>42251</v>
      </c>
      <c r="O684" s="64">
        <v>115673</v>
      </c>
      <c r="P684" s="64">
        <v>0.66203867800000005</v>
      </c>
      <c r="Q684" s="64">
        <v>0.67914583620000002</v>
      </c>
      <c r="R684" s="64">
        <v>0.886260249</v>
      </c>
      <c r="S684" s="64">
        <v>0.76900168400000002</v>
      </c>
      <c r="T684" s="64">
        <v>0.65805986100000002</v>
      </c>
      <c r="U684" s="64">
        <v>0.22941800000000001</v>
      </c>
      <c r="V684" s="64">
        <v>0.13510650760000001</v>
      </c>
    </row>
    <row r="685" spans="1:22" ht="15" thickBot="1" x14ac:dyDescent="0.25">
      <c r="A685" s="293"/>
      <c r="B685" s="295"/>
      <c r="C685" s="295"/>
      <c r="D685" s="8" t="s">
        <v>11</v>
      </c>
      <c r="E685" s="8" t="s">
        <v>2</v>
      </c>
      <c r="F685" s="295"/>
      <c r="G685" s="297"/>
      <c r="H685" s="64" t="s">
        <v>1155</v>
      </c>
      <c r="I685" s="64">
        <v>11156</v>
      </c>
      <c r="J685" s="64">
        <v>1719</v>
      </c>
      <c r="K685" s="64">
        <v>4742</v>
      </c>
      <c r="L685" s="64">
        <v>1163</v>
      </c>
      <c r="M685" s="64">
        <v>12319</v>
      </c>
      <c r="N685" s="64">
        <v>6461</v>
      </c>
      <c r="O685" s="64">
        <v>18780</v>
      </c>
      <c r="P685" s="64">
        <v>0.68556975509999996</v>
      </c>
      <c r="Q685" s="64">
        <v>0.7017234872</v>
      </c>
      <c r="R685" s="64">
        <v>0.90559298639999997</v>
      </c>
      <c r="S685" s="64">
        <v>0.79072899320000001</v>
      </c>
      <c r="T685" s="64">
        <v>0.67694378980000003</v>
      </c>
      <c r="U685" s="64">
        <v>0.25699</v>
      </c>
      <c r="V685" s="64">
        <v>0.1404781232</v>
      </c>
    </row>
    <row r="686" spans="1:22" ht="14.25" thickBot="1" x14ac:dyDescent="0.2">
      <c r="A686" s="11" t="s">
        <v>12</v>
      </c>
      <c r="B686" s="9">
        <v>1</v>
      </c>
      <c r="C686" s="9">
        <v>0.52800000000000002</v>
      </c>
      <c r="D686" s="9">
        <v>6.6600000000000001E-3</v>
      </c>
      <c r="E686" s="9">
        <v>6288.1805999999997</v>
      </c>
      <c r="F686" s="9" t="s">
        <v>5</v>
      </c>
      <c r="G686" s="10"/>
      <c r="H686" s="64" t="s">
        <v>1156</v>
      </c>
      <c r="I686" s="64">
        <v>11871</v>
      </c>
      <c r="J686" s="64">
        <v>2017</v>
      </c>
      <c r="K686" s="64">
        <v>5853</v>
      </c>
      <c r="L686" s="64">
        <v>1407</v>
      </c>
      <c r="M686" s="64">
        <v>13278</v>
      </c>
      <c r="N686" s="64">
        <v>7870</v>
      </c>
      <c r="O686" s="64">
        <v>21148</v>
      </c>
      <c r="P686" s="64">
        <v>0.65670512579999996</v>
      </c>
      <c r="Q686" s="64">
        <v>0.66976980370000005</v>
      </c>
      <c r="R686" s="64">
        <v>0.89403524629999997</v>
      </c>
      <c r="S686" s="64">
        <v>0.7658215599</v>
      </c>
      <c r="T686" s="64">
        <v>0.65891045520000002</v>
      </c>
      <c r="U686" s="64">
        <v>0.23313999999999999</v>
      </c>
      <c r="V686" s="64">
        <v>0.1355076066</v>
      </c>
    </row>
    <row r="687" spans="1:22" ht="14.25" thickBot="1" x14ac:dyDescent="0.2">
      <c r="A687" s="11" t="s">
        <v>1095</v>
      </c>
      <c r="B687" s="9">
        <v>1</v>
      </c>
      <c r="C687" s="9">
        <v>0.83169999999999999</v>
      </c>
      <c r="D687" s="9">
        <v>1.54E-2</v>
      </c>
      <c r="E687" s="9">
        <v>2914.4369999999999</v>
      </c>
      <c r="F687" s="9" t="s">
        <v>5</v>
      </c>
      <c r="G687" s="10">
        <v>0.22670000000000001</v>
      </c>
      <c r="H687" s="64" t="s">
        <v>1157</v>
      </c>
      <c r="I687" s="64">
        <v>11925</v>
      </c>
      <c r="J687" s="64">
        <v>2218</v>
      </c>
      <c r="K687" s="64">
        <v>5690</v>
      </c>
      <c r="L687" s="64">
        <v>1685</v>
      </c>
      <c r="M687" s="64">
        <v>13610</v>
      </c>
      <c r="N687" s="64">
        <v>7908</v>
      </c>
      <c r="O687" s="64">
        <v>21518</v>
      </c>
      <c r="P687" s="64">
        <v>0.65726368619999997</v>
      </c>
      <c r="Q687" s="64">
        <v>0.6769798467</v>
      </c>
      <c r="R687" s="64">
        <v>0.87619397499999996</v>
      </c>
      <c r="S687" s="64">
        <v>0.76381104879999995</v>
      </c>
      <c r="T687" s="64">
        <v>0.65311880160000002</v>
      </c>
      <c r="U687" s="64">
        <v>0.22576499999999999</v>
      </c>
      <c r="V687" s="64">
        <v>0.1281293167</v>
      </c>
    </row>
    <row r="688" spans="1:22" ht="14.25" thickBot="1" x14ac:dyDescent="0.2">
      <c r="A688" s="11" t="s">
        <v>1089</v>
      </c>
      <c r="B688" s="9">
        <v>1</v>
      </c>
      <c r="C688" s="9">
        <v>0.89090000000000003</v>
      </c>
      <c r="D688" s="9">
        <v>3.9600000000000003E-2</v>
      </c>
      <c r="E688" s="9">
        <v>507.06729999999999</v>
      </c>
      <c r="F688" s="9" t="s">
        <v>5</v>
      </c>
      <c r="G688" s="10">
        <v>8.1299999999999997E-2</v>
      </c>
      <c r="H688" s="64" t="s">
        <v>1158</v>
      </c>
      <c r="I688" s="64">
        <v>14427</v>
      </c>
      <c r="J688" s="64">
        <v>2184</v>
      </c>
      <c r="K688" s="64">
        <v>5909</v>
      </c>
      <c r="L688" s="64">
        <v>2019</v>
      </c>
      <c r="M688" s="64">
        <v>16446</v>
      </c>
      <c r="N688" s="64">
        <v>8093</v>
      </c>
      <c r="O688" s="64">
        <v>24539</v>
      </c>
      <c r="P688" s="64">
        <v>0.67692244999999995</v>
      </c>
      <c r="Q688" s="64">
        <v>0.70943155000000002</v>
      </c>
      <c r="R688" s="64">
        <v>0.87723458590000003</v>
      </c>
      <c r="S688" s="64">
        <v>0.7844597901</v>
      </c>
      <c r="T688" s="64">
        <v>0.64810488749999995</v>
      </c>
      <c r="U688" s="64">
        <v>0.21803800000000001</v>
      </c>
      <c r="V688" s="64">
        <v>0.1149021039</v>
      </c>
    </row>
    <row r="689" spans="1:22" ht="14.25" thickBot="1" x14ac:dyDescent="0.2">
      <c r="A689" s="11" t="s">
        <v>140</v>
      </c>
      <c r="B689" s="9">
        <v>1</v>
      </c>
      <c r="C689" s="9">
        <v>0.80079999999999996</v>
      </c>
      <c r="D689" s="9">
        <v>0.15049999999999999</v>
      </c>
      <c r="E689" s="9">
        <v>28.311199999999999</v>
      </c>
      <c r="F689" s="9" t="s">
        <v>5</v>
      </c>
      <c r="G689" s="10">
        <v>2.0299999999999999E-2</v>
      </c>
      <c r="H689" s="64" t="s">
        <v>1159</v>
      </c>
      <c r="I689" s="64">
        <v>15802</v>
      </c>
      <c r="J689" s="64">
        <v>3037</v>
      </c>
      <c r="K689" s="64">
        <v>8882</v>
      </c>
      <c r="L689" s="64">
        <v>1967</v>
      </c>
      <c r="M689" s="64">
        <v>17769</v>
      </c>
      <c r="N689" s="64">
        <v>11919</v>
      </c>
      <c r="O689" s="64">
        <v>29688</v>
      </c>
      <c r="P689" s="64">
        <v>0.6345661547</v>
      </c>
      <c r="Q689" s="64">
        <v>0.64017177120000002</v>
      </c>
      <c r="R689" s="64">
        <v>0.88930159269999998</v>
      </c>
      <c r="S689" s="64">
        <v>0.74444679999999996</v>
      </c>
      <c r="T689" s="64">
        <v>0.64794772509999998</v>
      </c>
      <c r="U689" s="64">
        <v>0.214584</v>
      </c>
      <c r="V689" s="64">
        <v>0.1383414936</v>
      </c>
    </row>
    <row r="690" spans="1:22" ht="14.25" thickBot="1" x14ac:dyDescent="0.2">
      <c r="A690" s="11" t="s">
        <v>1091</v>
      </c>
      <c r="B690" s="9">
        <v>1</v>
      </c>
      <c r="C690" s="9">
        <v>0.10390000000000001</v>
      </c>
      <c r="D690" s="9">
        <v>9.2499999999999995E-3</v>
      </c>
      <c r="E690" s="9">
        <v>126.1447</v>
      </c>
      <c r="F690" s="9" t="s">
        <v>5</v>
      </c>
      <c r="G690" s="10">
        <v>4.0099999999999997E-2</v>
      </c>
      <c r="H690" s="64" t="s">
        <v>1031</v>
      </c>
      <c r="I690" s="64">
        <v>32401</v>
      </c>
      <c r="J690" s="64">
        <v>6565</v>
      </c>
      <c r="K690" s="64">
        <v>15117</v>
      </c>
      <c r="L690" s="64">
        <v>4470</v>
      </c>
      <c r="M690" s="64">
        <v>36871</v>
      </c>
      <c r="N690" s="64">
        <v>21682</v>
      </c>
      <c r="O690" s="64">
        <v>58553</v>
      </c>
      <c r="P690" s="64">
        <v>0.66548255430000003</v>
      </c>
      <c r="Q690" s="64">
        <v>0.68186792370000004</v>
      </c>
      <c r="R690" s="64">
        <v>0.87876651029999997</v>
      </c>
      <c r="S690" s="64">
        <v>0.76789628980000002</v>
      </c>
      <c r="T690" s="64">
        <v>0.66472759749999999</v>
      </c>
      <c r="U690" s="155">
        <v>0.23827799999999999</v>
      </c>
      <c r="V690" s="64">
        <v>0.14097610590000001</v>
      </c>
    </row>
    <row r="691" spans="1:22" ht="14.25" thickBot="1" x14ac:dyDescent="0.2">
      <c r="A691" s="11" t="s">
        <v>1139</v>
      </c>
      <c r="B691" s="9">
        <v>1</v>
      </c>
      <c r="C691" s="9">
        <v>0.90749999999999997</v>
      </c>
      <c r="D691" s="9">
        <v>9.06E-2</v>
      </c>
      <c r="E691" s="9">
        <v>100.3126</v>
      </c>
      <c r="F691" s="9" t="s">
        <v>5</v>
      </c>
      <c r="G691" s="10">
        <v>3.8399999999999997E-2</v>
      </c>
      <c r="H691" s="64" t="s">
        <v>1149</v>
      </c>
      <c r="I691" s="64">
        <v>16566</v>
      </c>
      <c r="J691" s="64">
        <v>3233</v>
      </c>
      <c r="K691" s="64">
        <v>8050</v>
      </c>
      <c r="L691" s="64">
        <v>2079</v>
      </c>
      <c r="M691" s="64">
        <v>18645</v>
      </c>
      <c r="N691" s="64">
        <v>11283</v>
      </c>
      <c r="O691" s="64">
        <v>29928</v>
      </c>
      <c r="P691" s="64">
        <v>0.66155439719999998</v>
      </c>
      <c r="Q691" s="64">
        <v>0.6729769256</v>
      </c>
      <c r="R691" s="64">
        <v>0.8884955752</v>
      </c>
      <c r="S691" s="64">
        <v>0.76586301749999997</v>
      </c>
      <c r="T691" s="64">
        <v>0.66139034919999995</v>
      </c>
      <c r="U691" s="64">
        <v>0.23552100000000001</v>
      </c>
      <c r="V691" s="64">
        <v>0.1387959238</v>
      </c>
    </row>
    <row r="692" spans="1:22" ht="14.25" thickBot="1" x14ac:dyDescent="0.2">
      <c r="A692" s="11" t="s">
        <v>806</v>
      </c>
      <c r="B692" s="9">
        <v>1</v>
      </c>
      <c r="C692" s="9">
        <v>2.8734000000000002</v>
      </c>
      <c r="D692" s="9">
        <v>0.15340000000000001</v>
      </c>
      <c r="E692" s="9">
        <v>351.01819999999998</v>
      </c>
      <c r="F692" s="9" t="s">
        <v>5</v>
      </c>
      <c r="G692" s="10">
        <v>7.0999999999999994E-2</v>
      </c>
      <c r="H692" s="64" t="s">
        <v>1150</v>
      </c>
      <c r="I692" s="64">
        <v>15835</v>
      </c>
      <c r="J692" s="64">
        <v>3332</v>
      </c>
      <c r="K692" s="64">
        <v>7067</v>
      </c>
      <c r="L692" s="64">
        <v>2391</v>
      </c>
      <c r="M692" s="64">
        <v>18226</v>
      </c>
      <c r="N692" s="64">
        <v>10399</v>
      </c>
      <c r="O692" s="64">
        <v>28625</v>
      </c>
      <c r="P692" s="64">
        <v>0.66958951970000002</v>
      </c>
      <c r="Q692" s="64">
        <v>0.69142432980000001</v>
      </c>
      <c r="R692" s="64">
        <v>0.86881378249999996</v>
      </c>
      <c r="S692" s="64">
        <v>0.77003501259999996</v>
      </c>
      <c r="T692" s="64">
        <v>0.66915510609999995</v>
      </c>
      <c r="U692" s="64">
        <v>0.243981</v>
      </c>
      <c r="V692" s="64">
        <v>0.14002030069999999</v>
      </c>
    </row>
    <row r="693" spans="1:22" ht="14.25" thickBot="1" x14ac:dyDescent="0.2">
      <c r="A693" s="11" t="s">
        <v>150</v>
      </c>
      <c r="B693" s="9">
        <v>1</v>
      </c>
      <c r="C693" s="9">
        <v>0.51049999999999995</v>
      </c>
      <c r="D693" s="9">
        <v>2.3E-2</v>
      </c>
      <c r="E693" s="9">
        <v>493.77120000000002</v>
      </c>
      <c r="F693" s="9" t="s">
        <v>5</v>
      </c>
      <c r="G693" s="10">
        <v>9.4700000000000006E-2</v>
      </c>
      <c r="H693" s="64" t="s">
        <v>1033</v>
      </c>
      <c r="I693" s="64">
        <v>44740</v>
      </c>
      <c r="J693" s="64">
        <v>8537</v>
      </c>
      <c r="K693" s="64">
        <v>26032</v>
      </c>
      <c r="L693" s="64">
        <v>5872</v>
      </c>
      <c r="M693" s="64">
        <v>50612</v>
      </c>
      <c r="N693" s="64">
        <v>34569</v>
      </c>
      <c r="O693" s="64">
        <v>85181</v>
      </c>
      <c r="P693" s="64">
        <v>0.62545638110000001</v>
      </c>
      <c r="Q693" s="64">
        <v>0.63217091510000001</v>
      </c>
      <c r="R693" s="64">
        <v>0.88398008380000004</v>
      </c>
      <c r="S693" s="64">
        <v>0.73716470050000005</v>
      </c>
      <c r="T693" s="64">
        <v>0.63135895060000002</v>
      </c>
      <c r="U693" s="64">
        <v>0.19219800000000001</v>
      </c>
      <c r="V693" s="64">
        <v>0.12642416819999999</v>
      </c>
    </row>
    <row r="694" spans="1:22" ht="14.25" thickBot="1" x14ac:dyDescent="0.2">
      <c r="A694" s="11" t="s">
        <v>764</v>
      </c>
      <c r="B694" s="9">
        <v>1</v>
      </c>
      <c r="C694" s="9">
        <v>0.53459999999999996</v>
      </c>
      <c r="D694" s="9">
        <v>4.8000000000000001E-2</v>
      </c>
      <c r="E694" s="9">
        <v>124.1904</v>
      </c>
      <c r="F694" s="9" t="s">
        <v>5</v>
      </c>
      <c r="G694" s="10">
        <v>3.9899999999999998E-2</v>
      </c>
      <c r="H694" s="64" t="s">
        <v>1043</v>
      </c>
      <c r="I694" s="64">
        <v>16640</v>
      </c>
      <c r="J694" s="64">
        <v>3571</v>
      </c>
      <c r="K694" s="64">
        <v>9092</v>
      </c>
      <c r="L694" s="64">
        <v>2379</v>
      </c>
      <c r="M694" s="64">
        <v>19019</v>
      </c>
      <c r="N694" s="64">
        <v>12663</v>
      </c>
      <c r="O694" s="64">
        <v>31682</v>
      </c>
      <c r="P694" s="64">
        <v>0.63793321130000002</v>
      </c>
      <c r="Q694" s="64">
        <v>0.64666563030000002</v>
      </c>
      <c r="R694" s="64">
        <v>0.87491455910000004</v>
      </c>
      <c r="S694" s="64">
        <v>0.74367053250000004</v>
      </c>
      <c r="T694" s="64">
        <v>0.64529653149999999</v>
      </c>
      <c r="U694" s="64">
        <v>0.20869099999999999</v>
      </c>
      <c r="V694" s="64">
        <v>0.135560755</v>
      </c>
    </row>
    <row r="695" spans="1:22" x14ac:dyDescent="0.15">
      <c r="A695" s="4" t="s">
        <v>1138</v>
      </c>
      <c r="B695" s="1">
        <v>1</v>
      </c>
      <c r="C695" s="1">
        <v>0.3105</v>
      </c>
      <c r="D695" s="1">
        <v>8.09E-2</v>
      </c>
      <c r="E695" s="1">
        <v>14.715299999999999</v>
      </c>
      <c r="F695" s="1">
        <v>1E-4</v>
      </c>
      <c r="G695" s="2">
        <v>1.52E-2</v>
      </c>
      <c r="H695" s="64" t="s">
        <v>1045</v>
      </c>
      <c r="I695" s="64">
        <v>13490</v>
      </c>
      <c r="J695" s="64">
        <v>2915</v>
      </c>
      <c r="K695" s="64">
        <v>10737</v>
      </c>
      <c r="L695" s="64">
        <v>1822</v>
      </c>
      <c r="M695" s="64">
        <v>15312</v>
      </c>
      <c r="N695" s="64">
        <v>13652</v>
      </c>
      <c r="O695" s="64">
        <v>28964</v>
      </c>
      <c r="P695" s="64">
        <v>0.5663927634</v>
      </c>
      <c r="Q695" s="64">
        <v>0.55681677470000002</v>
      </c>
      <c r="R695" s="64">
        <v>0.8810083595</v>
      </c>
      <c r="S695" s="64">
        <v>0.68236424799999995</v>
      </c>
      <c r="T695" s="64">
        <v>0.60155774009999996</v>
      </c>
      <c r="U695" s="64">
        <v>0.14727199999999999</v>
      </c>
      <c r="V695" s="64">
        <v>0.1144468391</v>
      </c>
    </row>
    <row r="696" spans="1:22" x14ac:dyDescent="0.15">
      <c r="H696" s="64" t="s">
        <v>1090</v>
      </c>
      <c r="I696" s="64">
        <v>14610</v>
      </c>
      <c r="J696" s="64">
        <v>2051</v>
      </c>
      <c r="K696" s="64">
        <v>6203</v>
      </c>
      <c r="L696" s="64">
        <v>1671</v>
      </c>
      <c r="M696" s="64">
        <v>16281</v>
      </c>
      <c r="N696" s="64">
        <v>8254</v>
      </c>
      <c r="O696" s="64">
        <v>24535</v>
      </c>
      <c r="P696" s="64">
        <v>0.67907071529999996</v>
      </c>
      <c r="Q696" s="64">
        <v>0.70196511800000005</v>
      </c>
      <c r="R696" s="64">
        <v>0.89736502669999996</v>
      </c>
      <c r="S696" s="64">
        <v>0.78772847359999998</v>
      </c>
      <c r="T696" s="64">
        <v>0.65471899820000001</v>
      </c>
      <c r="U696" s="64">
        <v>0.231712</v>
      </c>
      <c r="V696" s="64">
        <v>0.1212794054</v>
      </c>
    </row>
    <row r="697" spans="1:22" ht="14.25" thickBot="1" x14ac:dyDescent="0.2"/>
    <row r="698" spans="1:22" ht="15" thickBot="1" x14ac:dyDescent="0.25">
      <c r="A698" s="290" t="s">
        <v>7</v>
      </c>
      <c r="B698" s="291"/>
      <c r="C698" s="291"/>
      <c r="D698" s="291"/>
      <c r="E698" s="291"/>
      <c r="F698" s="291"/>
      <c r="G698" s="291"/>
      <c r="H698" s="64" t="s">
        <v>1004</v>
      </c>
      <c r="I698" s="64" t="s">
        <v>1005</v>
      </c>
      <c r="J698" s="64" t="s">
        <v>1006</v>
      </c>
      <c r="K698" s="64" t="s">
        <v>1007</v>
      </c>
      <c r="L698" s="64" t="s">
        <v>1008</v>
      </c>
      <c r="M698" s="64" t="s">
        <v>1009</v>
      </c>
      <c r="N698" s="64" t="s">
        <v>6</v>
      </c>
      <c r="O698" s="64" t="s">
        <v>1010</v>
      </c>
      <c r="P698" s="64" t="s">
        <v>1011</v>
      </c>
      <c r="Q698" s="64" t="s">
        <v>1012</v>
      </c>
      <c r="R698" s="64" t="s">
        <v>1013</v>
      </c>
      <c r="S698" s="64" t="s">
        <v>1014</v>
      </c>
      <c r="T698" s="64" t="s">
        <v>1015</v>
      </c>
      <c r="U698" s="64" t="s">
        <v>1016</v>
      </c>
      <c r="V698" s="64" t="s">
        <v>1017</v>
      </c>
    </row>
    <row r="699" spans="1:22" ht="14.25" x14ac:dyDescent="0.2">
      <c r="A699" s="292" t="s">
        <v>8</v>
      </c>
      <c r="B699" s="294" t="s">
        <v>1</v>
      </c>
      <c r="C699" s="294" t="s">
        <v>9</v>
      </c>
      <c r="D699" s="7" t="s">
        <v>10</v>
      </c>
      <c r="E699" s="7" t="s">
        <v>3</v>
      </c>
      <c r="F699" s="294" t="s">
        <v>4</v>
      </c>
      <c r="G699" s="296" t="s">
        <v>13</v>
      </c>
      <c r="H699" s="64" t="s">
        <v>1029</v>
      </c>
      <c r="I699" s="64">
        <v>65071</v>
      </c>
      <c r="J699" s="64">
        <v>11509</v>
      </c>
      <c r="K699" s="64">
        <v>30742</v>
      </c>
      <c r="L699" s="64">
        <v>8351</v>
      </c>
      <c r="M699" s="64">
        <v>73422</v>
      </c>
      <c r="N699" s="64">
        <v>42251</v>
      </c>
      <c r="O699" s="64">
        <v>115673</v>
      </c>
      <c r="P699" s="64">
        <v>0.66203867800000005</v>
      </c>
      <c r="Q699" s="64">
        <v>0.67914583620000002</v>
      </c>
      <c r="R699" s="64">
        <v>0.886260249</v>
      </c>
      <c r="S699" s="64">
        <v>0.76900168400000002</v>
      </c>
      <c r="T699" s="64">
        <v>0.65805986100000002</v>
      </c>
      <c r="U699" s="64">
        <v>0.22941800000000001</v>
      </c>
      <c r="V699" s="64">
        <v>0.13510650760000001</v>
      </c>
    </row>
    <row r="700" spans="1:22" ht="15" thickBot="1" x14ac:dyDescent="0.25">
      <c r="A700" s="293"/>
      <c r="B700" s="295"/>
      <c r="C700" s="295"/>
      <c r="D700" s="8" t="s">
        <v>11</v>
      </c>
      <c r="E700" s="8" t="s">
        <v>2</v>
      </c>
      <c r="F700" s="295"/>
      <c r="G700" s="297"/>
      <c r="H700" s="64" t="s">
        <v>1155</v>
      </c>
      <c r="I700" s="64">
        <v>11138</v>
      </c>
      <c r="J700" s="64">
        <v>1715</v>
      </c>
      <c r="K700" s="64">
        <v>4746</v>
      </c>
      <c r="L700" s="64">
        <v>1181</v>
      </c>
      <c r="M700" s="64">
        <v>12319</v>
      </c>
      <c r="N700" s="64">
        <v>6461</v>
      </c>
      <c r="O700" s="64">
        <v>18780</v>
      </c>
      <c r="P700" s="64">
        <v>0.68439829610000003</v>
      </c>
      <c r="Q700" s="64">
        <v>0.70120876350000005</v>
      </c>
      <c r="R700" s="64">
        <v>0.90413182889999999</v>
      </c>
      <c r="S700" s="64">
        <v>0.78984505189999998</v>
      </c>
      <c r="T700" s="64">
        <v>0.67736015770000002</v>
      </c>
      <c r="U700" s="64">
        <v>0.25778200000000001</v>
      </c>
      <c r="V700" s="64">
        <v>0.14080363670000001</v>
      </c>
    </row>
    <row r="701" spans="1:22" ht="14.25" thickBot="1" x14ac:dyDescent="0.2">
      <c r="A701" s="11" t="s">
        <v>12</v>
      </c>
      <c r="B701" s="9">
        <v>1</v>
      </c>
      <c r="C701" s="9">
        <v>0.52710000000000001</v>
      </c>
      <c r="D701" s="9">
        <v>6.6600000000000001E-3</v>
      </c>
      <c r="E701" s="9">
        <v>6264.8518000000004</v>
      </c>
      <c r="F701" s="9" t="s">
        <v>5</v>
      </c>
      <c r="G701" s="10"/>
      <c r="H701" s="64" t="s">
        <v>1156</v>
      </c>
      <c r="I701" s="64">
        <v>11883</v>
      </c>
      <c r="J701" s="64">
        <v>2015</v>
      </c>
      <c r="K701" s="64">
        <v>5855</v>
      </c>
      <c r="L701" s="64">
        <v>1395</v>
      </c>
      <c r="M701" s="64">
        <v>13278</v>
      </c>
      <c r="N701" s="64">
        <v>7870</v>
      </c>
      <c r="O701" s="64">
        <v>21148</v>
      </c>
      <c r="P701" s="64">
        <v>0.65717798370000002</v>
      </c>
      <c r="Q701" s="64">
        <v>0.66991769079999997</v>
      </c>
      <c r="R701" s="64">
        <v>0.8949389968</v>
      </c>
      <c r="S701" s="64">
        <v>0.76624967759999996</v>
      </c>
      <c r="T701" s="64">
        <v>0.65986764229999995</v>
      </c>
      <c r="U701" s="64">
        <v>0.23494000000000001</v>
      </c>
      <c r="V701" s="64">
        <v>0.13628407889999999</v>
      </c>
    </row>
    <row r="702" spans="1:22" ht="14.25" thickBot="1" x14ac:dyDescent="0.2">
      <c r="A702" s="11" t="s">
        <v>1095</v>
      </c>
      <c r="B702" s="9">
        <v>1</v>
      </c>
      <c r="C702" s="9">
        <v>0.80510000000000004</v>
      </c>
      <c r="D702" s="9">
        <v>1.5800000000000002E-2</v>
      </c>
      <c r="E702" s="9">
        <v>2610.0225999999998</v>
      </c>
      <c r="F702" s="9" t="s">
        <v>5</v>
      </c>
      <c r="G702" s="10">
        <v>0.21940000000000001</v>
      </c>
      <c r="H702" s="64" t="s">
        <v>1157</v>
      </c>
      <c r="I702" s="64">
        <v>11952</v>
      </c>
      <c r="J702" s="64">
        <v>2197</v>
      </c>
      <c r="K702" s="64">
        <v>5711</v>
      </c>
      <c r="L702" s="64">
        <v>1658</v>
      </c>
      <c r="M702" s="64">
        <v>13610</v>
      </c>
      <c r="N702" s="64">
        <v>7908</v>
      </c>
      <c r="O702" s="64">
        <v>21518</v>
      </c>
      <c r="P702" s="64">
        <v>0.6575425225</v>
      </c>
      <c r="Q702" s="64">
        <v>0.67666874259999998</v>
      </c>
      <c r="R702" s="64">
        <v>0.87817781039999998</v>
      </c>
      <c r="S702" s="64">
        <v>0.76436542699999999</v>
      </c>
      <c r="T702" s="64">
        <v>0.65369055399999998</v>
      </c>
      <c r="U702" s="64">
        <v>0.22908700000000001</v>
      </c>
      <c r="V702" s="64">
        <v>0.12862380600000001</v>
      </c>
    </row>
    <row r="703" spans="1:22" ht="14.25" thickBot="1" x14ac:dyDescent="0.2">
      <c r="A703" s="11" t="s">
        <v>1089</v>
      </c>
      <c r="B703" s="9">
        <v>1</v>
      </c>
      <c r="C703" s="9">
        <v>0.89229999999999998</v>
      </c>
      <c r="D703" s="9">
        <v>3.9600000000000003E-2</v>
      </c>
      <c r="E703" s="9">
        <v>508.48599999999999</v>
      </c>
      <c r="F703" s="9" t="s">
        <v>5</v>
      </c>
      <c r="G703" s="10">
        <v>8.1500000000000003E-2</v>
      </c>
      <c r="H703" s="64" t="s">
        <v>1158</v>
      </c>
      <c r="I703" s="64">
        <v>14430</v>
      </c>
      <c r="J703" s="64">
        <v>2180</v>
      </c>
      <c r="K703" s="64">
        <v>5913</v>
      </c>
      <c r="L703" s="64">
        <v>2016</v>
      </c>
      <c r="M703" s="64">
        <v>16446</v>
      </c>
      <c r="N703" s="64">
        <v>8093</v>
      </c>
      <c r="O703" s="64">
        <v>24539</v>
      </c>
      <c r="P703" s="64">
        <v>0.67688169850000002</v>
      </c>
      <c r="Q703" s="64">
        <v>0.70933490639999996</v>
      </c>
      <c r="R703" s="64">
        <v>0.87741700109999998</v>
      </c>
      <c r="S703" s="64">
        <v>0.78447361979999997</v>
      </c>
      <c r="T703" s="64">
        <v>0.6487272959</v>
      </c>
      <c r="U703" s="64">
        <v>0.21823799999999999</v>
      </c>
      <c r="V703" s="64">
        <v>0.1153684787</v>
      </c>
    </row>
    <row r="704" spans="1:22" ht="14.25" thickBot="1" x14ac:dyDescent="0.2">
      <c r="A704" s="11" t="s">
        <v>140</v>
      </c>
      <c r="B704" s="9">
        <v>1</v>
      </c>
      <c r="C704" s="9">
        <v>0.77290000000000003</v>
      </c>
      <c r="D704" s="9">
        <v>0.15060000000000001</v>
      </c>
      <c r="E704" s="9">
        <v>26.342500000000001</v>
      </c>
      <c r="F704" s="9" t="s">
        <v>5</v>
      </c>
      <c r="G704" s="10">
        <v>1.9599999999999999E-2</v>
      </c>
      <c r="H704" s="64" t="s">
        <v>1159</v>
      </c>
      <c r="I704" s="64">
        <v>15770</v>
      </c>
      <c r="J704" s="64">
        <v>3035</v>
      </c>
      <c r="K704" s="64">
        <v>8884</v>
      </c>
      <c r="L704" s="64">
        <v>1999</v>
      </c>
      <c r="M704" s="64">
        <v>17769</v>
      </c>
      <c r="N704" s="64">
        <v>11919</v>
      </c>
      <c r="O704" s="64">
        <v>29688</v>
      </c>
      <c r="P704" s="64">
        <v>0.63342091079999996</v>
      </c>
      <c r="Q704" s="64">
        <v>0.63965279470000003</v>
      </c>
      <c r="R704" s="64">
        <v>0.88750070349999999</v>
      </c>
      <c r="S704" s="64">
        <v>0.74346462999999996</v>
      </c>
      <c r="T704" s="64">
        <v>0.64878166950000005</v>
      </c>
      <c r="U704" s="64">
        <v>0.216754</v>
      </c>
      <c r="V704" s="64">
        <v>0.13901063650000001</v>
      </c>
    </row>
    <row r="705" spans="1:22" ht="14.25" thickBot="1" x14ac:dyDescent="0.2">
      <c r="A705" s="11" t="s">
        <v>1091</v>
      </c>
      <c r="B705" s="9">
        <v>1</v>
      </c>
      <c r="C705" s="9">
        <v>0.1061</v>
      </c>
      <c r="D705" s="9">
        <v>9.2599999999999991E-3</v>
      </c>
      <c r="E705" s="9">
        <v>131.1148</v>
      </c>
      <c r="F705" s="9" t="s">
        <v>5</v>
      </c>
      <c r="G705" s="10">
        <v>4.1000000000000002E-2</v>
      </c>
      <c r="H705" s="64" t="s">
        <v>1031</v>
      </c>
      <c r="I705" s="64">
        <v>32422</v>
      </c>
      <c r="J705" s="64">
        <v>6535</v>
      </c>
      <c r="K705" s="64">
        <v>15147</v>
      </c>
      <c r="L705" s="64">
        <v>4449</v>
      </c>
      <c r="M705" s="64">
        <v>36871</v>
      </c>
      <c r="N705" s="64">
        <v>21682</v>
      </c>
      <c r="O705" s="64">
        <v>58553</v>
      </c>
      <c r="P705" s="64">
        <v>0.66532884739999998</v>
      </c>
      <c r="Q705" s="64">
        <v>0.68157833879999996</v>
      </c>
      <c r="R705" s="64">
        <v>0.87933606360000005</v>
      </c>
      <c r="S705" s="64">
        <v>0.76792989099999998</v>
      </c>
      <c r="T705" s="64">
        <v>0.66497752590000003</v>
      </c>
      <c r="U705" s="155">
        <v>0.23952300000000001</v>
      </c>
      <c r="V705" s="64">
        <v>0.14115592199999999</v>
      </c>
    </row>
    <row r="706" spans="1:22" ht="14.25" thickBot="1" x14ac:dyDescent="0.2">
      <c r="A706" s="11" t="s">
        <v>1139</v>
      </c>
      <c r="B706" s="9">
        <v>1</v>
      </c>
      <c r="C706" s="9">
        <v>0.91679999999999995</v>
      </c>
      <c r="D706" s="9">
        <v>9.06E-2</v>
      </c>
      <c r="E706" s="9">
        <v>102.2989</v>
      </c>
      <c r="F706" s="9" t="s">
        <v>5</v>
      </c>
      <c r="G706" s="10">
        <v>3.8800000000000001E-2</v>
      </c>
      <c r="H706" s="64" t="s">
        <v>1149</v>
      </c>
      <c r="I706" s="64">
        <v>16569</v>
      </c>
      <c r="J706" s="64">
        <v>3209</v>
      </c>
      <c r="K706" s="64">
        <v>8074</v>
      </c>
      <c r="L706" s="64">
        <v>2076</v>
      </c>
      <c r="M706" s="64">
        <v>18645</v>
      </c>
      <c r="N706" s="64">
        <v>11283</v>
      </c>
      <c r="O706" s="64">
        <v>29928</v>
      </c>
      <c r="P706" s="64">
        <v>0.66085271320000005</v>
      </c>
      <c r="Q706" s="64">
        <v>0.67236131960000001</v>
      </c>
      <c r="R706" s="64">
        <v>0.8886564763</v>
      </c>
      <c r="S706" s="64">
        <v>0.76552393269999996</v>
      </c>
      <c r="T706" s="64">
        <v>0.66168415319999996</v>
      </c>
      <c r="U706" s="64">
        <v>0.23580499999999999</v>
      </c>
      <c r="V706" s="64">
        <v>0.1390522928</v>
      </c>
    </row>
    <row r="707" spans="1:22" ht="14.25" thickBot="1" x14ac:dyDescent="0.2">
      <c r="A707" s="11" t="s">
        <v>806</v>
      </c>
      <c r="B707" s="9">
        <v>1</v>
      </c>
      <c r="C707" s="9">
        <v>2.9390000000000001</v>
      </c>
      <c r="D707" s="9">
        <v>0.15390000000000001</v>
      </c>
      <c r="E707" s="9">
        <v>364.59789999999998</v>
      </c>
      <c r="F707" s="9" t="s">
        <v>5</v>
      </c>
      <c r="G707" s="10">
        <v>7.2599999999999998E-2</v>
      </c>
      <c r="H707" s="64" t="s">
        <v>1150</v>
      </c>
      <c r="I707" s="64">
        <v>15853</v>
      </c>
      <c r="J707" s="64">
        <v>3326</v>
      </c>
      <c r="K707" s="64">
        <v>7073</v>
      </c>
      <c r="L707" s="64">
        <v>2373</v>
      </c>
      <c r="M707" s="64">
        <v>18226</v>
      </c>
      <c r="N707" s="64">
        <v>10399</v>
      </c>
      <c r="O707" s="64">
        <v>28625</v>
      </c>
      <c r="P707" s="64">
        <v>0.67000873360000002</v>
      </c>
      <c r="Q707" s="64">
        <v>0.69148564950000002</v>
      </c>
      <c r="R707" s="64">
        <v>0.86980138259999995</v>
      </c>
      <c r="S707" s="64">
        <v>0.7704607309</v>
      </c>
      <c r="T707" s="64">
        <v>0.66935331519999997</v>
      </c>
      <c r="U707" s="64">
        <v>0.244506</v>
      </c>
      <c r="V707" s="64">
        <v>0.14009382200000001</v>
      </c>
    </row>
    <row r="708" spans="1:22" ht="14.25" thickBot="1" x14ac:dyDescent="0.2">
      <c r="A708" s="11" t="s">
        <v>150</v>
      </c>
      <c r="B708" s="9">
        <v>1</v>
      </c>
      <c r="C708" s="9">
        <v>0.47720000000000001</v>
      </c>
      <c r="D708" s="9">
        <v>2.3400000000000001E-2</v>
      </c>
      <c r="E708" s="9">
        <v>417.14620000000002</v>
      </c>
      <c r="F708" s="9" t="s">
        <v>5</v>
      </c>
      <c r="G708" s="10">
        <v>8.8499999999999995E-2</v>
      </c>
      <c r="H708" s="64" t="s">
        <v>1033</v>
      </c>
      <c r="I708" s="64">
        <v>44787</v>
      </c>
      <c r="J708" s="64">
        <v>8523</v>
      </c>
      <c r="K708" s="64">
        <v>26046</v>
      </c>
      <c r="L708" s="64">
        <v>5825</v>
      </c>
      <c r="M708" s="64">
        <v>50612</v>
      </c>
      <c r="N708" s="64">
        <v>34569</v>
      </c>
      <c r="O708" s="64">
        <v>85181</v>
      </c>
      <c r="P708" s="64">
        <v>0.62584379150000002</v>
      </c>
      <c r="Q708" s="64">
        <v>0.63229003429999997</v>
      </c>
      <c r="R708" s="64">
        <v>0.88490871729999998</v>
      </c>
      <c r="S708" s="64">
        <v>0.73756844659999998</v>
      </c>
      <c r="T708" s="64">
        <v>0.63156082940000002</v>
      </c>
      <c r="U708" s="64">
        <v>0.19247500000000001</v>
      </c>
      <c r="V708" s="64">
        <v>0.12646605550000001</v>
      </c>
    </row>
    <row r="709" spans="1:22" ht="14.25" thickBot="1" x14ac:dyDescent="0.2">
      <c r="A709" s="11" t="s">
        <v>764</v>
      </c>
      <c r="B709" s="9">
        <v>1</v>
      </c>
      <c r="C709" s="9">
        <v>0.52880000000000005</v>
      </c>
      <c r="D709" s="9">
        <v>4.8000000000000001E-2</v>
      </c>
      <c r="E709" s="9">
        <v>121.4418</v>
      </c>
      <c r="F709" s="9" t="s">
        <v>5</v>
      </c>
      <c r="G709" s="10">
        <v>3.9399999999999998E-2</v>
      </c>
      <c r="H709" s="64" t="s">
        <v>1043</v>
      </c>
      <c r="I709" s="64">
        <v>16656</v>
      </c>
      <c r="J709" s="64">
        <v>3557</v>
      </c>
      <c r="K709" s="64">
        <v>9106</v>
      </c>
      <c r="L709" s="64">
        <v>2363</v>
      </c>
      <c r="M709" s="64">
        <v>19019</v>
      </c>
      <c r="N709" s="64">
        <v>12663</v>
      </c>
      <c r="O709" s="64">
        <v>31682</v>
      </c>
      <c r="P709" s="64">
        <v>0.63799633860000005</v>
      </c>
      <c r="Q709" s="64">
        <v>0.64653365419999997</v>
      </c>
      <c r="R709" s="64">
        <v>0.8757558231</v>
      </c>
      <c r="S709" s="64">
        <v>0.74388691630000003</v>
      </c>
      <c r="T709" s="64">
        <v>0.64574586329999994</v>
      </c>
      <c r="U709" s="64">
        <v>0.210281</v>
      </c>
      <c r="V709" s="64">
        <v>0.1359335401</v>
      </c>
    </row>
    <row r="710" spans="1:22" ht="14.25" thickBot="1" x14ac:dyDescent="0.2">
      <c r="A710" s="11" t="s">
        <v>1138</v>
      </c>
      <c r="B710" s="9">
        <v>1</v>
      </c>
      <c r="C710" s="9">
        <v>0.2964</v>
      </c>
      <c r="D710" s="9">
        <v>8.0799999999999997E-2</v>
      </c>
      <c r="E710" s="9">
        <v>13.448600000000001</v>
      </c>
      <c r="F710" s="9">
        <v>2.0000000000000001E-4</v>
      </c>
      <c r="G710" s="10">
        <v>1.4500000000000001E-2</v>
      </c>
      <c r="H710" s="64" t="s">
        <v>1045</v>
      </c>
      <c r="I710" s="64">
        <v>13516</v>
      </c>
      <c r="J710" s="64">
        <v>2916</v>
      </c>
      <c r="K710" s="64">
        <v>10736</v>
      </c>
      <c r="L710" s="64">
        <v>1796</v>
      </c>
      <c r="M710" s="64">
        <v>15312</v>
      </c>
      <c r="N710" s="64">
        <v>13652</v>
      </c>
      <c r="O710" s="64">
        <v>28964</v>
      </c>
      <c r="P710" s="64">
        <v>0.56732495510000003</v>
      </c>
      <c r="Q710" s="64">
        <v>0.55731486060000002</v>
      </c>
      <c r="R710" s="64">
        <v>0.88270637409999997</v>
      </c>
      <c r="S710" s="64">
        <v>0.6832473966</v>
      </c>
      <c r="T710" s="64">
        <v>0.60156632460000004</v>
      </c>
      <c r="U710" s="64">
        <v>0.14962800000000001</v>
      </c>
      <c r="V710" s="64">
        <v>0.1142528736</v>
      </c>
    </row>
    <row r="711" spans="1:22" x14ac:dyDescent="0.15">
      <c r="A711" s="4" t="s">
        <v>813</v>
      </c>
      <c r="B711" s="1">
        <v>1</v>
      </c>
      <c r="C711" s="1">
        <v>0.2349</v>
      </c>
      <c r="D711" s="1">
        <v>2.9600000000000001E-2</v>
      </c>
      <c r="E711" s="1">
        <v>62.916800000000002</v>
      </c>
      <c r="F711" s="1" t="s">
        <v>5</v>
      </c>
      <c r="G711" s="2">
        <v>2.92E-2</v>
      </c>
      <c r="H711" s="64" t="s">
        <v>1090</v>
      </c>
      <c r="I711" s="64">
        <v>14615</v>
      </c>
      <c r="J711" s="64">
        <v>2050</v>
      </c>
      <c r="K711" s="64">
        <v>6204</v>
      </c>
      <c r="L711" s="64">
        <v>1666</v>
      </c>
      <c r="M711" s="64">
        <v>16281</v>
      </c>
      <c r="N711" s="64">
        <v>8254</v>
      </c>
      <c r="O711" s="64">
        <v>24535</v>
      </c>
      <c r="P711" s="64">
        <v>0.6792337477</v>
      </c>
      <c r="Q711" s="64">
        <v>0.702002978</v>
      </c>
      <c r="R711" s="64">
        <v>0.89767213320000006</v>
      </c>
      <c r="S711" s="64">
        <v>0.78787061989999996</v>
      </c>
      <c r="T711" s="64">
        <v>0.65486594350000005</v>
      </c>
      <c r="U711" s="64">
        <v>0.23047799999999999</v>
      </c>
      <c r="V711" s="64">
        <v>0.12129721760000001</v>
      </c>
    </row>
    <row r="714" spans="1:22" s="155" customFormat="1" x14ac:dyDescent="0.15"/>
    <row r="715" spans="1:22" ht="14.25" thickBot="1" x14ac:dyDescent="0.2"/>
    <row r="716" spans="1:22" ht="15" thickBot="1" x14ac:dyDescent="0.25">
      <c r="A716" s="290" t="s">
        <v>7</v>
      </c>
      <c r="B716" s="291"/>
      <c r="C716" s="291"/>
      <c r="D716" s="291"/>
      <c r="E716" s="291"/>
      <c r="F716" s="291"/>
      <c r="G716" s="291"/>
      <c r="H716" s="173" t="s">
        <v>1004</v>
      </c>
      <c r="I716" s="173" t="s">
        <v>1005</v>
      </c>
      <c r="J716" s="173" t="s">
        <v>1006</v>
      </c>
      <c r="K716" s="173" t="s">
        <v>1007</v>
      </c>
      <c r="L716" s="173" t="s">
        <v>1008</v>
      </c>
      <c r="M716" s="173" t="s">
        <v>1009</v>
      </c>
      <c r="N716" s="173" t="s">
        <v>6</v>
      </c>
      <c r="O716" s="173" t="s">
        <v>1010</v>
      </c>
      <c r="P716" s="173" t="s">
        <v>1011</v>
      </c>
      <c r="Q716" s="173" t="s">
        <v>1012</v>
      </c>
      <c r="R716" s="173" t="s">
        <v>1013</v>
      </c>
      <c r="S716" s="173" t="s">
        <v>1014</v>
      </c>
      <c r="T716" s="173" t="s">
        <v>1015</v>
      </c>
      <c r="U716" s="173" t="s">
        <v>1016</v>
      </c>
      <c r="V716" s="173" t="s">
        <v>1017</v>
      </c>
    </row>
    <row r="717" spans="1:22" ht="14.25" x14ac:dyDescent="0.2">
      <c r="A717" s="292" t="s">
        <v>8</v>
      </c>
      <c r="B717" s="294" t="s">
        <v>1</v>
      </c>
      <c r="C717" s="294" t="s">
        <v>9</v>
      </c>
      <c r="D717" s="7" t="s">
        <v>10</v>
      </c>
      <c r="E717" s="7" t="s">
        <v>3</v>
      </c>
      <c r="F717" s="294" t="s">
        <v>4</v>
      </c>
      <c r="G717" s="296" t="s">
        <v>13</v>
      </c>
      <c r="H717" s="173" t="s">
        <v>1029</v>
      </c>
      <c r="I717" s="173">
        <v>65071</v>
      </c>
      <c r="J717" s="173">
        <v>11509</v>
      </c>
      <c r="K717" s="173">
        <v>30742</v>
      </c>
      <c r="L717" s="173">
        <v>8351</v>
      </c>
      <c r="M717" s="173">
        <v>73422</v>
      </c>
      <c r="N717" s="173">
        <v>42251</v>
      </c>
      <c r="O717" s="173">
        <v>115673</v>
      </c>
      <c r="P717" s="173">
        <v>0.66203867800000005</v>
      </c>
      <c r="Q717" s="173">
        <v>0.67914583620000002</v>
      </c>
      <c r="R717" s="173">
        <v>0.886260249</v>
      </c>
      <c r="S717" s="173">
        <v>0.76900168400000002</v>
      </c>
      <c r="T717" s="173">
        <v>0.65805986100000002</v>
      </c>
      <c r="U717" s="173">
        <v>0.22941800000000001</v>
      </c>
      <c r="V717" s="173">
        <v>0.13510650760000001</v>
      </c>
    </row>
    <row r="718" spans="1:22" ht="15" thickBot="1" x14ac:dyDescent="0.25">
      <c r="A718" s="293"/>
      <c r="B718" s="295"/>
      <c r="C718" s="295"/>
      <c r="D718" s="8" t="s">
        <v>11</v>
      </c>
      <c r="E718" s="8" t="s">
        <v>2</v>
      </c>
      <c r="F718" s="295"/>
      <c r="G718" s="297"/>
      <c r="H718" s="173" t="s">
        <v>1031</v>
      </c>
      <c r="I718" s="173">
        <v>32842</v>
      </c>
      <c r="J718" s="173">
        <v>5697</v>
      </c>
      <c r="K718" s="173">
        <v>15985</v>
      </c>
      <c r="L718" s="173">
        <v>4029</v>
      </c>
      <c r="M718" s="173">
        <v>36871</v>
      </c>
      <c r="N718" s="173">
        <v>21682</v>
      </c>
      <c r="O718" s="173">
        <v>58553</v>
      </c>
      <c r="P718" s="173">
        <v>0.65819001590000004</v>
      </c>
      <c r="Q718" s="173">
        <v>0.67261965720000005</v>
      </c>
      <c r="R718" s="173">
        <v>0.89072712970000001</v>
      </c>
      <c r="S718" s="173">
        <v>0.76645896049999995</v>
      </c>
      <c r="T718" s="173">
        <v>0.65476846280000001</v>
      </c>
      <c r="U718" s="155">
        <v>0.22106500000000001</v>
      </c>
      <c r="V718" s="173">
        <v>0.13359632229999999</v>
      </c>
    </row>
    <row r="719" spans="1:22" ht="14.25" thickBot="1" x14ac:dyDescent="0.2">
      <c r="A719" s="11" t="s">
        <v>12</v>
      </c>
      <c r="B719" s="9">
        <v>1</v>
      </c>
      <c r="C719" s="9">
        <v>0.52710000000000001</v>
      </c>
      <c r="D719" s="9">
        <v>6.6400000000000001E-3</v>
      </c>
      <c r="E719" s="9">
        <v>6296.1376</v>
      </c>
      <c r="F719" s="9" t="s">
        <v>5</v>
      </c>
      <c r="G719" s="10"/>
      <c r="H719" s="173" t="s">
        <v>1149</v>
      </c>
      <c r="I719" s="173">
        <v>16557</v>
      </c>
      <c r="J719" s="173">
        <v>2895</v>
      </c>
      <c r="K719" s="173">
        <v>8388</v>
      </c>
      <c r="L719" s="173">
        <v>2088</v>
      </c>
      <c r="M719" s="173">
        <v>18645</v>
      </c>
      <c r="N719" s="173">
        <v>11283</v>
      </c>
      <c r="O719" s="173">
        <v>29928</v>
      </c>
      <c r="P719" s="173">
        <v>0.64995990380000002</v>
      </c>
      <c r="Q719" s="173">
        <v>0.66374022850000003</v>
      </c>
      <c r="R719" s="173">
        <v>0.88801287210000002</v>
      </c>
      <c r="S719" s="173">
        <v>0.759669649</v>
      </c>
      <c r="T719" s="173">
        <v>0.64628578910000001</v>
      </c>
      <c r="U719" s="173">
        <v>0.20682700000000001</v>
      </c>
      <c r="V719" s="173">
        <v>0.12760150170000001</v>
      </c>
    </row>
    <row r="720" spans="1:22" ht="14.25" thickBot="1" x14ac:dyDescent="0.2">
      <c r="A720" s="11" t="s">
        <v>1254</v>
      </c>
      <c r="B720" s="9">
        <v>1</v>
      </c>
      <c r="C720" s="9">
        <v>0.67669999999999997</v>
      </c>
      <c r="D720" s="9">
        <v>1.84E-2</v>
      </c>
      <c r="E720" s="9">
        <v>1359.6819</v>
      </c>
      <c r="F720" s="9" t="s">
        <v>5</v>
      </c>
      <c r="G720" s="10">
        <v>0.1585</v>
      </c>
      <c r="H720" s="173" t="s">
        <v>1150</v>
      </c>
      <c r="I720" s="173">
        <v>16285</v>
      </c>
      <c r="J720" s="173">
        <v>2802</v>
      </c>
      <c r="K720" s="173">
        <v>7597</v>
      </c>
      <c r="L720" s="173">
        <v>1941</v>
      </c>
      <c r="M720" s="173">
        <v>18226</v>
      </c>
      <c r="N720" s="173">
        <v>10399</v>
      </c>
      <c r="O720" s="173">
        <v>28625</v>
      </c>
      <c r="P720" s="173">
        <v>0.66679475980000003</v>
      </c>
      <c r="Q720" s="173">
        <v>0.68189431369999998</v>
      </c>
      <c r="R720" s="173">
        <v>0.89350378580000001</v>
      </c>
      <c r="S720" s="173">
        <v>0.77348722329999997</v>
      </c>
      <c r="T720" s="173">
        <v>0.66413472360000003</v>
      </c>
      <c r="U720" s="173">
        <v>0.237041</v>
      </c>
      <c r="V720" s="173">
        <v>0.1362290135</v>
      </c>
    </row>
    <row r="721" spans="1:22" ht="14.25" thickBot="1" x14ac:dyDescent="0.2">
      <c r="A721" s="11" t="s">
        <v>1058</v>
      </c>
      <c r="B721" s="9">
        <v>1</v>
      </c>
      <c r="C721" s="9">
        <v>0.87819999999999998</v>
      </c>
      <c r="D721" s="9">
        <v>3.3599999999999998E-2</v>
      </c>
      <c r="E721" s="9">
        <v>684.17200000000003</v>
      </c>
      <c r="F721" s="9" t="s">
        <v>5</v>
      </c>
      <c r="G721" s="10">
        <v>9.3700000000000006E-2</v>
      </c>
      <c r="H721" s="173" t="s">
        <v>1033</v>
      </c>
      <c r="I721" s="173">
        <v>45145</v>
      </c>
      <c r="J721" s="173">
        <v>8665</v>
      </c>
      <c r="K721" s="173">
        <v>25904</v>
      </c>
      <c r="L721" s="173">
        <v>5467</v>
      </c>
      <c r="M721" s="173">
        <v>50612</v>
      </c>
      <c r="N721" s="173">
        <v>34569</v>
      </c>
      <c r="O721" s="173">
        <v>85181</v>
      </c>
      <c r="P721" s="173">
        <v>0.63171364510000005</v>
      </c>
      <c r="Q721" s="173">
        <v>0.63540655040000005</v>
      </c>
      <c r="R721" s="173">
        <v>0.89198213859999997</v>
      </c>
      <c r="S721" s="173">
        <v>0.74214415469999995</v>
      </c>
      <c r="T721" s="173">
        <v>0.63747690430000004</v>
      </c>
      <c r="U721" s="173">
        <v>0.19749</v>
      </c>
      <c r="V721" s="173">
        <v>0.13128803450000001</v>
      </c>
    </row>
    <row r="722" spans="1:22" ht="14.25" thickBot="1" x14ac:dyDescent="0.2">
      <c r="A722" s="11" t="s">
        <v>150</v>
      </c>
      <c r="B722" s="9">
        <v>1</v>
      </c>
      <c r="C722" s="9">
        <v>0.56030000000000002</v>
      </c>
      <c r="D722" s="9">
        <v>2.3699999999999999E-2</v>
      </c>
      <c r="E722" s="9">
        <v>560.33690000000001</v>
      </c>
      <c r="F722" s="9" t="s">
        <v>5</v>
      </c>
      <c r="G722" s="10">
        <v>0.10390000000000001</v>
      </c>
      <c r="H722" s="173" t="s">
        <v>1043</v>
      </c>
      <c r="I722" s="173">
        <v>17079</v>
      </c>
      <c r="J722" s="173">
        <v>3360</v>
      </c>
      <c r="K722" s="173">
        <v>9303</v>
      </c>
      <c r="L722" s="173">
        <v>1940</v>
      </c>
      <c r="M722" s="173">
        <v>19019</v>
      </c>
      <c r="N722" s="173">
        <v>12663</v>
      </c>
      <c r="O722" s="173">
        <v>31682</v>
      </c>
      <c r="P722" s="173">
        <v>0.64512972670000002</v>
      </c>
      <c r="Q722" s="173">
        <v>0.64737320899999995</v>
      </c>
      <c r="R722" s="173">
        <v>0.89799674009999997</v>
      </c>
      <c r="S722" s="173">
        <v>0.75236228279999995</v>
      </c>
      <c r="T722" s="173">
        <v>0.65330318009999999</v>
      </c>
      <c r="U722" s="173">
        <v>0.22104299999999999</v>
      </c>
      <c r="V722" s="173">
        <v>0.14188232819999999</v>
      </c>
    </row>
    <row r="723" spans="1:22" ht="14.25" thickBot="1" x14ac:dyDescent="0.2">
      <c r="A723" s="11" t="s">
        <v>764</v>
      </c>
      <c r="B723" s="9">
        <v>1</v>
      </c>
      <c r="C723" s="9">
        <v>0.9254</v>
      </c>
      <c r="D723" s="9">
        <v>4.6899999999999997E-2</v>
      </c>
      <c r="E723" s="9">
        <v>388.7235</v>
      </c>
      <c r="F723" s="9" t="s">
        <v>5</v>
      </c>
      <c r="G723" s="10">
        <v>6.9000000000000006E-2</v>
      </c>
      <c r="H723" s="173" t="s">
        <v>1045</v>
      </c>
      <c r="I723" s="173">
        <v>13543</v>
      </c>
      <c r="J723" s="173">
        <v>2994</v>
      </c>
      <c r="K723" s="173">
        <v>10658</v>
      </c>
      <c r="L723" s="173">
        <v>1769</v>
      </c>
      <c r="M723" s="173">
        <v>15312</v>
      </c>
      <c r="N723" s="173">
        <v>13652</v>
      </c>
      <c r="O723" s="173">
        <v>28964</v>
      </c>
      <c r="P723" s="173">
        <v>0.57095014499999996</v>
      </c>
      <c r="Q723" s="173">
        <v>0.55960497499999995</v>
      </c>
      <c r="R723" s="173">
        <v>0.884469697</v>
      </c>
      <c r="S723" s="173">
        <v>0.68549591269999999</v>
      </c>
      <c r="T723" s="173">
        <v>0.60500526919999997</v>
      </c>
      <c r="U723" s="173">
        <v>0.148648</v>
      </c>
      <c r="V723" s="173">
        <v>0.11753853190000001</v>
      </c>
    </row>
    <row r="724" spans="1:22" ht="14.25" thickBot="1" x14ac:dyDescent="0.2">
      <c r="A724" s="11" t="s">
        <v>806</v>
      </c>
      <c r="B724" s="9">
        <v>1</v>
      </c>
      <c r="C724" s="9">
        <v>2.5457000000000001</v>
      </c>
      <c r="D724" s="9">
        <v>0.15379999999999999</v>
      </c>
      <c r="E724" s="9">
        <v>273.84789999999998</v>
      </c>
      <c r="F724" s="9" t="s">
        <v>5</v>
      </c>
      <c r="G724" s="10">
        <v>6.2899999999999998E-2</v>
      </c>
      <c r="H724" s="173" t="s">
        <v>1090</v>
      </c>
      <c r="I724" s="173">
        <v>14523</v>
      </c>
      <c r="J724" s="173">
        <v>2311</v>
      </c>
      <c r="K724" s="173">
        <v>5943</v>
      </c>
      <c r="L724" s="173">
        <v>1758</v>
      </c>
      <c r="M724" s="173">
        <v>16281</v>
      </c>
      <c r="N724" s="173">
        <v>8254</v>
      </c>
      <c r="O724" s="173">
        <v>24535</v>
      </c>
      <c r="P724" s="173">
        <v>0.68612186669999997</v>
      </c>
      <c r="Q724" s="173">
        <v>0.70961594839999997</v>
      </c>
      <c r="R724" s="173">
        <v>0.89202137459999997</v>
      </c>
      <c r="S724" s="173">
        <v>0.79043187199999998</v>
      </c>
      <c r="T724" s="173">
        <v>0.66415348370000005</v>
      </c>
      <c r="U724" s="173">
        <v>0.23955599999999999</v>
      </c>
      <c r="V724" s="173">
        <v>0.12752656470000001</v>
      </c>
    </row>
    <row r="725" spans="1:22" ht="14.25" thickBot="1" x14ac:dyDescent="0.2">
      <c r="A725" s="11" t="s">
        <v>1089</v>
      </c>
      <c r="B725" s="9">
        <v>1</v>
      </c>
      <c r="C725" s="9">
        <v>0.75839999999999996</v>
      </c>
      <c r="D725" s="9">
        <v>4.7699999999999999E-2</v>
      </c>
      <c r="E725" s="9">
        <v>252.95660000000001</v>
      </c>
      <c r="F725" s="9" t="s">
        <v>5</v>
      </c>
      <c r="G725" s="10">
        <v>6.9199999999999998E-2</v>
      </c>
    </row>
    <row r="726" spans="1:22" ht="14.25" thickBot="1" x14ac:dyDescent="0.2">
      <c r="A726" s="11" t="s">
        <v>813</v>
      </c>
      <c r="B726" s="9">
        <v>1</v>
      </c>
      <c r="C726" s="9">
        <v>0.37209999999999999</v>
      </c>
      <c r="D726" s="9">
        <v>2.9100000000000001E-2</v>
      </c>
      <c r="E726" s="9">
        <v>163.24189999999999</v>
      </c>
      <c r="F726" s="9" t="s">
        <v>5</v>
      </c>
      <c r="G726" s="10">
        <v>4.6300000000000001E-2</v>
      </c>
    </row>
    <row r="727" spans="1:22" ht="14.25" thickBot="1" x14ac:dyDescent="0.2">
      <c r="A727" s="11" t="s">
        <v>1091</v>
      </c>
      <c r="B727" s="9">
        <v>1</v>
      </c>
      <c r="C727" s="9">
        <v>0.1082</v>
      </c>
      <c r="D727" s="9">
        <v>9.2300000000000004E-3</v>
      </c>
      <c r="E727" s="9">
        <v>137.24809999999999</v>
      </c>
      <c r="F727" s="9" t="s">
        <v>5</v>
      </c>
      <c r="G727" s="10">
        <v>4.1799999999999997E-2</v>
      </c>
    </row>
    <row r="728" spans="1:22" ht="14.25" thickBot="1" x14ac:dyDescent="0.2">
      <c r="A728" s="11" t="s">
        <v>1138</v>
      </c>
      <c r="B728" s="9">
        <v>1</v>
      </c>
      <c r="C728" s="9">
        <v>0.77990000000000004</v>
      </c>
      <c r="D728" s="9">
        <v>8.2199999999999995E-2</v>
      </c>
      <c r="E728" s="9">
        <v>89.947299999999998</v>
      </c>
      <c r="F728" s="9" t="s">
        <v>5</v>
      </c>
      <c r="G728" s="10">
        <v>3.8199999999999998E-2</v>
      </c>
    </row>
    <row r="729" spans="1:22" ht="14.25" thickBot="1" x14ac:dyDescent="0.2">
      <c r="A729" s="11" t="s">
        <v>140</v>
      </c>
      <c r="B729" s="9">
        <v>1</v>
      </c>
      <c r="C729" s="9">
        <v>1.0807</v>
      </c>
      <c r="D729" s="9">
        <v>0.1381</v>
      </c>
      <c r="E729" s="9">
        <v>61.199599999999997</v>
      </c>
      <c r="F729" s="9" t="s">
        <v>5</v>
      </c>
      <c r="G729" s="10">
        <v>2.7400000000000001E-2</v>
      </c>
    </row>
    <row r="730" spans="1:22" ht="14.25" thickBot="1" x14ac:dyDescent="0.2">
      <c r="A730" s="11" t="s">
        <v>1258</v>
      </c>
      <c r="B730" s="9">
        <v>1</v>
      </c>
      <c r="C730" s="9">
        <v>0.85189999999999999</v>
      </c>
      <c r="D730" s="9">
        <v>0.1138</v>
      </c>
      <c r="E730" s="9">
        <v>56.0625</v>
      </c>
      <c r="F730" s="9" t="s">
        <v>5</v>
      </c>
      <c r="G730" s="10">
        <v>2.5899999999999999E-2</v>
      </c>
    </row>
    <row r="731" spans="1:22" ht="14.25" thickBot="1" x14ac:dyDescent="0.2">
      <c r="A731" s="11" t="s">
        <v>1059</v>
      </c>
      <c r="B731" s="9">
        <v>1</v>
      </c>
      <c r="C731" s="9">
        <v>1.8075000000000001</v>
      </c>
      <c r="D731" s="9">
        <v>0.39229999999999998</v>
      </c>
      <c r="E731" s="9">
        <v>21.2273</v>
      </c>
      <c r="F731" s="9" t="s">
        <v>5</v>
      </c>
      <c r="G731" s="10">
        <v>1.6199999999999999E-2</v>
      </c>
    </row>
    <row r="732" spans="1:22" x14ac:dyDescent="0.15">
      <c r="A732" s="4" t="s">
        <v>1063</v>
      </c>
      <c r="B732" s="1">
        <v>1</v>
      </c>
      <c r="C732" s="1">
        <v>0.22120000000000001</v>
      </c>
      <c r="D732" s="1">
        <v>7.0000000000000007E-2</v>
      </c>
      <c r="E732" s="1">
        <v>9.9925999999999995</v>
      </c>
      <c r="F732" s="1">
        <v>1.6000000000000001E-3</v>
      </c>
      <c r="G732" s="2">
        <v>1.37E-2</v>
      </c>
    </row>
    <row r="733" spans="1:22" ht="14.25" thickBot="1" x14ac:dyDescent="0.2"/>
    <row r="734" spans="1:22" ht="15" thickBot="1" x14ac:dyDescent="0.25">
      <c r="A734" s="290" t="s">
        <v>7</v>
      </c>
      <c r="B734" s="291"/>
      <c r="C734" s="291"/>
      <c r="D734" s="291"/>
      <c r="E734" s="291"/>
      <c r="F734" s="291"/>
      <c r="G734" s="291"/>
      <c r="H734" s="173" t="s">
        <v>1004</v>
      </c>
      <c r="I734" s="173" t="s">
        <v>1005</v>
      </c>
      <c r="J734" s="173" t="s">
        <v>1006</v>
      </c>
      <c r="K734" s="173" t="s">
        <v>1007</v>
      </c>
      <c r="L734" s="173" t="s">
        <v>1008</v>
      </c>
      <c r="M734" s="173" t="s">
        <v>1009</v>
      </c>
      <c r="N734" s="173" t="s">
        <v>6</v>
      </c>
      <c r="O734" s="173" t="s">
        <v>1010</v>
      </c>
      <c r="P734" s="173" t="s">
        <v>1011</v>
      </c>
      <c r="Q734" s="173" t="s">
        <v>1012</v>
      </c>
      <c r="R734" s="173" t="s">
        <v>1013</v>
      </c>
      <c r="S734" s="173" t="s">
        <v>1014</v>
      </c>
      <c r="T734" s="173" t="s">
        <v>1015</v>
      </c>
      <c r="U734" s="173" t="s">
        <v>1016</v>
      </c>
      <c r="V734" s="173" t="s">
        <v>1017</v>
      </c>
    </row>
    <row r="735" spans="1:22" ht="14.25" x14ac:dyDescent="0.2">
      <c r="A735" s="292" t="s">
        <v>8</v>
      </c>
      <c r="B735" s="294" t="s">
        <v>1</v>
      </c>
      <c r="C735" s="294" t="s">
        <v>9</v>
      </c>
      <c r="D735" s="7" t="s">
        <v>10</v>
      </c>
      <c r="E735" s="7" t="s">
        <v>3</v>
      </c>
      <c r="F735" s="294" t="s">
        <v>4</v>
      </c>
      <c r="G735" s="296" t="s">
        <v>13</v>
      </c>
      <c r="H735" s="173" t="s">
        <v>1029</v>
      </c>
      <c r="I735" s="173">
        <v>65071</v>
      </c>
      <c r="J735" s="173">
        <v>11509</v>
      </c>
      <c r="K735" s="173">
        <v>30742</v>
      </c>
      <c r="L735" s="173">
        <v>8351</v>
      </c>
      <c r="M735" s="173">
        <v>73422</v>
      </c>
      <c r="N735" s="173">
        <v>42251</v>
      </c>
      <c r="O735" s="173">
        <v>115673</v>
      </c>
      <c r="P735" s="173">
        <v>0.66203867800000005</v>
      </c>
      <c r="Q735" s="173">
        <v>0.67914583620000002</v>
      </c>
      <c r="R735" s="173">
        <v>0.886260249</v>
      </c>
      <c r="S735" s="173">
        <v>0.76900168400000002</v>
      </c>
      <c r="T735" s="173">
        <v>0.65805986100000002</v>
      </c>
      <c r="U735" s="173">
        <v>0.22941800000000001</v>
      </c>
      <c r="V735" s="173">
        <v>0.13510650760000001</v>
      </c>
    </row>
    <row r="736" spans="1:22" ht="15" thickBot="1" x14ac:dyDescent="0.25">
      <c r="A736" s="293"/>
      <c r="B736" s="295"/>
      <c r="C736" s="295"/>
      <c r="D736" s="8" t="s">
        <v>11</v>
      </c>
      <c r="E736" s="8" t="s">
        <v>2</v>
      </c>
      <c r="F736" s="295"/>
      <c r="G736" s="297"/>
      <c r="H736" s="173" t="s">
        <v>1031</v>
      </c>
      <c r="I736" s="173">
        <v>32839</v>
      </c>
      <c r="J736" s="173">
        <v>5686</v>
      </c>
      <c r="K736" s="173">
        <v>15996</v>
      </c>
      <c r="L736" s="173">
        <v>4032</v>
      </c>
      <c r="M736" s="173">
        <v>36871</v>
      </c>
      <c r="N736" s="173">
        <v>21682</v>
      </c>
      <c r="O736" s="173">
        <v>58553</v>
      </c>
      <c r="P736" s="173">
        <v>0.65795091630000002</v>
      </c>
      <c r="Q736" s="173">
        <v>0.67244803929999997</v>
      </c>
      <c r="R736" s="173">
        <v>0.89064576500000003</v>
      </c>
      <c r="S736" s="173">
        <v>0.76631741070000003</v>
      </c>
      <c r="T736" s="173">
        <v>0.65422840149999995</v>
      </c>
      <c r="U736" s="155">
        <v>0.222384</v>
      </c>
      <c r="V736" s="173">
        <v>0.13332239430000001</v>
      </c>
    </row>
    <row r="737" spans="1:22" ht="14.25" thickBot="1" x14ac:dyDescent="0.2">
      <c r="A737" s="11" t="s">
        <v>12</v>
      </c>
      <c r="B737" s="9">
        <v>1</v>
      </c>
      <c r="C737" s="9">
        <v>0.52710000000000001</v>
      </c>
      <c r="D737" s="9">
        <v>6.6400000000000001E-3</v>
      </c>
      <c r="E737" s="9">
        <v>6303.5819000000001</v>
      </c>
      <c r="F737" s="9" t="s">
        <v>5</v>
      </c>
      <c r="G737" s="10"/>
      <c r="H737" s="173" t="s">
        <v>1149</v>
      </c>
      <c r="I737" s="173">
        <v>16561</v>
      </c>
      <c r="J737" s="173">
        <v>2873</v>
      </c>
      <c r="K737" s="173">
        <v>8410</v>
      </c>
      <c r="L737" s="173">
        <v>2084</v>
      </c>
      <c r="M737" s="173">
        <v>18645</v>
      </c>
      <c r="N737" s="173">
        <v>11283</v>
      </c>
      <c r="O737" s="173">
        <v>29928</v>
      </c>
      <c r="P737" s="173">
        <v>0.6493584603</v>
      </c>
      <c r="Q737" s="173">
        <v>0.6632093228</v>
      </c>
      <c r="R737" s="173">
        <v>0.88822740680000001</v>
      </c>
      <c r="S737" s="173">
        <v>0.75940022009999997</v>
      </c>
      <c r="T737" s="173">
        <v>0.64588086499999997</v>
      </c>
      <c r="U737" s="173">
        <v>0.20602899999999999</v>
      </c>
      <c r="V737" s="173">
        <v>0.1272920354</v>
      </c>
    </row>
    <row r="738" spans="1:22" ht="14.25" thickBot="1" x14ac:dyDescent="0.2">
      <c r="A738" s="11" t="s">
        <v>1254</v>
      </c>
      <c r="B738" s="9">
        <v>1</v>
      </c>
      <c r="C738" s="9">
        <v>0.67330000000000001</v>
      </c>
      <c r="D738" s="9">
        <v>1.83E-2</v>
      </c>
      <c r="E738" s="9">
        <v>1349.7683</v>
      </c>
      <c r="F738" s="9" t="s">
        <v>5</v>
      </c>
      <c r="G738" s="10">
        <v>0.15770000000000001</v>
      </c>
      <c r="H738" s="173" t="s">
        <v>1150</v>
      </c>
      <c r="I738" s="173">
        <v>16278</v>
      </c>
      <c r="J738" s="173">
        <v>2813</v>
      </c>
      <c r="K738" s="173">
        <v>7586</v>
      </c>
      <c r="L738" s="173">
        <v>1948</v>
      </c>
      <c r="M738" s="173">
        <v>18226</v>
      </c>
      <c r="N738" s="173">
        <v>10399</v>
      </c>
      <c r="O738" s="173">
        <v>28625</v>
      </c>
      <c r="P738" s="173">
        <v>0.66693449780000003</v>
      </c>
      <c r="Q738" s="173">
        <v>0.68211532009999998</v>
      </c>
      <c r="R738" s="173">
        <v>0.89311971909999999</v>
      </c>
      <c r="S738" s="173">
        <v>0.77348538850000004</v>
      </c>
      <c r="T738" s="173">
        <v>0.66340672060000005</v>
      </c>
      <c r="U738" s="173">
        <v>0.24035699999999999</v>
      </c>
      <c r="V738" s="173">
        <v>0.1358696368</v>
      </c>
    </row>
    <row r="739" spans="1:22" ht="14.25" thickBot="1" x14ac:dyDescent="0.2">
      <c r="A739" s="11" t="s">
        <v>1058</v>
      </c>
      <c r="B739" s="9">
        <v>1</v>
      </c>
      <c r="C739" s="9">
        <v>0.89319999999999999</v>
      </c>
      <c r="D739" s="9">
        <v>3.3500000000000002E-2</v>
      </c>
      <c r="E739" s="9">
        <v>709.71929999999998</v>
      </c>
      <c r="F739" s="9" t="s">
        <v>5</v>
      </c>
      <c r="G739" s="10">
        <v>9.5299999999999996E-2</v>
      </c>
      <c r="H739" s="173" t="s">
        <v>1033</v>
      </c>
      <c r="I739" s="173">
        <v>45123</v>
      </c>
      <c r="J739" s="173">
        <v>8625</v>
      </c>
      <c r="K739" s="173">
        <v>25944</v>
      </c>
      <c r="L739" s="173">
        <v>5489</v>
      </c>
      <c r="M739" s="173">
        <v>50612</v>
      </c>
      <c r="N739" s="173">
        <v>34569</v>
      </c>
      <c r="O739" s="173">
        <v>85181</v>
      </c>
      <c r="P739" s="173">
        <v>0.63098578319999998</v>
      </c>
      <c r="Q739" s="173">
        <v>0.6349360463</v>
      </c>
      <c r="R739" s="173">
        <v>0.89154745909999999</v>
      </c>
      <c r="S739" s="173">
        <v>0.74167276189999998</v>
      </c>
      <c r="T739" s="173">
        <v>0.6374657775</v>
      </c>
      <c r="U739" s="173">
        <v>0.19941800000000001</v>
      </c>
      <c r="V739" s="173">
        <v>0.1313273532</v>
      </c>
    </row>
    <row r="740" spans="1:22" ht="14.25" thickBot="1" x14ac:dyDescent="0.2">
      <c r="A740" s="11" t="s">
        <v>150</v>
      </c>
      <c r="B740" s="9">
        <v>1</v>
      </c>
      <c r="C740" s="9">
        <v>0.56269999999999998</v>
      </c>
      <c r="D740" s="9">
        <v>2.3599999999999999E-2</v>
      </c>
      <c r="E740" s="9">
        <v>566.41179999999997</v>
      </c>
      <c r="F740" s="9" t="s">
        <v>5</v>
      </c>
      <c r="G740" s="10">
        <v>0.10440000000000001</v>
      </c>
      <c r="H740" s="173" t="s">
        <v>1043</v>
      </c>
      <c r="I740" s="173">
        <v>17033</v>
      </c>
      <c r="J740" s="173">
        <v>3359</v>
      </c>
      <c r="K740" s="173">
        <v>9304</v>
      </c>
      <c r="L740" s="173">
        <v>1986</v>
      </c>
      <c r="M740" s="173">
        <v>19019</v>
      </c>
      <c r="N740" s="173">
        <v>12663</v>
      </c>
      <c r="O740" s="173">
        <v>31682</v>
      </c>
      <c r="P740" s="173">
        <v>0.64364623450000003</v>
      </c>
      <c r="Q740" s="173">
        <v>0.64673273340000004</v>
      </c>
      <c r="R740" s="173">
        <v>0.89557810609999999</v>
      </c>
      <c r="S740" s="173">
        <v>0.75108034219999997</v>
      </c>
      <c r="T740" s="173">
        <v>0.65310402099999998</v>
      </c>
      <c r="U740" s="173">
        <v>0.22456999999999999</v>
      </c>
      <c r="V740" s="173">
        <v>0.1416877859</v>
      </c>
    </row>
    <row r="741" spans="1:22" ht="14.25" thickBot="1" x14ac:dyDescent="0.2">
      <c r="A741" s="11" t="s">
        <v>764</v>
      </c>
      <c r="B741" s="9">
        <v>1</v>
      </c>
      <c r="C741" s="9">
        <v>0.91290000000000004</v>
      </c>
      <c r="D741" s="9">
        <v>4.6800000000000001E-2</v>
      </c>
      <c r="E741" s="9">
        <v>379.84660000000002</v>
      </c>
      <c r="F741" s="9" t="s">
        <v>5</v>
      </c>
      <c r="G741" s="10">
        <v>6.8099999999999994E-2</v>
      </c>
      <c r="H741" s="173" t="s">
        <v>1045</v>
      </c>
      <c r="I741" s="173">
        <v>13559</v>
      </c>
      <c r="J741" s="173">
        <v>2986</v>
      </c>
      <c r="K741" s="173">
        <v>10666</v>
      </c>
      <c r="L741" s="173">
        <v>1753</v>
      </c>
      <c r="M741" s="173">
        <v>15312</v>
      </c>
      <c r="N741" s="173">
        <v>13652</v>
      </c>
      <c r="O741" s="173">
        <v>28964</v>
      </c>
      <c r="P741" s="173">
        <v>0.57122634999999999</v>
      </c>
      <c r="Q741" s="173">
        <v>0.55971104230000002</v>
      </c>
      <c r="R741" s="173">
        <v>0.885514629</v>
      </c>
      <c r="S741" s="173">
        <v>0.68588916710000003</v>
      </c>
      <c r="T741" s="173">
        <v>0.60510922089999997</v>
      </c>
      <c r="U741" s="173">
        <v>0.148476</v>
      </c>
      <c r="V741" s="173">
        <v>0.1177311912</v>
      </c>
    </row>
    <row r="742" spans="1:22" ht="14.25" thickBot="1" x14ac:dyDescent="0.2">
      <c r="A742" s="11" t="s">
        <v>806</v>
      </c>
      <c r="B742" s="9">
        <v>1</v>
      </c>
      <c r="C742" s="9">
        <v>2.5674000000000001</v>
      </c>
      <c r="D742" s="9">
        <v>0.1537</v>
      </c>
      <c r="E742" s="9">
        <v>278.88900000000001</v>
      </c>
      <c r="F742" s="9" t="s">
        <v>5</v>
      </c>
      <c r="G742" s="10">
        <v>6.3500000000000001E-2</v>
      </c>
      <c r="H742" s="173" t="s">
        <v>1090</v>
      </c>
      <c r="I742" s="173">
        <v>14531</v>
      </c>
      <c r="J742" s="173">
        <v>2280</v>
      </c>
      <c r="K742" s="173">
        <v>5974</v>
      </c>
      <c r="L742" s="173">
        <v>1750</v>
      </c>
      <c r="M742" s="173">
        <v>16281</v>
      </c>
      <c r="N742" s="173">
        <v>8254</v>
      </c>
      <c r="O742" s="173">
        <v>24535</v>
      </c>
      <c r="P742" s="173">
        <v>0.68518443039999999</v>
      </c>
      <c r="Q742" s="173">
        <v>0.70865642529999995</v>
      </c>
      <c r="R742" s="173">
        <v>0.89251274489999999</v>
      </c>
      <c r="S742" s="173">
        <v>0.79002881530000002</v>
      </c>
      <c r="T742" s="173">
        <v>0.66421792619999998</v>
      </c>
      <c r="U742" s="173">
        <v>0.240841</v>
      </c>
      <c r="V742" s="173">
        <v>0.1274792703</v>
      </c>
    </row>
    <row r="743" spans="1:22" ht="14.25" thickBot="1" x14ac:dyDescent="0.2">
      <c r="A743" s="11" t="s">
        <v>1089</v>
      </c>
      <c r="B743" s="9">
        <v>1</v>
      </c>
      <c r="C743" s="9">
        <v>0.8579</v>
      </c>
      <c r="D743" s="9">
        <v>3.9100000000000003E-2</v>
      </c>
      <c r="E743" s="9">
        <v>481.70179999999999</v>
      </c>
      <c r="F743" s="9" t="s">
        <v>5</v>
      </c>
      <c r="G743" s="10">
        <v>7.8299999999999995E-2</v>
      </c>
    </row>
    <row r="744" spans="1:22" ht="14.25" thickBot="1" x14ac:dyDescent="0.2">
      <c r="A744" s="11" t="s">
        <v>813</v>
      </c>
      <c r="B744" s="9">
        <v>1</v>
      </c>
      <c r="C744" s="9">
        <v>0.37319999999999998</v>
      </c>
      <c r="D744" s="9">
        <v>2.9100000000000001E-2</v>
      </c>
      <c r="E744" s="9">
        <v>164.52</v>
      </c>
      <c r="F744" s="9" t="s">
        <v>5</v>
      </c>
      <c r="G744" s="10">
        <v>4.6399999999999997E-2</v>
      </c>
    </row>
    <row r="745" spans="1:22" ht="14.25" thickBot="1" x14ac:dyDescent="0.2">
      <c r="A745" s="11" t="s">
        <v>1091</v>
      </c>
      <c r="B745" s="9">
        <v>1</v>
      </c>
      <c r="C745" s="9">
        <v>0.1084</v>
      </c>
      <c r="D745" s="9">
        <v>9.2200000000000008E-3</v>
      </c>
      <c r="E745" s="9">
        <v>138.09350000000001</v>
      </c>
      <c r="F745" s="9" t="s">
        <v>5</v>
      </c>
      <c r="G745" s="10">
        <v>4.19E-2</v>
      </c>
    </row>
    <row r="746" spans="1:22" x14ac:dyDescent="0.15">
      <c r="A746" s="4" t="s">
        <v>1138</v>
      </c>
      <c r="B746" s="1">
        <v>1</v>
      </c>
      <c r="C746" s="1">
        <v>0.7661</v>
      </c>
      <c r="D746" s="1">
        <v>8.2199999999999995E-2</v>
      </c>
      <c r="E746" s="1">
        <v>86.956199999999995</v>
      </c>
      <c r="F746" s="1" t="s">
        <v>5</v>
      </c>
      <c r="G746" s="2">
        <v>3.7499999999999999E-2</v>
      </c>
    </row>
    <row r="747" spans="1:22" ht="14.25" thickBot="1" x14ac:dyDescent="0.2"/>
    <row r="748" spans="1:22" ht="15" thickBot="1" x14ac:dyDescent="0.25">
      <c r="A748" s="298" t="s">
        <v>7</v>
      </c>
      <c r="B748" s="299"/>
      <c r="C748" s="299"/>
      <c r="D748" s="299"/>
      <c r="E748" s="299"/>
      <c r="F748" s="299"/>
      <c r="G748" s="299"/>
      <c r="H748" s="173" t="s">
        <v>1004</v>
      </c>
      <c r="I748" s="173" t="s">
        <v>1005</v>
      </c>
      <c r="J748" s="173" t="s">
        <v>1006</v>
      </c>
      <c r="K748" s="173" t="s">
        <v>1007</v>
      </c>
      <c r="L748" s="173" t="s">
        <v>1008</v>
      </c>
      <c r="M748" s="173" t="s">
        <v>1009</v>
      </c>
      <c r="N748" s="173" t="s">
        <v>6</v>
      </c>
      <c r="O748" s="173" t="s">
        <v>1010</v>
      </c>
      <c r="P748" s="173" t="s">
        <v>1011</v>
      </c>
      <c r="Q748" s="173" t="s">
        <v>1012</v>
      </c>
      <c r="R748" s="173" t="s">
        <v>1013</v>
      </c>
      <c r="S748" s="173" t="s">
        <v>1014</v>
      </c>
      <c r="T748" s="173" t="s">
        <v>1015</v>
      </c>
      <c r="U748" s="173" t="s">
        <v>1016</v>
      </c>
      <c r="V748" s="173" t="s">
        <v>1017</v>
      </c>
    </row>
    <row r="749" spans="1:22" ht="14.25" x14ac:dyDescent="0.2">
      <c r="A749" s="292" t="s">
        <v>8</v>
      </c>
      <c r="B749" s="294" t="s">
        <v>1</v>
      </c>
      <c r="C749" s="294" t="s">
        <v>9</v>
      </c>
      <c r="D749" s="7" t="s">
        <v>10</v>
      </c>
      <c r="E749" s="7" t="s">
        <v>3</v>
      </c>
      <c r="F749" s="294" t="s">
        <v>4</v>
      </c>
      <c r="G749" s="296" t="s">
        <v>13</v>
      </c>
      <c r="H749" s="173" t="s">
        <v>1029</v>
      </c>
      <c r="I749" s="173">
        <v>65071</v>
      </c>
      <c r="J749" s="173">
        <v>11509</v>
      </c>
      <c r="K749" s="173">
        <v>30742</v>
      </c>
      <c r="L749" s="173">
        <v>8351</v>
      </c>
      <c r="M749" s="173">
        <v>73422</v>
      </c>
      <c r="N749" s="173">
        <v>42251</v>
      </c>
      <c r="O749" s="173">
        <v>115673</v>
      </c>
      <c r="P749" s="173">
        <v>0.66203867800000005</v>
      </c>
      <c r="Q749" s="173">
        <v>0.67914583620000002</v>
      </c>
      <c r="R749" s="173">
        <v>0.886260249</v>
      </c>
      <c r="S749" s="173">
        <v>0.76900168400000002</v>
      </c>
      <c r="T749" s="173">
        <v>0.65805986100000002</v>
      </c>
      <c r="U749" s="173">
        <v>0.22941800000000001</v>
      </c>
      <c r="V749" s="173">
        <v>0.13510650760000001</v>
      </c>
    </row>
    <row r="750" spans="1:22" ht="15" thickBot="1" x14ac:dyDescent="0.25">
      <c r="A750" s="293"/>
      <c r="B750" s="295"/>
      <c r="C750" s="295"/>
      <c r="D750" s="8" t="s">
        <v>11</v>
      </c>
      <c r="E750" s="8" t="s">
        <v>2</v>
      </c>
      <c r="F750" s="295"/>
      <c r="G750" s="297"/>
      <c r="H750" s="173" t="s">
        <v>1031</v>
      </c>
      <c r="I750" s="173">
        <v>33126</v>
      </c>
      <c r="J750" s="173">
        <v>5557</v>
      </c>
      <c r="K750" s="173">
        <v>16125</v>
      </c>
      <c r="L750" s="173">
        <v>3745</v>
      </c>
      <c r="M750" s="173">
        <v>36871</v>
      </c>
      <c r="N750" s="173">
        <v>21682</v>
      </c>
      <c r="O750" s="173">
        <v>58553</v>
      </c>
      <c r="P750" s="173">
        <v>0.66064932629999995</v>
      </c>
      <c r="Q750" s="173">
        <v>0.67259548030000005</v>
      </c>
      <c r="R750" s="173">
        <v>0.89842966020000004</v>
      </c>
      <c r="S750" s="173">
        <v>0.76928078769999997</v>
      </c>
      <c r="T750" s="173">
        <v>0.65758835159999995</v>
      </c>
      <c r="U750" s="155">
        <v>0.22392500000000001</v>
      </c>
      <c r="V750" s="173">
        <v>0.13578422070000001</v>
      </c>
    </row>
    <row r="751" spans="1:22" ht="14.25" thickBot="1" x14ac:dyDescent="0.2">
      <c r="A751" s="11" t="s">
        <v>12</v>
      </c>
      <c r="B751" s="9">
        <v>1</v>
      </c>
      <c r="C751" s="9">
        <v>0.52680000000000005</v>
      </c>
      <c r="D751" s="9">
        <v>6.62E-3</v>
      </c>
      <c r="E751" s="9">
        <v>6336.4539000000004</v>
      </c>
      <c r="F751" s="9" t="s">
        <v>5</v>
      </c>
      <c r="G751" s="10"/>
      <c r="H751" s="173" t="s">
        <v>1149</v>
      </c>
      <c r="I751" s="173">
        <v>16690</v>
      </c>
      <c r="J751" s="173">
        <v>2809</v>
      </c>
      <c r="K751" s="173">
        <v>8474</v>
      </c>
      <c r="L751" s="173">
        <v>1955</v>
      </c>
      <c r="M751" s="173">
        <v>18645</v>
      </c>
      <c r="N751" s="173">
        <v>11283</v>
      </c>
      <c r="O751" s="173">
        <v>29928</v>
      </c>
      <c r="P751" s="173">
        <v>0.65153033950000006</v>
      </c>
      <c r="Q751" s="173">
        <v>0.66324908599999999</v>
      </c>
      <c r="R751" s="173">
        <v>0.89514615180000001</v>
      </c>
      <c r="S751" s="173">
        <v>0.76194389279999997</v>
      </c>
      <c r="T751" s="173">
        <v>0.64937999810000002</v>
      </c>
      <c r="U751" s="173">
        <v>0.21173400000000001</v>
      </c>
      <c r="V751" s="173">
        <v>0.12993671230000001</v>
      </c>
    </row>
    <row r="752" spans="1:22" ht="14.25" thickBot="1" x14ac:dyDescent="0.2">
      <c r="A752" s="11" t="s">
        <v>1254</v>
      </c>
      <c r="B752" s="9">
        <v>1</v>
      </c>
      <c r="C752" s="9">
        <v>0.68430000000000002</v>
      </c>
      <c r="D752" s="9">
        <v>1.83E-2</v>
      </c>
      <c r="E752" s="9">
        <v>1400.5462</v>
      </c>
      <c r="F752" s="9" t="s">
        <v>5</v>
      </c>
      <c r="G752" s="10">
        <v>0.1603</v>
      </c>
      <c r="H752" s="173" t="s">
        <v>1150</v>
      </c>
      <c r="I752" s="173">
        <v>16436</v>
      </c>
      <c r="J752" s="173">
        <v>2748</v>
      </c>
      <c r="K752" s="173">
        <v>7651</v>
      </c>
      <c r="L752" s="173">
        <v>1790</v>
      </c>
      <c r="M752" s="173">
        <v>18226</v>
      </c>
      <c r="N752" s="173">
        <v>10399</v>
      </c>
      <c r="O752" s="173">
        <v>28625</v>
      </c>
      <c r="P752" s="173">
        <v>0.67018340610000005</v>
      </c>
      <c r="Q752" s="173">
        <v>0.68235977910000001</v>
      </c>
      <c r="R752" s="173">
        <v>0.90178865360000005</v>
      </c>
      <c r="S752" s="173">
        <v>0.7768770827</v>
      </c>
      <c r="T752" s="173">
        <v>0.66672179629999995</v>
      </c>
      <c r="U752" s="173">
        <v>0.24002200000000001</v>
      </c>
      <c r="V752" s="173">
        <v>0.13828925710000001</v>
      </c>
    </row>
    <row r="753" spans="1:22" ht="14.25" thickBot="1" x14ac:dyDescent="0.2">
      <c r="A753" s="11" t="s">
        <v>140</v>
      </c>
      <c r="B753" s="9">
        <v>1</v>
      </c>
      <c r="C753" s="9">
        <v>1.1173999999999999</v>
      </c>
      <c r="D753" s="9">
        <v>0.13719999999999999</v>
      </c>
      <c r="E753" s="9">
        <v>66.286600000000007</v>
      </c>
      <c r="F753" s="9" t="s">
        <v>5</v>
      </c>
      <c r="G753" s="10">
        <v>2.8400000000000002E-2</v>
      </c>
      <c r="H753" s="173" t="s">
        <v>1033</v>
      </c>
      <c r="I753" s="173">
        <v>45453</v>
      </c>
      <c r="J753" s="173">
        <v>8373</v>
      </c>
      <c r="K753" s="173">
        <v>26196</v>
      </c>
      <c r="L753" s="173">
        <v>5159</v>
      </c>
      <c r="M753" s="173">
        <v>50612</v>
      </c>
      <c r="N753" s="173">
        <v>34569</v>
      </c>
      <c r="O753" s="173">
        <v>85181</v>
      </c>
      <c r="P753" s="173">
        <v>0.63190148040000005</v>
      </c>
      <c r="Q753" s="173">
        <v>0.63438429009999997</v>
      </c>
      <c r="R753" s="173">
        <v>0.89806765190000004</v>
      </c>
      <c r="S753" s="173">
        <v>0.74354045849999995</v>
      </c>
      <c r="T753" s="173">
        <v>0.64086652099999997</v>
      </c>
      <c r="U753" s="173">
        <v>0.202456</v>
      </c>
      <c r="V753" s="173">
        <v>0.1340826286</v>
      </c>
    </row>
    <row r="754" spans="1:22" ht="14.25" thickBot="1" x14ac:dyDescent="0.2">
      <c r="A754" s="11" t="s">
        <v>150</v>
      </c>
      <c r="B754" s="9">
        <v>1</v>
      </c>
      <c r="C754" s="9">
        <v>0.58960000000000001</v>
      </c>
      <c r="D754" s="9">
        <v>2.3599999999999999E-2</v>
      </c>
      <c r="E754" s="9">
        <v>625.54020000000003</v>
      </c>
      <c r="F754" s="9" t="s">
        <v>5</v>
      </c>
      <c r="G754" s="10">
        <v>0.1094</v>
      </c>
      <c r="H754" s="173" t="s">
        <v>1043</v>
      </c>
      <c r="I754" s="173">
        <v>17135</v>
      </c>
      <c r="J754" s="173">
        <v>3229</v>
      </c>
      <c r="K754" s="173">
        <v>9434</v>
      </c>
      <c r="L754" s="173">
        <v>1884</v>
      </c>
      <c r="M754" s="173">
        <v>19019</v>
      </c>
      <c r="N754" s="173">
        <v>12663</v>
      </c>
      <c r="O754" s="173">
        <v>31682</v>
      </c>
      <c r="P754" s="173">
        <v>0.64276245190000003</v>
      </c>
      <c r="Q754" s="173">
        <v>0.6449245361</v>
      </c>
      <c r="R754" s="173">
        <v>0.90094116410000002</v>
      </c>
      <c r="S754" s="173">
        <v>0.75173291220000005</v>
      </c>
      <c r="T754" s="173">
        <v>0.65569588170000004</v>
      </c>
      <c r="U754" s="173">
        <v>0.223358</v>
      </c>
      <c r="V754" s="173">
        <v>0.14379147170000001</v>
      </c>
    </row>
    <row r="755" spans="1:22" ht="14.25" thickBot="1" x14ac:dyDescent="0.2">
      <c r="A755" s="11" t="s">
        <v>764</v>
      </c>
      <c r="B755" s="9">
        <v>1</v>
      </c>
      <c r="C755" s="9">
        <v>0.91869999999999996</v>
      </c>
      <c r="D755" s="9">
        <v>4.6800000000000001E-2</v>
      </c>
      <c r="E755" s="9">
        <v>386.06130000000002</v>
      </c>
      <c r="F755" s="9" t="s">
        <v>5</v>
      </c>
      <c r="G755" s="10">
        <v>6.8500000000000005E-2</v>
      </c>
      <c r="H755" s="173" t="s">
        <v>1045</v>
      </c>
      <c r="I755" s="173">
        <v>13667</v>
      </c>
      <c r="J755" s="173">
        <v>2881</v>
      </c>
      <c r="K755" s="173">
        <v>10771</v>
      </c>
      <c r="L755" s="173">
        <v>1645</v>
      </c>
      <c r="M755" s="173">
        <v>15312</v>
      </c>
      <c r="N755" s="173">
        <v>13652</v>
      </c>
      <c r="O755" s="173">
        <v>28964</v>
      </c>
      <c r="P755" s="173">
        <v>0.57132992680000005</v>
      </c>
      <c r="Q755" s="173">
        <v>0.55925198460000003</v>
      </c>
      <c r="R755" s="173">
        <v>0.89256792060000001</v>
      </c>
      <c r="S755" s="173">
        <v>0.68764779870000003</v>
      </c>
      <c r="T755" s="173">
        <v>0.60756563559999999</v>
      </c>
      <c r="U755" s="173">
        <v>0.15645999999999999</v>
      </c>
      <c r="V755" s="173">
        <v>0.1201462905</v>
      </c>
    </row>
    <row r="756" spans="1:22" ht="14.25" thickBot="1" x14ac:dyDescent="0.2">
      <c r="A756" s="11" t="s">
        <v>806</v>
      </c>
      <c r="B756" s="9">
        <v>1</v>
      </c>
      <c r="C756" s="9">
        <v>2.5531000000000001</v>
      </c>
      <c r="D756" s="9">
        <v>0.15340000000000001</v>
      </c>
      <c r="E756" s="9">
        <v>277.03980000000001</v>
      </c>
      <c r="F756" s="9" t="s">
        <v>5</v>
      </c>
      <c r="G756" s="10">
        <v>6.3100000000000003E-2</v>
      </c>
      <c r="H756" s="173" t="s">
        <v>1090</v>
      </c>
      <c r="I756" s="173">
        <v>14651</v>
      </c>
      <c r="J756" s="173">
        <v>2263</v>
      </c>
      <c r="K756" s="173">
        <v>5991</v>
      </c>
      <c r="L756" s="173">
        <v>1630</v>
      </c>
      <c r="M756" s="173">
        <v>16281</v>
      </c>
      <c r="N756" s="173">
        <v>8254</v>
      </c>
      <c r="O756" s="173">
        <v>24535</v>
      </c>
      <c r="P756" s="173">
        <v>0.68938251480000001</v>
      </c>
      <c r="Q756" s="173">
        <v>0.70976649550000004</v>
      </c>
      <c r="R756" s="173">
        <v>0.89988329960000002</v>
      </c>
      <c r="S756" s="173">
        <v>0.79359748669999997</v>
      </c>
      <c r="T756" s="173">
        <v>0.67018972529999998</v>
      </c>
      <c r="U756" s="173">
        <v>0.243705</v>
      </c>
      <c r="V756" s="173">
        <v>0.13165407530000001</v>
      </c>
    </row>
    <row r="757" spans="1:22" ht="14.25" thickBot="1" x14ac:dyDescent="0.2">
      <c r="A757" s="11" t="s">
        <v>1089</v>
      </c>
      <c r="B757" s="9">
        <v>1</v>
      </c>
      <c r="C757" s="9">
        <v>0.85440000000000005</v>
      </c>
      <c r="D757" s="9">
        <v>3.9300000000000002E-2</v>
      </c>
      <c r="E757" s="9">
        <v>472.97089999999997</v>
      </c>
      <c r="F757" s="9" t="s">
        <v>5</v>
      </c>
      <c r="G757" s="10">
        <v>7.8E-2</v>
      </c>
    </row>
    <row r="758" spans="1:22" ht="14.25" thickBot="1" x14ac:dyDescent="0.2">
      <c r="A758" s="11" t="s">
        <v>813</v>
      </c>
      <c r="B758" s="9">
        <v>1</v>
      </c>
      <c r="C758" s="9">
        <v>0.37059999999999998</v>
      </c>
      <c r="D758" s="9">
        <v>2.9000000000000001E-2</v>
      </c>
      <c r="E758" s="9">
        <v>163.2602</v>
      </c>
      <c r="F758" s="9" t="s">
        <v>5</v>
      </c>
      <c r="G758" s="10">
        <v>4.6100000000000002E-2</v>
      </c>
    </row>
    <row r="759" spans="1:22" ht="14.25" thickBot="1" x14ac:dyDescent="0.2">
      <c r="A759" s="11" t="s">
        <v>1091</v>
      </c>
      <c r="B759" s="9">
        <v>1</v>
      </c>
      <c r="C759" s="9">
        <v>0.1095</v>
      </c>
      <c r="D759" s="9">
        <v>9.1999999999999998E-3</v>
      </c>
      <c r="E759" s="9">
        <v>141.76390000000001</v>
      </c>
      <c r="F759" s="9" t="s">
        <v>5</v>
      </c>
      <c r="G759" s="10">
        <v>4.2299999999999997E-2</v>
      </c>
    </row>
    <row r="760" spans="1:22" x14ac:dyDescent="0.15">
      <c r="A760" s="4" t="s">
        <v>1138</v>
      </c>
      <c r="B760" s="1">
        <v>1</v>
      </c>
      <c r="C760" s="1">
        <v>0.66390000000000005</v>
      </c>
      <c r="D760" s="1">
        <v>8.1699999999999995E-2</v>
      </c>
      <c r="E760" s="1">
        <v>65.979699999999994</v>
      </c>
      <c r="F760" s="1" t="s">
        <v>5</v>
      </c>
      <c r="G760" s="2">
        <v>3.2500000000000001E-2</v>
      </c>
    </row>
    <row r="761" spans="1:22" ht="14.25" thickBot="1" x14ac:dyDescent="0.2"/>
    <row r="762" spans="1:22" ht="15" thickBot="1" x14ac:dyDescent="0.25">
      <c r="A762" s="290" t="s">
        <v>7</v>
      </c>
      <c r="B762" s="291"/>
      <c r="C762" s="291"/>
      <c r="D762" s="291"/>
      <c r="E762" s="291"/>
      <c r="F762" s="291"/>
      <c r="G762" s="291"/>
      <c r="H762" s="173" t="s">
        <v>1004</v>
      </c>
      <c r="I762" s="173" t="s">
        <v>1005</v>
      </c>
      <c r="J762" s="173" t="s">
        <v>1006</v>
      </c>
      <c r="K762" s="173" t="s">
        <v>1007</v>
      </c>
      <c r="L762" s="173" t="s">
        <v>1008</v>
      </c>
      <c r="M762" s="173" t="s">
        <v>1009</v>
      </c>
      <c r="N762" s="173" t="s">
        <v>6</v>
      </c>
      <c r="O762" s="173" t="s">
        <v>1010</v>
      </c>
      <c r="P762" s="173" t="s">
        <v>1011</v>
      </c>
      <c r="Q762" s="173" t="s">
        <v>1012</v>
      </c>
      <c r="R762" s="173" t="s">
        <v>1013</v>
      </c>
      <c r="S762" s="173" t="s">
        <v>1014</v>
      </c>
      <c r="T762" s="173" t="s">
        <v>1015</v>
      </c>
      <c r="U762" s="173" t="s">
        <v>1016</v>
      </c>
      <c r="V762" s="173" t="s">
        <v>1017</v>
      </c>
    </row>
    <row r="763" spans="1:22" ht="14.25" x14ac:dyDescent="0.2">
      <c r="A763" s="292" t="s">
        <v>8</v>
      </c>
      <c r="B763" s="294" t="s">
        <v>1</v>
      </c>
      <c r="C763" s="294" t="s">
        <v>9</v>
      </c>
      <c r="D763" s="7" t="s">
        <v>10</v>
      </c>
      <c r="E763" s="7" t="s">
        <v>3</v>
      </c>
      <c r="F763" s="294" t="s">
        <v>4</v>
      </c>
      <c r="G763" s="296" t="s">
        <v>13</v>
      </c>
      <c r="H763" s="173" t="s">
        <v>1029</v>
      </c>
      <c r="I763" s="173">
        <v>65071</v>
      </c>
      <c r="J763" s="173">
        <v>11509</v>
      </c>
      <c r="K763" s="173">
        <v>30742</v>
      </c>
      <c r="L763" s="173">
        <v>8351</v>
      </c>
      <c r="M763" s="173">
        <v>73422</v>
      </c>
      <c r="N763" s="173">
        <v>42251</v>
      </c>
      <c r="O763" s="173">
        <v>115673</v>
      </c>
      <c r="P763" s="173">
        <v>0.66203867800000005</v>
      </c>
      <c r="Q763" s="173">
        <v>0.67914583620000002</v>
      </c>
      <c r="R763" s="173">
        <v>0.886260249</v>
      </c>
      <c r="S763" s="173">
        <v>0.76900168400000002</v>
      </c>
      <c r="T763" s="173">
        <v>0.65805986100000002</v>
      </c>
      <c r="U763" s="173">
        <v>0.22941800000000001</v>
      </c>
      <c r="V763" s="173">
        <v>0.13510650760000001</v>
      </c>
    </row>
    <row r="764" spans="1:22" ht="15" thickBot="1" x14ac:dyDescent="0.25">
      <c r="A764" s="293"/>
      <c r="B764" s="295"/>
      <c r="C764" s="295"/>
      <c r="D764" s="8" t="s">
        <v>11</v>
      </c>
      <c r="E764" s="8" t="s">
        <v>2</v>
      </c>
      <c r="F764" s="295"/>
      <c r="G764" s="297"/>
      <c r="H764" s="173" t="s">
        <v>1031</v>
      </c>
      <c r="I764" s="173">
        <v>33935</v>
      </c>
      <c r="J764" s="173">
        <v>4054</v>
      </c>
      <c r="K764" s="173">
        <v>17628</v>
      </c>
      <c r="L764" s="173">
        <v>2936</v>
      </c>
      <c r="M764" s="173">
        <v>36871</v>
      </c>
      <c r="N764" s="173">
        <v>21682</v>
      </c>
      <c r="O764" s="173">
        <v>58553</v>
      </c>
      <c r="P764" s="173">
        <v>0.64879681659999999</v>
      </c>
      <c r="Q764" s="173">
        <v>0.6581269515</v>
      </c>
      <c r="R764" s="173">
        <v>0.92037102329999998</v>
      </c>
      <c r="S764" s="173">
        <v>0.76746500210000002</v>
      </c>
      <c r="T764" s="173">
        <v>0.64132565969999999</v>
      </c>
      <c r="U764" s="155">
        <v>0.20371</v>
      </c>
      <c r="V764" s="173">
        <v>0.1237172846</v>
      </c>
    </row>
    <row r="765" spans="1:22" ht="14.25" thickBot="1" x14ac:dyDescent="0.2">
      <c r="A765" s="11" t="s">
        <v>12</v>
      </c>
      <c r="B765" s="9">
        <v>1</v>
      </c>
      <c r="C765" s="9">
        <v>0.53029999999999999</v>
      </c>
      <c r="D765" s="9">
        <v>6.6E-3</v>
      </c>
      <c r="E765" s="9">
        <v>6457.4587000000001</v>
      </c>
      <c r="F765" s="9" t="s">
        <v>5</v>
      </c>
      <c r="G765" s="10"/>
      <c r="H765" s="173" t="s">
        <v>1149</v>
      </c>
      <c r="I765" s="173">
        <v>17180</v>
      </c>
      <c r="J765" s="173">
        <v>1949</v>
      </c>
      <c r="K765" s="173">
        <v>9334</v>
      </c>
      <c r="L765" s="173">
        <v>1465</v>
      </c>
      <c r="M765" s="173">
        <v>18645</v>
      </c>
      <c r="N765" s="173">
        <v>11283</v>
      </c>
      <c r="O765" s="173">
        <v>29928</v>
      </c>
      <c r="P765" s="173">
        <v>0.63916733489999999</v>
      </c>
      <c r="Q765" s="173">
        <v>0.64795956850000003</v>
      </c>
      <c r="R765" s="173">
        <v>0.92142665589999995</v>
      </c>
      <c r="S765" s="173">
        <v>0.76086715829999996</v>
      </c>
      <c r="T765" s="173">
        <v>0.63053513390000004</v>
      </c>
      <c r="U765" s="173">
        <v>0.19178899999999999</v>
      </c>
      <c r="V765" s="173">
        <v>0.1157522124</v>
      </c>
    </row>
    <row r="766" spans="1:22" ht="14.25" thickBot="1" x14ac:dyDescent="0.2">
      <c r="A766" s="11" t="s">
        <v>1058</v>
      </c>
      <c r="B766" s="9">
        <v>1</v>
      </c>
      <c r="C766" s="9">
        <v>0.90339999999999998</v>
      </c>
      <c r="D766" s="9">
        <v>3.3300000000000003E-2</v>
      </c>
      <c r="E766" s="9">
        <v>735.56119999999999</v>
      </c>
      <c r="F766" s="9" t="s">
        <v>5</v>
      </c>
      <c r="G766" s="10">
        <v>9.6299999999999997E-2</v>
      </c>
      <c r="H766" s="173" t="s">
        <v>1150</v>
      </c>
      <c r="I766" s="173">
        <v>16755</v>
      </c>
      <c r="J766" s="173">
        <v>2105</v>
      </c>
      <c r="K766" s="173">
        <v>8294</v>
      </c>
      <c r="L766" s="173">
        <v>1471</v>
      </c>
      <c r="M766" s="173">
        <v>18226</v>
      </c>
      <c r="N766" s="173">
        <v>10399</v>
      </c>
      <c r="O766" s="173">
        <v>28625</v>
      </c>
      <c r="P766" s="173">
        <v>0.65886462879999996</v>
      </c>
      <c r="Q766" s="173">
        <v>0.66888897759999999</v>
      </c>
      <c r="R766" s="173">
        <v>0.91929112260000001</v>
      </c>
      <c r="S766" s="173">
        <v>0.77435008670000005</v>
      </c>
      <c r="T766" s="173">
        <v>0.65310425080000001</v>
      </c>
      <c r="U766" s="173">
        <v>0.220024</v>
      </c>
      <c r="V766" s="173">
        <v>0.1284088665</v>
      </c>
    </row>
    <row r="767" spans="1:22" ht="14.25" thickBot="1" x14ac:dyDescent="0.2">
      <c r="A767" s="11" t="s">
        <v>140</v>
      </c>
      <c r="B767" s="9">
        <v>1</v>
      </c>
      <c r="C767" s="9">
        <v>0.86570000000000003</v>
      </c>
      <c r="D767" s="9">
        <v>0.1368</v>
      </c>
      <c r="E767" s="9">
        <v>40.0441</v>
      </c>
      <c r="F767" s="9" t="s">
        <v>5</v>
      </c>
      <c r="G767" s="10">
        <v>2.1999999999999999E-2</v>
      </c>
      <c r="H767" s="173" t="s">
        <v>1033</v>
      </c>
      <c r="I767" s="173">
        <v>46523</v>
      </c>
      <c r="J767" s="173">
        <v>6491</v>
      </c>
      <c r="K767" s="173">
        <v>28078</v>
      </c>
      <c r="L767" s="173">
        <v>4089</v>
      </c>
      <c r="M767" s="173">
        <v>50612</v>
      </c>
      <c r="N767" s="173">
        <v>34569</v>
      </c>
      <c r="O767" s="173">
        <v>85181</v>
      </c>
      <c r="P767" s="173">
        <v>0.62236883809999999</v>
      </c>
      <c r="Q767" s="173">
        <v>0.62362434820000001</v>
      </c>
      <c r="R767" s="173">
        <v>0.91920888329999995</v>
      </c>
      <c r="S767" s="173">
        <v>0.74310175460000005</v>
      </c>
      <c r="T767" s="173">
        <v>0.63300601030000003</v>
      </c>
      <c r="U767" s="173">
        <v>0.19081500000000001</v>
      </c>
      <c r="V767" s="173">
        <v>0.12758377460000001</v>
      </c>
    </row>
    <row r="768" spans="1:22" ht="14.25" thickBot="1" x14ac:dyDescent="0.2">
      <c r="A768" s="11" t="s">
        <v>150</v>
      </c>
      <c r="B768" s="9">
        <v>1</v>
      </c>
      <c r="C768" s="9">
        <v>0.98860000000000003</v>
      </c>
      <c r="D768" s="9">
        <v>2.0799999999999999E-2</v>
      </c>
      <c r="E768" s="9">
        <v>2262.2460999999998</v>
      </c>
      <c r="F768" s="9" t="s">
        <v>5</v>
      </c>
      <c r="G768" s="10">
        <v>0.18340000000000001</v>
      </c>
      <c r="H768" s="173" t="s">
        <v>1043</v>
      </c>
      <c r="I768" s="173">
        <v>17563</v>
      </c>
      <c r="J768" s="173">
        <v>2475</v>
      </c>
      <c r="K768" s="173">
        <v>10188</v>
      </c>
      <c r="L768" s="173">
        <v>1456</v>
      </c>
      <c r="M768" s="173">
        <v>19019</v>
      </c>
      <c r="N768" s="173">
        <v>12663</v>
      </c>
      <c r="O768" s="173">
        <v>31682</v>
      </c>
      <c r="P768" s="173">
        <v>0.63247269740000001</v>
      </c>
      <c r="Q768" s="173">
        <v>0.63287809449999999</v>
      </c>
      <c r="R768" s="173">
        <v>0.92344497609999998</v>
      </c>
      <c r="S768" s="173">
        <v>0.75103698949999997</v>
      </c>
      <c r="T768" s="173">
        <v>0.64307434320000001</v>
      </c>
      <c r="U768" s="173">
        <v>0.203905</v>
      </c>
      <c r="V768" s="173">
        <v>0.13357747519999999</v>
      </c>
    </row>
    <row r="769" spans="1:22" ht="14.25" thickBot="1" x14ac:dyDescent="0.2">
      <c r="A769" s="11" t="s">
        <v>764</v>
      </c>
      <c r="B769" s="9">
        <v>1</v>
      </c>
      <c r="C769" s="9">
        <v>1.0271999999999999</v>
      </c>
      <c r="D769" s="9">
        <v>4.6600000000000003E-2</v>
      </c>
      <c r="E769" s="9">
        <v>486.3809</v>
      </c>
      <c r="F769" s="9" t="s">
        <v>5</v>
      </c>
      <c r="G769" s="10">
        <v>7.6600000000000001E-2</v>
      </c>
      <c r="H769" s="173" t="s">
        <v>1045</v>
      </c>
      <c r="I769" s="173">
        <v>14012</v>
      </c>
      <c r="J769" s="173">
        <v>2257</v>
      </c>
      <c r="K769" s="173">
        <v>11395</v>
      </c>
      <c r="L769" s="173">
        <v>1300</v>
      </c>
      <c r="M769" s="173">
        <v>15312</v>
      </c>
      <c r="N769" s="173">
        <v>13652</v>
      </c>
      <c r="O769" s="173">
        <v>28964</v>
      </c>
      <c r="P769" s="173">
        <v>0.56169727940000003</v>
      </c>
      <c r="Q769" s="173">
        <v>0.55150155469999995</v>
      </c>
      <c r="R769" s="173">
        <v>0.91509926850000001</v>
      </c>
      <c r="S769" s="173">
        <v>0.68822908220000001</v>
      </c>
      <c r="T769" s="173">
        <v>0.60473133290000003</v>
      </c>
      <c r="U769" s="173">
        <v>0.15138599999999999</v>
      </c>
      <c r="V769" s="173">
        <v>0.1173158307</v>
      </c>
    </row>
    <row r="770" spans="1:22" ht="14.25" thickBot="1" x14ac:dyDescent="0.2">
      <c r="A770" s="11" t="s">
        <v>806</v>
      </c>
      <c r="B770" s="9">
        <v>1</v>
      </c>
      <c r="C770" s="9">
        <v>3.2239</v>
      </c>
      <c r="D770" s="9">
        <v>0.15179999999999999</v>
      </c>
      <c r="E770" s="9">
        <v>451.20080000000002</v>
      </c>
      <c r="F770" s="9" t="s">
        <v>5</v>
      </c>
      <c r="G770" s="10">
        <v>7.9699999999999993E-2</v>
      </c>
      <c r="H770" s="173" t="s">
        <v>1090</v>
      </c>
      <c r="I770" s="173">
        <v>14948</v>
      </c>
      <c r="J770" s="173">
        <v>1759</v>
      </c>
      <c r="K770" s="173">
        <v>6495</v>
      </c>
      <c r="L770" s="173">
        <v>1333</v>
      </c>
      <c r="M770" s="173">
        <v>16281</v>
      </c>
      <c r="N770" s="173">
        <v>8254</v>
      </c>
      <c r="O770" s="173">
        <v>24535</v>
      </c>
      <c r="P770" s="173">
        <v>0.68094558790000004</v>
      </c>
      <c r="Q770" s="173">
        <v>0.69710395000000003</v>
      </c>
      <c r="R770" s="173">
        <v>0.91812542230000005</v>
      </c>
      <c r="S770" s="173">
        <v>0.79249284279999999</v>
      </c>
      <c r="T770" s="173">
        <v>0.66131389510000005</v>
      </c>
      <c r="U770" s="173">
        <v>0.238285</v>
      </c>
      <c r="V770" s="173">
        <v>0.12545666729999999</v>
      </c>
    </row>
    <row r="771" spans="1:22" ht="14.25" thickBot="1" x14ac:dyDescent="0.2">
      <c r="A771" s="11" t="s">
        <v>1089</v>
      </c>
      <c r="B771" s="9">
        <v>1</v>
      </c>
      <c r="C771" s="9">
        <v>0.83560000000000001</v>
      </c>
      <c r="D771" s="9">
        <v>3.9199999999999999E-2</v>
      </c>
      <c r="E771" s="9">
        <v>455.2817</v>
      </c>
      <c r="F771" s="9" t="s">
        <v>5</v>
      </c>
      <c r="G771" s="10">
        <v>7.6300000000000007E-2</v>
      </c>
    </row>
    <row r="772" spans="1:22" ht="14.25" thickBot="1" x14ac:dyDescent="0.2">
      <c r="A772" s="11" t="s">
        <v>813</v>
      </c>
      <c r="B772" s="9">
        <v>1</v>
      </c>
      <c r="C772" s="9">
        <v>0.55459999999999998</v>
      </c>
      <c r="D772" s="9">
        <v>2.86E-2</v>
      </c>
      <c r="E772" s="9">
        <v>376.52</v>
      </c>
      <c r="F772" s="9" t="s">
        <v>5</v>
      </c>
      <c r="G772" s="10">
        <v>6.9000000000000006E-2</v>
      </c>
    </row>
    <row r="773" spans="1:22" ht="14.25" thickBot="1" x14ac:dyDescent="0.2">
      <c r="A773" s="11" t="s">
        <v>1091</v>
      </c>
      <c r="B773" s="9">
        <v>1</v>
      </c>
      <c r="C773" s="9">
        <v>9.4399999999999998E-2</v>
      </c>
      <c r="D773" s="9">
        <v>9.1599999999999997E-3</v>
      </c>
      <c r="E773" s="9">
        <v>106.11839999999999</v>
      </c>
      <c r="F773" s="9" t="s">
        <v>5</v>
      </c>
      <c r="G773" s="10">
        <v>3.6499999999999998E-2</v>
      </c>
    </row>
    <row r="774" spans="1:22" x14ac:dyDescent="0.15">
      <c r="A774" s="4" t="s">
        <v>1138</v>
      </c>
      <c r="B774" s="1">
        <v>1</v>
      </c>
      <c r="C774" s="1">
        <v>1.0089999999999999</v>
      </c>
      <c r="D774" s="1">
        <v>8.0199999999999994E-2</v>
      </c>
      <c r="E774" s="1">
        <v>158.10210000000001</v>
      </c>
      <c r="F774" s="1" t="s">
        <v>5</v>
      </c>
      <c r="G774" s="2">
        <v>4.9399999999999999E-2</v>
      </c>
    </row>
    <row r="775" spans="1:22" ht="14.25" thickBot="1" x14ac:dyDescent="0.2"/>
    <row r="776" spans="1:22" ht="15" thickBot="1" x14ac:dyDescent="0.25">
      <c r="A776" s="290" t="s">
        <v>7</v>
      </c>
      <c r="B776" s="291"/>
      <c r="C776" s="291"/>
      <c r="D776" s="291"/>
      <c r="E776" s="291"/>
      <c r="F776" s="291"/>
      <c r="G776" s="291"/>
      <c r="H776" s="173" t="s">
        <v>1004</v>
      </c>
      <c r="I776" s="173" t="s">
        <v>1005</v>
      </c>
      <c r="J776" s="173" t="s">
        <v>1006</v>
      </c>
      <c r="K776" s="173" t="s">
        <v>1007</v>
      </c>
      <c r="L776" s="173" t="s">
        <v>1008</v>
      </c>
      <c r="M776" s="173" t="s">
        <v>1009</v>
      </c>
      <c r="N776" s="173" t="s">
        <v>6</v>
      </c>
      <c r="O776" s="173" t="s">
        <v>1010</v>
      </c>
      <c r="P776" s="173" t="s">
        <v>1011</v>
      </c>
      <c r="Q776" s="173" t="s">
        <v>1012</v>
      </c>
      <c r="R776" s="173" t="s">
        <v>1013</v>
      </c>
      <c r="S776" s="173" t="s">
        <v>1014</v>
      </c>
      <c r="T776" s="173" t="s">
        <v>1015</v>
      </c>
      <c r="U776" s="173" t="s">
        <v>1016</v>
      </c>
      <c r="V776" s="173" t="s">
        <v>1017</v>
      </c>
    </row>
    <row r="777" spans="1:22" ht="14.25" x14ac:dyDescent="0.2">
      <c r="A777" s="292" t="s">
        <v>8</v>
      </c>
      <c r="B777" s="294" t="s">
        <v>1</v>
      </c>
      <c r="C777" s="294" t="s">
        <v>9</v>
      </c>
      <c r="D777" s="7" t="s">
        <v>10</v>
      </c>
      <c r="E777" s="7" t="s">
        <v>3</v>
      </c>
      <c r="F777" s="294" t="s">
        <v>4</v>
      </c>
      <c r="G777" s="296" t="s">
        <v>13</v>
      </c>
      <c r="H777" s="173" t="s">
        <v>1029</v>
      </c>
      <c r="I777" s="173">
        <v>65071</v>
      </c>
      <c r="J777" s="173">
        <v>11509</v>
      </c>
      <c r="K777" s="173">
        <v>30742</v>
      </c>
      <c r="L777" s="173">
        <v>8351</v>
      </c>
      <c r="M777" s="173">
        <v>73422</v>
      </c>
      <c r="N777" s="173">
        <v>42251</v>
      </c>
      <c r="O777" s="173">
        <v>115673</v>
      </c>
      <c r="P777" s="173">
        <v>0.66203867800000005</v>
      </c>
      <c r="Q777" s="173">
        <v>0.67914583620000002</v>
      </c>
      <c r="R777" s="173">
        <v>0.886260249</v>
      </c>
      <c r="S777" s="173">
        <v>0.76900168400000002</v>
      </c>
      <c r="T777" s="173">
        <v>0.65805986100000002</v>
      </c>
      <c r="U777" s="173">
        <v>0.22941800000000001</v>
      </c>
      <c r="V777" s="173">
        <v>0.13510650760000001</v>
      </c>
    </row>
    <row r="778" spans="1:22" ht="15" thickBot="1" x14ac:dyDescent="0.25">
      <c r="A778" s="293"/>
      <c r="B778" s="295"/>
      <c r="C778" s="295"/>
      <c r="D778" s="8" t="s">
        <v>11</v>
      </c>
      <c r="E778" s="8" t="s">
        <v>2</v>
      </c>
      <c r="F778" s="295"/>
      <c r="G778" s="297"/>
      <c r="H778" s="173" t="s">
        <v>1031</v>
      </c>
      <c r="I778" s="173">
        <v>33921</v>
      </c>
      <c r="J778" s="173">
        <v>4109</v>
      </c>
      <c r="K778" s="173">
        <v>17573</v>
      </c>
      <c r="L778" s="173">
        <v>2950</v>
      </c>
      <c r="M778" s="173">
        <v>36871</v>
      </c>
      <c r="N778" s="173">
        <v>21682</v>
      </c>
      <c r="O778" s="173">
        <v>58553</v>
      </c>
      <c r="P778" s="173">
        <v>0.64949703690000005</v>
      </c>
      <c r="Q778" s="173">
        <v>0.65873694019999995</v>
      </c>
      <c r="R778" s="173">
        <v>0.91999132110000004</v>
      </c>
      <c r="S778" s="173">
        <v>0.76774741130000002</v>
      </c>
      <c r="T778" s="173">
        <v>0.64149460110000001</v>
      </c>
      <c r="U778" s="155">
        <v>0.204149</v>
      </c>
      <c r="V778" s="173">
        <v>0.1237498305</v>
      </c>
    </row>
    <row r="779" spans="1:22" ht="14.25" thickBot="1" x14ac:dyDescent="0.2">
      <c r="A779" s="11" t="s">
        <v>12</v>
      </c>
      <c r="B779" s="9">
        <v>1</v>
      </c>
      <c r="C779" s="9">
        <v>0.53029999999999999</v>
      </c>
      <c r="D779" s="9">
        <v>6.6E-3</v>
      </c>
      <c r="E779" s="9">
        <v>6455.7894999999999</v>
      </c>
      <c r="F779" s="9" t="s">
        <v>5</v>
      </c>
      <c r="G779" s="10"/>
      <c r="H779" s="173" t="s">
        <v>1149</v>
      </c>
      <c r="I779" s="173">
        <v>17174</v>
      </c>
      <c r="J779" s="173">
        <v>1973</v>
      </c>
      <c r="K779" s="173">
        <v>9310</v>
      </c>
      <c r="L779" s="173">
        <v>1471</v>
      </c>
      <c r="M779" s="173">
        <v>18645</v>
      </c>
      <c r="N779" s="173">
        <v>11283</v>
      </c>
      <c r="O779" s="173">
        <v>29928</v>
      </c>
      <c r="P779" s="173">
        <v>0.63976877840000002</v>
      </c>
      <c r="Q779" s="173">
        <v>0.64846699890000004</v>
      </c>
      <c r="R779" s="173">
        <v>0.92110485379999996</v>
      </c>
      <c r="S779" s="173">
        <v>0.76110704870000001</v>
      </c>
      <c r="T779" s="173">
        <v>0.63059770900000001</v>
      </c>
      <c r="U779" s="173">
        <v>0.19169</v>
      </c>
      <c r="V779" s="173">
        <v>0.11578117459999999</v>
      </c>
    </row>
    <row r="780" spans="1:22" ht="14.25" thickBot="1" x14ac:dyDescent="0.2">
      <c r="A780" s="11" t="s">
        <v>1058</v>
      </c>
      <c r="B780" s="9">
        <v>1</v>
      </c>
      <c r="C780" s="9">
        <v>0.90369999999999995</v>
      </c>
      <c r="D780" s="9">
        <v>3.3300000000000003E-2</v>
      </c>
      <c r="E780" s="9">
        <v>736.03269999999998</v>
      </c>
      <c r="F780" s="9" t="s">
        <v>5</v>
      </c>
      <c r="G780" s="10">
        <v>9.64E-2</v>
      </c>
      <c r="H780" s="173" t="s">
        <v>1150</v>
      </c>
      <c r="I780" s="173">
        <v>16747</v>
      </c>
      <c r="J780" s="173">
        <v>2136</v>
      </c>
      <c r="K780" s="173">
        <v>8263</v>
      </c>
      <c r="L780" s="173">
        <v>1479</v>
      </c>
      <c r="M780" s="173">
        <v>18226</v>
      </c>
      <c r="N780" s="173">
        <v>10399</v>
      </c>
      <c r="O780" s="173">
        <v>28625</v>
      </c>
      <c r="P780" s="173">
        <v>0.65966812230000005</v>
      </c>
      <c r="Q780" s="173">
        <v>0.66961215510000005</v>
      </c>
      <c r="R780" s="173">
        <v>0.9188521892</v>
      </c>
      <c r="S780" s="173">
        <v>0.77467850869999999</v>
      </c>
      <c r="T780" s="173">
        <v>0.65339342860000005</v>
      </c>
      <c r="U780" s="173">
        <v>0.21953900000000001</v>
      </c>
      <c r="V780" s="173">
        <v>0.1283594864</v>
      </c>
    </row>
    <row r="781" spans="1:22" ht="14.25" thickBot="1" x14ac:dyDescent="0.2">
      <c r="A781" s="11" t="s">
        <v>140</v>
      </c>
      <c r="B781" s="9">
        <v>1</v>
      </c>
      <c r="C781" s="9">
        <v>0.89980000000000004</v>
      </c>
      <c r="D781" s="9">
        <v>0.13719999999999999</v>
      </c>
      <c r="E781" s="9">
        <v>43.023200000000003</v>
      </c>
      <c r="F781" s="9" t="s">
        <v>5</v>
      </c>
      <c r="G781" s="10">
        <v>2.2800000000000001E-2</v>
      </c>
      <c r="H781" s="173" t="s">
        <v>1033</v>
      </c>
      <c r="I781" s="173">
        <v>46478</v>
      </c>
      <c r="J781" s="173">
        <v>6580</v>
      </c>
      <c r="K781" s="173">
        <v>27989</v>
      </c>
      <c r="L781" s="173">
        <v>4134</v>
      </c>
      <c r="M781" s="173">
        <v>50612</v>
      </c>
      <c r="N781" s="173">
        <v>34569</v>
      </c>
      <c r="O781" s="173">
        <v>85181</v>
      </c>
      <c r="P781" s="173">
        <v>0.62288538520000003</v>
      </c>
      <c r="Q781" s="173">
        <v>0.62414223749999997</v>
      </c>
      <c r="R781" s="173">
        <v>0.91831976609999999</v>
      </c>
      <c r="S781" s="173">
        <v>0.74317831130000001</v>
      </c>
      <c r="T781" s="173">
        <v>0.63316727260000005</v>
      </c>
      <c r="U781" s="173">
        <v>0.191167</v>
      </c>
      <c r="V781" s="173">
        <v>0.12756757290000001</v>
      </c>
    </row>
    <row r="782" spans="1:22" ht="14.25" thickBot="1" x14ac:dyDescent="0.2">
      <c r="A782" s="11" t="s">
        <v>150</v>
      </c>
      <c r="B782" s="9">
        <v>1</v>
      </c>
      <c r="C782" s="9">
        <v>0.98750000000000004</v>
      </c>
      <c r="D782" s="9">
        <v>2.0799999999999999E-2</v>
      </c>
      <c r="E782" s="9">
        <v>2256.5542999999998</v>
      </c>
      <c r="F782" s="9" t="s">
        <v>5</v>
      </c>
      <c r="G782" s="10">
        <v>0.1832</v>
      </c>
      <c r="H782" s="173" t="s">
        <v>1043</v>
      </c>
      <c r="I782" s="173">
        <v>17551</v>
      </c>
      <c r="J782" s="173">
        <v>2508</v>
      </c>
      <c r="K782" s="173">
        <v>10155</v>
      </c>
      <c r="L782" s="173">
        <v>1468</v>
      </c>
      <c r="M782" s="173">
        <v>19019</v>
      </c>
      <c r="N782" s="173">
        <v>12663</v>
      </c>
      <c r="O782" s="173">
        <v>31682</v>
      </c>
      <c r="P782" s="173">
        <v>0.63313553440000003</v>
      </c>
      <c r="Q782" s="173">
        <v>0.63347289399999995</v>
      </c>
      <c r="R782" s="173">
        <v>0.92281402810000002</v>
      </c>
      <c r="S782" s="173">
        <v>0.75124665599999996</v>
      </c>
      <c r="T782" s="173">
        <v>0.64330849270000001</v>
      </c>
      <c r="U782" s="173">
        <v>0.20366699999999999</v>
      </c>
      <c r="V782" s="173">
        <v>0.13356222719999999</v>
      </c>
    </row>
    <row r="783" spans="1:22" ht="14.25" thickBot="1" x14ac:dyDescent="0.2">
      <c r="A783" s="11" t="s">
        <v>764</v>
      </c>
      <c r="B783" s="9">
        <v>1</v>
      </c>
      <c r="C783" s="9">
        <v>1.0250999999999999</v>
      </c>
      <c r="D783" s="9">
        <v>4.6600000000000003E-2</v>
      </c>
      <c r="E783" s="9">
        <v>484.27530000000002</v>
      </c>
      <c r="F783" s="9" t="s">
        <v>5</v>
      </c>
      <c r="G783" s="10">
        <v>7.6499999999999999E-2</v>
      </c>
      <c r="H783" s="173" t="s">
        <v>1045</v>
      </c>
      <c r="I783" s="173">
        <v>13991</v>
      </c>
      <c r="J783" s="173">
        <v>2268</v>
      </c>
      <c r="K783" s="173">
        <v>11384</v>
      </c>
      <c r="L783" s="173">
        <v>1321</v>
      </c>
      <c r="M783" s="173">
        <v>15312</v>
      </c>
      <c r="N783" s="173">
        <v>13652</v>
      </c>
      <c r="O783" s="173">
        <v>28964</v>
      </c>
      <c r="P783" s="173">
        <v>0.56135202319999999</v>
      </c>
      <c r="Q783" s="173">
        <v>0.55136945810000004</v>
      </c>
      <c r="R783" s="173">
        <v>0.91372779520000003</v>
      </c>
      <c r="S783" s="173">
        <v>0.68773809819999998</v>
      </c>
      <c r="T783" s="173">
        <v>0.60466852419999995</v>
      </c>
      <c r="U783" s="173">
        <v>0.15184500000000001</v>
      </c>
      <c r="V783" s="173">
        <v>0.1172041536</v>
      </c>
    </row>
    <row r="784" spans="1:22" ht="14.25" thickBot="1" x14ac:dyDescent="0.2">
      <c r="A784" s="11" t="s">
        <v>806</v>
      </c>
      <c r="B784" s="9">
        <v>1</v>
      </c>
      <c r="C784" s="9">
        <v>3.2157</v>
      </c>
      <c r="D784" s="9">
        <v>0.15179999999999999</v>
      </c>
      <c r="E784" s="9">
        <v>448.74239999999998</v>
      </c>
      <c r="F784" s="9" t="s">
        <v>5</v>
      </c>
      <c r="G784" s="10">
        <v>7.9500000000000001E-2</v>
      </c>
      <c r="H784" s="173" t="s">
        <v>1090</v>
      </c>
      <c r="I784" s="173">
        <v>14936</v>
      </c>
      <c r="J784" s="173">
        <v>1804</v>
      </c>
      <c r="K784" s="173">
        <v>6450</v>
      </c>
      <c r="L784" s="173">
        <v>1345</v>
      </c>
      <c r="M784" s="173">
        <v>16281</v>
      </c>
      <c r="N784" s="173">
        <v>8254</v>
      </c>
      <c r="O784" s="173">
        <v>24535</v>
      </c>
      <c r="P784" s="173">
        <v>0.68229060529999996</v>
      </c>
      <c r="Q784" s="173">
        <v>0.69840082299999995</v>
      </c>
      <c r="R784" s="173">
        <v>0.91738836680000002</v>
      </c>
      <c r="S784" s="173">
        <v>0.79305492870000005</v>
      </c>
      <c r="T784" s="173">
        <v>0.66163123720000006</v>
      </c>
      <c r="U784" s="173">
        <v>0.23888300000000001</v>
      </c>
      <c r="V784" s="173">
        <v>0.12566734230000001</v>
      </c>
    </row>
    <row r="785" spans="1:22" ht="14.25" thickBot="1" x14ac:dyDescent="0.2">
      <c r="A785" s="11" t="s">
        <v>1089</v>
      </c>
      <c r="B785" s="9">
        <v>1</v>
      </c>
      <c r="C785" s="9">
        <v>0.83630000000000004</v>
      </c>
      <c r="D785" s="9">
        <v>3.9199999999999999E-2</v>
      </c>
      <c r="E785" s="9">
        <v>456.0607</v>
      </c>
      <c r="F785" s="9" t="s">
        <v>5</v>
      </c>
      <c r="G785" s="10">
        <v>7.6399999999999996E-2</v>
      </c>
    </row>
    <row r="786" spans="1:22" ht="14.25" thickBot="1" x14ac:dyDescent="0.2">
      <c r="A786" s="11" t="s">
        <v>813</v>
      </c>
      <c r="B786" s="9">
        <v>1</v>
      </c>
      <c r="C786" s="9">
        <v>0.55700000000000005</v>
      </c>
      <c r="D786" s="9">
        <v>2.86E-2</v>
      </c>
      <c r="E786" s="9">
        <v>379.4932</v>
      </c>
      <c r="F786" s="9" t="s">
        <v>5</v>
      </c>
      <c r="G786" s="10">
        <v>6.93E-2</v>
      </c>
    </row>
    <row r="787" spans="1:22" ht="14.25" thickBot="1" x14ac:dyDescent="0.2">
      <c r="A787" s="11" t="s">
        <v>1091</v>
      </c>
      <c r="B787" s="9">
        <v>1</v>
      </c>
      <c r="C787" s="9">
        <v>9.4600000000000004E-2</v>
      </c>
      <c r="D787" s="9">
        <v>9.1599999999999997E-3</v>
      </c>
      <c r="E787" s="9">
        <v>106.473</v>
      </c>
      <c r="F787" s="9" t="s">
        <v>5</v>
      </c>
      <c r="G787" s="10">
        <v>3.6499999999999998E-2</v>
      </c>
    </row>
    <row r="788" spans="1:22" ht="14.25" thickBot="1" x14ac:dyDescent="0.2">
      <c r="A788" s="11" t="s">
        <v>1138</v>
      </c>
      <c r="B788" s="9">
        <v>1</v>
      </c>
      <c r="C788" s="9">
        <v>1.0174000000000001</v>
      </c>
      <c r="D788" s="9">
        <v>8.0299999999999996E-2</v>
      </c>
      <c r="E788" s="9">
        <v>160.5547</v>
      </c>
      <c r="F788" s="9" t="s">
        <v>5</v>
      </c>
      <c r="G788" s="10">
        <v>4.9799999999999997E-2</v>
      </c>
    </row>
    <row r="789" spans="1:22" x14ac:dyDescent="0.15">
      <c r="A789" s="4" t="s">
        <v>1059</v>
      </c>
      <c r="B789" s="1">
        <v>1</v>
      </c>
      <c r="C789" s="1">
        <v>1.3456999999999999</v>
      </c>
      <c r="D789" s="1">
        <v>0.3861</v>
      </c>
      <c r="E789" s="1">
        <v>12.147399999999999</v>
      </c>
      <c r="F789" s="1">
        <v>5.0000000000000001E-4</v>
      </c>
      <c r="G789" s="2">
        <v>1.21E-2</v>
      </c>
    </row>
    <row r="790" spans="1:22" ht="14.25" thickBot="1" x14ac:dyDescent="0.2"/>
    <row r="791" spans="1:22" ht="15" thickBot="1" x14ac:dyDescent="0.25">
      <c r="A791" s="290" t="s">
        <v>7</v>
      </c>
      <c r="B791" s="291"/>
      <c r="C791" s="291"/>
      <c r="D791" s="291"/>
      <c r="E791" s="291"/>
      <c r="F791" s="291"/>
      <c r="G791" s="291"/>
      <c r="H791" s="173" t="s">
        <v>1004</v>
      </c>
      <c r="I791" s="173" t="s">
        <v>1005</v>
      </c>
      <c r="J791" s="173" t="s">
        <v>1006</v>
      </c>
      <c r="K791" s="173" t="s">
        <v>1007</v>
      </c>
      <c r="L791" s="173" t="s">
        <v>1008</v>
      </c>
      <c r="M791" s="173" t="s">
        <v>1009</v>
      </c>
      <c r="N791" s="173" t="s">
        <v>6</v>
      </c>
      <c r="O791" s="173" t="s">
        <v>1010</v>
      </c>
      <c r="P791" s="173" t="s">
        <v>1011</v>
      </c>
      <c r="Q791" s="173" t="s">
        <v>1012</v>
      </c>
      <c r="R791" s="173" t="s">
        <v>1013</v>
      </c>
      <c r="S791" s="173" t="s">
        <v>1014</v>
      </c>
      <c r="T791" s="173" t="s">
        <v>1015</v>
      </c>
      <c r="U791" s="173" t="s">
        <v>1016</v>
      </c>
      <c r="V791" s="173" t="s">
        <v>1017</v>
      </c>
    </row>
    <row r="792" spans="1:22" ht="14.25" x14ac:dyDescent="0.2">
      <c r="A792" s="292" t="s">
        <v>8</v>
      </c>
      <c r="B792" s="294" t="s">
        <v>1</v>
      </c>
      <c r="C792" s="294" t="s">
        <v>9</v>
      </c>
      <c r="D792" s="7" t="s">
        <v>10</v>
      </c>
      <c r="E792" s="7" t="s">
        <v>3</v>
      </c>
      <c r="F792" s="294" t="s">
        <v>4</v>
      </c>
      <c r="G792" s="296" t="s">
        <v>13</v>
      </c>
      <c r="H792" s="173" t="s">
        <v>1029</v>
      </c>
      <c r="I792" s="173">
        <v>65071</v>
      </c>
      <c r="J792" s="173">
        <v>11509</v>
      </c>
      <c r="K792" s="173">
        <v>30742</v>
      </c>
      <c r="L792" s="173">
        <v>8351</v>
      </c>
      <c r="M792" s="173">
        <v>73422</v>
      </c>
      <c r="N792" s="173">
        <v>42251</v>
      </c>
      <c r="O792" s="173">
        <v>115673</v>
      </c>
      <c r="P792" s="173">
        <v>0.66203867800000005</v>
      </c>
      <c r="Q792" s="173">
        <v>0.67914583620000002</v>
      </c>
      <c r="R792" s="173">
        <v>0.886260249</v>
      </c>
      <c r="S792" s="173">
        <v>0.76900168400000002</v>
      </c>
      <c r="T792" s="173">
        <v>0.65805986100000002</v>
      </c>
      <c r="U792" s="173">
        <v>0.22941800000000001</v>
      </c>
      <c r="V792" s="173">
        <v>0.13510650760000001</v>
      </c>
    </row>
    <row r="793" spans="1:22" ht="15" thickBot="1" x14ac:dyDescent="0.25">
      <c r="A793" s="293"/>
      <c r="B793" s="295"/>
      <c r="C793" s="295"/>
      <c r="D793" s="8" t="s">
        <v>11</v>
      </c>
      <c r="E793" s="8" t="s">
        <v>2</v>
      </c>
      <c r="F793" s="295"/>
      <c r="G793" s="297"/>
      <c r="H793" s="173" t="s">
        <v>1031</v>
      </c>
      <c r="I793" s="173">
        <v>32770</v>
      </c>
      <c r="J793" s="173">
        <v>5783</v>
      </c>
      <c r="K793" s="173">
        <v>15899</v>
      </c>
      <c r="L793" s="173">
        <v>4101</v>
      </c>
      <c r="M793" s="173">
        <v>36871</v>
      </c>
      <c r="N793" s="173">
        <v>21682</v>
      </c>
      <c r="O793" s="173">
        <v>58553</v>
      </c>
      <c r="P793" s="173">
        <v>0.65842911550000005</v>
      </c>
      <c r="Q793" s="173">
        <v>0.67332388170000002</v>
      </c>
      <c r="R793" s="173">
        <v>0.88877437550000005</v>
      </c>
      <c r="S793" s="173">
        <v>0.76619125560000001</v>
      </c>
      <c r="T793" s="173">
        <v>0.65455176910000001</v>
      </c>
      <c r="U793" s="155">
        <v>0.22106700000000001</v>
      </c>
      <c r="V793" s="173">
        <v>0.13357272649999999</v>
      </c>
    </row>
    <row r="794" spans="1:22" ht="14.25" thickBot="1" x14ac:dyDescent="0.2">
      <c r="A794" s="11" t="s">
        <v>12</v>
      </c>
      <c r="B794" s="9">
        <v>1</v>
      </c>
      <c r="C794" s="9">
        <v>0.52729999999999999</v>
      </c>
      <c r="D794" s="9">
        <v>6.6400000000000001E-3</v>
      </c>
      <c r="E794" s="9">
        <v>6305.4404999999997</v>
      </c>
      <c r="F794" s="9" t="s">
        <v>5</v>
      </c>
      <c r="G794" s="10"/>
      <c r="H794" s="173" t="s">
        <v>1149</v>
      </c>
      <c r="I794" s="173">
        <v>16519</v>
      </c>
      <c r="J794" s="173">
        <v>2925</v>
      </c>
      <c r="K794" s="173">
        <v>8358</v>
      </c>
      <c r="L794" s="173">
        <v>2126</v>
      </c>
      <c r="M794" s="173">
        <v>18645</v>
      </c>
      <c r="N794" s="173">
        <v>11283</v>
      </c>
      <c r="O794" s="173">
        <v>29928</v>
      </c>
      <c r="P794" s="173">
        <v>0.64969259560000003</v>
      </c>
      <c r="Q794" s="173">
        <v>0.66402701289999999</v>
      </c>
      <c r="R794" s="173">
        <v>0.88597479219999997</v>
      </c>
      <c r="S794" s="173">
        <v>0.75911033500000002</v>
      </c>
      <c r="T794" s="173">
        <v>0.64603581470000004</v>
      </c>
      <c r="U794" s="173">
        <v>0.20608699999999999</v>
      </c>
      <c r="V794" s="173">
        <v>0.12739769379999999</v>
      </c>
    </row>
    <row r="795" spans="1:22" ht="14.25" thickBot="1" x14ac:dyDescent="0.2">
      <c r="A795" s="11" t="s">
        <v>1254</v>
      </c>
      <c r="B795" s="9">
        <v>1</v>
      </c>
      <c r="C795" s="9">
        <v>0.67759999999999998</v>
      </c>
      <c r="D795" s="9">
        <v>1.83E-2</v>
      </c>
      <c r="E795" s="9">
        <v>1364.8309999999999</v>
      </c>
      <c r="F795" s="9" t="s">
        <v>5</v>
      </c>
      <c r="G795" s="10">
        <v>0.15870000000000001</v>
      </c>
      <c r="H795" s="173" t="s">
        <v>1150</v>
      </c>
      <c r="I795" s="173">
        <v>16251</v>
      </c>
      <c r="J795" s="173">
        <v>2858</v>
      </c>
      <c r="K795" s="173">
        <v>7541</v>
      </c>
      <c r="L795" s="173">
        <v>1975</v>
      </c>
      <c r="M795" s="173">
        <v>18226</v>
      </c>
      <c r="N795" s="173">
        <v>10399</v>
      </c>
      <c r="O795" s="173">
        <v>28625</v>
      </c>
      <c r="P795" s="173">
        <v>0.66756331879999997</v>
      </c>
      <c r="Q795" s="173">
        <v>0.68304472090000001</v>
      </c>
      <c r="R795" s="173">
        <v>0.8916383189</v>
      </c>
      <c r="S795" s="173">
        <v>0.77352563190000001</v>
      </c>
      <c r="T795" s="173">
        <v>0.66391411469999995</v>
      </c>
      <c r="U795" s="173">
        <v>0.23846500000000001</v>
      </c>
      <c r="V795" s="173">
        <v>0.1362679688</v>
      </c>
    </row>
    <row r="796" spans="1:22" ht="14.25" thickBot="1" x14ac:dyDescent="0.2">
      <c r="A796" s="11" t="s">
        <v>1058</v>
      </c>
      <c r="B796" s="9">
        <v>1</v>
      </c>
      <c r="C796" s="9">
        <v>0.88729999999999998</v>
      </c>
      <c r="D796" s="9">
        <v>3.3500000000000002E-2</v>
      </c>
      <c r="E796" s="9">
        <v>699.57169999999996</v>
      </c>
      <c r="F796" s="9" t="s">
        <v>5</v>
      </c>
      <c r="G796" s="10">
        <v>9.4600000000000004E-2</v>
      </c>
      <c r="H796" s="173" t="s">
        <v>1033</v>
      </c>
      <c r="I796" s="173">
        <v>45032</v>
      </c>
      <c r="J796" s="173">
        <v>8724</v>
      </c>
      <c r="K796" s="173">
        <v>25845</v>
      </c>
      <c r="L796" s="173">
        <v>5580</v>
      </c>
      <c r="M796" s="173">
        <v>50612</v>
      </c>
      <c r="N796" s="173">
        <v>34569</v>
      </c>
      <c r="O796" s="173">
        <v>85181</v>
      </c>
      <c r="P796" s="173">
        <v>0.63107970089999998</v>
      </c>
      <c r="Q796" s="173">
        <v>0.63535420519999997</v>
      </c>
      <c r="R796" s="173">
        <v>0.88974946649999997</v>
      </c>
      <c r="S796" s="173">
        <v>0.74133460640000004</v>
      </c>
      <c r="T796" s="173">
        <v>0.6375355238</v>
      </c>
      <c r="U796" s="173">
        <v>0.19808899999999999</v>
      </c>
      <c r="V796" s="173">
        <v>0.1313002845</v>
      </c>
    </row>
    <row r="797" spans="1:22" ht="14.25" thickBot="1" x14ac:dyDescent="0.2">
      <c r="A797" s="11" t="s">
        <v>150</v>
      </c>
      <c r="B797" s="9">
        <v>1</v>
      </c>
      <c r="C797" s="9">
        <v>0.56659999999999999</v>
      </c>
      <c r="D797" s="9">
        <v>2.3699999999999999E-2</v>
      </c>
      <c r="E797" s="9">
        <v>573.75360000000001</v>
      </c>
      <c r="F797" s="9" t="s">
        <v>5</v>
      </c>
      <c r="G797" s="10">
        <v>0.1051</v>
      </c>
      <c r="H797" s="173" t="s">
        <v>1043</v>
      </c>
      <c r="I797" s="173">
        <v>17015</v>
      </c>
      <c r="J797" s="173">
        <v>3387</v>
      </c>
      <c r="K797" s="173">
        <v>9276</v>
      </c>
      <c r="L797" s="173">
        <v>2004</v>
      </c>
      <c r="M797" s="173">
        <v>19019</v>
      </c>
      <c r="N797" s="173">
        <v>12663</v>
      </c>
      <c r="O797" s="173">
        <v>31682</v>
      </c>
      <c r="P797" s="173">
        <v>0.64396187110000003</v>
      </c>
      <c r="Q797" s="173">
        <v>0.64717964319999999</v>
      </c>
      <c r="R797" s="173">
        <v>0.89463168410000005</v>
      </c>
      <c r="S797" s="173">
        <v>0.75104833370000001</v>
      </c>
      <c r="T797" s="173">
        <v>0.65336141020000005</v>
      </c>
      <c r="U797" s="173">
        <v>0.223109</v>
      </c>
      <c r="V797" s="173">
        <v>0.14197539300000001</v>
      </c>
    </row>
    <row r="798" spans="1:22" ht="14.25" thickBot="1" x14ac:dyDescent="0.2">
      <c r="A798" s="11" t="s">
        <v>764</v>
      </c>
      <c r="B798" s="9">
        <v>1</v>
      </c>
      <c r="C798" s="9">
        <v>0.93030000000000002</v>
      </c>
      <c r="D798" s="9">
        <v>4.6899999999999997E-2</v>
      </c>
      <c r="E798" s="9">
        <v>393.22710000000001</v>
      </c>
      <c r="F798" s="9" t="s">
        <v>5</v>
      </c>
      <c r="G798" s="10">
        <v>6.9400000000000003E-2</v>
      </c>
      <c r="H798" s="173" t="s">
        <v>1045</v>
      </c>
      <c r="I798" s="173">
        <v>13527</v>
      </c>
      <c r="J798" s="173">
        <v>3022</v>
      </c>
      <c r="K798" s="173">
        <v>10630</v>
      </c>
      <c r="L798" s="173">
        <v>1785</v>
      </c>
      <c r="M798" s="173">
        <v>15312</v>
      </c>
      <c r="N798" s="173">
        <v>13652</v>
      </c>
      <c r="O798" s="173">
        <v>28964</v>
      </c>
      <c r="P798" s="173">
        <v>0.5713644524</v>
      </c>
      <c r="Q798" s="173">
        <v>0.55996191579999999</v>
      </c>
      <c r="R798" s="173">
        <v>0.88342476489999999</v>
      </c>
      <c r="S798" s="173">
        <v>0.68544934000000002</v>
      </c>
      <c r="T798" s="173">
        <v>0.60493772700000004</v>
      </c>
      <c r="U798" s="173">
        <v>0.149532</v>
      </c>
      <c r="V798" s="173">
        <v>0.1174111808</v>
      </c>
    </row>
    <row r="799" spans="1:22" ht="14.25" thickBot="1" x14ac:dyDescent="0.2">
      <c r="A799" s="11" t="s">
        <v>806</v>
      </c>
      <c r="B799" s="9">
        <v>1</v>
      </c>
      <c r="C799" s="9">
        <v>2.5587</v>
      </c>
      <c r="D799" s="9">
        <v>0.1537</v>
      </c>
      <c r="E799" s="9">
        <v>276.98200000000003</v>
      </c>
      <c r="F799" s="9" t="s">
        <v>5</v>
      </c>
      <c r="G799" s="10">
        <v>6.3200000000000006E-2</v>
      </c>
      <c r="H799" s="173" t="s">
        <v>1090</v>
      </c>
      <c r="I799" s="173">
        <v>14490</v>
      </c>
      <c r="J799" s="173">
        <v>2315</v>
      </c>
      <c r="K799" s="173">
        <v>5939</v>
      </c>
      <c r="L799" s="173">
        <v>1791</v>
      </c>
      <c r="M799" s="173">
        <v>16281</v>
      </c>
      <c r="N799" s="173">
        <v>8254</v>
      </c>
      <c r="O799" s="173">
        <v>24535</v>
      </c>
      <c r="P799" s="173">
        <v>0.68493988179999998</v>
      </c>
      <c r="Q799" s="173">
        <v>0.7092858192</v>
      </c>
      <c r="R799" s="173">
        <v>0.88999447210000004</v>
      </c>
      <c r="S799" s="173">
        <v>0.78943067280000001</v>
      </c>
      <c r="T799" s="173">
        <v>0.66435052080000001</v>
      </c>
      <c r="U799" s="173">
        <v>0.24024300000000001</v>
      </c>
      <c r="V799" s="173">
        <v>0.12767336160000001</v>
      </c>
    </row>
    <row r="800" spans="1:22" ht="14.25" thickBot="1" x14ac:dyDescent="0.2">
      <c r="A800" s="11" t="s">
        <v>1089</v>
      </c>
      <c r="B800" s="9">
        <v>1</v>
      </c>
      <c r="C800" s="9">
        <v>0.81769999999999998</v>
      </c>
      <c r="D800" s="9">
        <v>3.9399999999999998E-2</v>
      </c>
      <c r="E800" s="9">
        <v>429.94330000000002</v>
      </c>
      <c r="F800" s="9" t="s">
        <v>5</v>
      </c>
      <c r="G800" s="10">
        <v>7.4700000000000003E-2</v>
      </c>
    </row>
    <row r="801" spans="1:7" ht="14.25" thickBot="1" x14ac:dyDescent="0.2">
      <c r="A801" s="11" t="s">
        <v>813</v>
      </c>
      <c r="B801" s="9">
        <v>1</v>
      </c>
      <c r="C801" s="9">
        <v>0.37030000000000002</v>
      </c>
      <c r="D801" s="9">
        <v>2.9100000000000001E-2</v>
      </c>
      <c r="E801" s="9">
        <v>161.9272</v>
      </c>
      <c r="F801" s="9" t="s">
        <v>5</v>
      </c>
      <c r="G801" s="10">
        <v>4.6100000000000002E-2</v>
      </c>
    </row>
    <row r="802" spans="1:7" ht="14.25" thickBot="1" x14ac:dyDescent="0.2">
      <c r="A802" s="11" t="s">
        <v>1091</v>
      </c>
      <c r="B802" s="9">
        <v>1</v>
      </c>
      <c r="C802" s="9">
        <v>0.1077</v>
      </c>
      <c r="D802" s="9">
        <v>9.2300000000000004E-3</v>
      </c>
      <c r="E802" s="9">
        <v>136.29320000000001</v>
      </c>
      <c r="F802" s="9" t="s">
        <v>5</v>
      </c>
      <c r="G802" s="10">
        <v>4.1599999999999998E-2</v>
      </c>
    </row>
    <row r="803" spans="1:7" ht="14.25" thickBot="1" x14ac:dyDescent="0.2">
      <c r="A803" s="11" t="s">
        <v>1138</v>
      </c>
      <c r="B803" s="9">
        <v>1</v>
      </c>
      <c r="C803" s="9">
        <v>0.76759999999999995</v>
      </c>
      <c r="D803" s="9">
        <v>8.2199999999999995E-2</v>
      </c>
      <c r="E803" s="9">
        <v>87.242699999999999</v>
      </c>
      <c r="F803" s="9" t="s">
        <v>5</v>
      </c>
      <c r="G803" s="10">
        <v>3.7600000000000001E-2</v>
      </c>
    </row>
    <row r="804" spans="1:7" x14ac:dyDescent="0.15">
      <c r="A804" s="4" t="s">
        <v>140</v>
      </c>
      <c r="B804" s="1">
        <v>1</v>
      </c>
      <c r="C804" s="1">
        <v>1.0281</v>
      </c>
      <c r="D804" s="1">
        <v>0.13769999999999999</v>
      </c>
      <c r="E804" s="1">
        <v>55.755299999999998</v>
      </c>
      <c r="F804" s="1" t="s">
        <v>5</v>
      </c>
      <c r="G804" s="2">
        <v>2.6100000000000002E-2</v>
      </c>
    </row>
  </sheetData>
  <sortState ref="A5:G13">
    <sortCondition descending="1" ref="E5:E13"/>
  </sortState>
  <mergeCells count="288">
    <mergeCell ref="A149:G149"/>
    <mergeCell ref="A150:A151"/>
    <mergeCell ref="B150:B151"/>
    <mergeCell ref="C150:C151"/>
    <mergeCell ref="F150:F151"/>
    <mergeCell ref="G150:G151"/>
    <mergeCell ref="A167:G167"/>
    <mergeCell ref="A168:A169"/>
    <mergeCell ref="B168:B169"/>
    <mergeCell ref="C168:C169"/>
    <mergeCell ref="F168:F169"/>
    <mergeCell ref="G168:G169"/>
    <mergeCell ref="A20:G20"/>
    <mergeCell ref="A21:A22"/>
    <mergeCell ref="B21:B22"/>
    <mergeCell ref="C21:C22"/>
    <mergeCell ref="F21:F22"/>
    <mergeCell ref="G21:G22"/>
    <mergeCell ref="A2:G2"/>
    <mergeCell ref="A3:A4"/>
    <mergeCell ref="B3:B4"/>
    <mergeCell ref="C3:C4"/>
    <mergeCell ref="F3:F4"/>
    <mergeCell ref="G3:G4"/>
    <mergeCell ref="A54:G54"/>
    <mergeCell ref="A55:A56"/>
    <mergeCell ref="B55:B56"/>
    <mergeCell ref="C55:C56"/>
    <mergeCell ref="F55:F56"/>
    <mergeCell ref="G55:G56"/>
    <mergeCell ref="A38:G38"/>
    <mergeCell ref="A39:A40"/>
    <mergeCell ref="B39:B40"/>
    <mergeCell ref="C39:C40"/>
    <mergeCell ref="F39:F40"/>
    <mergeCell ref="G39:G40"/>
    <mergeCell ref="A185:G185"/>
    <mergeCell ref="A186:A187"/>
    <mergeCell ref="B186:B187"/>
    <mergeCell ref="C186:C187"/>
    <mergeCell ref="F186:F187"/>
    <mergeCell ref="G186:G187"/>
    <mergeCell ref="A74:G74"/>
    <mergeCell ref="A75:A76"/>
    <mergeCell ref="B75:B76"/>
    <mergeCell ref="C75:C76"/>
    <mergeCell ref="F75:F76"/>
    <mergeCell ref="G75:G76"/>
    <mergeCell ref="A103:G103"/>
    <mergeCell ref="A104:A105"/>
    <mergeCell ref="B104:B105"/>
    <mergeCell ref="C104:C105"/>
    <mergeCell ref="F104:F105"/>
    <mergeCell ref="G104:G105"/>
    <mergeCell ref="A131:G131"/>
    <mergeCell ref="A132:A133"/>
    <mergeCell ref="B132:B133"/>
    <mergeCell ref="C132:C133"/>
    <mergeCell ref="F132:F133"/>
    <mergeCell ref="G132:G133"/>
    <mergeCell ref="A218:G218"/>
    <mergeCell ref="A219:A220"/>
    <mergeCell ref="B219:B220"/>
    <mergeCell ref="C219:C220"/>
    <mergeCell ref="F219:F220"/>
    <mergeCell ref="G219:G220"/>
    <mergeCell ref="A203:G203"/>
    <mergeCell ref="A204:A205"/>
    <mergeCell ref="B204:B205"/>
    <mergeCell ref="C204:C205"/>
    <mergeCell ref="F204:F205"/>
    <mergeCell ref="G204:G205"/>
    <mergeCell ref="A250:G250"/>
    <mergeCell ref="A251:A252"/>
    <mergeCell ref="B251:B252"/>
    <mergeCell ref="C251:C252"/>
    <mergeCell ref="F251:F252"/>
    <mergeCell ref="G251:G252"/>
    <mergeCell ref="A234:G234"/>
    <mergeCell ref="A235:A236"/>
    <mergeCell ref="B235:B236"/>
    <mergeCell ref="C235:C236"/>
    <mergeCell ref="F235:F236"/>
    <mergeCell ref="G235:G236"/>
    <mergeCell ref="A282:G282"/>
    <mergeCell ref="A283:A284"/>
    <mergeCell ref="B283:B284"/>
    <mergeCell ref="C283:C284"/>
    <mergeCell ref="F283:F284"/>
    <mergeCell ref="G283:G284"/>
    <mergeCell ref="A266:G266"/>
    <mergeCell ref="A267:A268"/>
    <mergeCell ref="B267:B268"/>
    <mergeCell ref="C267:C268"/>
    <mergeCell ref="F267:F268"/>
    <mergeCell ref="G267:G268"/>
    <mergeCell ref="A313:G313"/>
    <mergeCell ref="A314:A315"/>
    <mergeCell ref="B314:B315"/>
    <mergeCell ref="C314:C315"/>
    <mergeCell ref="F314:F315"/>
    <mergeCell ref="G314:G315"/>
    <mergeCell ref="A298:G298"/>
    <mergeCell ref="A299:A300"/>
    <mergeCell ref="B299:B300"/>
    <mergeCell ref="C299:C300"/>
    <mergeCell ref="F299:F300"/>
    <mergeCell ref="G299:G300"/>
    <mergeCell ref="A347:G347"/>
    <mergeCell ref="A348:A349"/>
    <mergeCell ref="B348:B349"/>
    <mergeCell ref="C348:C349"/>
    <mergeCell ref="F348:F349"/>
    <mergeCell ref="G348:G349"/>
    <mergeCell ref="A330:G330"/>
    <mergeCell ref="A331:A332"/>
    <mergeCell ref="B331:B332"/>
    <mergeCell ref="C331:C332"/>
    <mergeCell ref="F331:F332"/>
    <mergeCell ref="G331:G332"/>
    <mergeCell ref="A380:G380"/>
    <mergeCell ref="A381:A382"/>
    <mergeCell ref="B381:B382"/>
    <mergeCell ref="C381:C382"/>
    <mergeCell ref="F381:F382"/>
    <mergeCell ref="G381:G382"/>
    <mergeCell ref="A364:G364"/>
    <mergeCell ref="A365:A366"/>
    <mergeCell ref="B365:B366"/>
    <mergeCell ref="C365:C366"/>
    <mergeCell ref="F365:F366"/>
    <mergeCell ref="G365:G366"/>
    <mergeCell ref="A411:G411"/>
    <mergeCell ref="A412:A413"/>
    <mergeCell ref="B412:B413"/>
    <mergeCell ref="C412:C413"/>
    <mergeCell ref="F412:F413"/>
    <mergeCell ref="G412:G413"/>
    <mergeCell ref="A395:G395"/>
    <mergeCell ref="A396:A397"/>
    <mergeCell ref="B396:B397"/>
    <mergeCell ref="C396:C397"/>
    <mergeCell ref="F396:F397"/>
    <mergeCell ref="G396:G397"/>
    <mergeCell ref="A444:G444"/>
    <mergeCell ref="A445:A446"/>
    <mergeCell ref="B445:B446"/>
    <mergeCell ref="C445:C446"/>
    <mergeCell ref="F445:F446"/>
    <mergeCell ref="G445:G446"/>
    <mergeCell ref="A427:G427"/>
    <mergeCell ref="A428:A429"/>
    <mergeCell ref="B428:B429"/>
    <mergeCell ref="C428:C429"/>
    <mergeCell ref="F428:F429"/>
    <mergeCell ref="G428:G429"/>
    <mergeCell ref="A477:G477"/>
    <mergeCell ref="A478:A479"/>
    <mergeCell ref="B478:B479"/>
    <mergeCell ref="C478:C479"/>
    <mergeCell ref="F478:F479"/>
    <mergeCell ref="G478:G479"/>
    <mergeCell ref="A461:G461"/>
    <mergeCell ref="A462:A463"/>
    <mergeCell ref="B462:B463"/>
    <mergeCell ref="C462:C463"/>
    <mergeCell ref="F462:F463"/>
    <mergeCell ref="G462:G463"/>
    <mergeCell ref="A515:G515"/>
    <mergeCell ref="A516:A517"/>
    <mergeCell ref="B516:B517"/>
    <mergeCell ref="C516:C517"/>
    <mergeCell ref="F516:F517"/>
    <mergeCell ref="G516:G517"/>
    <mergeCell ref="A493:G493"/>
    <mergeCell ref="A494:A495"/>
    <mergeCell ref="B494:B495"/>
    <mergeCell ref="C494:C495"/>
    <mergeCell ref="F494:F495"/>
    <mergeCell ref="G494:G495"/>
    <mergeCell ref="A545:G545"/>
    <mergeCell ref="A546:A547"/>
    <mergeCell ref="B546:B547"/>
    <mergeCell ref="C546:C547"/>
    <mergeCell ref="F546:F547"/>
    <mergeCell ref="G546:G547"/>
    <mergeCell ref="A530:G530"/>
    <mergeCell ref="A531:A532"/>
    <mergeCell ref="B531:B532"/>
    <mergeCell ref="C531:C532"/>
    <mergeCell ref="F531:F532"/>
    <mergeCell ref="G531:G532"/>
    <mergeCell ref="A576:G576"/>
    <mergeCell ref="A577:A578"/>
    <mergeCell ref="B577:B578"/>
    <mergeCell ref="C577:C578"/>
    <mergeCell ref="F577:F578"/>
    <mergeCell ref="G577:G578"/>
    <mergeCell ref="A560:G560"/>
    <mergeCell ref="A561:A562"/>
    <mergeCell ref="B561:B562"/>
    <mergeCell ref="C561:C562"/>
    <mergeCell ref="F561:F562"/>
    <mergeCell ref="G561:G562"/>
    <mergeCell ref="A607:G607"/>
    <mergeCell ref="A608:A609"/>
    <mergeCell ref="B608:B609"/>
    <mergeCell ref="C608:C609"/>
    <mergeCell ref="F608:F609"/>
    <mergeCell ref="G608:G609"/>
    <mergeCell ref="A592:G592"/>
    <mergeCell ref="A593:A594"/>
    <mergeCell ref="B593:B594"/>
    <mergeCell ref="C593:C594"/>
    <mergeCell ref="F593:F594"/>
    <mergeCell ref="G593:G594"/>
    <mergeCell ref="A637:G637"/>
    <mergeCell ref="A638:A639"/>
    <mergeCell ref="B638:B639"/>
    <mergeCell ref="C638:C639"/>
    <mergeCell ref="F638:F639"/>
    <mergeCell ref="G638:G639"/>
    <mergeCell ref="A622:G622"/>
    <mergeCell ref="A623:A624"/>
    <mergeCell ref="B623:B624"/>
    <mergeCell ref="C623:C624"/>
    <mergeCell ref="F623:F624"/>
    <mergeCell ref="G623:G624"/>
    <mergeCell ref="A668:G668"/>
    <mergeCell ref="A669:A670"/>
    <mergeCell ref="B669:B670"/>
    <mergeCell ref="C669:C670"/>
    <mergeCell ref="F669:F670"/>
    <mergeCell ref="G669:G670"/>
    <mergeCell ref="A652:G652"/>
    <mergeCell ref="A653:A654"/>
    <mergeCell ref="B653:B654"/>
    <mergeCell ref="C653:C654"/>
    <mergeCell ref="F653:F654"/>
    <mergeCell ref="G653:G654"/>
    <mergeCell ref="A698:G698"/>
    <mergeCell ref="A699:A700"/>
    <mergeCell ref="B699:B700"/>
    <mergeCell ref="C699:C700"/>
    <mergeCell ref="F699:F700"/>
    <mergeCell ref="G699:G700"/>
    <mergeCell ref="A683:G683"/>
    <mergeCell ref="A684:A685"/>
    <mergeCell ref="B684:B685"/>
    <mergeCell ref="C684:C685"/>
    <mergeCell ref="F684:F685"/>
    <mergeCell ref="G684:G685"/>
    <mergeCell ref="A734:G734"/>
    <mergeCell ref="A735:A736"/>
    <mergeCell ref="B735:B736"/>
    <mergeCell ref="C735:C736"/>
    <mergeCell ref="F735:F736"/>
    <mergeCell ref="G735:G736"/>
    <mergeCell ref="A716:G716"/>
    <mergeCell ref="A717:A718"/>
    <mergeCell ref="B717:B718"/>
    <mergeCell ref="C717:C718"/>
    <mergeCell ref="F717:F718"/>
    <mergeCell ref="G717:G718"/>
    <mergeCell ref="A762:G762"/>
    <mergeCell ref="A763:A764"/>
    <mergeCell ref="B763:B764"/>
    <mergeCell ref="C763:C764"/>
    <mergeCell ref="F763:F764"/>
    <mergeCell ref="G763:G764"/>
    <mergeCell ref="A748:G748"/>
    <mergeCell ref="A749:A750"/>
    <mergeCell ref="B749:B750"/>
    <mergeCell ref="C749:C750"/>
    <mergeCell ref="F749:F750"/>
    <mergeCell ref="G749:G750"/>
    <mergeCell ref="A791:G791"/>
    <mergeCell ref="A792:A793"/>
    <mergeCell ref="B792:B793"/>
    <mergeCell ref="C792:C793"/>
    <mergeCell ref="F792:F793"/>
    <mergeCell ref="G792:G793"/>
    <mergeCell ref="A776:G776"/>
    <mergeCell ref="A777:A778"/>
    <mergeCell ref="B777:B778"/>
    <mergeCell ref="C777:C778"/>
    <mergeCell ref="F777:F778"/>
    <mergeCell ref="G777:G778"/>
  </mergeCells>
  <phoneticPr fontId="2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H100"/>
  <sheetViews>
    <sheetView showGridLines="0" zoomScale="96" zoomScaleNormal="96" workbookViewId="0">
      <pane xSplit="2" topLeftCell="L1" activePane="topRight" state="frozen"/>
      <selection activeCell="AH2" sqref="AH2:AK12"/>
      <selection pane="topRight" activeCell="Z1" sqref="Z1"/>
    </sheetView>
  </sheetViews>
  <sheetFormatPr defaultRowHeight="13.5" x14ac:dyDescent="0.15"/>
  <cols>
    <col min="1" max="1" width="5.375" style="230" customWidth="1"/>
    <col min="2" max="11" width="9" style="230"/>
    <col min="12" max="13" width="9.125" style="230" bestFit="1" customWidth="1"/>
    <col min="14" max="14" width="9.75" style="230" customWidth="1"/>
    <col min="15" max="15" width="9" style="230"/>
    <col min="16" max="16" width="9.125" style="230" bestFit="1" customWidth="1"/>
    <col min="17" max="17" width="4.875" style="230" customWidth="1"/>
    <col min="18" max="18" width="11.75" style="230" customWidth="1"/>
    <col min="19" max="20" width="11.375" style="230" customWidth="1"/>
    <col min="21" max="21" width="10.5" style="230" customWidth="1"/>
    <col min="22" max="22" width="11.625" style="230" customWidth="1"/>
    <col min="23" max="23" width="11" style="230" customWidth="1"/>
    <col min="24" max="24" width="10.75" style="230" customWidth="1"/>
    <col min="25" max="25" width="4.625" style="230" customWidth="1"/>
    <col min="26" max="26" width="10.875" style="230" customWidth="1"/>
    <col min="27" max="27" width="9.25" style="230" customWidth="1"/>
    <col min="28" max="28" width="9.75" style="230" customWidth="1"/>
    <col min="29" max="29" width="10.75" style="230" customWidth="1"/>
    <col min="30" max="30" width="5.25" style="230" customWidth="1"/>
    <col min="31" max="16384" width="9" style="230"/>
  </cols>
  <sheetData>
    <row r="1" spans="1:34" x14ac:dyDescent="0.15">
      <c r="R1" s="230" t="s">
        <v>1440</v>
      </c>
      <c r="Z1" s="230" t="s">
        <v>1016</v>
      </c>
      <c r="AA1" s="230" t="s">
        <v>1443</v>
      </c>
      <c r="AE1" s="230" t="s">
        <v>1444</v>
      </c>
    </row>
    <row r="2" spans="1:34" ht="16.5" x14ac:dyDescent="0.35">
      <c r="A2" s="174" t="s">
        <v>1438</v>
      </c>
      <c r="B2" s="175" t="s">
        <v>1004</v>
      </c>
      <c r="C2" s="175" t="s">
        <v>1005</v>
      </c>
      <c r="D2" s="175" t="s">
        <v>1006</v>
      </c>
      <c r="E2" s="175" t="s">
        <v>1007</v>
      </c>
      <c r="F2" s="175" t="s">
        <v>1008</v>
      </c>
      <c r="G2" s="175" t="s">
        <v>1009</v>
      </c>
      <c r="H2" s="175" t="s">
        <v>6</v>
      </c>
      <c r="I2" s="175" t="s">
        <v>1010</v>
      </c>
      <c r="J2" s="175" t="s">
        <v>1011</v>
      </c>
      <c r="K2" s="175" t="s">
        <v>1012</v>
      </c>
      <c r="L2" s="175" t="s">
        <v>1013</v>
      </c>
      <c r="M2" s="175" t="s">
        <v>1014</v>
      </c>
      <c r="N2" s="175" t="s">
        <v>1015</v>
      </c>
      <c r="O2" s="175" t="s">
        <v>1016</v>
      </c>
      <c r="P2" s="176" t="s">
        <v>1017</v>
      </c>
      <c r="R2" s="117" t="str">
        <f>R1</f>
        <v>模型3</v>
      </c>
      <c r="S2" s="118" t="s">
        <v>1019</v>
      </c>
      <c r="T2" s="118" t="s">
        <v>1020</v>
      </c>
      <c r="U2" s="118" t="s">
        <v>1021</v>
      </c>
      <c r="V2" s="118" t="s">
        <v>1022</v>
      </c>
      <c r="W2" s="118" t="s">
        <v>1023</v>
      </c>
      <c r="X2" s="118" t="s">
        <v>1024</v>
      </c>
      <c r="Z2" s="163" t="s">
        <v>1232</v>
      </c>
      <c r="AA2" s="163" t="s">
        <v>1003</v>
      </c>
      <c r="AB2" s="163" t="s">
        <v>1230</v>
      </c>
      <c r="AC2" s="163" t="s">
        <v>1231</v>
      </c>
      <c r="AE2" s="174" t="s">
        <v>1025</v>
      </c>
      <c r="AF2" s="175" t="s">
        <v>1026</v>
      </c>
      <c r="AG2" s="175" t="s">
        <v>1027</v>
      </c>
      <c r="AH2" s="176" t="s">
        <v>1028</v>
      </c>
    </row>
    <row r="3" spans="1:34" ht="16.5" x14ac:dyDescent="0.35">
      <c r="A3" s="177" t="s">
        <v>1439</v>
      </c>
      <c r="B3" s="178" t="s">
        <v>1029</v>
      </c>
      <c r="C3" s="178">
        <v>65478</v>
      </c>
      <c r="D3" s="178">
        <v>10780</v>
      </c>
      <c r="E3" s="178">
        <v>31471</v>
      </c>
      <c r="F3" s="178">
        <v>7944</v>
      </c>
      <c r="G3" s="178">
        <v>73422</v>
      </c>
      <c r="H3" s="178">
        <v>42251</v>
      </c>
      <c r="I3" s="178">
        <v>115673</v>
      </c>
      <c r="J3" s="178">
        <v>0.6592549687</v>
      </c>
      <c r="K3" s="178">
        <v>0.6753860277</v>
      </c>
      <c r="L3" s="178">
        <v>0.89180354660000005</v>
      </c>
      <c r="M3" s="178">
        <v>0.76865194189999997</v>
      </c>
      <c r="N3" s="138">
        <v>0.65674137629999996</v>
      </c>
      <c r="O3" s="138">
        <v>0.224049</v>
      </c>
      <c r="P3" s="23">
        <v>0.13409958869999999</v>
      </c>
      <c r="R3" s="119" t="s">
        <v>1030</v>
      </c>
      <c r="S3" s="119">
        <f t="shared" ref="S3:S12" ca="1" si="0">OFFSET($A$2,MATCH($R$1,A:A,0)+ROW()-5,COLUMN()-11)</f>
        <v>115673</v>
      </c>
      <c r="T3" s="119">
        <f t="shared" ref="T3:T12" ca="1" si="1">OFFSET($A$2,MATCH($R$1,A:A,0)+ROW()-5,COLUMN()-14)</f>
        <v>73422</v>
      </c>
      <c r="U3" s="119">
        <f t="shared" ref="U3:U12" ca="1" si="2">OFFSET($A$2,MATCH($R$1,A:A,0)+ROW()-5,COLUMN()-14)</f>
        <v>42251</v>
      </c>
      <c r="V3" s="260">
        <f t="shared" ref="V3:V12" ca="1" si="3">OFFSET($A$2,MATCH($R$1,A:A,0)+ROW()-5,COLUMN()-9)</f>
        <v>0.65936762179999997</v>
      </c>
      <c r="W3" s="260">
        <f t="shared" ref="W3:W12" ca="1" si="4">OFFSET($A$2,MATCH($R$1,A:A,0)+ROW()-5,COLUMN()-9)</f>
        <v>0.22945599999999999</v>
      </c>
      <c r="X3" s="260">
        <f t="shared" ref="X3:X12" ca="1" si="5">OFFSET($A$2,MATCH($R$1,A:A,0)+ROW()-5,COLUMN()-9)</f>
        <v>0.13609844460000001</v>
      </c>
      <c r="Z3" s="231" t="str">
        <f t="shared" ref="Z3:Z12" si="6">R3</f>
        <v>训练集</v>
      </c>
      <c r="AA3" s="232">
        <f ca="1">IF($Z$1="ks",OFFSET($A$2,MATCH($AA$2,A:A,0)+ROW()-5,COLUMN()-13),IF($Z$1="auc",OFFSET($A$2,MATCH($AA$2,A:A,0)+ROW()-5,COLUMN()-14),OFFSET($A$2,MATCH($AA$2,A:A,0)+ROW()-5,COLUMN()-12)))</f>
        <v>0.224049</v>
      </c>
      <c r="AB3" s="232">
        <f ca="1">IF($Z$1="ks",OFFSET($A$2,MATCH($AB$2,A:A,0)+ROW()-5,COLUMN()-14),IF($Z$1="auc",OFFSET($A$2,MATCH($AB$2,A:A,0)+ROW()-5,COLUMN()-15),OFFSET($A$2,MATCH($AB$2,A:A,0)+ROW()-5,COLUMN()-13)))</f>
        <v>0.22942699999999999</v>
      </c>
      <c r="AC3" s="232">
        <f ca="1">IF($Z$1="ks",OFFSET($A$2,MATCH($AC$2,A:A,0)+ROW()-5,COLUMN()-15),IF($Z$1="auc",OFFSET($A$2,MATCH($AC$2,A:A,0)+ROW()-5,COLUMN()-16),OFFSET($A$2,MATCH($AC$2,A:A,0)+ROW()-5,COLUMN()-14)))</f>
        <v>0.22945599999999999</v>
      </c>
      <c r="AE3" s="149" t="s">
        <v>1386</v>
      </c>
      <c r="AF3" s="138">
        <f t="shared" ref="AF3:AH4" ca="1" si="7">AA5</f>
        <v>0.24347299999999999</v>
      </c>
      <c r="AG3" s="138">
        <f t="shared" ca="1" si="7"/>
        <v>0.25240699999999999</v>
      </c>
      <c r="AH3" s="23">
        <f t="shared" ca="1" si="7"/>
        <v>0.249135</v>
      </c>
    </row>
    <row r="4" spans="1:34" ht="16.5" x14ac:dyDescent="0.35">
      <c r="A4" s="177" t="s">
        <v>1439</v>
      </c>
      <c r="B4" s="178" t="s">
        <v>1031</v>
      </c>
      <c r="C4" s="178">
        <v>32552</v>
      </c>
      <c r="D4" s="178">
        <v>6226</v>
      </c>
      <c r="E4" s="178">
        <v>15456</v>
      </c>
      <c r="F4" s="178">
        <v>4319</v>
      </c>
      <c r="G4" s="178">
        <v>36871</v>
      </c>
      <c r="H4" s="178">
        <v>21682</v>
      </c>
      <c r="I4" s="178">
        <v>58553</v>
      </c>
      <c r="J4" s="178">
        <v>0.66227178799999997</v>
      </c>
      <c r="K4" s="178">
        <v>0.67805365770000003</v>
      </c>
      <c r="L4" s="178">
        <v>0.88286186980000003</v>
      </c>
      <c r="M4" s="178">
        <v>0.7670212891</v>
      </c>
      <c r="N4" s="138">
        <v>0.66525095769999998</v>
      </c>
      <c r="O4" s="138">
        <v>0.239452</v>
      </c>
      <c r="P4" s="23">
        <v>0.1414067967</v>
      </c>
      <c r="R4" s="119" t="s">
        <v>1032</v>
      </c>
      <c r="S4" s="119">
        <f t="shared" ca="1" si="0"/>
        <v>58553</v>
      </c>
      <c r="T4" s="119">
        <f t="shared" ca="1" si="1"/>
        <v>36871</v>
      </c>
      <c r="U4" s="119">
        <f t="shared" ca="1" si="2"/>
        <v>21682</v>
      </c>
      <c r="V4" s="260">
        <f t="shared" ca="1" si="3"/>
        <v>0.66743115689999999</v>
      </c>
      <c r="W4" s="260">
        <f t="shared" ca="1" si="4"/>
        <v>0.24318699999999999</v>
      </c>
      <c r="X4" s="260">
        <f t="shared" ca="1" si="5"/>
        <v>0.14302215830000001</v>
      </c>
      <c r="Z4" s="231" t="str">
        <f t="shared" si="6"/>
        <v>测试集</v>
      </c>
      <c r="AA4" s="232">
        <f t="shared" ref="AA4:AA12" ca="1" si="8">IF($Z$1="ks",OFFSET($A$2,MATCH($AA$2,A:A,0)+ROW()-5,COLUMN()-13),IF($Z$1="auc",OFFSET($A$2,MATCH($AA$2,A:A,0)+ROW()-5,COLUMN()-14),OFFSET($A$2,MATCH($AA$2,A:A,0)+ROW()-5,COLUMN()-12)))</f>
        <v>0.239452</v>
      </c>
      <c r="AB4" s="232">
        <f t="shared" ref="AB4:AB12" ca="1" si="9">IF($Z$1="ks",OFFSET($A$2,MATCH($AB$2,A:A,0)+ROW()-5,COLUMN()-14),IF($Z$1="auc",OFFSET($A$2,MATCH($AB$2,A:A,0)+ROW()-5,COLUMN()-15),OFFSET($A$2,MATCH($AB$2,A:A,0)+ROW()-5,COLUMN()-13)))</f>
        <v>0.245092</v>
      </c>
      <c r="AC4" s="232">
        <f t="shared" ref="AC4:AC12" ca="1" si="10">IF($Z$1="ks",OFFSET($A$2,MATCH($AC$2,A:A,0)+ROW()-5,COLUMN()-15),IF($Z$1="auc",OFFSET($A$2,MATCH($AC$2,A:A,0)+ROW()-5,COLUMN()-16),OFFSET($A$2,MATCH($AC$2,A:A,0)+ROW()-5,COLUMN()-14)))</f>
        <v>0.24318699999999999</v>
      </c>
      <c r="AE4" s="149" t="s">
        <v>1339</v>
      </c>
      <c r="AF4" s="138">
        <f t="shared" ca="1" si="7"/>
        <v>0.238235</v>
      </c>
      <c r="AG4" s="138">
        <f t="shared" ca="1" si="7"/>
        <v>0.23891799999999999</v>
      </c>
      <c r="AH4" s="23">
        <f t="shared" ca="1" si="7"/>
        <v>0.23929900000000001</v>
      </c>
    </row>
    <row r="5" spans="1:34" ht="16.5" x14ac:dyDescent="0.35">
      <c r="A5" s="177" t="s">
        <v>1439</v>
      </c>
      <c r="B5" s="178" t="s">
        <v>1149</v>
      </c>
      <c r="C5" s="178">
        <v>16643</v>
      </c>
      <c r="D5" s="178">
        <v>3102</v>
      </c>
      <c r="E5" s="178">
        <v>8181</v>
      </c>
      <c r="F5" s="178">
        <v>2002</v>
      </c>
      <c r="G5" s="178">
        <v>18645</v>
      </c>
      <c r="H5" s="178">
        <v>11283</v>
      </c>
      <c r="I5" s="178">
        <v>29928</v>
      </c>
      <c r="J5" s="178">
        <v>0.65975006680000003</v>
      </c>
      <c r="K5" s="178">
        <v>0.67043989690000005</v>
      </c>
      <c r="L5" s="178">
        <v>0.89262536869999998</v>
      </c>
      <c r="M5" s="178">
        <v>0.76574110289999997</v>
      </c>
      <c r="N5" s="138">
        <v>0.66752457980000002</v>
      </c>
      <c r="O5" s="138">
        <v>0.24347299999999999</v>
      </c>
      <c r="P5" s="23">
        <v>0.1435451864</v>
      </c>
      <c r="R5" s="119" t="s">
        <v>1167</v>
      </c>
      <c r="S5" s="119">
        <f t="shared" ca="1" si="0"/>
        <v>29928</v>
      </c>
      <c r="T5" s="119">
        <f t="shared" ca="1" si="1"/>
        <v>18645</v>
      </c>
      <c r="U5" s="119">
        <f t="shared" ca="1" si="2"/>
        <v>11283</v>
      </c>
      <c r="V5" s="260">
        <f t="shared" ca="1" si="3"/>
        <v>0.67007020939999995</v>
      </c>
      <c r="W5" s="260">
        <f t="shared" ca="1" si="4"/>
        <v>0.249135</v>
      </c>
      <c r="X5" s="260">
        <f t="shared" ca="1" si="5"/>
        <v>0.14551729690000001</v>
      </c>
      <c r="Z5" s="231" t="str">
        <f t="shared" si="6"/>
        <v>测试集1703</v>
      </c>
      <c r="AA5" s="232">
        <f t="shared" ca="1" si="8"/>
        <v>0.24347299999999999</v>
      </c>
      <c r="AB5" s="232">
        <f t="shared" ca="1" si="9"/>
        <v>0.25240699999999999</v>
      </c>
      <c r="AC5" s="232">
        <f t="shared" ca="1" si="10"/>
        <v>0.249135</v>
      </c>
      <c r="AE5" s="149" t="s">
        <v>1340</v>
      </c>
      <c r="AF5" s="138">
        <f ca="1">AA8</f>
        <v>0.232734</v>
      </c>
      <c r="AG5" s="138">
        <f ca="1">AB8</f>
        <v>0.24029300000000001</v>
      </c>
      <c r="AH5" s="23">
        <f ca="1">AC8</f>
        <v>0.23934900000000001</v>
      </c>
    </row>
    <row r="6" spans="1:34" ht="16.5" x14ac:dyDescent="0.35">
      <c r="A6" s="177" t="s">
        <v>1439</v>
      </c>
      <c r="B6" s="178" t="s">
        <v>1150</v>
      </c>
      <c r="C6" s="178">
        <v>15909</v>
      </c>
      <c r="D6" s="178">
        <v>3124</v>
      </c>
      <c r="E6" s="178">
        <v>7275</v>
      </c>
      <c r="F6" s="178">
        <v>2317</v>
      </c>
      <c r="G6" s="178">
        <v>18226</v>
      </c>
      <c r="H6" s="178">
        <v>10399</v>
      </c>
      <c r="I6" s="178">
        <v>28625</v>
      </c>
      <c r="J6" s="178">
        <v>0.66490829689999997</v>
      </c>
      <c r="K6" s="178">
        <v>0.68620600409999999</v>
      </c>
      <c r="L6" s="178">
        <v>0.87287391640000001</v>
      </c>
      <c r="M6" s="178">
        <v>0.7683651292</v>
      </c>
      <c r="N6" s="138">
        <v>0.66402563400000003</v>
      </c>
      <c r="O6" s="138">
        <v>0.238235</v>
      </c>
      <c r="P6" s="23">
        <v>0.13627126079999999</v>
      </c>
      <c r="R6" s="119" t="s">
        <v>1168</v>
      </c>
      <c r="S6" s="119">
        <f t="shared" ca="1" si="0"/>
        <v>28625</v>
      </c>
      <c r="T6" s="119">
        <f t="shared" ca="1" si="1"/>
        <v>18226</v>
      </c>
      <c r="U6" s="119">
        <f t="shared" ca="1" si="2"/>
        <v>10399</v>
      </c>
      <c r="V6" s="260">
        <f t="shared" ca="1" si="3"/>
        <v>0.66573176909999998</v>
      </c>
      <c r="W6" s="260">
        <f t="shared" ca="1" si="4"/>
        <v>0.23929900000000001</v>
      </c>
      <c r="X6" s="260">
        <f t="shared" ca="1" si="5"/>
        <v>0.13756391970000001</v>
      </c>
      <c r="Z6" s="231" t="str">
        <f t="shared" si="6"/>
        <v>测试集1704</v>
      </c>
      <c r="AA6" s="232">
        <f t="shared" ca="1" si="8"/>
        <v>0.238235</v>
      </c>
      <c r="AB6" s="232">
        <f t="shared" ca="1" si="9"/>
        <v>0.23891799999999999</v>
      </c>
      <c r="AC6" s="232">
        <f t="shared" ca="1" si="10"/>
        <v>0.23929900000000001</v>
      </c>
      <c r="AE6" s="149" t="s">
        <v>1341</v>
      </c>
      <c r="AF6" s="138">
        <f t="shared" ref="AF6:AF9" ca="1" si="11">AA9</f>
        <v>0.22020000000000001</v>
      </c>
      <c r="AG6" s="138">
        <f t="shared" ref="AG6:AG9" ca="1" si="12">AB9</f>
        <v>0.22655</v>
      </c>
      <c r="AH6" s="23">
        <f t="shared" ref="AH6:AH9" ca="1" si="13">AC9</f>
        <v>0.225659</v>
      </c>
    </row>
    <row r="7" spans="1:34" ht="16.5" x14ac:dyDescent="0.35">
      <c r="A7" s="177" t="s">
        <v>1439</v>
      </c>
      <c r="B7" s="178" t="s">
        <v>1033</v>
      </c>
      <c r="C7" s="178">
        <v>87833</v>
      </c>
      <c r="D7" s="178">
        <v>13234</v>
      </c>
      <c r="E7" s="178">
        <v>30807</v>
      </c>
      <c r="F7" s="178">
        <v>12815</v>
      </c>
      <c r="G7" s="178">
        <v>100648</v>
      </c>
      <c r="H7" s="178">
        <v>44041</v>
      </c>
      <c r="I7" s="178">
        <v>144689</v>
      </c>
      <c r="J7" s="178">
        <v>0.6985119809</v>
      </c>
      <c r="K7" s="178">
        <v>0.74033209710000003</v>
      </c>
      <c r="L7" s="178">
        <v>0.87267506559999997</v>
      </c>
      <c r="M7" s="178">
        <v>0.80107438620000004</v>
      </c>
      <c r="N7" s="138">
        <v>0.6642714824</v>
      </c>
      <c r="O7" s="138">
        <v>0.23763300000000001</v>
      </c>
      <c r="P7" s="23">
        <v>0.119783801</v>
      </c>
      <c r="R7" s="119" t="s">
        <v>1169</v>
      </c>
      <c r="S7" s="119">
        <f t="shared" ca="1" si="0"/>
        <v>144689</v>
      </c>
      <c r="T7" s="119">
        <f t="shared" ca="1" si="1"/>
        <v>100648</v>
      </c>
      <c r="U7" s="119">
        <f t="shared" ca="1" si="2"/>
        <v>44041</v>
      </c>
      <c r="V7" s="260">
        <f t="shared" ca="1" si="3"/>
        <v>0.66819006719999996</v>
      </c>
      <c r="W7" s="260">
        <f t="shared" ca="1" si="4"/>
        <v>0.24474499999999999</v>
      </c>
      <c r="X7" s="260">
        <f t="shared" ca="1" si="5"/>
        <v>0.1221886178</v>
      </c>
      <c r="Z7" s="231" t="str">
        <f t="shared" si="6"/>
        <v>验证集</v>
      </c>
      <c r="AA7" s="232">
        <f t="shared" ca="1" si="8"/>
        <v>0.23763300000000001</v>
      </c>
      <c r="AB7" s="232">
        <f t="shared" ca="1" si="9"/>
        <v>0.244343</v>
      </c>
      <c r="AC7" s="232">
        <f t="shared" ca="1" si="10"/>
        <v>0.24474499999999999</v>
      </c>
      <c r="AE7" s="149" t="s">
        <v>1342</v>
      </c>
      <c r="AF7" s="138">
        <f t="shared" ca="1" si="11"/>
        <v>0.21846699999999999</v>
      </c>
      <c r="AG7" s="138">
        <f t="shared" ca="1" si="12"/>
        <v>0.22917899999999999</v>
      </c>
      <c r="AH7" s="23">
        <f t="shared" ca="1" si="13"/>
        <v>0.23130200000000001</v>
      </c>
    </row>
    <row r="8" spans="1:34" ht="16.5" x14ac:dyDescent="0.35">
      <c r="A8" s="177" t="s">
        <v>1439</v>
      </c>
      <c r="B8" s="178" t="s">
        <v>1043</v>
      </c>
      <c r="C8" s="178">
        <v>17225</v>
      </c>
      <c r="D8" s="178">
        <v>3798</v>
      </c>
      <c r="E8" s="178">
        <v>7601</v>
      </c>
      <c r="F8" s="178">
        <v>3058</v>
      </c>
      <c r="G8" s="178">
        <v>20283</v>
      </c>
      <c r="H8" s="178">
        <v>11399</v>
      </c>
      <c r="I8" s="178">
        <v>31682</v>
      </c>
      <c r="J8" s="178">
        <v>0.66356290640000004</v>
      </c>
      <c r="K8" s="178">
        <v>0.69382905019999996</v>
      </c>
      <c r="L8" s="178">
        <v>0.84923334809999995</v>
      </c>
      <c r="M8" s="178">
        <v>0.76370569070000005</v>
      </c>
      <c r="N8" s="138">
        <v>0.6605175204</v>
      </c>
      <c r="O8" s="138">
        <v>0.232734</v>
      </c>
      <c r="P8" s="23">
        <v>0.13473795790000001</v>
      </c>
      <c r="R8" s="119" t="s">
        <v>1170</v>
      </c>
      <c r="S8" s="119">
        <f t="shared" ca="1" si="0"/>
        <v>31682</v>
      </c>
      <c r="T8" s="119">
        <f t="shared" ca="1" si="1"/>
        <v>20283</v>
      </c>
      <c r="U8" s="119">
        <f t="shared" ca="1" si="2"/>
        <v>11399</v>
      </c>
      <c r="V8" s="260">
        <f t="shared" ca="1" si="3"/>
        <v>0.66508392819999995</v>
      </c>
      <c r="W8" s="260">
        <f t="shared" ca="1" si="4"/>
        <v>0.23934900000000001</v>
      </c>
      <c r="X8" s="260">
        <f t="shared" ca="1" si="5"/>
        <v>0.13797367250000001</v>
      </c>
      <c r="Z8" s="231" t="str">
        <f t="shared" si="6"/>
        <v>验证集1705</v>
      </c>
      <c r="AA8" s="232">
        <f t="shared" ca="1" si="8"/>
        <v>0.232734</v>
      </c>
      <c r="AB8" s="232">
        <f t="shared" ca="1" si="9"/>
        <v>0.24029300000000001</v>
      </c>
      <c r="AC8" s="232">
        <f t="shared" ca="1" si="10"/>
        <v>0.23934900000000001</v>
      </c>
      <c r="AE8" s="149" t="s">
        <v>1358</v>
      </c>
      <c r="AF8" s="138">
        <f t="shared" ca="1" si="11"/>
        <v>0.25086999999999998</v>
      </c>
      <c r="AG8" s="138">
        <f t="shared" ca="1" si="12"/>
        <v>0.253054</v>
      </c>
      <c r="AH8" s="23">
        <f t="shared" ca="1" si="13"/>
        <v>0.25160700000000003</v>
      </c>
    </row>
    <row r="9" spans="1:34" ht="16.5" x14ac:dyDescent="0.35">
      <c r="A9" s="177" t="s">
        <v>1439</v>
      </c>
      <c r="B9" s="178" t="s">
        <v>1045</v>
      </c>
      <c r="C9" s="178">
        <v>16717</v>
      </c>
      <c r="D9" s="178">
        <v>2793</v>
      </c>
      <c r="E9" s="178">
        <v>6717</v>
      </c>
      <c r="F9" s="178">
        <v>2737</v>
      </c>
      <c r="G9" s="178">
        <v>19454</v>
      </c>
      <c r="H9" s="178">
        <v>9510</v>
      </c>
      <c r="I9" s="178">
        <v>28964</v>
      </c>
      <c r="J9" s="178">
        <v>0.67359480729999999</v>
      </c>
      <c r="K9" s="178">
        <v>0.71336519590000003</v>
      </c>
      <c r="L9" s="178">
        <v>0.85930913949999999</v>
      </c>
      <c r="M9" s="178">
        <v>0.77956537960000005</v>
      </c>
      <c r="N9" s="138">
        <v>0.65115264760000002</v>
      </c>
      <c r="O9" s="138">
        <v>0.22020000000000001</v>
      </c>
      <c r="P9" s="23">
        <v>0.1177290017</v>
      </c>
      <c r="R9" s="119" t="s">
        <v>1046</v>
      </c>
      <c r="S9" s="119">
        <f t="shared" ca="1" si="0"/>
        <v>28964</v>
      </c>
      <c r="T9" s="119">
        <f t="shared" ca="1" si="1"/>
        <v>19454</v>
      </c>
      <c r="U9" s="119">
        <f t="shared" ca="1" si="2"/>
        <v>9510</v>
      </c>
      <c r="V9" s="260">
        <f t="shared" ca="1" si="3"/>
        <v>0.65345315120000003</v>
      </c>
      <c r="W9" s="260">
        <f t="shared" ca="1" si="4"/>
        <v>0.225659</v>
      </c>
      <c r="X9" s="260">
        <f t="shared" ca="1" si="5"/>
        <v>0.1193620849</v>
      </c>
      <c r="Z9" s="231" t="str">
        <f t="shared" si="6"/>
        <v>验证集1706</v>
      </c>
      <c r="AA9" s="232">
        <f t="shared" ca="1" si="8"/>
        <v>0.22020000000000001</v>
      </c>
      <c r="AB9" s="232">
        <f t="shared" ca="1" si="9"/>
        <v>0.22655</v>
      </c>
      <c r="AC9" s="232">
        <f t="shared" ca="1" si="10"/>
        <v>0.225659</v>
      </c>
      <c r="AE9" s="150" t="s">
        <v>1407</v>
      </c>
      <c r="AF9" s="140">
        <f t="shared" ca="1" si="11"/>
        <v>0.25025700000000001</v>
      </c>
      <c r="AG9" s="140">
        <f t="shared" ca="1" si="12"/>
        <v>0.25900400000000001</v>
      </c>
      <c r="AH9" s="30">
        <f t="shared" ca="1" si="13"/>
        <v>0.25965100000000002</v>
      </c>
    </row>
    <row r="10" spans="1:34" ht="16.5" x14ac:dyDescent="0.35">
      <c r="A10" s="177" t="s">
        <v>1439</v>
      </c>
      <c r="B10" s="178" t="s">
        <v>1090</v>
      </c>
      <c r="C10" s="178">
        <v>14906</v>
      </c>
      <c r="D10" s="178">
        <v>2171</v>
      </c>
      <c r="E10" s="178">
        <v>5259</v>
      </c>
      <c r="F10" s="178">
        <v>2199</v>
      </c>
      <c r="G10" s="178">
        <v>17105</v>
      </c>
      <c r="H10" s="178">
        <v>7430</v>
      </c>
      <c r="I10" s="178">
        <v>24535</v>
      </c>
      <c r="J10" s="178">
        <v>0.69602608519999998</v>
      </c>
      <c r="K10" s="178">
        <v>0.73920158690000004</v>
      </c>
      <c r="L10" s="178">
        <v>0.87144109910000001</v>
      </c>
      <c r="M10" s="178">
        <v>0.79989267509999995</v>
      </c>
      <c r="N10" s="138">
        <v>0.65294605049999999</v>
      </c>
      <c r="O10" s="138">
        <v>0.21846699999999999</v>
      </c>
      <c r="P10" s="23">
        <v>0.1097632271</v>
      </c>
      <c r="R10" s="119" t="s">
        <v>1171</v>
      </c>
      <c r="S10" s="119">
        <f t="shared" ca="1" si="0"/>
        <v>24535</v>
      </c>
      <c r="T10" s="119">
        <f t="shared" ca="1" si="1"/>
        <v>17105</v>
      </c>
      <c r="U10" s="119">
        <f t="shared" ca="1" si="2"/>
        <v>7430</v>
      </c>
      <c r="V10" s="260">
        <f t="shared" ca="1" si="3"/>
        <v>0.65853447340000004</v>
      </c>
      <c r="W10" s="260">
        <f t="shared" ca="1" si="4"/>
        <v>0.23130200000000001</v>
      </c>
      <c r="X10" s="260">
        <f t="shared" ca="1" si="5"/>
        <v>0.1130593394</v>
      </c>
      <c r="Z10" s="231" t="str">
        <f t="shared" si="6"/>
        <v>验证集1707</v>
      </c>
      <c r="AA10" s="232">
        <f t="shared" ca="1" si="8"/>
        <v>0.21846699999999999</v>
      </c>
      <c r="AB10" s="232">
        <f t="shared" ca="1" si="9"/>
        <v>0.22917899999999999</v>
      </c>
      <c r="AC10" s="232">
        <f t="shared" ca="1" si="10"/>
        <v>0.23130200000000001</v>
      </c>
    </row>
    <row r="11" spans="1:34" ht="16.5" x14ac:dyDescent="0.35">
      <c r="A11" s="177" t="s">
        <v>1439</v>
      </c>
      <c r="B11" s="178" t="s">
        <v>1356</v>
      </c>
      <c r="C11" s="178">
        <v>19046</v>
      </c>
      <c r="D11" s="178">
        <v>2084</v>
      </c>
      <c r="E11" s="178">
        <v>5581</v>
      </c>
      <c r="F11" s="178">
        <v>2214</v>
      </c>
      <c r="G11" s="178">
        <v>21260</v>
      </c>
      <c r="H11" s="178">
        <v>7665</v>
      </c>
      <c r="I11" s="178">
        <v>28925</v>
      </c>
      <c r="J11" s="178">
        <v>0.73050993949999998</v>
      </c>
      <c r="K11" s="178">
        <v>0.77337881190000002</v>
      </c>
      <c r="L11" s="178">
        <v>0.89586077139999998</v>
      </c>
      <c r="M11" s="178">
        <v>0.83012617950000001</v>
      </c>
      <c r="N11" s="138">
        <v>0.66936312689999999</v>
      </c>
      <c r="O11" s="138">
        <v>0.25086999999999998</v>
      </c>
      <c r="P11" s="23">
        <v>0.1068687676</v>
      </c>
      <c r="R11" s="119" t="s">
        <v>1357</v>
      </c>
      <c r="S11" s="119">
        <f t="shared" ca="1" si="0"/>
        <v>28925</v>
      </c>
      <c r="T11" s="119">
        <f t="shared" ca="1" si="1"/>
        <v>21260</v>
      </c>
      <c r="U11" s="119">
        <f t="shared" ca="1" si="2"/>
        <v>7665</v>
      </c>
      <c r="V11" s="260">
        <f t="shared" ca="1" si="3"/>
        <v>0.67322130130000002</v>
      </c>
      <c r="W11" s="260">
        <f t="shared" ca="1" si="4"/>
        <v>0.25160700000000003</v>
      </c>
      <c r="X11" s="260">
        <f t="shared" ca="1" si="5"/>
        <v>0.1088932267</v>
      </c>
      <c r="Z11" s="231" t="str">
        <f t="shared" si="6"/>
        <v>验证集1708</v>
      </c>
      <c r="AA11" s="232">
        <f t="shared" ca="1" si="8"/>
        <v>0.25086999999999998</v>
      </c>
      <c r="AB11" s="232">
        <f t="shared" ca="1" si="9"/>
        <v>0.253054</v>
      </c>
      <c r="AC11" s="232">
        <f t="shared" ca="1" si="10"/>
        <v>0.25160700000000003</v>
      </c>
    </row>
    <row r="12" spans="1:34" ht="16.5" x14ac:dyDescent="0.35">
      <c r="A12" s="177" t="s">
        <v>1439</v>
      </c>
      <c r="B12" s="178" t="s">
        <v>1405</v>
      </c>
      <c r="C12" s="178">
        <v>19939</v>
      </c>
      <c r="D12" s="178">
        <v>2388</v>
      </c>
      <c r="E12" s="178">
        <v>5649</v>
      </c>
      <c r="F12" s="178">
        <v>2607</v>
      </c>
      <c r="G12" s="178">
        <v>22546</v>
      </c>
      <c r="H12" s="178">
        <v>8037</v>
      </c>
      <c r="I12" s="178">
        <v>30583</v>
      </c>
      <c r="J12" s="178">
        <v>0.73004610400000003</v>
      </c>
      <c r="K12" s="178">
        <v>0.77923245269999997</v>
      </c>
      <c r="L12" s="178">
        <v>0.88436973299999999</v>
      </c>
      <c r="M12" s="178">
        <v>0.82847882989999999</v>
      </c>
      <c r="N12" s="138">
        <v>0.67223624579999997</v>
      </c>
      <c r="O12" s="138">
        <v>0.25025700000000001</v>
      </c>
      <c r="P12" s="23">
        <v>0.1097498448</v>
      </c>
      <c r="R12" s="119" t="s">
        <v>1406</v>
      </c>
      <c r="S12" s="119">
        <f t="shared" ca="1" si="0"/>
        <v>30583</v>
      </c>
      <c r="T12" s="119">
        <f t="shared" ca="1" si="1"/>
        <v>22546</v>
      </c>
      <c r="U12" s="119">
        <f t="shared" ca="1" si="2"/>
        <v>8037</v>
      </c>
      <c r="V12" s="260">
        <f t="shared" ca="1" si="3"/>
        <v>0.67619708619999996</v>
      </c>
      <c r="W12" s="260">
        <f t="shared" ca="1" si="4"/>
        <v>0.25965100000000002</v>
      </c>
      <c r="X12" s="260">
        <f t="shared" ca="1" si="5"/>
        <v>0.1119489045</v>
      </c>
      <c r="Z12" s="231" t="str">
        <f t="shared" si="6"/>
        <v>验证集1709</v>
      </c>
      <c r="AA12" s="232">
        <f t="shared" ca="1" si="8"/>
        <v>0.25025700000000001</v>
      </c>
      <c r="AB12" s="232">
        <f t="shared" ca="1" si="9"/>
        <v>0.25900400000000001</v>
      </c>
      <c r="AC12" s="232">
        <f t="shared" ca="1" si="10"/>
        <v>0.25965100000000002</v>
      </c>
    </row>
    <row r="13" spans="1:34" x14ac:dyDescent="0.15">
      <c r="A13" s="177" t="s">
        <v>1441</v>
      </c>
      <c r="B13" s="178" t="s">
        <v>1029</v>
      </c>
      <c r="C13" s="178">
        <v>65200</v>
      </c>
      <c r="D13" s="178">
        <v>11194</v>
      </c>
      <c r="E13" s="178">
        <v>31057</v>
      </c>
      <c r="F13" s="178">
        <v>8222</v>
      </c>
      <c r="G13" s="178">
        <v>73422</v>
      </c>
      <c r="H13" s="178">
        <v>42251</v>
      </c>
      <c r="I13" s="178">
        <v>115673</v>
      </c>
      <c r="J13" s="178">
        <v>0.6604306969</v>
      </c>
      <c r="K13" s="178">
        <v>0.67735333529999997</v>
      </c>
      <c r="L13" s="178">
        <v>0.88801721550000001</v>
      </c>
      <c r="M13" s="178">
        <v>0.76850995109999998</v>
      </c>
      <c r="N13" s="138">
        <v>0.65990817339999996</v>
      </c>
      <c r="O13" s="138">
        <v>0.22942699999999999</v>
      </c>
      <c r="P13" s="23">
        <v>0.13645855470000001</v>
      </c>
    </row>
    <row r="14" spans="1:34" x14ac:dyDescent="0.15">
      <c r="A14" s="177" t="s">
        <v>1441</v>
      </c>
      <c r="B14" s="178" t="s">
        <v>1031</v>
      </c>
      <c r="C14" s="178">
        <v>32501</v>
      </c>
      <c r="D14" s="178">
        <v>6435</v>
      </c>
      <c r="E14" s="178">
        <v>15247</v>
      </c>
      <c r="F14" s="178">
        <v>4370</v>
      </c>
      <c r="G14" s="178">
        <v>36871</v>
      </c>
      <c r="H14" s="178">
        <v>21682</v>
      </c>
      <c r="I14" s="178">
        <v>58553</v>
      </c>
      <c r="J14" s="178">
        <v>0.6649701979</v>
      </c>
      <c r="K14" s="178">
        <v>0.68067772469999999</v>
      </c>
      <c r="L14" s="178">
        <v>0.88147866890000004</v>
      </c>
      <c r="M14" s="178">
        <v>0.76817263260000002</v>
      </c>
      <c r="N14" s="138">
        <v>0.66796053070000005</v>
      </c>
      <c r="O14" s="138">
        <v>0.245092</v>
      </c>
      <c r="P14" s="23">
        <v>0.14333297170000001</v>
      </c>
    </row>
    <row r="15" spans="1:34" x14ac:dyDescent="0.15">
      <c r="A15" s="177" t="s">
        <v>1441</v>
      </c>
      <c r="B15" s="178" t="s">
        <v>1149</v>
      </c>
      <c r="C15" s="178">
        <v>16606</v>
      </c>
      <c r="D15" s="178">
        <v>3196</v>
      </c>
      <c r="E15" s="178">
        <v>8087</v>
      </c>
      <c r="F15" s="178">
        <v>2039</v>
      </c>
      <c r="G15" s="178">
        <v>18645</v>
      </c>
      <c r="H15" s="178">
        <v>11283</v>
      </c>
      <c r="I15" s="178">
        <v>29928</v>
      </c>
      <c r="J15" s="178">
        <v>0.6616546378</v>
      </c>
      <c r="K15" s="178">
        <v>0.67249827890000002</v>
      </c>
      <c r="L15" s="178">
        <v>0.89064092250000004</v>
      </c>
      <c r="M15" s="178">
        <v>0.76634823939999996</v>
      </c>
      <c r="N15" s="138">
        <v>0.67047651429999999</v>
      </c>
      <c r="O15" s="138">
        <v>0.25240699999999999</v>
      </c>
      <c r="P15" s="23">
        <v>0.14570608739999999</v>
      </c>
    </row>
    <row r="16" spans="1:34" x14ac:dyDescent="0.15">
      <c r="A16" s="177" t="s">
        <v>1441</v>
      </c>
      <c r="B16" s="178" t="s">
        <v>1150</v>
      </c>
      <c r="C16" s="178">
        <v>15895</v>
      </c>
      <c r="D16" s="178">
        <v>3239</v>
      </c>
      <c r="E16" s="178">
        <v>7160</v>
      </c>
      <c r="F16" s="178">
        <v>2331</v>
      </c>
      <c r="G16" s="178">
        <v>18226</v>
      </c>
      <c r="H16" s="178">
        <v>10399</v>
      </c>
      <c r="I16" s="178">
        <v>28625</v>
      </c>
      <c r="J16" s="178">
        <v>0.66843668119999999</v>
      </c>
      <c r="K16" s="178">
        <v>0.68943829970000003</v>
      </c>
      <c r="L16" s="178">
        <v>0.87210578289999996</v>
      </c>
      <c r="M16" s="178">
        <v>0.77008793389999997</v>
      </c>
      <c r="N16" s="138">
        <v>0.66638824870000002</v>
      </c>
      <c r="O16" s="138">
        <v>0.23891799999999999</v>
      </c>
      <c r="P16" s="23">
        <v>0.13781301439999999</v>
      </c>
    </row>
    <row r="17" spans="1:20" x14ac:dyDescent="0.15">
      <c r="A17" s="177" t="s">
        <v>1441</v>
      </c>
      <c r="B17" s="178" t="s">
        <v>1033</v>
      </c>
      <c r="C17" s="178">
        <v>87705</v>
      </c>
      <c r="D17" s="178">
        <v>13557</v>
      </c>
      <c r="E17" s="178">
        <v>30484</v>
      </c>
      <c r="F17" s="178">
        <v>12943</v>
      </c>
      <c r="G17" s="178">
        <v>100648</v>
      </c>
      <c r="H17" s="178">
        <v>44041</v>
      </c>
      <c r="I17" s="178">
        <v>144689</v>
      </c>
      <c r="J17" s="178">
        <v>0.69985969910000001</v>
      </c>
      <c r="K17" s="178">
        <v>0.74207413550000001</v>
      </c>
      <c r="L17" s="178">
        <v>0.87140330659999998</v>
      </c>
      <c r="M17" s="178">
        <v>0.80155549559999995</v>
      </c>
      <c r="N17" s="138">
        <v>0.66822142929999995</v>
      </c>
      <c r="O17" s="138">
        <v>0.244343</v>
      </c>
      <c r="P17" s="23">
        <v>0.1222220014</v>
      </c>
    </row>
    <row r="18" spans="1:20" x14ac:dyDescent="0.15">
      <c r="A18" s="177" t="s">
        <v>1441</v>
      </c>
      <c r="B18" s="178" t="s">
        <v>1043</v>
      </c>
      <c r="C18" s="178">
        <v>17199</v>
      </c>
      <c r="D18" s="178">
        <v>3851</v>
      </c>
      <c r="E18" s="178">
        <v>7548</v>
      </c>
      <c r="F18" s="178">
        <v>3084</v>
      </c>
      <c r="G18" s="178">
        <v>20283</v>
      </c>
      <c r="H18" s="178">
        <v>11399</v>
      </c>
      <c r="I18" s="178">
        <v>31682</v>
      </c>
      <c r="J18" s="178">
        <v>0.66441512530000002</v>
      </c>
      <c r="K18" s="178">
        <v>0.69499333249999995</v>
      </c>
      <c r="L18" s="178">
        <v>0.84795148649999996</v>
      </c>
      <c r="M18" s="178">
        <v>0.76389073949999997</v>
      </c>
      <c r="N18" s="138">
        <v>0.66509888890000002</v>
      </c>
      <c r="O18" s="138">
        <v>0.24029300000000001</v>
      </c>
      <c r="P18" s="23">
        <v>0.13798304</v>
      </c>
    </row>
    <row r="19" spans="1:20" x14ac:dyDescent="0.15">
      <c r="A19" s="177" t="s">
        <v>1441</v>
      </c>
      <c r="B19" s="178" t="s">
        <v>1045</v>
      </c>
      <c r="C19" s="178">
        <v>16688</v>
      </c>
      <c r="D19" s="178">
        <v>2861</v>
      </c>
      <c r="E19" s="178">
        <v>6649</v>
      </c>
      <c r="F19" s="178">
        <v>2766</v>
      </c>
      <c r="G19" s="178">
        <v>19454</v>
      </c>
      <c r="H19" s="178">
        <v>9510</v>
      </c>
      <c r="I19" s="178">
        <v>28964</v>
      </c>
      <c r="J19" s="178">
        <v>0.67494130640000005</v>
      </c>
      <c r="K19" s="178">
        <v>0.71508762910000001</v>
      </c>
      <c r="L19" s="178">
        <v>0.85781844350000003</v>
      </c>
      <c r="M19" s="178">
        <v>0.77997709800000004</v>
      </c>
      <c r="N19" s="138">
        <v>0.65315052559999998</v>
      </c>
      <c r="O19" s="138">
        <v>0.22655</v>
      </c>
      <c r="P19" s="23">
        <v>0.1191235736</v>
      </c>
    </row>
    <row r="20" spans="1:20" x14ac:dyDescent="0.15">
      <c r="A20" s="177" t="s">
        <v>1441</v>
      </c>
      <c r="B20" s="178" t="s">
        <v>1090</v>
      </c>
      <c r="C20" s="178">
        <v>14923</v>
      </c>
      <c r="D20" s="178">
        <v>2264</v>
      </c>
      <c r="E20" s="178">
        <v>5166</v>
      </c>
      <c r="F20" s="178">
        <v>2182</v>
      </c>
      <c r="G20" s="178">
        <v>17105</v>
      </c>
      <c r="H20" s="178">
        <v>7430</v>
      </c>
      <c r="I20" s="178">
        <v>24535</v>
      </c>
      <c r="J20" s="178">
        <v>0.70050947630000004</v>
      </c>
      <c r="K20" s="178">
        <v>0.74284434269999999</v>
      </c>
      <c r="L20" s="178">
        <v>0.87243496050000002</v>
      </c>
      <c r="M20" s="178">
        <v>0.80244125399999999</v>
      </c>
      <c r="N20" s="138">
        <v>0.65850740200000002</v>
      </c>
      <c r="O20" s="138">
        <v>0.22917899999999999</v>
      </c>
      <c r="P20" s="23">
        <v>0.1130698626</v>
      </c>
    </row>
    <row r="21" spans="1:20" x14ac:dyDescent="0.15">
      <c r="A21" s="177" t="s">
        <v>1441</v>
      </c>
      <c r="B21" s="178" t="s">
        <v>1356</v>
      </c>
      <c r="C21" s="178">
        <v>18989</v>
      </c>
      <c r="D21" s="178">
        <v>2136</v>
      </c>
      <c r="E21" s="178">
        <v>5529</v>
      </c>
      <c r="F21" s="178">
        <v>2271</v>
      </c>
      <c r="G21" s="178">
        <v>21260</v>
      </c>
      <c r="H21" s="178">
        <v>7665</v>
      </c>
      <c r="I21" s="178">
        <v>28925</v>
      </c>
      <c r="J21" s="178">
        <v>0.73033707869999998</v>
      </c>
      <c r="K21" s="178">
        <v>0.7744922098</v>
      </c>
      <c r="L21" s="178">
        <v>0.89317968020000005</v>
      </c>
      <c r="M21" s="178">
        <v>0.82961247760000001</v>
      </c>
      <c r="N21" s="138">
        <v>0.67346322879999998</v>
      </c>
      <c r="O21" s="138">
        <v>0.253054</v>
      </c>
      <c r="P21" s="23">
        <v>0.10907102539999999</v>
      </c>
    </row>
    <row r="22" spans="1:20" x14ac:dyDescent="0.15">
      <c r="A22" s="177" t="s">
        <v>1441</v>
      </c>
      <c r="B22" s="178" t="s">
        <v>1405</v>
      </c>
      <c r="C22" s="178">
        <v>19906</v>
      </c>
      <c r="D22" s="178">
        <v>2445</v>
      </c>
      <c r="E22" s="178">
        <v>5592</v>
      </c>
      <c r="F22" s="178">
        <v>2640</v>
      </c>
      <c r="G22" s="178">
        <v>22546</v>
      </c>
      <c r="H22" s="178">
        <v>8037</v>
      </c>
      <c r="I22" s="178">
        <v>30583</v>
      </c>
      <c r="J22" s="178">
        <v>0.7308308537</v>
      </c>
      <c r="K22" s="178">
        <v>0.78068868150000004</v>
      </c>
      <c r="L22" s="178">
        <v>0.88290605870000005</v>
      </c>
      <c r="M22" s="178">
        <v>0.82865706439999998</v>
      </c>
      <c r="N22" s="138">
        <v>0.67640289490000005</v>
      </c>
      <c r="O22" s="138">
        <v>0.25900400000000001</v>
      </c>
      <c r="P22" s="138">
        <v>0.1120349508</v>
      </c>
    </row>
    <row r="23" spans="1:20" x14ac:dyDescent="0.15">
      <c r="A23" s="177" t="s">
        <v>1442</v>
      </c>
      <c r="B23" s="178" t="s">
        <v>1029</v>
      </c>
      <c r="C23" s="178">
        <v>65291</v>
      </c>
      <c r="D23" s="178">
        <v>11196</v>
      </c>
      <c r="E23" s="178">
        <v>31055</v>
      </c>
      <c r="F23" s="178">
        <v>8131</v>
      </c>
      <c r="G23" s="178">
        <v>73422</v>
      </c>
      <c r="H23" s="178">
        <v>42251</v>
      </c>
      <c r="I23" s="178">
        <v>115673</v>
      </c>
      <c r="J23" s="178">
        <v>0.66123468740000002</v>
      </c>
      <c r="K23" s="178">
        <v>0.67767213999999998</v>
      </c>
      <c r="L23" s="178">
        <v>0.8892566261</v>
      </c>
      <c r="M23" s="178">
        <v>0.76917911500000002</v>
      </c>
      <c r="N23" s="138">
        <v>0.65936762179999997</v>
      </c>
      <c r="O23" s="138">
        <v>0.22945599999999999</v>
      </c>
      <c r="P23" s="23">
        <v>0.13609844460000001</v>
      </c>
    </row>
    <row r="24" spans="1:20" x14ac:dyDescent="0.15">
      <c r="A24" s="177" t="s">
        <v>1442</v>
      </c>
      <c r="B24" s="178" t="s">
        <v>1031</v>
      </c>
      <c r="C24" s="178">
        <v>32533</v>
      </c>
      <c r="D24" s="178">
        <v>6385</v>
      </c>
      <c r="E24" s="178">
        <v>15297</v>
      </c>
      <c r="F24" s="178">
        <v>4338</v>
      </c>
      <c r="G24" s="178">
        <v>36871</v>
      </c>
      <c r="H24" s="178">
        <v>21682</v>
      </c>
      <c r="I24" s="178">
        <v>58553</v>
      </c>
      <c r="J24" s="178">
        <v>0.66466278410000001</v>
      </c>
      <c r="K24" s="178">
        <v>0.68017980349999996</v>
      </c>
      <c r="L24" s="178">
        <v>0.88234655959999997</v>
      </c>
      <c r="M24" s="178">
        <v>0.76818455510000005</v>
      </c>
      <c r="N24" s="138">
        <v>0.66743115689999999</v>
      </c>
      <c r="O24" s="138">
        <v>0.24318699999999999</v>
      </c>
      <c r="P24" s="23">
        <v>0.14302215830000001</v>
      </c>
    </row>
    <row r="25" spans="1:20" x14ac:dyDescent="0.15">
      <c r="A25" s="177" t="s">
        <v>1442</v>
      </c>
      <c r="B25" s="178" t="s">
        <v>1149</v>
      </c>
      <c r="C25" s="178">
        <v>16632</v>
      </c>
      <c r="D25" s="178">
        <v>3188</v>
      </c>
      <c r="E25" s="178">
        <v>8095</v>
      </c>
      <c r="F25" s="178">
        <v>2013</v>
      </c>
      <c r="G25" s="178">
        <v>18645</v>
      </c>
      <c r="H25" s="178">
        <v>11283</v>
      </c>
      <c r="I25" s="178">
        <v>29928</v>
      </c>
      <c r="J25" s="178">
        <v>0.66225608130000002</v>
      </c>
      <c r="K25" s="178">
        <v>0.67262506570000002</v>
      </c>
      <c r="L25" s="178">
        <v>0.8920353982</v>
      </c>
      <c r="M25" s="178">
        <v>0.76694641699999999</v>
      </c>
      <c r="N25" s="138">
        <v>0.67007020939999995</v>
      </c>
      <c r="O25" s="138">
        <v>0.249135</v>
      </c>
      <c r="P25" s="23">
        <v>0.14551729690000001</v>
      </c>
    </row>
    <row r="26" spans="1:20" x14ac:dyDescent="0.15">
      <c r="A26" s="177" t="s">
        <v>1442</v>
      </c>
      <c r="B26" s="178" t="s">
        <v>1150</v>
      </c>
      <c r="C26" s="178">
        <v>15901</v>
      </c>
      <c r="D26" s="178">
        <v>3197</v>
      </c>
      <c r="E26" s="178">
        <v>7202</v>
      </c>
      <c r="F26" s="178">
        <v>2325</v>
      </c>
      <c r="G26" s="178">
        <v>18226</v>
      </c>
      <c r="H26" s="178">
        <v>10399</v>
      </c>
      <c r="I26" s="178">
        <v>28625</v>
      </c>
      <c r="J26" s="178">
        <v>0.6671790393</v>
      </c>
      <c r="K26" s="178">
        <v>0.68826559320000003</v>
      </c>
      <c r="L26" s="178">
        <v>0.872434983</v>
      </c>
      <c r="M26" s="178">
        <v>0.76948389750000001</v>
      </c>
      <c r="N26" s="138">
        <v>0.66573176909999998</v>
      </c>
      <c r="O26" s="138">
        <v>0.23929900000000001</v>
      </c>
      <c r="P26" s="23">
        <v>0.13756391970000001</v>
      </c>
    </row>
    <row r="27" spans="1:20" x14ac:dyDescent="0.15">
      <c r="A27" s="177" t="s">
        <v>1442</v>
      </c>
      <c r="B27" s="178" t="s">
        <v>1033</v>
      </c>
      <c r="C27" s="178">
        <v>87819</v>
      </c>
      <c r="D27" s="178">
        <v>13563</v>
      </c>
      <c r="E27" s="178">
        <v>30478</v>
      </c>
      <c r="F27" s="178">
        <v>12829</v>
      </c>
      <c r="G27" s="178">
        <v>100648</v>
      </c>
      <c r="H27" s="178">
        <v>44041</v>
      </c>
      <c r="I27" s="178">
        <v>144689</v>
      </c>
      <c r="J27" s="178">
        <v>0.70068906409999998</v>
      </c>
      <c r="K27" s="178">
        <v>0.74236033040000005</v>
      </c>
      <c r="L27" s="178">
        <v>0.87253596690000002</v>
      </c>
      <c r="M27" s="178">
        <v>0.80220146609999998</v>
      </c>
      <c r="N27" s="138">
        <v>0.66819006719999996</v>
      </c>
      <c r="O27" s="138">
        <v>0.24474499999999999</v>
      </c>
      <c r="P27" s="23">
        <v>0.1221886178</v>
      </c>
    </row>
    <row r="28" spans="1:20" x14ac:dyDescent="0.15">
      <c r="A28" s="177" t="s">
        <v>1442</v>
      </c>
      <c r="B28" s="178" t="s">
        <v>1043</v>
      </c>
      <c r="C28" s="178">
        <v>17246</v>
      </c>
      <c r="D28" s="178">
        <v>3847</v>
      </c>
      <c r="E28" s="178">
        <v>7552</v>
      </c>
      <c r="F28" s="178">
        <v>3037</v>
      </c>
      <c r="G28" s="178">
        <v>20283</v>
      </c>
      <c r="H28" s="178">
        <v>11399</v>
      </c>
      <c r="I28" s="178">
        <v>31682</v>
      </c>
      <c r="J28" s="178">
        <v>0.66577236289999997</v>
      </c>
      <c r="K28" s="178">
        <v>0.69545931120000004</v>
      </c>
      <c r="L28" s="178">
        <v>0.85026869790000004</v>
      </c>
      <c r="M28" s="178">
        <v>0.76511168789999995</v>
      </c>
      <c r="N28" s="138">
        <v>0.66508392819999995</v>
      </c>
      <c r="O28" s="138">
        <v>0.23934900000000001</v>
      </c>
      <c r="P28" s="23">
        <v>0.13797367250000001</v>
      </c>
    </row>
    <row r="29" spans="1:20" x14ac:dyDescent="0.15">
      <c r="A29" s="177" t="s">
        <v>1442</v>
      </c>
      <c r="B29" s="178" t="s">
        <v>1045</v>
      </c>
      <c r="C29" s="178">
        <v>16727</v>
      </c>
      <c r="D29" s="178">
        <v>2889</v>
      </c>
      <c r="E29" s="178">
        <v>6621</v>
      </c>
      <c r="F29" s="178">
        <v>2727</v>
      </c>
      <c r="G29" s="178">
        <v>19454</v>
      </c>
      <c r="H29" s="178">
        <v>9510</v>
      </c>
      <c r="I29" s="178">
        <v>28964</v>
      </c>
      <c r="J29" s="178">
        <v>0.67725452289999999</v>
      </c>
      <c r="K29" s="178">
        <v>0.71642110670000003</v>
      </c>
      <c r="L29" s="178">
        <v>0.85982317259999996</v>
      </c>
      <c r="M29" s="178">
        <v>0.78159899070000005</v>
      </c>
      <c r="N29" s="138">
        <v>0.65345315120000003</v>
      </c>
      <c r="O29" s="138">
        <v>0.225659</v>
      </c>
      <c r="P29" s="23">
        <v>0.1193620849</v>
      </c>
      <c r="R29" s="230" t="s">
        <v>1442</v>
      </c>
    </row>
    <row r="30" spans="1:20" x14ac:dyDescent="0.15">
      <c r="A30" s="177" t="s">
        <v>1442</v>
      </c>
      <c r="B30" s="178" t="s">
        <v>1090</v>
      </c>
      <c r="C30" s="178">
        <v>14943</v>
      </c>
      <c r="D30" s="178">
        <v>2244</v>
      </c>
      <c r="E30" s="178">
        <v>5186</v>
      </c>
      <c r="F30" s="178">
        <v>2162</v>
      </c>
      <c r="G30" s="178">
        <v>17105</v>
      </c>
      <c r="H30" s="178">
        <v>7430</v>
      </c>
      <c r="I30" s="178">
        <v>24535</v>
      </c>
      <c r="J30" s="178">
        <v>0.70050947630000004</v>
      </c>
      <c r="K30" s="178">
        <v>0.74236176659999997</v>
      </c>
      <c r="L30" s="178">
        <v>0.87360420930000005</v>
      </c>
      <c r="M30" s="178">
        <v>0.80265348869999997</v>
      </c>
      <c r="N30" s="138">
        <v>0.65853447340000004</v>
      </c>
      <c r="O30" s="138">
        <v>0.23130200000000001</v>
      </c>
      <c r="P30" s="23">
        <v>0.1130593394</v>
      </c>
      <c r="R30" s="266" t="s">
        <v>1293</v>
      </c>
      <c r="S30" s="266" t="s">
        <v>1446</v>
      </c>
      <c r="T30" s="267" t="s">
        <v>1447</v>
      </c>
    </row>
    <row r="31" spans="1:20" x14ac:dyDescent="0.15">
      <c r="A31" s="177" t="s">
        <v>1442</v>
      </c>
      <c r="B31" s="178" t="s">
        <v>1356</v>
      </c>
      <c r="C31" s="178">
        <v>19000</v>
      </c>
      <c r="D31" s="178">
        <v>2141</v>
      </c>
      <c r="E31" s="178">
        <v>5524</v>
      </c>
      <c r="F31" s="178">
        <v>2260</v>
      </c>
      <c r="G31" s="178">
        <v>21260</v>
      </c>
      <c r="H31" s="178">
        <v>7665</v>
      </c>
      <c r="I31" s="178">
        <v>28925</v>
      </c>
      <c r="J31" s="178">
        <v>0.73089023340000003</v>
      </c>
      <c r="K31" s="178">
        <v>0.77475126409999995</v>
      </c>
      <c r="L31" s="178">
        <v>0.89369708370000001</v>
      </c>
      <c r="M31" s="178">
        <v>0.82998427399999997</v>
      </c>
      <c r="N31" s="138">
        <v>0.67322130130000002</v>
      </c>
      <c r="O31" s="138">
        <v>0.25160700000000003</v>
      </c>
      <c r="P31" s="23">
        <v>0.1088932267</v>
      </c>
      <c r="R31" s="264">
        <v>1703</v>
      </c>
      <c r="S31" s="265">
        <f ca="1">S5</f>
        <v>29928</v>
      </c>
      <c r="T31" s="270">
        <f ca="1">W5</f>
        <v>0.249135</v>
      </c>
    </row>
    <row r="32" spans="1:20" x14ac:dyDescent="0.15">
      <c r="A32" s="180" t="s">
        <v>1442</v>
      </c>
      <c r="B32" s="50" t="s">
        <v>1405</v>
      </c>
      <c r="C32" s="50">
        <v>19903</v>
      </c>
      <c r="D32" s="50">
        <v>2442</v>
      </c>
      <c r="E32" s="50">
        <v>5595</v>
      </c>
      <c r="F32" s="50">
        <v>2643</v>
      </c>
      <c r="G32" s="50">
        <v>22546</v>
      </c>
      <c r="H32" s="50">
        <v>8037</v>
      </c>
      <c r="I32" s="50">
        <v>30583</v>
      </c>
      <c r="J32" s="50">
        <v>0.73063466629999996</v>
      </c>
      <c r="K32" s="50">
        <v>0.78057102519999999</v>
      </c>
      <c r="L32" s="50">
        <v>0.88277299740000004</v>
      </c>
      <c r="M32" s="50">
        <v>0.82853217879999996</v>
      </c>
      <c r="N32" s="140">
        <v>0.67619708619999996</v>
      </c>
      <c r="O32" s="140">
        <v>0.25965100000000002</v>
      </c>
      <c r="P32" s="30">
        <v>0.1119489045</v>
      </c>
      <c r="R32" s="264">
        <v>1704</v>
      </c>
      <c r="S32" s="265">
        <f ca="1">S6</f>
        <v>28625</v>
      </c>
      <c r="T32" s="270">
        <f ca="1">W6</f>
        <v>0.23929900000000001</v>
      </c>
    </row>
    <row r="33" spans="14:20" x14ac:dyDescent="0.15">
      <c r="R33" s="264">
        <v>1705</v>
      </c>
      <c r="S33" s="265">
        <f ca="1">S8</f>
        <v>31682</v>
      </c>
      <c r="T33" s="270">
        <f ca="1">W8</f>
        <v>0.23934900000000001</v>
      </c>
    </row>
    <row r="34" spans="14:20" x14ac:dyDescent="0.15">
      <c r="N34" s="29"/>
      <c r="O34" s="121"/>
      <c r="P34" s="29"/>
      <c r="R34" s="264">
        <v>1706</v>
      </c>
      <c r="S34" s="265">
        <f t="shared" ref="S34:S37" ca="1" si="14">S9</f>
        <v>28964</v>
      </c>
      <c r="T34" s="270">
        <f t="shared" ref="T34:T37" ca="1" si="15">W9</f>
        <v>0.225659</v>
      </c>
    </row>
    <row r="35" spans="14:20" x14ac:dyDescent="0.15">
      <c r="N35" s="29"/>
      <c r="O35" s="29"/>
      <c r="P35" s="29"/>
      <c r="R35" s="264">
        <v>1707</v>
      </c>
      <c r="S35" s="265">
        <f t="shared" ca="1" si="14"/>
        <v>24535</v>
      </c>
      <c r="T35" s="270">
        <f t="shared" ca="1" si="15"/>
        <v>0.23130200000000001</v>
      </c>
    </row>
    <row r="36" spans="14:20" x14ac:dyDescent="0.15">
      <c r="N36" s="29"/>
      <c r="O36" s="29"/>
      <c r="P36" s="29"/>
      <c r="R36" s="264">
        <v>1708</v>
      </c>
      <c r="S36" s="265">
        <f t="shared" ca="1" si="14"/>
        <v>28925</v>
      </c>
      <c r="T36" s="270">
        <f t="shared" ca="1" si="15"/>
        <v>0.25160700000000003</v>
      </c>
    </row>
    <row r="37" spans="14:20" x14ac:dyDescent="0.15">
      <c r="N37" s="29"/>
      <c r="O37" s="29"/>
      <c r="P37" s="29"/>
      <c r="R37" s="264">
        <v>1709</v>
      </c>
      <c r="S37" s="265">
        <f t="shared" ca="1" si="14"/>
        <v>30583</v>
      </c>
      <c r="T37" s="270">
        <f t="shared" ca="1" si="15"/>
        <v>0.25965100000000002</v>
      </c>
    </row>
    <row r="38" spans="14:20" x14ac:dyDescent="0.15">
      <c r="N38" s="29"/>
      <c r="O38" s="29"/>
      <c r="P38" s="29"/>
      <c r="R38" s="264"/>
      <c r="S38" s="270"/>
      <c r="T38" s="270"/>
    </row>
    <row r="39" spans="14:20" x14ac:dyDescent="0.15">
      <c r="N39" s="29"/>
      <c r="O39" s="29"/>
      <c r="P39" s="29"/>
      <c r="R39" s="264"/>
      <c r="S39" s="265"/>
      <c r="T39" s="270"/>
    </row>
    <row r="40" spans="14:20" x14ac:dyDescent="0.15">
      <c r="N40" s="29"/>
      <c r="O40" s="29"/>
      <c r="P40" s="29"/>
      <c r="R40" s="264"/>
      <c r="S40" s="265"/>
      <c r="T40" s="270"/>
    </row>
    <row r="41" spans="14:20" x14ac:dyDescent="0.15">
      <c r="R41" s="264"/>
      <c r="S41" s="265"/>
      <c r="T41" s="270"/>
    </row>
    <row r="42" spans="14:20" x14ac:dyDescent="0.15">
      <c r="R42" s="264"/>
      <c r="S42" s="265"/>
      <c r="T42" s="271"/>
    </row>
    <row r="43" spans="14:20" x14ac:dyDescent="0.15">
      <c r="R43" s="269"/>
      <c r="S43" s="268"/>
      <c r="T43" s="268"/>
    </row>
    <row r="44" spans="14:20" x14ac:dyDescent="0.15">
      <c r="N44" s="29"/>
      <c r="O44" s="29"/>
      <c r="P44" s="29"/>
      <c r="R44" s="269"/>
      <c r="S44" s="268"/>
      <c r="T44" s="268"/>
    </row>
    <row r="45" spans="14:20" x14ac:dyDescent="0.15">
      <c r="N45" s="29"/>
      <c r="O45" s="29"/>
      <c r="P45" s="29"/>
      <c r="R45" s="269"/>
      <c r="S45" s="268"/>
      <c r="T45" s="268"/>
    </row>
    <row r="46" spans="14:20" x14ac:dyDescent="0.15">
      <c r="N46" s="29"/>
      <c r="O46" s="121"/>
      <c r="P46" s="29"/>
    </row>
    <row r="47" spans="14:20" x14ac:dyDescent="0.15">
      <c r="N47" s="29"/>
      <c r="O47" s="29"/>
      <c r="P47" s="29"/>
    </row>
    <row r="48" spans="14:20" x14ac:dyDescent="0.15">
      <c r="N48" s="29"/>
      <c r="O48" s="29"/>
      <c r="P48" s="29"/>
    </row>
    <row r="49" spans="14:16" x14ac:dyDescent="0.15">
      <c r="N49" s="29"/>
      <c r="O49" s="29"/>
      <c r="P49" s="29"/>
    </row>
    <row r="50" spans="14:16" x14ac:dyDescent="0.15">
      <c r="N50" s="29"/>
      <c r="O50" s="29"/>
      <c r="P50" s="29"/>
    </row>
    <row r="51" spans="14:16" x14ac:dyDescent="0.15">
      <c r="N51" s="29"/>
      <c r="O51" s="29"/>
      <c r="P51" s="29"/>
    </row>
    <row r="52" spans="14:16" x14ac:dyDescent="0.15">
      <c r="N52" s="29"/>
      <c r="O52" s="29"/>
      <c r="P52" s="29"/>
    </row>
    <row r="56" spans="14:16" x14ac:dyDescent="0.15">
      <c r="N56" s="29"/>
      <c r="O56" s="29"/>
      <c r="P56" s="29"/>
    </row>
    <row r="57" spans="14:16" x14ac:dyDescent="0.15">
      <c r="N57" s="29"/>
      <c r="O57" s="29"/>
      <c r="P57" s="29"/>
    </row>
    <row r="58" spans="14:16" x14ac:dyDescent="0.15">
      <c r="N58" s="29"/>
      <c r="O58" s="121"/>
      <c r="P58" s="29"/>
    </row>
    <row r="59" spans="14:16" x14ac:dyDescent="0.15">
      <c r="N59" s="29"/>
      <c r="O59" s="29"/>
      <c r="P59" s="29"/>
    </row>
    <row r="60" spans="14:16" x14ac:dyDescent="0.15">
      <c r="N60" s="29"/>
      <c r="O60" s="29"/>
      <c r="P60" s="29"/>
    </row>
    <row r="61" spans="14:16" x14ac:dyDescent="0.15">
      <c r="N61" s="29"/>
      <c r="O61" s="29"/>
      <c r="P61" s="29"/>
    </row>
    <row r="62" spans="14:16" x14ac:dyDescent="0.15">
      <c r="N62" s="29"/>
      <c r="O62" s="29"/>
      <c r="P62" s="29"/>
    </row>
    <row r="63" spans="14:16" x14ac:dyDescent="0.15">
      <c r="N63" s="29"/>
      <c r="O63" s="29"/>
      <c r="P63" s="29"/>
    </row>
    <row r="64" spans="14:16" x14ac:dyDescent="0.15">
      <c r="N64" s="29"/>
      <c r="O64" s="29"/>
      <c r="P64" s="29"/>
    </row>
    <row r="68" spans="14:16" x14ac:dyDescent="0.15">
      <c r="N68" s="29"/>
      <c r="O68" s="29"/>
      <c r="P68" s="29"/>
    </row>
    <row r="69" spans="14:16" x14ac:dyDescent="0.15">
      <c r="N69" s="29"/>
      <c r="O69" s="29"/>
      <c r="P69" s="29"/>
    </row>
    <row r="70" spans="14:16" x14ac:dyDescent="0.15">
      <c r="N70" s="29"/>
      <c r="O70" s="121"/>
      <c r="P70" s="29"/>
    </row>
    <row r="71" spans="14:16" x14ac:dyDescent="0.15">
      <c r="N71" s="29"/>
      <c r="O71" s="29"/>
      <c r="P71" s="29"/>
    </row>
    <row r="72" spans="14:16" x14ac:dyDescent="0.15">
      <c r="N72" s="29"/>
      <c r="O72" s="29"/>
      <c r="P72" s="29"/>
    </row>
    <row r="73" spans="14:16" x14ac:dyDescent="0.15">
      <c r="N73" s="29"/>
      <c r="O73" s="29"/>
      <c r="P73" s="29"/>
    </row>
    <row r="74" spans="14:16" x14ac:dyDescent="0.15">
      <c r="N74" s="29"/>
      <c r="O74" s="29"/>
      <c r="P74" s="29"/>
    </row>
    <row r="75" spans="14:16" x14ac:dyDescent="0.15">
      <c r="N75" s="29"/>
      <c r="O75" s="29"/>
      <c r="P75" s="29"/>
    </row>
    <row r="76" spans="14:16" x14ac:dyDescent="0.15">
      <c r="N76" s="29"/>
      <c r="O76" s="29"/>
      <c r="P76" s="29"/>
    </row>
    <row r="80" spans="14:16" x14ac:dyDescent="0.15">
      <c r="N80" s="29"/>
      <c r="O80" s="29"/>
      <c r="P80" s="29"/>
    </row>
    <row r="81" spans="14:16" x14ac:dyDescent="0.15">
      <c r="N81" s="29"/>
      <c r="O81" s="29"/>
      <c r="P81" s="29"/>
    </row>
    <row r="82" spans="14:16" x14ac:dyDescent="0.15">
      <c r="N82" s="29"/>
      <c r="O82" s="121"/>
      <c r="P82" s="29"/>
    </row>
    <row r="83" spans="14:16" x14ac:dyDescent="0.15">
      <c r="N83" s="29"/>
      <c r="O83" s="29"/>
      <c r="P83" s="29"/>
    </row>
    <row r="84" spans="14:16" x14ac:dyDescent="0.15">
      <c r="N84" s="29"/>
      <c r="O84" s="29"/>
      <c r="P84" s="29"/>
    </row>
    <row r="85" spans="14:16" x14ac:dyDescent="0.15">
      <c r="N85" s="29"/>
      <c r="O85" s="29"/>
      <c r="P85" s="29"/>
    </row>
    <row r="86" spans="14:16" x14ac:dyDescent="0.15">
      <c r="N86" s="29"/>
      <c r="O86" s="29"/>
      <c r="P86" s="29"/>
    </row>
    <row r="87" spans="14:16" x14ac:dyDescent="0.15">
      <c r="N87" s="29"/>
      <c r="O87" s="29"/>
      <c r="P87" s="29"/>
    </row>
    <row r="88" spans="14:16" x14ac:dyDescent="0.15">
      <c r="N88" s="29"/>
      <c r="O88" s="29"/>
      <c r="P88" s="29"/>
    </row>
    <row r="92" spans="14:16" x14ac:dyDescent="0.15">
      <c r="N92" s="29"/>
      <c r="O92" s="29"/>
      <c r="P92" s="29"/>
    </row>
    <row r="93" spans="14:16" x14ac:dyDescent="0.15">
      <c r="N93" s="29"/>
      <c r="O93" s="29"/>
      <c r="P93" s="29"/>
    </row>
    <row r="94" spans="14:16" x14ac:dyDescent="0.15">
      <c r="N94" s="29"/>
      <c r="O94" s="29"/>
      <c r="P94" s="29"/>
    </row>
    <row r="95" spans="14:16" x14ac:dyDescent="0.15">
      <c r="N95" s="29"/>
      <c r="O95" s="29"/>
      <c r="P95" s="29"/>
    </row>
    <row r="96" spans="14:16" x14ac:dyDescent="0.15">
      <c r="N96" s="29"/>
      <c r="O96" s="29"/>
      <c r="P96" s="29"/>
    </row>
    <row r="97" spans="14:16" x14ac:dyDescent="0.15">
      <c r="N97" s="29"/>
      <c r="O97" s="29"/>
      <c r="P97" s="29"/>
    </row>
    <row r="98" spans="14:16" x14ac:dyDescent="0.15">
      <c r="N98" s="29"/>
      <c r="O98" s="29"/>
      <c r="P98" s="29"/>
    </row>
    <row r="99" spans="14:16" x14ac:dyDescent="0.15">
      <c r="N99" s="29"/>
      <c r="O99" s="29"/>
      <c r="P99" s="29"/>
    </row>
    <row r="100" spans="14:16" x14ac:dyDescent="0.15">
      <c r="N100" s="29"/>
      <c r="O100" s="29"/>
      <c r="P100" s="29"/>
    </row>
  </sheetData>
  <phoneticPr fontId="24" type="noConversion"/>
  <dataValidations count="2">
    <dataValidation type="list" allowBlank="1" showInputMessage="1" showErrorMessage="1" sqref="R1">
      <formula1>"模型1,模型2,模型3"</formula1>
    </dataValidation>
    <dataValidation type="list" allowBlank="1" showInputMessage="1" showErrorMessage="1" sqref="Z1">
      <formula1>"ks,auc,gini"</formula1>
    </dataValidation>
  </dataValidation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V106"/>
  <sheetViews>
    <sheetView showGridLines="0" zoomScale="96" zoomScaleNormal="96" workbookViewId="0">
      <pane xSplit="2" topLeftCell="K1" activePane="topRight" state="frozen"/>
      <selection activeCell="AH2" sqref="AH2:AK12"/>
      <selection pane="topRight" activeCell="R3" sqref="R3"/>
    </sheetView>
  </sheetViews>
  <sheetFormatPr defaultRowHeight="13.5" x14ac:dyDescent="0.15"/>
  <cols>
    <col min="1" max="1" width="9" style="230"/>
    <col min="2" max="11" width="9" style="64"/>
    <col min="12" max="13" width="9.125" style="64" bestFit="1" customWidth="1"/>
    <col min="14" max="14" width="12.625" style="64" bestFit="1" customWidth="1"/>
    <col min="15" max="15" width="9" style="64"/>
    <col min="16" max="16" width="9.125" style="64" bestFit="1" customWidth="1"/>
    <col min="17" max="17" width="14" style="64" customWidth="1"/>
    <col min="18" max="18" width="11.75" style="64" customWidth="1"/>
    <col min="19" max="34" width="9" style="64"/>
    <col min="35" max="35" width="10.875" style="64" customWidth="1"/>
    <col min="36" max="16384" width="9" style="64"/>
  </cols>
  <sheetData>
    <row r="1" spans="1:48" x14ac:dyDescent="0.15">
      <c r="B1" s="64" t="s">
        <v>1003</v>
      </c>
      <c r="AI1" s="64" t="s">
        <v>1233</v>
      </c>
    </row>
    <row r="2" spans="1:48" ht="16.5" x14ac:dyDescent="0.35">
      <c r="A2" s="230" t="s">
        <v>1438</v>
      </c>
      <c r="B2" s="173" t="s">
        <v>1004</v>
      </c>
      <c r="C2" s="173" t="s">
        <v>1005</v>
      </c>
      <c r="D2" s="173" t="s">
        <v>1006</v>
      </c>
      <c r="E2" s="173" t="s">
        <v>1007</v>
      </c>
      <c r="F2" s="173" t="s">
        <v>1008</v>
      </c>
      <c r="G2" s="173" t="s">
        <v>1009</v>
      </c>
      <c r="H2" s="173" t="s">
        <v>6</v>
      </c>
      <c r="I2" s="173" t="s">
        <v>1010</v>
      </c>
      <c r="J2" s="173" t="s">
        <v>1011</v>
      </c>
      <c r="K2" s="173" t="s">
        <v>1012</v>
      </c>
      <c r="L2" s="173" t="s">
        <v>1013</v>
      </c>
      <c r="M2" s="173" t="s">
        <v>1014</v>
      </c>
      <c r="N2" s="173" t="s">
        <v>1015</v>
      </c>
      <c r="O2" s="173" t="s">
        <v>1016</v>
      </c>
      <c r="P2" s="173" t="s">
        <v>1017</v>
      </c>
      <c r="R2" s="117" t="s">
        <v>1018</v>
      </c>
      <c r="S2" s="118" t="s">
        <v>1019</v>
      </c>
      <c r="T2" s="118" t="s">
        <v>1020</v>
      </c>
      <c r="U2" s="118" t="s">
        <v>1021</v>
      </c>
      <c r="V2" s="118" t="s">
        <v>1022</v>
      </c>
      <c r="W2" s="118" t="s">
        <v>1023</v>
      </c>
      <c r="X2" s="118" t="s">
        <v>1024</v>
      </c>
      <c r="AI2" s="163" t="s">
        <v>1232</v>
      </c>
      <c r="AJ2" s="163" t="s">
        <v>1224</v>
      </c>
      <c r="AK2" s="163" t="s">
        <v>1230</v>
      </c>
      <c r="AL2" s="163" t="s">
        <v>1231</v>
      </c>
      <c r="AS2" s="64" t="s">
        <v>1025</v>
      </c>
      <c r="AT2" s="64" t="s">
        <v>1026</v>
      </c>
      <c r="AU2" s="64" t="s">
        <v>1027</v>
      </c>
      <c r="AV2" s="64" t="s">
        <v>1028</v>
      </c>
    </row>
    <row r="3" spans="1:48" ht="16.5" x14ac:dyDescent="0.35">
      <c r="A3" s="230" t="s">
        <v>1433</v>
      </c>
      <c r="B3" s="173" t="s">
        <v>1029</v>
      </c>
      <c r="C3" s="173">
        <v>65478</v>
      </c>
      <c r="D3" s="173">
        <v>10780</v>
      </c>
      <c r="E3" s="173">
        <v>31471</v>
      </c>
      <c r="F3" s="173">
        <v>7944</v>
      </c>
      <c r="G3" s="173">
        <v>73422</v>
      </c>
      <c r="H3" s="173">
        <v>42251</v>
      </c>
      <c r="I3" s="173">
        <v>115673</v>
      </c>
      <c r="J3" s="173">
        <v>0.6592549687</v>
      </c>
      <c r="K3" s="173">
        <v>0.6753860277</v>
      </c>
      <c r="L3" s="173">
        <v>0.89180354660000005</v>
      </c>
      <c r="M3" s="173">
        <v>0.76865194189999997</v>
      </c>
      <c r="N3" s="138">
        <v>0.65674137629999996</v>
      </c>
      <c r="O3" s="138">
        <v>0.224049</v>
      </c>
      <c r="P3" s="138">
        <v>0.13409958869999999</v>
      </c>
      <c r="R3" s="119" t="s">
        <v>1030</v>
      </c>
      <c r="S3" s="119">
        <f t="shared" ref="S3:S12" si="0">I3</f>
        <v>115673</v>
      </c>
      <c r="T3" s="119">
        <f t="shared" ref="T3:T12" si="1">H3</f>
        <v>42251</v>
      </c>
      <c r="U3" s="119">
        <f t="shared" ref="U3:U12" si="2">G3</f>
        <v>73422</v>
      </c>
      <c r="V3" s="120">
        <f t="shared" ref="V3:X12" si="3">N3</f>
        <v>0.65674137629999996</v>
      </c>
      <c r="W3" s="120">
        <f t="shared" si="3"/>
        <v>0.224049</v>
      </c>
      <c r="X3" s="120">
        <f t="shared" si="3"/>
        <v>0.13409958869999999</v>
      </c>
      <c r="AI3" s="231" t="str">
        <f>R3</f>
        <v>训练集</v>
      </c>
      <c r="AJ3" s="232">
        <f>VLOOKUP(AI3,$R$2:$X$12,6,FALSE)</f>
        <v>0.224049</v>
      </c>
      <c r="AK3" s="232">
        <f>VLOOKUP(AI3,$R$15:$X$25,6,FALSE)</f>
        <v>0.22942699999999999</v>
      </c>
      <c r="AL3" s="232">
        <f>VLOOKUP(AI3,$R$28:$X$38,6,FALSE)</f>
        <v>0.22945599999999999</v>
      </c>
      <c r="AS3" s="5" t="s">
        <v>1386</v>
      </c>
      <c r="AT3" s="29">
        <f>W5</f>
        <v>0.24347299999999999</v>
      </c>
      <c r="AU3" s="29">
        <f>W18</f>
        <v>0.25240699999999999</v>
      </c>
      <c r="AV3" s="29">
        <f>W31</f>
        <v>0.249135</v>
      </c>
    </row>
    <row r="4" spans="1:48" ht="16.5" x14ac:dyDescent="0.35">
      <c r="A4" s="230" t="s">
        <v>1433</v>
      </c>
      <c r="B4" s="173" t="s">
        <v>1031</v>
      </c>
      <c r="C4" s="173">
        <v>32552</v>
      </c>
      <c r="D4" s="173">
        <v>6226</v>
      </c>
      <c r="E4" s="173">
        <v>15456</v>
      </c>
      <c r="F4" s="173">
        <v>4319</v>
      </c>
      <c r="G4" s="173">
        <v>36871</v>
      </c>
      <c r="H4" s="173">
        <v>21682</v>
      </c>
      <c r="I4" s="173">
        <v>58553</v>
      </c>
      <c r="J4" s="173">
        <v>0.66227178799999997</v>
      </c>
      <c r="K4" s="173">
        <v>0.67805365770000003</v>
      </c>
      <c r="L4" s="173">
        <v>0.88286186980000003</v>
      </c>
      <c r="M4" s="173">
        <v>0.7670212891</v>
      </c>
      <c r="N4" s="138">
        <v>0.66525095769999998</v>
      </c>
      <c r="O4" s="138">
        <v>0.239452</v>
      </c>
      <c r="P4" s="138">
        <v>0.1414067967</v>
      </c>
      <c r="R4" s="119" t="s">
        <v>1032</v>
      </c>
      <c r="S4" s="119">
        <f t="shared" si="0"/>
        <v>58553</v>
      </c>
      <c r="T4" s="119">
        <f t="shared" si="1"/>
        <v>21682</v>
      </c>
      <c r="U4" s="119">
        <f t="shared" si="2"/>
        <v>36871</v>
      </c>
      <c r="V4" s="120">
        <f t="shared" si="3"/>
        <v>0.66525095769999998</v>
      </c>
      <c r="W4" s="120">
        <f t="shared" si="3"/>
        <v>0.239452</v>
      </c>
      <c r="X4" s="120">
        <f t="shared" si="3"/>
        <v>0.1414067967</v>
      </c>
      <c r="AI4" s="231" t="str">
        <f t="shared" ref="AI4:AI12" si="4">R4</f>
        <v>测试集</v>
      </c>
      <c r="AJ4" s="232">
        <f t="shared" ref="AJ4:AJ12" si="5">VLOOKUP(AI4,$R$2:$X$12,6,FALSE)</f>
        <v>0.239452</v>
      </c>
      <c r="AK4" s="232">
        <f t="shared" ref="AK4:AK11" si="6">VLOOKUP(AI4,$R$15:$X$25,6,FALSE)</f>
        <v>0.245092</v>
      </c>
      <c r="AL4" s="232">
        <f t="shared" ref="AL4:AL11" si="7">VLOOKUP(AI4,$R$28:$X$38,6,FALSE)</f>
        <v>0.24318699999999999</v>
      </c>
      <c r="AS4" s="5" t="s">
        <v>1339</v>
      </c>
      <c r="AT4" s="29">
        <f>W6</f>
        <v>0.238235</v>
      </c>
      <c r="AU4" s="29">
        <f>W19</f>
        <v>0.23891799999999999</v>
      </c>
      <c r="AV4" s="29">
        <f>W32</f>
        <v>0.23929900000000001</v>
      </c>
    </row>
    <row r="5" spans="1:48" ht="16.5" x14ac:dyDescent="0.35">
      <c r="A5" s="230" t="s">
        <v>1433</v>
      </c>
      <c r="B5" s="173" t="s">
        <v>1149</v>
      </c>
      <c r="C5" s="173">
        <v>16643</v>
      </c>
      <c r="D5" s="173">
        <v>3102</v>
      </c>
      <c r="E5" s="173">
        <v>8181</v>
      </c>
      <c r="F5" s="173">
        <v>2002</v>
      </c>
      <c r="G5" s="173">
        <v>18645</v>
      </c>
      <c r="H5" s="173">
        <v>11283</v>
      </c>
      <c r="I5" s="173">
        <v>29928</v>
      </c>
      <c r="J5" s="173">
        <v>0.65975006680000003</v>
      </c>
      <c r="K5" s="173">
        <v>0.67043989690000005</v>
      </c>
      <c r="L5" s="173">
        <v>0.89262536869999998</v>
      </c>
      <c r="M5" s="173">
        <v>0.76574110289999997</v>
      </c>
      <c r="N5" s="138">
        <v>0.66752457980000002</v>
      </c>
      <c r="O5" s="138">
        <v>0.24347299999999999</v>
      </c>
      <c r="P5" s="138">
        <v>0.1435451864</v>
      </c>
      <c r="R5" s="119" t="s">
        <v>1167</v>
      </c>
      <c r="S5" s="119">
        <f t="shared" si="0"/>
        <v>29928</v>
      </c>
      <c r="T5" s="119">
        <f t="shared" si="1"/>
        <v>11283</v>
      </c>
      <c r="U5" s="119">
        <f t="shared" si="2"/>
        <v>18645</v>
      </c>
      <c r="V5" s="120">
        <f t="shared" si="3"/>
        <v>0.66752457980000002</v>
      </c>
      <c r="W5" s="120">
        <f t="shared" si="3"/>
        <v>0.24347299999999999</v>
      </c>
      <c r="X5" s="120">
        <f t="shared" si="3"/>
        <v>0.1435451864</v>
      </c>
      <c r="AI5" s="231" t="str">
        <f t="shared" si="4"/>
        <v>测试集1703</v>
      </c>
      <c r="AJ5" s="232">
        <f t="shared" si="5"/>
        <v>0.24347299999999999</v>
      </c>
      <c r="AK5" s="232">
        <f t="shared" si="6"/>
        <v>0.25240699999999999</v>
      </c>
      <c r="AL5" s="232">
        <f t="shared" si="7"/>
        <v>0.249135</v>
      </c>
      <c r="AS5" s="5" t="s">
        <v>1340</v>
      </c>
      <c r="AT5" s="29">
        <f t="shared" ref="AT5:AT9" si="8">W8</f>
        <v>0.232734</v>
      </c>
      <c r="AU5" s="29">
        <f t="shared" ref="AU5:AU9" si="9">W21</f>
        <v>0.24029300000000001</v>
      </c>
      <c r="AV5" s="29">
        <f t="shared" ref="AV5:AV9" si="10">W34</f>
        <v>0.23934900000000001</v>
      </c>
    </row>
    <row r="6" spans="1:48" ht="16.5" x14ac:dyDescent="0.35">
      <c r="A6" s="230" t="s">
        <v>1433</v>
      </c>
      <c r="B6" s="173" t="s">
        <v>1150</v>
      </c>
      <c r="C6" s="173">
        <v>15909</v>
      </c>
      <c r="D6" s="173">
        <v>3124</v>
      </c>
      <c r="E6" s="173">
        <v>7275</v>
      </c>
      <c r="F6" s="173">
        <v>2317</v>
      </c>
      <c r="G6" s="173">
        <v>18226</v>
      </c>
      <c r="H6" s="173">
        <v>10399</v>
      </c>
      <c r="I6" s="173">
        <v>28625</v>
      </c>
      <c r="J6" s="173">
        <v>0.66490829689999997</v>
      </c>
      <c r="K6" s="173">
        <v>0.68620600409999999</v>
      </c>
      <c r="L6" s="173">
        <v>0.87287391640000001</v>
      </c>
      <c r="M6" s="173">
        <v>0.7683651292</v>
      </c>
      <c r="N6" s="138">
        <v>0.66402563400000003</v>
      </c>
      <c r="O6" s="138">
        <v>0.238235</v>
      </c>
      <c r="P6" s="138">
        <v>0.13627126079999999</v>
      </c>
      <c r="R6" s="119" t="s">
        <v>1168</v>
      </c>
      <c r="S6" s="119">
        <f t="shared" si="0"/>
        <v>28625</v>
      </c>
      <c r="T6" s="119">
        <f t="shared" si="1"/>
        <v>10399</v>
      </c>
      <c r="U6" s="119">
        <f t="shared" si="2"/>
        <v>18226</v>
      </c>
      <c r="V6" s="120">
        <f t="shared" si="3"/>
        <v>0.66402563400000003</v>
      </c>
      <c r="W6" s="120">
        <f t="shared" si="3"/>
        <v>0.238235</v>
      </c>
      <c r="X6" s="120">
        <f t="shared" si="3"/>
        <v>0.13627126079999999</v>
      </c>
      <c r="AI6" s="231" t="str">
        <f t="shared" si="4"/>
        <v>测试集1704</v>
      </c>
      <c r="AJ6" s="232">
        <f t="shared" si="5"/>
        <v>0.238235</v>
      </c>
      <c r="AK6" s="232">
        <f t="shared" si="6"/>
        <v>0.23891799999999999</v>
      </c>
      <c r="AL6" s="232">
        <f t="shared" si="7"/>
        <v>0.23929900000000001</v>
      </c>
      <c r="AS6" s="5" t="s">
        <v>1341</v>
      </c>
      <c r="AT6" s="29">
        <f t="shared" si="8"/>
        <v>0.22020000000000001</v>
      </c>
      <c r="AU6" s="29">
        <f t="shared" si="9"/>
        <v>0.22655</v>
      </c>
      <c r="AV6" s="29">
        <f t="shared" si="10"/>
        <v>0.225659</v>
      </c>
    </row>
    <row r="7" spans="1:48" ht="16.5" x14ac:dyDescent="0.35">
      <c r="A7" s="230" t="s">
        <v>1433</v>
      </c>
      <c r="B7" s="173" t="s">
        <v>1033</v>
      </c>
      <c r="C7" s="173">
        <v>87833</v>
      </c>
      <c r="D7" s="173">
        <v>13234</v>
      </c>
      <c r="E7" s="173">
        <v>30807</v>
      </c>
      <c r="F7" s="173">
        <v>12815</v>
      </c>
      <c r="G7" s="173">
        <v>100648</v>
      </c>
      <c r="H7" s="173">
        <v>44041</v>
      </c>
      <c r="I7" s="173">
        <v>144689</v>
      </c>
      <c r="J7" s="173">
        <v>0.6985119809</v>
      </c>
      <c r="K7" s="173">
        <v>0.74033209710000003</v>
      </c>
      <c r="L7" s="173">
        <v>0.87267506559999997</v>
      </c>
      <c r="M7" s="173">
        <v>0.80107438620000004</v>
      </c>
      <c r="N7" s="138">
        <v>0.6642714824</v>
      </c>
      <c r="O7" s="138">
        <v>0.23763300000000001</v>
      </c>
      <c r="P7" s="138">
        <v>0.119783801</v>
      </c>
      <c r="R7" s="119" t="s">
        <v>1169</v>
      </c>
      <c r="S7" s="119">
        <f t="shared" si="0"/>
        <v>144689</v>
      </c>
      <c r="T7" s="119">
        <f t="shared" si="1"/>
        <v>44041</v>
      </c>
      <c r="U7" s="119">
        <f t="shared" si="2"/>
        <v>100648</v>
      </c>
      <c r="V7" s="120">
        <f t="shared" si="3"/>
        <v>0.6642714824</v>
      </c>
      <c r="W7" s="120">
        <f t="shared" si="3"/>
        <v>0.23763300000000001</v>
      </c>
      <c r="X7" s="120">
        <f t="shared" si="3"/>
        <v>0.119783801</v>
      </c>
      <c r="AI7" s="231" t="str">
        <f t="shared" si="4"/>
        <v>验证集</v>
      </c>
      <c r="AJ7" s="232">
        <f t="shared" si="5"/>
        <v>0.23763300000000001</v>
      </c>
      <c r="AK7" s="232">
        <f t="shared" si="6"/>
        <v>0.244343</v>
      </c>
      <c r="AL7" s="232">
        <f t="shared" si="7"/>
        <v>0.24474499999999999</v>
      </c>
      <c r="AS7" s="5" t="s">
        <v>1342</v>
      </c>
      <c r="AT7" s="29">
        <f t="shared" si="8"/>
        <v>0.21846699999999999</v>
      </c>
      <c r="AU7" s="29">
        <f t="shared" si="9"/>
        <v>0.22917899999999999</v>
      </c>
      <c r="AV7" s="29">
        <f t="shared" si="10"/>
        <v>0.23130200000000001</v>
      </c>
    </row>
    <row r="8" spans="1:48" ht="16.5" x14ac:dyDescent="0.35">
      <c r="A8" s="230" t="s">
        <v>1433</v>
      </c>
      <c r="B8" s="173" t="s">
        <v>1043</v>
      </c>
      <c r="C8" s="173">
        <v>17225</v>
      </c>
      <c r="D8" s="173">
        <v>3798</v>
      </c>
      <c r="E8" s="173">
        <v>7601</v>
      </c>
      <c r="F8" s="173">
        <v>3058</v>
      </c>
      <c r="G8" s="173">
        <v>20283</v>
      </c>
      <c r="H8" s="173">
        <v>11399</v>
      </c>
      <c r="I8" s="173">
        <v>31682</v>
      </c>
      <c r="J8" s="173">
        <v>0.66356290640000004</v>
      </c>
      <c r="K8" s="173">
        <v>0.69382905019999996</v>
      </c>
      <c r="L8" s="173">
        <v>0.84923334809999995</v>
      </c>
      <c r="M8" s="173">
        <v>0.76370569070000005</v>
      </c>
      <c r="N8" s="138">
        <v>0.6605175204</v>
      </c>
      <c r="O8" s="138">
        <v>0.232734</v>
      </c>
      <c r="P8" s="138">
        <v>0.13473795790000001</v>
      </c>
      <c r="R8" s="119" t="s">
        <v>1170</v>
      </c>
      <c r="S8" s="119">
        <f t="shared" si="0"/>
        <v>31682</v>
      </c>
      <c r="T8" s="119">
        <f t="shared" si="1"/>
        <v>11399</v>
      </c>
      <c r="U8" s="119">
        <f t="shared" si="2"/>
        <v>20283</v>
      </c>
      <c r="V8" s="120">
        <f t="shared" si="3"/>
        <v>0.6605175204</v>
      </c>
      <c r="W8" s="120">
        <f t="shared" si="3"/>
        <v>0.232734</v>
      </c>
      <c r="X8" s="120">
        <f t="shared" si="3"/>
        <v>0.13473795790000001</v>
      </c>
      <c r="AI8" s="231" t="str">
        <f t="shared" si="4"/>
        <v>验证集1705</v>
      </c>
      <c r="AJ8" s="232">
        <f t="shared" si="5"/>
        <v>0.232734</v>
      </c>
      <c r="AK8" s="232">
        <f t="shared" si="6"/>
        <v>0.24029300000000001</v>
      </c>
      <c r="AL8" s="232">
        <f t="shared" si="7"/>
        <v>0.23934900000000001</v>
      </c>
      <c r="AS8" s="5" t="s">
        <v>1358</v>
      </c>
      <c r="AT8" s="29">
        <f t="shared" si="8"/>
        <v>0.25086999999999998</v>
      </c>
      <c r="AU8" s="29">
        <f t="shared" si="9"/>
        <v>0.253054</v>
      </c>
      <c r="AV8" s="29">
        <f t="shared" si="10"/>
        <v>0.25160700000000003</v>
      </c>
    </row>
    <row r="9" spans="1:48" ht="16.5" x14ac:dyDescent="0.35">
      <c r="A9" s="230" t="s">
        <v>1433</v>
      </c>
      <c r="B9" s="173" t="s">
        <v>1045</v>
      </c>
      <c r="C9" s="173">
        <v>16717</v>
      </c>
      <c r="D9" s="173">
        <v>2793</v>
      </c>
      <c r="E9" s="173">
        <v>6717</v>
      </c>
      <c r="F9" s="173">
        <v>2737</v>
      </c>
      <c r="G9" s="173">
        <v>19454</v>
      </c>
      <c r="H9" s="173">
        <v>9510</v>
      </c>
      <c r="I9" s="173">
        <v>28964</v>
      </c>
      <c r="J9" s="173">
        <v>0.67359480729999999</v>
      </c>
      <c r="K9" s="173">
        <v>0.71336519590000003</v>
      </c>
      <c r="L9" s="173">
        <v>0.85930913949999999</v>
      </c>
      <c r="M9" s="173">
        <v>0.77956537960000005</v>
      </c>
      <c r="N9" s="138">
        <v>0.65115264760000002</v>
      </c>
      <c r="O9" s="138">
        <v>0.22020000000000001</v>
      </c>
      <c r="P9" s="138">
        <v>0.1177290017</v>
      </c>
      <c r="R9" s="119" t="s">
        <v>1046</v>
      </c>
      <c r="S9" s="119">
        <f t="shared" si="0"/>
        <v>28964</v>
      </c>
      <c r="T9" s="119">
        <f t="shared" si="1"/>
        <v>9510</v>
      </c>
      <c r="U9" s="119">
        <f t="shared" si="2"/>
        <v>19454</v>
      </c>
      <c r="V9" s="120">
        <f t="shared" si="3"/>
        <v>0.65115264760000002</v>
      </c>
      <c r="W9" s="120">
        <f t="shared" si="3"/>
        <v>0.22020000000000001</v>
      </c>
      <c r="X9" s="120">
        <f t="shared" si="3"/>
        <v>0.1177290017</v>
      </c>
      <c r="AI9" s="231" t="str">
        <f t="shared" si="4"/>
        <v>验证集1706</v>
      </c>
      <c r="AJ9" s="232">
        <f t="shared" si="5"/>
        <v>0.22020000000000001</v>
      </c>
      <c r="AK9" s="232">
        <f t="shared" si="6"/>
        <v>0.22655</v>
      </c>
      <c r="AL9" s="232">
        <f t="shared" si="7"/>
        <v>0.225659</v>
      </c>
      <c r="AS9" s="5" t="s">
        <v>1407</v>
      </c>
      <c r="AT9" s="29">
        <f t="shared" si="8"/>
        <v>0.25025700000000001</v>
      </c>
      <c r="AU9" s="29">
        <f t="shared" si="9"/>
        <v>0.25900400000000001</v>
      </c>
      <c r="AV9" s="29">
        <f t="shared" si="10"/>
        <v>0.25965100000000002</v>
      </c>
    </row>
    <row r="10" spans="1:48" ht="16.5" x14ac:dyDescent="0.35">
      <c r="A10" s="230" t="s">
        <v>1433</v>
      </c>
      <c r="B10" s="173" t="s">
        <v>1090</v>
      </c>
      <c r="C10" s="173">
        <v>14906</v>
      </c>
      <c r="D10" s="173">
        <v>2171</v>
      </c>
      <c r="E10" s="173">
        <v>5259</v>
      </c>
      <c r="F10" s="173">
        <v>2199</v>
      </c>
      <c r="G10" s="173">
        <v>17105</v>
      </c>
      <c r="H10" s="173">
        <v>7430</v>
      </c>
      <c r="I10" s="173">
        <v>24535</v>
      </c>
      <c r="J10" s="173">
        <v>0.69602608519999998</v>
      </c>
      <c r="K10" s="173">
        <v>0.73920158690000004</v>
      </c>
      <c r="L10" s="173">
        <v>0.87144109910000001</v>
      </c>
      <c r="M10" s="173">
        <v>0.79989267509999995</v>
      </c>
      <c r="N10" s="138">
        <v>0.65294605049999999</v>
      </c>
      <c r="O10" s="138">
        <v>0.21846699999999999</v>
      </c>
      <c r="P10" s="138">
        <v>0.1097632271</v>
      </c>
      <c r="R10" s="119" t="s">
        <v>1171</v>
      </c>
      <c r="S10" s="119">
        <f t="shared" si="0"/>
        <v>24535</v>
      </c>
      <c r="T10" s="119">
        <f t="shared" si="1"/>
        <v>7430</v>
      </c>
      <c r="U10" s="119">
        <f t="shared" si="2"/>
        <v>17105</v>
      </c>
      <c r="V10" s="120">
        <f t="shared" si="3"/>
        <v>0.65294605049999999</v>
      </c>
      <c r="W10" s="120">
        <f t="shared" si="3"/>
        <v>0.21846699999999999</v>
      </c>
      <c r="X10" s="120">
        <f t="shared" si="3"/>
        <v>0.1097632271</v>
      </c>
      <c r="AI10" s="231" t="str">
        <f t="shared" si="4"/>
        <v>验证集1707</v>
      </c>
      <c r="AJ10" s="232">
        <f t="shared" si="5"/>
        <v>0.21846699999999999</v>
      </c>
      <c r="AK10" s="232">
        <f t="shared" si="6"/>
        <v>0.22917899999999999</v>
      </c>
      <c r="AL10" s="232">
        <f t="shared" si="7"/>
        <v>0.23130200000000001</v>
      </c>
    </row>
    <row r="11" spans="1:48" ht="16.5" x14ac:dyDescent="0.35">
      <c r="A11" s="230" t="s">
        <v>1433</v>
      </c>
      <c r="B11" s="46" t="s">
        <v>1356</v>
      </c>
      <c r="C11" s="47">
        <v>19046</v>
      </c>
      <c r="D11" s="47">
        <v>2084</v>
      </c>
      <c r="E11" s="47">
        <v>5581</v>
      </c>
      <c r="F11" s="47">
        <v>2214</v>
      </c>
      <c r="G11" s="47">
        <v>21260</v>
      </c>
      <c r="H11" s="47">
        <v>7665</v>
      </c>
      <c r="I11" s="47">
        <v>28925</v>
      </c>
      <c r="J11" s="47">
        <v>0.73050993949999998</v>
      </c>
      <c r="K11" s="47">
        <v>0.77337881190000002</v>
      </c>
      <c r="L11" s="47">
        <v>0.89586077139999998</v>
      </c>
      <c r="M11" s="47">
        <v>0.83012617950000001</v>
      </c>
      <c r="N11" s="138">
        <v>0.66936312689999999</v>
      </c>
      <c r="O11" s="138">
        <v>0.25086999999999998</v>
      </c>
      <c r="P11" s="23">
        <v>0.1068687676</v>
      </c>
      <c r="R11" s="119" t="s">
        <v>1357</v>
      </c>
      <c r="S11" s="119">
        <f t="shared" si="0"/>
        <v>28925</v>
      </c>
      <c r="T11" s="119">
        <f t="shared" si="1"/>
        <v>7665</v>
      </c>
      <c r="U11" s="119">
        <f t="shared" si="2"/>
        <v>21260</v>
      </c>
      <c r="V11" s="120">
        <f t="shared" si="3"/>
        <v>0.66936312689999999</v>
      </c>
      <c r="W11" s="120">
        <f t="shared" si="3"/>
        <v>0.25086999999999998</v>
      </c>
      <c r="X11" s="120">
        <f t="shared" si="3"/>
        <v>0.1068687676</v>
      </c>
      <c r="AI11" s="231" t="str">
        <f t="shared" si="4"/>
        <v>验证集1708</v>
      </c>
      <c r="AJ11" s="232">
        <f t="shared" si="5"/>
        <v>0.25086999999999998</v>
      </c>
      <c r="AK11" s="232">
        <f t="shared" si="6"/>
        <v>0.253054</v>
      </c>
      <c r="AL11" s="232">
        <f t="shared" si="7"/>
        <v>0.25160700000000003</v>
      </c>
    </row>
    <row r="12" spans="1:48" ht="16.5" x14ac:dyDescent="0.35">
      <c r="A12" s="230" t="s">
        <v>1433</v>
      </c>
      <c r="B12" s="46" t="s">
        <v>1405</v>
      </c>
      <c r="C12" s="47">
        <v>19939</v>
      </c>
      <c r="D12" s="47">
        <v>2388</v>
      </c>
      <c r="E12" s="47">
        <v>5649</v>
      </c>
      <c r="F12" s="47">
        <v>2607</v>
      </c>
      <c r="G12" s="47">
        <v>22546</v>
      </c>
      <c r="H12" s="47">
        <v>8037</v>
      </c>
      <c r="I12" s="47">
        <v>30583</v>
      </c>
      <c r="J12" s="47">
        <v>0.73004610400000003</v>
      </c>
      <c r="K12" s="47">
        <v>0.77923245269999997</v>
      </c>
      <c r="L12" s="47">
        <v>0.88436973299999999</v>
      </c>
      <c r="M12" s="47">
        <v>0.82847882989999999</v>
      </c>
      <c r="N12" s="138">
        <v>0.67223624579999997</v>
      </c>
      <c r="O12" s="138">
        <v>0.25025700000000001</v>
      </c>
      <c r="P12" s="23">
        <v>0.1097498448</v>
      </c>
      <c r="R12" s="119" t="s">
        <v>1406</v>
      </c>
      <c r="S12" s="119">
        <f t="shared" si="0"/>
        <v>30583</v>
      </c>
      <c r="T12" s="119">
        <f t="shared" si="1"/>
        <v>8037</v>
      </c>
      <c r="U12" s="119">
        <f t="shared" si="2"/>
        <v>22546</v>
      </c>
      <c r="V12" s="120">
        <f t="shared" si="3"/>
        <v>0.67223624579999997</v>
      </c>
      <c r="W12" s="120">
        <f t="shared" si="3"/>
        <v>0.25025700000000001</v>
      </c>
      <c r="X12" s="120">
        <f t="shared" si="3"/>
        <v>0.1097498448</v>
      </c>
      <c r="AI12" s="231" t="str">
        <f t="shared" si="4"/>
        <v>验证集1709</v>
      </c>
      <c r="AJ12" s="232">
        <f t="shared" si="5"/>
        <v>0.25025700000000001</v>
      </c>
      <c r="AK12" s="232">
        <f>VLOOKUP(AI12,$R$15:$X$25,6,FALSE)</f>
        <v>0.25900400000000001</v>
      </c>
      <c r="AL12" s="232">
        <f>VLOOKUP(AI12,$R$28:$X$38,6,FALSE)</f>
        <v>0.25965100000000002</v>
      </c>
    </row>
    <row r="13" spans="1:48" x14ac:dyDescent="0.15">
      <c r="B13" s="49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140"/>
      <c r="O13" s="140"/>
      <c r="P13" s="30"/>
    </row>
    <row r="14" spans="1:48" x14ac:dyDescent="0.15">
      <c r="B14" s="64" t="s">
        <v>1047</v>
      </c>
      <c r="AI14" s="64" t="s">
        <v>1235</v>
      </c>
    </row>
    <row r="15" spans="1:48" ht="16.5" x14ac:dyDescent="0.35">
      <c r="B15" s="64" t="s">
        <v>1004</v>
      </c>
      <c r="C15" s="64" t="s">
        <v>1005</v>
      </c>
      <c r="D15" s="64" t="s">
        <v>1006</v>
      </c>
      <c r="E15" s="64" t="s">
        <v>1007</v>
      </c>
      <c r="F15" s="64" t="s">
        <v>1008</v>
      </c>
      <c r="G15" s="64" t="s">
        <v>1009</v>
      </c>
      <c r="H15" s="64" t="s">
        <v>6</v>
      </c>
      <c r="I15" s="64" t="s">
        <v>1010</v>
      </c>
      <c r="J15" s="64" t="s">
        <v>1011</v>
      </c>
      <c r="K15" s="64" t="s">
        <v>1012</v>
      </c>
      <c r="L15" s="64" t="s">
        <v>1013</v>
      </c>
      <c r="M15" s="64" t="s">
        <v>1014</v>
      </c>
      <c r="N15" s="64" t="s">
        <v>1015</v>
      </c>
      <c r="O15" s="64" t="s">
        <v>1016</v>
      </c>
      <c r="P15" s="64" t="s">
        <v>1017</v>
      </c>
      <c r="R15" s="117" t="s">
        <v>1047</v>
      </c>
      <c r="S15" s="118" t="s">
        <v>1019</v>
      </c>
      <c r="T15" s="118" t="s">
        <v>1020</v>
      </c>
      <c r="U15" s="118" t="s">
        <v>1021</v>
      </c>
      <c r="V15" s="118" t="s">
        <v>1022</v>
      </c>
      <c r="W15" s="118" t="s">
        <v>1023</v>
      </c>
      <c r="X15" s="118" t="s">
        <v>1024</v>
      </c>
      <c r="AI15" s="163" t="s">
        <v>1232</v>
      </c>
      <c r="AJ15" s="163" t="s">
        <v>1224</v>
      </c>
      <c r="AK15" s="163" t="s">
        <v>1230</v>
      </c>
      <c r="AL15" s="163" t="s">
        <v>1231</v>
      </c>
    </row>
    <row r="16" spans="1:48" ht="16.5" x14ac:dyDescent="0.35">
      <c r="A16" s="230" t="s">
        <v>1434</v>
      </c>
      <c r="B16" s="64" t="s">
        <v>1029</v>
      </c>
      <c r="C16" s="64">
        <v>65200</v>
      </c>
      <c r="D16" s="64">
        <v>11194</v>
      </c>
      <c r="E16" s="64">
        <v>31057</v>
      </c>
      <c r="F16" s="64">
        <v>8222</v>
      </c>
      <c r="G16" s="64">
        <v>73422</v>
      </c>
      <c r="H16" s="64">
        <v>42251</v>
      </c>
      <c r="I16" s="64">
        <v>115673</v>
      </c>
      <c r="J16" s="64">
        <v>0.6604306969</v>
      </c>
      <c r="K16" s="64">
        <v>0.67735333529999997</v>
      </c>
      <c r="L16" s="64">
        <v>0.88801721550000001</v>
      </c>
      <c r="M16" s="64">
        <v>0.76850995109999998</v>
      </c>
      <c r="N16" s="138">
        <v>0.65990817339999996</v>
      </c>
      <c r="O16" s="138">
        <v>0.22942699999999999</v>
      </c>
      <c r="P16" s="138">
        <v>0.13645855470000001</v>
      </c>
      <c r="R16" s="119" t="s">
        <v>1030</v>
      </c>
      <c r="S16" s="119">
        <f>I16</f>
        <v>115673</v>
      </c>
      <c r="T16" s="119">
        <f>H16</f>
        <v>42251</v>
      </c>
      <c r="U16" s="119">
        <f>G16</f>
        <v>73422</v>
      </c>
      <c r="V16" s="120">
        <f>N16</f>
        <v>0.65990817339999996</v>
      </c>
      <c r="W16" s="120">
        <f>O16</f>
        <v>0.22942699999999999</v>
      </c>
      <c r="X16" s="120">
        <f>P16</f>
        <v>0.13645855470000001</v>
      </c>
      <c r="AI16" s="71" t="str">
        <f>R16</f>
        <v>训练集</v>
      </c>
      <c r="AJ16" s="72">
        <f>VLOOKUP(AI16,$R$2:$X$12,5,FALSE)</f>
        <v>0.65674137629999996</v>
      </c>
      <c r="AK16" s="72">
        <f>VLOOKUP(AI16,$R$15:$X$25,5,FALSE)</f>
        <v>0.65990817339999996</v>
      </c>
      <c r="AL16" s="72">
        <f>VLOOKUP(AI16,$R$28:$X$38,5,FALSE)</f>
        <v>0.65936762179999997</v>
      </c>
    </row>
    <row r="17" spans="1:38" ht="16.5" x14ac:dyDescent="0.35">
      <c r="A17" s="230" t="s">
        <v>1434</v>
      </c>
      <c r="B17" s="64" t="s">
        <v>1031</v>
      </c>
      <c r="C17" s="64">
        <v>32501</v>
      </c>
      <c r="D17" s="64">
        <v>6435</v>
      </c>
      <c r="E17" s="64">
        <v>15247</v>
      </c>
      <c r="F17" s="64">
        <v>4370</v>
      </c>
      <c r="G17" s="64">
        <v>36871</v>
      </c>
      <c r="H17" s="64">
        <v>21682</v>
      </c>
      <c r="I17" s="64">
        <v>58553</v>
      </c>
      <c r="J17" s="64">
        <v>0.6649701979</v>
      </c>
      <c r="K17" s="64">
        <v>0.68067772469999999</v>
      </c>
      <c r="L17" s="64">
        <v>0.88147866890000004</v>
      </c>
      <c r="M17" s="64">
        <v>0.76817263260000002</v>
      </c>
      <c r="N17" s="138">
        <v>0.66796053070000005</v>
      </c>
      <c r="O17" s="138">
        <v>0.245092</v>
      </c>
      <c r="P17" s="138">
        <v>0.14333297170000001</v>
      </c>
      <c r="R17" s="119" t="s">
        <v>1032</v>
      </c>
      <c r="S17" s="119">
        <f t="shared" ref="S17:S25" si="11">I17</f>
        <v>58553</v>
      </c>
      <c r="T17" s="119">
        <f t="shared" ref="T17:T25" si="12">H17</f>
        <v>21682</v>
      </c>
      <c r="U17" s="119">
        <f t="shared" ref="U17:U25" si="13">G17</f>
        <v>36871</v>
      </c>
      <c r="V17" s="120">
        <f t="shared" ref="V17:X25" si="14">N17</f>
        <v>0.66796053070000005</v>
      </c>
      <c r="W17" s="120">
        <f t="shared" si="14"/>
        <v>0.245092</v>
      </c>
      <c r="X17" s="120">
        <f t="shared" si="14"/>
        <v>0.14333297170000001</v>
      </c>
      <c r="AI17" s="71" t="str">
        <f t="shared" ref="AI17:AI25" si="15">R17</f>
        <v>测试集</v>
      </c>
      <c r="AJ17" s="232">
        <f t="shared" ref="AJ17:AJ25" si="16">VLOOKUP(AI17,$R$2:$X$12,5,FALSE)</f>
        <v>0.66525095769999998</v>
      </c>
      <c r="AK17" s="232">
        <f t="shared" ref="AK17:AK25" si="17">VLOOKUP(AI17,$R$15:$X$25,5,FALSE)</f>
        <v>0.66796053070000005</v>
      </c>
      <c r="AL17" s="232">
        <f t="shared" ref="AL17:AL25" si="18">VLOOKUP(AI17,$R$28:$X$38,5,FALSE)</f>
        <v>0.66743115689999999</v>
      </c>
    </row>
    <row r="18" spans="1:38" ht="16.5" x14ac:dyDescent="0.35">
      <c r="A18" s="230" t="s">
        <v>1434</v>
      </c>
      <c r="B18" s="64" t="s">
        <v>1149</v>
      </c>
      <c r="C18" s="64">
        <v>16606</v>
      </c>
      <c r="D18" s="64">
        <v>3196</v>
      </c>
      <c r="E18" s="64">
        <v>8087</v>
      </c>
      <c r="F18" s="64">
        <v>2039</v>
      </c>
      <c r="G18" s="64">
        <v>18645</v>
      </c>
      <c r="H18" s="64">
        <v>11283</v>
      </c>
      <c r="I18" s="64">
        <v>29928</v>
      </c>
      <c r="J18" s="64">
        <v>0.6616546378</v>
      </c>
      <c r="K18" s="64">
        <v>0.67249827890000002</v>
      </c>
      <c r="L18" s="64">
        <v>0.89064092250000004</v>
      </c>
      <c r="M18" s="64">
        <v>0.76634823939999996</v>
      </c>
      <c r="N18" s="138">
        <v>0.67047651429999999</v>
      </c>
      <c r="O18" s="138">
        <v>0.25240699999999999</v>
      </c>
      <c r="P18" s="138">
        <v>0.14570608739999999</v>
      </c>
      <c r="R18" s="119" t="s">
        <v>1167</v>
      </c>
      <c r="S18" s="119">
        <f t="shared" si="11"/>
        <v>29928</v>
      </c>
      <c r="T18" s="119">
        <f t="shared" si="12"/>
        <v>11283</v>
      </c>
      <c r="U18" s="119">
        <f t="shared" si="13"/>
        <v>18645</v>
      </c>
      <c r="V18" s="120">
        <f t="shared" si="14"/>
        <v>0.67047651429999999</v>
      </c>
      <c r="W18" s="120">
        <f t="shared" si="14"/>
        <v>0.25240699999999999</v>
      </c>
      <c r="X18" s="120">
        <f t="shared" si="14"/>
        <v>0.14570608739999999</v>
      </c>
      <c r="AI18" s="71" t="str">
        <f t="shared" si="15"/>
        <v>测试集1703</v>
      </c>
      <c r="AJ18" s="232">
        <f t="shared" si="16"/>
        <v>0.66752457980000002</v>
      </c>
      <c r="AK18" s="232">
        <f t="shared" si="17"/>
        <v>0.67047651429999999</v>
      </c>
      <c r="AL18" s="232">
        <f t="shared" si="18"/>
        <v>0.67007020939999995</v>
      </c>
    </row>
    <row r="19" spans="1:38" ht="16.5" x14ac:dyDescent="0.35">
      <c r="A19" s="230" t="s">
        <v>1434</v>
      </c>
      <c r="B19" s="64" t="s">
        <v>1150</v>
      </c>
      <c r="C19" s="64">
        <v>15895</v>
      </c>
      <c r="D19" s="64">
        <v>3239</v>
      </c>
      <c r="E19" s="64">
        <v>7160</v>
      </c>
      <c r="F19" s="64">
        <v>2331</v>
      </c>
      <c r="G19" s="64">
        <v>18226</v>
      </c>
      <c r="H19" s="64">
        <v>10399</v>
      </c>
      <c r="I19" s="64">
        <v>28625</v>
      </c>
      <c r="J19" s="64">
        <v>0.66843668119999999</v>
      </c>
      <c r="K19" s="64">
        <v>0.68943829970000003</v>
      </c>
      <c r="L19" s="64">
        <v>0.87210578289999996</v>
      </c>
      <c r="M19" s="64">
        <v>0.77008793389999997</v>
      </c>
      <c r="N19" s="138">
        <v>0.66638824870000002</v>
      </c>
      <c r="O19" s="138">
        <v>0.23891799999999999</v>
      </c>
      <c r="P19" s="138">
        <v>0.13781301439999999</v>
      </c>
      <c r="R19" s="119" t="s">
        <v>1168</v>
      </c>
      <c r="S19" s="119">
        <f t="shared" si="11"/>
        <v>28625</v>
      </c>
      <c r="T19" s="119">
        <f t="shared" si="12"/>
        <v>10399</v>
      </c>
      <c r="U19" s="119">
        <f t="shared" si="13"/>
        <v>18226</v>
      </c>
      <c r="V19" s="120">
        <f t="shared" si="14"/>
        <v>0.66638824870000002</v>
      </c>
      <c r="W19" s="120">
        <f t="shared" si="14"/>
        <v>0.23891799999999999</v>
      </c>
      <c r="X19" s="120">
        <f t="shared" si="14"/>
        <v>0.13781301439999999</v>
      </c>
      <c r="AI19" s="71" t="str">
        <f t="shared" si="15"/>
        <v>测试集1704</v>
      </c>
      <c r="AJ19" s="232">
        <f t="shared" si="16"/>
        <v>0.66402563400000003</v>
      </c>
      <c r="AK19" s="232">
        <f t="shared" si="17"/>
        <v>0.66638824870000002</v>
      </c>
      <c r="AL19" s="232">
        <f t="shared" si="18"/>
        <v>0.66573176909999998</v>
      </c>
    </row>
    <row r="20" spans="1:38" ht="16.5" x14ac:dyDescent="0.35">
      <c r="A20" s="230" t="s">
        <v>1434</v>
      </c>
      <c r="B20" s="64" t="s">
        <v>1033</v>
      </c>
      <c r="C20" s="64">
        <v>87705</v>
      </c>
      <c r="D20" s="64">
        <v>13557</v>
      </c>
      <c r="E20" s="64">
        <v>30484</v>
      </c>
      <c r="F20" s="64">
        <v>12943</v>
      </c>
      <c r="G20" s="64">
        <v>100648</v>
      </c>
      <c r="H20" s="64">
        <v>44041</v>
      </c>
      <c r="I20" s="64">
        <v>144689</v>
      </c>
      <c r="J20" s="64">
        <v>0.69985969910000001</v>
      </c>
      <c r="K20" s="64">
        <v>0.74207413550000001</v>
      </c>
      <c r="L20" s="64">
        <v>0.87140330659999998</v>
      </c>
      <c r="M20" s="64">
        <v>0.80155549559999995</v>
      </c>
      <c r="N20" s="138">
        <v>0.66822142929999995</v>
      </c>
      <c r="O20" s="138">
        <v>0.244343</v>
      </c>
      <c r="P20" s="138">
        <v>0.1222220014</v>
      </c>
      <c r="R20" s="119" t="s">
        <v>1169</v>
      </c>
      <c r="S20" s="119">
        <f t="shared" si="11"/>
        <v>144689</v>
      </c>
      <c r="T20" s="119">
        <f t="shared" si="12"/>
        <v>44041</v>
      </c>
      <c r="U20" s="119">
        <f t="shared" si="13"/>
        <v>100648</v>
      </c>
      <c r="V20" s="120">
        <f t="shared" si="14"/>
        <v>0.66822142929999995</v>
      </c>
      <c r="W20" s="120">
        <f t="shared" si="14"/>
        <v>0.244343</v>
      </c>
      <c r="X20" s="120">
        <f t="shared" si="14"/>
        <v>0.1222220014</v>
      </c>
      <c r="AI20" s="71" t="str">
        <f t="shared" si="15"/>
        <v>验证集</v>
      </c>
      <c r="AJ20" s="232">
        <f t="shared" si="16"/>
        <v>0.6642714824</v>
      </c>
      <c r="AK20" s="232">
        <f t="shared" si="17"/>
        <v>0.66822142929999995</v>
      </c>
      <c r="AL20" s="232">
        <f t="shared" si="18"/>
        <v>0.66819006719999996</v>
      </c>
    </row>
    <row r="21" spans="1:38" ht="16.5" x14ac:dyDescent="0.35">
      <c r="A21" s="230" t="s">
        <v>1434</v>
      </c>
      <c r="B21" s="64" t="s">
        <v>1043</v>
      </c>
      <c r="C21" s="64">
        <v>17199</v>
      </c>
      <c r="D21" s="64">
        <v>3851</v>
      </c>
      <c r="E21" s="64">
        <v>7548</v>
      </c>
      <c r="F21" s="64">
        <v>3084</v>
      </c>
      <c r="G21" s="64">
        <v>20283</v>
      </c>
      <c r="H21" s="64">
        <v>11399</v>
      </c>
      <c r="I21" s="64">
        <v>31682</v>
      </c>
      <c r="J21" s="64">
        <v>0.66441512530000002</v>
      </c>
      <c r="K21" s="64">
        <v>0.69499333249999995</v>
      </c>
      <c r="L21" s="64">
        <v>0.84795148649999996</v>
      </c>
      <c r="M21" s="64">
        <v>0.76389073949999997</v>
      </c>
      <c r="N21" s="138">
        <v>0.66509888890000002</v>
      </c>
      <c r="O21" s="138">
        <v>0.24029300000000001</v>
      </c>
      <c r="P21" s="138">
        <v>0.13798304</v>
      </c>
      <c r="R21" s="119" t="s">
        <v>1170</v>
      </c>
      <c r="S21" s="119">
        <f t="shared" si="11"/>
        <v>31682</v>
      </c>
      <c r="T21" s="119">
        <f t="shared" si="12"/>
        <v>11399</v>
      </c>
      <c r="U21" s="119">
        <f t="shared" si="13"/>
        <v>20283</v>
      </c>
      <c r="V21" s="120">
        <f t="shared" si="14"/>
        <v>0.66509888890000002</v>
      </c>
      <c r="W21" s="120">
        <f t="shared" si="14"/>
        <v>0.24029300000000001</v>
      </c>
      <c r="X21" s="120">
        <f t="shared" si="14"/>
        <v>0.13798304</v>
      </c>
      <c r="AI21" s="71" t="str">
        <f t="shared" si="15"/>
        <v>验证集1705</v>
      </c>
      <c r="AJ21" s="232">
        <f t="shared" si="16"/>
        <v>0.6605175204</v>
      </c>
      <c r="AK21" s="232">
        <f t="shared" si="17"/>
        <v>0.66509888890000002</v>
      </c>
      <c r="AL21" s="232">
        <f t="shared" si="18"/>
        <v>0.66508392819999995</v>
      </c>
    </row>
    <row r="22" spans="1:38" ht="16.5" x14ac:dyDescent="0.35">
      <c r="A22" s="230" t="s">
        <v>1434</v>
      </c>
      <c r="B22" s="64" t="s">
        <v>1045</v>
      </c>
      <c r="C22" s="64">
        <v>16688</v>
      </c>
      <c r="D22" s="64">
        <v>2861</v>
      </c>
      <c r="E22" s="64">
        <v>6649</v>
      </c>
      <c r="F22" s="64">
        <v>2766</v>
      </c>
      <c r="G22" s="64">
        <v>19454</v>
      </c>
      <c r="H22" s="64">
        <v>9510</v>
      </c>
      <c r="I22" s="64">
        <v>28964</v>
      </c>
      <c r="J22" s="64">
        <v>0.67494130640000005</v>
      </c>
      <c r="K22" s="64">
        <v>0.71508762910000001</v>
      </c>
      <c r="L22" s="64">
        <v>0.85781844350000003</v>
      </c>
      <c r="M22" s="64">
        <v>0.77997709800000004</v>
      </c>
      <c r="N22" s="138">
        <v>0.65315052559999998</v>
      </c>
      <c r="O22" s="138">
        <v>0.22655</v>
      </c>
      <c r="P22" s="138">
        <v>0.1191235736</v>
      </c>
      <c r="R22" s="119" t="s">
        <v>1046</v>
      </c>
      <c r="S22" s="119">
        <f t="shared" si="11"/>
        <v>28964</v>
      </c>
      <c r="T22" s="119">
        <f t="shared" si="12"/>
        <v>9510</v>
      </c>
      <c r="U22" s="119">
        <f t="shared" si="13"/>
        <v>19454</v>
      </c>
      <c r="V22" s="120">
        <f t="shared" si="14"/>
        <v>0.65315052559999998</v>
      </c>
      <c r="W22" s="120">
        <f t="shared" si="14"/>
        <v>0.22655</v>
      </c>
      <c r="X22" s="120">
        <f t="shared" si="14"/>
        <v>0.1191235736</v>
      </c>
      <c r="AI22" s="71" t="str">
        <f t="shared" si="15"/>
        <v>验证集1706</v>
      </c>
      <c r="AJ22" s="232">
        <f t="shared" si="16"/>
        <v>0.65115264760000002</v>
      </c>
      <c r="AK22" s="232">
        <f t="shared" si="17"/>
        <v>0.65315052559999998</v>
      </c>
      <c r="AL22" s="232">
        <f t="shared" si="18"/>
        <v>0.65345315120000003</v>
      </c>
    </row>
    <row r="23" spans="1:38" ht="16.5" x14ac:dyDescent="0.35">
      <c r="A23" s="230" t="s">
        <v>1434</v>
      </c>
      <c r="B23" s="64" t="s">
        <v>1090</v>
      </c>
      <c r="C23" s="64">
        <v>14923</v>
      </c>
      <c r="D23" s="64">
        <v>2264</v>
      </c>
      <c r="E23" s="64">
        <v>5166</v>
      </c>
      <c r="F23" s="64">
        <v>2182</v>
      </c>
      <c r="G23" s="64">
        <v>17105</v>
      </c>
      <c r="H23" s="64">
        <v>7430</v>
      </c>
      <c r="I23" s="64">
        <v>24535</v>
      </c>
      <c r="J23" s="64">
        <v>0.70050947630000004</v>
      </c>
      <c r="K23" s="64">
        <v>0.74284434269999999</v>
      </c>
      <c r="L23" s="64">
        <v>0.87243496050000002</v>
      </c>
      <c r="M23" s="64">
        <v>0.80244125399999999</v>
      </c>
      <c r="N23" s="138">
        <v>0.65850740200000002</v>
      </c>
      <c r="O23" s="138">
        <v>0.22917899999999999</v>
      </c>
      <c r="P23" s="138">
        <v>0.1130698626</v>
      </c>
      <c r="R23" s="119" t="s">
        <v>1171</v>
      </c>
      <c r="S23" s="119">
        <f t="shared" si="11"/>
        <v>24535</v>
      </c>
      <c r="T23" s="119">
        <f t="shared" si="12"/>
        <v>7430</v>
      </c>
      <c r="U23" s="119">
        <f t="shared" si="13"/>
        <v>17105</v>
      </c>
      <c r="V23" s="120">
        <f t="shared" si="14"/>
        <v>0.65850740200000002</v>
      </c>
      <c r="W23" s="120">
        <f t="shared" si="14"/>
        <v>0.22917899999999999</v>
      </c>
      <c r="X23" s="120">
        <f t="shared" si="14"/>
        <v>0.1130698626</v>
      </c>
      <c r="AI23" s="71" t="str">
        <f t="shared" si="15"/>
        <v>验证集1707</v>
      </c>
      <c r="AJ23" s="232">
        <f t="shared" si="16"/>
        <v>0.65294605049999999</v>
      </c>
      <c r="AK23" s="232">
        <f t="shared" si="17"/>
        <v>0.65850740200000002</v>
      </c>
      <c r="AL23" s="232">
        <f t="shared" si="18"/>
        <v>0.65853447340000004</v>
      </c>
    </row>
    <row r="24" spans="1:38" ht="16.5" x14ac:dyDescent="0.35">
      <c r="A24" s="230" t="s">
        <v>1434</v>
      </c>
      <c r="B24" s="46" t="s">
        <v>1356</v>
      </c>
      <c r="C24" s="47">
        <v>18989</v>
      </c>
      <c r="D24" s="47">
        <v>2136</v>
      </c>
      <c r="E24" s="47">
        <v>5529</v>
      </c>
      <c r="F24" s="47">
        <v>2271</v>
      </c>
      <c r="G24" s="47">
        <v>21260</v>
      </c>
      <c r="H24" s="47">
        <v>7665</v>
      </c>
      <c r="I24" s="47">
        <v>28925</v>
      </c>
      <c r="J24" s="47">
        <v>0.73033707869999998</v>
      </c>
      <c r="K24" s="47">
        <v>0.7744922098</v>
      </c>
      <c r="L24" s="47">
        <v>0.89317968020000005</v>
      </c>
      <c r="M24" s="47">
        <v>0.82961247760000001</v>
      </c>
      <c r="N24" s="138">
        <v>0.67346322879999998</v>
      </c>
      <c r="O24" s="138">
        <v>0.253054</v>
      </c>
      <c r="P24" s="23">
        <v>0.10907102539999999</v>
      </c>
      <c r="R24" s="119" t="s">
        <v>1357</v>
      </c>
      <c r="S24" s="119">
        <f t="shared" si="11"/>
        <v>28925</v>
      </c>
      <c r="T24" s="119">
        <f t="shared" si="12"/>
        <v>7665</v>
      </c>
      <c r="U24" s="119">
        <f t="shared" si="13"/>
        <v>21260</v>
      </c>
      <c r="V24" s="120">
        <f t="shared" si="14"/>
        <v>0.67346322879999998</v>
      </c>
      <c r="W24" s="120">
        <f t="shared" si="14"/>
        <v>0.253054</v>
      </c>
      <c r="X24" s="120">
        <f t="shared" si="14"/>
        <v>0.10907102539999999</v>
      </c>
      <c r="AI24" s="231" t="str">
        <f t="shared" si="15"/>
        <v>验证集1708</v>
      </c>
      <c r="AJ24" s="232">
        <f t="shared" si="16"/>
        <v>0.66936312689999999</v>
      </c>
      <c r="AK24" s="232">
        <f t="shared" si="17"/>
        <v>0.67346322879999998</v>
      </c>
      <c r="AL24" s="232">
        <f t="shared" si="18"/>
        <v>0.67322130130000002</v>
      </c>
    </row>
    <row r="25" spans="1:38" ht="16.5" x14ac:dyDescent="0.35">
      <c r="A25" s="230" t="s">
        <v>1434</v>
      </c>
      <c r="B25" s="230" t="s">
        <v>1405</v>
      </c>
      <c r="C25" s="230">
        <v>19906</v>
      </c>
      <c r="D25" s="230">
        <v>2445</v>
      </c>
      <c r="E25" s="230">
        <v>5592</v>
      </c>
      <c r="F25" s="230">
        <v>2640</v>
      </c>
      <c r="G25" s="230">
        <v>22546</v>
      </c>
      <c r="H25" s="230">
        <v>8037</v>
      </c>
      <c r="I25" s="230">
        <v>30583</v>
      </c>
      <c r="J25" s="230">
        <v>0.7308308537</v>
      </c>
      <c r="K25" s="230">
        <v>0.78068868150000004</v>
      </c>
      <c r="L25" s="230">
        <v>0.88290605870000005</v>
      </c>
      <c r="M25" s="230">
        <v>0.82865706439999998</v>
      </c>
      <c r="N25" s="230">
        <v>0.67640289490000005</v>
      </c>
      <c r="O25" s="230">
        <v>0.25900400000000001</v>
      </c>
      <c r="P25" s="230">
        <v>0.1120349508</v>
      </c>
      <c r="R25" s="119" t="s">
        <v>1406</v>
      </c>
      <c r="S25" s="119">
        <f t="shared" si="11"/>
        <v>30583</v>
      </c>
      <c r="T25" s="119">
        <f t="shared" si="12"/>
        <v>8037</v>
      </c>
      <c r="U25" s="119">
        <f t="shared" si="13"/>
        <v>22546</v>
      </c>
      <c r="V25" s="120">
        <f t="shared" si="14"/>
        <v>0.67640289490000005</v>
      </c>
      <c r="W25" s="120">
        <f t="shared" si="14"/>
        <v>0.25900400000000001</v>
      </c>
      <c r="X25" s="120">
        <f t="shared" si="14"/>
        <v>0.1120349508</v>
      </c>
      <c r="AI25" s="231" t="str">
        <f t="shared" si="15"/>
        <v>验证集1709</v>
      </c>
      <c r="AJ25" s="232">
        <f t="shared" si="16"/>
        <v>0.67223624579999997</v>
      </c>
      <c r="AK25" s="232">
        <f t="shared" si="17"/>
        <v>0.67640289490000005</v>
      </c>
      <c r="AL25" s="232">
        <f t="shared" si="18"/>
        <v>0.67619708619999996</v>
      </c>
    </row>
    <row r="26" spans="1:38" x14ac:dyDescent="0.15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40"/>
    </row>
    <row r="27" spans="1:38" x14ac:dyDescent="0.15">
      <c r="B27" s="64" t="s">
        <v>1048</v>
      </c>
      <c r="AI27" s="64" t="s">
        <v>1234</v>
      </c>
    </row>
    <row r="28" spans="1:38" ht="16.5" x14ac:dyDescent="0.35">
      <c r="B28" s="64" t="s">
        <v>1004</v>
      </c>
      <c r="C28" s="64" t="s">
        <v>1005</v>
      </c>
      <c r="D28" s="64" t="s">
        <v>1006</v>
      </c>
      <c r="E28" s="64" t="s">
        <v>1007</v>
      </c>
      <c r="F28" s="64" t="s">
        <v>1008</v>
      </c>
      <c r="G28" s="64" t="s">
        <v>1009</v>
      </c>
      <c r="H28" s="64" t="s">
        <v>6</v>
      </c>
      <c r="I28" s="64" t="s">
        <v>1010</v>
      </c>
      <c r="J28" s="64" t="s">
        <v>1011</v>
      </c>
      <c r="K28" s="64" t="s">
        <v>1012</v>
      </c>
      <c r="L28" s="64" t="s">
        <v>1013</v>
      </c>
      <c r="M28" s="64" t="s">
        <v>1014</v>
      </c>
      <c r="N28" s="64" t="s">
        <v>1015</v>
      </c>
      <c r="O28" s="64" t="s">
        <v>1016</v>
      </c>
      <c r="P28" s="64" t="s">
        <v>1017</v>
      </c>
      <c r="R28" s="117" t="s">
        <v>1048</v>
      </c>
      <c r="S28" s="118" t="s">
        <v>1019</v>
      </c>
      <c r="T28" s="118" t="s">
        <v>1020</v>
      </c>
      <c r="U28" s="118" t="s">
        <v>1021</v>
      </c>
      <c r="V28" s="118" t="s">
        <v>1022</v>
      </c>
      <c r="W28" s="118" t="s">
        <v>1023</v>
      </c>
      <c r="X28" s="118" t="s">
        <v>1024</v>
      </c>
      <c r="AI28" s="163" t="s">
        <v>1232</v>
      </c>
      <c r="AJ28" s="163" t="s">
        <v>1224</v>
      </c>
      <c r="AK28" s="163" t="s">
        <v>1230</v>
      </c>
      <c r="AL28" s="163" t="s">
        <v>1231</v>
      </c>
    </row>
    <row r="29" spans="1:38" ht="16.5" x14ac:dyDescent="0.35">
      <c r="A29" s="230" t="s">
        <v>1436</v>
      </c>
      <c r="B29" s="230" t="s">
        <v>1029</v>
      </c>
      <c r="C29" s="230">
        <v>65291</v>
      </c>
      <c r="D29" s="230">
        <v>11196</v>
      </c>
      <c r="E29" s="230">
        <v>31055</v>
      </c>
      <c r="F29" s="230">
        <v>8131</v>
      </c>
      <c r="G29" s="230">
        <v>73422</v>
      </c>
      <c r="H29" s="230">
        <v>42251</v>
      </c>
      <c r="I29" s="230">
        <v>115673</v>
      </c>
      <c r="J29" s="230">
        <v>0.66123468740000002</v>
      </c>
      <c r="K29" s="230">
        <v>0.67767213999999998</v>
      </c>
      <c r="L29" s="230">
        <v>0.8892566261</v>
      </c>
      <c r="M29" s="230">
        <v>0.76917911500000002</v>
      </c>
      <c r="N29" s="138">
        <v>0.65936762179999997</v>
      </c>
      <c r="O29" s="138">
        <v>0.22945599999999999</v>
      </c>
      <c r="P29" s="138">
        <v>0.13609844460000001</v>
      </c>
      <c r="R29" s="119" t="s">
        <v>1030</v>
      </c>
      <c r="S29" s="119">
        <f>I29</f>
        <v>115673</v>
      </c>
      <c r="T29" s="119">
        <f>H29</f>
        <v>42251</v>
      </c>
      <c r="U29" s="119">
        <f>G29</f>
        <v>73422</v>
      </c>
      <c r="V29" s="120">
        <f>N29</f>
        <v>0.65936762179999997</v>
      </c>
      <c r="W29" s="120">
        <f>O29</f>
        <v>0.22945599999999999</v>
      </c>
      <c r="X29" s="120">
        <f>P29</f>
        <v>0.13609844460000001</v>
      </c>
      <c r="AI29" s="71" t="str">
        <f>R29</f>
        <v>训练集</v>
      </c>
      <c r="AJ29" s="72">
        <f>VLOOKUP(AI29,$R$2:$X$12,7,FALSE)</f>
        <v>0.13409958869999999</v>
      </c>
      <c r="AK29" s="72">
        <f>VLOOKUP(AI29,$R$15:$X$25,7,FALSE)</f>
        <v>0.13645855470000001</v>
      </c>
      <c r="AL29" s="72">
        <f>VLOOKUP(AI29,$R$28:$X$38,7,FALSE)</f>
        <v>0.13609844460000001</v>
      </c>
    </row>
    <row r="30" spans="1:38" ht="16.5" x14ac:dyDescent="0.35">
      <c r="A30" s="230" t="s">
        <v>1413</v>
      </c>
      <c r="B30" s="230" t="s">
        <v>1031</v>
      </c>
      <c r="C30" s="230">
        <v>32533</v>
      </c>
      <c r="D30" s="230">
        <v>6385</v>
      </c>
      <c r="E30" s="230">
        <v>15297</v>
      </c>
      <c r="F30" s="230">
        <v>4338</v>
      </c>
      <c r="G30" s="230">
        <v>36871</v>
      </c>
      <c r="H30" s="230">
        <v>21682</v>
      </c>
      <c r="I30" s="230">
        <v>58553</v>
      </c>
      <c r="J30" s="230">
        <v>0.66466278410000001</v>
      </c>
      <c r="K30" s="230">
        <v>0.68017980349999996</v>
      </c>
      <c r="L30" s="230">
        <v>0.88234655959999997</v>
      </c>
      <c r="M30" s="230">
        <v>0.76818455510000005</v>
      </c>
      <c r="N30" s="138">
        <v>0.66743115689999999</v>
      </c>
      <c r="O30" s="138">
        <v>0.24318699999999999</v>
      </c>
      <c r="P30" s="138">
        <v>0.14302215830000001</v>
      </c>
      <c r="R30" s="119" t="s">
        <v>1032</v>
      </c>
      <c r="S30" s="119">
        <f t="shared" ref="S30:S38" si="19">I30</f>
        <v>58553</v>
      </c>
      <c r="T30" s="119">
        <f t="shared" ref="T30:T38" si="20">H30</f>
        <v>21682</v>
      </c>
      <c r="U30" s="119">
        <f t="shared" ref="U30:U38" si="21">G30</f>
        <v>36871</v>
      </c>
      <c r="V30" s="120">
        <f t="shared" ref="V30:X38" si="22">N30</f>
        <v>0.66743115689999999</v>
      </c>
      <c r="W30" s="120">
        <f t="shared" si="22"/>
        <v>0.24318699999999999</v>
      </c>
      <c r="X30" s="120">
        <f t="shared" si="22"/>
        <v>0.14302215830000001</v>
      </c>
      <c r="AI30" s="71" t="str">
        <f t="shared" ref="AI30:AI38" si="23">R30</f>
        <v>测试集</v>
      </c>
      <c r="AJ30" s="232">
        <f t="shared" ref="AJ30:AJ38" si="24">VLOOKUP(AI30,$R$2:$X$12,7,FALSE)</f>
        <v>0.1414067967</v>
      </c>
      <c r="AK30" s="232">
        <f t="shared" ref="AK30:AK38" si="25">VLOOKUP(AI30,$R$15:$X$25,7,FALSE)</f>
        <v>0.14333297170000001</v>
      </c>
      <c r="AL30" s="232">
        <f t="shared" ref="AL30:AL38" si="26">VLOOKUP(AI30,$R$28:$X$38,7,FALSE)</f>
        <v>0.14302215830000001</v>
      </c>
    </row>
    <row r="31" spans="1:38" ht="16.5" x14ac:dyDescent="0.35">
      <c r="A31" s="230" t="s">
        <v>1412</v>
      </c>
      <c r="B31" s="230" t="s">
        <v>1149</v>
      </c>
      <c r="C31" s="230">
        <v>16632</v>
      </c>
      <c r="D31" s="230">
        <v>3188</v>
      </c>
      <c r="E31" s="230">
        <v>8095</v>
      </c>
      <c r="F31" s="230">
        <v>2013</v>
      </c>
      <c r="G31" s="230">
        <v>18645</v>
      </c>
      <c r="H31" s="230">
        <v>11283</v>
      </c>
      <c r="I31" s="230">
        <v>29928</v>
      </c>
      <c r="J31" s="230">
        <v>0.66225608130000002</v>
      </c>
      <c r="K31" s="230">
        <v>0.67262506570000002</v>
      </c>
      <c r="L31" s="230">
        <v>0.8920353982</v>
      </c>
      <c r="M31" s="230">
        <v>0.76694641699999999</v>
      </c>
      <c r="N31" s="138">
        <v>0.67007020939999995</v>
      </c>
      <c r="O31" s="138">
        <v>0.249135</v>
      </c>
      <c r="P31" s="138">
        <v>0.14551729690000001</v>
      </c>
      <c r="R31" s="119" t="s">
        <v>1167</v>
      </c>
      <c r="S31" s="119">
        <f t="shared" si="19"/>
        <v>29928</v>
      </c>
      <c r="T31" s="119">
        <f t="shared" si="20"/>
        <v>11283</v>
      </c>
      <c r="U31" s="119">
        <f t="shared" si="21"/>
        <v>18645</v>
      </c>
      <c r="V31" s="120">
        <f t="shared" si="22"/>
        <v>0.67007020939999995</v>
      </c>
      <c r="W31" s="120">
        <f t="shared" si="22"/>
        <v>0.249135</v>
      </c>
      <c r="X31" s="120">
        <f t="shared" si="22"/>
        <v>0.14551729690000001</v>
      </c>
      <c r="AI31" s="71" t="str">
        <f t="shared" si="23"/>
        <v>测试集1703</v>
      </c>
      <c r="AJ31" s="232">
        <f t="shared" si="24"/>
        <v>0.1435451864</v>
      </c>
      <c r="AK31" s="232">
        <f t="shared" si="25"/>
        <v>0.14570608739999999</v>
      </c>
      <c r="AL31" s="232">
        <f t="shared" si="26"/>
        <v>0.14551729690000001</v>
      </c>
    </row>
    <row r="32" spans="1:38" ht="16.5" x14ac:dyDescent="0.35">
      <c r="A32" s="230" t="s">
        <v>1415</v>
      </c>
      <c r="B32" s="230" t="s">
        <v>1150</v>
      </c>
      <c r="C32" s="230">
        <v>15901</v>
      </c>
      <c r="D32" s="230">
        <v>3197</v>
      </c>
      <c r="E32" s="230">
        <v>7202</v>
      </c>
      <c r="F32" s="230">
        <v>2325</v>
      </c>
      <c r="G32" s="230">
        <v>18226</v>
      </c>
      <c r="H32" s="230">
        <v>10399</v>
      </c>
      <c r="I32" s="230">
        <v>28625</v>
      </c>
      <c r="J32" s="230">
        <v>0.6671790393</v>
      </c>
      <c r="K32" s="230">
        <v>0.68826559320000003</v>
      </c>
      <c r="L32" s="230">
        <v>0.872434983</v>
      </c>
      <c r="M32" s="230">
        <v>0.76948389750000001</v>
      </c>
      <c r="N32" s="138">
        <v>0.66573176909999998</v>
      </c>
      <c r="O32" s="138">
        <v>0.23929900000000001</v>
      </c>
      <c r="P32" s="138">
        <v>0.13756391970000001</v>
      </c>
      <c r="R32" s="119" t="s">
        <v>1168</v>
      </c>
      <c r="S32" s="119">
        <f t="shared" si="19"/>
        <v>28625</v>
      </c>
      <c r="T32" s="119">
        <f t="shared" si="20"/>
        <v>10399</v>
      </c>
      <c r="U32" s="119">
        <f t="shared" si="21"/>
        <v>18226</v>
      </c>
      <c r="V32" s="120">
        <f t="shared" si="22"/>
        <v>0.66573176909999998</v>
      </c>
      <c r="W32" s="120">
        <f t="shared" si="22"/>
        <v>0.23929900000000001</v>
      </c>
      <c r="X32" s="120">
        <f t="shared" si="22"/>
        <v>0.13756391970000001</v>
      </c>
      <c r="AI32" s="71" t="str">
        <f t="shared" si="23"/>
        <v>测试集1704</v>
      </c>
      <c r="AJ32" s="232">
        <f t="shared" si="24"/>
        <v>0.13627126079999999</v>
      </c>
      <c r="AK32" s="232">
        <f t="shared" si="25"/>
        <v>0.13781301439999999</v>
      </c>
      <c r="AL32" s="232">
        <f t="shared" si="26"/>
        <v>0.13756391970000001</v>
      </c>
    </row>
    <row r="33" spans="1:38" ht="16.5" x14ac:dyDescent="0.35">
      <c r="A33" s="230" t="s">
        <v>1416</v>
      </c>
      <c r="B33" s="230" t="s">
        <v>1033</v>
      </c>
      <c r="C33" s="230">
        <v>87819</v>
      </c>
      <c r="D33" s="230">
        <v>13563</v>
      </c>
      <c r="E33" s="230">
        <v>30478</v>
      </c>
      <c r="F33" s="230">
        <v>12829</v>
      </c>
      <c r="G33" s="230">
        <v>100648</v>
      </c>
      <c r="H33" s="230">
        <v>44041</v>
      </c>
      <c r="I33" s="230">
        <v>144689</v>
      </c>
      <c r="J33" s="230">
        <v>0.70068906409999998</v>
      </c>
      <c r="K33" s="230">
        <v>0.74236033040000005</v>
      </c>
      <c r="L33" s="230">
        <v>0.87253596690000002</v>
      </c>
      <c r="M33" s="230">
        <v>0.80220146609999998</v>
      </c>
      <c r="N33" s="138">
        <v>0.66819006719999996</v>
      </c>
      <c r="O33" s="138">
        <v>0.24474499999999999</v>
      </c>
      <c r="P33" s="138">
        <v>0.1221886178</v>
      </c>
      <c r="R33" s="119" t="s">
        <v>1169</v>
      </c>
      <c r="S33" s="119">
        <f t="shared" si="19"/>
        <v>144689</v>
      </c>
      <c r="T33" s="119">
        <f t="shared" si="20"/>
        <v>44041</v>
      </c>
      <c r="U33" s="119">
        <f t="shared" si="21"/>
        <v>100648</v>
      </c>
      <c r="V33" s="120">
        <f t="shared" si="22"/>
        <v>0.66819006719999996</v>
      </c>
      <c r="W33" s="120">
        <f t="shared" si="22"/>
        <v>0.24474499999999999</v>
      </c>
      <c r="X33" s="120">
        <f t="shared" si="22"/>
        <v>0.1221886178</v>
      </c>
      <c r="AI33" s="71" t="str">
        <f t="shared" si="23"/>
        <v>验证集</v>
      </c>
      <c r="AJ33" s="232">
        <f t="shared" si="24"/>
        <v>0.119783801</v>
      </c>
      <c r="AK33" s="232">
        <f t="shared" si="25"/>
        <v>0.1222220014</v>
      </c>
      <c r="AL33" s="232">
        <f t="shared" si="26"/>
        <v>0.1221886178</v>
      </c>
    </row>
    <row r="34" spans="1:38" ht="16.5" x14ac:dyDescent="0.35">
      <c r="A34" s="230" t="s">
        <v>1417</v>
      </c>
      <c r="B34" s="230" t="s">
        <v>1043</v>
      </c>
      <c r="C34" s="230">
        <v>17246</v>
      </c>
      <c r="D34" s="230">
        <v>3847</v>
      </c>
      <c r="E34" s="230">
        <v>7552</v>
      </c>
      <c r="F34" s="230">
        <v>3037</v>
      </c>
      <c r="G34" s="230">
        <v>20283</v>
      </c>
      <c r="H34" s="230">
        <v>11399</v>
      </c>
      <c r="I34" s="230">
        <v>31682</v>
      </c>
      <c r="J34" s="230">
        <v>0.66577236289999997</v>
      </c>
      <c r="K34" s="230">
        <v>0.69545931120000004</v>
      </c>
      <c r="L34" s="230">
        <v>0.85026869790000004</v>
      </c>
      <c r="M34" s="230">
        <v>0.76511168789999995</v>
      </c>
      <c r="N34" s="138">
        <v>0.66508392819999995</v>
      </c>
      <c r="O34" s="138">
        <v>0.23934900000000001</v>
      </c>
      <c r="P34" s="138">
        <v>0.13797367250000001</v>
      </c>
      <c r="R34" s="119" t="s">
        <v>1170</v>
      </c>
      <c r="S34" s="119">
        <f t="shared" si="19"/>
        <v>31682</v>
      </c>
      <c r="T34" s="119">
        <f t="shared" si="20"/>
        <v>11399</v>
      </c>
      <c r="U34" s="119">
        <f t="shared" si="21"/>
        <v>20283</v>
      </c>
      <c r="V34" s="120">
        <f t="shared" si="22"/>
        <v>0.66508392819999995</v>
      </c>
      <c r="W34" s="120">
        <f t="shared" si="22"/>
        <v>0.23934900000000001</v>
      </c>
      <c r="X34" s="120">
        <f t="shared" si="22"/>
        <v>0.13797367250000001</v>
      </c>
      <c r="AI34" s="71" t="str">
        <f t="shared" si="23"/>
        <v>验证集1705</v>
      </c>
      <c r="AJ34" s="232">
        <f t="shared" si="24"/>
        <v>0.13473795790000001</v>
      </c>
      <c r="AK34" s="232">
        <f t="shared" si="25"/>
        <v>0.13798304</v>
      </c>
      <c r="AL34" s="232">
        <f t="shared" si="26"/>
        <v>0.13797367250000001</v>
      </c>
    </row>
    <row r="35" spans="1:38" ht="16.5" x14ac:dyDescent="0.35">
      <c r="A35" s="230" t="s">
        <v>1418</v>
      </c>
      <c r="B35" s="230" t="s">
        <v>1045</v>
      </c>
      <c r="C35" s="230">
        <v>16727</v>
      </c>
      <c r="D35" s="230">
        <v>2889</v>
      </c>
      <c r="E35" s="230">
        <v>6621</v>
      </c>
      <c r="F35" s="230">
        <v>2727</v>
      </c>
      <c r="G35" s="230">
        <v>19454</v>
      </c>
      <c r="H35" s="230">
        <v>9510</v>
      </c>
      <c r="I35" s="230">
        <v>28964</v>
      </c>
      <c r="J35" s="230">
        <v>0.67725452289999999</v>
      </c>
      <c r="K35" s="230">
        <v>0.71642110670000003</v>
      </c>
      <c r="L35" s="230">
        <v>0.85982317259999996</v>
      </c>
      <c r="M35" s="230">
        <v>0.78159899070000005</v>
      </c>
      <c r="N35" s="138">
        <v>0.65345315120000003</v>
      </c>
      <c r="O35" s="138">
        <v>0.225659</v>
      </c>
      <c r="P35" s="138">
        <v>0.1193620849</v>
      </c>
      <c r="R35" s="119" t="s">
        <v>1046</v>
      </c>
      <c r="S35" s="119">
        <f t="shared" si="19"/>
        <v>28964</v>
      </c>
      <c r="T35" s="119">
        <f t="shared" si="20"/>
        <v>9510</v>
      </c>
      <c r="U35" s="119">
        <f t="shared" si="21"/>
        <v>19454</v>
      </c>
      <c r="V35" s="120">
        <f t="shared" si="22"/>
        <v>0.65345315120000003</v>
      </c>
      <c r="W35" s="120">
        <f t="shared" si="22"/>
        <v>0.225659</v>
      </c>
      <c r="X35" s="120">
        <f t="shared" si="22"/>
        <v>0.1193620849</v>
      </c>
      <c r="AI35" s="71" t="str">
        <f t="shared" si="23"/>
        <v>验证集1706</v>
      </c>
      <c r="AJ35" s="232">
        <f t="shared" si="24"/>
        <v>0.1177290017</v>
      </c>
      <c r="AK35" s="232">
        <f t="shared" si="25"/>
        <v>0.1191235736</v>
      </c>
      <c r="AL35" s="232">
        <f t="shared" si="26"/>
        <v>0.1193620849</v>
      </c>
    </row>
    <row r="36" spans="1:38" ht="16.5" x14ac:dyDescent="0.35">
      <c r="A36" s="230" t="s">
        <v>1420</v>
      </c>
      <c r="B36" s="230" t="s">
        <v>1090</v>
      </c>
      <c r="C36" s="230">
        <v>14943</v>
      </c>
      <c r="D36" s="230">
        <v>2244</v>
      </c>
      <c r="E36" s="230">
        <v>5186</v>
      </c>
      <c r="F36" s="230">
        <v>2162</v>
      </c>
      <c r="G36" s="230">
        <v>17105</v>
      </c>
      <c r="H36" s="230">
        <v>7430</v>
      </c>
      <c r="I36" s="230">
        <v>24535</v>
      </c>
      <c r="J36" s="230">
        <v>0.70050947630000004</v>
      </c>
      <c r="K36" s="230">
        <v>0.74236176659999997</v>
      </c>
      <c r="L36" s="230">
        <v>0.87360420930000005</v>
      </c>
      <c r="M36" s="230">
        <v>0.80265348869999997</v>
      </c>
      <c r="N36" s="138">
        <v>0.65853447340000004</v>
      </c>
      <c r="O36" s="138">
        <v>0.23130200000000001</v>
      </c>
      <c r="P36" s="138">
        <v>0.1130593394</v>
      </c>
      <c r="R36" s="119" t="s">
        <v>1171</v>
      </c>
      <c r="S36" s="119">
        <f t="shared" si="19"/>
        <v>24535</v>
      </c>
      <c r="T36" s="119">
        <f t="shared" si="20"/>
        <v>7430</v>
      </c>
      <c r="U36" s="119">
        <f t="shared" si="21"/>
        <v>17105</v>
      </c>
      <c r="V36" s="120">
        <f t="shared" si="22"/>
        <v>0.65853447340000004</v>
      </c>
      <c r="W36" s="120">
        <f t="shared" si="22"/>
        <v>0.23130200000000001</v>
      </c>
      <c r="X36" s="120">
        <f t="shared" si="22"/>
        <v>0.1130593394</v>
      </c>
      <c r="AI36" s="71" t="str">
        <f t="shared" si="23"/>
        <v>验证集1707</v>
      </c>
      <c r="AJ36" s="232">
        <f t="shared" si="24"/>
        <v>0.1097632271</v>
      </c>
      <c r="AK36" s="232">
        <f t="shared" si="25"/>
        <v>0.1130698626</v>
      </c>
      <c r="AL36" s="232">
        <f t="shared" si="26"/>
        <v>0.1130593394</v>
      </c>
    </row>
    <row r="37" spans="1:38" ht="16.5" x14ac:dyDescent="0.35">
      <c r="A37" s="230" t="s">
        <v>1435</v>
      </c>
      <c r="B37" s="177" t="s">
        <v>1356</v>
      </c>
      <c r="C37" s="178">
        <v>19000</v>
      </c>
      <c r="D37" s="178">
        <v>2141</v>
      </c>
      <c r="E37" s="178">
        <v>5524</v>
      </c>
      <c r="F37" s="178">
        <v>2260</v>
      </c>
      <c r="G37" s="178">
        <v>21260</v>
      </c>
      <c r="H37" s="178">
        <v>7665</v>
      </c>
      <c r="I37" s="178">
        <v>28925</v>
      </c>
      <c r="J37" s="178">
        <v>0.73089023340000003</v>
      </c>
      <c r="K37" s="178">
        <v>0.77475126409999995</v>
      </c>
      <c r="L37" s="178">
        <v>0.89369708370000001</v>
      </c>
      <c r="M37" s="178">
        <v>0.82998427399999997</v>
      </c>
      <c r="N37" s="138">
        <v>0.67322130130000002</v>
      </c>
      <c r="O37" s="138">
        <v>0.25160700000000003</v>
      </c>
      <c r="P37" s="23">
        <v>0.1088932267</v>
      </c>
      <c r="R37" s="119" t="s">
        <v>1357</v>
      </c>
      <c r="S37" s="119">
        <f t="shared" si="19"/>
        <v>28925</v>
      </c>
      <c r="T37" s="119">
        <f t="shared" si="20"/>
        <v>7665</v>
      </c>
      <c r="U37" s="119">
        <f t="shared" si="21"/>
        <v>21260</v>
      </c>
      <c r="V37" s="120">
        <f t="shared" si="22"/>
        <v>0.67322130130000002</v>
      </c>
      <c r="W37" s="120">
        <f t="shared" si="22"/>
        <v>0.25160700000000003</v>
      </c>
      <c r="X37" s="120">
        <f t="shared" si="22"/>
        <v>0.1088932267</v>
      </c>
      <c r="AI37" s="231" t="str">
        <f t="shared" si="23"/>
        <v>验证集1708</v>
      </c>
      <c r="AJ37" s="232">
        <f t="shared" si="24"/>
        <v>0.1068687676</v>
      </c>
      <c r="AK37" s="232">
        <f t="shared" si="25"/>
        <v>0.10907102539999999</v>
      </c>
      <c r="AL37" s="232">
        <f t="shared" si="26"/>
        <v>0.1088932267</v>
      </c>
    </row>
    <row r="38" spans="1:38" ht="16.5" x14ac:dyDescent="0.35">
      <c r="A38" s="230" t="s">
        <v>1437</v>
      </c>
      <c r="B38" s="49" t="s">
        <v>1405</v>
      </c>
      <c r="C38" s="50">
        <v>19903</v>
      </c>
      <c r="D38" s="50">
        <v>2442</v>
      </c>
      <c r="E38" s="50">
        <v>5595</v>
      </c>
      <c r="F38" s="50">
        <v>2643</v>
      </c>
      <c r="G38" s="50">
        <v>22546</v>
      </c>
      <c r="H38" s="50">
        <v>8037</v>
      </c>
      <c r="I38" s="50">
        <v>30583</v>
      </c>
      <c r="J38" s="50">
        <v>0.73063466629999996</v>
      </c>
      <c r="K38" s="50">
        <v>0.78057102519999999</v>
      </c>
      <c r="L38" s="50">
        <v>0.88277299740000004</v>
      </c>
      <c r="M38" s="50">
        <v>0.82853217879999996</v>
      </c>
      <c r="N38" s="138">
        <v>0.67619708619999996</v>
      </c>
      <c r="O38" s="138">
        <v>0.25965100000000002</v>
      </c>
      <c r="P38" s="138">
        <v>0.1119489045</v>
      </c>
      <c r="R38" s="119" t="s">
        <v>1406</v>
      </c>
      <c r="S38" s="119">
        <f t="shared" si="19"/>
        <v>30583</v>
      </c>
      <c r="T38" s="119">
        <f t="shared" si="20"/>
        <v>8037</v>
      </c>
      <c r="U38" s="119">
        <f t="shared" si="21"/>
        <v>22546</v>
      </c>
      <c r="V38" s="120">
        <f t="shared" si="22"/>
        <v>0.67619708619999996</v>
      </c>
      <c r="W38" s="120">
        <f t="shared" si="22"/>
        <v>0.25965100000000002</v>
      </c>
      <c r="X38" s="120">
        <f t="shared" si="22"/>
        <v>0.1119489045</v>
      </c>
      <c r="AI38" s="231" t="str">
        <f t="shared" si="23"/>
        <v>验证集1709</v>
      </c>
      <c r="AJ38" s="232">
        <f t="shared" si="24"/>
        <v>0.1097498448</v>
      </c>
      <c r="AK38" s="232">
        <f t="shared" si="25"/>
        <v>0.1120349508</v>
      </c>
      <c r="AL38" s="232">
        <f t="shared" si="26"/>
        <v>0.1119489045</v>
      </c>
    </row>
    <row r="40" spans="1:38" x14ac:dyDescent="0.15">
      <c r="N40" s="29"/>
      <c r="O40" s="121"/>
      <c r="P40" s="29"/>
    </row>
    <row r="41" spans="1:38" x14ac:dyDescent="0.15">
      <c r="N41" s="29"/>
      <c r="O41" s="29"/>
      <c r="P41" s="29"/>
    </row>
    <row r="42" spans="1:38" x14ac:dyDescent="0.15">
      <c r="N42" s="29"/>
      <c r="O42" s="29"/>
      <c r="P42" s="29"/>
    </row>
    <row r="43" spans="1:38" x14ac:dyDescent="0.15">
      <c r="N43" s="29"/>
      <c r="O43" s="29"/>
      <c r="P43" s="29"/>
    </row>
    <row r="44" spans="1:38" x14ac:dyDescent="0.15">
      <c r="N44" s="29"/>
      <c r="O44" s="29"/>
      <c r="P44" s="29"/>
    </row>
    <row r="45" spans="1:38" x14ac:dyDescent="0.15">
      <c r="N45" s="29"/>
      <c r="O45" s="29"/>
      <c r="P45" s="29"/>
    </row>
    <row r="46" spans="1:38" x14ac:dyDescent="0.15">
      <c r="N46" s="29"/>
      <c r="O46" s="29"/>
      <c r="P46" s="29"/>
    </row>
    <row r="50" spans="14:16" x14ac:dyDescent="0.15">
      <c r="N50" s="29"/>
      <c r="O50" s="29"/>
      <c r="P50" s="29"/>
    </row>
    <row r="51" spans="14:16" x14ac:dyDescent="0.15">
      <c r="N51" s="29"/>
      <c r="O51" s="29"/>
      <c r="P51" s="29"/>
    </row>
    <row r="52" spans="14:16" x14ac:dyDescent="0.15">
      <c r="N52" s="29"/>
      <c r="O52" s="121"/>
      <c r="P52" s="29"/>
    </row>
    <row r="53" spans="14:16" x14ac:dyDescent="0.15">
      <c r="N53" s="29"/>
      <c r="O53" s="29"/>
      <c r="P53" s="29"/>
    </row>
    <row r="54" spans="14:16" x14ac:dyDescent="0.15">
      <c r="N54" s="29"/>
      <c r="O54" s="29"/>
      <c r="P54" s="29"/>
    </row>
    <row r="55" spans="14:16" x14ac:dyDescent="0.15">
      <c r="N55" s="29"/>
      <c r="O55" s="29"/>
      <c r="P55" s="29"/>
    </row>
    <row r="56" spans="14:16" x14ac:dyDescent="0.15">
      <c r="N56" s="29"/>
      <c r="O56" s="29"/>
      <c r="P56" s="29"/>
    </row>
    <row r="57" spans="14:16" x14ac:dyDescent="0.15">
      <c r="N57" s="29"/>
      <c r="O57" s="29"/>
      <c r="P57" s="29"/>
    </row>
    <row r="58" spans="14:16" x14ac:dyDescent="0.15">
      <c r="N58" s="29"/>
      <c r="O58" s="29"/>
      <c r="P58" s="29"/>
    </row>
    <row r="62" spans="14:16" x14ac:dyDescent="0.15">
      <c r="N62" s="29"/>
      <c r="O62" s="29"/>
      <c r="P62" s="29"/>
    </row>
    <row r="63" spans="14:16" x14ac:dyDescent="0.15">
      <c r="N63" s="29"/>
      <c r="O63" s="29"/>
      <c r="P63" s="29"/>
    </row>
    <row r="64" spans="14:16" x14ac:dyDescent="0.15">
      <c r="N64" s="29"/>
      <c r="O64" s="121"/>
      <c r="P64" s="29"/>
    </row>
    <row r="65" spans="14:16" x14ac:dyDescent="0.15">
      <c r="N65" s="29"/>
      <c r="O65" s="29"/>
      <c r="P65" s="29"/>
    </row>
    <row r="66" spans="14:16" x14ac:dyDescent="0.15">
      <c r="N66" s="29"/>
      <c r="O66" s="29"/>
      <c r="P66" s="29"/>
    </row>
    <row r="67" spans="14:16" x14ac:dyDescent="0.15">
      <c r="N67" s="29"/>
      <c r="O67" s="29"/>
      <c r="P67" s="29"/>
    </row>
    <row r="68" spans="14:16" x14ac:dyDescent="0.15">
      <c r="N68" s="29"/>
      <c r="O68" s="29"/>
      <c r="P68" s="29"/>
    </row>
    <row r="69" spans="14:16" x14ac:dyDescent="0.15">
      <c r="N69" s="29"/>
      <c r="O69" s="29"/>
      <c r="P69" s="29"/>
    </row>
    <row r="70" spans="14:16" x14ac:dyDescent="0.15">
      <c r="N70" s="29"/>
      <c r="O70" s="29"/>
      <c r="P70" s="29"/>
    </row>
    <row r="74" spans="14:16" x14ac:dyDescent="0.15">
      <c r="N74" s="29"/>
      <c r="O74" s="29"/>
      <c r="P74" s="29"/>
    </row>
    <row r="75" spans="14:16" x14ac:dyDescent="0.15">
      <c r="N75" s="29"/>
      <c r="O75" s="29"/>
      <c r="P75" s="29"/>
    </row>
    <row r="76" spans="14:16" x14ac:dyDescent="0.15">
      <c r="N76" s="29"/>
      <c r="O76" s="121"/>
      <c r="P76" s="29"/>
    </row>
    <row r="77" spans="14:16" x14ac:dyDescent="0.15">
      <c r="N77" s="29"/>
      <c r="O77" s="29"/>
      <c r="P77" s="29"/>
    </row>
    <row r="78" spans="14:16" x14ac:dyDescent="0.15">
      <c r="N78" s="29"/>
      <c r="O78" s="29"/>
      <c r="P78" s="29"/>
    </row>
    <row r="79" spans="14:16" x14ac:dyDescent="0.15">
      <c r="N79" s="29"/>
      <c r="O79" s="29"/>
      <c r="P79" s="29"/>
    </row>
    <row r="80" spans="14:16" x14ac:dyDescent="0.15">
      <c r="N80" s="29"/>
      <c r="O80" s="29"/>
      <c r="P80" s="29"/>
    </row>
    <row r="81" spans="14:16" x14ac:dyDescent="0.15">
      <c r="N81" s="29"/>
      <c r="O81" s="29"/>
      <c r="P81" s="29"/>
    </row>
    <row r="82" spans="14:16" x14ac:dyDescent="0.15">
      <c r="N82" s="29"/>
      <c r="O82" s="29"/>
      <c r="P82" s="29"/>
    </row>
    <row r="86" spans="14:16" x14ac:dyDescent="0.15">
      <c r="N86" s="29"/>
      <c r="O86" s="29"/>
      <c r="P86" s="29"/>
    </row>
    <row r="87" spans="14:16" x14ac:dyDescent="0.15">
      <c r="N87" s="29"/>
      <c r="O87" s="29"/>
      <c r="P87" s="29"/>
    </row>
    <row r="88" spans="14:16" x14ac:dyDescent="0.15">
      <c r="N88" s="29"/>
      <c r="O88" s="121"/>
      <c r="P88" s="29"/>
    </row>
    <row r="89" spans="14:16" x14ac:dyDescent="0.15">
      <c r="N89" s="29"/>
      <c r="O89" s="29"/>
      <c r="P89" s="29"/>
    </row>
    <row r="90" spans="14:16" x14ac:dyDescent="0.15">
      <c r="N90" s="29"/>
      <c r="O90" s="29"/>
      <c r="P90" s="29"/>
    </row>
    <row r="91" spans="14:16" x14ac:dyDescent="0.15">
      <c r="N91" s="29"/>
      <c r="O91" s="29"/>
      <c r="P91" s="29"/>
    </row>
    <row r="92" spans="14:16" x14ac:dyDescent="0.15">
      <c r="N92" s="29"/>
      <c r="O92" s="29"/>
      <c r="P92" s="29"/>
    </row>
    <row r="93" spans="14:16" x14ac:dyDescent="0.15">
      <c r="N93" s="29"/>
      <c r="O93" s="29"/>
      <c r="P93" s="29"/>
    </row>
    <row r="94" spans="14:16" x14ac:dyDescent="0.15">
      <c r="N94" s="29"/>
      <c r="O94" s="29"/>
      <c r="P94" s="29"/>
    </row>
    <row r="98" spans="14:16" x14ac:dyDescent="0.15">
      <c r="N98" s="29"/>
      <c r="O98" s="29"/>
      <c r="P98" s="29"/>
    </row>
    <row r="99" spans="14:16" x14ac:dyDescent="0.15">
      <c r="N99" s="29"/>
      <c r="O99" s="29"/>
      <c r="P99" s="29"/>
    </row>
    <row r="100" spans="14:16" x14ac:dyDescent="0.15">
      <c r="N100" s="29"/>
      <c r="O100" s="29"/>
      <c r="P100" s="29"/>
    </row>
    <row r="101" spans="14:16" x14ac:dyDescent="0.15">
      <c r="N101" s="29"/>
      <c r="O101" s="29"/>
      <c r="P101" s="29"/>
    </row>
    <row r="102" spans="14:16" x14ac:dyDescent="0.15">
      <c r="N102" s="29"/>
      <c r="O102" s="29"/>
      <c r="P102" s="29"/>
    </row>
    <row r="103" spans="14:16" x14ac:dyDescent="0.15">
      <c r="N103" s="29"/>
      <c r="O103" s="29"/>
      <c r="P103" s="29"/>
    </row>
    <row r="104" spans="14:16" x14ac:dyDescent="0.15">
      <c r="N104" s="29"/>
      <c r="O104" s="29"/>
      <c r="P104" s="29"/>
    </row>
    <row r="105" spans="14:16" x14ac:dyDescent="0.15">
      <c r="N105" s="29"/>
      <c r="O105" s="29"/>
      <c r="P105" s="29"/>
    </row>
    <row r="106" spans="14:16" x14ac:dyDescent="0.15">
      <c r="N106" s="29"/>
      <c r="O106" s="29"/>
      <c r="P106" s="29"/>
    </row>
  </sheetData>
  <phoneticPr fontId="24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"/>
  <sheetViews>
    <sheetView showGridLines="0" topLeftCell="A31" workbookViewId="0"/>
  </sheetViews>
  <sheetFormatPr defaultRowHeight="13.5" x14ac:dyDescent="0.15"/>
  <sheetData>
    <row r="1" spans="1:17" ht="15" x14ac:dyDescent="0.25">
      <c r="A1" t="s">
        <v>1175</v>
      </c>
      <c r="B1" t="s">
        <v>1176</v>
      </c>
      <c r="C1" t="s">
        <v>1177</v>
      </c>
      <c r="D1" t="s">
        <v>393</v>
      </c>
      <c r="E1" t="s">
        <v>1178</v>
      </c>
      <c r="F1" t="s">
        <v>1179</v>
      </c>
      <c r="G1" t="s">
        <v>1180</v>
      </c>
      <c r="H1" t="s">
        <v>1181</v>
      </c>
      <c r="J1" s="164" t="s">
        <v>1182</v>
      </c>
      <c r="K1" s="164" t="s">
        <v>1183</v>
      </c>
      <c r="L1" s="164" t="s">
        <v>1184</v>
      </c>
      <c r="M1" s="164" t="s">
        <v>1185</v>
      </c>
      <c r="N1" s="164" t="s">
        <v>1186</v>
      </c>
      <c r="O1" s="164" t="s">
        <v>1187</v>
      </c>
      <c r="P1" s="164" t="s">
        <v>1188</v>
      </c>
      <c r="Q1" s="164" t="s">
        <v>1189</v>
      </c>
    </row>
    <row r="2" spans="1:17" ht="16.5" x14ac:dyDescent="0.35">
      <c r="A2">
        <v>1</v>
      </c>
      <c r="B2">
        <v>15747</v>
      </c>
      <c r="C2">
        <v>13641</v>
      </c>
      <c r="D2" s="3">
        <v>0.86629999999999996</v>
      </c>
      <c r="E2" s="3">
        <v>0</v>
      </c>
      <c r="F2">
        <v>1.3</v>
      </c>
      <c r="G2" s="3">
        <v>1</v>
      </c>
      <c r="H2" s="3">
        <v>0.65900000000000003</v>
      </c>
      <c r="J2" s="71">
        <f>A2</f>
        <v>1</v>
      </c>
      <c r="K2" s="71">
        <f t="shared" ref="K2:P17" si="0">B2</f>
        <v>15747</v>
      </c>
      <c r="L2" s="71">
        <f t="shared" si="0"/>
        <v>13641</v>
      </c>
      <c r="M2" s="161">
        <f>D2</f>
        <v>0.86629999999999996</v>
      </c>
      <c r="N2" s="72">
        <f t="shared" si="0"/>
        <v>0</v>
      </c>
      <c r="O2" s="71">
        <f t="shared" si="0"/>
        <v>1.3</v>
      </c>
      <c r="P2" s="162">
        <f t="shared" si="0"/>
        <v>1</v>
      </c>
      <c r="Q2" s="161">
        <f>H2</f>
        <v>0.65900000000000003</v>
      </c>
    </row>
    <row r="3" spans="1:17" ht="16.5" x14ac:dyDescent="0.35">
      <c r="A3">
        <v>2</v>
      </c>
      <c r="B3">
        <v>15748</v>
      </c>
      <c r="C3">
        <v>13036</v>
      </c>
      <c r="D3" s="3">
        <v>0.82779999999999998</v>
      </c>
      <c r="E3" s="3">
        <v>4.6100000000000002E-2</v>
      </c>
      <c r="F3">
        <v>1.3</v>
      </c>
      <c r="G3" s="3">
        <v>0.95</v>
      </c>
      <c r="H3" s="3">
        <v>0.64810000000000001</v>
      </c>
      <c r="J3" s="71">
        <f t="shared" ref="J3:L21" si="1">A3</f>
        <v>2</v>
      </c>
      <c r="K3" s="71">
        <f t="shared" si="0"/>
        <v>15748</v>
      </c>
      <c r="L3" s="71">
        <f t="shared" si="0"/>
        <v>13036</v>
      </c>
      <c r="M3" s="161">
        <f t="shared" ref="M3:P21" si="2">D3</f>
        <v>0.82779999999999998</v>
      </c>
      <c r="N3" s="72">
        <f t="shared" si="0"/>
        <v>4.6100000000000002E-2</v>
      </c>
      <c r="O3" s="71">
        <f t="shared" si="0"/>
        <v>1.3</v>
      </c>
      <c r="P3" s="162">
        <f t="shared" si="0"/>
        <v>0.95</v>
      </c>
      <c r="Q3" s="161">
        <f t="shared" ref="Q3:Q21" si="3">H3</f>
        <v>0.64810000000000001</v>
      </c>
    </row>
    <row r="4" spans="1:17" ht="16.5" x14ac:dyDescent="0.35">
      <c r="A4">
        <v>3</v>
      </c>
      <c r="B4">
        <v>15747</v>
      </c>
      <c r="C4">
        <v>12676</v>
      </c>
      <c r="D4" s="3">
        <v>0.80500000000000005</v>
      </c>
      <c r="E4" s="3">
        <v>8.3699999999999997E-2</v>
      </c>
      <c r="F4">
        <v>1.2</v>
      </c>
      <c r="G4" s="3">
        <v>0.9</v>
      </c>
      <c r="H4" s="3">
        <v>0.6381</v>
      </c>
      <c r="J4" s="71">
        <f t="shared" si="1"/>
        <v>3</v>
      </c>
      <c r="K4" s="71">
        <f t="shared" si="0"/>
        <v>15747</v>
      </c>
      <c r="L4" s="71">
        <f t="shared" si="0"/>
        <v>12676</v>
      </c>
      <c r="M4" s="161">
        <f t="shared" si="2"/>
        <v>0.80500000000000005</v>
      </c>
      <c r="N4" s="72">
        <f t="shared" si="0"/>
        <v>8.3699999999999997E-2</v>
      </c>
      <c r="O4" s="71">
        <f t="shared" si="0"/>
        <v>1.2</v>
      </c>
      <c r="P4" s="162">
        <f t="shared" si="0"/>
        <v>0.9</v>
      </c>
      <c r="Q4" s="161">
        <f t="shared" si="3"/>
        <v>0.6381</v>
      </c>
    </row>
    <row r="5" spans="1:17" ht="16.5" x14ac:dyDescent="0.35">
      <c r="A5">
        <v>4</v>
      </c>
      <c r="B5">
        <v>15747</v>
      </c>
      <c r="C5">
        <v>12355</v>
      </c>
      <c r="D5" s="3">
        <v>0.78459999999999996</v>
      </c>
      <c r="E5" s="3">
        <v>0.1162</v>
      </c>
      <c r="F5">
        <v>1.2</v>
      </c>
      <c r="G5" s="3">
        <v>0.85</v>
      </c>
      <c r="H5" s="3">
        <v>0.62829999999999997</v>
      </c>
      <c r="J5" s="71">
        <f t="shared" si="1"/>
        <v>4</v>
      </c>
      <c r="K5" s="71">
        <f t="shared" si="0"/>
        <v>15747</v>
      </c>
      <c r="L5" s="71">
        <f t="shared" si="0"/>
        <v>12355</v>
      </c>
      <c r="M5" s="161">
        <f t="shared" si="2"/>
        <v>0.78459999999999996</v>
      </c>
      <c r="N5" s="72">
        <f t="shared" si="0"/>
        <v>0.1162</v>
      </c>
      <c r="O5" s="71">
        <f t="shared" si="0"/>
        <v>1.2</v>
      </c>
      <c r="P5" s="162">
        <f t="shared" si="0"/>
        <v>0.85</v>
      </c>
      <c r="Q5" s="161">
        <f t="shared" si="3"/>
        <v>0.62829999999999997</v>
      </c>
    </row>
    <row r="6" spans="1:17" ht="16.5" x14ac:dyDescent="0.35">
      <c r="A6">
        <v>5</v>
      </c>
      <c r="B6">
        <v>15748</v>
      </c>
      <c r="C6">
        <v>12132</v>
      </c>
      <c r="D6" s="3">
        <v>0.77039999999999997</v>
      </c>
      <c r="E6" s="3">
        <v>0.14410000000000001</v>
      </c>
      <c r="F6">
        <v>1.2</v>
      </c>
      <c r="G6" s="3">
        <v>0.8</v>
      </c>
      <c r="H6" s="3">
        <v>0.61850000000000005</v>
      </c>
      <c r="J6" s="71">
        <f t="shared" si="1"/>
        <v>5</v>
      </c>
      <c r="K6" s="71">
        <f t="shared" si="0"/>
        <v>15748</v>
      </c>
      <c r="L6" s="71">
        <f t="shared" si="0"/>
        <v>12132</v>
      </c>
      <c r="M6" s="161">
        <f t="shared" si="2"/>
        <v>0.77039999999999997</v>
      </c>
      <c r="N6" s="72">
        <f t="shared" si="0"/>
        <v>0.14410000000000001</v>
      </c>
      <c r="O6" s="71">
        <f t="shared" si="0"/>
        <v>1.2</v>
      </c>
      <c r="P6" s="162">
        <f t="shared" si="0"/>
        <v>0.8</v>
      </c>
      <c r="Q6" s="161">
        <f t="shared" si="3"/>
        <v>0.61850000000000005</v>
      </c>
    </row>
    <row r="7" spans="1:17" ht="16.5" x14ac:dyDescent="0.35">
      <c r="A7">
        <v>6</v>
      </c>
      <c r="B7">
        <v>15747</v>
      </c>
      <c r="C7">
        <v>11844</v>
      </c>
      <c r="D7" s="3">
        <v>0.75209999999999999</v>
      </c>
      <c r="E7" s="3">
        <v>0.16889999999999999</v>
      </c>
      <c r="F7">
        <v>1.1000000000000001</v>
      </c>
      <c r="G7" s="3">
        <v>0.75</v>
      </c>
      <c r="H7" s="3">
        <v>0.60840000000000005</v>
      </c>
      <c r="J7" s="71">
        <f t="shared" si="1"/>
        <v>6</v>
      </c>
      <c r="K7" s="71">
        <f t="shared" si="0"/>
        <v>15747</v>
      </c>
      <c r="L7" s="71">
        <f t="shared" si="0"/>
        <v>11844</v>
      </c>
      <c r="M7" s="161">
        <f t="shared" si="2"/>
        <v>0.75209999999999999</v>
      </c>
      <c r="N7" s="72">
        <f t="shared" si="0"/>
        <v>0.16889999999999999</v>
      </c>
      <c r="O7" s="71">
        <f t="shared" si="0"/>
        <v>1.1000000000000001</v>
      </c>
      <c r="P7" s="162">
        <f t="shared" si="0"/>
        <v>0.75</v>
      </c>
      <c r="Q7" s="161">
        <f t="shared" si="3"/>
        <v>0.60840000000000005</v>
      </c>
    </row>
    <row r="8" spans="1:17" ht="16.5" x14ac:dyDescent="0.35">
      <c r="A8">
        <v>7</v>
      </c>
      <c r="B8">
        <v>15747</v>
      </c>
      <c r="C8">
        <v>11501</v>
      </c>
      <c r="D8" s="3">
        <v>0.73040000000000005</v>
      </c>
      <c r="E8" s="3">
        <v>0.18959999999999999</v>
      </c>
      <c r="F8">
        <v>1.1000000000000001</v>
      </c>
      <c r="G8" s="3">
        <v>0.7</v>
      </c>
      <c r="H8" s="3">
        <v>0.59809999999999997</v>
      </c>
      <c r="J8" s="71">
        <f t="shared" si="1"/>
        <v>7</v>
      </c>
      <c r="K8" s="71">
        <f t="shared" si="0"/>
        <v>15747</v>
      </c>
      <c r="L8" s="71">
        <f t="shared" si="0"/>
        <v>11501</v>
      </c>
      <c r="M8" s="161">
        <f t="shared" si="2"/>
        <v>0.73040000000000005</v>
      </c>
      <c r="N8" s="72">
        <f t="shared" si="0"/>
        <v>0.18959999999999999</v>
      </c>
      <c r="O8" s="71">
        <f t="shared" si="0"/>
        <v>1.1000000000000001</v>
      </c>
      <c r="P8" s="162">
        <f t="shared" si="0"/>
        <v>0.7</v>
      </c>
      <c r="Q8" s="161">
        <f t="shared" si="3"/>
        <v>0.59809999999999997</v>
      </c>
    </row>
    <row r="9" spans="1:17" ht="16.5" x14ac:dyDescent="0.35">
      <c r="A9">
        <v>8</v>
      </c>
      <c r="B9">
        <v>15747</v>
      </c>
      <c r="C9">
        <v>11317</v>
      </c>
      <c r="D9" s="3">
        <v>0.71870000000000001</v>
      </c>
      <c r="E9" s="3">
        <v>0.20549999999999999</v>
      </c>
      <c r="F9">
        <v>1.1000000000000001</v>
      </c>
      <c r="G9" s="3">
        <v>0.65</v>
      </c>
      <c r="H9" s="3">
        <v>0.58789999999999998</v>
      </c>
      <c r="J9" s="71">
        <f t="shared" si="1"/>
        <v>8</v>
      </c>
      <c r="K9" s="71">
        <f t="shared" si="0"/>
        <v>15747</v>
      </c>
      <c r="L9" s="71">
        <f t="shared" si="0"/>
        <v>11317</v>
      </c>
      <c r="M9" s="161">
        <f t="shared" si="2"/>
        <v>0.71870000000000001</v>
      </c>
      <c r="N9" s="72">
        <f t="shared" si="0"/>
        <v>0.20549999999999999</v>
      </c>
      <c r="O9" s="71">
        <f t="shared" si="0"/>
        <v>1.1000000000000001</v>
      </c>
      <c r="P9" s="162">
        <f t="shared" si="0"/>
        <v>0.65</v>
      </c>
      <c r="Q9" s="161">
        <f t="shared" si="3"/>
        <v>0.58789999999999998</v>
      </c>
    </row>
    <row r="10" spans="1:17" ht="16.5" x14ac:dyDescent="0.35">
      <c r="A10">
        <v>9</v>
      </c>
      <c r="B10">
        <v>15748</v>
      </c>
      <c r="C10">
        <v>11007</v>
      </c>
      <c r="D10" s="3">
        <v>0.69889999999999997</v>
      </c>
      <c r="E10" s="3">
        <v>0.21879999999999999</v>
      </c>
      <c r="F10">
        <v>1.1000000000000001</v>
      </c>
      <c r="G10" s="3">
        <v>0.6</v>
      </c>
      <c r="H10" s="3">
        <v>0.57699999999999996</v>
      </c>
      <c r="J10" s="71">
        <f t="shared" si="1"/>
        <v>9</v>
      </c>
      <c r="K10" s="71">
        <f t="shared" si="0"/>
        <v>15748</v>
      </c>
      <c r="L10" s="71">
        <f t="shared" si="0"/>
        <v>11007</v>
      </c>
      <c r="M10" s="161">
        <f t="shared" si="2"/>
        <v>0.69889999999999997</v>
      </c>
      <c r="N10" s="72">
        <f t="shared" si="0"/>
        <v>0.21879999999999999</v>
      </c>
      <c r="O10" s="71">
        <f t="shared" si="0"/>
        <v>1.1000000000000001</v>
      </c>
      <c r="P10" s="162">
        <f t="shared" si="0"/>
        <v>0.6</v>
      </c>
      <c r="Q10" s="161">
        <f t="shared" si="3"/>
        <v>0.57699999999999996</v>
      </c>
    </row>
    <row r="11" spans="1:17" ht="16.5" x14ac:dyDescent="0.35">
      <c r="A11">
        <v>10</v>
      </c>
      <c r="B11">
        <v>15747</v>
      </c>
      <c r="C11">
        <v>10749</v>
      </c>
      <c r="D11" s="3">
        <v>0.68259999999999998</v>
      </c>
      <c r="E11" s="3">
        <v>0.22770000000000001</v>
      </c>
      <c r="F11">
        <v>1</v>
      </c>
      <c r="G11" s="3">
        <v>0.55000000000000004</v>
      </c>
      <c r="H11" s="3">
        <v>0.56599999999999995</v>
      </c>
      <c r="J11" s="71">
        <f t="shared" si="1"/>
        <v>10</v>
      </c>
      <c r="K11" s="71">
        <f t="shared" si="0"/>
        <v>15747</v>
      </c>
      <c r="L11" s="71">
        <f t="shared" si="0"/>
        <v>10749</v>
      </c>
      <c r="M11" s="161">
        <f t="shared" si="2"/>
        <v>0.68259999999999998</v>
      </c>
      <c r="N11" s="72">
        <f t="shared" si="0"/>
        <v>0.22770000000000001</v>
      </c>
      <c r="O11" s="71">
        <f t="shared" si="0"/>
        <v>1</v>
      </c>
      <c r="P11" s="162">
        <f t="shared" si="0"/>
        <v>0.55000000000000004</v>
      </c>
      <c r="Q11" s="161">
        <f t="shared" si="3"/>
        <v>0.56599999999999995</v>
      </c>
    </row>
    <row r="12" spans="1:17" ht="16.5" x14ac:dyDescent="0.35">
      <c r="A12">
        <v>11</v>
      </c>
      <c r="B12">
        <v>15747</v>
      </c>
      <c r="C12">
        <v>10478</v>
      </c>
      <c r="D12" s="3">
        <v>0.66539999999999999</v>
      </c>
      <c r="E12" s="3">
        <v>0.2329</v>
      </c>
      <c r="F12">
        <v>1</v>
      </c>
      <c r="G12" s="3">
        <v>0.5</v>
      </c>
      <c r="H12" s="3">
        <v>0.55430000000000001</v>
      </c>
      <c r="J12" s="196">
        <f t="shared" si="1"/>
        <v>11</v>
      </c>
      <c r="K12" s="196">
        <f t="shared" si="0"/>
        <v>15747</v>
      </c>
      <c r="L12" s="196">
        <f t="shared" si="0"/>
        <v>10478</v>
      </c>
      <c r="M12" s="197">
        <f t="shared" si="2"/>
        <v>0.66539999999999999</v>
      </c>
      <c r="N12" s="232">
        <f t="shared" si="0"/>
        <v>0.2329</v>
      </c>
      <c r="O12" s="196">
        <f t="shared" si="0"/>
        <v>1</v>
      </c>
      <c r="P12" s="199">
        <f t="shared" si="0"/>
        <v>0.5</v>
      </c>
      <c r="Q12" s="197">
        <f t="shared" si="3"/>
        <v>0.55430000000000001</v>
      </c>
    </row>
    <row r="13" spans="1:17" ht="16.5" x14ac:dyDescent="0.35">
      <c r="A13">
        <v>12</v>
      </c>
      <c r="B13">
        <v>15748</v>
      </c>
      <c r="C13">
        <v>10242</v>
      </c>
      <c r="D13" s="3">
        <v>0.65039999999999998</v>
      </c>
      <c r="E13" s="3">
        <v>0.2344</v>
      </c>
      <c r="F13">
        <v>1</v>
      </c>
      <c r="G13" s="3">
        <v>0.45</v>
      </c>
      <c r="H13" s="3">
        <v>0.54190000000000005</v>
      </c>
      <c r="J13" s="196">
        <f t="shared" si="1"/>
        <v>12</v>
      </c>
      <c r="K13" s="196">
        <f t="shared" si="0"/>
        <v>15748</v>
      </c>
      <c r="L13" s="196">
        <f t="shared" si="0"/>
        <v>10242</v>
      </c>
      <c r="M13" s="197">
        <f t="shared" si="2"/>
        <v>0.65039999999999998</v>
      </c>
      <c r="N13" s="232">
        <f t="shared" si="0"/>
        <v>0.2344</v>
      </c>
      <c r="O13" s="196">
        <f t="shared" si="0"/>
        <v>1</v>
      </c>
      <c r="P13" s="199">
        <f t="shared" si="0"/>
        <v>0.45</v>
      </c>
      <c r="Q13" s="197">
        <f>H13</f>
        <v>0.54190000000000005</v>
      </c>
    </row>
    <row r="14" spans="1:17" ht="16.5" x14ac:dyDescent="0.35">
      <c r="A14">
        <v>13</v>
      </c>
      <c r="B14">
        <v>15747</v>
      </c>
      <c r="C14">
        <v>9884</v>
      </c>
      <c r="D14" s="3">
        <v>0.62770000000000004</v>
      </c>
      <c r="E14" s="3">
        <v>0.2324</v>
      </c>
      <c r="F14">
        <v>1</v>
      </c>
      <c r="G14" s="3">
        <v>0.4</v>
      </c>
      <c r="H14" s="3">
        <v>0.52839999999999998</v>
      </c>
      <c r="J14" s="71">
        <f t="shared" si="1"/>
        <v>13</v>
      </c>
      <c r="K14" s="71">
        <f t="shared" si="0"/>
        <v>15747</v>
      </c>
      <c r="L14" s="71">
        <f t="shared" si="0"/>
        <v>9884</v>
      </c>
      <c r="M14" s="161">
        <f t="shared" si="2"/>
        <v>0.62770000000000004</v>
      </c>
      <c r="N14" s="72">
        <f t="shared" si="0"/>
        <v>0.2324</v>
      </c>
      <c r="O14" s="71">
        <f t="shared" si="0"/>
        <v>1</v>
      </c>
      <c r="P14" s="162">
        <f t="shared" si="0"/>
        <v>0.4</v>
      </c>
      <c r="Q14" s="161">
        <f t="shared" si="3"/>
        <v>0.52839999999999998</v>
      </c>
    </row>
    <row r="15" spans="1:17" ht="16.5" x14ac:dyDescent="0.35">
      <c r="A15">
        <v>14</v>
      </c>
      <c r="B15">
        <v>15747</v>
      </c>
      <c r="C15">
        <v>9565</v>
      </c>
      <c r="D15" s="3">
        <v>0.60740000000000005</v>
      </c>
      <c r="E15" s="3">
        <v>0.22550000000000001</v>
      </c>
      <c r="F15">
        <v>0.9</v>
      </c>
      <c r="G15" s="3">
        <v>0.35</v>
      </c>
      <c r="H15" s="3">
        <v>0.51419999999999999</v>
      </c>
      <c r="J15" s="71">
        <f t="shared" si="1"/>
        <v>14</v>
      </c>
      <c r="K15" s="71">
        <f t="shared" si="0"/>
        <v>15747</v>
      </c>
      <c r="L15" s="71">
        <f t="shared" si="0"/>
        <v>9565</v>
      </c>
      <c r="M15" s="161">
        <f t="shared" si="2"/>
        <v>0.60740000000000005</v>
      </c>
      <c r="N15" s="72">
        <f t="shared" si="0"/>
        <v>0.22550000000000001</v>
      </c>
      <c r="O15" s="71">
        <f t="shared" si="0"/>
        <v>0.9</v>
      </c>
      <c r="P15" s="162">
        <f t="shared" si="0"/>
        <v>0.35</v>
      </c>
      <c r="Q15" s="161">
        <f t="shared" si="3"/>
        <v>0.51419999999999999</v>
      </c>
    </row>
    <row r="16" spans="1:17" ht="16.5" x14ac:dyDescent="0.35">
      <c r="A16">
        <v>15</v>
      </c>
      <c r="B16">
        <v>15748</v>
      </c>
      <c r="C16">
        <v>9171</v>
      </c>
      <c r="D16" s="3">
        <v>0.58240000000000003</v>
      </c>
      <c r="E16" s="3">
        <v>0.214</v>
      </c>
      <c r="F16">
        <v>0.9</v>
      </c>
      <c r="G16" s="3">
        <v>0.3</v>
      </c>
      <c r="H16" s="3">
        <v>0.49869999999999998</v>
      </c>
      <c r="J16" s="71">
        <f t="shared" si="1"/>
        <v>15</v>
      </c>
      <c r="K16" s="71">
        <f t="shared" si="0"/>
        <v>15748</v>
      </c>
      <c r="L16" s="71">
        <f t="shared" si="0"/>
        <v>9171</v>
      </c>
      <c r="M16" s="161">
        <f t="shared" si="2"/>
        <v>0.58240000000000003</v>
      </c>
      <c r="N16" s="72">
        <f t="shared" si="0"/>
        <v>0.214</v>
      </c>
      <c r="O16" s="71">
        <f t="shared" si="0"/>
        <v>0.9</v>
      </c>
      <c r="P16" s="162">
        <f t="shared" si="0"/>
        <v>0.3</v>
      </c>
      <c r="Q16" s="161">
        <f t="shared" si="3"/>
        <v>0.49869999999999998</v>
      </c>
    </row>
    <row r="17" spans="1:20" ht="16.5" x14ac:dyDescent="0.35">
      <c r="A17">
        <v>16</v>
      </c>
      <c r="B17">
        <v>15747</v>
      </c>
      <c r="C17">
        <v>8894</v>
      </c>
      <c r="D17" s="3">
        <v>0.56479999999999997</v>
      </c>
      <c r="E17" s="3">
        <v>0.19700000000000001</v>
      </c>
      <c r="F17">
        <v>0.9</v>
      </c>
      <c r="G17" s="3">
        <v>0.25</v>
      </c>
      <c r="H17" s="3">
        <v>0.4819</v>
      </c>
      <c r="J17" s="71">
        <f t="shared" si="1"/>
        <v>16</v>
      </c>
      <c r="K17" s="71">
        <f t="shared" si="0"/>
        <v>15747</v>
      </c>
      <c r="L17" s="71">
        <f t="shared" si="0"/>
        <v>8894</v>
      </c>
      <c r="M17" s="161">
        <f t="shared" si="2"/>
        <v>0.56479999999999997</v>
      </c>
      <c r="N17" s="72">
        <f t="shared" si="0"/>
        <v>0.19700000000000001</v>
      </c>
      <c r="O17" s="71">
        <f t="shared" si="0"/>
        <v>0.9</v>
      </c>
      <c r="P17" s="162">
        <f t="shared" si="0"/>
        <v>0.25</v>
      </c>
      <c r="Q17" s="161">
        <f t="shared" si="3"/>
        <v>0.4819</v>
      </c>
    </row>
    <row r="18" spans="1:20" ht="16.5" x14ac:dyDescent="0.35">
      <c r="A18">
        <v>17</v>
      </c>
      <c r="B18">
        <v>15747</v>
      </c>
      <c r="C18">
        <v>8436</v>
      </c>
      <c r="D18" s="3">
        <v>0.53569999999999995</v>
      </c>
      <c r="E18" s="3">
        <v>0.17599999999999999</v>
      </c>
      <c r="F18">
        <v>0.8</v>
      </c>
      <c r="G18" s="3">
        <v>0.2</v>
      </c>
      <c r="H18" s="3">
        <v>0.4612</v>
      </c>
      <c r="J18" s="71">
        <f t="shared" si="1"/>
        <v>17</v>
      </c>
      <c r="K18" s="71">
        <f t="shared" si="1"/>
        <v>15747</v>
      </c>
      <c r="L18" s="71">
        <f t="shared" si="1"/>
        <v>8436</v>
      </c>
      <c r="M18" s="161">
        <f t="shared" si="2"/>
        <v>0.53569999999999995</v>
      </c>
      <c r="N18" s="72">
        <f t="shared" si="2"/>
        <v>0.17599999999999999</v>
      </c>
      <c r="O18" s="71">
        <f t="shared" si="2"/>
        <v>0.8</v>
      </c>
      <c r="P18" s="162">
        <f t="shared" si="2"/>
        <v>0.2</v>
      </c>
      <c r="Q18" s="161">
        <f t="shared" si="3"/>
        <v>0.4612</v>
      </c>
    </row>
    <row r="19" spans="1:20" ht="16.5" x14ac:dyDescent="0.35">
      <c r="A19">
        <v>18</v>
      </c>
      <c r="B19">
        <v>15747</v>
      </c>
      <c r="C19">
        <v>7853</v>
      </c>
      <c r="D19" s="3">
        <v>0.49869999999999998</v>
      </c>
      <c r="E19" s="3">
        <v>0.14860000000000001</v>
      </c>
      <c r="F19">
        <v>0.8</v>
      </c>
      <c r="G19" s="3">
        <v>0.15</v>
      </c>
      <c r="H19" s="3">
        <v>0.43640000000000001</v>
      </c>
      <c r="J19" s="71">
        <f t="shared" si="1"/>
        <v>18</v>
      </c>
      <c r="K19" s="71">
        <f t="shared" si="1"/>
        <v>15747</v>
      </c>
      <c r="L19" s="71">
        <f t="shared" si="1"/>
        <v>7853</v>
      </c>
      <c r="M19" s="161">
        <f t="shared" si="2"/>
        <v>0.49869999999999998</v>
      </c>
      <c r="N19" s="72">
        <f t="shared" si="2"/>
        <v>0.14860000000000001</v>
      </c>
      <c r="O19" s="71">
        <f t="shared" si="2"/>
        <v>0.8</v>
      </c>
      <c r="P19" s="162">
        <f t="shared" si="2"/>
        <v>0.15</v>
      </c>
      <c r="Q19" s="161">
        <f t="shared" si="3"/>
        <v>0.43640000000000001</v>
      </c>
    </row>
    <row r="20" spans="1:20" ht="16.5" x14ac:dyDescent="0.35">
      <c r="A20">
        <v>19</v>
      </c>
      <c r="B20">
        <v>15748</v>
      </c>
      <c r="C20">
        <v>7061</v>
      </c>
      <c r="D20" s="3">
        <v>0.44840000000000002</v>
      </c>
      <c r="E20" s="3">
        <v>0.1129</v>
      </c>
      <c r="F20">
        <v>0.7</v>
      </c>
      <c r="G20" s="3">
        <v>0.1</v>
      </c>
      <c r="H20" s="3">
        <v>0.4052</v>
      </c>
      <c r="J20" s="71">
        <f t="shared" si="1"/>
        <v>19</v>
      </c>
      <c r="K20" s="71">
        <f t="shared" si="1"/>
        <v>15748</v>
      </c>
      <c r="L20" s="71">
        <f t="shared" si="1"/>
        <v>7061</v>
      </c>
      <c r="M20" s="161">
        <f t="shared" si="2"/>
        <v>0.44840000000000002</v>
      </c>
      <c r="N20" s="72">
        <f t="shared" si="2"/>
        <v>0.1129</v>
      </c>
      <c r="O20" s="71">
        <f t="shared" si="2"/>
        <v>0.7</v>
      </c>
      <c r="P20" s="162">
        <f t="shared" si="2"/>
        <v>0.1</v>
      </c>
      <c r="Q20" s="161">
        <f t="shared" si="3"/>
        <v>0.4052</v>
      </c>
    </row>
    <row r="21" spans="1:20" ht="16.5" x14ac:dyDescent="0.35">
      <c r="A21">
        <v>20</v>
      </c>
      <c r="B21">
        <v>15747</v>
      </c>
      <c r="C21">
        <v>5702</v>
      </c>
      <c r="D21" s="3">
        <v>0.36209999999999998</v>
      </c>
      <c r="E21" s="3">
        <v>6.6100000000000006E-2</v>
      </c>
      <c r="F21">
        <v>0.5</v>
      </c>
      <c r="G21" s="3">
        <v>0.05</v>
      </c>
      <c r="H21" s="3">
        <v>0.36209999999999998</v>
      </c>
      <c r="J21" s="71">
        <f t="shared" si="1"/>
        <v>20</v>
      </c>
      <c r="K21" s="71">
        <f t="shared" si="1"/>
        <v>15747</v>
      </c>
      <c r="L21" s="71">
        <f t="shared" si="1"/>
        <v>5702</v>
      </c>
      <c r="M21" s="161">
        <f t="shared" si="2"/>
        <v>0.36209999999999998</v>
      </c>
      <c r="N21" s="72">
        <f t="shared" si="2"/>
        <v>6.6100000000000006E-2</v>
      </c>
      <c r="O21" s="71">
        <f t="shared" si="2"/>
        <v>0.5</v>
      </c>
      <c r="P21" s="162">
        <f t="shared" si="2"/>
        <v>0.05</v>
      </c>
      <c r="Q21" s="161">
        <f t="shared" si="3"/>
        <v>0.36209999999999998</v>
      </c>
    </row>
    <row r="24" spans="1:20" ht="15" x14ac:dyDescent="0.25">
      <c r="A24" s="64" t="s">
        <v>1175</v>
      </c>
      <c r="B24" s="64" t="s">
        <v>1176</v>
      </c>
      <c r="C24" s="64" t="s">
        <v>1177</v>
      </c>
      <c r="D24" s="64" t="s">
        <v>393</v>
      </c>
      <c r="E24" s="64" t="s">
        <v>1178</v>
      </c>
      <c r="F24" s="64" t="s">
        <v>1179</v>
      </c>
      <c r="G24" s="64" t="s">
        <v>1180</v>
      </c>
      <c r="H24" s="64" t="s">
        <v>1181</v>
      </c>
      <c r="I24" s="64"/>
      <c r="J24" s="164" t="s">
        <v>1182</v>
      </c>
      <c r="K24" s="164" t="s">
        <v>1183</v>
      </c>
      <c r="L24" s="164" t="s">
        <v>1184</v>
      </c>
      <c r="M24" s="164" t="s">
        <v>1185</v>
      </c>
      <c r="N24" s="164" t="s">
        <v>1186</v>
      </c>
      <c r="O24" s="164" t="s">
        <v>1187</v>
      </c>
      <c r="P24" s="164" t="s">
        <v>1188</v>
      </c>
      <c r="Q24" s="164" t="s">
        <v>1189</v>
      </c>
      <c r="R24" s="64"/>
      <c r="S24" s="64"/>
      <c r="T24" s="64"/>
    </row>
    <row r="25" spans="1:20" ht="16.5" x14ac:dyDescent="0.35">
      <c r="A25" s="64">
        <v>1</v>
      </c>
      <c r="B25" s="64">
        <v>14417</v>
      </c>
      <c r="C25" s="64">
        <v>12412</v>
      </c>
      <c r="D25" s="3">
        <v>0.8609</v>
      </c>
      <c r="E25" s="3">
        <v>0</v>
      </c>
      <c r="F25" s="64">
        <v>1.3</v>
      </c>
      <c r="G25" s="3">
        <v>1</v>
      </c>
      <c r="H25" s="3">
        <v>0.65339999999999998</v>
      </c>
      <c r="I25" s="64"/>
      <c r="J25" s="71">
        <f>A25</f>
        <v>1</v>
      </c>
      <c r="K25" s="71">
        <f t="shared" ref="K25:K44" si="4">B25</f>
        <v>14417</v>
      </c>
      <c r="L25" s="71">
        <f t="shared" ref="L25:L44" si="5">C25</f>
        <v>12412</v>
      </c>
      <c r="M25" s="161">
        <f>D25</f>
        <v>0.8609</v>
      </c>
      <c r="N25" s="72">
        <f t="shared" ref="N25:N44" si="6">E25</f>
        <v>0</v>
      </c>
      <c r="O25" s="71">
        <f t="shared" ref="O25:O44" si="7">F25</f>
        <v>1.3</v>
      </c>
      <c r="P25" s="162">
        <f t="shared" ref="P25:P44" si="8">G25</f>
        <v>1</v>
      </c>
      <c r="Q25" s="161">
        <f>H25</f>
        <v>0.65339999999999998</v>
      </c>
      <c r="R25" s="64"/>
      <c r="S25" s="64"/>
      <c r="T25" s="64"/>
    </row>
    <row r="26" spans="1:20" ht="16.5" x14ac:dyDescent="0.35">
      <c r="A26" s="64">
        <v>2</v>
      </c>
      <c r="B26" s="64">
        <v>14416</v>
      </c>
      <c r="C26" s="64">
        <v>11845</v>
      </c>
      <c r="D26" s="3">
        <v>0.82169999999999999</v>
      </c>
      <c r="E26" s="3">
        <v>4.58E-2</v>
      </c>
      <c r="F26" s="64">
        <v>1.3</v>
      </c>
      <c r="G26" s="3">
        <v>0.95</v>
      </c>
      <c r="H26" s="3">
        <v>0.64249999999999996</v>
      </c>
      <c r="I26" s="64"/>
      <c r="J26" s="71">
        <f t="shared" ref="J26:J44" si="9">A26</f>
        <v>2</v>
      </c>
      <c r="K26" s="71">
        <f t="shared" si="4"/>
        <v>14416</v>
      </c>
      <c r="L26" s="71">
        <f t="shared" si="5"/>
        <v>11845</v>
      </c>
      <c r="M26" s="161">
        <f t="shared" ref="M26:M44" si="10">D26</f>
        <v>0.82169999999999999</v>
      </c>
      <c r="N26" s="72">
        <f t="shared" si="6"/>
        <v>4.58E-2</v>
      </c>
      <c r="O26" s="71">
        <f t="shared" si="7"/>
        <v>1.3</v>
      </c>
      <c r="P26" s="162">
        <f t="shared" si="8"/>
        <v>0.95</v>
      </c>
      <c r="Q26" s="161">
        <f t="shared" ref="Q26:Q44" si="11">H26</f>
        <v>0.64249999999999996</v>
      </c>
      <c r="R26" s="64"/>
      <c r="S26" s="64"/>
      <c r="T26" s="64"/>
    </row>
    <row r="27" spans="1:20" ht="16.5" x14ac:dyDescent="0.35">
      <c r="A27" s="64">
        <v>3</v>
      </c>
      <c r="B27" s="64">
        <v>14417</v>
      </c>
      <c r="C27" s="64">
        <v>11490</v>
      </c>
      <c r="D27" s="3">
        <v>0.79700000000000004</v>
      </c>
      <c r="E27" s="3">
        <v>8.3000000000000004E-2</v>
      </c>
      <c r="F27" s="64">
        <v>1.2</v>
      </c>
      <c r="G27" s="3">
        <v>0.9</v>
      </c>
      <c r="H27" s="3">
        <v>0.63249999999999995</v>
      </c>
      <c r="I27" s="64"/>
      <c r="J27" s="71">
        <f t="shared" si="9"/>
        <v>3</v>
      </c>
      <c r="K27" s="71">
        <f t="shared" si="4"/>
        <v>14417</v>
      </c>
      <c r="L27" s="71">
        <f t="shared" si="5"/>
        <v>11490</v>
      </c>
      <c r="M27" s="161">
        <f t="shared" si="10"/>
        <v>0.79700000000000004</v>
      </c>
      <c r="N27" s="72">
        <f t="shared" si="6"/>
        <v>8.3000000000000004E-2</v>
      </c>
      <c r="O27" s="71">
        <f t="shared" si="7"/>
        <v>1.2</v>
      </c>
      <c r="P27" s="162">
        <f t="shared" si="8"/>
        <v>0.9</v>
      </c>
      <c r="Q27" s="161">
        <f t="shared" si="11"/>
        <v>0.63249999999999995</v>
      </c>
      <c r="R27" s="64"/>
      <c r="S27" s="64"/>
      <c r="T27" s="64"/>
    </row>
    <row r="28" spans="1:20" ht="16.5" x14ac:dyDescent="0.35">
      <c r="A28" s="64">
        <v>4</v>
      </c>
      <c r="B28" s="64">
        <v>14416</v>
      </c>
      <c r="C28" s="64">
        <v>11320</v>
      </c>
      <c r="D28" s="3">
        <v>0.78520000000000001</v>
      </c>
      <c r="E28" s="3">
        <v>0.1147</v>
      </c>
      <c r="F28" s="64">
        <v>1.2</v>
      </c>
      <c r="G28" s="3">
        <v>0.85</v>
      </c>
      <c r="H28" s="3">
        <v>0.62280000000000002</v>
      </c>
      <c r="I28" s="64"/>
      <c r="J28" s="71">
        <f t="shared" si="9"/>
        <v>4</v>
      </c>
      <c r="K28" s="71">
        <f t="shared" si="4"/>
        <v>14416</v>
      </c>
      <c r="L28" s="71">
        <f t="shared" si="5"/>
        <v>11320</v>
      </c>
      <c r="M28" s="161">
        <f t="shared" si="10"/>
        <v>0.78520000000000001</v>
      </c>
      <c r="N28" s="72">
        <f t="shared" si="6"/>
        <v>0.1147</v>
      </c>
      <c r="O28" s="71">
        <f t="shared" si="7"/>
        <v>1.2</v>
      </c>
      <c r="P28" s="162">
        <f t="shared" si="8"/>
        <v>0.85</v>
      </c>
      <c r="Q28" s="161">
        <f t="shared" si="11"/>
        <v>0.62280000000000002</v>
      </c>
      <c r="R28" s="64"/>
      <c r="S28" s="64"/>
      <c r="T28" s="64"/>
    </row>
    <row r="29" spans="1:20" ht="16.5" x14ac:dyDescent="0.35">
      <c r="A29" s="64">
        <v>5</v>
      </c>
      <c r="B29" s="64">
        <v>14417</v>
      </c>
      <c r="C29" s="64">
        <v>10999</v>
      </c>
      <c r="D29" s="3">
        <v>0.76290000000000002</v>
      </c>
      <c r="E29" s="3">
        <v>0.14380000000000001</v>
      </c>
      <c r="F29" s="64">
        <v>1.2</v>
      </c>
      <c r="G29" s="3">
        <v>0.8</v>
      </c>
      <c r="H29" s="3">
        <v>0.61270000000000002</v>
      </c>
      <c r="I29" s="64"/>
      <c r="J29" s="71">
        <f t="shared" si="9"/>
        <v>5</v>
      </c>
      <c r="K29" s="71">
        <f t="shared" si="4"/>
        <v>14417</v>
      </c>
      <c r="L29" s="71">
        <f t="shared" si="5"/>
        <v>10999</v>
      </c>
      <c r="M29" s="161">
        <f t="shared" si="10"/>
        <v>0.76290000000000002</v>
      </c>
      <c r="N29" s="72">
        <f t="shared" si="6"/>
        <v>0.14380000000000001</v>
      </c>
      <c r="O29" s="71">
        <f t="shared" si="7"/>
        <v>1.2</v>
      </c>
      <c r="P29" s="162">
        <f t="shared" si="8"/>
        <v>0.8</v>
      </c>
      <c r="Q29" s="161">
        <f t="shared" si="11"/>
        <v>0.61270000000000002</v>
      </c>
      <c r="R29" s="64"/>
      <c r="S29" s="64"/>
      <c r="T29" s="64"/>
    </row>
    <row r="30" spans="1:20" ht="16.5" x14ac:dyDescent="0.35">
      <c r="A30" s="64">
        <v>6</v>
      </c>
      <c r="B30" s="64">
        <v>14417</v>
      </c>
      <c r="C30" s="64">
        <v>10777</v>
      </c>
      <c r="D30" s="3">
        <v>0.74750000000000005</v>
      </c>
      <c r="E30" s="3">
        <v>0.16800000000000001</v>
      </c>
      <c r="F30" s="64">
        <v>1.1000000000000001</v>
      </c>
      <c r="G30" s="3">
        <v>0.75</v>
      </c>
      <c r="H30" s="3">
        <v>0.60270000000000001</v>
      </c>
      <c r="I30" s="64"/>
      <c r="J30" s="71">
        <f t="shared" si="9"/>
        <v>6</v>
      </c>
      <c r="K30" s="71">
        <f t="shared" si="4"/>
        <v>14417</v>
      </c>
      <c r="L30" s="71">
        <f t="shared" si="5"/>
        <v>10777</v>
      </c>
      <c r="M30" s="161">
        <f t="shared" si="10"/>
        <v>0.74750000000000005</v>
      </c>
      <c r="N30" s="72">
        <f t="shared" si="6"/>
        <v>0.16800000000000001</v>
      </c>
      <c r="O30" s="71">
        <f t="shared" si="7"/>
        <v>1.1000000000000001</v>
      </c>
      <c r="P30" s="162">
        <f t="shared" si="8"/>
        <v>0.75</v>
      </c>
      <c r="Q30" s="161">
        <f t="shared" si="11"/>
        <v>0.60270000000000001</v>
      </c>
      <c r="R30" s="64"/>
      <c r="S30" s="64"/>
      <c r="T30" s="64"/>
    </row>
    <row r="31" spans="1:20" ht="16.5" x14ac:dyDescent="0.35">
      <c r="A31" s="64">
        <v>7</v>
      </c>
      <c r="B31" s="64">
        <v>14416</v>
      </c>
      <c r="C31" s="64">
        <v>10578</v>
      </c>
      <c r="D31" s="3">
        <v>0.73380000000000001</v>
      </c>
      <c r="E31" s="3">
        <v>0.18870000000000001</v>
      </c>
      <c r="F31" s="64">
        <v>1.1000000000000001</v>
      </c>
      <c r="G31" s="3">
        <v>0.7</v>
      </c>
      <c r="H31" s="3">
        <v>0.59230000000000005</v>
      </c>
      <c r="I31" s="64"/>
      <c r="J31" s="71">
        <f t="shared" si="9"/>
        <v>7</v>
      </c>
      <c r="K31" s="71">
        <f t="shared" si="4"/>
        <v>14416</v>
      </c>
      <c r="L31" s="71">
        <f t="shared" si="5"/>
        <v>10578</v>
      </c>
      <c r="M31" s="161">
        <f t="shared" si="10"/>
        <v>0.73380000000000001</v>
      </c>
      <c r="N31" s="72">
        <f t="shared" si="6"/>
        <v>0.18870000000000001</v>
      </c>
      <c r="O31" s="71">
        <f t="shared" si="7"/>
        <v>1.1000000000000001</v>
      </c>
      <c r="P31" s="162">
        <f t="shared" si="8"/>
        <v>0.7</v>
      </c>
      <c r="Q31" s="161">
        <f t="shared" si="11"/>
        <v>0.59230000000000005</v>
      </c>
      <c r="R31" s="64"/>
      <c r="S31" s="64"/>
      <c r="T31" s="64"/>
    </row>
    <row r="32" spans="1:20" ht="16.5" x14ac:dyDescent="0.35">
      <c r="A32" s="64">
        <v>8</v>
      </c>
      <c r="B32" s="64">
        <v>14417</v>
      </c>
      <c r="C32" s="64">
        <v>10188</v>
      </c>
      <c r="D32" s="3">
        <v>0.70669999999999999</v>
      </c>
      <c r="E32" s="3">
        <v>0.20649999999999999</v>
      </c>
      <c r="F32" s="64">
        <v>1.1000000000000001</v>
      </c>
      <c r="G32" s="3">
        <v>0.65</v>
      </c>
      <c r="H32" s="3">
        <v>0.58150000000000002</v>
      </c>
      <c r="I32" s="64"/>
      <c r="J32" s="71">
        <f t="shared" si="9"/>
        <v>8</v>
      </c>
      <c r="K32" s="71">
        <f t="shared" si="4"/>
        <v>14417</v>
      </c>
      <c r="L32" s="71">
        <f t="shared" si="5"/>
        <v>10188</v>
      </c>
      <c r="M32" s="161">
        <f t="shared" si="10"/>
        <v>0.70669999999999999</v>
      </c>
      <c r="N32" s="72">
        <f t="shared" si="6"/>
        <v>0.20649999999999999</v>
      </c>
      <c r="O32" s="71">
        <f t="shared" si="7"/>
        <v>1.1000000000000001</v>
      </c>
      <c r="P32" s="162">
        <f t="shared" si="8"/>
        <v>0.65</v>
      </c>
      <c r="Q32" s="161">
        <f t="shared" si="11"/>
        <v>0.58150000000000002</v>
      </c>
      <c r="R32" s="64"/>
      <c r="S32" s="64"/>
      <c r="T32" s="64"/>
    </row>
    <row r="33" spans="1:20" ht="16.5" x14ac:dyDescent="0.35">
      <c r="A33" s="64">
        <v>9</v>
      </c>
      <c r="B33" s="64">
        <v>14416</v>
      </c>
      <c r="C33" s="64">
        <v>9993</v>
      </c>
      <c r="D33" s="3">
        <v>0.69320000000000004</v>
      </c>
      <c r="E33" s="3">
        <v>0.21820000000000001</v>
      </c>
      <c r="F33" s="64">
        <v>1.1000000000000001</v>
      </c>
      <c r="G33" s="3">
        <v>0.6</v>
      </c>
      <c r="H33" s="3">
        <v>0.57099999999999995</v>
      </c>
      <c r="I33" s="64"/>
      <c r="J33" s="71">
        <f t="shared" si="9"/>
        <v>9</v>
      </c>
      <c r="K33" s="71">
        <f t="shared" si="4"/>
        <v>14416</v>
      </c>
      <c r="L33" s="71">
        <f t="shared" si="5"/>
        <v>9993</v>
      </c>
      <c r="M33" s="161">
        <f t="shared" si="10"/>
        <v>0.69320000000000004</v>
      </c>
      <c r="N33" s="72">
        <f t="shared" si="6"/>
        <v>0.21820000000000001</v>
      </c>
      <c r="O33" s="71">
        <f t="shared" si="7"/>
        <v>1.1000000000000001</v>
      </c>
      <c r="P33" s="162">
        <f t="shared" si="8"/>
        <v>0.6</v>
      </c>
      <c r="Q33" s="161">
        <f t="shared" si="11"/>
        <v>0.57099999999999995</v>
      </c>
      <c r="R33" s="64"/>
      <c r="S33" s="64"/>
      <c r="T33" s="64"/>
    </row>
    <row r="34" spans="1:20" ht="16.5" x14ac:dyDescent="0.35">
      <c r="A34" s="64">
        <v>10</v>
      </c>
      <c r="B34" s="64">
        <v>14417</v>
      </c>
      <c r="C34" s="64">
        <v>9887</v>
      </c>
      <c r="D34" s="3">
        <v>0.68579999999999997</v>
      </c>
      <c r="E34" s="3">
        <v>0.22700000000000001</v>
      </c>
      <c r="F34" s="64">
        <v>1</v>
      </c>
      <c r="G34" s="3">
        <v>0.55000000000000004</v>
      </c>
      <c r="H34" s="3">
        <v>0.55989999999999995</v>
      </c>
      <c r="I34" s="64"/>
      <c r="J34" s="71">
        <f t="shared" si="9"/>
        <v>10</v>
      </c>
      <c r="K34" s="71">
        <f t="shared" si="4"/>
        <v>14417</v>
      </c>
      <c r="L34" s="71">
        <f t="shared" si="5"/>
        <v>9887</v>
      </c>
      <c r="M34" s="161">
        <f t="shared" si="10"/>
        <v>0.68579999999999997</v>
      </c>
      <c r="N34" s="72">
        <f t="shared" si="6"/>
        <v>0.22700000000000001</v>
      </c>
      <c r="O34" s="71">
        <f t="shared" si="7"/>
        <v>1</v>
      </c>
      <c r="P34" s="162">
        <f t="shared" si="8"/>
        <v>0.55000000000000004</v>
      </c>
      <c r="Q34" s="161">
        <f t="shared" si="11"/>
        <v>0.55989999999999995</v>
      </c>
      <c r="R34" s="64"/>
      <c r="S34" s="64"/>
      <c r="T34" s="64"/>
    </row>
    <row r="35" spans="1:20" ht="16.5" x14ac:dyDescent="0.35">
      <c r="A35" s="64">
        <v>11</v>
      </c>
      <c r="B35" s="64">
        <v>14417</v>
      </c>
      <c r="C35" s="64">
        <v>9401</v>
      </c>
      <c r="D35" s="3">
        <v>0.65210000000000001</v>
      </c>
      <c r="E35" s="3">
        <v>0.23419999999999999</v>
      </c>
      <c r="F35" s="64">
        <v>1</v>
      </c>
      <c r="G35" s="3">
        <v>0.5</v>
      </c>
      <c r="H35" s="3">
        <v>0.54730000000000001</v>
      </c>
      <c r="I35" s="64"/>
      <c r="J35" s="231">
        <f t="shared" si="9"/>
        <v>11</v>
      </c>
      <c r="K35" s="231">
        <f t="shared" si="4"/>
        <v>14417</v>
      </c>
      <c r="L35" s="231">
        <f t="shared" si="5"/>
        <v>9401</v>
      </c>
      <c r="M35" s="232">
        <f t="shared" si="10"/>
        <v>0.65210000000000001</v>
      </c>
      <c r="N35" s="232">
        <f t="shared" si="6"/>
        <v>0.23419999999999999</v>
      </c>
      <c r="O35" s="231">
        <f t="shared" si="7"/>
        <v>1</v>
      </c>
      <c r="P35" s="162">
        <f t="shared" si="8"/>
        <v>0.5</v>
      </c>
      <c r="Q35" s="232">
        <f t="shared" si="11"/>
        <v>0.54730000000000001</v>
      </c>
      <c r="R35" s="64"/>
      <c r="S35" s="64"/>
      <c r="T35" s="64"/>
    </row>
    <row r="36" spans="1:20" ht="16.5" x14ac:dyDescent="0.35">
      <c r="A36" s="64">
        <v>12</v>
      </c>
      <c r="B36" s="64">
        <v>14416</v>
      </c>
      <c r="C36" s="64">
        <v>9232</v>
      </c>
      <c r="D36" s="3">
        <v>0.64039999999999997</v>
      </c>
      <c r="E36" s="3">
        <v>0.2339</v>
      </c>
      <c r="F36" s="64">
        <v>1</v>
      </c>
      <c r="G36" s="3">
        <v>0.45</v>
      </c>
      <c r="H36" s="3">
        <v>0.53569999999999995</v>
      </c>
      <c r="I36" s="64"/>
      <c r="J36" s="200">
        <f t="shared" si="9"/>
        <v>12</v>
      </c>
      <c r="K36" s="200">
        <f t="shared" si="4"/>
        <v>14416</v>
      </c>
      <c r="L36" s="200">
        <f t="shared" si="5"/>
        <v>9232</v>
      </c>
      <c r="M36" s="201">
        <f t="shared" si="10"/>
        <v>0.64039999999999997</v>
      </c>
      <c r="N36" s="202">
        <f t="shared" si="6"/>
        <v>0.2339</v>
      </c>
      <c r="O36" s="200">
        <f t="shared" si="7"/>
        <v>1</v>
      </c>
      <c r="P36" s="203">
        <f t="shared" si="8"/>
        <v>0.45</v>
      </c>
      <c r="Q36" s="201">
        <f t="shared" si="11"/>
        <v>0.53569999999999995</v>
      </c>
      <c r="R36" s="64"/>
      <c r="S36" s="64"/>
      <c r="T36" s="64"/>
    </row>
    <row r="37" spans="1:20" ht="16.5" x14ac:dyDescent="0.35">
      <c r="A37" s="64">
        <v>13</v>
      </c>
      <c r="B37" s="64">
        <v>14417</v>
      </c>
      <c r="C37" s="64">
        <v>9038</v>
      </c>
      <c r="D37" s="3">
        <v>0.62690000000000001</v>
      </c>
      <c r="E37" s="3">
        <v>0.23100000000000001</v>
      </c>
      <c r="F37" s="64">
        <v>1</v>
      </c>
      <c r="G37" s="3">
        <v>0.4</v>
      </c>
      <c r="H37" s="3">
        <v>0.52259999999999995</v>
      </c>
      <c r="I37" s="64"/>
      <c r="J37" s="71">
        <f t="shared" si="9"/>
        <v>13</v>
      </c>
      <c r="K37" s="71">
        <f t="shared" si="4"/>
        <v>14417</v>
      </c>
      <c r="L37" s="71">
        <f t="shared" si="5"/>
        <v>9038</v>
      </c>
      <c r="M37" s="161">
        <f t="shared" si="10"/>
        <v>0.62690000000000001</v>
      </c>
      <c r="N37" s="72">
        <f t="shared" si="6"/>
        <v>0.23100000000000001</v>
      </c>
      <c r="O37" s="71">
        <f t="shared" si="7"/>
        <v>1</v>
      </c>
      <c r="P37" s="162">
        <f t="shared" si="8"/>
        <v>0.4</v>
      </c>
      <c r="Q37" s="161">
        <f t="shared" si="11"/>
        <v>0.52259999999999995</v>
      </c>
      <c r="R37" s="64"/>
      <c r="S37" s="64"/>
      <c r="T37" s="64"/>
    </row>
    <row r="38" spans="1:20" ht="16.5" x14ac:dyDescent="0.35">
      <c r="A38" s="64">
        <v>14</v>
      </c>
      <c r="B38" s="64">
        <v>14416</v>
      </c>
      <c r="C38" s="64">
        <v>8717</v>
      </c>
      <c r="D38" s="3">
        <v>0.60470000000000002</v>
      </c>
      <c r="E38" s="3">
        <v>0.22520000000000001</v>
      </c>
      <c r="F38" s="64">
        <v>0.9</v>
      </c>
      <c r="G38" s="3">
        <v>0.35</v>
      </c>
      <c r="H38" s="3">
        <v>0.50770000000000004</v>
      </c>
      <c r="I38" s="64"/>
      <c r="J38" s="71">
        <f t="shared" si="9"/>
        <v>14</v>
      </c>
      <c r="K38" s="71">
        <f t="shared" si="4"/>
        <v>14416</v>
      </c>
      <c r="L38" s="71">
        <f t="shared" si="5"/>
        <v>8717</v>
      </c>
      <c r="M38" s="161">
        <f t="shared" si="10"/>
        <v>0.60470000000000002</v>
      </c>
      <c r="N38" s="72">
        <f t="shared" si="6"/>
        <v>0.22520000000000001</v>
      </c>
      <c r="O38" s="71">
        <f t="shared" si="7"/>
        <v>0.9</v>
      </c>
      <c r="P38" s="162">
        <f t="shared" si="8"/>
        <v>0.35</v>
      </c>
      <c r="Q38" s="161">
        <f t="shared" si="11"/>
        <v>0.50770000000000004</v>
      </c>
      <c r="R38" s="64"/>
      <c r="S38" s="64"/>
      <c r="T38" s="64"/>
    </row>
    <row r="39" spans="1:20" ht="16.5" x14ac:dyDescent="0.35">
      <c r="A39" s="64">
        <v>15</v>
      </c>
      <c r="B39" s="64">
        <v>14417</v>
      </c>
      <c r="C39" s="64">
        <v>8372</v>
      </c>
      <c r="D39" s="3">
        <v>0.58069999999999999</v>
      </c>
      <c r="E39" s="3">
        <v>0.21440000000000001</v>
      </c>
      <c r="F39" s="64">
        <v>0.9</v>
      </c>
      <c r="G39" s="3">
        <v>0.3</v>
      </c>
      <c r="H39" s="3">
        <v>0.49149999999999999</v>
      </c>
      <c r="I39" s="64"/>
      <c r="J39" s="71">
        <f t="shared" si="9"/>
        <v>15</v>
      </c>
      <c r="K39" s="71">
        <f t="shared" si="4"/>
        <v>14417</v>
      </c>
      <c r="L39" s="71">
        <f t="shared" si="5"/>
        <v>8372</v>
      </c>
      <c r="M39" s="161">
        <f t="shared" si="10"/>
        <v>0.58069999999999999</v>
      </c>
      <c r="N39" s="72">
        <f t="shared" si="6"/>
        <v>0.21440000000000001</v>
      </c>
      <c r="O39" s="71">
        <f t="shared" si="7"/>
        <v>0.9</v>
      </c>
      <c r="P39" s="162">
        <f t="shared" si="8"/>
        <v>0.3</v>
      </c>
      <c r="Q39" s="161">
        <f t="shared" si="11"/>
        <v>0.49149999999999999</v>
      </c>
      <c r="R39" s="64"/>
      <c r="S39" s="64"/>
      <c r="T39" s="64"/>
    </row>
    <row r="40" spans="1:20" ht="16.5" x14ac:dyDescent="0.35">
      <c r="A40" s="64">
        <v>16</v>
      </c>
      <c r="B40" s="64">
        <v>14417</v>
      </c>
      <c r="C40" s="64">
        <v>8043</v>
      </c>
      <c r="D40" s="3">
        <v>0.55789999999999995</v>
      </c>
      <c r="E40" s="3">
        <v>0.19839999999999999</v>
      </c>
      <c r="F40" s="64">
        <v>0.9</v>
      </c>
      <c r="G40" s="3">
        <v>0.25</v>
      </c>
      <c r="H40" s="3">
        <v>0.47370000000000001</v>
      </c>
      <c r="I40" s="64"/>
      <c r="J40" s="71">
        <f t="shared" si="9"/>
        <v>16</v>
      </c>
      <c r="K40" s="71">
        <f t="shared" si="4"/>
        <v>14417</v>
      </c>
      <c r="L40" s="71">
        <f t="shared" si="5"/>
        <v>8043</v>
      </c>
      <c r="M40" s="161">
        <f t="shared" si="10"/>
        <v>0.55789999999999995</v>
      </c>
      <c r="N40" s="72">
        <f t="shared" si="6"/>
        <v>0.19839999999999999</v>
      </c>
      <c r="O40" s="71">
        <f t="shared" si="7"/>
        <v>0.9</v>
      </c>
      <c r="P40" s="162">
        <f t="shared" si="8"/>
        <v>0.25</v>
      </c>
      <c r="Q40" s="161">
        <f t="shared" si="11"/>
        <v>0.47370000000000001</v>
      </c>
      <c r="R40" s="64"/>
      <c r="S40" s="64"/>
      <c r="T40" s="64"/>
    </row>
    <row r="41" spans="1:20" ht="16.5" x14ac:dyDescent="0.35">
      <c r="A41" s="64">
        <v>17</v>
      </c>
      <c r="B41" s="64">
        <v>14416</v>
      </c>
      <c r="C41" s="64">
        <v>7605</v>
      </c>
      <c r="D41" s="3">
        <v>0.52749999999999997</v>
      </c>
      <c r="E41" s="3">
        <v>0.17730000000000001</v>
      </c>
      <c r="F41" s="64">
        <v>0.8</v>
      </c>
      <c r="G41" s="3">
        <v>0.2</v>
      </c>
      <c r="H41" s="3">
        <v>0.45269999999999999</v>
      </c>
      <c r="I41" s="64"/>
      <c r="J41" s="71">
        <f t="shared" si="9"/>
        <v>17</v>
      </c>
      <c r="K41" s="71">
        <f t="shared" si="4"/>
        <v>14416</v>
      </c>
      <c r="L41" s="71">
        <f t="shared" si="5"/>
        <v>7605</v>
      </c>
      <c r="M41" s="161">
        <f t="shared" si="10"/>
        <v>0.52749999999999997</v>
      </c>
      <c r="N41" s="72">
        <f t="shared" si="6"/>
        <v>0.17730000000000001</v>
      </c>
      <c r="O41" s="71">
        <f t="shared" si="7"/>
        <v>0.8</v>
      </c>
      <c r="P41" s="162">
        <f t="shared" si="8"/>
        <v>0.2</v>
      </c>
      <c r="Q41" s="161">
        <f t="shared" si="11"/>
        <v>0.45269999999999999</v>
      </c>
      <c r="R41" s="64"/>
      <c r="S41" s="64"/>
      <c r="T41" s="64"/>
    </row>
    <row r="42" spans="1:20" ht="16.5" x14ac:dyDescent="0.35">
      <c r="A42" s="64">
        <v>18</v>
      </c>
      <c r="B42" s="64">
        <v>14417</v>
      </c>
      <c r="C42" s="64">
        <v>7101</v>
      </c>
      <c r="D42" s="3">
        <v>0.49249999999999999</v>
      </c>
      <c r="E42" s="3">
        <v>0.14949999999999999</v>
      </c>
      <c r="F42" s="64">
        <v>0.8</v>
      </c>
      <c r="G42" s="3">
        <v>0.15</v>
      </c>
      <c r="H42" s="3">
        <v>0.42770000000000002</v>
      </c>
      <c r="I42" s="64"/>
      <c r="J42" s="71">
        <f t="shared" si="9"/>
        <v>18</v>
      </c>
      <c r="K42" s="71">
        <f t="shared" si="4"/>
        <v>14417</v>
      </c>
      <c r="L42" s="71">
        <f t="shared" si="5"/>
        <v>7101</v>
      </c>
      <c r="M42" s="161">
        <f t="shared" si="10"/>
        <v>0.49249999999999999</v>
      </c>
      <c r="N42" s="72">
        <f t="shared" si="6"/>
        <v>0.14949999999999999</v>
      </c>
      <c r="O42" s="71">
        <f t="shared" si="7"/>
        <v>0.8</v>
      </c>
      <c r="P42" s="162">
        <f t="shared" si="8"/>
        <v>0.15</v>
      </c>
      <c r="Q42" s="161">
        <f t="shared" si="11"/>
        <v>0.42770000000000002</v>
      </c>
      <c r="R42" s="64"/>
      <c r="S42" s="64"/>
      <c r="T42" s="64"/>
    </row>
    <row r="43" spans="1:20" ht="16.5" x14ac:dyDescent="0.35">
      <c r="A43" s="64">
        <v>19</v>
      </c>
      <c r="B43" s="64">
        <v>14416</v>
      </c>
      <c r="C43" s="64">
        <v>6352</v>
      </c>
      <c r="D43" s="3">
        <v>0.44059999999999999</v>
      </c>
      <c r="E43" s="3">
        <v>0.114</v>
      </c>
      <c r="F43" s="64">
        <v>0.7</v>
      </c>
      <c r="G43" s="3">
        <v>0.1</v>
      </c>
      <c r="H43" s="3">
        <v>0.39529999999999998</v>
      </c>
      <c r="I43" s="64"/>
      <c r="J43" s="71">
        <f t="shared" si="9"/>
        <v>19</v>
      </c>
      <c r="K43" s="71">
        <f t="shared" si="4"/>
        <v>14416</v>
      </c>
      <c r="L43" s="71">
        <f t="shared" si="5"/>
        <v>6352</v>
      </c>
      <c r="M43" s="161">
        <f t="shared" si="10"/>
        <v>0.44059999999999999</v>
      </c>
      <c r="N43" s="72">
        <f t="shared" si="6"/>
        <v>0.114</v>
      </c>
      <c r="O43" s="71">
        <f t="shared" si="7"/>
        <v>0.7</v>
      </c>
      <c r="P43" s="162">
        <f t="shared" si="8"/>
        <v>0.1</v>
      </c>
      <c r="Q43" s="161">
        <f t="shared" si="11"/>
        <v>0.39529999999999998</v>
      </c>
      <c r="R43" s="64"/>
      <c r="S43" s="64"/>
      <c r="T43" s="64"/>
    </row>
    <row r="44" spans="1:20" ht="16.5" x14ac:dyDescent="0.35">
      <c r="A44" s="64">
        <v>20</v>
      </c>
      <c r="B44" s="64">
        <v>14417</v>
      </c>
      <c r="C44" s="64">
        <v>5045</v>
      </c>
      <c r="D44" s="3">
        <v>0.34989999999999999</v>
      </c>
      <c r="E44" s="3">
        <v>6.7000000000000004E-2</v>
      </c>
      <c r="F44" s="64">
        <v>0.5</v>
      </c>
      <c r="G44" s="3">
        <v>0.05</v>
      </c>
      <c r="H44" s="3">
        <v>0.34989999999999999</v>
      </c>
      <c r="I44" s="64"/>
      <c r="J44" s="71">
        <f t="shared" si="9"/>
        <v>20</v>
      </c>
      <c r="K44" s="71">
        <f t="shared" si="4"/>
        <v>14417</v>
      </c>
      <c r="L44" s="71">
        <f t="shared" si="5"/>
        <v>5045</v>
      </c>
      <c r="M44" s="161">
        <f t="shared" si="10"/>
        <v>0.34989999999999999</v>
      </c>
      <c r="N44" s="72">
        <f t="shared" si="6"/>
        <v>6.7000000000000004E-2</v>
      </c>
      <c r="O44" s="71">
        <f t="shared" si="7"/>
        <v>0.5</v>
      </c>
      <c r="P44" s="162">
        <f t="shared" si="8"/>
        <v>0.05</v>
      </c>
      <c r="Q44" s="161">
        <f t="shared" si="11"/>
        <v>0.34989999999999999</v>
      </c>
      <c r="R44" s="64"/>
      <c r="S44" s="64"/>
      <c r="T44" s="64"/>
    </row>
    <row r="47" spans="1:20" ht="15" x14ac:dyDescent="0.25">
      <c r="A47" s="64" t="s">
        <v>1175</v>
      </c>
      <c r="B47" s="64" t="s">
        <v>1176</v>
      </c>
      <c r="C47" s="64" t="s">
        <v>1177</v>
      </c>
      <c r="D47" s="64" t="s">
        <v>393</v>
      </c>
      <c r="E47" s="64" t="s">
        <v>1178</v>
      </c>
      <c r="F47" s="64" t="s">
        <v>1179</v>
      </c>
      <c r="G47" s="64" t="s">
        <v>1180</v>
      </c>
      <c r="H47" s="64" t="s">
        <v>1181</v>
      </c>
      <c r="I47" s="64"/>
      <c r="J47" s="164" t="s">
        <v>1182</v>
      </c>
      <c r="K47" s="164" t="s">
        <v>1183</v>
      </c>
      <c r="L47" s="164" t="s">
        <v>1184</v>
      </c>
      <c r="M47" s="164" t="s">
        <v>1185</v>
      </c>
      <c r="N47" s="164" t="s">
        <v>1186</v>
      </c>
      <c r="O47" s="164" t="s">
        <v>1187</v>
      </c>
      <c r="P47" s="164" t="s">
        <v>1188</v>
      </c>
      <c r="Q47" s="164" t="s">
        <v>1189</v>
      </c>
      <c r="R47" s="64"/>
      <c r="S47" s="64"/>
      <c r="T47" s="64"/>
    </row>
    <row r="48" spans="1:20" ht="16.5" x14ac:dyDescent="0.35">
      <c r="A48" s="64">
        <v>1</v>
      </c>
      <c r="B48" s="64">
        <v>14417</v>
      </c>
      <c r="C48" s="64">
        <v>12398</v>
      </c>
      <c r="D48" s="3">
        <v>0.86</v>
      </c>
      <c r="E48" s="3">
        <v>0</v>
      </c>
      <c r="F48" s="64">
        <v>1.3</v>
      </c>
      <c r="G48" s="3">
        <v>1</v>
      </c>
      <c r="H48" s="3">
        <v>0.65339999999999998</v>
      </c>
      <c r="I48" s="64"/>
      <c r="J48" s="71">
        <f>A48</f>
        <v>1</v>
      </c>
      <c r="K48" s="71">
        <f t="shared" ref="K48:K67" si="12">B48</f>
        <v>14417</v>
      </c>
      <c r="L48" s="71">
        <f t="shared" ref="L48:L67" si="13">C48</f>
        <v>12398</v>
      </c>
      <c r="M48" s="161">
        <f>D48</f>
        <v>0.86</v>
      </c>
      <c r="N48" s="72">
        <f t="shared" ref="N48:N67" si="14">E48</f>
        <v>0</v>
      </c>
      <c r="O48" s="71">
        <f t="shared" ref="O48:O67" si="15">F48</f>
        <v>1.3</v>
      </c>
      <c r="P48" s="162">
        <f t="shared" ref="P48:P67" si="16">G48</f>
        <v>1</v>
      </c>
      <c r="Q48" s="161">
        <f>H48</f>
        <v>0.65339999999999998</v>
      </c>
      <c r="R48" s="64"/>
      <c r="S48" s="64"/>
      <c r="T48" s="64"/>
    </row>
    <row r="49" spans="1:20" ht="16.5" x14ac:dyDescent="0.35">
      <c r="A49" s="64">
        <v>2</v>
      </c>
      <c r="B49" s="64">
        <v>14416</v>
      </c>
      <c r="C49" s="64">
        <v>11839</v>
      </c>
      <c r="D49" s="3">
        <v>0.82120000000000004</v>
      </c>
      <c r="E49" s="3">
        <v>4.5600000000000002E-2</v>
      </c>
      <c r="F49" s="64">
        <v>1.3</v>
      </c>
      <c r="G49" s="3">
        <v>0.95</v>
      </c>
      <c r="H49" s="3">
        <v>0.64249999999999996</v>
      </c>
      <c r="I49" s="64"/>
      <c r="J49" s="71">
        <f t="shared" ref="J49:J67" si="17">A49</f>
        <v>2</v>
      </c>
      <c r="K49" s="71">
        <f t="shared" si="12"/>
        <v>14416</v>
      </c>
      <c r="L49" s="71">
        <f t="shared" si="13"/>
        <v>11839</v>
      </c>
      <c r="M49" s="161">
        <f t="shared" ref="M49:M67" si="18">D49</f>
        <v>0.82120000000000004</v>
      </c>
      <c r="N49" s="72">
        <f t="shared" si="14"/>
        <v>4.5600000000000002E-2</v>
      </c>
      <c r="O49" s="71">
        <f t="shared" si="15"/>
        <v>1.3</v>
      </c>
      <c r="P49" s="162">
        <f t="shared" si="16"/>
        <v>0.95</v>
      </c>
      <c r="Q49" s="161">
        <f t="shared" ref="Q49:Q67" si="19">H49</f>
        <v>0.64249999999999996</v>
      </c>
      <c r="R49" s="64"/>
      <c r="S49" s="64"/>
      <c r="T49" s="64"/>
    </row>
    <row r="50" spans="1:20" ht="16.5" x14ac:dyDescent="0.35">
      <c r="A50" s="64">
        <v>3</v>
      </c>
      <c r="B50" s="64">
        <v>14417</v>
      </c>
      <c r="C50" s="64">
        <v>11474</v>
      </c>
      <c r="D50" s="3">
        <v>0.79590000000000005</v>
      </c>
      <c r="E50" s="3">
        <v>8.2699999999999996E-2</v>
      </c>
      <c r="F50" s="64">
        <v>1.2</v>
      </c>
      <c r="G50" s="3">
        <v>0.9</v>
      </c>
      <c r="H50" s="3">
        <v>0.63260000000000005</v>
      </c>
      <c r="I50" s="64"/>
      <c r="J50" s="71">
        <f t="shared" si="17"/>
        <v>3</v>
      </c>
      <c r="K50" s="71">
        <f t="shared" si="12"/>
        <v>14417</v>
      </c>
      <c r="L50" s="71">
        <f t="shared" si="13"/>
        <v>11474</v>
      </c>
      <c r="M50" s="161">
        <f t="shared" si="18"/>
        <v>0.79590000000000005</v>
      </c>
      <c r="N50" s="72">
        <f t="shared" si="14"/>
        <v>8.2699999999999996E-2</v>
      </c>
      <c r="O50" s="71">
        <f t="shared" si="15"/>
        <v>1.2</v>
      </c>
      <c r="P50" s="162">
        <f t="shared" si="16"/>
        <v>0.9</v>
      </c>
      <c r="Q50" s="161">
        <f t="shared" si="19"/>
        <v>0.63260000000000005</v>
      </c>
      <c r="R50" s="64"/>
      <c r="S50" s="64"/>
      <c r="T50" s="64"/>
    </row>
    <row r="51" spans="1:20" ht="16.5" x14ac:dyDescent="0.35">
      <c r="A51" s="64">
        <v>4</v>
      </c>
      <c r="B51" s="64">
        <v>14416</v>
      </c>
      <c r="C51" s="64">
        <v>11280</v>
      </c>
      <c r="D51" s="3">
        <v>0.78249999999999997</v>
      </c>
      <c r="E51" s="3">
        <v>0.11409999999999999</v>
      </c>
      <c r="F51" s="64">
        <v>1.2</v>
      </c>
      <c r="G51" s="3">
        <v>0.85</v>
      </c>
      <c r="H51" s="3">
        <v>0.623</v>
      </c>
      <c r="I51" s="64"/>
      <c r="J51" s="71">
        <f t="shared" si="17"/>
        <v>4</v>
      </c>
      <c r="K51" s="71">
        <f t="shared" si="12"/>
        <v>14416</v>
      </c>
      <c r="L51" s="71">
        <f t="shared" si="13"/>
        <v>11280</v>
      </c>
      <c r="M51" s="161">
        <f t="shared" si="18"/>
        <v>0.78249999999999997</v>
      </c>
      <c r="N51" s="72">
        <f t="shared" si="14"/>
        <v>0.11409999999999999</v>
      </c>
      <c r="O51" s="71">
        <f t="shared" si="15"/>
        <v>1.2</v>
      </c>
      <c r="P51" s="162">
        <f t="shared" si="16"/>
        <v>0.85</v>
      </c>
      <c r="Q51" s="161">
        <f t="shared" si="19"/>
        <v>0.623</v>
      </c>
      <c r="R51" s="64"/>
      <c r="S51" s="64"/>
      <c r="T51" s="64"/>
    </row>
    <row r="52" spans="1:20" ht="16.5" x14ac:dyDescent="0.35">
      <c r="A52" s="64">
        <v>5</v>
      </c>
      <c r="B52" s="64">
        <v>14417</v>
      </c>
      <c r="C52" s="64">
        <v>11050</v>
      </c>
      <c r="D52" s="3">
        <v>0.76649999999999996</v>
      </c>
      <c r="E52" s="3">
        <v>0.1426</v>
      </c>
      <c r="F52" s="64">
        <v>1.2</v>
      </c>
      <c r="G52" s="3">
        <v>0.8</v>
      </c>
      <c r="H52" s="3">
        <v>0.61299999999999999</v>
      </c>
      <c r="I52" s="64"/>
      <c r="J52" s="71">
        <f t="shared" si="17"/>
        <v>5</v>
      </c>
      <c r="K52" s="71">
        <f t="shared" si="12"/>
        <v>14417</v>
      </c>
      <c r="L52" s="71">
        <f t="shared" si="13"/>
        <v>11050</v>
      </c>
      <c r="M52" s="161">
        <f t="shared" si="18"/>
        <v>0.76649999999999996</v>
      </c>
      <c r="N52" s="72">
        <f t="shared" si="14"/>
        <v>0.1426</v>
      </c>
      <c r="O52" s="71">
        <f t="shared" si="15"/>
        <v>1.2</v>
      </c>
      <c r="P52" s="162">
        <f t="shared" si="16"/>
        <v>0.8</v>
      </c>
      <c r="Q52" s="161">
        <f t="shared" si="19"/>
        <v>0.61299999999999999</v>
      </c>
      <c r="R52" s="64"/>
      <c r="S52" s="64"/>
      <c r="T52" s="64"/>
    </row>
    <row r="53" spans="1:20" ht="16.5" x14ac:dyDescent="0.35">
      <c r="A53" s="64">
        <v>6</v>
      </c>
      <c r="B53" s="64">
        <v>14417</v>
      </c>
      <c r="C53" s="64">
        <v>10782</v>
      </c>
      <c r="D53" s="3">
        <v>0.74790000000000001</v>
      </c>
      <c r="E53" s="3">
        <v>0.1676</v>
      </c>
      <c r="F53" s="64">
        <v>1.1000000000000001</v>
      </c>
      <c r="G53" s="3">
        <v>0.75</v>
      </c>
      <c r="H53" s="3">
        <v>0.6028</v>
      </c>
      <c r="I53" s="64"/>
      <c r="J53" s="71">
        <f t="shared" si="17"/>
        <v>6</v>
      </c>
      <c r="K53" s="71">
        <f t="shared" si="12"/>
        <v>14417</v>
      </c>
      <c r="L53" s="71">
        <f t="shared" si="13"/>
        <v>10782</v>
      </c>
      <c r="M53" s="161">
        <f t="shared" si="18"/>
        <v>0.74790000000000001</v>
      </c>
      <c r="N53" s="72">
        <f t="shared" si="14"/>
        <v>0.1676</v>
      </c>
      <c r="O53" s="71">
        <f t="shared" si="15"/>
        <v>1.1000000000000001</v>
      </c>
      <c r="P53" s="162">
        <f t="shared" si="16"/>
        <v>0.75</v>
      </c>
      <c r="Q53" s="161">
        <f t="shared" si="19"/>
        <v>0.6028</v>
      </c>
      <c r="R53" s="64"/>
      <c r="S53" s="64"/>
      <c r="T53" s="64"/>
    </row>
    <row r="54" spans="1:20" ht="16.5" x14ac:dyDescent="0.35">
      <c r="A54" s="64">
        <v>7</v>
      </c>
      <c r="B54" s="64">
        <v>14416</v>
      </c>
      <c r="C54" s="64">
        <v>10522</v>
      </c>
      <c r="D54" s="3">
        <v>0.72989999999999999</v>
      </c>
      <c r="E54" s="3">
        <v>0.18840000000000001</v>
      </c>
      <c r="F54" s="64">
        <v>1.1000000000000001</v>
      </c>
      <c r="G54" s="3">
        <v>0.7</v>
      </c>
      <c r="H54" s="3">
        <v>0.59240000000000004</v>
      </c>
      <c r="I54" s="64"/>
      <c r="J54" s="71">
        <f t="shared" si="17"/>
        <v>7</v>
      </c>
      <c r="K54" s="71">
        <f t="shared" si="12"/>
        <v>14416</v>
      </c>
      <c r="L54" s="71">
        <f t="shared" si="13"/>
        <v>10522</v>
      </c>
      <c r="M54" s="161">
        <f t="shared" si="18"/>
        <v>0.72989999999999999</v>
      </c>
      <c r="N54" s="72">
        <f t="shared" si="14"/>
        <v>0.18840000000000001</v>
      </c>
      <c r="O54" s="71">
        <f t="shared" si="15"/>
        <v>1.1000000000000001</v>
      </c>
      <c r="P54" s="162">
        <f t="shared" si="16"/>
        <v>0.7</v>
      </c>
      <c r="Q54" s="161">
        <f t="shared" si="19"/>
        <v>0.59240000000000004</v>
      </c>
      <c r="R54" s="64"/>
      <c r="S54" s="64"/>
      <c r="T54" s="64"/>
    </row>
    <row r="55" spans="1:20" ht="16.5" x14ac:dyDescent="0.35">
      <c r="A55" s="64">
        <v>8</v>
      </c>
      <c r="B55" s="64">
        <v>14417</v>
      </c>
      <c r="C55" s="64">
        <v>10236</v>
      </c>
      <c r="D55" s="3">
        <v>0.71</v>
      </c>
      <c r="E55" s="3">
        <v>0.20530000000000001</v>
      </c>
      <c r="F55" s="64">
        <v>1.1000000000000001</v>
      </c>
      <c r="G55" s="3">
        <v>0.65</v>
      </c>
      <c r="H55" s="3">
        <v>0.58189999999999997</v>
      </c>
      <c r="I55" s="64"/>
      <c r="J55" s="71">
        <f t="shared" si="17"/>
        <v>8</v>
      </c>
      <c r="K55" s="71">
        <f t="shared" si="12"/>
        <v>14417</v>
      </c>
      <c r="L55" s="71">
        <f t="shared" si="13"/>
        <v>10236</v>
      </c>
      <c r="M55" s="161">
        <f t="shared" si="18"/>
        <v>0.71</v>
      </c>
      <c r="N55" s="72">
        <f t="shared" si="14"/>
        <v>0.20530000000000001</v>
      </c>
      <c r="O55" s="71">
        <f t="shared" si="15"/>
        <v>1.1000000000000001</v>
      </c>
      <c r="P55" s="162">
        <f t="shared" si="16"/>
        <v>0.65</v>
      </c>
      <c r="Q55" s="161">
        <f t="shared" si="19"/>
        <v>0.58189999999999997</v>
      </c>
      <c r="R55" s="64"/>
      <c r="S55" s="64"/>
      <c r="T55" s="64"/>
    </row>
    <row r="56" spans="1:20" ht="16.5" x14ac:dyDescent="0.35">
      <c r="A56" s="64">
        <v>9</v>
      </c>
      <c r="B56" s="64">
        <v>14416</v>
      </c>
      <c r="C56" s="64">
        <v>10024</v>
      </c>
      <c r="D56" s="3">
        <v>0.69530000000000003</v>
      </c>
      <c r="E56" s="3">
        <v>0.21779999999999999</v>
      </c>
      <c r="F56" s="64">
        <v>1.1000000000000001</v>
      </c>
      <c r="G56" s="3">
        <v>0.6</v>
      </c>
      <c r="H56" s="3">
        <v>0.57120000000000004</v>
      </c>
      <c r="I56" s="64"/>
      <c r="J56" s="71">
        <f t="shared" si="17"/>
        <v>9</v>
      </c>
      <c r="K56" s="71">
        <f t="shared" si="12"/>
        <v>14416</v>
      </c>
      <c r="L56" s="71">
        <f t="shared" si="13"/>
        <v>10024</v>
      </c>
      <c r="M56" s="161">
        <f t="shared" si="18"/>
        <v>0.69530000000000003</v>
      </c>
      <c r="N56" s="72">
        <f t="shared" si="14"/>
        <v>0.21779999999999999</v>
      </c>
      <c r="O56" s="71">
        <f t="shared" si="15"/>
        <v>1.1000000000000001</v>
      </c>
      <c r="P56" s="162">
        <f t="shared" si="16"/>
        <v>0.6</v>
      </c>
      <c r="Q56" s="161">
        <f t="shared" si="19"/>
        <v>0.57120000000000004</v>
      </c>
      <c r="R56" s="64"/>
      <c r="S56" s="64"/>
      <c r="T56" s="64"/>
    </row>
    <row r="57" spans="1:20" ht="16.5" x14ac:dyDescent="0.35">
      <c r="A57" s="64">
        <v>10</v>
      </c>
      <c r="B57" s="64">
        <v>14417</v>
      </c>
      <c r="C57" s="64">
        <v>9785</v>
      </c>
      <c r="D57" s="3">
        <v>0.67869999999999997</v>
      </c>
      <c r="E57" s="3">
        <v>0.2271</v>
      </c>
      <c r="F57" s="64">
        <v>1</v>
      </c>
      <c r="G57" s="3">
        <v>0.55000000000000004</v>
      </c>
      <c r="H57" s="3">
        <v>0.55989999999999995</v>
      </c>
      <c r="I57" s="64"/>
      <c r="J57" s="71">
        <f t="shared" si="17"/>
        <v>10</v>
      </c>
      <c r="K57" s="71">
        <f t="shared" si="12"/>
        <v>14417</v>
      </c>
      <c r="L57" s="71">
        <f t="shared" si="13"/>
        <v>9785</v>
      </c>
      <c r="M57" s="161">
        <f t="shared" si="18"/>
        <v>0.67869999999999997</v>
      </c>
      <c r="N57" s="72">
        <f t="shared" si="14"/>
        <v>0.2271</v>
      </c>
      <c r="O57" s="71">
        <f t="shared" si="15"/>
        <v>1</v>
      </c>
      <c r="P57" s="162">
        <f t="shared" si="16"/>
        <v>0.55000000000000004</v>
      </c>
      <c r="Q57" s="161">
        <f t="shared" si="19"/>
        <v>0.55989999999999995</v>
      </c>
      <c r="R57" s="64"/>
      <c r="S57" s="64"/>
      <c r="T57" s="64"/>
    </row>
    <row r="58" spans="1:20" ht="16.5" x14ac:dyDescent="0.35">
      <c r="A58" s="64">
        <v>11</v>
      </c>
      <c r="B58" s="64">
        <v>14417</v>
      </c>
      <c r="C58" s="64">
        <v>9496</v>
      </c>
      <c r="D58" s="3">
        <v>0.65869999999999995</v>
      </c>
      <c r="E58" s="3">
        <v>0.23269999999999999</v>
      </c>
      <c r="F58" s="64">
        <v>1</v>
      </c>
      <c r="G58" s="3">
        <v>0.5</v>
      </c>
      <c r="H58" s="3">
        <v>0.54800000000000004</v>
      </c>
      <c r="I58" s="64"/>
      <c r="J58" s="196">
        <f t="shared" si="17"/>
        <v>11</v>
      </c>
      <c r="K58" s="196">
        <f t="shared" si="12"/>
        <v>14417</v>
      </c>
      <c r="L58" s="196">
        <f t="shared" si="13"/>
        <v>9496</v>
      </c>
      <c r="M58" s="197">
        <f t="shared" si="18"/>
        <v>0.65869999999999995</v>
      </c>
      <c r="N58" s="198">
        <f t="shared" si="14"/>
        <v>0.23269999999999999</v>
      </c>
      <c r="O58" s="196">
        <f t="shared" si="15"/>
        <v>1</v>
      </c>
      <c r="P58" s="199">
        <f t="shared" si="16"/>
        <v>0.5</v>
      </c>
      <c r="Q58" s="197">
        <f t="shared" si="19"/>
        <v>0.54800000000000004</v>
      </c>
      <c r="R58" s="64"/>
      <c r="S58" s="64"/>
      <c r="T58" s="64"/>
    </row>
    <row r="59" spans="1:20" ht="16.5" x14ac:dyDescent="0.35">
      <c r="A59" s="64">
        <v>12</v>
      </c>
      <c r="B59" s="64">
        <v>14416</v>
      </c>
      <c r="C59" s="64">
        <v>9251</v>
      </c>
      <c r="D59" s="3">
        <v>0.64170000000000005</v>
      </c>
      <c r="E59" s="3">
        <v>0.23380000000000001</v>
      </c>
      <c r="F59" s="64">
        <v>1</v>
      </c>
      <c r="G59" s="3">
        <v>0.45</v>
      </c>
      <c r="H59" s="3">
        <v>0.53569999999999995</v>
      </c>
      <c r="I59" s="64"/>
      <c r="J59" s="200">
        <f t="shared" si="17"/>
        <v>12</v>
      </c>
      <c r="K59" s="200">
        <f t="shared" si="12"/>
        <v>14416</v>
      </c>
      <c r="L59" s="200">
        <f t="shared" si="13"/>
        <v>9251</v>
      </c>
      <c r="M59" s="201">
        <f t="shared" si="18"/>
        <v>0.64170000000000005</v>
      </c>
      <c r="N59" s="202">
        <f t="shared" si="14"/>
        <v>0.23380000000000001</v>
      </c>
      <c r="O59" s="200">
        <f t="shared" si="15"/>
        <v>1</v>
      </c>
      <c r="P59" s="203">
        <f t="shared" si="16"/>
        <v>0.45</v>
      </c>
      <c r="Q59" s="201">
        <f t="shared" si="19"/>
        <v>0.53569999999999995</v>
      </c>
      <c r="R59" s="64"/>
      <c r="S59" s="64"/>
      <c r="T59" s="64"/>
    </row>
    <row r="60" spans="1:20" ht="16.5" x14ac:dyDescent="0.35">
      <c r="A60" s="64">
        <v>13</v>
      </c>
      <c r="B60" s="64">
        <v>14417</v>
      </c>
      <c r="C60" s="64">
        <v>9000</v>
      </c>
      <c r="D60" s="3">
        <v>0.62429999999999997</v>
      </c>
      <c r="E60" s="3">
        <v>0.23119999999999999</v>
      </c>
      <c r="F60" s="64">
        <v>1</v>
      </c>
      <c r="G60" s="3">
        <v>0.4</v>
      </c>
      <c r="H60" s="3">
        <v>0.52249999999999996</v>
      </c>
      <c r="I60" s="64"/>
      <c r="J60" s="71">
        <f t="shared" si="17"/>
        <v>13</v>
      </c>
      <c r="K60" s="71">
        <f t="shared" si="12"/>
        <v>14417</v>
      </c>
      <c r="L60" s="71">
        <f t="shared" si="13"/>
        <v>9000</v>
      </c>
      <c r="M60" s="161">
        <f t="shared" si="18"/>
        <v>0.62429999999999997</v>
      </c>
      <c r="N60" s="72">
        <f t="shared" si="14"/>
        <v>0.23119999999999999</v>
      </c>
      <c r="O60" s="71">
        <f t="shared" si="15"/>
        <v>1</v>
      </c>
      <c r="P60" s="162">
        <f t="shared" si="16"/>
        <v>0.4</v>
      </c>
      <c r="Q60" s="161">
        <f t="shared" si="19"/>
        <v>0.52249999999999996</v>
      </c>
      <c r="R60" s="64"/>
      <c r="S60" s="64"/>
      <c r="T60" s="64"/>
    </row>
    <row r="61" spans="1:20" ht="16.5" x14ac:dyDescent="0.35">
      <c r="A61" s="64">
        <v>14</v>
      </c>
      <c r="B61" s="64">
        <v>14416</v>
      </c>
      <c r="C61" s="64">
        <v>8690</v>
      </c>
      <c r="D61" s="3">
        <v>0.6028</v>
      </c>
      <c r="E61" s="3">
        <v>0.2248</v>
      </c>
      <c r="F61" s="64">
        <v>0.9</v>
      </c>
      <c r="G61" s="3">
        <v>0.35</v>
      </c>
      <c r="H61" s="3">
        <v>0.50790000000000002</v>
      </c>
      <c r="I61" s="64"/>
      <c r="J61" s="71">
        <f t="shared" si="17"/>
        <v>14</v>
      </c>
      <c r="K61" s="71">
        <f t="shared" si="12"/>
        <v>14416</v>
      </c>
      <c r="L61" s="71">
        <f t="shared" si="13"/>
        <v>8690</v>
      </c>
      <c r="M61" s="161">
        <f t="shared" si="18"/>
        <v>0.6028</v>
      </c>
      <c r="N61" s="72">
        <f t="shared" si="14"/>
        <v>0.2248</v>
      </c>
      <c r="O61" s="71">
        <f t="shared" si="15"/>
        <v>0.9</v>
      </c>
      <c r="P61" s="162">
        <f t="shared" si="16"/>
        <v>0.35</v>
      </c>
      <c r="Q61" s="161">
        <f t="shared" si="19"/>
        <v>0.50790000000000002</v>
      </c>
      <c r="R61" s="64"/>
      <c r="S61" s="64"/>
      <c r="T61" s="64"/>
    </row>
    <row r="62" spans="1:20" ht="16.5" x14ac:dyDescent="0.35">
      <c r="A62" s="64">
        <v>15</v>
      </c>
      <c r="B62" s="64">
        <v>14417</v>
      </c>
      <c r="C62" s="64">
        <v>8472</v>
      </c>
      <c r="D62" s="3">
        <v>0.58760000000000001</v>
      </c>
      <c r="E62" s="3">
        <v>0.21360000000000001</v>
      </c>
      <c r="F62" s="64">
        <v>0.9</v>
      </c>
      <c r="G62" s="3">
        <v>0.3</v>
      </c>
      <c r="H62" s="3">
        <v>0.49209999999999998</v>
      </c>
      <c r="I62" s="64"/>
      <c r="J62" s="71">
        <f t="shared" si="17"/>
        <v>15</v>
      </c>
      <c r="K62" s="71">
        <f t="shared" si="12"/>
        <v>14417</v>
      </c>
      <c r="L62" s="71">
        <f t="shared" si="13"/>
        <v>8472</v>
      </c>
      <c r="M62" s="161">
        <f t="shared" si="18"/>
        <v>0.58760000000000001</v>
      </c>
      <c r="N62" s="72">
        <f t="shared" si="14"/>
        <v>0.21360000000000001</v>
      </c>
      <c r="O62" s="71">
        <f t="shared" si="15"/>
        <v>0.9</v>
      </c>
      <c r="P62" s="162">
        <f t="shared" si="16"/>
        <v>0.3</v>
      </c>
      <c r="Q62" s="161">
        <f t="shared" si="19"/>
        <v>0.49209999999999998</v>
      </c>
      <c r="R62" s="64"/>
      <c r="S62" s="64"/>
      <c r="T62" s="64"/>
    </row>
    <row r="63" spans="1:20" ht="16.5" x14ac:dyDescent="0.35">
      <c r="A63" s="64">
        <v>16</v>
      </c>
      <c r="B63" s="64">
        <v>14417</v>
      </c>
      <c r="C63" s="64">
        <v>8039</v>
      </c>
      <c r="D63" s="3">
        <v>0.55759999999999998</v>
      </c>
      <c r="E63" s="3">
        <v>0.1991</v>
      </c>
      <c r="F63" s="64">
        <v>0.9</v>
      </c>
      <c r="G63" s="3">
        <v>0.25</v>
      </c>
      <c r="H63" s="3">
        <v>0.47299999999999998</v>
      </c>
      <c r="I63" s="64"/>
      <c r="J63" s="71">
        <f t="shared" si="17"/>
        <v>16</v>
      </c>
      <c r="K63" s="71">
        <f t="shared" si="12"/>
        <v>14417</v>
      </c>
      <c r="L63" s="71">
        <f t="shared" si="13"/>
        <v>8039</v>
      </c>
      <c r="M63" s="161">
        <f t="shared" si="18"/>
        <v>0.55759999999999998</v>
      </c>
      <c r="N63" s="72">
        <f t="shared" si="14"/>
        <v>0.1991</v>
      </c>
      <c r="O63" s="71">
        <f t="shared" si="15"/>
        <v>0.9</v>
      </c>
      <c r="P63" s="162">
        <f t="shared" si="16"/>
        <v>0.25</v>
      </c>
      <c r="Q63" s="161">
        <f t="shared" si="19"/>
        <v>0.47299999999999998</v>
      </c>
      <c r="R63" s="64"/>
      <c r="S63" s="64"/>
      <c r="T63" s="64"/>
    </row>
    <row r="64" spans="1:20" ht="16.5" x14ac:dyDescent="0.35">
      <c r="A64" s="64">
        <v>17</v>
      </c>
      <c r="B64" s="64">
        <v>14416</v>
      </c>
      <c r="C64" s="64">
        <v>7597</v>
      </c>
      <c r="D64" s="3">
        <v>0.52700000000000002</v>
      </c>
      <c r="E64" s="3">
        <v>0.17799999999999999</v>
      </c>
      <c r="F64" s="64">
        <v>0.8</v>
      </c>
      <c r="G64" s="3">
        <v>0.2</v>
      </c>
      <c r="H64" s="3">
        <v>0.45190000000000002</v>
      </c>
      <c r="I64" s="64"/>
      <c r="J64" s="71">
        <f t="shared" si="17"/>
        <v>17</v>
      </c>
      <c r="K64" s="71">
        <f t="shared" si="12"/>
        <v>14416</v>
      </c>
      <c r="L64" s="71">
        <f t="shared" si="13"/>
        <v>7597</v>
      </c>
      <c r="M64" s="161">
        <f t="shared" si="18"/>
        <v>0.52700000000000002</v>
      </c>
      <c r="N64" s="72">
        <f t="shared" si="14"/>
        <v>0.17799999999999999</v>
      </c>
      <c r="O64" s="71">
        <f t="shared" si="15"/>
        <v>0.8</v>
      </c>
      <c r="P64" s="162">
        <f t="shared" si="16"/>
        <v>0.2</v>
      </c>
      <c r="Q64" s="161">
        <f t="shared" si="19"/>
        <v>0.45190000000000002</v>
      </c>
      <c r="R64" s="64"/>
      <c r="S64" s="64"/>
      <c r="T64" s="64"/>
    </row>
    <row r="65" spans="1:20" ht="16.5" x14ac:dyDescent="0.35">
      <c r="A65" s="64">
        <v>18</v>
      </c>
      <c r="B65" s="64">
        <v>14417</v>
      </c>
      <c r="C65" s="64">
        <v>7136</v>
      </c>
      <c r="D65" s="3">
        <v>0.495</v>
      </c>
      <c r="E65" s="3">
        <v>0.15010000000000001</v>
      </c>
      <c r="F65" s="64">
        <v>0.8</v>
      </c>
      <c r="G65" s="3">
        <v>0.15</v>
      </c>
      <c r="H65" s="3">
        <v>0.42680000000000001</v>
      </c>
      <c r="I65" s="64"/>
      <c r="J65" s="71">
        <f t="shared" si="17"/>
        <v>18</v>
      </c>
      <c r="K65" s="71">
        <f t="shared" si="12"/>
        <v>14417</v>
      </c>
      <c r="L65" s="71">
        <f t="shared" si="13"/>
        <v>7136</v>
      </c>
      <c r="M65" s="161">
        <f t="shared" si="18"/>
        <v>0.495</v>
      </c>
      <c r="N65" s="72">
        <f t="shared" si="14"/>
        <v>0.15010000000000001</v>
      </c>
      <c r="O65" s="71">
        <f t="shared" si="15"/>
        <v>0.8</v>
      </c>
      <c r="P65" s="162">
        <f t="shared" si="16"/>
        <v>0.15</v>
      </c>
      <c r="Q65" s="161">
        <f t="shared" si="19"/>
        <v>0.42680000000000001</v>
      </c>
      <c r="R65" s="64"/>
      <c r="S65" s="64"/>
      <c r="T65" s="64"/>
    </row>
    <row r="66" spans="1:20" ht="16.5" x14ac:dyDescent="0.35">
      <c r="A66" s="64">
        <v>19</v>
      </c>
      <c r="B66" s="64">
        <v>14416</v>
      </c>
      <c r="C66" s="64">
        <v>6271</v>
      </c>
      <c r="D66" s="3">
        <v>0.435</v>
      </c>
      <c r="E66" s="3">
        <v>0.11509999999999999</v>
      </c>
      <c r="F66" s="64">
        <v>0.7</v>
      </c>
      <c r="G66" s="3">
        <v>0.1</v>
      </c>
      <c r="H66" s="3">
        <v>0.39269999999999999</v>
      </c>
      <c r="I66" s="64"/>
      <c r="J66" s="71">
        <f t="shared" si="17"/>
        <v>19</v>
      </c>
      <c r="K66" s="71">
        <f t="shared" si="12"/>
        <v>14416</v>
      </c>
      <c r="L66" s="71">
        <f t="shared" si="13"/>
        <v>6271</v>
      </c>
      <c r="M66" s="161">
        <f t="shared" si="18"/>
        <v>0.435</v>
      </c>
      <c r="N66" s="72">
        <f t="shared" si="14"/>
        <v>0.11509999999999999</v>
      </c>
      <c r="O66" s="71">
        <f t="shared" si="15"/>
        <v>0.7</v>
      </c>
      <c r="P66" s="162">
        <f t="shared" si="16"/>
        <v>0.1</v>
      </c>
      <c r="Q66" s="161">
        <f t="shared" si="19"/>
        <v>0.39269999999999999</v>
      </c>
      <c r="R66" s="64"/>
      <c r="S66" s="64"/>
      <c r="T66" s="64"/>
    </row>
    <row r="67" spans="1:20" ht="16.5" x14ac:dyDescent="0.35">
      <c r="A67" s="64">
        <v>20</v>
      </c>
      <c r="B67" s="64">
        <v>14417</v>
      </c>
      <c r="C67" s="64">
        <v>5053</v>
      </c>
      <c r="D67" s="3">
        <v>0.35049999999999998</v>
      </c>
      <c r="E67" s="3">
        <v>6.6900000000000001E-2</v>
      </c>
      <c r="F67" s="64">
        <v>0.5</v>
      </c>
      <c r="G67" s="3">
        <v>0.05</v>
      </c>
      <c r="H67" s="3">
        <v>0.35049999999999998</v>
      </c>
      <c r="I67" s="64"/>
      <c r="J67" s="71">
        <f t="shared" si="17"/>
        <v>20</v>
      </c>
      <c r="K67" s="71">
        <f t="shared" si="12"/>
        <v>14417</v>
      </c>
      <c r="L67" s="71">
        <f t="shared" si="13"/>
        <v>5053</v>
      </c>
      <c r="M67" s="161">
        <f t="shared" si="18"/>
        <v>0.35049999999999998</v>
      </c>
      <c r="N67" s="72">
        <f t="shared" si="14"/>
        <v>6.6900000000000001E-2</v>
      </c>
      <c r="O67" s="71">
        <f t="shared" si="15"/>
        <v>0.5</v>
      </c>
      <c r="P67" s="162">
        <f t="shared" si="16"/>
        <v>0.05</v>
      </c>
      <c r="Q67" s="161">
        <f t="shared" si="19"/>
        <v>0.35049999999999998</v>
      </c>
      <c r="R67" s="64"/>
      <c r="S67" s="64"/>
      <c r="T67" s="64"/>
    </row>
  </sheetData>
  <phoneticPr fontId="24" type="noConversion"/>
  <conditionalFormatting sqref="N2:N21">
    <cfRule type="top10" dxfId="1" priority="2" rank="1"/>
  </conditionalFormatting>
  <conditionalFormatting sqref="J1:Q21">
    <cfRule type="expression" dxfId="0" priority="1">
      <formula>"max(+$+$N$2:$N$21"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M124"/>
  <sheetViews>
    <sheetView showGridLines="0" workbookViewId="0">
      <selection activeCell="H4" sqref="H4:I11"/>
    </sheetView>
  </sheetViews>
  <sheetFormatPr defaultRowHeight="13.5" x14ac:dyDescent="0.15"/>
  <cols>
    <col min="1" max="2" width="9" style="230"/>
    <col min="3" max="3" width="9" style="64"/>
    <col min="4" max="9" width="9" style="230"/>
    <col min="10" max="16384" width="9" style="64"/>
  </cols>
  <sheetData>
    <row r="2" spans="1:13" x14ac:dyDescent="0.15">
      <c r="K2" s="64" t="s">
        <v>1421</v>
      </c>
      <c r="L2" s="64" t="s">
        <v>1422</v>
      </c>
      <c r="M2" s="64" t="s">
        <v>1419</v>
      </c>
    </row>
    <row r="3" spans="1:13" x14ac:dyDescent="0.15">
      <c r="J3" s="75" t="s">
        <v>1190</v>
      </c>
      <c r="K3" s="75" t="s">
        <v>1191</v>
      </c>
      <c r="L3" s="75" t="s">
        <v>1192</v>
      </c>
      <c r="M3" s="75" t="s">
        <v>1193</v>
      </c>
    </row>
    <row r="4" spans="1:13" x14ac:dyDescent="0.15">
      <c r="A4" s="174" t="s">
        <v>1411</v>
      </c>
      <c r="B4" s="175">
        <v>1703</v>
      </c>
      <c r="C4" s="176">
        <v>3.539118E-4</v>
      </c>
      <c r="D4" s="174" t="s">
        <v>1414</v>
      </c>
      <c r="E4" s="175">
        <v>1703</v>
      </c>
      <c r="F4" s="176">
        <v>1.8361236E-3</v>
      </c>
      <c r="G4" s="174" t="s">
        <v>1419</v>
      </c>
      <c r="H4" s="175">
        <v>1703</v>
      </c>
      <c r="I4" s="176">
        <v>2.2756142000000001E-3</v>
      </c>
      <c r="J4" s="75">
        <v>1703</v>
      </c>
      <c r="K4" s="75">
        <f t="shared" ref="K4:K11" si="0">VLOOKUP(J4,B4:C26,2,FALSE)</f>
        <v>3.539118E-4</v>
      </c>
      <c r="L4" s="75">
        <f t="shared" ref="L4:L11" si="1">VLOOKUP(J4,E4:F26,2,FALSE)</f>
        <v>1.8361236E-3</v>
      </c>
      <c r="M4" s="75">
        <f t="shared" ref="M4:M11" si="2">VLOOKUP(J4,H4:I26,2,FALSE)</f>
        <v>2.2756142000000001E-3</v>
      </c>
    </row>
    <row r="5" spans="1:13" x14ac:dyDescent="0.15">
      <c r="A5" s="177" t="s">
        <v>1411</v>
      </c>
      <c r="B5" s="178">
        <v>1704</v>
      </c>
      <c r="C5" s="179">
        <v>1.0265691699999999E-2</v>
      </c>
      <c r="D5" s="177" t="s">
        <v>1414</v>
      </c>
      <c r="E5" s="178">
        <v>1704</v>
      </c>
      <c r="F5" s="179">
        <v>8.4720294000000008E-3</v>
      </c>
      <c r="G5" s="177" t="s">
        <v>1419</v>
      </c>
      <c r="H5" s="178">
        <v>1704</v>
      </c>
      <c r="I5" s="179">
        <v>7.7279504999999997E-3</v>
      </c>
      <c r="J5" s="75">
        <v>1704</v>
      </c>
      <c r="K5" s="75">
        <f t="shared" si="0"/>
        <v>1.0265691699999999E-2</v>
      </c>
      <c r="L5" s="75">
        <f t="shared" si="1"/>
        <v>8.4720294000000008E-3</v>
      </c>
      <c r="M5" s="75">
        <f t="shared" si="2"/>
        <v>7.7279504999999997E-3</v>
      </c>
    </row>
    <row r="6" spans="1:13" x14ac:dyDescent="0.15">
      <c r="A6" s="177" t="s">
        <v>1411</v>
      </c>
      <c r="B6" s="178">
        <v>1705</v>
      </c>
      <c r="C6" s="179">
        <v>3.46125927E-2</v>
      </c>
      <c r="D6" s="177" t="s">
        <v>1414</v>
      </c>
      <c r="E6" s="178">
        <v>1705</v>
      </c>
      <c r="F6" s="179">
        <v>2.9401862300000001E-2</v>
      </c>
      <c r="G6" s="177" t="s">
        <v>1419</v>
      </c>
      <c r="H6" s="178">
        <v>1705</v>
      </c>
      <c r="I6" s="179">
        <v>2.8242392799999998E-2</v>
      </c>
      <c r="J6" s="75">
        <v>1705</v>
      </c>
      <c r="K6" s="75">
        <f t="shared" si="0"/>
        <v>3.46125927E-2</v>
      </c>
      <c r="L6" s="75">
        <f t="shared" si="1"/>
        <v>2.9401862300000001E-2</v>
      </c>
      <c r="M6" s="75">
        <f t="shared" si="2"/>
        <v>2.8242392799999998E-2</v>
      </c>
    </row>
    <row r="7" spans="1:13" x14ac:dyDescent="0.15">
      <c r="A7" s="177" t="s">
        <v>1411</v>
      </c>
      <c r="B7" s="178">
        <v>1706</v>
      </c>
      <c r="C7" s="179">
        <v>8.1044270000000009E-3</v>
      </c>
      <c r="D7" s="177" t="s">
        <v>1414</v>
      </c>
      <c r="E7" s="178">
        <v>1706</v>
      </c>
      <c r="F7" s="179">
        <v>7.3278555999999996E-3</v>
      </c>
      <c r="G7" s="177" t="s">
        <v>1419</v>
      </c>
      <c r="H7" s="178">
        <v>1706</v>
      </c>
      <c r="I7" s="179">
        <v>6.9985815E-3</v>
      </c>
      <c r="J7" s="75">
        <v>1706</v>
      </c>
      <c r="K7" s="75">
        <f t="shared" si="0"/>
        <v>8.1044270000000009E-3</v>
      </c>
      <c r="L7" s="75">
        <f t="shared" si="1"/>
        <v>7.3278555999999996E-3</v>
      </c>
      <c r="M7" s="75">
        <f t="shared" si="2"/>
        <v>6.9985815E-3</v>
      </c>
    </row>
    <row r="8" spans="1:13" x14ac:dyDescent="0.15">
      <c r="A8" s="177" t="s">
        <v>1411</v>
      </c>
      <c r="B8" s="178">
        <v>1707</v>
      </c>
      <c r="C8" s="179">
        <v>6.1289856999999998E-3</v>
      </c>
      <c r="D8" s="177" t="s">
        <v>1414</v>
      </c>
      <c r="E8" s="178">
        <v>1707</v>
      </c>
      <c r="F8" s="179">
        <v>2.1443617999999998E-3</v>
      </c>
      <c r="G8" s="177" t="s">
        <v>1419</v>
      </c>
      <c r="H8" s="178">
        <v>1707</v>
      </c>
      <c r="I8" s="179">
        <v>2.0345445999999999E-3</v>
      </c>
      <c r="J8" s="75">
        <v>1707</v>
      </c>
      <c r="K8" s="75">
        <f t="shared" si="0"/>
        <v>6.1289856999999998E-3</v>
      </c>
      <c r="L8" s="75">
        <f t="shared" si="1"/>
        <v>2.1443617999999998E-3</v>
      </c>
      <c r="M8" s="75">
        <f t="shared" si="2"/>
        <v>2.0345445999999999E-3</v>
      </c>
    </row>
    <row r="9" spans="1:13" x14ac:dyDescent="0.15">
      <c r="A9" s="177" t="s">
        <v>1411</v>
      </c>
      <c r="B9" s="178">
        <v>1708</v>
      </c>
      <c r="C9" s="179">
        <v>4.2864807999999999E-3</v>
      </c>
      <c r="D9" s="177" t="s">
        <v>1414</v>
      </c>
      <c r="E9" s="178">
        <v>1708</v>
      </c>
      <c r="F9" s="179">
        <v>1.2985816E-3</v>
      </c>
      <c r="G9" s="177" t="s">
        <v>1419</v>
      </c>
      <c r="H9" s="178">
        <v>1708</v>
      </c>
      <c r="I9" s="179">
        <v>8.0607957999999993E-3</v>
      </c>
      <c r="J9" s="75">
        <v>1708</v>
      </c>
      <c r="K9" s="75">
        <f t="shared" si="0"/>
        <v>4.2864807999999999E-3</v>
      </c>
      <c r="L9" s="75">
        <f t="shared" si="1"/>
        <v>1.2985816E-3</v>
      </c>
      <c r="M9" s="75">
        <f t="shared" si="2"/>
        <v>8.0607957999999993E-3</v>
      </c>
    </row>
    <row r="10" spans="1:13" x14ac:dyDescent="0.15">
      <c r="A10" s="177" t="s">
        <v>1411</v>
      </c>
      <c r="B10" s="178">
        <v>1709</v>
      </c>
      <c r="C10" s="179">
        <v>2.9038054999999999E-3</v>
      </c>
      <c r="D10" s="177" t="s">
        <v>1414</v>
      </c>
      <c r="E10" s="178">
        <v>1709</v>
      </c>
      <c r="F10" s="179">
        <v>2.9090047E-3</v>
      </c>
      <c r="G10" s="177" t="s">
        <v>1419</v>
      </c>
      <c r="H10" s="178">
        <v>1709</v>
      </c>
      <c r="I10" s="179">
        <v>3.7558263E-3</v>
      </c>
      <c r="J10" s="75">
        <v>1709</v>
      </c>
      <c r="K10" s="75">
        <f t="shared" si="0"/>
        <v>2.9038054999999999E-3</v>
      </c>
      <c r="L10" s="75">
        <f t="shared" si="1"/>
        <v>2.9090047E-3</v>
      </c>
      <c r="M10" s="75">
        <f t="shared" si="2"/>
        <v>3.7558263E-3</v>
      </c>
    </row>
    <row r="11" spans="1:13" x14ac:dyDescent="0.15">
      <c r="A11" s="180" t="s">
        <v>1411</v>
      </c>
      <c r="B11" s="50">
        <v>1710</v>
      </c>
      <c r="C11" s="40">
        <v>8.7743870999999994E-3</v>
      </c>
      <c r="D11" s="180" t="s">
        <v>1414</v>
      </c>
      <c r="E11" s="50">
        <v>1710</v>
      </c>
      <c r="F11" s="40">
        <v>8.4595929999999996E-3</v>
      </c>
      <c r="G11" s="180" t="s">
        <v>1419</v>
      </c>
      <c r="H11" s="50">
        <v>1710</v>
      </c>
      <c r="I11" s="40">
        <v>8.8269561E-3</v>
      </c>
      <c r="J11" s="75">
        <v>1710</v>
      </c>
      <c r="K11" s="75">
        <f t="shared" si="0"/>
        <v>8.7743870999999994E-3</v>
      </c>
      <c r="L11" s="75">
        <f t="shared" si="1"/>
        <v>8.4595929999999996E-3</v>
      </c>
      <c r="M11" s="75">
        <f t="shared" si="2"/>
        <v>8.8269561E-3</v>
      </c>
    </row>
    <row r="12" spans="1:13" x14ac:dyDescent="0.15">
      <c r="A12" s="178"/>
      <c r="B12" s="178"/>
      <c r="C12" s="178"/>
      <c r="D12" s="178"/>
      <c r="E12" s="178"/>
      <c r="F12" s="178"/>
      <c r="G12" s="178"/>
      <c r="H12" s="178"/>
      <c r="K12" s="230"/>
    </row>
    <row r="13" spans="1:13" x14ac:dyDescent="0.15">
      <c r="A13" s="178"/>
      <c r="B13" s="178"/>
      <c r="C13" s="178"/>
      <c r="D13" s="178"/>
      <c r="E13" s="178"/>
      <c r="F13" s="178"/>
      <c r="G13" s="178"/>
      <c r="H13" s="178"/>
      <c r="K13" s="230"/>
    </row>
    <row r="14" spans="1:13" x14ac:dyDescent="0.15">
      <c r="A14" s="178"/>
      <c r="B14" s="178"/>
      <c r="C14" s="178"/>
      <c r="D14" s="178"/>
      <c r="E14" s="178"/>
      <c r="F14" s="178"/>
      <c r="G14" s="178"/>
      <c r="H14" s="178"/>
      <c r="J14" s="230"/>
      <c r="K14" s="5"/>
      <c r="L14" s="230"/>
    </row>
    <row r="15" spans="1:13" x14ac:dyDescent="0.15">
      <c r="A15" s="178"/>
      <c r="B15" s="178"/>
      <c r="C15" s="178"/>
      <c r="D15" s="178"/>
      <c r="E15" s="178"/>
      <c r="F15" s="178"/>
      <c r="G15" s="178"/>
      <c r="H15" s="178"/>
      <c r="J15" s="230"/>
      <c r="K15" s="5"/>
      <c r="L15" s="230"/>
    </row>
    <row r="16" spans="1:13" x14ac:dyDescent="0.15">
      <c r="A16" s="178"/>
      <c r="B16" s="178"/>
      <c r="C16" s="178"/>
      <c r="D16" s="178"/>
      <c r="E16" s="178"/>
      <c r="F16" s="178"/>
      <c r="G16" s="178"/>
      <c r="H16" s="178"/>
      <c r="J16" s="230"/>
      <c r="K16" s="5"/>
      <c r="L16" s="230"/>
    </row>
    <row r="17" spans="1:12" x14ac:dyDescent="0.15">
      <c r="A17" s="178"/>
      <c r="B17" s="178"/>
      <c r="C17" s="178"/>
      <c r="D17" s="178"/>
      <c r="E17" s="178"/>
      <c r="F17" s="178"/>
      <c r="G17" s="178"/>
      <c r="H17" s="178"/>
      <c r="J17" s="230"/>
      <c r="K17" s="5"/>
      <c r="L17" s="230"/>
    </row>
    <row r="18" spans="1:12" x14ac:dyDescent="0.15">
      <c r="A18" s="178"/>
      <c r="B18" s="178"/>
      <c r="C18" s="178"/>
      <c r="D18" s="178"/>
      <c r="E18" s="178"/>
      <c r="F18" s="178"/>
      <c r="G18" s="178"/>
      <c r="H18" s="178"/>
      <c r="J18" s="230"/>
      <c r="K18" s="5"/>
      <c r="L18" s="230"/>
    </row>
    <row r="19" spans="1:12" x14ac:dyDescent="0.15">
      <c r="A19" s="178"/>
      <c r="B19" s="178"/>
      <c r="C19" s="178"/>
      <c r="D19" s="178"/>
      <c r="E19" s="178"/>
      <c r="F19" s="178"/>
      <c r="G19" s="178"/>
      <c r="H19" s="178"/>
      <c r="J19" s="230"/>
      <c r="K19" s="5"/>
      <c r="L19" s="230"/>
    </row>
    <row r="20" spans="1:12" x14ac:dyDescent="0.15">
      <c r="A20" s="178"/>
      <c r="B20" s="178"/>
      <c r="C20" s="178"/>
      <c r="D20" s="178"/>
      <c r="E20" s="178"/>
      <c r="F20" s="178"/>
      <c r="G20" s="178"/>
      <c r="H20" s="178"/>
    </row>
    <row r="21" spans="1:12" x14ac:dyDescent="0.15">
      <c r="A21" s="178"/>
      <c r="B21" s="178"/>
      <c r="C21" s="178"/>
      <c r="D21" s="178"/>
      <c r="E21" s="178"/>
      <c r="F21" s="178"/>
      <c r="G21" s="178"/>
      <c r="H21" s="178"/>
    </row>
    <row r="22" spans="1:12" x14ac:dyDescent="0.15">
      <c r="A22" s="178"/>
      <c r="B22" s="178"/>
      <c r="C22" s="178"/>
      <c r="D22" s="178"/>
      <c r="E22" s="178"/>
      <c r="F22" s="178"/>
      <c r="G22" s="178"/>
      <c r="H22" s="178"/>
      <c r="J22" s="230"/>
      <c r="K22" s="5"/>
    </row>
    <row r="23" spans="1:12" x14ac:dyDescent="0.15">
      <c r="A23" s="178"/>
      <c r="B23" s="178"/>
      <c r="C23" s="178"/>
      <c r="D23" s="178"/>
      <c r="E23" s="178"/>
      <c r="F23" s="178"/>
      <c r="G23" s="178"/>
      <c r="H23" s="178"/>
      <c r="J23" s="230"/>
      <c r="K23" s="5"/>
    </row>
    <row r="24" spans="1:12" x14ac:dyDescent="0.15">
      <c r="A24" s="178"/>
      <c r="B24" s="178"/>
      <c r="C24" s="178"/>
      <c r="D24" s="178"/>
      <c r="E24" s="178"/>
      <c r="F24" s="178"/>
      <c r="G24" s="178"/>
      <c r="H24" s="178"/>
      <c r="J24" s="230"/>
      <c r="K24" s="5"/>
    </row>
    <row r="25" spans="1:12" x14ac:dyDescent="0.15">
      <c r="A25" s="178"/>
      <c r="B25" s="178"/>
      <c r="C25" s="178"/>
      <c r="D25" s="178"/>
      <c r="E25" s="178"/>
      <c r="F25" s="178"/>
      <c r="G25" s="178"/>
      <c r="H25" s="178"/>
      <c r="J25" s="230"/>
      <c r="K25" s="5"/>
    </row>
    <row r="26" spans="1:12" x14ac:dyDescent="0.15">
      <c r="A26" s="178"/>
      <c r="B26" s="178"/>
      <c r="C26" s="178"/>
      <c r="D26" s="178"/>
      <c r="E26" s="178"/>
      <c r="F26" s="178"/>
      <c r="G26" s="178"/>
      <c r="H26" s="178"/>
      <c r="J26" s="230"/>
      <c r="K26" s="5"/>
    </row>
    <row r="27" spans="1:12" x14ac:dyDescent="0.15">
      <c r="A27" s="178"/>
      <c r="B27" s="178"/>
      <c r="C27" s="178"/>
      <c r="J27" s="230"/>
      <c r="K27" s="5"/>
    </row>
    <row r="28" spans="1:12" x14ac:dyDescent="0.15">
      <c r="J28" s="230"/>
      <c r="K28" s="230"/>
      <c r="L28" s="230"/>
    </row>
    <row r="29" spans="1:12" x14ac:dyDescent="0.15">
      <c r="J29" s="230"/>
      <c r="K29" s="230"/>
      <c r="L29" s="230"/>
    </row>
    <row r="30" spans="1:12" x14ac:dyDescent="0.15">
      <c r="J30" s="230"/>
      <c r="K30" s="5"/>
    </row>
    <row r="31" spans="1:12" x14ac:dyDescent="0.15">
      <c r="J31" s="230"/>
      <c r="K31" s="5"/>
    </row>
    <row r="32" spans="1:12" x14ac:dyDescent="0.15">
      <c r="J32" s="230"/>
      <c r="K32" s="5"/>
    </row>
    <row r="33" spans="10:12" x14ac:dyDescent="0.15">
      <c r="J33" s="230"/>
      <c r="K33" s="5"/>
    </row>
    <row r="34" spans="10:12" x14ac:dyDescent="0.15">
      <c r="J34" s="230"/>
      <c r="K34" s="5"/>
    </row>
    <row r="35" spans="10:12" x14ac:dyDescent="0.15">
      <c r="J35" s="230"/>
      <c r="K35" s="5"/>
    </row>
    <row r="36" spans="10:12" x14ac:dyDescent="0.15">
      <c r="J36" s="230"/>
      <c r="K36" s="230"/>
      <c r="L36" s="230"/>
    </row>
    <row r="37" spans="10:12" x14ac:dyDescent="0.15">
      <c r="J37" s="230"/>
      <c r="K37" s="230"/>
      <c r="L37" s="230"/>
    </row>
    <row r="53" s="230" customFormat="1" x14ac:dyDescent="0.15"/>
    <row r="54" s="230" customFormat="1" x14ac:dyDescent="0.15"/>
    <row r="55" s="230" customFormat="1" x14ac:dyDescent="0.15"/>
    <row r="56" s="230" customFormat="1" x14ac:dyDescent="0.15"/>
    <row r="57" s="230" customFormat="1" x14ac:dyDescent="0.15"/>
    <row r="58" s="230" customFormat="1" x14ac:dyDescent="0.15"/>
    <row r="59" s="230" customFormat="1" x14ac:dyDescent="0.15"/>
    <row r="60" s="230" customFormat="1" x14ac:dyDescent="0.15"/>
    <row r="61" s="230" customFormat="1" x14ac:dyDescent="0.15"/>
    <row r="62" s="230" customFormat="1" x14ac:dyDescent="0.15"/>
    <row r="63" s="230" customFormat="1" x14ac:dyDescent="0.15"/>
    <row r="116" s="230" customFormat="1" x14ac:dyDescent="0.15"/>
    <row r="117" s="230" customFormat="1" x14ac:dyDescent="0.15"/>
    <row r="118" s="230" customFormat="1" x14ac:dyDescent="0.15"/>
    <row r="119" s="230" customFormat="1" x14ac:dyDescent="0.15"/>
    <row r="120" s="230" customFormat="1" x14ac:dyDescent="0.15"/>
    <row r="121" s="230" customFormat="1" x14ac:dyDescent="0.15"/>
    <row r="122" s="230" customFormat="1" x14ac:dyDescent="0.15"/>
    <row r="123" s="230" customFormat="1" x14ac:dyDescent="0.15"/>
    <row r="124" s="230" customFormat="1" x14ac:dyDescent="0.15"/>
  </sheetData>
  <phoneticPr fontId="24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'14.模型psi'!K4:M4</xm:f>
              <xm:sqref>N4</xm:sqref>
            </x14:sparkline>
            <x14:sparkline>
              <xm:f>'14.模型psi'!K5:M5</xm:f>
              <xm:sqref>N5</xm:sqref>
            </x14:sparkline>
            <x14:sparkline>
              <xm:f>'14.模型psi'!K6:M6</xm:f>
              <xm:sqref>N6</xm:sqref>
            </x14:sparkline>
            <x14:sparkline>
              <xm:f>'14.模型psi'!K7:M7</xm:f>
              <xm:sqref>N7</xm:sqref>
            </x14:sparkline>
            <x14:sparkline>
              <xm:f>'14.模型psi'!K8:M8</xm:f>
              <xm:sqref>N8</xm:sqref>
            </x14:sparkline>
            <x14:sparkline>
              <xm:f>'14.模型psi'!K9:M9</xm:f>
              <xm:sqref>N9</xm:sqref>
            </x14:sparkline>
          </x14:sparklines>
        </x14:sparklineGroup>
      </x14:sparklineGroup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7"/>
  <sheetViews>
    <sheetView workbookViewId="0">
      <selection activeCell="A3" sqref="A3:D31"/>
    </sheetView>
  </sheetViews>
  <sheetFormatPr defaultRowHeight="13.5" x14ac:dyDescent="0.15"/>
  <cols>
    <col min="1" max="16384" width="9" style="230"/>
  </cols>
  <sheetData>
    <row r="1" spans="1:8" x14ac:dyDescent="0.15">
      <c r="A1" s="230" t="s">
        <v>1224</v>
      </c>
    </row>
    <row r="2" spans="1:8" x14ac:dyDescent="0.15">
      <c r="A2" s="230" t="s">
        <v>395</v>
      </c>
      <c r="B2" s="230" t="s">
        <v>392</v>
      </c>
      <c r="C2" s="230" t="s">
        <v>966</v>
      </c>
      <c r="D2" s="230" t="s">
        <v>1223</v>
      </c>
      <c r="E2" s="230" t="s">
        <v>1225</v>
      </c>
      <c r="F2" s="230" t="s">
        <v>1226</v>
      </c>
      <c r="G2" s="230" t="s">
        <v>1227</v>
      </c>
      <c r="H2" s="230" t="s">
        <v>1228</v>
      </c>
    </row>
    <row r="3" spans="1:8" x14ac:dyDescent="0.15">
      <c r="A3" s="230" t="s">
        <v>674</v>
      </c>
      <c r="B3" s="230">
        <v>3278</v>
      </c>
      <c r="C3" s="230">
        <v>0.60707748630000002</v>
      </c>
      <c r="D3" s="230">
        <v>0.60327881800000005</v>
      </c>
      <c r="E3" s="230" t="str">
        <f>IF(LEN(A3)&gt;3,LEFT(A3,3),LEFT(A3,2))</f>
        <v>广东</v>
      </c>
      <c r="F3" s="230">
        <f>B3</f>
        <v>3278</v>
      </c>
      <c r="G3" s="29">
        <f t="shared" ref="G3:H18" si="0">C3</f>
        <v>0.60707748630000002</v>
      </c>
      <c r="H3" s="29">
        <f t="shared" si="0"/>
        <v>0.60327881800000005</v>
      </c>
    </row>
    <row r="4" spans="1:8" x14ac:dyDescent="0.15">
      <c r="A4" s="230" t="s">
        <v>694</v>
      </c>
      <c r="B4" s="230">
        <v>1836</v>
      </c>
      <c r="C4" s="230">
        <v>0.65686274509999998</v>
      </c>
      <c r="D4" s="230">
        <v>0.6224294131</v>
      </c>
      <c r="E4" s="230" t="str">
        <f t="shared" ref="E4:E31" si="1">IF(LEN(A4)&gt;3,LEFT(A4,3),LEFT(A4,2))</f>
        <v>云南</v>
      </c>
      <c r="F4" s="230">
        <f t="shared" ref="F4:H31" si="2">B4</f>
        <v>1836</v>
      </c>
      <c r="G4" s="29">
        <f t="shared" si="0"/>
        <v>0.65686274509999998</v>
      </c>
      <c r="H4" s="29">
        <f t="shared" si="0"/>
        <v>0.6224294131</v>
      </c>
    </row>
    <row r="5" spans="1:8" x14ac:dyDescent="0.15">
      <c r="A5" s="230" t="s">
        <v>672</v>
      </c>
      <c r="B5" s="230">
        <v>1821</v>
      </c>
      <c r="C5" s="230">
        <v>0.65458539260000004</v>
      </c>
      <c r="D5" s="230">
        <v>0.65607432229999996</v>
      </c>
      <c r="E5" s="230" t="str">
        <f t="shared" si="1"/>
        <v>福建</v>
      </c>
      <c r="F5" s="230">
        <f t="shared" si="2"/>
        <v>1821</v>
      </c>
      <c r="G5" s="29">
        <f t="shared" si="0"/>
        <v>0.65458539260000004</v>
      </c>
      <c r="H5" s="29">
        <f t="shared" si="0"/>
        <v>0.65607432229999996</v>
      </c>
    </row>
    <row r="6" spans="1:8" x14ac:dyDescent="0.15">
      <c r="A6" s="230" t="s">
        <v>693</v>
      </c>
      <c r="B6" s="230">
        <v>1704</v>
      </c>
      <c r="C6" s="230">
        <v>0.6167840376</v>
      </c>
      <c r="D6" s="230">
        <v>0.61069820919999995</v>
      </c>
      <c r="E6" s="230" t="str">
        <f t="shared" si="1"/>
        <v>四川</v>
      </c>
      <c r="F6" s="230">
        <f t="shared" si="2"/>
        <v>1704</v>
      </c>
      <c r="G6" s="29">
        <f t="shared" si="0"/>
        <v>0.6167840376</v>
      </c>
      <c r="H6" s="29">
        <f t="shared" si="0"/>
        <v>0.61069820919999995</v>
      </c>
    </row>
    <row r="7" spans="1:8" x14ac:dyDescent="0.15">
      <c r="A7" s="230" t="s">
        <v>679</v>
      </c>
      <c r="B7" s="230">
        <v>1588</v>
      </c>
      <c r="C7" s="230">
        <v>0.65491183880000003</v>
      </c>
      <c r="D7" s="230">
        <v>0.66533598429999996</v>
      </c>
      <c r="E7" s="230" t="str">
        <f t="shared" si="1"/>
        <v>河南</v>
      </c>
      <c r="F7" s="230">
        <f t="shared" si="2"/>
        <v>1588</v>
      </c>
      <c r="G7" s="29">
        <f t="shared" si="0"/>
        <v>0.65491183880000003</v>
      </c>
      <c r="H7" s="29">
        <f t="shared" si="0"/>
        <v>0.66533598429999996</v>
      </c>
    </row>
    <row r="8" spans="1:8" x14ac:dyDescent="0.15">
      <c r="A8" s="230" t="s">
        <v>686</v>
      </c>
      <c r="B8" s="230">
        <v>1535</v>
      </c>
      <c r="C8" s="230">
        <v>0.61368078179999996</v>
      </c>
      <c r="D8" s="230">
        <v>0.59833912249999999</v>
      </c>
      <c r="E8" s="230" t="str">
        <f t="shared" si="1"/>
        <v>辽宁</v>
      </c>
      <c r="F8" s="230">
        <f t="shared" si="2"/>
        <v>1535</v>
      </c>
      <c r="G8" s="29">
        <f t="shared" si="0"/>
        <v>0.61368078179999996</v>
      </c>
      <c r="H8" s="29">
        <f t="shared" si="0"/>
        <v>0.59833912249999999</v>
      </c>
    </row>
    <row r="9" spans="1:8" x14ac:dyDescent="0.15">
      <c r="A9" s="230" t="s">
        <v>675</v>
      </c>
      <c r="B9" s="230">
        <v>1491</v>
      </c>
      <c r="C9" s="230">
        <v>0.65459423210000001</v>
      </c>
      <c r="D9" s="230">
        <v>0.59075093290000003</v>
      </c>
      <c r="E9" s="230" t="str">
        <f t="shared" si="1"/>
        <v>广西</v>
      </c>
      <c r="F9" s="230">
        <f t="shared" si="2"/>
        <v>1491</v>
      </c>
      <c r="G9" s="29">
        <f t="shared" si="0"/>
        <v>0.65459423210000001</v>
      </c>
      <c r="H9" s="29">
        <f t="shared" si="0"/>
        <v>0.59075093290000003</v>
      </c>
    </row>
    <row r="10" spans="1:8" x14ac:dyDescent="0.15">
      <c r="A10" s="230" t="s">
        <v>695</v>
      </c>
      <c r="B10" s="230">
        <v>1481</v>
      </c>
      <c r="C10" s="230">
        <v>0.66103983789999998</v>
      </c>
      <c r="D10" s="230">
        <v>0.65651075550000004</v>
      </c>
      <c r="E10" s="230" t="str">
        <f t="shared" si="1"/>
        <v>浙江</v>
      </c>
      <c r="F10" s="230">
        <f t="shared" si="2"/>
        <v>1481</v>
      </c>
      <c r="G10" s="29">
        <f t="shared" si="0"/>
        <v>0.66103983789999998</v>
      </c>
      <c r="H10" s="29">
        <f t="shared" si="0"/>
        <v>0.65651075550000004</v>
      </c>
    </row>
    <row r="11" spans="1:8" x14ac:dyDescent="0.15">
      <c r="A11" s="230" t="s">
        <v>684</v>
      </c>
      <c r="B11" s="230">
        <v>1427</v>
      </c>
      <c r="C11" s="230">
        <v>0.63279607569999996</v>
      </c>
      <c r="D11" s="230">
        <v>0.63977915419999998</v>
      </c>
      <c r="E11" s="230" t="str">
        <f t="shared" si="1"/>
        <v>江苏</v>
      </c>
      <c r="F11" s="230">
        <f t="shared" si="2"/>
        <v>1427</v>
      </c>
      <c r="G11" s="29">
        <f t="shared" si="0"/>
        <v>0.63279607569999996</v>
      </c>
      <c r="H11" s="29">
        <f t="shared" si="0"/>
        <v>0.63977915419999998</v>
      </c>
    </row>
    <row r="12" spans="1:8" x14ac:dyDescent="0.15">
      <c r="A12" s="230" t="s">
        <v>676</v>
      </c>
      <c r="B12" s="230">
        <v>1329</v>
      </c>
      <c r="C12" s="230">
        <v>0.64409330320000002</v>
      </c>
      <c r="D12" s="230">
        <v>0.61908504779999995</v>
      </c>
      <c r="E12" s="230" t="str">
        <f t="shared" si="1"/>
        <v>贵州</v>
      </c>
      <c r="F12" s="230">
        <f t="shared" si="2"/>
        <v>1329</v>
      </c>
      <c r="G12" s="29">
        <f t="shared" si="0"/>
        <v>0.64409330320000002</v>
      </c>
      <c r="H12" s="29">
        <f t="shared" si="0"/>
        <v>0.61908504779999995</v>
      </c>
    </row>
    <row r="13" spans="1:8" x14ac:dyDescent="0.15">
      <c r="A13" s="230" t="s">
        <v>691</v>
      </c>
      <c r="B13" s="230">
        <v>1253</v>
      </c>
      <c r="C13" s="230">
        <v>0.64644852350000004</v>
      </c>
      <c r="D13" s="230">
        <v>0.62895317849999999</v>
      </c>
      <c r="E13" s="230" t="str">
        <f t="shared" si="1"/>
        <v>山西</v>
      </c>
      <c r="F13" s="230">
        <f t="shared" si="2"/>
        <v>1253</v>
      </c>
      <c r="G13" s="29">
        <f t="shared" si="0"/>
        <v>0.64644852350000004</v>
      </c>
      <c r="H13" s="29">
        <f t="shared" si="0"/>
        <v>0.62895317849999999</v>
      </c>
    </row>
    <row r="14" spans="1:8" x14ac:dyDescent="0.15">
      <c r="A14" s="230" t="s">
        <v>692</v>
      </c>
      <c r="B14" s="230">
        <v>1099</v>
      </c>
      <c r="C14" s="230">
        <v>0.61328480439999999</v>
      </c>
      <c r="D14" s="230">
        <v>0.59741930750000005</v>
      </c>
      <c r="E14" s="230" t="str">
        <f t="shared" si="1"/>
        <v>陕西</v>
      </c>
      <c r="F14" s="230">
        <f t="shared" si="2"/>
        <v>1099</v>
      </c>
      <c r="G14" s="29">
        <f t="shared" si="0"/>
        <v>0.61328480439999999</v>
      </c>
      <c r="H14" s="29">
        <f t="shared" si="0"/>
        <v>0.59741930750000005</v>
      </c>
    </row>
    <row r="15" spans="1:8" x14ac:dyDescent="0.15">
      <c r="A15" s="230" t="s">
        <v>678</v>
      </c>
      <c r="B15" s="230">
        <v>1095</v>
      </c>
      <c r="C15" s="230">
        <v>0.63105022830000002</v>
      </c>
      <c r="D15" s="230">
        <v>0.63649274300000003</v>
      </c>
      <c r="E15" s="230" t="str">
        <f t="shared" si="1"/>
        <v>河北</v>
      </c>
      <c r="F15" s="230">
        <f t="shared" si="2"/>
        <v>1095</v>
      </c>
      <c r="G15" s="29">
        <f t="shared" si="0"/>
        <v>0.63105022830000002</v>
      </c>
      <c r="H15" s="29">
        <f t="shared" si="0"/>
        <v>0.63649274300000003</v>
      </c>
    </row>
    <row r="16" spans="1:8" x14ac:dyDescent="0.15">
      <c r="A16" s="230" t="s">
        <v>690</v>
      </c>
      <c r="B16" s="230">
        <v>892</v>
      </c>
      <c r="C16" s="230">
        <v>0.64125560540000004</v>
      </c>
      <c r="D16" s="230">
        <v>0.61700346260000005</v>
      </c>
      <c r="E16" s="230" t="str">
        <f t="shared" si="1"/>
        <v>山东</v>
      </c>
      <c r="F16" s="230">
        <f t="shared" si="2"/>
        <v>892</v>
      </c>
      <c r="G16" s="29">
        <f t="shared" si="0"/>
        <v>0.64125560540000004</v>
      </c>
      <c r="H16" s="29">
        <f t="shared" si="0"/>
        <v>0.61700346260000005</v>
      </c>
    </row>
    <row r="17" spans="1:8" x14ac:dyDescent="0.15">
      <c r="A17" s="230" t="s">
        <v>683</v>
      </c>
      <c r="B17" s="230">
        <v>753</v>
      </c>
      <c r="C17" s="230">
        <v>0.60956175300000004</v>
      </c>
      <c r="D17" s="230">
        <v>0.623465987</v>
      </c>
      <c r="E17" s="230" t="str">
        <f t="shared" si="1"/>
        <v>吉林</v>
      </c>
      <c r="F17" s="230">
        <f t="shared" si="2"/>
        <v>753</v>
      </c>
      <c r="G17" s="29">
        <f t="shared" si="0"/>
        <v>0.60956175300000004</v>
      </c>
      <c r="H17" s="29">
        <f t="shared" si="0"/>
        <v>0.623465987</v>
      </c>
    </row>
    <row r="18" spans="1:8" x14ac:dyDescent="0.15">
      <c r="A18" s="230" t="s">
        <v>682</v>
      </c>
      <c r="B18" s="230">
        <v>702</v>
      </c>
      <c r="C18" s="230">
        <v>0.65242165240000005</v>
      </c>
      <c r="D18" s="230">
        <v>0.63746411219999999</v>
      </c>
      <c r="E18" s="230" t="str">
        <f t="shared" si="1"/>
        <v>湖南</v>
      </c>
      <c r="F18" s="230">
        <f t="shared" si="2"/>
        <v>702</v>
      </c>
      <c r="G18" s="29">
        <f t="shared" si="0"/>
        <v>0.65242165240000005</v>
      </c>
      <c r="H18" s="29">
        <f t="shared" si="0"/>
        <v>0.63746411219999999</v>
      </c>
    </row>
    <row r="19" spans="1:8" x14ac:dyDescent="0.15">
      <c r="A19" s="230" t="s">
        <v>687</v>
      </c>
      <c r="B19" s="230">
        <v>699</v>
      </c>
      <c r="C19" s="230">
        <v>0.65808297569999996</v>
      </c>
      <c r="D19" s="230">
        <v>0.6318549671</v>
      </c>
      <c r="E19" s="230" t="str">
        <f t="shared" si="1"/>
        <v>内蒙古</v>
      </c>
      <c r="F19" s="230">
        <f t="shared" si="2"/>
        <v>699</v>
      </c>
      <c r="G19" s="29">
        <f t="shared" si="2"/>
        <v>0.65808297569999996</v>
      </c>
      <c r="H19" s="29">
        <f t="shared" si="2"/>
        <v>0.6318549671</v>
      </c>
    </row>
    <row r="20" spans="1:8" x14ac:dyDescent="0.15">
      <c r="A20" s="230" t="s">
        <v>680</v>
      </c>
      <c r="B20" s="230">
        <v>668</v>
      </c>
      <c r="C20" s="230">
        <v>0.66167664670000004</v>
      </c>
      <c r="D20" s="230">
        <v>0.63051691109999997</v>
      </c>
      <c r="E20" s="230" t="str">
        <f t="shared" si="1"/>
        <v>黑龙江</v>
      </c>
      <c r="F20" s="230">
        <f t="shared" si="2"/>
        <v>668</v>
      </c>
      <c r="G20" s="29">
        <f t="shared" si="2"/>
        <v>0.66167664670000004</v>
      </c>
      <c r="H20" s="29">
        <f t="shared" si="2"/>
        <v>0.63051691109999997</v>
      </c>
    </row>
    <row r="21" spans="1:8" x14ac:dyDescent="0.15">
      <c r="A21" s="230" t="s">
        <v>677</v>
      </c>
      <c r="B21" s="230">
        <v>649</v>
      </c>
      <c r="C21" s="230">
        <v>0.54545454550000005</v>
      </c>
      <c r="D21" s="230">
        <v>0.54093663879999998</v>
      </c>
      <c r="E21" s="230" t="str">
        <f t="shared" si="1"/>
        <v>海南</v>
      </c>
      <c r="F21" s="230">
        <f t="shared" si="2"/>
        <v>649</v>
      </c>
      <c r="G21" s="29">
        <f t="shared" si="2"/>
        <v>0.54545454550000005</v>
      </c>
      <c r="H21" s="29">
        <f t="shared" si="2"/>
        <v>0.54093663879999998</v>
      </c>
    </row>
    <row r="22" spans="1:8" x14ac:dyDescent="0.15">
      <c r="A22" s="230" t="s">
        <v>671</v>
      </c>
      <c r="B22" s="230">
        <v>598</v>
      </c>
      <c r="C22" s="230">
        <v>0.68060200670000004</v>
      </c>
      <c r="D22" s="230">
        <v>0.64474926889999995</v>
      </c>
      <c r="E22" s="230" t="str">
        <f t="shared" si="1"/>
        <v>安徽</v>
      </c>
      <c r="F22" s="230">
        <f t="shared" si="2"/>
        <v>598</v>
      </c>
      <c r="G22" s="29">
        <f t="shared" si="2"/>
        <v>0.68060200670000004</v>
      </c>
      <c r="H22" s="29">
        <f t="shared" si="2"/>
        <v>0.64474926889999995</v>
      </c>
    </row>
    <row r="23" spans="1:8" x14ac:dyDescent="0.15">
      <c r="A23" s="230" t="s">
        <v>685</v>
      </c>
      <c r="B23" s="230">
        <v>556</v>
      </c>
      <c r="C23" s="230">
        <v>0.65107913669999995</v>
      </c>
      <c r="D23" s="230">
        <v>0.60334442150000001</v>
      </c>
      <c r="E23" s="230" t="str">
        <f t="shared" si="1"/>
        <v>江西</v>
      </c>
      <c r="F23" s="230">
        <f t="shared" si="2"/>
        <v>556</v>
      </c>
      <c r="G23" s="29">
        <f t="shared" si="2"/>
        <v>0.65107913669999995</v>
      </c>
      <c r="H23" s="29">
        <f t="shared" si="2"/>
        <v>0.60334442150000001</v>
      </c>
    </row>
    <row r="24" spans="1:8" x14ac:dyDescent="0.15">
      <c r="A24" s="230" t="s">
        <v>681</v>
      </c>
      <c r="B24" s="230">
        <v>466</v>
      </c>
      <c r="C24" s="230">
        <v>0.63090128759999997</v>
      </c>
      <c r="D24" s="230">
        <v>0.66983249349999996</v>
      </c>
      <c r="E24" s="230" t="str">
        <f t="shared" si="1"/>
        <v>湖北</v>
      </c>
      <c r="F24" s="230">
        <f t="shared" si="2"/>
        <v>466</v>
      </c>
      <c r="G24" s="29">
        <f t="shared" si="2"/>
        <v>0.63090128759999997</v>
      </c>
      <c r="H24" s="29">
        <f t="shared" si="2"/>
        <v>0.66983249349999996</v>
      </c>
    </row>
    <row r="25" spans="1:8" x14ac:dyDescent="0.15">
      <c r="A25" s="230" t="s">
        <v>304</v>
      </c>
      <c r="B25" s="230">
        <v>409</v>
      </c>
      <c r="C25" s="230">
        <v>0.68948655260000002</v>
      </c>
      <c r="D25" s="230">
        <v>0.61291360250000004</v>
      </c>
      <c r="E25" s="230" t="str">
        <f t="shared" si="1"/>
        <v>重庆</v>
      </c>
      <c r="F25" s="230">
        <f t="shared" si="2"/>
        <v>409</v>
      </c>
      <c r="G25" s="29">
        <f t="shared" si="2"/>
        <v>0.68948655260000002</v>
      </c>
      <c r="H25" s="29">
        <f t="shared" si="2"/>
        <v>0.61291360250000004</v>
      </c>
    </row>
    <row r="26" spans="1:8" x14ac:dyDescent="0.15">
      <c r="A26" s="230" t="s">
        <v>230</v>
      </c>
      <c r="B26" s="230">
        <v>383</v>
      </c>
      <c r="C26" s="230">
        <v>0.62924281979999996</v>
      </c>
      <c r="D26" s="230">
        <v>0.61779141709999996</v>
      </c>
      <c r="E26" s="230" t="str">
        <f t="shared" si="1"/>
        <v>北京</v>
      </c>
      <c r="F26" s="230">
        <f t="shared" si="2"/>
        <v>383</v>
      </c>
      <c r="G26" s="29">
        <f t="shared" si="2"/>
        <v>0.62924281979999996</v>
      </c>
      <c r="H26" s="29">
        <f t="shared" si="2"/>
        <v>0.61779141709999996</v>
      </c>
    </row>
    <row r="27" spans="1:8" x14ac:dyDescent="0.15">
      <c r="A27" s="230" t="s">
        <v>673</v>
      </c>
      <c r="B27" s="230">
        <v>383</v>
      </c>
      <c r="C27" s="230">
        <v>0.63707571799999996</v>
      </c>
      <c r="D27" s="230">
        <v>0.64623018499999996</v>
      </c>
      <c r="E27" s="230" t="str">
        <f t="shared" si="1"/>
        <v>甘肃</v>
      </c>
      <c r="F27" s="230">
        <f t="shared" si="2"/>
        <v>383</v>
      </c>
      <c r="G27" s="29">
        <f t="shared" si="2"/>
        <v>0.63707571799999996</v>
      </c>
      <c r="H27" s="29">
        <f t="shared" si="2"/>
        <v>0.64623018499999996</v>
      </c>
    </row>
    <row r="28" spans="1:8" x14ac:dyDescent="0.15">
      <c r="A28" s="230" t="s">
        <v>219</v>
      </c>
      <c r="B28" s="230">
        <v>284</v>
      </c>
      <c r="C28" s="230">
        <v>0.60211267609999997</v>
      </c>
      <c r="D28" s="230">
        <v>0.5726686393</v>
      </c>
      <c r="E28" s="230" t="str">
        <f t="shared" si="1"/>
        <v>天津</v>
      </c>
      <c r="F28" s="230">
        <f t="shared" si="2"/>
        <v>284</v>
      </c>
      <c r="G28" s="29">
        <f t="shared" si="2"/>
        <v>0.60211267609999997</v>
      </c>
      <c r="H28" s="29">
        <f t="shared" si="2"/>
        <v>0.5726686393</v>
      </c>
    </row>
    <row r="29" spans="1:8" x14ac:dyDescent="0.15">
      <c r="A29" s="230" t="s">
        <v>277</v>
      </c>
      <c r="B29" s="230">
        <v>193</v>
      </c>
      <c r="C29" s="230">
        <v>0.65284974090000003</v>
      </c>
      <c r="D29" s="230">
        <v>0.65964332309999996</v>
      </c>
      <c r="E29" s="230" t="str">
        <f t="shared" si="1"/>
        <v>上海</v>
      </c>
      <c r="F29" s="230">
        <f t="shared" si="2"/>
        <v>193</v>
      </c>
      <c r="G29" s="29">
        <f t="shared" si="2"/>
        <v>0.65284974090000003</v>
      </c>
      <c r="H29" s="29">
        <f t="shared" si="2"/>
        <v>0.65964332309999996</v>
      </c>
    </row>
    <row r="30" spans="1:8" x14ac:dyDescent="0.15">
      <c r="A30" s="230" t="s">
        <v>688</v>
      </c>
      <c r="B30" s="230">
        <v>43</v>
      </c>
      <c r="C30" s="230">
        <v>0.83720930230000001</v>
      </c>
      <c r="D30" s="230">
        <v>0.7489615892</v>
      </c>
      <c r="E30" s="230" t="str">
        <f t="shared" si="1"/>
        <v>宁夏</v>
      </c>
      <c r="F30" s="230">
        <f t="shared" si="2"/>
        <v>43</v>
      </c>
      <c r="G30" s="29">
        <f t="shared" si="2"/>
        <v>0.83720930230000001</v>
      </c>
      <c r="H30" s="29">
        <f t="shared" si="2"/>
        <v>0.7489615892</v>
      </c>
    </row>
    <row r="31" spans="1:8" x14ac:dyDescent="0.15">
      <c r="A31" s="230" t="s">
        <v>689</v>
      </c>
      <c r="B31" s="230">
        <v>10</v>
      </c>
      <c r="C31" s="230">
        <v>0.8</v>
      </c>
      <c r="D31" s="230">
        <v>0.71534819959999996</v>
      </c>
      <c r="E31" s="230" t="str">
        <f t="shared" si="1"/>
        <v>青海</v>
      </c>
      <c r="F31" s="230">
        <f t="shared" si="2"/>
        <v>10</v>
      </c>
      <c r="G31" s="29">
        <f t="shared" si="2"/>
        <v>0.8</v>
      </c>
      <c r="H31" s="29">
        <f t="shared" si="2"/>
        <v>0.71534819959999996</v>
      </c>
    </row>
    <row r="34" spans="1:8" x14ac:dyDescent="0.15">
      <c r="A34" s="230" t="s">
        <v>395</v>
      </c>
      <c r="B34" s="230" t="s">
        <v>392</v>
      </c>
      <c r="C34" s="230" t="s">
        <v>966</v>
      </c>
      <c r="D34" s="230" t="s">
        <v>1223</v>
      </c>
      <c r="E34" s="230" t="s">
        <v>1225</v>
      </c>
      <c r="F34" s="230" t="s">
        <v>1226</v>
      </c>
      <c r="G34" s="230" t="s">
        <v>1227</v>
      </c>
      <c r="H34" s="230" t="s">
        <v>1228</v>
      </c>
    </row>
    <row r="35" spans="1:8" x14ac:dyDescent="0.15">
      <c r="A35" s="230" t="s">
        <v>674</v>
      </c>
      <c r="B35" s="230">
        <v>3477</v>
      </c>
      <c r="C35" s="230">
        <v>0.62180040260000002</v>
      </c>
      <c r="D35" s="230">
        <v>0.59638861990000003</v>
      </c>
      <c r="E35" s="230" t="str">
        <f>IF(LEN(A35)&gt;3,LEFT(A35,3),LEFT(A35,2))</f>
        <v>广东</v>
      </c>
      <c r="F35" s="230">
        <f>B35</f>
        <v>3477</v>
      </c>
      <c r="G35" s="29">
        <f t="shared" ref="G35:H63" si="3">C35</f>
        <v>0.62180040260000002</v>
      </c>
      <c r="H35" s="29">
        <f t="shared" si="3"/>
        <v>0.59638861990000003</v>
      </c>
    </row>
    <row r="36" spans="1:8" x14ac:dyDescent="0.15">
      <c r="A36" s="230" t="s">
        <v>694</v>
      </c>
      <c r="B36" s="230">
        <v>2081</v>
      </c>
      <c r="C36" s="230">
        <v>0.64584334450000003</v>
      </c>
      <c r="D36" s="230">
        <v>0.59722043469999997</v>
      </c>
      <c r="E36" s="230" t="str">
        <f t="shared" ref="E36:E63" si="4">IF(LEN(A36)&gt;3,LEFT(A36,3),LEFT(A36,2))</f>
        <v>云南</v>
      </c>
      <c r="F36" s="230">
        <f t="shared" ref="F36:F63" si="5">B36</f>
        <v>2081</v>
      </c>
      <c r="G36" s="29">
        <f t="shared" si="3"/>
        <v>0.64584334450000003</v>
      </c>
      <c r="H36" s="29">
        <f t="shared" si="3"/>
        <v>0.59722043469999997</v>
      </c>
    </row>
    <row r="37" spans="1:8" x14ac:dyDescent="0.15">
      <c r="A37" s="230" t="s">
        <v>672</v>
      </c>
      <c r="B37" s="230">
        <v>1899</v>
      </c>
      <c r="C37" s="230">
        <v>0.6524486572</v>
      </c>
      <c r="D37" s="230">
        <v>0.61257204239999996</v>
      </c>
      <c r="E37" s="230" t="str">
        <f t="shared" si="4"/>
        <v>福建</v>
      </c>
      <c r="F37" s="230">
        <f t="shared" si="5"/>
        <v>1899</v>
      </c>
      <c r="G37" s="29">
        <f t="shared" si="3"/>
        <v>0.6524486572</v>
      </c>
      <c r="H37" s="29">
        <f t="shared" si="3"/>
        <v>0.61257204239999996</v>
      </c>
    </row>
    <row r="38" spans="1:8" x14ac:dyDescent="0.15">
      <c r="A38" s="230" t="s">
        <v>679</v>
      </c>
      <c r="B38" s="230">
        <v>1886</v>
      </c>
      <c r="C38" s="230">
        <v>0.66861081649999998</v>
      </c>
      <c r="D38" s="230">
        <v>0.62781593979999994</v>
      </c>
      <c r="E38" s="230" t="str">
        <f t="shared" si="4"/>
        <v>河南</v>
      </c>
      <c r="F38" s="230">
        <f t="shared" si="5"/>
        <v>1886</v>
      </c>
      <c r="G38" s="29">
        <f t="shared" si="3"/>
        <v>0.66861081649999998</v>
      </c>
      <c r="H38" s="29">
        <f t="shared" si="3"/>
        <v>0.62781593979999994</v>
      </c>
    </row>
    <row r="39" spans="1:8" x14ac:dyDescent="0.15">
      <c r="A39" s="230" t="s">
        <v>693</v>
      </c>
      <c r="B39" s="230">
        <v>1850</v>
      </c>
      <c r="C39" s="230">
        <v>0.6032432432</v>
      </c>
      <c r="D39" s="230">
        <v>0.60312047609999997</v>
      </c>
      <c r="E39" s="230" t="str">
        <f t="shared" si="4"/>
        <v>四川</v>
      </c>
      <c r="F39" s="230">
        <f t="shared" si="5"/>
        <v>1850</v>
      </c>
      <c r="G39" s="29">
        <f t="shared" si="3"/>
        <v>0.6032432432</v>
      </c>
      <c r="H39" s="29">
        <f t="shared" si="3"/>
        <v>0.60312047609999997</v>
      </c>
    </row>
    <row r="40" spans="1:8" x14ac:dyDescent="0.15">
      <c r="A40" s="230" t="s">
        <v>675</v>
      </c>
      <c r="B40" s="230">
        <v>1728</v>
      </c>
      <c r="C40" s="230">
        <v>0.67881944439999997</v>
      </c>
      <c r="D40" s="230">
        <v>0.63453576639999998</v>
      </c>
      <c r="E40" s="230" t="str">
        <f t="shared" si="4"/>
        <v>广西</v>
      </c>
      <c r="F40" s="230">
        <f t="shared" si="5"/>
        <v>1728</v>
      </c>
      <c r="G40" s="29">
        <f t="shared" si="3"/>
        <v>0.67881944439999997</v>
      </c>
      <c r="H40" s="29">
        <f t="shared" si="3"/>
        <v>0.63453576639999998</v>
      </c>
    </row>
    <row r="41" spans="1:8" x14ac:dyDescent="0.15">
      <c r="A41" s="230" t="s">
        <v>686</v>
      </c>
      <c r="B41" s="230">
        <v>1709</v>
      </c>
      <c r="C41" s="230">
        <v>0.60327677000000002</v>
      </c>
      <c r="D41" s="230">
        <v>0.60556972149999999</v>
      </c>
      <c r="E41" s="230" t="str">
        <f t="shared" si="4"/>
        <v>辽宁</v>
      </c>
      <c r="F41" s="230">
        <f t="shared" si="5"/>
        <v>1709</v>
      </c>
      <c r="G41" s="29">
        <f t="shared" si="3"/>
        <v>0.60327677000000002</v>
      </c>
      <c r="H41" s="29">
        <f t="shared" si="3"/>
        <v>0.60556972149999999</v>
      </c>
    </row>
    <row r="42" spans="1:8" x14ac:dyDescent="0.15">
      <c r="A42" s="230" t="s">
        <v>695</v>
      </c>
      <c r="B42" s="230">
        <v>1703</v>
      </c>
      <c r="C42" s="230">
        <v>0.66059894299999999</v>
      </c>
      <c r="D42" s="230">
        <v>0.63727175629999999</v>
      </c>
      <c r="E42" s="230" t="str">
        <f t="shared" si="4"/>
        <v>浙江</v>
      </c>
      <c r="F42" s="230">
        <f t="shared" si="5"/>
        <v>1703</v>
      </c>
      <c r="G42" s="29">
        <f t="shared" si="3"/>
        <v>0.66059894299999999</v>
      </c>
      <c r="H42" s="29">
        <f t="shared" si="3"/>
        <v>0.63727175629999999</v>
      </c>
    </row>
    <row r="43" spans="1:8" x14ac:dyDescent="0.15">
      <c r="A43" s="230" t="s">
        <v>684</v>
      </c>
      <c r="B43" s="230">
        <v>1574</v>
      </c>
      <c r="C43" s="230">
        <v>0.67407878020000001</v>
      </c>
      <c r="D43" s="230">
        <v>0.62400694239999999</v>
      </c>
      <c r="E43" s="230" t="str">
        <f t="shared" si="4"/>
        <v>江苏</v>
      </c>
      <c r="F43" s="230">
        <f t="shared" si="5"/>
        <v>1574</v>
      </c>
      <c r="G43" s="29">
        <f t="shared" si="3"/>
        <v>0.67407878020000001</v>
      </c>
      <c r="H43" s="29">
        <f t="shared" si="3"/>
        <v>0.62400694239999999</v>
      </c>
    </row>
    <row r="44" spans="1:8" x14ac:dyDescent="0.15">
      <c r="A44" s="230" t="s">
        <v>676</v>
      </c>
      <c r="B44" s="230">
        <v>1459</v>
      </c>
      <c r="C44" s="230">
        <v>0.63536668949999997</v>
      </c>
      <c r="D44" s="230">
        <v>0.61025891629999995</v>
      </c>
      <c r="E44" s="230" t="str">
        <f t="shared" si="4"/>
        <v>贵州</v>
      </c>
      <c r="F44" s="230">
        <f t="shared" si="5"/>
        <v>1459</v>
      </c>
      <c r="G44" s="29">
        <f t="shared" si="3"/>
        <v>0.63536668949999997</v>
      </c>
      <c r="H44" s="29">
        <f t="shared" si="3"/>
        <v>0.61025891629999995</v>
      </c>
    </row>
    <row r="45" spans="1:8" x14ac:dyDescent="0.15">
      <c r="A45" s="230" t="s">
        <v>691</v>
      </c>
      <c r="B45" s="230">
        <v>1440</v>
      </c>
      <c r="C45" s="230">
        <v>0.64652777780000004</v>
      </c>
      <c r="D45" s="230">
        <v>0.61060025750000002</v>
      </c>
      <c r="E45" s="230" t="str">
        <f t="shared" si="4"/>
        <v>山西</v>
      </c>
      <c r="F45" s="230">
        <f t="shared" si="5"/>
        <v>1440</v>
      </c>
      <c r="G45" s="29">
        <f t="shared" si="3"/>
        <v>0.64652777780000004</v>
      </c>
      <c r="H45" s="29">
        <f t="shared" si="3"/>
        <v>0.61060025750000002</v>
      </c>
    </row>
    <row r="46" spans="1:8" x14ac:dyDescent="0.15">
      <c r="A46" s="230" t="s">
        <v>678</v>
      </c>
      <c r="B46" s="230">
        <v>1256</v>
      </c>
      <c r="C46" s="230">
        <v>0.6345541401</v>
      </c>
      <c r="D46" s="230">
        <v>0.61618761070000005</v>
      </c>
      <c r="E46" s="230" t="str">
        <f t="shared" si="4"/>
        <v>河北</v>
      </c>
      <c r="F46" s="230">
        <f t="shared" si="5"/>
        <v>1256</v>
      </c>
      <c r="G46" s="29">
        <f t="shared" si="3"/>
        <v>0.6345541401</v>
      </c>
      <c r="H46" s="29">
        <f t="shared" si="3"/>
        <v>0.61618761070000005</v>
      </c>
    </row>
    <row r="47" spans="1:8" x14ac:dyDescent="0.15">
      <c r="A47" s="230" t="s">
        <v>692</v>
      </c>
      <c r="B47" s="230">
        <v>1094</v>
      </c>
      <c r="C47" s="230">
        <v>0.63345521019999995</v>
      </c>
      <c r="D47" s="230">
        <v>0.59896696689999995</v>
      </c>
      <c r="E47" s="230" t="str">
        <f t="shared" si="4"/>
        <v>陕西</v>
      </c>
      <c r="F47" s="230">
        <f t="shared" si="5"/>
        <v>1094</v>
      </c>
      <c r="G47" s="29">
        <f t="shared" si="3"/>
        <v>0.63345521019999995</v>
      </c>
      <c r="H47" s="29">
        <f t="shared" si="3"/>
        <v>0.59896696689999995</v>
      </c>
    </row>
    <row r="48" spans="1:8" x14ac:dyDescent="0.15">
      <c r="A48" s="230" t="s">
        <v>690</v>
      </c>
      <c r="B48" s="230">
        <v>924</v>
      </c>
      <c r="C48" s="230">
        <v>0.62987012990000002</v>
      </c>
      <c r="D48" s="230">
        <v>0.61972290519999995</v>
      </c>
      <c r="E48" s="230" t="str">
        <f t="shared" si="4"/>
        <v>山东</v>
      </c>
      <c r="F48" s="230">
        <f t="shared" si="5"/>
        <v>924</v>
      </c>
      <c r="G48" s="29">
        <f t="shared" si="3"/>
        <v>0.62987012990000002</v>
      </c>
      <c r="H48" s="29">
        <f t="shared" si="3"/>
        <v>0.61972290519999995</v>
      </c>
    </row>
    <row r="49" spans="1:8" x14ac:dyDescent="0.15">
      <c r="A49" s="230" t="s">
        <v>687</v>
      </c>
      <c r="B49" s="230">
        <v>811</v>
      </c>
      <c r="C49" s="230">
        <v>0.64858199750000001</v>
      </c>
      <c r="D49" s="230">
        <v>0.63093764109999995</v>
      </c>
      <c r="E49" s="230" t="str">
        <f t="shared" si="4"/>
        <v>内蒙古</v>
      </c>
      <c r="F49" s="230">
        <f t="shared" si="5"/>
        <v>811</v>
      </c>
      <c r="G49" s="29">
        <f t="shared" si="3"/>
        <v>0.64858199750000001</v>
      </c>
      <c r="H49" s="29">
        <f t="shared" si="3"/>
        <v>0.63093764109999995</v>
      </c>
    </row>
    <row r="50" spans="1:8" x14ac:dyDescent="0.15">
      <c r="A50" s="230" t="s">
        <v>677</v>
      </c>
      <c r="B50" s="230">
        <v>786</v>
      </c>
      <c r="C50" s="230">
        <v>0.56615776080000002</v>
      </c>
      <c r="D50" s="230">
        <v>0.59230416669999997</v>
      </c>
      <c r="E50" s="230" t="str">
        <f t="shared" si="4"/>
        <v>海南</v>
      </c>
      <c r="F50" s="230">
        <f t="shared" si="5"/>
        <v>786</v>
      </c>
      <c r="G50" s="29">
        <f t="shared" si="3"/>
        <v>0.56615776080000002</v>
      </c>
      <c r="H50" s="29">
        <f t="shared" si="3"/>
        <v>0.59230416669999997</v>
      </c>
    </row>
    <row r="51" spans="1:8" x14ac:dyDescent="0.15">
      <c r="A51" s="230" t="s">
        <v>683</v>
      </c>
      <c r="B51" s="230">
        <v>783</v>
      </c>
      <c r="C51" s="230">
        <v>0.59770114939999996</v>
      </c>
      <c r="D51" s="230">
        <v>0.60832976279999995</v>
      </c>
      <c r="E51" s="230" t="str">
        <f t="shared" si="4"/>
        <v>吉林</v>
      </c>
      <c r="F51" s="230">
        <f t="shared" si="5"/>
        <v>783</v>
      </c>
      <c r="G51" s="29">
        <f t="shared" si="3"/>
        <v>0.59770114939999996</v>
      </c>
      <c r="H51" s="29">
        <f t="shared" si="3"/>
        <v>0.60832976279999995</v>
      </c>
    </row>
    <row r="52" spans="1:8" x14ac:dyDescent="0.15">
      <c r="A52" s="230" t="s">
        <v>682</v>
      </c>
      <c r="B52" s="230">
        <v>779</v>
      </c>
      <c r="C52" s="230">
        <v>0.63414634150000004</v>
      </c>
      <c r="D52" s="230">
        <v>0.60002372230000001</v>
      </c>
      <c r="E52" s="230" t="str">
        <f t="shared" si="4"/>
        <v>湖南</v>
      </c>
      <c r="F52" s="230">
        <f t="shared" si="5"/>
        <v>779</v>
      </c>
      <c r="G52" s="29">
        <f t="shared" si="3"/>
        <v>0.63414634150000004</v>
      </c>
      <c r="H52" s="29">
        <f t="shared" si="3"/>
        <v>0.60002372230000001</v>
      </c>
    </row>
    <row r="53" spans="1:8" x14ac:dyDescent="0.15">
      <c r="A53" s="230" t="s">
        <v>680</v>
      </c>
      <c r="B53" s="230">
        <v>740</v>
      </c>
      <c r="C53" s="230">
        <v>0.62702702700000001</v>
      </c>
      <c r="D53" s="230">
        <v>0.60782568000000003</v>
      </c>
      <c r="E53" s="230" t="str">
        <f t="shared" si="4"/>
        <v>黑龙江</v>
      </c>
      <c r="F53" s="230">
        <f t="shared" si="5"/>
        <v>740</v>
      </c>
      <c r="G53" s="29">
        <f t="shared" si="3"/>
        <v>0.62702702700000001</v>
      </c>
      <c r="H53" s="29">
        <f t="shared" si="3"/>
        <v>0.60782568000000003</v>
      </c>
    </row>
    <row r="54" spans="1:8" x14ac:dyDescent="0.15">
      <c r="A54" s="230" t="s">
        <v>671</v>
      </c>
      <c r="B54" s="230">
        <v>684</v>
      </c>
      <c r="C54" s="230">
        <v>0.64766081870000003</v>
      </c>
      <c r="D54" s="230">
        <v>0.63942827179999995</v>
      </c>
      <c r="E54" s="230" t="str">
        <f t="shared" si="4"/>
        <v>安徽</v>
      </c>
      <c r="F54" s="230">
        <f t="shared" si="5"/>
        <v>684</v>
      </c>
      <c r="G54" s="29">
        <f t="shared" si="3"/>
        <v>0.64766081870000003</v>
      </c>
      <c r="H54" s="29">
        <f t="shared" si="3"/>
        <v>0.63942827179999995</v>
      </c>
    </row>
    <row r="55" spans="1:8" x14ac:dyDescent="0.15">
      <c r="A55" s="230" t="s">
        <v>685</v>
      </c>
      <c r="B55" s="230">
        <v>625</v>
      </c>
      <c r="C55" s="230">
        <v>0.65280000000000005</v>
      </c>
      <c r="D55" s="230">
        <v>0.61029698489999995</v>
      </c>
      <c r="E55" s="230" t="str">
        <f t="shared" si="4"/>
        <v>江西</v>
      </c>
      <c r="F55" s="230">
        <f t="shared" si="5"/>
        <v>625</v>
      </c>
      <c r="G55" s="29">
        <f t="shared" si="3"/>
        <v>0.65280000000000005</v>
      </c>
      <c r="H55" s="29">
        <f t="shared" si="3"/>
        <v>0.61029698489999995</v>
      </c>
    </row>
    <row r="56" spans="1:8" x14ac:dyDescent="0.15">
      <c r="A56" s="230" t="s">
        <v>681</v>
      </c>
      <c r="B56" s="230">
        <v>492</v>
      </c>
      <c r="C56" s="230">
        <v>0.66869918699999997</v>
      </c>
      <c r="D56" s="230">
        <v>0.63077922460000002</v>
      </c>
      <c r="E56" s="230" t="str">
        <f t="shared" si="4"/>
        <v>湖北</v>
      </c>
      <c r="F56" s="230">
        <f t="shared" si="5"/>
        <v>492</v>
      </c>
      <c r="G56" s="29">
        <f t="shared" si="3"/>
        <v>0.66869918699999997</v>
      </c>
      <c r="H56" s="29">
        <f t="shared" si="3"/>
        <v>0.63077922460000002</v>
      </c>
    </row>
    <row r="57" spans="1:8" x14ac:dyDescent="0.15">
      <c r="A57" s="230" t="s">
        <v>304</v>
      </c>
      <c r="B57" s="230">
        <v>471</v>
      </c>
      <c r="C57" s="230">
        <v>0.69214437370000004</v>
      </c>
      <c r="D57" s="230">
        <v>0.60823310600000002</v>
      </c>
      <c r="E57" s="230" t="str">
        <f t="shared" si="4"/>
        <v>重庆</v>
      </c>
      <c r="F57" s="230">
        <f t="shared" si="5"/>
        <v>471</v>
      </c>
      <c r="G57" s="29">
        <f t="shared" si="3"/>
        <v>0.69214437370000004</v>
      </c>
      <c r="H57" s="29">
        <f t="shared" si="3"/>
        <v>0.60823310600000002</v>
      </c>
    </row>
    <row r="58" spans="1:8" x14ac:dyDescent="0.15">
      <c r="A58" s="230" t="s">
        <v>673</v>
      </c>
      <c r="B58" s="230">
        <v>441</v>
      </c>
      <c r="C58" s="230">
        <v>0.67120181410000002</v>
      </c>
      <c r="D58" s="230">
        <v>0.6268828796</v>
      </c>
      <c r="E58" s="230" t="str">
        <f t="shared" si="4"/>
        <v>甘肃</v>
      </c>
      <c r="F58" s="230">
        <f t="shared" si="5"/>
        <v>441</v>
      </c>
      <c r="G58" s="29">
        <f t="shared" si="3"/>
        <v>0.67120181410000002</v>
      </c>
      <c r="H58" s="29">
        <f t="shared" si="3"/>
        <v>0.6268828796</v>
      </c>
    </row>
    <row r="59" spans="1:8" x14ac:dyDescent="0.15">
      <c r="A59" s="230" t="s">
        <v>230</v>
      </c>
      <c r="B59" s="230">
        <v>427</v>
      </c>
      <c r="C59" s="230">
        <v>0.67681498829999998</v>
      </c>
      <c r="D59" s="230">
        <v>0.63053679240000005</v>
      </c>
      <c r="E59" s="230" t="str">
        <f t="shared" si="4"/>
        <v>北京</v>
      </c>
      <c r="F59" s="230">
        <f t="shared" si="5"/>
        <v>427</v>
      </c>
      <c r="G59" s="29">
        <f t="shared" si="3"/>
        <v>0.67681498829999998</v>
      </c>
      <c r="H59" s="29">
        <f t="shared" si="3"/>
        <v>0.63053679240000005</v>
      </c>
    </row>
    <row r="60" spans="1:8" x14ac:dyDescent="0.15">
      <c r="A60" s="230" t="s">
        <v>219</v>
      </c>
      <c r="B60" s="230">
        <v>304</v>
      </c>
      <c r="C60" s="230">
        <v>0.57565789469999995</v>
      </c>
      <c r="D60" s="230">
        <v>0.60710938049999996</v>
      </c>
      <c r="E60" s="230" t="str">
        <f t="shared" si="4"/>
        <v>天津</v>
      </c>
      <c r="F60" s="230">
        <f t="shared" si="5"/>
        <v>304</v>
      </c>
      <c r="G60" s="29">
        <f t="shared" si="3"/>
        <v>0.57565789469999995</v>
      </c>
      <c r="H60" s="29">
        <f t="shared" si="3"/>
        <v>0.60710938049999996</v>
      </c>
    </row>
    <row r="61" spans="1:8" x14ac:dyDescent="0.15">
      <c r="A61" s="230" t="s">
        <v>277</v>
      </c>
      <c r="B61" s="230">
        <v>196</v>
      </c>
      <c r="C61" s="230">
        <v>0.67346938779999999</v>
      </c>
      <c r="D61" s="230">
        <v>0.61239844570000002</v>
      </c>
      <c r="E61" s="230" t="str">
        <f t="shared" si="4"/>
        <v>上海</v>
      </c>
      <c r="F61" s="230">
        <f t="shared" si="5"/>
        <v>196</v>
      </c>
      <c r="G61" s="29">
        <f t="shared" si="3"/>
        <v>0.67346938779999999</v>
      </c>
      <c r="H61" s="29">
        <f t="shared" si="3"/>
        <v>0.61239844570000002</v>
      </c>
    </row>
    <row r="62" spans="1:8" x14ac:dyDescent="0.15">
      <c r="A62" s="230" t="s">
        <v>688</v>
      </c>
      <c r="B62" s="230">
        <v>51</v>
      </c>
      <c r="C62" s="230">
        <v>0.74509803919999995</v>
      </c>
      <c r="D62" s="230">
        <v>0.66470248489999995</v>
      </c>
      <c r="E62" s="230" t="str">
        <f t="shared" si="4"/>
        <v>宁夏</v>
      </c>
      <c r="F62" s="230">
        <f t="shared" si="5"/>
        <v>51</v>
      </c>
      <c r="G62" s="29">
        <f t="shared" si="3"/>
        <v>0.74509803919999995</v>
      </c>
      <c r="H62" s="29">
        <f t="shared" si="3"/>
        <v>0.66470248489999995</v>
      </c>
    </row>
    <row r="63" spans="1:8" x14ac:dyDescent="0.15">
      <c r="A63" s="230" t="s">
        <v>689</v>
      </c>
      <c r="B63" s="230">
        <v>12</v>
      </c>
      <c r="C63" s="230">
        <v>0.66666666669999997</v>
      </c>
      <c r="D63" s="230">
        <v>0.56238950899999995</v>
      </c>
      <c r="E63" s="230" t="str">
        <f t="shared" si="4"/>
        <v>青海</v>
      </c>
      <c r="F63" s="230">
        <f t="shared" si="5"/>
        <v>12</v>
      </c>
      <c r="G63" s="29">
        <f t="shared" si="3"/>
        <v>0.66666666669999997</v>
      </c>
      <c r="H63" s="29">
        <f t="shared" si="3"/>
        <v>0.56238950899999995</v>
      </c>
    </row>
    <row r="66" spans="1:22" x14ac:dyDescent="0.15">
      <c r="A66" s="230" t="s">
        <v>395</v>
      </c>
      <c r="B66" s="230" t="s">
        <v>392</v>
      </c>
      <c r="C66" s="230" t="s">
        <v>966</v>
      </c>
      <c r="D66" s="230" t="s">
        <v>1223</v>
      </c>
      <c r="E66" s="230" t="s">
        <v>1225</v>
      </c>
      <c r="F66" s="230" t="s">
        <v>1226</v>
      </c>
      <c r="G66" s="230" t="s">
        <v>1227</v>
      </c>
      <c r="H66" s="230" t="s">
        <v>1228</v>
      </c>
      <c r="Q66" s="230" t="s">
        <v>395</v>
      </c>
      <c r="R66" s="230" t="s">
        <v>392</v>
      </c>
      <c r="S66" s="230" t="s">
        <v>966</v>
      </c>
      <c r="T66" s="230" t="s">
        <v>1223</v>
      </c>
    </row>
    <row r="67" spans="1:22" x14ac:dyDescent="0.15">
      <c r="A67" s="230" t="s">
        <v>674</v>
      </c>
      <c r="B67" s="230">
        <v>3165</v>
      </c>
      <c r="C67" s="230">
        <v>0.64360189570000004</v>
      </c>
      <c r="D67" s="230">
        <v>0.60873699800000003</v>
      </c>
      <c r="E67" s="230" t="str">
        <f>IF(LEN(A67)&gt;3,LEFT(A67,3),LEFT(A67,2))</f>
        <v>广东</v>
      </c>
      <c r="F67" s="230">
        <f>B67</f>
        <v>3165</v>
      </c>
      <c r="G67" s="29">
        <f t="shared" ref="G67:H95" si="6">C67</f>
        <v>0.64360189570000004</v>
      </c>
      <c r="H67" s="29">
        <f t="shared" si="6"/>
        <v>0.60873699800000003</v>
      </c>
      <c r="Q67" s="230" t="s">
        <v>674</v>
      </c>
      <c r="R67" s="230">
        <v>3477</v>
      </c>
      <c r="S67" s="230">
        <v>0.41098648259999998</v>
      </c>
      <c r="T67" s="230">
        <v>0.3871175865</v>
      </c>
      <c r="U67" s="230">
        <f>IF(S67&gt;=T67,1,-1)</f>
        <v>1</v>
      </c>
      <c r="V67" s="230">
        <v>3</v>
      </c>
    </row>
    <row r="68" spans="1:22" x14ac:dyDescent="0.15">
      <c r="A68" s="230" t="s">
        <v>679</v>
      </c>
      <c r="B68" s="230">
        <v>1864</v>
      </c>
      <c r="C68" s="230">
        <v>0.70332618030000005</v>
      </c>
      <c r="D68" s="230">
        <v>0.64189953470000005</v>
      </c>
      <c r="E68" s="230" t="str">
        <f t="shared" ref="E68:E95" si="7">IF(LEN(A68)&gt;3,LEFT(A68,3),LEFT(A68,2))</f>
        <v>河南</v>
      </c>
      <c r="F68" s="230">
        <f t="shared" ref="F68:F95" si="8">B68</f>
        <v>1864</v>
      </c>
      <c r="G68" s="29">
        <f t="shared" si="6"/>
        <v>0.70332618030000005</v>
      </c>
      <c r="H68" s="29">
        <f t="shared" si="6"/>
        <v>0.64189953470000005</v>
      </c>
      <c r="Q68" s="230" t="s">
        <v>694</v>
      </c>
      <c r="R68" s="230">
        <v>2081</v>
      </c>
      <c r="S68" s="230">
        <v>0.39452186449999999</v>
      </c>
      <c r="T68" s="230">
        <v>0.35946196549999998</v>
      </c>
      <c r="U68" s="230">
        <f t="shared" ref="U68:U131" si="9">IF(S68&gt;=T68,1,-1)</f>
        <v>1</v>
      </c>
    </row>
    <row r="69" spans="1:22" x14ac:dyDescent="0.15">
      <c r="A69" s="230" t="s">
        <v>694</v>
      </c>
      <c r="B69" s="230">
        <v>1810</v>
      </c>
      <c r="C69" s="230">
        <v>0.68287292820000001</v>
      </c>
      <c r="D69" s="230">
        <v>0.60907175130000002</v>
      </c>
      <c r="E69" s="230" t="str">
        <f t="shared" si="7"/>
        <v>云南</v>
      </c>
      <c r="F69" s="230">
        <f t="shared" si="8"/>
        <v>1810</v>
      </c>
      <c r="G69" s="29">
        <f t="shared" si="6"/>
        <v>0.68287292820000001</v>
      </c>
      <c r="H69" s="29">
        <f t="shared" si="6"/>
        <v>0.60907175130000002</v>
      </c>
      <c r="Q69" s="230" t="s">
        <v>672</v>
      </c>
      <c r="R69" s="230">
        <v>1899</v>
      </c>
      <c r="S69" s="230">
        <v>0.39020537119999998</v>
      </c>
      <c r="T69" s="230">
        <v>0.32412216630000001</v>
      </c>
      <c r="U69" s="230">
        <f t="shared" si="9"/>
        <v>1</v>
      </c>
    </row>
    <row r="70" spans="1:22" x14ac:dyDescent="0.15">
      <c r="A70" s="230" t="s">
        <v>672</v>
      </c>
      <c r="B70" s="230">
        <v>1735</v>
      </c>
      <c r="C70" s="230">
        <v>0.70432276660000004</v>
      </c>
      <c r="D70" s="230">
        <v>0.61920971069999997</v>
      </c>
      <c r="E70" s="230" t="str">
        <f t="shared" si="7"/>
        <v>福建</v>
      </c>
      <c r="F70" s="230">
        <f t="shared" si="8"/>
        <v>1735</v>
      </c>
      <c r="G70" s="29">
        <f t="shared" si="6"/>
        <v>0.70432276660000004</v>
      </c>
      <c r="H70" s="29">
        <f t="shared" si="6"/>
        <v>0.61920971069999997</v>
      </c>
      <c r="Q70" s="230" t="s">
        <v>679</v>
      </c>
      <c r="R70" s="230">
        <v>1886</v>
      </c>
      <c r="S70" s="230">
        <v>0.38069989399999998</v>
      </c>
      <c r="T70" s="230">
        <v>0.31873634639999998</v>
      </c>
      <c r="U70" s="230">
        <f t="shared" si="9"/>
        <v>1</v>
      </c>
    </row>
    <row r="71" spans="1:22" x14ac:dyDescent="0.15">
      <c r="A71" s="230" t="s">
        <v>693</v>
      </c>
      <c r="B71" s="230">
        <v>1699</v>
      </c>
      <c r="C71" s="230">
        <v>0.64508534429999997</v>
      </c>
      <c r="D71" s="230">
        <v>0.61522180920000002</v>
      </c>
      <c r="E71" s="230" t="str">
        <f t="shared" si="7"/>
        <v>四川</v>
      </c>
      <c r="F71" s="230">
        <f t="shared" si="8"/>
        <v>1699</v>
      </c>
      <c r="G71" s="29">
        <f t="shared" si="6"/>
        <v>0.64508534429999997</v>
      </c>
      <c r="H71" s="29">
        <f t="shared" si="6"/>
        <v>0.61522180920000002</v>
      </c>
      <c r="Q71" s="230" t="s">
        <v>693</v>
      </c>
      <c r="R71" s="230">
        <v>1850</v>
      </c>
      <c r="S71" s="230">
        <v>0.43459459459999999</v>
      </c>
      <c r="T71" s="230">
        <v>0.37396215129999999</v>
      </c>
      <c r="U71" s="230">
        <f t="shared" si="9"/>
        <v>1</v>
      </c>
    </row>
    <row r="72" spans="1:22" x14ac:dyDescent="0.15">
      <c r="A72" s="230" t="s">
        <v>695</v>
      </c>
      <c r="B72" s="230">
        <v>1596</v>
      </c>
      <c r="C72" s="230">
        <v>0.679197995</v>
      </c>
      <c r="D72" s="230">
        <v>0.64481621229999997</v>
      </c>
      <c r="E72" s="230" t="str">
        <f t="shared" si="7"/>
        <v>浙江</v>
      </c>
      <c r="F72" s="230">
        <f t="shared" si="8"/>
        <v>1596</v>
      </c>
      <c r="G72" s="29">
        <f t="shared" si="6"/>
        <v>0.679197995</v>
      </c>
      <c r="H72" s="29">
        <f t="shared" si="6"/>
        <v>0.64481621229999997</v>
      </c>
      <c r="Q72" s="230" t="s">
        <v>675</v>
      </c>
      <c r="R72" s="230">
        <v>1728</v>
      </c>
      <c r="S72" s="230">
        <v>0.36979166670000002</v>
      </c>
      <c r="T72" s="230">
        <v>0.40228447849999999</v>
      </c>
      <c r="U72" s="230">
        <f t="shared" si="9"/>
        <v>-1</v>
      </c>
    </row>
    <row r="73" spans="1:22" x14ac:dyDescent="0.15">
      <c r="A73" s="230" t="s">
        <v>675</v>
      </c>
      <c r="B73" s="230">
        <v>1595</v>
      </c>
      <c r="C73" s="230">
        <v>0.71598746079999998</v>
      </c>
      <c r="D73" s="230">
        <v>0.65458567629999997</v>
      </c>
      <c r="E73" s="230" t="str">
        <f t="shared" si="7"/>
        <v>广西</v>
      </c>
      <c r="F73" s="230">
        <f t="shared" si="8"/>
        <v>1595</v>
      </c>
      <c r="G73" s="29">
        <f t="shared" si="6"/>
        <v>0.71598746079999998</v>
      </c>
      <c r="H73" s="29">
        <f t="shared" si="6"/>
        <v>0.65458567629999997</v>
      </c>
      <c r="Q73" s="230" t="s">
        <v>686</v>
      </c>
      <c r="R73" s="230">
        <v>1709</v>
      </c>
      <c r="S73" s="230">
        <v>0.43183148040000002</v>
      </c>
      <c r="T73" s="230">
        <v>0.39009945889999997</v>
      </c>
      <c r="U73" s="230">
        <f t="shared" si="9"/>
        <v>1</v>
      </c>
    </row>
    <row r="74" spans="1:22" x14ac:dyDescent="0.15">
      <c r="A74" s="230" t="s">
        <v>686</v>
      </c>
      <c r="B74" s="230">
        <v>1483</v>
      </c>
      <c r="C74" s="230">
        <v>0.6574511126</v>
      </c>
      <c r="D74" s="230">
        <v>0.61210486959999999</v>
      </c>
      <c r="E74" s="230" t="str">
        <f t="shared" si="7"/>
        <v>辽宁</v>
      </c>
      <c r="F74" s="230">
        <f t="shared" si="8"/>
        <v>1483</v>
      </c>
      <c r="G74" s="29">
        <f t="shared" si="6"/>
        <v>0.6574511126</v>
      </c>
      <c r="H74" s="29">
        <f t="shared" si="6"/>
        <v>0.61210486959999999</v>
      </c>
      <c r="Q74" s="230" t="s">
        <v>695</v>
      </c>
      <c r="R74" s="230">
        <v>1703</v>
      </c>
      <c r="S74" s="230">
        <v>0.38344098650000003</v>
      </c>
      <c r="T74" s="230">
        <v>0.34439572499999999</v>
      </c>
      <c r="U74" s="230">
        <f t="shared" si="9"/>
        <v>1</v>
      </c>
    </row>
    <row r="75" spans="1:22" x14ac:dyDescent="0.15">
      <c r="A75" s="230" t="s">
        <v>684</v>
      </c>
      <c r="B75" s="230">
        <v>1438</v>
      </c>
      <c r="C75" s="230">
        <v>0.69054241999999999</v>
      </c>
      <c r="D75" s="230">
        <v>0.63442177980000003</v>
      </c>
      <c r="E75" s="230" t="str">
        <f t="shared" si="7"/>
        <v>江苏</v>
      </c>
      <c r="F75" s="230">
        <f t="shared" si="8"/>
        <v>1438</v>
      </c>
      <c r="G75" s="29">
        <f t="shared" si="6"/>
        <v>0.69054241999999999</v>
      </c>
      <c r="H75" s="29">
        <f t="shared" si="6"/>
        <v>0.63442177980000003</v>
      </c>
      <c r="Q75" s="230" t="s">
        <v>684</v>
      </c>
      <c r="R75" s="230">
        <v>1574</v>
      </c>
      <c r="S75" s="230">
        <v>0.37484116899999997</v>
      </c>
      <c r="T75" s="230">
        <v>0.33825755480000003</v>
      </c>
      <c r="U75" s="230">
        <f t="shared" si="9"/>
        <v>1</v>
      </c>
    </row>
    <row r="76" spans="1:22" x14ac:dyDescent="0.15">
      <c r="A76" s="230" t="s">
        <v>676</v>
      </c>
      <c r="B76" s="230">
        <v>1372</v>
      </c>
      <c r="C76" s="230">
        <v>0.6610787172</v>
      </c>
      <c r="D76" s="230">
        <v>0.61202183340000005</v>
      </c>
      <c r="E76" s="230" t="str">
        <f t="shared" si="7"/>
        <v>贵州</v>
      </c>
      <c r="F76" s="230">
        <f t="shared" si="8"/>
        <v>1372</v>
      </c>
      <c r="G76" s="29">
        <f t="shared" si="6"/>
        <v>0.6610787172</v>
      </c>
      <c r="H76" s="29">
        <f t="shared" si="6"/>
        <v>0.61202183340000005</v>
      </c>
      <c r="Q76" s="230" t="s">
        <v>676</v>
      </c>
      <c r="R76" s="230">
        <v>1459</v>
      </c>
      <c r="S76" s="230">
        <v>0.39890335850000003</v>
      </c>
      <c r="T76" s="230">
        <v>0.35500747170000002</v>
      </c>
      <c r="U76" s="230">
        <f t="shared" si="9"/>
        <v>1</v>
      </c>
    </row>
    <row r="77" spans="1:22" x14ac:dyDescent="0.15">
      <c r="A77" s="230" t="s">
        <v>691</v>
      </c>
      <c r="B77" s="230">
        <v>1364</v>
      </c>
      <c r="C77" s="230">
        <v>0.66202346040000004</v>
      </c>
      <c r="D77" s="230">
        <v>0.62827085029999996</v>
      </c>
      <c r="E77" s="230" t="str">
        <f t="shared" si="7"/>
        <v>山西</v>
      </c>
      <c r="F77" s="230">
        <f t="shared" si="8"/>
        <v>1364</v>
      </c>
      <c r="G77" s="29">
        <f t="shared" si="6"/>
        <v>0.66202346040000004</v>
      </c>
      <c r="H77" s="29">
        <f t="shared" si="6"/>
        <v>0.62827085029999996</v>
      </c>
      <c r="Q77" s="230" t="s">
        <v>691</v>
      </c>
      <c r="R77" s="230">
        <v>1440</v>
      </c>
      <c r="S77" s="230">
        <v>0.3930555556</v>
      </c>
      <c r="T77" s="230">
        <v>0.34952152539999998</v>
      </c>
      <c r="U77" s="230">
        <f t="shared" si="9"/>
        <v>1</v>
      </c>
    </row>
    <row r="78" spans="1:22" x14ac:dyDescent="0.15">
      <c r="A78" s="230" t="s">
        <v>678</v>
      </c>
      <c r="B78" s="230">
        <v>1131</v>
      </c>
      <c r="C78" s="230">
        <v>0.68169761269999996</v>
      </c>
      <c r="D78" s="230">
        <v>0.63477607950000003</v>
      </c>
      <c r="E78" s="230" t="str">
        <f t="shared" si="7"/>
        <v>河北</v>
      </c>
      <c r="F78" s="230">
        <f t="shared" si="8"/>
        <v>1131</v>
      </c>
      <c r="G78" s="29">
        <f t="shared" si="6"/>
        <v>0.68169761269999996</v>
      </c>
      <c r="H78" s="29">
        <f t="shared" si="6"/>
        <v>0.63477607950000003</v>
      </c>
      <c r="Q78" s="230" t="s">
        <v>678</v>
      </c>
      <c r="R78" s="230">
        <v>1256</v>
      </c>
      <c r="S78" s="230">
        <v>0.40923566880000001</v>
      </c>
      <c r="T78" s="230">
        <v>0.35435526699999997</v>
      </c>
      <c r="U78" s="230">
        <f t="shared" si="9"/>
        <v>1</v>
      </c>
    </row>
    <row r="79" spans="1:22" x14ac:dyDescent="0.15">
      <c r="A79" s="230" t="s">
        <v>692</v>
      </c>
      <c r="B79" s="230">
        <v>992</v>
      </c>
      <c r="C79" s="230">
        <v>0.66532258060000005</v>
      </c>
      <c r="D79" s="230">
        <v>0.61175818360000001</v>
      </c>
      <c r="E79" s="230" t="str">
        <f t="shared" si="7"/>
        <v>陕西</v>
      </c>
      <c r="F79" s="230">
        <f t="shared" si="8"/>
        <v>992</v>
      </c>
      <c r="G79" s="29">
        <f t="shared" si="6"/>
        <v>0.66532258060000005</v>
      </c>
      <c r="H79" s="29">
        <f t="shared" si="6"/>
        <v>0.61175818360000001</v>
      </c>
      <c r="Q79" s="230" t="s">
        <v>692</v>
      </c>
      <c r="R79" s="230">
        <v>1094</v>
      </c>
      <c r="S79" s="230">
        <v>0.40950639849999998</v>
      </c>
      <c r="T79" s="230">
        <v>0.38211741840000002</v>
      </c>
      <c r="U79" s="230">
        <f t="shared" si="9"/>
        <v>1</v>
      </c>
    </row>
    <row r="80" spans="1:22" x14ac:dyDescent="0.15">
      <c r="A80" s="230" t="s">
        <v>690</v>
      </c>
      <c r="B80" s="230">
        <v>793</v>
      </c>
      <c r="C80" s="230">
        <v>0.64060529629999996</v>
      </c>
      <c r="D80" s="230">
        <v>0.62593949280000005</v>
      </c>
      <c r="E80" s="230" t="str">
        <f t="shared" si="7"/>
        <v>山东</v>
      </c>
      <c r="F80" s="230">
        <f t="shared" si="8"/>
        <v>793</v>
      </c>
      <c r="G80" s="29">
        <f t="shared" si="6"/>
        <v>0.64060529629999996</v>
      </c>
      <c r="H80" s="29">
        <f t="shared" si="6"/>
        <v>0.62593949280000005</v>
      </c>
      <c r="Q80" s="230" t="s">
        <v>690</v>
      </c>
      <c r="R80" s="230">
        <v>924</v>
      </c>
      <c r="S80" s="230">
        <v>0.40584415579999999</v>
      </c>
      <c r="T80" s="230">
        <v>0.36325270050000003</v>
      </c>
      <c r="U80" s="230">
        <f t="shared" si="9"/>
        <v>1</v>
      </c>
    </row>
    <row r="81" spans="1:21" x14ac:dyDescent="0.15">
      <c r="A81" s="230" t="s">
        <v>671</v>
      </c>
      <c r="B81" s="230">
        <v>721</v>
      </c>
      <c r="C81" s="230">
        <v>0.65880721220000005</v>
      </c>
      <c r="D81" s="230">
        <v>0.64206885430000005</v>
      </c>
      <c r="E81" s="230" t="str">
        <f t="shared" si="7"/>
        <v>安徽</v>
      </c>
      <c r="F81" s="230">
        <f t="shared" si="8"/>
        <v>721</v>
      </c>
      <c r="G81" s="29">
        <f t="shared" si="6"/>
        <v>0.65880721220000005</v>
      </c>
      <c r="H81" s="29">
        <f t="shared" si="6"/>
        <v>0.64206885430000005</v>
      </c>
      <c r="Q81" s="230" t="s">
        <v>687</v>
      </c>
      <c r="R81" s="230">
        <v>811</v>
      </c>
      <c r="S81" s="230">
        <v>0.3896424168</v>
      </c>
      <c r="T81" s="230">
        <v>0.35409971480000002</v>
      </c>
      <c r="U81" s="230">
        <f t="shared" si="9"/>
        <v>1</v>
      </c>
    </row>
    <row r="82" spans="1:21" x14ac:dyDescent="0.15">
      <c r="A82" s="230" t="s">
        <v>683</v>
      </c>
      <c r="B82" s="230">
        <v>717</v>
      </c>
      <c r="C82" s="230">
        <v>0.67782426780000005</v>
      </c>
      <c r="D82" s="230">
        <v>0.61293881309999998</v>
      </c>
      <c r="E82" s="230" t="str">
        <f t="shared" si="7"/>
        <v>吉林</v>
      </c>
      <c r="F82" s="230">
        <f t="shared" si="8"/>
        <v>717</v>
      </c>
      <c r="G82" s="29">
        <f t="shared" si="6"/>
        <v>0.67782426780000005</v>
      </c>
      <c r="H82" s="29">
        <f t="shared" si="6"/>
        <v>0.61293881309999998</v>
      </c>
      <c r="Q82" s="230" t="s">
        <v>677</v>
      </c>
      <c r="R82" s="230">
        <v>786</v>
      </c>
      <c r="S82" s="230">
        <v>0.46564885499999997</v>
      </c>
      <c r="T82" s="230">
        <v>0.44019165170000002</v>
      </c>
      <c r="U82" s="230">
        <f t="shared" si="9"/>
        <v>1</v>
      </c>
    </row>
    <row r="83" spans="1:21" x14ac:dyDescent="0.15">
      <c r="A83" s="230" t="s">
        <v>687</v>
      </c>
      <c r="B83" s="230">
        <v>697</v>
      </c>
      <c r="C83" s="230">
        <v>0.67431850790000003</v>
      </c>
      <c r="D83" s="230">
        <v>0.64404715040000005</v>
      </c>
      <c r="E83" s="230" t="str">
        <f t="shared" si="7"/>
        <v>内蒙古</v>
      </c>
      <c r="F83" s="230">
        <f t="shared" si="8"/>
        <v>697</v>
      </c>
      <c r="G83" s="29">
        <f t="shared" si="6"/>
        <v>0.67431850790000003</v>
      </c>
      <c r="H83" s="29">
        <f t="shared" si="6"/>
        <v>0.64404715040000005</v>
      </c>
      <c r="Q83" s="230" t="s">
        <v>683</v>
      </c>
      <c r="R83" s="230">
        <v>783</v>
      </c>
      <c r="S83" s="230">
        <v>0.43295019159999998</v>
      </c>
      <c r="T83" s="230">
        <v>0.3674286766</v>
      </c>
      <c r="U83" s="230">
        <f t="shared" si="9"/>
        <v>1</v>
      </c>
    </row>
    <row r="84" spans="1:21" x14ac:dyDescent="0.15">
      <c r="A84" s="230" t="s">
        <v>677</v>
      </c>
      <c r="B84" s="230">
        <v>696</v>
      </c>
      <c r="C84" s="230">
        <v>0.63649425289999995</v>
      </c>
      <c r="D84" s="230">
        <v>0.60735780880000001</v>
      </c>
      <c r="E84" s="230" t="str">
        <f t="shared" si="7"/>
        <v>海南</v>
      </c>
      <c r="F84" s="230">
        <f t="shared" si="8"/>
        <v>696</v>
      </c>
      <c r="G84" s="29">
        <f t="shared" si="6"/>
        <v>0.63649425289999995</v>
      </c>
      <c r="H84" s="29">
        <f t="shared" si="6"/>
        <v>0.60735780880000001</v>
      </c>
      <c r="Q84" s="230" t="s">
        <v>682</v>
      </c>
      <c r="R84" s="230">
        <v>779</v>
      </c>
      <c r="S84" s="230">
        <v>0.40564826700000001</v>
      </c>
      <c r="T84" s="230">
        <v>0.35148293409999998</v>
      </c>
      <c r="U84" s="230">
        <f t="shared" si="9"/>
        <v>1</v>
      </c>
    </row>
    <row r="85" spans="1:21" x14ac:dyDescent="0.15">
      <c r="A85" s="230" t="s">
        <v>680</v>
      </c>
      <c r="B85" s="230">
        <v>640</v>
      </c>
      <c r="C85" s="230">
        <v>0.65781250000000002</v>
      </c>
      <c r="D85" s="230">
        <v>0.61524643540000001</v>
      </c>
      <c r="E85" s="230" t="str">
        <f t="shared" si="7"/>
        <v>黑龙江</v>
      </c>
      <c r="F85" s="230">
        <f t="shared" si="8"/>
        <v>640</v>
      </c>
      <c r="G85" s="29">
        <f t="shared" si="6"/>
        <v>0.65781250000000002</v>
      </c>
      <c r="H85" s="29">
        <f t="shared" si="6"/>
        <v>0.61524643540000001</v>
      </c>
      <c r="Q85" s="230" t="s">
        <v>680</v>
      </c>
      <c r="R85" s="230">
        <v>740</v>
      </c>
      <c r="S85" s="230">
        <v>0.40540540539999997</v>
      </c>
      <c r="T85" s="230">
        <v>0.37070891319999999</v>
      </c>
      <c r="U85" s="230">
        <f t="shared" si="9"/>
        <v>1</v>
      </c>
    </row>
    <row r="86" spans="1:21" x14ac:dyDescent="0.15">
      <c r="A86" s="230" t="s">
        <v>682</v>
      </c>
      <c r="B86" s="230">
        <v>634</v>
      </c>
      <c r="C86" s="230">
        <v>0.69400630910000005</v>
      </c>
      <c r="D86" s="230">
        <v>0.62751486889999997</v>
      </c>
      <c r="E86" s="230" t="str">
        <f t="shared" si="7"/>
        <v>湖南</v>
      </c>
      <c r="F86" s="230">
        <f t="shared" si="8"/>
        <v>634</v>
      </c>
      <c r="G86" s="29">
        <f t="shared" si="6"/>
        <v>0.69400630910000005</v>
      </c>
      <c r="H86" s="29">
        <f t="shared" si="6"/>
        <v>0.62751486889999997</v>
      </c>
      <c r="Q86" s="230" t="s">
        <v>671</v>
      </c>
      <c r="R86" s="230">
        <v>684</v>
      </c>
      <c r="S86" s="230">
        <v>0.39912280700000002</v>
      </c>
      <c r="T86" s="230">
        <v>0.33961705019999999</v>
      </c>
      <c r="U86" s="230">
        <f t="shared" si="9"/>
        <v>1</v>
      </c>
    </row>
    <row r="87" spans="1:21" x14ac:dyDescent="0.15">
      <c r="A87" s="230" t="s">
        <v>685</v>
      </c>
      <c r="B87" s="230">
        <v>613</v>
      </c>
      <c r="C87" s="230">
        <v>0.65252854810000005</v>
      </c>
      <c r="D87" s="230">
        <v>0.62078724829999998</v>
      </c>
      <c r="E87" s="230" t="str">
        <f t="shared" si="7"/>
        <v>江西</v>
      </c>
      <c r="F87" s="230">
        <f t="shared" si="8"/>
        <v>613</v>
      </c>
      <c r="G87" s="29">
        <f t="shared" si="6"/>
        <v>0.65252854810000005</v>
      </c>
      <c r="H87" s="29">
        <f t="shared" si="6"/>
        <v>0.62078724829999998</v>
      </c>
      <c r="Q87" s="230" t="s">
        <v>685</v>
      </c>
      <c r="R87" s="230">
        <v>625</v>
      </c>
      <c r="S87" s="230">
        <v>0.37759999999999999</v>
      </c>
      <c r="T87" s="230">
        <v>0.36061019249999998</v>
      </c>
      <c r="U87" s="230">
        <f t="shared" si="9"/>
        <v>1</v>
      </c>
    </row>
    <row r="88" spans="1:21" x14ac:dyDescent="0.15">
      <c r="A88" s="230" t="s">
        <v>681</v>
      </c>
      <c r="B88" s="230">
        <v>451</v>
      </c>
      <c r="C88" s="230">
        <v>0.70509977830000004</v>
      </c>
      <c r="D88" s="230">
        <v>0.62489143920000001</v>
      </c>
      <c r="E88" s="230" t="str">
        <f t="shared" si="7"/>
        <v>湖北</v>
      </c>
      <c r="F88" s="230">
        <f t="shared" si="8"/>
        <v>451</v>
      </c>
      <c r="G88" s="29">
        <f t="shared" si="6"/>
        <v>0.70509977830000004</v>
      </c>
      <c r="H88" s="29">
        <f t="shared" si="6"/>
        <v>0.62489143920000001</v>
      </c>
      <c r="Q88" s="230" t="s">
        <v>681</v>
      </c>
      <c r="R88" s="230">
        <v>492</v>
      </c>
      <c r="S88" s="230">
        <v>0.35975609759999999</v>
      </c>
      <c r="T88" s="230">
        <v>0.30691199159999999</v>
      </c>
      <c r="U88" s="230">
        <f t="shared" si="9"/>
        <v>1</v>
      </c>
    </row>
    <row r="89" spans="1:21" x14ac:dyDescent="0.15">
      <c r="A89" s="230" t="s">
        <v>230</v>
      </c>
      <c r="B89" s="230">
        <v>419</v>
      </c>
      <c r="C89" s="230">
        <v>0.66109785200000004</v>
      </c>
      <c r="D89" s="230">
        <v>0.64100019050000001</v>
      </c>
      <c r="E89" s="230" t="str">
        <f t="shared" si="7"/>
        <v>北京</v>
      </c>
      <c r="F89" s="230">
        <f t="shared" si="8"/>
        <v>419</v>
      </c>
      <c r="G89" s="29">
        <f t="shared" si="6"/>
        <v>0.66109785200000004</v>
      </c>
      <c r="H89" s="29">
        <f t="shared" si="6"/>
        <v>0.64100019050000001</v>
      </c>
      <c r="Q89" s="230" t="s">
        <v>304</v>
      </c>
      <c r="R89" s="230">
        <v>471</v>
      </c>
      <c r="S89" s="230">
        <v>0.3673036093</v>
      </c>
      <c r="T89" s="230">
        <v>0.37311908030000002</v>
      </c>
      <c r="U89" s="230">
        <f t="shared" si="9"/>
        <v>-1</v>
      </c>
    </row>
    <row r="90" spans="1:21" x14ac:dyDescent="0.15">
      <c r="A90" s="230" t="s">
        <v>673</v>
      </c>
      <c r="B90" s="230">
        <v>418</v>
      </c>
      <c r="C90" s="230">
        <v>0.73205741629999999</v>
      </c>
      <c r="D90" s="230">
        <v>0.63047932220000003</v>
      </c>
      <c r="E90" s="230" t="str">
        <f t="shared" si="7"/>
        <v>甘肃</v>
      </c>
      <c r="F90" s="230">
        <f t="shared" si="8"/>
        <v>418</v>
      </c>
      <c r="G90" s="29">
        <f t="shared" si="6"/>
        <v>0.73205741629999999</v>
      </c>
      <c r="H90" s="29">
        <f t="shared" si="6"/>
        <v>0.63047932220000003</v>
      </c>
      <c r="Q90" s="230" t="s">
        <v>673</v>
      </c>
      <c r="R90" s="230">
        <v>441</v>
      </c>
      <c r="S90" s="230">
        <v>0.37188208620000002</v>
      </c>
      <c r="T90" s="230">
        <v>0.33154582939999999</v>
      </c>
      <c r="U90" s="230">
        <f t="shared" si="9"/>
        <v>1</v>
      </c>
    </row>
    <row r="91" spans="1:21" x14ac:dyDescent="0.15">
      <c r="A91" s="230" t="s">
        <v>304</v>
      </c>
      <c r="B91" s="230">
        <v>413</v>
      </c>
      <c r="C91" s="230">
        <v>0.62469733660000004</v>
      </c>
      <c r="D91" s="230">
        <v>0.61901906230000003</v>
      </c>
      <c r="E91" s="230" t="str">
        <f t="shared" si="7"/>
        <v>重庆</v>
      </c>
      <c r="F91" s="230">
        <f t="shared" si="8"/>
        <v>413</v>
      </c>
      <c r="G91" s="29">
        <f t="shared" si="6"/>
        <v>0.62469733660000004</v>
      </c>
      <c r="H91" s="29">
        <f t="shared" si="6"/>
        <v>0.61901906230000003</v>
      </c>
      <c r="Q91" s="230" t="s">
        <v>230</v>
      </c>
      <c r="R91" s="230">
        <v>427</v>
      </c>
      <c r="S91" s="230">
        <v>0.37002341919999998</v>
      </c>
      <c r="T91" s="230">
        <v>0.36372985130000002</v>
      </c>
      <c r="U91" s="230">
        <f t="shared" si="9"/>
        <v>1</v>
      </c>
    </row>
    <row r="92" spans="1:21" x14ac:dyDescent="0.15">
      <c r="A92" s="230" t="s">
        <v>219</v>
      </c>
      <c r="B92" s="230">
        <v>245</v>
      </c>
      <c r="C92" s="230">
        <v>0.54285714289999998</v>
      </c>
      <c r="D92" s="230">
        <v>0.59350424800000001</v>
      </c>
      <c r="E92" s="230" t="str">
        <f t="shared" si="7"/>
        <v>天津</v>
      </c>
      <c r="F92" s="230">
        <f t="shared" si="8"/>
        <v>245</v>
      </c>
      <c r="G92" s="29">
        <f t="shared" si="6"/>
        <v>0.54285714289999998</v>
      </c>
      <c r="H92" s="29">
        <f t="shared" si="6"/>
        <v>0.59350424800000001</v>
      </c>
      <c r="Q92" s="230" t="s">
        <v>219</v>
      </c>
      <c r="R92" s="230">
        <v>304</v>
      </c>
      <c r="S92" s="230">
        <v>0.45065789470000001</v>
      </c>
      <c r="T92" s="230">
        <v>0.40825990099999998</v>
      </c>
      <c r="U92" s="230">
        <f t="shared" si="9"/>
        <v>1</v>
      </c>
    </row>
    <row r="93" spans="1:21" x14ac:dyDescent="0.15">
      <c r="A93" s="230" t="s">
        <v>277</v>
      </c>
      <c r="B93" s="230">
        <v>204</v>
      </c>
      <c r="C93" s="230">
        <v>0.68137254899999999</v>
      </c>
      <c r="D93" s="230">
        <v>0.61683553670000002</v>
      </c>
      <c r="E93" s="230" t="str">
        <f t="shared" si="7"/>
        <v>上海</v>
      </c>
      <c r="F93" s="230">
        <f t="shared" si="8"/>
        <v>204</v>
      </c>
      <c r="G93" s="29">
        <f t="shared" si="6"/>
        <v>0.68137254899999999</v>
      </c>
      <c r="H93" s="29">
        <f t="shared" si="6"/>
        <v>0.61683553670000002</v>
      </c>
      <c r="Q93" s="230" t="s">
        <v>277</v>
      </c>
      <c r="R93" s="230">
        <v>196</v>
      </c>
      <c r="S93" s="230">
        <v>0.35714285709999999</v>
      </c>
      <c r="T93" s="230">
        <v>0.33452144410000001</v>
      </c>
      <c r="U93" s="230">
        <f t="shared" si="9"/>
        <v>1</v>
      </c>
    </row>
    <row r="94" spans="1:21" x14ac:dyDescent="0.15">
      <c r="A94" s="230" t="s">
        <v>688</v>
      </c>
      <c r="B94" s="230">
        <v>43</v>
      </c>
      <c r="C94" s="230">
        <v>0.76744186049999996</v>
      </c>
      <c r="D94" s="230">
        <v>0.66284129359999999</v>
      </c>
      <c r="E94" s="230" t="str">
        <f t="shared" si="7"/>
        <v>宁夏</v>
      </c>
      <c r="F94" s="230">
        <f t="shared" si="8"/>
        <v>43</v>
      </c>
      <c r="G94" s="29">
        <f t="shared" si="6"/>
        <v>0.76744186049999996</v>
      </c>
      <c r="H94" s="29">
        <f t="shared" si="6"/>
        <v>0.66284129359999999</v>
      </c>
      <c r="Q94" s="230" t="s">
        <v>688</v>
      </c>
      <c r="R94" s="230">
        <v>51</v>
      </c>
      <c r="S94" s="230">
        <v>0.31372549020000001</v>
      </c>
      <c r="T94" s="230">
        <v>0.2469218702</v>
      </c>
      <c r="U94" s="230">
        <f t="shared" si="9"/>
        <v>1</v>
      </c>
    </row>
    <row r="95" spans="1:21" x14ac:dyDescent="0.15">
      <c r="A95" s="230" t="s">
        <v>689</v>
      </c>
      <c r="B95" s="230">
        <v>16</v>
      </c>
      <c r="C95" s="230">
        <v>0.625</v>
      </c>
      <c r="D95" s="230">
        <v>0.65778686009999998</v>
      </c>
      <c r="E95" s="230" t="str">
        <f t="shared" si="7"/>
        <v>青海</v>
      </c>
      <c r="F95" s="230">
        <f t="shared" si="8"/>
        <v>16</v>
      </c>
      <c r="G95" s="29">
        <f t="shared" si="6"/>
        <v>0.625</v>
      </c>
      <c r="H95" s="29">
        <f t="shared" si="6"/>
        <v>0.65778686009999998</v>
      </c>
      <c r="Q95" s="230" t="s">
        <v>689</v>
      </c>
      <c r="R95" s="230">
        <v>12</v>
      </c>
      <c r="S95" s="230">
        <v>0.33333333329999998</v>
      </c>
      <c r="T95" s="230">
        <v>0.36259741000000001</v>
      </c>
      <c r="U95" s="230">
        <f t="shared" si="9"/>
        <v>-1</v>
      </c>
    </row>
    <row r="96" spans="1:21" x14ac:dyDescent="0.15">
      <c r="U96" s="230">
        <f>IF(S96&gt;=T96,1,-1)</f>
        <v>1</v>
      </c>
    </row>
    <row r="97" spans="1:21" x14ac:dyDescent="0.15">
      <c r="Q97" s="230" t="s">
        <v>395</v>
      </c>
      <c r="R97" s="230" t="s">
        <v>392</v>
      </c>
      <c r="S97" s="230" t="s">
        <v>966</v>
      </c>
      <c r="T97" s="230" t="s">
        <v>1223</v>
      </c>
      <c r="U97" s="230">
        <f t="shared" si="9"/>
        <v>-1</v>
      </c>
    </row>
    <row r="98" spans="1:21" x14ac:dyDescent="0.15">
      <c r="A98" s="230" t="s">
        <v>395</v>
      </c>
      <c r="B98" s="230" t="s">
        <v>392</v>
      </c>
      <c r="C98" s="230" t="s">
        <v>966</v>
      </c>
      <c r="D98" s="230" t="s">
        <v>1223</v>
      </c>
      <c r="E98" s="230" t="s">
        <v>1225</v>
      </c>
      <c r="F98" s="230" t="s">
        <v>1226</v>
      </c>
      <c r="G98" s="230" t="s">
        <v>1227</v>
      </c>
      <c r="H98" s="230" t="s">
        <v>1228</v>
      </c>
      <c r="Q98" s="230" t="s">
        <v>674</v>
      </c>
      <c r="R98" s="230">
        <v>3165</v>
      </c>
      <c r="S98" s="230">
        <v>0.48846761449999998</v>
      </c>
      <c r="T98" s="230">
        <v>0.38528888439999998</v>
      </c>
      <c r="U98" s="230">
        <f t="shared" si="9"/>
        <v>1</v>
      </c>
    </row>
    <row r="99" spans="1:21" x14ac:dyDescent="0.15">
      <c r="A99" s="230" t="s">
        <v>674</v>
      </c>
      <c r="B99" s="230">
        <v>2756</v>
      </c>
      <c r="C99" s="230">
        <v>0.68795355589999996</v>
      </c>
      <c r="D99" s="230">
        <v>0.620085844</v>
      </c>
      <c r="E99" s="230" t="str">
        <f>IF(LEN(A99)&gt;3,LEFT(A99,3),LEFT(A99,2))</f>
        <v>广东</v>
      </c>
      <c r="F99" s="230">
        <f>B99</f>
        <v>2756</v>
      </c>
      <c r="G99" s="29">
        <f t="shared" ref="G99:G127" si="10">C99</f>
        <v>0.68795355589999996</v>
      </c>
      <c r="H99" s="29">
        <f t="shared" ref="H99:H127" si="11">D99</f>
        <v>0.620085844</v>
      </c>
      <c r="Q99" s="230" t="s">
        <v>679</v>
      </c>
      <c r="R99" s="230">
        <v>1864</v>
      </c>
      <c r="S99" s="230">
        <v>0.44420600859999998</v>
      </c>
      <c r="T99" s="230">
        <v>0.31677210960000002</v>
      </c>
      <c r="U99" s="230">
        <f t="shared" si="9"/>
        <v>1</v>
      </c>
    </row>
    <row r="100" spans="1:21" x14ac:dyDescent="0.15">
      <c r="A100" s="230" t="s">
        <v>694</v>
      </c>
      <c r="B100" s="230">
        <v>1573</v>
      </c>
      <c r="C100" s="230">
        <v>0.69103623650000001</v>
      </c>
      <c r="D100" s="230">
        <v>0.60434498079999999</v>
      </c>
      <c r="E100" s="230" t="str">
        <f t="shared" ref="E100:E127" si="12">IF(LEN(A100)&gt;3,LEFT(A100,3),LEFT(A100,2))</f>
        <v>云南</v>
      </c>
      <c r="F100" s="230">
        <f t="shared" ref="F100:F127" si="13">B100</f>
        <v>1573</v>
      </c>
      <c r="G100" s="29">
        <f t="shared" si="10"/>
        <v>0.69103623650000001</v>
      </c>
      <c r="H100" s="29">
        <f t="shared" si="11"/>
        <v>0.60434498079999999</v>
      </c>
      <c r="Q100" s="230" t="s">
        <v>694</v>
      </c>
      <c r="R100" s="230">
        <v>1810</v>
      </c>
      <c r="S100" s="230">
        <v>0.47016574589999999</v>
      </c>
      <c r="T100" s="230">
        <v>0.35633422409999999</v>
      </c>
      <c r="U100" s="230">
        <f t="shared" si="9"/>
        <v>1</v>
      </c>
    </row>
    <row r="101" spans="1:21" x14ac:dyDescent="0.15">
      <c r="A101" s="230" t="s">
        <v>679</v>
      </c>
      <c r="B101" s="230">
        <v>1559</v>
      </c>
      <c r="C101" s="230">
        <v>0.72867222580000002</v>
      </c>
      <c r="D101" s="230">
        <v>0.6367569434</v>
      </c>
      <c r="E101" s="230" t="str">
        <f t="shared" si="12"/>
        <v>河南</v>
      </c>
      <c r="F101" s="230">
        <f t="shared" si="13"/>
        <v>1559</v>
      </c>
      <c r="G101" s="29">
        <f t="shared" si="10"/>
        <v>0.72867222580000002</v>
      </c>
      <c r="H101" s="29">
        <f t="shared" si="11"/>
        <v>0.6367569434</v>
      </c>
      <c r="Q101" s="230" t="s">
        <v>672</v>
      </c>
      <c r="R101" s="230">
        <v>1735</v>
      </c>
      <c r="S101" s="230">
        <v>0.45417867439999998</v>
      </c>
      <c r="T101" s="230">
        <v>0.32266421369999998</v>
      </c>
      <c r="U101" s="230">
        <f t="shared" si="9"/>
        <v>1</v>
      </c>
    </row>
    <row r="102" spans="1:21" x14ac:dyDescent="0.15">
      <c r="A102" s="230" t="s">
        <v>693</v>
      </c>
      <c r="B102" s="230">
        <v>1491</v>
      </c>
      <c r="C102" s="230">
        <v>0.69751844399999996</v>
      </c>
      <c r="D102" s="230">
        <v>0.61757222079999996</v>
      </c>
      <c r="E102" s="230" t="str">
        <f t="shared" si="12"/>
        <v>四川</v>
      </c>
      <c r="F102" s="230">
        <f t="shared" si="13"/>
        <v>1491</v>
      </c>
      <c r="G102" s="29">
        <f t="shared" si="10"/>
        <v>0.69751844399999996</v>
      </c>
      <c r="H102" s="29">
        <f t="shared" si="11"/>
        <v>0.61757222079999996</v>
      </c>
      <c r="Q102" s="230" t="s">
        <v>693</v>
      </c>
      <c r="R102" s="230">
        <v>1699</v>
      </c>
      <c r="S102" s="230">
        <v>0.48969982340000001</v>
      </c>
      <c r="T102" s="230">
        <v>0.3681415569</v>
      </c>
      <c r="U102" s="230">
        <f t="shared" si="9"/>
        <v>1</v>
      </c>
    </row>
    <row r="103" spans="1:21" x14ac:dyDescent="0.15">
      <c r="A103" s="230" t="s">
        <v>675</v>
      </c>
      <c r="B103" s="230">
        <v>1434</v>
      </c>
      <c r="C103" s="230">
        <v>0.71059972110000003</v>
      </c>
      <c r="D103" s="230">
        <v>0.66823465530000004</v>
      </c>
      <c r="E103" s="230" t="str">
        <f t="shared" si="12"/>
        <v>广西</v>
      </c>
      <c r="F103" s="230">
        <f t="shared" si="13"/>
        <v>1434</v>
      </c>
      <c r="G103" s="29">
        <f t="shared" si="10"/>
        <v>0.71059972110000003</v>
      </c>
      <c r="H103" s="29">
        <f t="shared" si="11"/>
        <v>0.66823465530000004</v>
      </c>
      <c r="Q103" s="230" t="s">
        <v>695</v>
      </c>
      <c r="R103" s="230">
        <v>1596</v>
      </c>
      <c r="S103" s="230">
        <v>0.46616541350000001</v>
      </c>
      <c r="T103" s="230">
        <v>0.3385677869</v>
      </c>
      <c r="U103" s="230">
        <f t="shared" si="9"/>
        <v>1</v>
      </c>
    </row>
    <row r="104" spans="1:21" x14ac:dyDescent="0.15">
      <c r="A104" s="230" t="s">
        <v>672</v>
      </c>
      <c r="B104" s="230">
        <v>1428</v>
      </c>
      <c r="C104" s="230">
        <v>0.71008403360000005</v>
      </c>
      <c r="D104" s="230">
        <v>0.63217001350000002</v>
      </c>
      <c r="E104" s="230" t="str">
        <f t="shared" si="12"/>
        <v>福建</v>
      </c>
      <c r="F104" s="230">
        <f t="shared" si="13"/>
        <v>1428</v>
      </c>
      <c r="G104" s="29">
        <f t="shared" si="10"/>
        <v>0.71008403360000005</v>
      </c>
      <c r="H104" s="29">
        <f t="shared" si="11"/>
        <v>0.63217001350000002</v>
      </c>
      <c r="Q104" s="230" t="s">
        <v>675</v>
      </c>
      <c r="R104" s="230">
        <v>1595</v>
      </c>
      <c r="S104" s="230">
        <v>0.44326018810000001</v>
      </c>
      <c r="T104" s="230">
        <v>0.40609851419999998</v>
      </c>
      <c r="U104" s="230">
        <f t="shared" si="9"/>
        <v>1</v>
      </c>
    </row>
    <row r="105" spans="1:21" x14ac:dyDescent="0.15">
      <c r="A105" s="230" t="s">
        <v>695</v>
      </c>
      <c r="B105" s="230">
        <v>1274</v>
      </c>
      <c r="C105" s="230">
        <v>0.71899529039999999</v>
      </c>
      <c r="D105" s="230">
        <v>0.65543031689999998</v>
      </c>
      <c r="E105" s="230" t="str">
        <f t="shared" si="12"/>
        <v>浙江</v>
      </c>
      <c r="F105" s="230">
        <f t="shared" si="13"/>
        <v>1274</v>
      </c>
      <c r="G105" s="29">
        <f t="shared" si="10"/>
        <v>0.71899529039999999</v>
      </c>
      <c r="H105" s="29">
        <f t="shared" si="11"/>
        <v>0.65543031689999998</v>
      </c>
      <c r="Q105" s="230" t="s">
        <v>686</v>
      </c>
      <c r="R105" s="230">
        <v>1483</v>
      </c>
      <c r="S105" s="230">
        <v>0.48347943360000001</v>
      </c>
      <c r="T105" s="230">
        <v>0.39252282890000001</v>
      </c>
      <c r="U105" s="230">
        <f t="shared" si="9"/>
        <v>1</v>
      </c>
    </row>
    <row r="106" spans="1:21" x14ac:dyDescent="0.15">
      <c r="A106" s="230" t="s">
        <v>684</v>
      </c>
      <c r="B106" s="230">
        <v>1245</v>
      </c>
      <c r="C106" s="230">
        <v>0.74457831330000002</v>
      </c>
      <c r="D106" s="230">
        <v>0.6359271661</v>
      </c>
      <c r="E106" s="230" t="str">
        <f t="shared" si="12"/>
        <v>江苏</v>
      </c>
      <c r="F106" s="230">
        <f t="shared" si="13"/>
        <v>1245</v>
      </c>
      <c r="G106" s="29">
        <f t="shared" si="10"/>
        <v>0.74457831330000002</v>
      </c>
      <c r="H106" s="29">
        <f t="shared" si="11"/>
        <v>0.6359271661</v>
      </c>
      <c r="Q106" s="230" t="s">
        <v>684</v>
      </c>
      <c r="R106" s="230">
        <v>1438</v>
      </c>
      <c r="S106" s="230">
        <v>0.449930459</v>
      </c>
      <c r="T106" s="230">
        <v>0.33583137190000001</v>
      </c>
      <c r="U106" s="230">
        <f t="shared" si="9"/>
        <v>1</v>
      </c>
    </row>
    <row r="107" spans="1:21" x14ac:dyDescent="0.15">
      <c r="A107" s="230" t="s">
        <v>686</v>
      </c>
      <c r="B107" s="230">
        <v>1206</v>
      </c>
      <c r="C107" s="230">
        <v>0.65754560529999995</v>
      </c>
      <c r="D107" s="230">
        <v>0.61891596910000002</v>
      </c>
      <c r="E107" s="230" t="str">
        <f t="shared" si="12"/>
        <v>辽宁</v>
      </c>
      <c r="F107" s="230">
        <f t="shared" si="13"/>
        <v>1206</v>
      </c>
      <c r="G107" s="29">
        <f t="shared" si="10"/>
        <v>0.65754560529999995</v>
      </c>
      <c r="H107" s="29">
        <f t="shared" si="11"/>
        <v>0.61891596910000002</v>
      </c>
      <c r="Q107" s="230" t="s">
        <v>676</v>
      </c>
      <c r="R107" s="230">
        <v>1372</v>
      </c>
      <c r="S107" s="230">
        <v>0.49052478129999999</v>
      </c>
      <c r="T107" s="230">
        <v>0.36269952719999998</v>
      </c>
      <c r="U107" s="230">
        <f t="shared" si="9"/>
        <v>1</v>
      </c>
    </row>
    <row r="108" spans="1:21" x14ac:dyDescent="0.15">
      <c r="A108" s="230" t="s">
        <v>676</v>
      </c>
      <c r="B108" s="230">
        <v>1198</v>
      </c>
      <c r="C108" s="230">
        <v>0.69282136890000001</v>
      </c>
      <c r="D108" s="230">
        <v>0.62831175169999998</v>
      </c>
      <c r="E108" s="230" t="str">
        <f t="shared" si="12"/>
        <v>贵州</v>
      </c>
      <c r="F108" s="230">
        <f t="shared" si="13"/>
        <v>1198</v>
      </c>
      <c r="G108" s="29">
        <f t="shared" si="10"/>
        <v>0.69282136890000001</v>
      </c>
      <c r="H108" s="29">
        <f t="shared" si="11"/>
        <v>0.62831175169999998</v>
      </c>
      <c r="Q108" s="230" t="s">
        <v>691</v>
      </c>
      <c r="R108" s="230">
        <v>1364</v>
      </c>
      <c r="S108" s="230">
        <v>0.48826979469999998</v>
      </c>
      <c r="T108" s="230">
        <v>0.34652953469999997</v>
      </c>
      <c r="U108" s="230">
        <f t="shared" si="9"/>
        <v>1</v>
      </c>
    </row>
    <row r="109" spans="1:21" x14ac:dyDescent="0.15">
      <c r="A109" s="230" t="s">
        <v>691</v>
      </c>
      <c r="B109" s="230">
        <v>1116</v>
      </c>
      <c r="C109" s="230">
        <v>0.67741935480000004</v>
      </c>
      <c r="D109" s="230">
        <v>0.62658240330000003</v>
      </c>
      <c r="E109" s="230" t="str">
        <f t="shared" si="12"/>
        <v>山西</v>
      </c>
      <c r="F109" s="230">
        <f t="shared" si="13"/>
        <v>1116</v>
      </c>
      <c r="G109" s="29">
        <f t="shared" si="10"/>
        <v>0.67741935480000004</v>
      </c>
      <c r="H109" s="29">
        <f t="shared" si="11"/>
        <v>0.62658240330000003</v>
      </c>
      <c r="Q109" s="230" t="s">
        <v>678</v>
      </c>
      <c r="R109" s="230">
        <v>1131</v>
      </c>
      <c r="S109" s="230">
        <v>0.45977011490000003</v>
      </c>
      <c r="T109" s="230">
        <v>0.35055273399999998</v>
      </c>
      <c r="U109" s="230">
        <f>IF(S109&gt;=T109,1,-1)</f>
        <v>1</v>
      </c>
    </row>
    <row r="110" spans="1:21" x14ac:dyDescent="0.15">
      <c r="A110" s="230" t="s">
        <v>678</v>
      </c>
      <c r="B110" s="230">
        <v>912</v>
      </c>
      <c r="C110" s="230">
        <v>0.69736842109999997</v>
      </c>
      <c r="D110" s="230">
        <v>0.64021903189999996</v>
      </c>
      <c r="E110" s="230" t="str">
        <f t="shared" si="12"/>
        <v>河北</v>
      </c>
      <c r="F110" s="230">
        <f t="shared" si="13"/>
        <v>912</v>
      </c>
      <c r="G110" s="29">
        <f t="shared" si="10"/>
        <v>0.69736842109999997</v>
      </c>
      <c r="H110" s="29">
        <f t="shared" si="11"/>
        <v>0.64021903189999996</v>
      </c>
      <c r="Q110" s="230" t="s">
        <v>692</v>
      </c>
      <c r="R110" s="230">
        <v>992</v>
      </c>
      <c r="S110" s="230">
        <v>0.48084677419999999</v>
      </c>
      <c r="T110" s="230">
        <v>0.38016770630000002</v>
      </c>
      <c r="U110" s="230">
        <f t="shared" si="9"/>
        <v>1</v>
      </c>
    </row>
    <row r="111" spans="1:21" x14ac:dyDescent="0.15">
      <c r="A111" s="230" t="s">
        <v>692</v>
      </c>
      <c r="B111" s="230">
        <v>838</v>
      </c>
      <c r="C111" s="230">
        <v>0.66467780430000001</v>
      </c>
      <c r="D111" s="230">
        <v>0.61144216340000002</v>
      </c>
      <c r="E111" s="230" t="str">
        <f t="shared" si="12"/>
        <v>陕西</v>
      </c>
      <c r="F111" s="230">
        <f t="shared" si="13"/>
        <v>838</v>
      </c>
      <c r="G111" s="29">
        <f t="shared" si="10"/>
        <v>0.66467780430000001</v>
      </c>
      <c r="H111" s="29">
        <f t="shared" si="11"/>
        <v>0.61144216340000002</v>
      </c>
      <c r="Q111" s="230" t="s">
        <v>690</v>
      </c>
      <c r="R111" s="230">
        <v>793</v>
      </c>
      <c r="S111" s="230">
        <v>0.50567465320000005</v>
      </c>
      <c r="T111" s="230">
        <v>0.3667531396</v>
      </c>
      <c r="U111" s="230">
        <f t="shared" si="9"/>
        <v>1</v>
      </c>
    </row>
    <row r="112" spans="1:21" x14ac:dyDescent="0.15">
      <c r="A112" s="230" t="s">
        <v>687</v>
      </c>
      <c r="B112" s="230">
        <v>635</v>
      </c>
      <c r="C112" s="230">
        <v>0.69921259840000005</v>
      </c>
      <c r="D112" s="230">
        <v>0.63648386239999999</v>
      </c>
      <c r="E112" s="230" t="str">
        <f t="shared" si="12"/>
        <v>内蒙古</v>
      </c>
      <c r="F112" s="230">
        <f t="shared" si="13"/>
        <v>635</v>
      </c>
      <c r="G112" s="29">
        <f t="shared" si="10"/>
        <v>0.69921259840000005</v>
      </c>
      <c r="H112" s="29">
        <f t="shared" si="11"/>
        <v>0.63648386239999999</v>
      </c>
      <c r="Q112" s="230" t="s">
        <v>671</v>
      </c>
      <c r="R112" s="230">
        <v>721</v>
      </c>
      <c r="S112" s="230">
        <v>0.4687933426</v>
      </c>
      <c r="T112" s="230">
        <v>0.3424534702</v>
      </c>
      <c r="U112" s="230">
        <f t="shared" si="9"/>
        <v>1</v>
      </c>
    </row>
    <row r="113" spans="1:22" x14ac:dyDescent="0.15">
      <c r="A113" s="230" t="s">
        <v>690</v>
      </c>
      <c r="B113" s="230">
        <v>621</v>
      </c>
      <c r="C113" s="230">
        <v>0.65539452499999995</v>
      </c>
      <c r="D113" s="230">
        <v>0.62988182640000001</v>
      </c>
      <c r="E113" s="230" t="str">
        <f t="shared" si="12"/>
        <v>山东</v>
      </c>
      <c r="F113" s="230">
        <f t="shared" si="13"/>
        <v>621</v>
      </c>
      <c r="G113" s="29">
        <f t="shared" si="10"/>
        <v>0.65539452499999995</v>
      </c>
      <c r="H113" s="29">
        <f t="shared" si="11"/>
        <v>0.62988182640000001</v>
      </c>
      <c r="Q113" s="230" t="s">
        <v>683</v>
      </c>
      <c r="R113" s="230">
        <v>717</v>
      </c>
      <c r="S113" s="230">
        <v>0.44490934450000003</v>
      </c>
      <c r="T113" s="230">
        <v>0.36647347829999999</v>
      </c>
      <c r="U113" s="230">
        <f t="shared" si="9"/>
        <v>1</v>
      </c>
    </row>
    <row r="114" spans="1:22" x14ac:dyDescent="0.15">
      <c r="A114" s="230" t="s">
        <v>677</v>
      </c>
      <c r="B114" s="230">
        <v>619</v>
      </c>
      <c r="C114" s="230">
        <v>0.6558966074</v>
      </c>
      <c r="D114" s="230">
        <v>0.59896464729999999</v>
      </c>
      <c r="E114" s="230" t="str">
        <f t="shared" si="12"/>
        <v>海南</v>
      </c>
      <c r="F114" s="230">
        <f t="shared" si="13"/>
        <v>619</v>
      </c>
      <c r="G114" s="29">
        <f t="shared" si="10"/>
        <v>0.6558966074</v>
      </c>
      <c r="H114" s="29">
        <f t="shared" si="11"/>
        <v>0.59896464729999999</v>
      </c>
      <c r="Q114" s="230" t="s">
        <v>687</v>
      </c>
      <c r="R114" s="230">
        <v>697</v>
      </c>
      <c r="S114" s="230">
        <v>0.47202295550000001</v>
      </c>
      <c r="T114" s="230">
        <v>0.35590254160000001</v>
      </c>
      <c r="U114" s="230">
        <f t="shared" si="9"/>
        <v>1</v>
      </c>
    </row>
    <row r="115" spans="1:22" x14ac:dyDescent="0.15">
      <c r="A115" s="230" t="s">
        <v>671</v>
      </c>
      <c r="B115" s="230">
        <v>602</v>
      </c>
      <c r="C115" s="230">
        <v>0.70764119599999997</v>
      </c>
      <c r="D115" s="230">
        <v>0.64837618259999996</v>
      </c>
      <c r="E115" s="230" t="str">
        <f t="shared" si="12"/>
        <v>安徽</v>
      </c>
      <c r="F115" s="230">
        <f t="shared" si="13"/>
        <v>602</v>
      </c>
      <c r="G115" s="29">
        <f t="shared" si="10"/>
        <v>0.70764119599999997</v>
      </c>
      <c r="H115" s="29">
        <f t="shared" si="11"/>
        <v>0.64837618259999996</v>
      </c>
      <c r="Q115" s="230" t="s">
        <v>677</v>
      </c>
      <c r="R115" s="230">
        <v>696</v>
      </c>
      <c r="S115" s="230">
        <v>0.48419540230000002</v>
      </c>
      <c r="T115" s="230">
        <v>0.43562612379999999</v>
      </c>
      <c r="U115" s="230">
        <f t="shared" si="9"/>
        <v>1</v>
      </c>
    </row>
    <row r="116" spans="1:22" x14ac:dyDescent="0.15">
      <c r="A116" s="230" t="s">
        <v>683</v>
      </c>
      <c r="B116" s="230">
        <v>589</v>
      </c>
      <c r="C116" s="230">
        <v>0.69779286929999995</v>
      </c>
      <c r="D116" s="230">
        <v>0.62536289479999996</v>
      </c>
      <c r="E116" s="230" t="str">
        <f t="shared" si="12"/>
        <v>吉林</v>
      </c>
      <c r="F116" s="230">
        <f t="shared" si="13"/>
        <v>589</v>
      </c>
      <c r="G116" s="29">
        <f t="shared" si="10"/>
        <v>0.69779286929999995</v>
      </c>
      <c r="H116" s="29">
        <f t="shared" si="11"/>
        <v>0.62536289479999996</v>
      </c>
      <c r="Q116" s="230" t="s">
        <v>680</v>
      </c>
      <c r="R116" s="230">
        <v>640</v>
      </c>
      <c r="S116" s="230">
        <v>0.4765625</v>
      </c>
      <c r="T116" s="230">
        <v>0.36234996660000002</v>
      </c>
      <c r="U116" s="230">
        <f t="shared" si="9"/>
        <v>1</v>
      </c>
    </row>
    <row r="117" spans="1:22" x14ac:dyDescent="0.15">
      <c r="A117" s="230" t="s">
        <v>682</v>
      </c>
      <c r="B117" s="230">
        <v>535</v>
      </c>
      <c r="C117" s="230">
        <v>0.71962616820000003</v>
      </c>
      <c r="D117" s="230">
        <v>0.61671719989999996</v>
      </c>
      <c r="E117" s="230" t="str">
        <f t="shared" si="12"/>
        <v>湖南</v>
      </c>
      <c r="F117" s="230">
        <f t="shared" si="13"/>
        <v>535</v>
      </c>
      <c r="G117" s="29">
        <f t="shared" si="10"/>
        <v>0.71962616820000003</v>
      </c>
      <c r="H117" s="29">
        <f t="shared" si="11"/>
        <v>0.61671719989999996</v>
      </c>
      <c r="Q117" s="230" t="s">
        <v>682</v>
      </c>
      <c r="R117" s="230">
        <v>634</v>
      </c>
      <c r="S117" s="230">
        <v>0.49211356470000001</v>
      </c>
      <c r="T117" s="230">
        <v>0.3387838862</v>
      </c>
      <c r="U117" s="230">
        <f t="shared" si="9"/>
        <v>1</v>
      </c>
    </row>
    <row r="118" spans="1:22" x14ac:dyDescent="0.15">
      <c r="A118" s="230" t="s">
        <v>680</v>
      </c>
      <c r="B118" s="230">
        <v>501</v>
      </c>
      <c r="C118" s="230">
        <v>0.6846307385</v>
      </c>
      <c r="D118" s="230">
        <v>0.63337961789999997</v>
      </c>
      <c r="E118" s="230" t="str">
        <f t="shared" si="12"/>
        <v>黑龙江</v>
      </c>
      <c r="F118" s="230">
        <f t="shared" si="13"/>
        <v>501</v>
      </c>
      <c r="G118" s="29">
        <f t="shared" si="10"/>
        <v>0.6846307385</v>
      </c>
      <c r="H118" s="29">
        <f t="shared" si="11"/>
        <v>0.63337961789999997</v>
      </c>
      <c r="Q118" s="230" t="s">
        <v>685</v>
      </c>
      <c r="R118" s="230">
        <v>613</v>
      </c>
      <c r="S118" s="230">
        <v>0.47471451879999998</v>
      </c>
      <c r="T118" s="230">
        <v>0.360388296</v>
      </c>
      <c r="U118" s="230">
        <f t="shared" si="9"/>
        <v>1</v>
      </c>
    </row>
    <row r="119" spans="1:22" x14ac:dyDescent="0.15">
      <c r="A119" s="230" t="s">
        <v>685</v>
      </c>
      <c r="B119" s="230">
        <v>474</v>
      </c>
      <c r="C119" s="230">
        <v>0.67088607590000005</v>
      </c>
      <c r="D119" s="230">
        <v>0.63261455450000004</v>
      </c>
      <c r="E119" s="230" t="str">
        <f t="shared" si="12"/>
        <v>江西</v>
      </c>
      <c r="F119" s="230">
        <f t="shared" si="13"/>
        <v>474</v>
      </c>
      <c r="G119" s="29">
        <f t="shared" si="10"/>
        <v>0.67088607590000005</v>
      </c>
      <c r="H119" s="29">
        <f t="shared" si="11"/>
        <v>0.63261455450000004</v>
      </c>
      <c r="I119" s="230" t="s">
        <v>391</v>
      </c>
      <c r="J119" s="230" t="s">
        <v>392</v>
      </c>
      <c r="K119" s="230" t="s">
        <v>966</v>
      </c>
      <c r="L119" s="230" t="s">
        <v>1223</v>
      </c>
      <c r="Q119" s="230" t="s">
        <v>681</v>
      </c>
      <c r="R119" s="230">
        <v>451</v>
      </c>
      <c r="S119" s="230">
        <v>0.4678492239</v>
      </c>
      <c r="T119" s="230">
        <v>0.30990000899999998</v>
      </c>
      <c r="U119" s="230">
        <f t="shared" si="9"/>
        <v>1</v>
      </c>
    </row>
    <row r="120" spans="1:22" x14ac:dyDescent="0.15">
      <c r="A120" s="230" t="s">
        <v>681</v>
      </c>
      <c r="B120" s="230">
        <v>440</v>
      </c>
      <c r="C120" s="230">
        <v>0.75681818180000004</v>
      </c>
      <c r="D120" s="230">
        <v>0.63005885039999998</v>
      </c>
      <c r="E120" s="230" t="str">
        <f t="shared" si="12"/>
        <v>湖北</v>
      </c>
      <c r="F120" s="230">
        <f t="shared" si="13"/>
        <v>440</v>
      </c>
      <c r="G120" s="29">
        <f t="shared" si="10"/>
        <v>0.75681818180000004</v>
      </c>
      <c r="H120" s="29">
        <f t="shared" si="11"/>
        <v>0.63005885039999998</v>
      </c>
      <c r="I120" s="230">
        <v>1705</v>
      </c>
      <c r="J120" s="230">
        <v>31682</v>
      </c>
      <c r="K120" s="230">
        <v>0.39969100000000002</v>
      </c>
      <c r="L120" s="230">
        <v>0.361873</v>
      </c>
      <c r="Q120" s="230" t="s">
        <v>230</v>
      </c>
      <c r="R120" s="230">
        <v>419</v>
      </c>
      <c r="S120" s="230">
        <v>0.45584725539999998</v>
      </c>
      <c r="T120" s="230">
        <v>0.36888729320000002</v>
      </c>
      <c r="U120" s="230">
        <f t="shared" si="9"/>
        <v>1</v>
      </c>
    </row>
    <row r="121" spans="1:22" x14ac:dyDescent="0.15">
      <c r="A121" s="230" t="s">
        <v>673</v>
      </c>
      <c r="B121" s="230">
        <v>384</v>
      </c>
      <c r="C121" s="230">
        <v>0.71354166669999997</v>
      </c>
      <c r="D121" s="230">
        <v>0.63991855750000004</v>
      </c>
      <c r="E121" s="230" t="str">
        <f t="shared" si="12"/>
        <v>甘肃</v>
      </c>
      <c r="F121" s="230">
        <f t="shared" si="13"/>
        <v>384</v>
      </c>
      <c r="G121" s="29">
        <f t="shared" si="10"/>
        <v>0.71354166669999997</v>
      </c>
      <c r="H121" s="29">
        <f t="shared" si="11"/>
        <v>0.63991855750000004</v>
      </c>
      <c r="I121" s="230">
        <v>1706</v>
      </c>
      <c r="J121" s="230">
        <v>28964</v>
      </c>
      <c r="K121" s="230">
        <v>0.47134399999999999</v>
      </c>
      <c r="L121" s="230">
        <v>0.36047099999999999</v>
      </c>
      <c r="Q121" s="230" t="s">
        <v>673</v>
      </c>
      <c r="R121" s="230">
        <v>418</v>
      </c>
      <c r="S121" s="230">
        <v>0.40909090910000001</v>
      </c>
      <c r="T121" s="230">
        <v>0.3445717761</v>
      </c>
      <c r="U121" s="230">
        <f t="shared" si="9"/>
        <v>1</v>
      </c>
    </row>
    <row r="122" spans="1:22" x14ac:dyDescent="0.15">
      <c r="A122" s="230" t="s">
        <v>304</v>
      </c>
      <c r="B122" s="230">
        <v>346</v>
      </c>
      <c r="C122" s="230">
        <v>0.66473988439999998</v>
      </c>
      <c r="D122" s="230">
        <v>0.63592192739999998</v>
      </c>
      <c r="E122" s="230" t="str">
        <f t="shared" si="12"/>
        <v>重庆</v>
      </c>
      <c r="F122" s="230">
        <f t="shared" si="13"/>
        <v>346</v>
      </c>
      <c r="G122" s="29">
        <f t="shared" si="10"/>
        <v>0.66473988439999998</v>
      </c>
      <c r="H122" s="29">
        <f t="shared" si="11"/>
        <v>0.63592192739999998</v>
      </c>
      <c r="I122" s="230">
        <v>1707</v>
      </c>
      <c r="J122" s="230">
        <v>24535</v>
      </c>
      <c r="K122" s="230">
        <v>0.33641700000000002</v>
      </c>
      <c r="L122" s="230">
        <v>0.35959400000000002</v>
      </c>
      <c r="Q122" s="230" t="s">
        <v>304</v>
      </c>
      <c r="R122" s="230">
        <v>413</v>
      </c>
      <c r="S122" s="230">
        <v>0.49152542370000002</v>
      </c>
      <c r="T122" s="230">
        <v>0.3764885476</v>
      </c>
      <c r="U122" s="230">
        <f t="shared" si="9"/>
        <v>1</v>
      </c>
    </row>
    <row r="123" spans="1:22" x14ac:dyDescent="0.15">
      <c r="A123" s="230" t="s">
        <v>230</v>
      </c>
      <c r="B123" s="230">
        <v>324</v>
      </c>
      <c r="C123" s="230">
        <v>0.68827160489999994</v>
      </c>
      <c r="D123" s="230">
        <v>0.62135835159999997</v>
      </c>
      <c r="E123" s="230" t="str">
        <f t="shared" si="12"/>
        <v>北京</v>
      </c>
      <c r="F123" s="230">
        <f t="shared" si="13"/>
        <v>324</v>
      </c>
      <c r="G123" s="29">
        <f t="shared" si="10"/>
        <v>0.68827160489999994</v>
      </c>
      <c r="H123" s="29">
        <f t="shared" si="11"/>
        <v>0.62135835159999997</v>
      </c>
      <c r="Q123" s="230" t="s">
        <v>219</v>
      </c>
      <c r="R123" s="230">
        <v>245</v>
      </c>
      <c r="S123" s="230">
        <v>0.53877551020000003</v>
      </c>
      <c r="T123" s="230">
        <v>0.42727989509999997</v>
      </c>
      <c r="U123" s="230">
        <f t="shared" si="9"/>
        <v>1</v>
      </c>
    </row>
    <row r="124" spans="1:22" x14ac:dyDescent="0.15">
      <c r="A124" s="230" t="s">
        <v>219</v>
      </c>
      <c r="B124" s="230">
        <v>218</v>
      </c>
      <c r="C124" s="230">
        <v>0.6513761468</v>
      </c>
      <c r="D124" s="230">
        <v>0.61979430849999995</v>
      </c>
      <c r="E124" s="230" t="str">
        <f t="shared" si="12"/>
        <v>天津</v>
      </c>
      <c r="F124" s="230">
        <f t="shared" si="13"/>
        <v>218</v>
      </c>
      <c r="G124" s="29">
        <f t="shared" si="10"/>
        <v>0.6513761468</v>
      </c>
      <c r="H124" s="29">
        <f t="shared" si="11"/>
        <v>0.61979430849999995</v>
      </c>
      <c r="I124" s="230" t="s">
        <v>391</v>
      </c>
      <c r="J124" s="230" t="s">
        <v>392</v>
      </c>
      <c r="K124" s="230" t="s">
        <v>966</v>
      </c>
      <c r="L124" s="230" t="s">
        <v>1223</v>
      </c>
      <c r="Q124" s="230" t="s">
        <v>277</v>
      </c>
      <c r="R124" s="230">
        <v>204</v>
      </c>
      <c r="S124" s="230">
        <v>0.43627450979999999</v>
      </c>
      <c r="T124" s="230">
        <v>0.33857743299999998</v>
      </c>
      <c r="U124" s="230">
        <f t="shared" si="9"/>
        <v>1</v>
      </c>
    </row>
    <row r="125" spans="1:22" x14ac:dyDescent="0.15">
      <c r="A125" s="230" t="s">
        <v>277</v>
      </c>
      <c r="B125" s="230">
        <v>175</v>
      </c>
      <c r="C125" s="230">
        <v>0.70285714290000001</v>
      </c>
      <c r="D125" s="230">
        <v>0.63995609389999997</v>
      </c>
      <c r="E125" s="230" t="str">
        <f t="shared" si="12"/>
        <v>上海</v>
      </c>
      <c r="F125" s="230">
        <f t="shared" si="13"/>
        <v>175</v>
      </c>
      <c r="G125" s="29">
        <f t="shared" si="10"/>
        <v>0.70285714290000001</v>
      </c>
      <c r="H125" s="29">
        <f t="shared" si="11"/>
        <v>0.63995609389999997</v>
      </c>
      <c r="I125" s="230">
        <v>1703</v>
      </c>
      <c r="J125" s="230">
        <v>29928</v>
      </c>
      <c r="K125" s="230">
        <v>0.37700499999999998</v>
      </c>
      <c r="L125" s="230">
        <v>0.35902899999999999</v>
      </c>
      <c r="Q125" s="230" t="s">
        <v>688</v>
      </c>
      <c r="R125" s="230">
        <v>43</v>
      </c>
      <c r="S125" s="230">
        <v>0.39534883720000003</v>
      </c>
      <c r="T125" s="230">
        <v>0.27189311020000001</v>
      </c>
      <c r="U125" s="230">
        <f t="shared" si="9"/>
        <v>1</v>
      </c>
    </row>
    <row r="126" spans="1:22" x14ac:dyDescent="0.15">
      <c r="A126" s="230" t="s">
        <v>688</v>
      </c>
      <c r="B126" s="230">
        <v>30</v>
      </c>
      <c r="C126" s="230">
        <v>0.8</v>
      </c>
      <c r="D126" s="230">
        <v>0.64591942660000001</v>
      </c>
      <c r="E126" s="230" t="str">
        <f t="shared" si="12"/>
        <v>宁夏</v>
      </c>
      <c r="F126" s="230">
        <f t="shared" si="13"/>
        <v>30</v>
      </c>
      <c r="G126" s="29">
        <f t="shared" si="10"/>
        <v>0.8</v>
      </c>
      <c r="H126" s="29">
        <f t="shared" si="11"/>
        <v>0.64591942660000001</v>
      </c>
      <c r="I126" s="230">
        <v>1704</v>
      </c>
      <c r="J126" s="230">
        <v>28625</v>
      </c>
      <c r="K126" s="230">
        <v>0.363284</v>
      </c>
      <c r="L126" s="230">
        <v>0.36266900000000002</v>
      </c>
      <c r="Q126" s="230" t="s">
        <v>689</v>
      </c>
      <c r="R126" s="230">
        <v>16</v>
      </c>
      <c r="S126" s="230">
        <v>0.625</v>
      </c>
      <c r="T126" s="230">
        <v>0.30271435270000002</v>
      </c>
      <c r="U126" s="230">
        <f t="shared" si="9"/>
        <v>1</v>
      </c>
    </row>
    <row r="127" spans="1:22" x14ac:dyDescent="0.15">
      <c r="A127" s="230" t="s">
        <v>689</v>
      </c>
      <c r="B127" s="230">
        <v>12</v>
      </c>
      <c r="C127" s="230">
        <v>0.75</v>
      </c>
      <c r="D127" s="230">
        <v>0.65071679360000001</v>
      </c>
      <c r="E127" s="230" t="str">
        <f t="shared" si="12"/>
        <v>青海</v>
      </c>
      <c r="F127" s="230">
        <f t="shared" si="13"/>
        <v>12</v>
      </c>
      <c r="G127" s="29">
        <f t="shared" si="10"/>
        <v>0.75</v>
      </c>
      <c r="H127" s="29">
        <f t="shared" si="11"/>
        <v>0.65071679360000001</v>
      </c>
      <c r="U127" s="230">
        <f>IF(S127&gt;=T127,1,-1)</f>
        <v>1</v>
      </c>
    </row>
    <row r="128" spans="1:22" x14ac:dyDescent="0.15">
      <c r="I128" s="230" t="s">
        <v>391</v>
      </c>
      <c r="J128" s="230" t="s">
        <v>392</v>
      </c>
      <c r="K128" s="230" t="s">
        <v>966</v>
      </c>
      <c r="L128" s="230" t="s">
        <v>1223</v>
      </c>
      <c r="Q128" s="230" t="s">
        <v>395</v>
      </c>
      <c r="R128" s="230" t="s">
        <v>392</v>
      </c>
      <c r="S128" s="230" t="s">
        <v>966</v>
      </c>
      <c r="T128" s="230" t="s">
        <v>1223</v>
      </c>
      <c r="U128" s="230">
        <f t="shared" si="9"/>
        <v>-1</v>
      </c>
      <c r="V128" s="230">
        <v>4</v>
      </c>
    </row>
    <row r="129" spans="9:21" x14ac:dyDescent="0.15">
      <c r="I129" s="230">
        <v>1610</v>
      </c>
      <c r="J129" s="230">
        <v>18780</v>
      </c>
      <c r="K129" s="29">
        <v>0.65596399999999999</v>
      </c>
      <c r="L129" s="29">
        <v>0.63224199999999997</v>
      </c>
      <c r="Q129" s="230" t="s">
        <v>674</v>
      </c>
      <c r="R129" s="230">
        <v>2756</v>
      </c>
      <c r="S129" s="230">
        <v>0.34433962260000001</v>
      </c>
      <c r="T129" s="230">
        <v>0.38033347210000001</v>
      </c>
      <c r="U129" s="230">
        <f t="shared" si="9"/>
        <v>-1</v>
      </c>
    </row>
    <row r="130" spans="9:21" x14ac:dyDescent="0.15">
      <c r="I130" s="230">
        <v>1611</v>
      </c>
      <c r="J130" s="230">
        <v>21148</v>
      </c>
      <c r="K130" s="29">
        <v>0.627861</v>
      </c>
      <c r="L130" s="29">
        <v>0.63445499999999999</v>
      </c>
      <c r="Q130" s="230" t="s">
        <v>694</v>
      </c>
      <c r="R130" s="230">
        <v>1573</v>
      </c>
      <c r="S130" s="230">
        <v>0.34520025430000001</v>
      </c>
      <c r="T130" s="230">
        <v>0.35966488289999998</v>
      </c>
      <c r="U130" s="230">
        <f t="shared" si="9"/>
        <v>-1</v>
      </c>
    </row>
    <row r="131" spans="9:21" x14ac:dyDescent="0.15">
      <c r="I131" s="230">
        <v>1612</v>
      </c>
      <c r="J131" s="230">
        <v>21518</v>
      </c>
      <c r="K131" s="29">
        <v>0.632494</v>
      </c>
      <c r="L131" s="29">
        <v>0.62883500000000003</v>
      </c>
      <c r="Q131" s="230" t="s">
        <v>679</v>
      </c>
      <c r="R131" s="230">
        <v>1559</v>
      </c>
      <c r="S131" s="230">
        <v>0.30404105199999998</v>
      </c>
      <c r="T131" s="230">
        <v>0.31742257439999999</v>
      </c>
      <c r="U131" s="230">
        <f t="shared" si="9"/>
        <v>-1</v>
      </c>
    </row>
    <row r="132" spans="9:21" x14ac:dyDescent="0.15">
      <c r="I132" s="230">
        <v>1701</v>
      </c>
      <c r="J132" s="230">
        <v>24539</v>
      </c>
      <c r="K132" s="29">
        <v>0.67019799999999996</v>
      </c>
      <c r="L132" s="29">
        <v>0.63462700000000005</v>
      </c>
      <c r="Q132" s="230" t="s">
        <v>693</v>
      </c>
      <c r="R132" s="230">
        <v>1491</v>
      </c>
      <c r="S132" s="230">
        <v>0.34071093229999999</v>
      </c>
      <c r="T132" s="230">
        <v>0.36639909949999999</v>
      </c>
      <c r="U132" s="230">
        <f t="shared" ref="U132:U157" si="14">IF(S132&gt;=T132,1,-1)</f>
        <v>-1</v>
      </c>
    </row>
    <row r="133" spans="9:21" x14ac:dyDescent="0.15">
      <c r="I133" s="230">
        <v>1702</v>
      </c>
      <c r="J133" s="230">
        <v>29688</v>
      </c>
      <c r="K133" s="29">
        <v>0.59852499999999997</v>
      </c>
      <c r="L133" s="29">
        <v>0.64088699999999998</v>
      </c>
      <c r="Q133" s="230" t="s">
        <v>675</v>
      </c>
      <c r="R133" s="230">
        <v>1434</v>
      </c>
      <c r="S133" s="230">
        <v>0.32217573220000001</v>
      </c>
      <c r="T133" s="230">
        <v>0.4038449482</v>
      </c>
      <c r="U133" s="230">
        <f t="shared" si="14"/>
        <v>-1</v>
      </c>
    </row>
    <row r="134" spans="9:21" x14ac:dyDescent="0.15">
      <c r="I134" s="230">
        <v>1703</v>
      </c>
      <c r="J134" s="230">
        <v>29928</v>
      </c>
      <c r="K134" s="29">
        <v>0.62299499999999997</v>
      </c>
      <c r="L134" s="29">
        <v>0.64097099999999996</v>
      </c>
      <c r="Q134" s="230" t="s">
        <v>672</v>
      </c>
      <c r="R134" s="230">
        <v>1428</v>
      </c>
      <c r="S134" s="230">
        <v>0.31862745100000001</v>
      </c>
      <c r="T134" s="230">
        <v>0.32146176990000003</v>
      </c>
      <c r="U134" s="230">
        <f t="shared" si="14"/>
        <v>-1</v>
      </c>
    </row>
    <row r="135" spans="9:21" x14ac:dyDescent="0.15">
      <c r="I135" s="230">
        <v>1704</v>
      </c>
      <c r="J135" s="230">
        <v>28625</v>
      </c>
      <c r="K135" s="29">
        <v>0.63671599999999995</v>
      </c>
      <c r="L135" s="29">
        <v>0.63733099999999998</v>
      </c>
      <c r="Q135" s="230" t="s">
        <v>695</v>
      </c>
      <c r="R135" s="230">
        <v>1274</v>
      </c>
      <c r="S135" s="230">
        <v>0.31789638930000003</v>
      </c>
      <c r="T135" s="230">
        <v>0.33936973879999999</v>
      </c>
      <c r="U135" s="230">
        <f t="shared" si="14"/>
        <v>-1</v>
      </c>
    </row>
    <row r="136" spans="9:21" x14ac:dyDescent="0.15">
      <c r="I136" s="230">
        <v>1705</v>
      </c>
      <c r="J136" s="230">
        <v>31682</v>
      </c>
      <c r="K136" s="29">
        <v>0.64020600000000005</v>
      </c>
      <c r="L136" s="29">
        <v>0.638127</v>
      </c>
      <c r="Q136" s="230" t="s">
        <v>684</v>
      </c>
      <c r="R136" s="230">
        <v>1245</v>
      </c>
      <c r="S136" s="230">
        <v>0.28995983939999997</v>
      </c>
      <c r="T136" s="230">
        <v>0.34183994000000001</v>
      </c>
      <c r="U136" s="230">
        <f t="shared" si="14"/>
        <v>-1</v>
      </c>
    </row>
    <row r="137" spans="9:21" x14ac:dyDescent="0.15">
      <c r="I137" s="230">
        <v>1706</v>
      </c>
      <c r="J137" s="230">
        <v>28964</v>
      </c>
      <c r="K137" s="29">
        <v>0.67166099999999995</v>
      </c>
      <c r="L137" s="29">
        <v>0.63952900000000001</v>
      </c>
      <c r="Q137" s="230" t="s">
        <v>686</v>
      </c>
      <c r="R137" s="230">
        <v>1206</v>
      </c>
      <c r="S137" s="230">
        <v>0.37479270320000002</v>
      </c>
      <c r="T137" s="230">
        <v>0.3887341285</v>
      </c>
      <c r="U137" s="230">
        <f t="shared" si="14"/>
        <v>-1</v>
      </c>
    </row>
    <row r="138" spans="9:21" x14ac:dyDescent="0.15">
      <c r="I138" s="230">
        <v>1707</v>
      </c>
      <c r="J138" s="230">
        <v>24535</v>
      </c>
      <c r="K138" s="29">
        <v>0.69716699999999998</v>
      </c>
      <c r="L138" s="29">
        <v>0.64040600000000003</v>
      </c>
      <c r="Q138" s="230" t="s">
        <v>676</v>
      </c>
      <c r="R138" s="230">
        <v>1198</v>
      </c>
      <c r="S138" s="230">
        <v>0.33889816360000002</v>
      </c>
      <c r="T138" s="230">
        <v>0.35438325599999998</v>
      </c>
      <c r="U138" s="230">
        <f t="shared" si="14"/>
        <v>-1</v>
      </c>
    </row>
    <row r="139" spans="9:21" x14ac:dyDescent="0.15">
      <c r="Q139" s="230" t="s">
        <v>691</v>
      </c>
      <c r="R139" s="230">
        <v>1116</v>
      </c>
      <c r="S139" s="230">
        <v>0.35752688170000002</v>
      </c>
      <c r="T139" s="230">
        <v>0.34770641940000002</v>
      </c>
      <c r="U139" s="230">
        <f t="shared" si="14"/>
        <v>1</v>
      </c>
    </row>
    <row r="140" spans="9:21" x14ac:dyDescent="0.15">
      <c r="Q140" s="230" t="s">
        <v>678</v>
      </c>
      <c r="R140" s="230">
        <v>912</v>
      </c>
      <c r="S140" s="230">
        <v>0.33223684209999998</v>
      </c>
      <c r="T140" s="230">
        <v>0.35078785969999998</v>
      </c>
      <c r="U140" s="230">
        <f t="shared" si="14"/>
        <v>-1</v>
      </c>
    </row>
    <row r="141" spans="9:21" x14ac:dyDescent="0.15">
      <c r="Q141" s="230" t="s">
        <v>692</v>
      </c>
      <c r="R141" s="230">
        <v>838</v>
      </c>
      <c r="S141" s="230">
        <v>0.37112171840000002</v>
      </c>
      <c r="T141" s="230">
        <v>0.38240275530000001</v>
      </c>
      <c r="U141" s="230">
        <f t="shared" si="14"/>
        <v>-1</v>
      </c>
    </row>
    <row r="142" spans="9:21" x14ac:dyDescent="0.15">
      <c r="Q142" s="230" t="s">
        <v>687</v>
      </c>
      <c r="R142" s="230">
        <v>635</v>
      </c>
      <c r="S142" s="230">
        <v>0.33700787399999999</v>
      </c>
      <c r="T142" s="230">
        <v>0.3568558289</v>
      </c>
      <c r="U142" s="230">
        <f t="shared" si="14"/>
        <v>-1</v>
      </c>
    </row>
    <row r="143" spans="9:21" x14ac:dyDescent="0.15">
      <c r="Q143" s="230" t="s">
        <v>690</v>
      </c>
      <c r="R143" s="230">
        <v>621</v>
      </c>
      <c r="S143" s="230">
        <v>0.38003220609999999</v>
      </c>
      <c r="T143" s="230">
        <v>0.36380418199999998</v>
      </c>
      <c r="U143" s="230">
        <f t="shared" si="14"/>
        <v>1</v>
      </c>
    </row>
    <row r="144" spans="9:21" x14ac:dyDescent="0.15">
      <c r="Q144" s="230" t="s">
        <v>677</v>
      </c>
      <c r="R144" s="230">
        <v>619</v>
      </c>
      <c r="S144" s="230">
        <v>0.36833602580000002</v>
      </c>
      <c r="T144" s="230">
        <v>0.4454480361</v>
      </c>
      <c r="U144" s="230">
        <f t="shared" si="14"/>
        <v>-1</v>
      </c>
    </row>
    <row r="145" spans="17:21" x14ac:dyDescent="0.15">
      <c r="Q145" s="230" t="s">
        <v>671</v>
      </c>
      <c r="R145" s="230">
        <v>602</v>
      </c>
      <c r="S145" s="230">
        <v>0.33056478410000001</v>
      </c>
      <c r="T145" s="230">
        <v>0.3414975723</v>
      </c>
      <c r="U145" s="230">
        <f t="shared" si="14"/>
        <v>-1</v>
      </c>
    </row>
    <row r="146" spans="17:21" x14ac:dyDescent="0.15">
      <c r="Q146" s="230" t="s">
        <v>683</v>
      </c>
      <c r="R146" s="230">
        <v>589</v>
      </c>
      <c r="S146" s="230">
        <v>0.34465195250000003</v>
      </c>
      <c r="T146" s="230">
        <v>0.35890989880000002</v>
      </c>
      <c r="U146" s="230">
        <f t="shared" si="14"/>
        <v>-1</v>
      </c>
    </row>
    <row r="147" spans="17:21" x14ac:dyDescent="0.15">
      <c r="Q147" s="230" t="s">
        <v>682</v>
      </c>
      <c r="R147" s="230">
        <v>535</v>
      </c>
      <c r="S147" s="230">
        <v>0.3196261682</v>
      </c>
      <c r="T147" s="230">
        <v>0.34215674979999999</v>
      </c>
      <c r="U147" s="230">
        <f t="shared" si="14"/>
        <v>-1</v>
      </c>
    </row>
    <row r="148" spans="17:21" x14ac:dyDescent="0.15">
      <c r="Q148" s="230" t="s">
        <v>680</v>
      </c>
      <c r="R148" s="230">
        <v>501</v>
      </c>
      <c r="S148" s="230">
        <v>0.33532934129999997</v>
      </c>
      <c r="T148" s="230">
        <v>0.36178211100000002</v>
      </c>
      <c r="U148" s="230">
        <f t="shared" si="14"/>
        <v>-1</v>
      </c>
    </row>
    <row r="149" spans="17:21" x14ac:dyDescent="0.15">
      <c r="Q149" s="230" t="s">
        <v>685</v>
      </c>
      <c r="R149" s="230">
        <v>474</v>
      </c>
      <c r="S149" s="230">
        <v>0.36497890300000002</v>
      </c>
      <c r="T149" s="230">
        <v>0.35466015789999999</v>
      </c>
      <c r="U149" s="230">
        <f t="shared" si="14"/>
        <v>1</v>
      </c>
    </row>
    <row r="150" spans="17:21" x14ac:dyDescent="0.15">
      <c r="Q150" s="230" t="s">
        <v>681</v>
      </c>
      <c r="R150" s="230">
        <v>440</v>
      </c>
      <c r="S150" s="230">
        <v>0.27954545450000001</v>
      </c>
      <c r="T150" s="230">
        <v>0.31177845589999997</v>
      </c>
      <c r="U150" s="230">
        <f t="shared" si="14"/>
        <v>-1</v>
      </c>
    </row>
    <row r="151" spans="17:21" x14ac:dyDescent="0.15">
      <c r="Q151" s="230" t="s">
        <v>673</v>
      </c>
      <c r="R151" s="230">
        <v>384</v>
      </c>
      <c r="S151" s="230">
        <v>0.3046875</v>
      </c>
      <c r="T151" s="230">
        <v>0.33113713859999999</v>
      </c>
      <c r="U151" s="230">
        <f t="shared" si="14"/>
        <v>-1</v>
      </c>
    </row>
    <row r="152" spans="17:21" x14ac:dyDescent="0.15">
      <c r="Q152" s="230" t="s">
        <v>304</v>
      </c>
      <c r="R152" s="230">
        <v>346</v>
      </c>
      <c r="S152" s="230">
        <v>0.36705202310000001</v>
      </c>
      <c r="T152" s="230">
        <v>0.36421474520000002</v>
      </c>
      <c r="U152" s="230">
        <f t="shared" si="14"/>
        <v>1</v>
      </c>
    </row>
    <row r="153" spans="17:21" x14ac:dyDescent="0.15">
      <c r="Q153" s="230" t="s">
        <v>230</v>
      </c>
      <c r="R153" s="230">
        <v>324</v>
      </c>
      <c r="S153" s="230">
        <v>0.35493827160000002</v>
      </c>
      <c r="T153" s="230">
        <v>0.37904815660000002</v>
      </c>
      <c r="U153" s="230">
        <f t="shared" si="14"/>
        <v>-1</v>
      </c>
    </row>
    <row r="154" spans="17:21" x14ac:dyDescent="0.15">
      <c r="Q154" s="230" t="s">
        <v>219</v>
      </c>
      <c r="R154" s="230">
        <v>218</v>
      </c>
      <c r="S154" s="230">
        <v>0.38532110089999999</v>
      </c>
      <c r="T154" s="230">
        <v>0.40770191420000002</v>
      </c>
      <c r="U154" s="230">
        <f t="shared" si="14"/>
        <v>-1</v>
      </c>
    </row>
    <row r="155" spans="17:21" x14ac:dyDescent="0.15">
      <c r="Q155" s="230" t="s">
        <v>277</v>
      </c>
      <c r="R155" s="230">
        <v>175</v>
      </c>
      <c r="S155" s="230">
        <v>0.33142857139999998</v>
      </c>
      <c r="T155" s="230">
        <v>0.33208406499999998</v>
      </c>
      <c r="U155" s="230">
        <f t="shared" si="14"/>
        <v>-1</v>
      </c>
    </row>
    <row r="156" spans="17:21" x14ac:dyDescent="0.15">
      <c r="Q156" s="230" t="s">
        <v>688</v>
      </c>
      <c r="R156" s="230">
        <v>30</v>
      </c>
      <c r="S156" s="230">
        <v>0.2333333333</v>
      </c>
      <c r="T156" s="230">
        <v>0.2763324734</v>
      </c>
      <c r="U156" s="230">
        <f>IF(S156&gt;=T156,1,-1)</f>
        <v>-1</v>
      </c>
    </row>
    <row r="157" spans="17:21" x14ac:dyDescent="0.15">
      <c r="Q157" s="230" t="s">
        <v>689</v>
      </c>
      <c r="R157" s="230">
        <v>12</v>
      </c>
      <c r="S157" s="230">
        <v>0.25</v>
      </c>
      <c r="T157" s="230">
        <v>0.29392015770000002</v>
      </c>
      <c r="U157" s="230">
        <f t="shared" si="14"/>
        <v>-1</v>
      </c>
    </row>
  </sheetData>
  <phoneticPr fontId="24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7"/>
  <sheetViews>
    <sheetView workbookViewId="0">
      <selection activeCell="D13" sqref="D13"/>
    </sheetView>
  </sheetViews>
  <sheetFormatPr defaultRowHeight="13.5" x14ac:dyDescent="0.15"/>
  <sheetData>
    <row r="1" spans="1:8" x14ac:dyDescent="0.15">
      <c r="A1" t="s">
        <v>1224</v>
      </c>
    </row>
    <row r="2" spans="1:8" x14ac:dyDescent="0.15">
      <c r="A2" t="s">
        <v>395</v>
      </c>
      <c r="B2" t="s">
        <v>392</v>
      </c>
      <c r="C2" t="s">
        <v>966</v>
      </c>
      <c r="D2" t="s">
        <v>1223</v>
      </c>
      <c r="E2" t="s">
        <v>1225</v>
      </c>
      <c r="F2" t="s">
        <v>1226</v>
      </c>
      <c r="G2" t="s">
        <v>1227</v>
      </c>
      <c r="H2" t="s">
        <v>1228</v>
      </c>
    </row>
    <row r="3" spans="1:8" x14ac:dyDescent="0.15">
      <c r="A3" t="s">
        <v>674</v>
      </c>
      <c r="B3">
        <v>15399</v>
      </c>
      <c r="C3">
        <v>0.68017403730000003</v>
      </c>
      <c r="D3">
        <v>0.60458145259999996</v>
      </c>
      <c r="E3" t="str">
        <f>LEFT(A3,LEN(A3)-1)</f>
        <v>广东</v>
      </c>
      <c r="F3">
        <f>B3</f>
        <v>15399</v>
      </c>
      <c r="G3" s="29">
        <f t="shared" ref="G3:H18" si="0">C3</f>
        <v>0.68017403730000003</v>
      </c>
      <c r="H3" s="29">
        <f t="shared" si="0"/>
        <v>0.60458145259999996</v>
      </c>
    </row>
    <row r="4" spans="1:8" x14ac:dyDescent="0.15">
      <c r="A4" t="s">
        <v>679</v>
      </c>
      <c r="B4">
        <v>9257</v>
      </c>
      <c r="C4">
        <v>0.72334449609999996</v>
      </c>
      <c r="D4">
        <v>0.68098711239999998</v>
      </c>
      <c r="E4" s="64" t="str">
        <f t="shared" ref="E4:E31" si="1">LEFT(A4,LEN(A4)-1)</f>
        <v>河南</v>
      </c>
      <c r="F4" s="64">
        <f t="shared" ref="F4:H31" si="2">B4</f>
        <v>9257</v>
      </c>
      <c r="G4" s="29">
        <f t="shared" si="0"/>
        <v>0.72334449609999996</v>
      </c>
      <c r="H4" s="29">
        <f t="shared" si="0"/>
        <v>0.68098711239999998</v>
      </c>
    </row>
    <row r="5" spans="1:8" x14ac:dyDescent="0.15">
      <c r="A5" t="s">
        <v>694</v>
      </c>
      <c r="B5">
        <v>9068</v>
      </c>
      <c r="C5">
        <v>0.69100132329999997</v>
      </c>
      <c r="D5">
        <v>0.61638219940000005</v>
      </c>
      <c r="E5" s="64" t="str">
        <f t="shared" si="1"/>
        <v>云南</v>
      </c>
      <c r="F5" s="64">
        <f t="shared" si="2"/>
        <v>9068</v>
      </c>
      <c r="G5" s="29">
        <f t="shared" si="0"/>
        <v>0.69100132329999997</v>
      </c>
      <c r="H5" s="29">
        <f t="shared" si="0"/>
        <v>0.61638219940000005</v>
      </c>
    </row>
    <row r="6" spans="1:8" x14ac:dyDescent="0.15">
      <c r="A6" t="s">
        <v>693</v>
      </c>
      <c r="B6">
        <v>8300</v>
      </c>
      <c r="C6">
        <v>0.67602409640000005</v>
      </c>
      <c r="D6">
        <v>0.61378837850000001</v>
      </c>
      <c r="E6" s="64" t="str">
        <f t="shared" si="1"/>
        <v>四川</v>
      </c>
      <c r="F6" s="64">
        <f t="shared" si="2"/>
        <v>8300</v>
      </c>
      <c r="G6" s="29">
        <f t="shared" si="0"/>
        <v>0.67602409640000005</v>
      </c>
      <c r="H6" s="29">
        <f t="shared" si="0"/>
        <v>0.61378837850000001</v>
      </c>
    </row>
    <row r="7" spans="1:8" x14ac:dyDescent="0.15">
      <c r="A7" t="s">
        <v>672</v>
      </c>
      <c r="B7">
        <v>8120</v>
      </c>
      <c r="C7">
        <v>0.71059113299999999</v>
      </c>
      <c r="D7">
        <v>0.66293769899999999</v>
      </c>
      <c r="E7" s="64" t="str">
        <f t="shared" si="1"/>
        <v>福建</v>
      </c>
      <c r="F7" s="64">
        <f t="shared" si="2"/>
        <v>8120</v>
      </c>
      <c r="G7" s="29">
        <f t="shared" si="0"/>
        <v>0.71059113299999999</v>
      </c>
      <c r="H7" s="29">
        <f t="shared" si="0"/>
        <v>0.66293769899999999</v>
      </c>
    </row>
    <row r="8" spans="1:8" x14ac:dyDescent="0.15">
      <c r="A8" t="s">
        <v>695</v>
      </c>
      <c r="B8">
        <v>7667</v>
      </c>
      <c r="C8">
        <v>0.69740446069999995</v>
      </c>
      <c r="D8">
        <v>0.66552667730000004</v>
      </c>
      <c r="E8" s="64" t="str">
        <f t="shared" si="1"/>
        <v>浙江</v>
      </c>
      <c r="F8" s="64">
        <f t="shared" si="2"/>
        <v>7667</v>
      </c>
      <c r="G8" s="29">
        <f t="shared" si="0"/>
        <v>0.69740446069999995</v>
      </c>
      <c r="H8" s="29">
        <f t="shared" si="0"/>
        <v>0.66552667730000004</v>
      </c>
    </row>
    <row r="9" spans="1:8" x14ac:dyDescent="0.15">
      <c r="A9" t="s">
        <v>675</v>
      </c>
      <c r="B9">
        <v>7589</v>
      </c>
      <c r="C9">
        <v>0.7091843458</v>
      </c>
      <c r="D9">
        <v>0.60902920650000003</v>
      </c>
      <c r="E9" s="64" t="str">
        <f t="shared" si="1"/>
        <v>广西</v>
      </c>
      <c r="F9" s="64">
        <f t="shared" si="2"/>
        <v>7589</v>
      </c>
      <c r="G9" s="29">
        <f t="shared" si="0"/>
        <v>0.7091843458</v>
      </c>
      <c r="H9" s="29">
        <f t="shared" si="0"/>
        <v>0.60902920650000003</v>
      </c>
    </row>
    <row r="10" spans="1:8" x14ac:dyDescent="0.15">
      <c r="A10" t="s">
        <v>684</v>
      </c>
      <c r="B10">
        <v>7252</v>
      </c>
      <c r="C10">
        <v>0.72517926089999996</v>
      </c>
      <c r="D10">
        <v>0.65164788569999998</v>
      </c>
      <c r="E10" s="64" t="str">
        <f t="shared" si="1"/>
        <v>江苏</v>
      </c>
      <c r="F10" s="64">
        <f t="shared" si="2"/>
        <v>7252</v>
      </c>
      <c r="G10" s="29">
        <f t="shared" si="0"/>
        <v>0.72517926089999996</v>
      </c>
      <c r="H10" s="29">
        <f t="shared" si="0"/>
        <v>0.65164788569999998</v>
      </c>
    </row>
    <row r="11" spans="1:8" x14ac:dyDescent="0.15">
      <c r="A11" t="s">
        <v>686</v>
      </c>
      <c r="B11">
        <v>7175</v>
      </c>
      <c r="C11">
        <v>0.66285714289999997</v>
      </c>
      <c r="D11">
        <v>0.60181606799999998</v>
      </c>
      <c r="E11" s="64" t="str">
        <f t="shared" si="1"/>
        <v>辽宁</v>
      </c>
      <c r="F11" s="64">
        <f t="shared" si="2"/>
        <v>7175</v>
      </c>
      <c r="G11" s="29">
        <f t="shared" si="0"/>
        <v>0.66285714289999997</v>
      </c>
      <c r="H11" s="29">
        <f t="shared" si="0"/>
        <v>0.60181606799999998</v>
      </c>
    </row>
    <row r="12" spans="1:8" x14ac:dyDescent="0.15">
      <c r="A12" t="s">
        <v>691</v>
      </c>
      <c r="B12">
        <v>6555</v>
      </c>
      <c r="C12">
        <v>0.69870327990000003</v>
      </c>
      <c r="D12">
        <v>0.63381989400000005</v>
      </c>
      <c r="E12" s="64" t="str">
        <f t="shared" si="1"/>
        <v>山西</v>
      </c>
      <c r="F12" s="64">
        <f t="shared" si="2"/>
        <v>6555</v>
      </c>
      <c r="G12" s="29">
        <f t="shared" si="0"/>
        <v>0.69870327990000003</v>
      </c>
      <c r="H12" s="29">
        <f t="shared" si="0"/>
        <v>0.63381989400000005</v>
      </c>
    </row>
    <row r="13" spans="1:8" x14ac:dyDescent="0.15">
      <c r="A13" t="s">
        <v>676</v>
      </c>
      <c r="B13">
        <v>6533</v>
      </c>
      <c r="C13">
        <v>0.68712689419999995</v>
      </c>
      <c r="D13">
        <v>0.62750043119999999</v>
      </c>
      <c r="E13" s="64" t="str">
        <f t="shared" si="1"/>
        <v>贵州</v>
      </c>
      <c r="F13" s="64">
        <f t="shared" si="2"/>
        <v>6533</v>
      </c>
      <c r="G13" s="29">
        <f t="shared" si="0"/>
        <v>0.68712689419999995</v>
      </c>
      <c r="H13" s="29">
        <f t="shared" si="0"/>
        <v>0.62750043119999999</v>
      </c>
    </row>
    <row r="14" spans="1:8" x14ac:dyDescent="0.15">
      <c r="A14" t="s">
        <v>678</v>
      </c>
      <c r="B14">
        <v>5461</v>
      </c>
      <c r="C14">
        <v>0.68833546970000004</v>
      </c>
      <c r="D14">
        <v>0.6393492891</v>
      </c>
      <c r="E14" s="64" t="str">
        <f t="shared" si="1"/>
        <v>河北</v>
      </c>
      <c r="F14" s="64">
        <f t="shared" si="2"/>
        <v>5461</v>
      </c>
      <c r="G14" s="29">
        <f t="shared" si="0"/>
        <v>0.68833546970000004</v>
      </c>
      <c r="H14" s="29">
        <f t="shared" si="0"/>
        <v>0.6393492891</v>
      </c>
    </row>
    <row r="15" spans="1:8" x14ac:dyDescent="0.15">
      <c r="A15" t="s">
        <v>692</v>
      </c>
      <c r="B15">
        <v>4803</v>
      </c>
      <c r="C15">
        <v>0.68686237770000003</v>
      </c>
      <c r="D15">
        <v>0.60721472440000002</v>
      </c>
      <c r="E15" s="64" t="str">
        <f t="shared" si="1"/>
        <v>陕西</v>
      </c>
      <c r="F15" s="64">
        <f t="shared" si="2"/>
        <v>4803</v>
      </c>
      <c r="G15" s="29">
        <f t="shared" si="0"/>
        <v>0.68686237770000003</v>
      </c>
      <c r="H15" s="29">
        <f t="shared" si="0"/>
        <v>0.60721472440000002</v>
      </c>
    </row>
    <row r="16" spans="1:8" x14ac:dyDescent="0.15">
      <c r="A16" t="s">
        <v>690</v>
      </c>
      <c r="B16">
        <v>3822</v>
      </c>
      <c r="C16">
        <v>0.67163788589999995</v>
      </c>
      <c r="D16">
        <v>0.61964820310000002</v>
      </c>
      <c r="E16" s="64" t="str">
        <f t="shared" si="1"/>
        <v>山东</v>
      </c>
      <c r="F16" s="64">
        <f t="shared" si="2"/>
        <v>3822</v>
      </c>
      <c r="G16" s="29">
        <f t="shared" si="0"/>
        <v>0.67163788589999995</v>
      </c>
      <c r="H16" s="29">
        <f t="shared" si="0"/>
        <v>0.61964820310000002</v>
      </c>
    </row>
    <row r="17" spans="1:8" x14ac:dyDescent="0.15">
      <c r="A17" t="s">
        <v>687</v>
      </c>
      <c r="B17">
        <v>3510</v>
      </c>
      <c r="C17">
        <v>0.69031339030000005</v>
      </c>
      <c r="D17">
        <v>0.64225009519999998</v>
      </c>
      <c r="E17" s="64" t="s">
        <v>1229</v>
      </c>
      <c r="F17" s="64">
        <f t="shared" si="2"/>
        <v>3510</v>
      </c>
      <c r="G17" s="29">
        <f t="shared" si="0"/>
        <v>0.69031339030000005</v>
      </c>
      <c r="H17" s="29">
        <f t="shared" si="0"/>
        <v>0.64225009519999998</v>
      </c>
    </row>
    <row r="18" spans="1:8" x14ac:dyDescent="0.15">
      <c r="A18" t="s">
        <v>677</v>
      </c>
      <c r="B18">
        <v>3490</v>
      </c>
      <c r="C18">
        <v>0.6263610315</v>
      </c>
      <c r="D18">
        <v>0.5480483236</v>
      </c>
      <c r="E18" s="64" t="str">
        <f t="shared" si="1"/>
        <v>海南</v>
      </c>
      <c r="F18" s="64">
        <f t="shared" si="2"/>
        <v>3490</v>
      </c>
      <c r="G18" s="29">
        <f t="shared" si="0"/>
        <v>0.6263610315</v>
      </c>
      <c r="H18" s="29">
        <f t="shared" si="0"/>
        <v>0.5480483236</v>
      </c>
    </row>
    <row r="19" spans="1:8" x14ac:dyDescent="0.15">
      <c r="A19" t="s">
        <v>683</v>
      </c>
      <c r="B19">
        <v>3452</v>
      </c>
      <c r="C19">
        <v>0.6645422943</v>
      </c>
      <c r="D19">
        <v>0.62289509070000004</v>
      </c>
      <c r="E19" s="64" t="str">
        <f t="shared" si="1"/>
        <v>吉林</v>
      </c>
      <c r="F19" s="64">
        <f t="shared" si="2"/>
        <v>3452</v>
      </c>
      <c r="G19" s="29">
        <f t="shared" si="2"/>
        <v>0.6645422943</v>
      </c>
      <c r="H19" s="29">
        <f t="shared" si="2"/>
        <v>0.62289509070000004</v>
      </c>
    </row>
    <row r="20" spans="1:8" x14ac:dyDescent="0.15">
      <c r="A20" t="s">
        <v>671</v>
      </c>
      <c r="B20">
        <v>3279</v>
      </c>
      <c r="C20">
        <v>0.68465995729999996</v>
      </c>
      <c r="D20">
        <v>0.64909534349999998</v>
      </c>
      <c r="E20" s="64" t="str">
        <f t="shared" si="1"/>
        <v>安徽</v>
      </c>
      <c r="F20" s="64">
        <f t="shared" si="2"/>
        <v>3279</v>
      </c>
      <c r="G20" s="29">
        <f t="shared" si="2"/>
        <v>0.68465995729999996</v>
      </c>
      <c r="H20" s="29">
        <f t="shared" si="2"/>
        <v>0.64909534349999998</v>
      </c>
    </row>
    <row r="21" spans="1:8" x14ac:dyDescent="0.15">
      <c r="A21" t="s">
        <v>682</v>
      </c>
      <c r="B21">
        <v>3220</v>
      </c>
      <c r="C21">
        <v>0.70403726710000003</v>
      </c>
      <c r="D21">
        <v>0.63778198949999998</v>
      </c>
      <c r="E21" s="64" t="str">
        <f t="shared" si="1"/>
        <v>湖南</v>
      </c>
      <c r="F21" s="64">
        <f t="shared" si="2"/>
        <v>3220</v>
      </c>
      <c r="G21" s="29">
        <f t="shared" si="2"/>
        <v>0.70403726710000003</v>
      </c>
      <c r="H21" s="29">
        <f t="shared" si="2"/>
        <v>0.63778198949999998</v>
      </c>
    </row>
    <row r="22" spans="1:8" x14ac:dyDescent="0.15">
      <c r="A22" t="s">
        <v>680</v>
      </c>
      <c r="B22">
        <v>3118</v>
      </c>
      <c r="C22">
        <v>0.66549069920000004</v>
      </c>
      <c r="D22">
        <v>0.6263662472</v>
      </c>
      <c r="E22" s="64" t="str">
        <f t="shared" si="1"/>
        <v>黑龙江</v>
      </c>
      <c r="F22" s="64">
        <f t="shared" si="2"/>
        <v>3118</v>
      </c>
      <c r="G22" s="29">
        <f t="shared" si="2"/>
        <v>0.66549069920000004</v>
      </c>
      <c r="H22" s="29">
        <f t="shared" si="2"/>
        <v>0.6263662472</v>
      </c>
    </row>
    <row r="23" spans="1:8" x14ac:dyDescent="0.15">
      <c r="A23" t="s">
        <v>685</v>
      </c>
      <c r="B23">
        <v>2868</v>
      </c>
      <c r="C23">
        <v>0.69456066949999995</v>
      </c>
      <c r="D23">
        <v>0.61931907230000005</v>
      </c>
      <c r="E23" s="64" t="str">
        <f t="shared" si="1"/>
        <v>江西</v>
      </c>
      <c r="F23" s="64">
        <f t="shared" si="2"/>
        <v>2868</v>
      </c>
      <c r="G23" s="29">
        <f t="shared" si="2"/>
        <v>0.69456066949999995</v>
      </c>
      <c r="H23" s="29">
        <f t="shared" si="2"/>
        <v>0.61931907230000005</v>
      </c>
    </row>
    <row r="24" spans="1:8" x14ac:dyDescent="0.15">
      <c r="A24" t="s">
        <v>681</v>
      </c>
      <c r="B24">
        <v>2275</v>
      </c>
      <c r="C24">
        <v>0.7191208791</v>
      </c>
      <c r="D24">
        <v>0.67518684110000005</v>
      </c>
      <c r="E24" s="64" t="str">
        <f t="shared" si="1"/>
        <v>湖北</v>
      </c>
      <c r="F24" s="64">
        <f t="shared" si="2"/>
        <v>2275</v>
      </c>
      <c r="G24" s="29">
        <f t="shared" si="2"/>
        <v>0.7191208791</v>
      </c>
      <c r="H24" s="29">
        <f t="shared" si="2"/>
        <v>0.67518684110000005</v>
      </c>
    </row>
    <row r="25" spans="1:8" x14ac:dyDescent="0.15">
      <c r="A25" t="s">
        <v>673</v>
      </c>
      <c r="B25">
        <v>2054</v>
      </c>
      <c r="C25">
        <v>0.71665043819999996</v>
      </c>
      <c r="D25">
        <v>0.65106997020000001</v>
      </c>
      <c r="E25" s="64" t="str">
        <f t="shared" si="1"/>
        <v>甘肃</v>
      </c>
      <c r="F25" s="64">
        <f t="shared" si="2"/>
        <v>2054</v>
      </c>
      <c r="G25" s="29">
        <f t="shared" si="2"/>
        <v>0.71665043819999996</v>
      </c>
      <c r="H25" s="29">
        <f t="shared" si="2"/>
        <v>0.65106997020000001</v>
      </c>
    </row>
    <row r="26" spans="1:8" x14ac:dyDescent="0.15">
      <c r="A26" t="s">
        <v>304</v>
      </c>
      <c r="B26">
        <v>2024</v>
      </c>
      <c r="C26">
        <v>0.69120553360000003</v>
      </c>
      <c r="D26">
        <v>0.61602706900000004</v>
      </c>
      <c r="E26" s="64" t="str">
        <f t="shared" si="1"/>
        <v>重庆</v>
      </c>
      <c r="F26" s="64">
        <f t="shared" si="2"/>
        <v>2024</v>
      </c>
      <c r="G26" s="29">
        <f t="shared" si="2"/>
        <v>0.69120553360000003</v>
      </c>
      <c r="H26" s="29">
        <f t="shared" si="2"/>
        <v>0.61602706900000004</v>
      </c>
    </row>
    <row r="27" spans="1:8" x14ac:dyDescent="0.15">
      <c r="A27" t="s">
        <v>230</v>
      </c>
      <c r="B27">
        <v>1921</v>
      </c>
      <c r="C27">
        <v>0.69599167100000003</v>
      </c>
      <c r="D27">
        <v>0.62706294969999998</v>
      </c>
      <c r="E27" s="64" t="str">
        <f t="shared" si="1"/>
        <v>北京</v>
      </c>
      <c r="F27" s="64">
        <f t="shared" si="2"/>
        <v>1921</v>
      </c>
      <c r="G27" s="29">
        <f t="shared" si="2"/>
        <v>0.69599167100000003</v>
      </c>
      <c r="H27" s="29">
        <f t="shared" si="2"/>
        <v>0.62706294969999998</v>
      </c>
    </row>
    <row r="28" spans="1:8" x14ac:dyDescent="0.15">
      <c r="A28" t="s">
        <v>219</v>
      </c>
      <c r="B28">
        <v>1233</v>
      </c>
      <c r="C28">
        <v>0.61881589619999999</v>
      </c>
      <c r="D28">
        <v>0.57493506299999997</v>
      </c>
      <c r="E28" s="64" t="str">
        <f t="shared" si="1"/>
        <v>天津</v>
      </c>
      <c r="F28" s="64">
        <f t="shared" si="2"/>
        <v>1233</v>
      </c>
      <c r="G28" s="29">
        <f t="shared" si="2"/>
        <v>0.61881589619999999</v>
      </c>
      <c r="H28" s="29">
        <f t="shared" si="2"/>
        <v>0.57493506299999997</v>
      </c>
    </row>
    <row r="29" spans="1:8" x14ac:dyDescent="0.15">
      <c r="A29" t="s">
        <v>277</v>
      </c>
      <c r="B29">
        <v>981</v>
      </c>
      <c r="C29">
        <v>0.70030581039999995</v>
      </c>
      <c r="D29">
        <v>0.66277154100000002</v>
      </c>
      <c r="E29" s="64" t="str">
        <f t="shared" si="1"/>
        <v>上海</v>
      </c>
      <c r="F29" s="64">
        <f t="shared" si="2"/>
        <v>981</v>
      </c>
      <c r="G29" s="29">
        <f t="shared" si="2"/>
        <v>0.70030581039999995</v>
      </c>
      <c r="H29" s="29">
        <f t="shared" si="2"/>
        <v>0.66277154100000002</v>
      </c>
    </row>
    <row r="30" spans="1:8" x14ac:dyDescent="0.15">
      <c r="A30" t="s">
        <v>688</v>
      </c>
      <c r="B30">
        <v>223</v>
      </c>
      <c r="C30">
        <v>0.76681614350000005</v>
      </c>
      <c r="D30">
        <v>0.7321931881</v>
      </c>
      <c r="E30" s="64" t="str">
        <f t="shared" si="1"/>
        <v>宁夏</v>
      </c>
      <c r="F30" s="64">
        <f t="shared" si="2"/>
        <v>223</v>
      </c>
      <c r="G30" s="29">
        <f t="shared" si="2"/>
        <v>0.76681614350000005</v>
      </c>
      <c r="H30" s="29">
        <f t="shared" si="2"/>
        <v>0.7321931881</v>
      </c>
    </row>
    <row r="31" spans="1:8" x14ac:dyDescent="0.15">
      <c r="A31" t="s">
        <v>689</v>
      </c>
      <c r="B31">
        <v>71</v>
      </c>
      <c r="C31">
        <v>0.69014084509999996</v>
      </c>
      <c r="D31">
        <v>0.67448602849999995</v>
      </c>
      <c r="E31" s="64" t="str">
        <f t="shared" si="1"/>
        <v>青海</v>
      </c>
      <c r="F31" s="64">
        <f t="shared" si="2"/>
        <v>71</v>
      </c>
      <c r="G31" s="29">
        <f t="shared" si="2"/>
        <v>0.69014084509999996</v>
      </c>
      <c r="H31" s="29">
        <f t="shared" si="2"/>
        <v>0.67448602849999995</v>
      </c>
    </row>
    <row r="33" spans="1:8" x14ac:dyDescent="0.15">
      <c r="A33" s="64" t="s">
        <v>1230</v>
      </c>
      <c r="B33" s="64"/>
      <c r="C33" s="64"/>
      <c r="D33" s="64"/>
      <c r="E33" s="64"/>
      <c r="F33" s="64"/>
      <c r="G33" s="64"/>
      <c r="H33" s="64"/>
    </row>
    <row r="34" spans="1:8" x14ac:dyDescent="0.15">
      <c r="A34" s="64" t="s">
        <v>395</v>
      </c>
      <c r="B34" s="64" t="s">
        <v>392</v>
      </c>
      <c r="C34" s="64" t="s">
        <v>966</v>
      </c>
      <c r="D34" s="64" t="s">
        <v>1223</v>
      </c>
      <c r="E34" s="64" t="s">
        <v>1225</v>
      </c>
      <c r="F34" s="64" t="s">
        <v>1226</v>
      </c>
      <c r="G34" s="64" t="s">
        <v>1227</v>
      </c>
      <c r="H34" s="64" t="s">
        <v>1228</v>
      </c>
    </row>
    <row r="35" spans="1:8" x14ac:dyDescent="0.15">
      <c r="A35" s="64" t="s">
        <v>674</v>
      </c>
      <c r="B35" s="64">
        <v>15399</v>
      </c>
      <c r="C35" s="64">
        <v>0.68017403730000003</v>
      </c>
      <c r="D35" s="64">
        <v>0.60617190659999998</v>
      </c>
      <c r="E35" s="64" t="str">
        <f>LEFT(A35,LEN(A35)-1)</f>
        <v>广东</v>
      </c>
      <c r="F35" s="64">
        <f>B35</f>
        <v>15399</v>
      </c>
      <c r="G35" s="29">
        <f t="shared" ref="G35:G63" si="3">C35</f>
        <v>0.68017403730000003</v>
      </c>
      <c r="H35" s="29">
        <f t="shared" ref="H35:H63" si="4">D35</f>
        <v>0.60617190659999998</v>
      </c>
    </row>
    <row r="36" spans="1:8" x14ac:dyDescent="0.15">
      <c r="A36" s="64" t="s">
        <v>679</v>
      </c>
      <c r="B36" s="64">
        <v>9257</v>
      </c>
      <c r="C36" s="64">
        <v>0.72334449609999996</v>
      </c>
      <c r="D36" s="64">
        <v>0.68100892290000004</v>
      </c>
      <c r="E36" s="64" t="str">
        <f t="shared" ref="E36:E48" si="5">LEFT(A36,LEN(A36)-1)</f>
        <v>河南</v>
      </c>
      <c r="F36" s="64">
        <f t="shared" ref="F36:F63" si="6">B36</f>
        <v>9257</v>
      </c>
      <c r="G36" s="29">
        <f t="shared" si="3"/>
        <v>0.72334449609999996</v>
      </c>
      <c r="H36" s="29">
        <f t="shared" si="4"/>
        <v>0.68100892290000004</v>
      </c>
    </row>
    <row r="37" spans="1:8" x14ac:dyDescent="0.15">
      <c r="A37" s="64" t="s">
        <v>694</v>
      </c>
      <c r="B37" s="64">
        <v>9068</v>
      </c>
      <c r="C37" s="64">
        <v>0.69100132329999997</v>
      </c>
      <c r="D37" s="64">
        <v>0.61861234939999998</v>
      </c>
      <c r="E37" s="64" t="str">
        <f t="shared" si="5"/>
        <v>云南</v>
      </c>
      <c r="F37" s="64">
        <f t="shared" si="6"/>
        <v>9068</v>
      </c>
      <c r="G37" s="29">
        <f t="shared" si="3"/>
        <v>0.69100132329999997</v>
      </c>
      <c r="H37" s="29">
        <f t="shared" si="4"/>
        <v>0.61861234939999998</v>
      </c>
    </row>
    <row r="38" spans="1:8" x14ac:dyDescent="0.15">
      <c r="A38" s="64" t="s">
        <v>693</v>
      </c>
      <c r="B38" s="64">
        <v>8300</v>
      </c>
      <c r="C38" s="64">
        <v>0.67602409640000005</v>
      </c>
      <c r="D38" s="64">
        <v>0.61509639110000003</v>
      </c>
      <c r="E38" s="64" t="str">
        <f t="shared" si="5"/>
        <v>四川</v>
      </c>
      <c r="F38" s="64">
        <f t="shared" si="6"/>
        <v>8300</v>
      </c>
      <c r="G38" s="29">
        <f t="shared" si="3"/>
        <v>0.67602409640000005</v>
      </c>
      <c r="H38" s="29">
        <f t="shared" si="4"/>
        <v>0.61509639110000003</v>
      </c>
    </row>
    <row r="39" spans="1:8" x14ac:dyDescent="0.15">
      <c r="A39" s="64" t="s">
        <v>672</v>
      </c>
      <c r="B39" s="64">
        <v>8120</v>
      </c>
      <c r="C39" s="64">
        <v>0.71059113299999999</v>
      </c>
      <c r="D39" s="64">
        <v>0.66427431690000005</v>
      </c>
      <c r="E39" s="64" t="str">
        <f t="shared" si="5"/>
        <v>福建</v>
      </c>
      <c r="F39" s="64">
        <f t="shared" si="6"/>
        <v>8120</v>
      </c>
      <c r="G39" s="29">
        <f t="shared" si="3"/>
        <v>0.71059113299999999</v>
      </c>
      <c r="H39" s="29">
        <f t="shared" si="4"/>
        <v>0.66427431690000005</v>
      </c>
    </row>
    <row r="40" spans="1:8" x14ac:dyDescent="0.15">
      <c r="A40" s="64" t="s">
        <v>695</v>
      </c>
      <c r="B40" s="64">
        <v>7667</v>
      </c>
      <c r="C40" s="64">
        <v>0.69740446069999995</v>
      </c>
      <c r="D40" s="64">
        <v>0.66578813780000001</v>
      </c>
      <c r="E40" s="64" t="str">
        <f t="shared" si="5"/>
        <v>浙江</v>
      </c>
      <c r="F40" s="64">
        <f t="shared" si="6"/>
        <v>7667</v>
      </c>
      <c r="G40" s="29">
        <f t="shared" si="3"/>
        <v>0.69740446069999995</v>
      </c>
      <c r="H40" s="29">
        <f t="shared" si="4"/>
        <v>0.66578813780000001</v>
      </c>
    </row>
    <row r="41" spans="1:8" x14ac:dyDescent="0.15">
      <c r="A41" s="64" t="s">
        <v>675</v>
      </c>
      <c r="B41" s="64">
        <v>7589</v>
      </c>
      <c r="C41" s="64">
        <v>0.7091843458</v>
      </c>
      <c r="D41" s="64">
        <v>0.60894020989999997</v>
      </c>
      <c r="E41" s="64" t="str">
        <f t="shared" si="5"/>
        <v>广西</v>
      </c>
      <c r="F41" s="64">
        <f t="shared" si="6"/>
        <v>7589</v>
      </c>
      <c r="G41" s="29">
        <f t="shared" si="3"/>
        <v>0.7091843458</v>
      </c>
      <c r="H41" s="29">
        <f t="shared" si="4"/>
        <v>0.60894020989999997</v>
      </c>
    </row>
    <row r="42" spans="1:8" x14ac:dyDescent="0.15">
      <c r="A42" s="64" t="s">
        <v>684</v>
      </c>
      <c r="B42" s="64">
        <v>7252</v>
      </c>
      <c r="C42" s="64">
        <v>0.72517926089999996</v>
      </c>
      <c r="D42" s="64">
        <v>0.65263406680000002</v>
      </c>
      <c r="E42" s="64" t="str">
        <f t="shared" si="5"/>
        <v>江苏</v>
      </c>
      <c r="F42" s="64">
        <f t="shared" si="6"/>
        <v>7252</v>
      </c>
      <c r="G42" s="29">
        <f t="shared" si="3"/>
        <v>0.72517926089999996</v>
      </c>
      <c r="H42" s="29">
        <f t="shared" si="4"/>
        <v>0.65263406680000002</v>
      </c>
    </row>
    <row r="43" spans="1:8" x14ac:dyDescent="0.15">
      <c r="A43" s="64" t="s">
        <v>686</v>
      </c>
      <c r="B43" s="64">
        <v>7175</v>
      </c>
      <c r="C43" s="64">
        <v>0.66285714289999997</v>
      </c>
      <c r="D43" s="64">
        <v>0.60358292710000006</v>
      </c>
      <c r="E43" s="64" t="str">
        <f t="shared" si="5"/>
        <v>辽宁</v>
      </c>
      <c r="F43" s="64">
        <f t="shared" si="6"/>
        <v>7175</v>
      </c>
      <c r="G43" s="29">
        <f t="shared" si="3"/>
        <v>0.66285714289999997</v>
      </c>
      <c r="H43" s="29">
        <f t="shared" si="4"/>
        <v>0.60358292710000006</v>
      </c>
    </row>
    <row r="44" spans="1:8" x14ac:dyDescent="0.15">
      <c r="A44" s="64" t="s">
        <v>691</v>
      </c>
      <c r="B44" s="64">
        <v>6555</v>
      </c>
      <c r="C44" s="64">
        <v>0.69870327990000003</v>
      </c>
      <c r="D44" s="64">
        <v>0.63554978679999996</v>
      </c>
      <c r="E44" s="64" t="str">
        <f t="shared" si="5"/>
        <v>山西</v>
      </c>
      <c r="F44" s="64">
        <f t="shared" si="6"/>
        <v>6555</v>
      </c>
      <c r="G44" s="29">
        <f t="shared" si="3"/>
        <v>0.69870327990000003</v>
      </c>
      <c r="H44" s="29">
        <f t="shared" si="4"/>
        <v>0.63554978679999996</v>
      </c>
    </row>
    <row r="45" spans="1:8" x14ac:dyDescent="0.15">
      <c r="A45" s="64" t="s">
        <v>676</v>
      </c>
      <c r="B45" s="64">
        <v>6533</v>
      </c>
      <c r="C45" s="64">
        <v>0.68712689419999995</v>
      </c>
      <c r="D45" s="64">
        <v>0.62880522000000005</v>
      </c>
      <c r="E45" s="64" t="str">
        <f t="shared" si="5"/>
        <v>贵州</v>
      </c>
      <c r="F45" s="64">
        <f t="shared" si="6"/>
        <v>6533</v>
      </c>
      <c r="G45" s="29">
        <f t="shared" si="3"/>
        <v>0.68712689419999995</v>
      </c>
      <c r="H45" s="29">
        <f t="shared" si="4"/>
        <v>0.62880522000000005</v>
      </c>
    </row>
    <row r="46" spans="1:8" x14ac:dyDescent="0.15">
      <c r="A46" s="64" t="s">
        <v>678</v>
      </c>
      <c r="B46" s="64">
        <v>5461</v>
      </c>
      <c r="C46" s="64">
        <v>0.68833546970000004</v>
      </c>
      <c r="D46" s="64">
        <v>0.64021009699999998</v>
      </c>
      <c r="E46" s="64" t="str">
        <f t="shared" si="5"/>
        <v>河北</v>
      </c>
      <c r="F46" s="64">
        <f t="shared" si="6"/>
        <v>5461</v>
      </c>
      <c r="G46" s="29">
        <f t="shared" si="3"/>
        <v>0.68833546970000004</v>
      </c>
      <c r="H46" s="29">
        <f t="shared" si="4"/>
        <v>0.64021009699999998</v>
      </c>
    </row>
    <row r="47" spans="1:8" x14ac:dyDescent="0.15">
      <c r="A47" s="64" t="s">
        <v>692</v>
      </c>
      <c r="B47" s="64">
        <v>4803</v>
      </c>
      <c r="C47" s="64">
        <v>0.68686237770000003</v>
      </c>
      <c r="D47" s="64">
        <v>0.60865068229999997</v>
      </c>
      <c r="E47" s="64" t="str">
        <f t="shared" si="5"/>
        <v>陕西</v>
      </c>
      <c r="F47" s="64">
        <f t="shared" si="6"/>
        <v>4803</v>
      </c>
      <c r="G47" s="29">
        <f t="shared" si="3"/>
        <v>0.68686237770000003</v>
      </c>
      <c r="H47" s="29">
        <f t="shared" si="4"/>
        <v>0.60865068229999997</v>
      </c>
    </row>
    <row r="48" spans="1:8" x14ac:dyDescent="0.15">
      <c r="A48" s="64" t="s">
        <v>690</v>
      </c>
      <c r="B48" s="64">
        <v>3822</v>
      </c>
      <c r="C48" s="64">
        <v>0.67163788589999995</v>
      </c>
      <c r="D48" s="64">
        <v>0.62234233640000003</v>
      </c>
      <c r="E48" s="64" t="str">
        <f t="shared" si="5"/>
        <v>山东</v>
      </c>
      <c r="F48" s="64">
        <f t="shared" si="6"/>
        <v>3822</v>
      </c>
      <c r="G48" s="29">
        <f t="shared" si="3"/>
        <v>0.67163788589999995</v>
      </c>
      <c r="H48" s="29">
        <f t="shared" si="4"/>
        <v>0.62234233640000003</v>
      </c>
    </row>
    <row r="49" spans="1:8" x14ac:dyDescent="0.15">
      <c r="A49" s="64" t="s">
        <v>687</v>
      </c>
      <c r="B49" s="64">
        <v>3510</v>
      </c>
      <c r="C49" s="64">
        <v>0.69031339030000005</v>
      </c>
      <c r="D49" s="64">
        <v>0.64299473669999996</v>
      </c>
      <c r="E49" s="64" t="s">
        <v>1229</v>
      </c>
      <c r="F49" s="64">
        <f t="shared" si="6"/>
        <v>3510</v>
      </c>
      <c r="G49" s="29">
        <f t="shared" si="3"/>
        <v>0.69031339030000005</v>
      </c>
      <c r="H49" s="29">
        <f t="shared" si="4"/>
        <v>0.64299473669999996</v>
      </c>
    </row>
    <row r="50" spans="1:8" x14ac:dyDescent="0.15">
      <c r="A50" s="64" t="s">
        <v>677</v>
      </c>
      <c r="B50" s="64">
        <v>3490</v>
      </c>
      <c r="C50" s="64">
        <v>0.6263610315</v>
      </c>
      <c r="D50" s="64">
        <v>0.54876175449999998</v>
      </c>
      <c r="E50" s="64" t="str">
        <f t="shared" ref="E50:E63" si="7">LEFT(A50,LEN(A50)-1)</f>
        <v>海南</v>
      </c>
      <c r="F50" s="64">
        <f t="shared" si="6"/>
        <v>3490</v>
      </c>
      <c r="G50" s="29">
        <f t="shared" si="3"/>
        <v>0.6263610315</v>
      </c>
      <c r="H50" s="29">
        <f t="shared" si="4"/>
        <v>0.54876175449999998</v>
      </c>
    </row>
    <row r="51" spans="1:8" x14ac:dyDescent="0.15">
      <c r="A51" s="64" t="s">
        <v>683</v>
      </c>
      <c r="B51" s="64">
        <v>3452</v>
      </c>
      <c r="C51" s="64">
        <v>0.6645422943</v>
      </c>
      <c r="D51" s="64">
        <v>0.62572278589999997</v>
      </c>
      <c r="E51" s="64" t="str">
        <f t="shared" si="7"/>
        <v>吉林</v>
      </c>
      <c r="F51" s="64">
        <f t="shared" si="6"/>
        <v>3452</v>
      </c>
      <c r="G51" s="29">
        <f t="shared" si="3"/>
        <v>0.6645422943</v>
      </c>
      <c r="H51" s="29">
        <f t="shared" si="4"/>
        <v>0.62572278589999997</v>
      </c>
    </row>
    <row r="52" spans="1:8" x14ac:dyDescent="0.15">
      <c r="A52" s="64" t="s">
        <v>671</v>
      </c>
      <c r="B52" s="64">
        <v>3279</v>
      </c>
      <c r="C52" s="64">
        <v>0.68465995729999996</v>
      </c>
      <c r="D52" s="64">
        <v>0.64942704399999995</v>
      </c>
      <c r="E52" s="64" t="str">
        <f t="shared" si="7"/>
        <v>安徽</v>
      </c>
      <c r="F52" s="64">
        <f t="shared" si="6"/>
        <v>3279</v>
      </c>
      <c r="G52" s="29">
        <f t="shared" si="3"/>
        <v>0.68465995729999996</v>
      </c>
      <c r="H52" s="29">
        <f t="shared" si="4"/>
        <v>0.64942704399999995</v>
      </c>
    </row>
    <row r="53" spans="1:8" x14ac:dyDescent="0.15">
      <c r="A53" s="64" t="s">
        <v>682</v>
      </c>
      <c r="B53" s="64">
        <v>3220</v>
      </c>
      <c r="C53" s="64">
        <v>0.70403726710000003</v>
      </c>
      <c r="D53" s="64">
        <v>0.6399186832</v>
      </c>
      <c r="E53" s="64" t="str">
        <f t="shared" si="7"/>
        <v>湖南</v>
      </c>
      <c r="F53" s="64">
        <f t="shared" si="6"/>
        <v>3220</v>
      </c>
      <c r="G53" s="29">
        <f t="shared" si="3"/>
        <v>0.70403726710000003</v>
      </c>
      <c r="H53" s="29">
        <f t="shared" si="4"/>
        <v>0.6399186832</v>
      </c>
    </row>
    <row r="54" spans="1:8" x14ac:dyDescent="0.15">
      <c r="A54" s="64" t="s">
        <v>680</v>
      </c>
      <c r="B54" s="64">
        <v>3118</v>
      </c>
      <c r="C54" s="64">
        <v>0.66549069920000004</v>
      </c>
      <c r="D54" s="64">
        <v>0.62819151380000005</v>
      </c>
      <c r="E54" s="64" t="str">
        <f t="shared" si="7"/>
        <v>黑龙江</v>
      </c>
      <c r="F54" s="64">
        <f t="shared" si="6"/>
        <v>3118</v>
      </c>
      <c r="G54" s="29">
        <f t="shared" si="3"/>
        <v>0.66549069920000004</v>
      </c>
      <c r="H54" s="29">
        <f t="shared" si="4"/>
        <v>0.62819151380000005</v>
      </c>
    </row>
    <row r="55" spans="1:8" x14ac:dyDescent="0.15">
      <c r="A55" s="64" t="s">
        <v>685</v>
      </c>
      <c r="B55" s="64">
        <v>2868</v>
      </c>
      <c r="C55" s="64">
        <v>0.69456066949999995</v>
      </c>
      <c r="D55" s="64">
        <v>0.62147270330000004</v>
      </c>
      <c r="E55" s="64" t="str">
        <f t="shared" si="7"/>
        <v>江西</v>
      </c>
      <c r="F55" s="64">
        <f t="shared" si="6"/>
        <v>2868</v>
      </c>
      <c r="G55" s="29">
        <f t="shared" si="3"/>
        <v>0.69456066949999995</v>
      </c>
      <c r="H55" s="29">
        <f t="shared" si="4"/>
        <v>0.62147270330000004</v>
      </c>
    </row>
    <row r="56" spans="1:8" x14ac:dyDescent="0.15">
      <c r="A56" s="64" t="s">
        <v>681</v>
      </c>
      <c r="B56" s="64">
        <v>2275</v>
      </c>
      <c r="C56" s="64">
        <v>0.7191208791</v>
      </c>
      <c r="D56" s="64">
        <v>0.67534440100000004</v>
      </c>
      <c r="E56" s="64" t="str">
        <f t="shared" si="7"/>
        <v>湖北</v>
      </c>
      <c r="F56" s="64">
        <f t="shared" si="6"/>
        <v>2275</v>
      </c>
      <c r="G56" s="29">
        <f t="shared" si="3"/>
        <v>0.7191208791</v>
      </c>
      <c r="H56" s="29">
        <f t="shared" si="4"/>
        <v>0.67534440100000004</v>
      </c>
    </row>
    <row r="57" spans="1:8" x14ac:dyDescent="0.15">
      <c r="A57" s="64" t="s">
        <v>673</v>
      </c>
      <c r="B57" s="64">
        <v>2054</v>
      </c>
      <c r="C57" s="64">
        <v>0.71665043819999996</v>
      </c>
      <c r="D57" s="64">
        <v>0.65110970759999998</v>
      </c>
      <c r="E57" s="64" t="str">
        <f t="shared" si="7"/>
        <v>甘肃</v>
      </c>
      <c r="F57" s="64">
        <f t="shared" si="6"/>
        <v>2054</v>
      </c>
      <c r="G57" s="29">
        <f t="shared" si="3"/>
        <v>0.71665043819999996</v>
      </c>
      <c r="H57" s="29">
        <f t="shared" si="4"/>
        <v>0.65110970759999998</v>
      </c>
    </row>
    <row r="58" spans="1:8" x14ac:dyDescent="0.15">
      <c r="A58" s="64" t="s">
        <v>304</v>
      </c>
      <c r="B58" s="64">
        <v>2024</v>
      </c>
      <c r="C58" s="64">
        <v>0.69120553360000003</v>
      </c>
      <c r="D58" s="64">
        <v>0.61713988919999996</v>
      </c>
      <c r="E58" s="64" t="str">
        <f t="shared" si="7"/>
        <v>重庆</v>
      </c>
      <c r="F58" s="64">
        <f t="shared" si="6"/>
        <v>2024</v>
      </c>
      <c r="G58" s="29">
        <f t="shared" si="3"/>
        <v>0.69120553360000003</v>
      </c>
      <c r="H58" s="29">
        <f t="shared" si="4"/>
        <v>0.61713988919999996</v>
      </c>
    </row>
    <row r="59" spans="1:8" x14ac:dyDescent="0.15">
      <c r="A59" s="64" t="s">
        <v>230</v>
      </c>
      <c r="B59" s="64">
        <v>1921</v>
      </c>
      <c r="C59" s="64">
        <v>0.69599167100000003</v>
      </c>
      <c r="D59" s="64">
        <v>0.62698911989999995</v>
      </c>
      <c r="E59" s="64" t="str">
        <f t="shared" si="7"/>
        <v>北京</v>
      </c>
      <c r="F59" s="64">
        <f t="shared" si="6"/>
        <v>1921</v>
      </c>
      <c r="G59" s="29">
        <f t="shared" si="3"/>
        <v>0.69599167100000003</v>
      </c>
      <c r="H59" s="29">
        <f t="shared" si="4"/>
        <v>0.62698911989999995</v>
      </c>
    </row>
    <row r="60" spans="1:8" x14ac:dyDescent="0.15">
      <c r="A60" s="64" t="s">
        <v>219</v>
      </c>
      <c r="B60" s="64">
        <v>1233</v>
      </c>
      <c r="C60" s="64">
        <v>0.61881589619999999</v>
      </c>
      <c r="D60" s="64">
        <v>0.57532549249999998</v>
      </c>
      <c r="E60" s="64" t="str">
        <f t="shared" si="7"/>
        <v>天津</v>
      </c>
      <c r="F60" s="64">
        <f t="shared" si="6"/>
        <v>1233</v>
      </c>
      <c r="G60" s="29">
        <f t="shared" si="3"/>
        <v>0.61881589619999999</v>
      </c>
      <c r="H60" s="29">
        <f t="shared" si="4"/>
        <v>0.57532549249999998</v>
      </c>
    </row>
    <row r="61" spans="1:8" x14ac:dyDescent="0.15">
      <c r="A61" s="64" t="s">
        <v>277</v>
      </c>
      <c r="B61" s="64">
        <v>981</v>
      </c>
      <c r="C61" s="64">
        <v>0.70030581039999995</v>
      </c>
      <c r="D61" s="64">
        <v>0.66316778539999999</v>
      </c>
      <c r="E61" s="64" t="str">
        <f t="shared" si="7"/>
        <v>上海</v>
      </c>
      <c r="F61" s="64">
        <f t="shared" si="6"/>
        <v>981</v>
      </c>
      <c r="G61" s="29">
        <f t="shared" si="3"/>
        <v>0.70030581039999995</v>
      </c>
      <c r="H61" s="29">
        <f t="shared" si="4"/>
        <v>0.66316778539999999</v>
      </c>
    </row>
    <row r="62" spans="1:8" x14ac:dyDescent="0.15">
      <c r="A62" s="64" t="s">
        <v>688</v>
      </c>
      <c r="B62" s="64">
        <v>223</v>
      </c>
      <c r="C62" s="64">
        <v>0.76681614350000005</v>
      </c>
      <c r="D62" s="64">
        <v>0.73373487810000004</v>
      </c>
      <c r="E62" s="64" t="str">
        <f t="shared" si="7"/>
        <v>宁夏</v>
      </c>
      <c r="F62" s="64">
        <f t="shared" si="6"/>
        <v>223</v>
      </c>
      <c r="G62" s="29">
        <f t="shared" si="3"/>
        <v>0.76681614350000005</v>
      </c>
      <c r="H62" s="29">
        <f t="shared" si="4"/>
        <v>0.73373487810000004</v>
      </c>
    </row>
    <row r="63" spans="1:8" x14ac:dyDescent="0.15">
      <c r="A63" s="64" t="s">
        <v>689</v>
      </c>
      <c r="B63" s="64">
        <v>71</v>
      </c>
      <c r="C63" s="64">
        <v>0.69014084509999996</v>
      </c>
      <c r="D63" s="64">
        <v>0.67478220030000002</v>
      </c>
      <c r="E63" s="64" t="str">
        <f t="shared" si="7"/>
        <v>青海</v>
      </c>
      <c r="F63" s="64">
        <f t="shared" si="6"/>
        <v>71</v>
      </c>
      <c r="G63" s="29">
        <f t="shared" si="3"/>
        <v>0.69014084509999996</v>
      </c>
      <c r="H63" s="29">
        <f t="shared" si="4"/>
        <v>0.67478220030000002</v>
      </c>
    </row>
    <row r="65" spans="1:22" x14ac:dyDescent="0.15">
      <c r="A65" s="64" t="s">
        <v>1231</v>
      </c>
      <c r="B65" s="64"/>
      <c r="C65" s="64"/>
      <c r="D65" s="64"/>
      <c r="E65" s="64"/>
      <c r="F65" s="64"/>
      <c r="G65" s="64"/>
      <c r="H65" s="64"/>
    </row>
    <row r="66" spans="1:22" x14ac:dyDescent="0.15">
      <c r="A66" s="64" t="s">
        <v>395</v>
      </c>
      <c r="B66" s="64" t="s">
        <v>392</v>
      </c>
      <c r="C66" s="64" t="s">
        <v>966</v>
      </c>
      <c r="D66" s="64" t="s">
        <v>1223</v>
      </c>
      <c r="E66" s="64" t="s">
        <v>1225</v>
      </c>
      <c r="F66" s="64" t="s">
        <v>1226</v>
      </c>
      <c r="G66" s="64" t="s">
        <v>1227</v>
      </c>
      <c r="H66" s="64" t="s">
        <v>1228</v>
      </c>
      <c r="Q66" t="s">
        <v>395</v>
      </c>
      <c r="R66" t="s">
        <v>392</v>
      </c>
      <c r="S66" t="s">
        <v>966</v>
      </c>
      <c r="T66" t="s">
        <v>1223</v>
      </c>
    </row>
    <row r="67" spans="1:22" x14ac:dyDescent="0.15">
      <c r="A67" s="64" t="s">
        <v>674</v>
      </c>
      <c r="B67" s="64">
        <v>15399</v>
      </c>
      <c r="C67" s="64">
        <v>0.68017403730000003</v>
      </c>
      <c r="D67" s="64">
        <v>0.60737372820000002</v>
      </c>
      <c r="E67" s="64" t="str">
        <f>LEFT(A67,LEN(A67)-1)</f>
        <v>广东</v>
      </c>
      <c r="F67" s="64">
        <f>B67</f>
        <v>15399</v>
      </c>
      <c r="G67" s="29">
        <f t="shared" ref="G67:G95" si="8">C67</f>
        <v>0.68017403730000003</v>
      </c>
      <c r="H67" s="29">
        <f t="shared" ref="H67:H95" si="9">D67</f>
        <v>0.60737372820000002</v>
      </c>
      <c r="Q67" t="s">
        <v>674</v>
      </c>
      <c r="R67">
        <v>3477</v>
      </c>
      <c r="S67">
        <v>0.41098648259999998</v>
      </c>
      <c r="T67">
        <v>0.3871175865</v>
      </c>
      <c r="U67">
        <f>IF(S67&gt;=T67,1,-1)</f>
        <v>1</v>
      </c>
      <c r="V67">
        <v>3</v>
      </c>
    </row>
    <row r="68" spans="1:22" x14ac:dyDescent="0.15">
      <c r="A68" s="64" t="s">
        <v>679</v>
      </c>
      <c r="B68" s="64">
        <v>9257</v>
      </c>
      <c r="C68" s="64">
        <v>0.72334449609999996</v>
      </c>
      <c r="D68" s="64">
        <v>0.68101731939999999</v>
      </c>
      <c r="E68" s="173" t="str">
        <f t="shared" ref="E68:E95" si="10">LEFT(A68,LEN(A68)-1)</f>
        <v>河南</v>
      </c>
      <c r="F68" s="64">
        <f t="shared" ref="F68:F95" si="11">B68</f>
        <v>9257</v>
      </c>
      <c r="G68" s="29">
        <f t="shared" si="8"/>
        <v>0.72334449609999996</v>
      </c>
      <c r="H68" s="29">
        <f t="shared" si="9"/>
        <v>0.68101731939999999</v>
      </c>
      <c r="Q68" t="s">
        <v>694</v>
      </c>
      <c r="R68">
        <v>2081</v>
      </c>
      <c r="S68">
        <v>0.39452186449999999</v>
      </c>
      <c r="T68">
        <v>0.35946196549999998</v>
      </c>
      <c r="U68" s="173">
        <f t="shared" ref="U68:U131" si="12">IF(S68&gt;=T68,1,-1)</f>
        <v>1</v>
      </c>
    </row>
    <row r="69" spans="1:22" x14ac:dyDescent="0.15">
      <c r="A69" s="64" t="s">
        <v>694</v>
      </c>
      <c r="B69" s="64">
        <v>9068</v>
      </c>
      <c r="C69" s="64">
        <v>0.69100132329999997</v>
      </c>
      <c r="D69" s="64">
        <v>0.62001111019999999</v>
      </c>
      <c r="E69" s="173" t="str">
        <f t="shared" si="10"/>
        <v>云南</v>
      </c>
      <c r="F69" s="64">
        <f t="shared" si="11"/>
        <v>9068</v>
      </c>
      <c r="G69" s="29">
        <f t="shared" si="8"/>
        <v>0.69100132329999997</v>
      </c>
      <c r="H69" s="29">
        <f t="shared" si="9"/>
        <v>0.62001111019999999</v>
      </c>
      <c r="Q69" t="s">
        <v>672</v>
      </c>
      <c r="R69">
        <v>1899</v>
      </c>
      <c r="S69">
        <v>0.39020537119999998</v>
      </c>
      <c r="T69">
        <v>0.32412216630000001</v>
      </c>
      <c r="U69" s="173">
        <f t="shared" si="12"/>
        <v>1</v>
      </c>
    </row>
    <row r="70" spans="1:22" x14ac:dyDescent="0.15">
      <c r="A70" s="64" t="s">
        <v>693</v>
      </c>
      <c r="B70" s="64">
        <v>8300</v>
      </c>
      <c r="C70" s="64">
        <v>0.67602409640000005</v>
      </c>
      <c r="D70" s="64">
        <v>0.61703448080000001</v>
      </c>
      <c r="E70" s="173" t="str">
        <f t="shared" si="10"/>
        <v>四川</v>
      </c>
      <c r="F70" s="64">
        <f t="shared" si="11"/>
        <v>8300</v>
      </c>
      <c r="G70" s="29">
        <f t="shared" si="8"/>
        <v>0.67602409640000005</v>
      </c>
      <c r="H70" s="29">
        <f t="shared" si="9"/>
        <v>0.61703448080000001</v>
      </c>
      <c r="Q70" t="s">
        <v>679</v>
      </c>
      <c r="R70">
        <v>1886</v>
      </c>
      <c r="S70">
        <v>0.38069989399999998</v>
      </c>
      <c r="T70">
        <v>0.31873634639999998</v>
      </c>
      <c r="U70" s="173">
        <f t="shared" si="12"/>
        <v>1</v>
      </c>
    </row>
    <row r="71" spans="1:22" x14ac:dyDescent="0.15">
      <c r="A71" s="64" t="s">
        <v>672</v>
      </c>
      <c r="B71" s="64">
        <v>8120</v>
      </c>
      <c r="C71" s="64">
        <v>0.71059113299999999</v>
      </c>
      <c r="D71" s="64">
        <v>0.66386313220000004</v>
      </c>
      <c r="E71" s="173" t="str">
        <f t="shared" si="10"/>
        <v>福建</v>
      </c>
      <c r="F71" s="64">
        <f t="shared" si="11"/>
        <v>8120</v>
      </c>
      <c r="G71" s="29">
        <f t="shared" si="8"/>
        <v>0.71059113299999999</v>
      </c>
      <c r="H71" s="29">
        <f t="shared" si="9"/>
        <v>0.66386313220000004</v>
      </c>
      <c r="Q71" t="s">
        <v>693</v>
      </c>
      <c r="R71">
        <v>1850</v>
      </c>
      <c r="S71">
        <v>0.43459459459999999</v>
      </c>
      <c r="T71">
        <v>0.37396215129999999</v>
      </c>
      <c r="U71" s="173">
        <f t="shared" si="12"/>
        <v>1</v>
      </c>
    </row>
    <row r="72" spans="1:22" x14ac:dyDescent="0.15">
      <c r="A72" s="64" t="s">
        <v>695</v>
      </c>
      <c r="B72" s="64">
        <v>7667</v>
      </c>
      <c r="C72" s="64">
        <v>0.69740446069999995</v>
      </c>
      <c r="D72" s="64">
        <v>0.6653549232</v>
      </c>
      <c r="E72" s="173" t="str">
        <f t="shared" si="10"/>
        <v>浙江</v>
      </c>
      <c r="F72" s="64">
        <f t="shared" si="11"/>
        <v>7667</v>
      </c>
      <c r="G72" s="29">
        <f t="shared" si="8"/>
        <v>0.69740446069999995</v>
      </c>
      <c r="H72" s="29">
        <f t="shared" si="9"/>
        <v>0.6653549232</v>
      </c>
      <c r="Q72" t="s">
        <v>675</v>
      </c>
      <c r="R72">
        <v>1728</v>
      </c>
      <c r="S72">
        <v>0.36979166670000002</v>
      </c>
      <c r="T72">
        <v>0.40228447849999999</v>
      </c>
      <c r="U72" s="173">
        <f t="shared" si="12"/>
        <v>-1</v>
      </c>
    </row>
    <row r="73" spans="1:22" x14ac:dyDescent="0.15">
      <c r="A73" s="64" t="s">
        <v>675</v>
      </c>
      <c r="B73" s="64">
        <v>7589</v>
      </c>
      <c r="C73" s="64">
        <v>0.7091843458</v>
      </c>
      <c r="D73" s="64">
        <v>0.6096316128</v>
      </c>
      <c r="E73" s="173" t="str">
        <f t="shared" si="10"/>
        <v>广西</v>
      </c>
      <c r="F73" s="64">
        <f t="shared" si="11"/>
        <v>7589</v>
      </c>
      <c r="G73" s="29">
        <f t="shared" si="8"/>
        <v>0.7091843458</v>
      </c>
      <c r="H73" s="29">
        <f t="shared" si="9"/>
        <v>0.6096316128</v>
      </c>
      <c r="Q73" t="s">
        <v>686</v>
      </c>
      <c r="R73">
        <v>1709</v>
      </c>
      <c r="S73">
        <v>0.43183148040000002</v>
      </c>
      <c r="T73">
        <v>0.39009945889999997</v>
      </c>
      <c r="U73" s="173">
        <f t="shared" si="12"/>
        <v>1</v>
      </c>
    </row>
    <row r="74" spans="1:22" x14ac:dyDescent="0.15">
      <c r="A74" s="64" t="s">
        <v>684</v>
      </c>
      <c r="B74" s="64">
        <v>7252</v>
      </c>
      <c r="C74" s="64">
        <v>0.72517926089999996</v>
      </c>
      <c r="D74" s="64">
        <v>0.65222125090000005</v>
      </c>
      <c r="E74" s="173" t="str">
        <f t="shared" si="10"/>
        <v>江苏</v>
      </c>
      <c r="F74" s="64">
        <f t="shared" si="11"/>
        <v>7252</v>
      </c>
      <c r="G74" s="29">
        <f t="shared" si="8"/>
        <v>0.72517926089999996</v>
      </c>
      <c r="H74" s="29">
        <f t="shared" si="9"/>
        <v>0.65222125090000005</v>
      </c>
      <c r="Q74" t="s">
        <v>695</v>
      </c>
      <c r="R74">
        <v>1703</v>
      </c>
      <c r="S74">
        <v>0.38344098650000003</v>
      </c>
      <c r="T74">
        <v>0.34439572499999999</v>
      </c>
      <c r="U74" s="173">
        <f t="shared" si="12"/>
        <v>1</v>
      </c>
    </row>
    <row r="75" spans="1:22" x14ac:dyDescent="0.15">
      <c r="A75" s="64" t="s">
        <v>686</v>
      </c>
      <c r="B75" s="64">
        <v>7175</v>
      </c>
      <c r="C75" s="64">
        <v>0.66285714289999997</v>
      </c>
      <c r="D75" s="64">
        <v>0.60392548970000004</v>
      </c>
      <c r="E75" s="173" t="str">
        <f t="shared" si="10"/>
        <v>辽宁</v>
      </c>
      <c r="F75" s="64">
        <f t="shared" si="11"/>
        <v>7175</v>
      </c>
      <c r="G75" s="29">
        <f t="shared" si="8"/>
        <v>0.66285714289999997</v>
      </c>
      <c r="H75" s="29">
        <f t="shared" si="9"/>
        <v>0.60392548970000004</v>
      </c>
      <c r="Q75" t="s">
        <v>684</v>
      </c>
      <c r="R75">
        <v>1574</v>
      </c>
      <c r="S75">
        <v>0.37484116899999997</v>
      </c>
      <c r="T75">
        <v>0.33825755480000003</v>
      </c>
      <c r="U75" s="173">
        <f t="shared" si="12"/>
        <v>1</v>
      </c>
    </row>
    <row r="76" spans="1:22" x14ac:dyDescent="0.15">
      <c r="A76" s="64" t="s">
        <v>691</v>
      </c>
      <c r="B76" s="64">
        <v>6555</v>
      </c>
      <c r="C76" s="64">
        <v>0.69870327990000003</v>
      </c>
      <c r="D76" s="64">
        <v>0.63754880619999998</v>
      </c>
      <c r="E76" s="173" t="str">
        <f t="shared" si="10"/>
        <v>山西</v>
      </c>
      <c r="F76" s="64">
        <f t="shared" si="11"/>
        <v>6555</v>
      </c>
      <c r="G76" s="29">
        <f t="shared" si="8"/>
        <v>0.69870327990000003</v>
      </c>
      <c r="H76" s="29">
        <f t="shared" si="9"/>
        <v>0.63754880619999998</v>
      </c>
      <c r="Q76" t="s">
        <v>676</v>
      </c>
      <c r="R76">
        <v>1459</v>
      </c>
      <c r="S76">
        <v>0.39890335850000003</v>
      </c>
      <c r="T76">
        <v>0.35500747170000002</v>
      </c>
      <c r="U76" s="173">
        <f t="shared" si="12"/>
        <v>1</v>
      </c>
    </row>
    <row r="77" spans="1:22" x14ac:dyDescent="0.15">
      <c r="A77" s="64" t="s">
        <v>676</v>
      </c>
      <c r="B77" s="64">
        <v>6533</v>
      </c>
      <c r="C77" s="64">
        <v>0.68712689419999995</v>
      </c>
      <c r="D77" s="64">
        <v>0.62911883469999996</v>
      </c>
      <c r="E77" s="173" t="str">
        <f t="shared" si="10"/>
        <v>贵州</v>
      </c>
      <c r="F77" s="64">
        <f t="shared" si="11"/>
        <v>6533</v>
      </c>
      <c r="G77" s="29">
        <f t="shared" si="8"/>
        <v>0.68712689419999995</v>
      </c>
      <c r="H77" s="29">
        <f t="shared" si="9"/>
        <v>0.62911883469999996</v>
      </c>
      <c r="Q77" t="s">
        <v>691</v>
      </c>
      <c r="R77">
        <v>1440</v>
      </c>
      <c r="S77">
        <v>0.3930555556</v>
      </c>
      <c r="T77">
        <v>0.34952152539999998</v>
      </c>
      <c r="U77" s="173">
        <f t="shared" si="12"/>
        <v>1</v>
      </c>
    </row>
    <row r="78" spans="1:22" x14ac:dyDescent="0.15">
      <c r="A78" s="64" t="s">
        <v>678</v>
      </c>
      <c r="B78" s="64">
        <v>5461</v>
      </c>
      <c r="C78" s="64">
        <v>0.68833546970000004</v>
      </c>
      <c r="D78" s="64">
        <v>0.64034944890000001</v>
      </c>
      <c r="E78" s="173" t="str">
        <f t="shared" si="10"/>
        <v>河北</v>
      </c>
      <c r="F78" s="64">
        <f t="shared" si="11"/>
        <v>5461</v>
      </c>
      <c r="G78" s="29">
        <f t="shared" si="8"/>
        <v>0.68833546970000004</v>
      </c>
      <c r="H78" s="29">
        <f t="shared" si="9"/>
        <v>0.64034944890000001</v>
      </c>
      <c r="Q78" t="s">
        <v>678</v>
      </c>
      <c r="R78">
        <v>1256</v>
      </c>
      <c r="S78">
        <v>0.40923566880000001</v>
      </c>
      <c r="T78">
        <v>0.35435526699999997</v>
      </c>
      <c r="U78" s="173">
        <f t="shared" si="12"/>
        <v>1</v>
      </c>
    </row>
    <row r="79" spans="1:22" x14ac:dyDescent="0.15">
      <c r="A79" s="64" t="s">
        <v>692</v>
      </c>
      <c r="B79" s="64">
        <v>4803</v>
      </c>
      <c r="C79" s="64">
        <v>0.68686237770000003</v>
      </c>
      <c r="D79" s="64">
        <v>0.60844215229999998</v>
      </c>
      <c r="E79" s="173" t="str">
        <f t="shared" si="10"/>
        <v>陕西</v>
      </c>
      <c r="F79" s="64">
        <f t="shared" si="11"/>
        <v>4803</v>
      </c>
      <c r="G79" s="29">
        <f t="shared" si="8"/>
        <v>0.68686237770000003</v>
      </c>
      <c r="H79" s="29">
        <f t="shared" si="9"/>
        <v>0.60844215229999998</v>
      </c>
      <c r="Q79" t="s">
        <v>692</v>
      </c>
      <c r="R79">
        <v>1094</v>
      </c>
      <c r="S79">
        <v>0.40950639849999998</v>
      </c>
      <c r="T79">
        <v>0.38211741840000002</v>
      </c>
      <c r="U79" s="173">
        <f t="shared" si="12"/>
        <v>1</v>
      </c>
    </row>
    <row r="80" spans="1:22" x14ac:dyDescent="0.15">
      <c r="A80" s="64" t="s">
        <v>690</v>
      </c>
      <c r="B80" s="64">
        <v>3822</v>
      </c>
      <c r="C80" s="64">
        <v>0.67163788589999995</v>
      </c>
      <c r="D80" s="64">
        <v>0.62302091069999999</v>
      </c>
      <c r="E80" s="173" t="str">
        <f t="shared" si="10"/>
        <v>山东</v>
      </c>
      <c r="F80" s="64">
        <f t="shared" si="11"/>
        <v>3822</v>
      </c>
      <c r="G80" s="29">
        <f t="shared" si="8"/>
        <v>0.67163788589999995</v>
      </c>
      <c r="H80" s="29">
        <f t="shared" si="9"/>
        <v>0.62302091069999999</v>
      </c>
      <c r="Q80" t="s">
        <v>690</v>
      </c>
      <c r="R80">
        <v>924</v>
      </c>
      <c r="S80">
        <v>0.40584415579999999</v>
      </c>
      <c r="T80">
        <v>0.36325270050000003</v>
      </c>
      <c r="U80" s="173">
        <f t="shared" si="12"/>
        <v>1</v>
      </c>
    </row>
    <row r="81" spans="1:21" x14ac:dyDescent="0.15">
      <c r="A81" s="64" t="s">
        <v>687</v>
      </c>
      <c r="B81" s="64">
        <v>3510</v>
      </c>
      <c r="C81" s="64">
        <v>0.69031339030000005</v>
      </c>
      <c r="D81" s="64">
        <v>0.64410512990000002</v>
      </c>
      <c r="E81" s="173" t="s">
        <v>1229</v>
      </c>
      <c r="F81" s="64">
        <f t="shared" si="11"/>
        <v>3510</v>
      </c>
      <c r="G81" s="29">
        <f t="shared" si="8"/>
        <v>0.69031339030000005</v>
      </c>
      <c r="H81" s="29">
        <f t="shared" si="9"/>
        <v>0.64410512990000002</v>
      </c>
      <c r="Q81" t="s">
        <v>687</v>
      </c>
      <c r="R81">
        <v>811</v>
      </c>
      <c r="S81">
        <v>0.3896424168</v>
      </c>
      <c r="T81">
        <v>0.35409971480000002</v>
      </c>
      <c r="U81" s="173">
        <f t="shared" si="12"/>
        <v>1</v>
      </c>
    </row>
    <row r="82" spans="1:21" x14ac:dyDescent="0.15">
      <c r="A82" s="64" t="s">
        <v>677</v>
      </c>
      <c r="B82" s="64">
        <v>3490</v>
      </c>
      <c r="C82" s="64">
        <v>0.6263610315</v>
      </c>
      <c r="D82" s="64">
        <v>0.54842664699999999</v>
      </c>
      <c r="E82" s="173" t="str">
        <f t="shared" si="10"/>
        <v>海南</v>
      </c>
      <c r="F82" s="64">
        <f t="shared" si="11"/>
        <v>3490</v>
      </c>
      <c r="G82" s="29">
        <f t="shared" si="8"/>
        <v>0.6263610315</v>
      </c>
      <c r="H82" s="29">
        <f t="shared" si="9"/>
        <v>0.54842664699999999</v>
      </c>
      <c r="Q82" t="s">
        <v>677</v>
      </c>
      <c r="R82">
        <v>786</v>
      </c>
      <c r="S82">
        <v>0.46564885499999997</v>
      </c>
      <c r="T82">
        <v>0.44019165170000002</v>
      </c>
      <c r="U82" s="173">
        <f t="shared" si="12"/>
        <v>1</v>
      </c>
    </row>
    <row r="83" spans="1:21" x14ac:dyDescent="0.15">
      <c r="A83" s="64" t="s">
        <v>683</v>
      </c>
      <c r="B83" s="64">
        <v>3452</v>
      </c>
      <c r="C83" s="64">
        <v>0.6645422943</v>
      </c>
      <c r="D83" s="64">
        <v>0.62650974319999997</v>
      </c>
      <c r="E83" s="173" t="str">
        <f t="shared" si="10"/>
        <v>吉林</v>
      </c>
      <c r="F83" s="64">
        <f t="shared" si="11"/>
        <v>3452</v>
      </c>
      <c r="G83" s="29">
        <f t="shared" si="8"/>
        <v>0.6645422943</v>
      </c>
      <c r="H83" s="29">
        <f t="shared" si="9"/>
        <v>0.62650974319999997</v>
      </c>
      <c r="Q83" t="s">
        <v>683</v>
      </c>
      <c r="R83">
        <v>783</v>
      </c>
      <c r="S83">
        <v>0.43295019159999998</v>
      </c>
      <c r="T83">
        <v>0.3674286766</v>
      </c>
      <c r="U83" s="173">
        <f t="shared" si="12"/>
        <v>1</v>
      </c>
    </row>
    <row r="84" spans="1:21" x14ac:dyDescent="0.15">
      <c r="A84" s="64" t="s">
        <v>671</v>
      </c>
      <c r="B84" s="64">
        <v>3279</v>
      </c>
      <c r="C84" s="64">
        <v>0.68465995729999996</v>
      </c>
      <c r="D84" s="64">
        <v>0.64909521150000005</v>
      </c>
      <c r="E84" s="173" t="str">
        <f t="shared" si="10"/>
        <v>安徽</v>
      </c>
      <c r="F84" s="64">
        <f t="shared" si="11"/>
        <v>3279</v>
      </c>
      <c r="G84" s="29">
        <f t="shared" si="8"/>
        <v>0.68465995729999996</v>
      </c>
      <c r="H84" s="29">
        <f t="shared" si="9"/>
        <v>0.64909521150000005</v>
      </c>
      <c r="Q84" t="s">
        <v>682</v>
      </c>
      <c r="R84">
        <v>779</v>
      </c>
      <c r="S84">
        <v>0.40564826700000001</v>
      </c>
      <c r="T84">
        <v>0.35148293409999998</v>
      </c>
      <c r="U84" s="173">
        <f t="shared" si="12"/>
        <v>1</v>
      </c>
    </row>
    <row r="85" spans="1:21" x14ac:dyDescent="0.15">
      <c r="A85" s="64" t="s">
        <v>682</v>
      </c>
      <c r="B85" s="64">
        <v>3220</v>
      </c>
      <c r="C85" s="64">
        <v>0.70403726710000003</v>
      </c>
      <c r="D85" s="64">
        <v>0.64006626680000001</v>
      </c>
      <c r="E85" s="173" t="str">
        <f t="shared" si="10"/>
        <v>湖南</v>
      </c>
      <c r="F85" s="64">
        <f t="shared" si="11"/>
        <v>3220</v>
      </c>
      <c r="G85" s="29">
        <f t="shared" si="8"/>
        <v>0.70403726710000003</v>
      </c>
      <c r="H85" s="29">
        <f t="shared" si="9"/>
        <v>0.64006626680000001</v>
      </c>
      <c r="Q85" t="s">
        <v>680</v>
      </c>
      <c r="R85">
        <v>740</v>
      </c>
      <c r="S85">
        <v>0.40540540539999997</v>
      </c>
      <c r="T85">
        <v>0.37070891319999999</v>
      </c>
      <c r="U85" s="173">
        <f t="shared" si="12"/>
        <v>1</v>
      </c>
    </row>
    <row r="86" spans="1:21" x14ac:dyDescent="0.15">
      <c r="A86" s="64" t="s">
        <v>680</v>
      </c>
      <c r="B86" s="64">
        <v>3118</v>
      </c>
      <c r="C86" s="64">
        <v>0.66549069920000004</v>
      </c>
      <c r="D86" s="64">
        <v>0.62846036630000002</v>
      </c>
      <c r="E86" s="173" t="str">
        <f t="shared" si="10"/>
        <v>黑龙江</v>
      </c>
      <c r="F86" s="64">
        <f t="shared" si="11"/>
        <v>3118</v>
      </c>
      <c r="G86" s="29">
        <f t="shared" si="8"/>
        <v>0.66549069920000004</v>
      </c>
      <c r="H86" s="29">
        <f t="shared" si="9"/>
        <v>0.62846036630000002</v>
      </c>
      <c r="Q86" t="s">
        <v>671</v>
      </c>
      <c r="R86">
        <v>684</v>
      </c>
      <c r="S86">
        <v>0.39912280700000002</v>
      </c>
      <c r="T86">
        <v>0.33961705019999999</v>
      </c>
      <c r="U86" s="173">
        <f t="shared" si="12"/>
        <v>1</v>
      </c>
    </row>
    <row r="87" spans="1:21" x14ac:dyDescent="0.15">
      <c r="A87" s="64" t="s">
        <v>685</v>
      </c>
      <c r="B87" s="64">
        <v>2868</v>
      </c>
      <c r="C87" s="64">
        <v>0.69456066949999995</v>
      </c>
      <c r="D87" s="64">
        <v>0.62166687040000002</v>
      </c>
      <c r="E87" s="173" t="str">
        <f t="shared" si="10"/>
        <v>江西</v>
      </c>
      <c r="F87" s="64">
        <f t="shared" si="11"/>
        <v>2868</v>
      </c>
      <c r="G87" s="29">
        <f t="shared" si="8"/>
        <v>0.69456066949999995</v>
      </c>
      <c r="H87" s="29">
        <f t="shared" si="9"/>
        <v>0.62166687040000002</v>
      </c>
      <c r="Q87" t="s">
        <v>685</v>
      </c>
      <c r="R87">
        <v>625</v>
      </c>
      <c r="S87">
        <v>0.37759999999999999</v>
      </c>
      <c r="T87">
        <v>0.36061019249999998</v>
      </c>
      <c r="U87" s="173">
        <f t="shared" si="12"/>
        <v>1</v>
      </c>
    </row>
    <row r="88" spans="1:21" x14ac:dyDescent="0.15">
      <c r="A88" s="64" t="s">
        <v>681</v>
      </c>
      <c r="B88" s="64">
        <v>2275</v>
      </c>
      <c r="C88" s="64">
        <v>0.7191208791</v>
      </c>
      <c r="D88" s="64">
        <v>0.67504358320000002</v>
      </c>
      <c r="E88" s="173" t="str">
        <f t="shared" si="10"/>
        <v>湖北</v>
      </c>
      <c r="F88" s="64">
        <f t="shared" si="11"/>
        <v>2275</v>
      </c>
      <c r="G88" s="29">
        <f t="shared" si="8"/>
        <v>0.7191208791</v>
      </c>
      <c r="H88" s="29">
        <f t="shared" si="9"/>
        <v>0.67504358320000002</v>
      </c>
      <c r="Q88" t="s">
        <v>681</v>
      </c>
      <c r="R88">
        <v>492</v>
      </c>
      <c r="S88">
        <v>0.35975609759999999</v>
      </c>
      <c r="T88">
        <v>0.30691199159999999</v>
      </c>
      <c r="U88" s="173">
        <f t="shared" si="12"/>
        <v>1</v>
      </c>
    </row>
    <row r="89" spans="1:21" x14ac:dyDescent="0.15">
      <c r="A89" s="64" t="s">
        <v>673</v>
      </c>
      <c r="B89" s="64">
        <v>2054</v>
      </c>
      <c r="C89" s="64">
        <v>0.71665043819999996</v>
      </c>
      <c r="D89" s="64">
        <v>0.65136186119999995</v>
      </c>
      <c r="E89" s="173" t="str">
        <f t="shared" si="10"/>
        <v>甘肃</v>
      </c>
      <c r="F89" s="64">
        <f t="shared" si="11"/>
        <v>2054</v>
      </c>
      <c r="G89" s="29">
        <f t="shared" si="8"/>
        <v>0.71665043819999996</v>
      </c>
      <c r="H89" s="29">
        <f t="shared" si="9"/>
        <v>0.65136186119999995</v>
      </c>
      <c r="Q89" t="s">
        <v>304</v>
      </c>
      <c r="R89">
        <v>471</v>
      </c>
      <c r="S89">
        <v>0.3673036093</v>
      </c>
      <c r="T89">
        <v>0.37311908030000002</v>
      </c>
      <c r="U89" s="173">
        <f t="shared" si="12"/>
        <v>-1</v>
      </c>
    </row>
    <row r="90" spans="1:21" x14ac:dyDescent="0.15">
      <c r="A90" s="64" t="s">
        <v>304</v>
      </c>
      <c r="B90" s="64">
        <v>2024</v>
      </c>
      <c r="C90" s="64">
        <v>0.69120553360000003</v>
      </c>
      <c r="D90" s="64">
        <v>0.61809062849999996</v>
      </c>
      <c r="E90" s="173" t="str">
        <f t="shared" si="10"/>
        <v>重庆</v>
      </c>
      <c r="F90" s="64">
        <f t="shared" si="11"/>
        <v>2024</v>
      </c>
      <c r="G90" s="29">
        <f t="shared" si="8"/>
        <v>0.69120553360000003</v>
      </c>
      <c r="H90" s="29">
        <f t="shared" si="9"/>
        <v>0.61809062849999996</v>
      </c>
      <c r="Q90" t="s">
        <v>673</v>
      </c>
      <c r="R90">
        <v>441</v>
      </c>
      <c r="S90">
        <v>0.37188208620000002</v>
      </c>
      <c r="T90">
        <v>0.33154582939999999</v>
      </c>
      <c r="U90" s="173">
        <f t="shared" si="12"/>
        <v>1</v>
      </c>
    </row>
    <row r="91" spans="1:21" x14ac:dyDescent="0.15">
      <c r="A91" s="64" t="s">
        <v>230</v>
      </c>
      <c r="B91" s="64">
        <v>1921</v>
      </c>
      <c r="C91" s="64">
        <v>0.69599167100000003</v>
      </c>
      <c r="D91" s="64">
        <v>0.62727227350000003</v>
      </c>
      <c r="E91" s="173" t="str">
        <f t="shared" si="10"/>
        <v>北京</v>
      </c>
      <c r="F91" s="64">
        <f t="shared" si="11"/>
        <v>1921</v>
      </c>
      <c r="G91" s="29">
        <f t="shared" si="8"/>
        <v>0.69599167100000003</v>
      </c>
      <c r="H91" s="29">
        <f t="shared" si="9"/>
        <v>0.62727227350000003</v>
      </c>
      <c r="Q91" t="s">
        <v>230</v>
      </c>
      <c r="R91">
        <v>427</v>
      </c>
      <c r="S91">
        <v>0.37002341919999998</v>
      </c>
      <c r="T91">
        <v>0.36372985130000002</v>
      </c>
      <c r="U91" s="173">
        <f t="shared" si="12"/>
        <v>1</v>
      </c>
    </row>
    <row r="92" spans="1:21" x14ac:dyDescent="0.15">
      <c r="A92" s="64" t="s">
        <v>219</v>
      </c>
      <c r="B92" s="64">
        <v>1233</v>
      </c>
      <c r="C92" s="64">
        <v>0.61881589619999999</v>
      </c>
      <c r="D92" s="64">
        <v>0.57387801599999999</v>
      </c>
      <c r="E92" s="173" t="str">
        <f t="shared" si="10"/>
        <v>天津</v>
      </c>
      <c r="F92" s="64">
        <f t="shared" si="11"/>
        <v>1233</v>
      </c>
      <c r="G92" s="29">
        <f t="shared" si="8"/>
        <v>0.61881589619999999</v>
      </c>
      <c r="H92" s="29">
        <f t="shared" si="9"/>
        <v>0.57387801599999999</v>
      </c>
      <c r="Q92" t="s">
        <v>219</v>
      </c>
      <c r="R92">
        <v>304</v>
      </c>
      <c r="S92">
        <v>0.45065789470000001</v>
      </c>
      <c r="T92">
        <v>0.40825990099999998</v>
      </c>
      <c r="U92" s="173">
        <f t="shared" si="12"/>
        <v>1</v>
      </c>
    </row>
    <row r="93" spans="1:21" x14ac:dyDescent="0.15">
      <c r="A93" s="64" t="s">
        <v>277</v>
      </c>
      <c r="B93" s="64">
        <v>981</v>
      </c>
      <c r="C93" s="64">
        <v>0.70030581039999995</v>
      </c>
      <c r="D93" s="64">
        <v>0.66449395899999997</v>
      </c>
      <c r="E93" s="173" t="str">
        <f t="shared" si="10"/>
        <v>上海</v>
      </c>
      <c r="F93" s="64">
        <f t="shared" si="11"/>
        <v>981</v>
      </c>
      <c r="G93" s="29">
        <f t="shared" si="8"/>
        <v>0.70030581039999995</v>
      </c>
      <c r="H93" s="29">
        <f t="shared" si="9"/>
        <v>0.66449395899999997</v>
      </c>
      <c r="Q93" t="s">
        <v>277</v>
      </c>
      <c r="R93">
        <v>196</v>
      </c>
      <c r="S93">
        <v>0.35714285709999999</v>
      </c>
      <c r="T93">
        <v>0.33452144410000001</v>
      </c>
      <c r="U93" s="173">
        <f t="shared" si="12"/>
        <v>1</v>
      </c>
    </row>
    <row r="94" spans="1:21" x14ac:dyDescent="0.15">
      <c r="A94" s="64" t="s">
        <v>688</v>
      </c>
      <c r="B94" s="64">
        <v>223</v>
      </c>
      <c r="C94" s="64">
        <v>0.76681614350000005</v>
      </c>
      <c r="D94" s="64">
        <v>0.73562192650000002</v>
      </c>
      <c r="E94" s="173" t="str">
        <f t="shared" si="10"/>
        <v>宁夏</v>
      </c>
      <c r="F94" s="64">
        <f t="shared" si="11"/>
        <v>223</v>
      </c>
      <c r="G94" s="29">
        <f t="shared" si="8"/>
        <v>0.76681614350000005</v>
      </c>
      <c r="H94" s="29">
        <f t="shared" si="9"/>
        <v>0.73562192650000002</v>
      </c>
      <c r="Q94" t="s">
        <v>688</v>
      </c>
      <c r="R94">
        <v>51</v>
      </c>
      <c r="S94">
        <v>0.31372549020000001</v>
      </c>
      <c r="T94">
        <v>0.2469218702</v>
      </c>
      <c r="U94" s="173">
        <f t="shared" si="12"/>
        <v>1</v>
      </c>
    </row>
    <row r="95" spans="1:21" x14ac:dyDescent="0.15">
      <c r="A95" s="64" t="s">
        <v>689</v>
      </c>
      <c r="B95" s="64">
        <v>71</v>
      </c>
      <c r="C95" s="64">
        <v>0.69014084509999996</v>
      </c>
      <c r="D95" s="64">
        <v>0.67408694120000001</v>
      </c>
      <c r="E95" s="173" t="str">
        <f t="shared" si="10"/>
        <v>青海</v>
      </c>
      <c r="F95" s="64">
        <f t="shared" si="11"/>
        <v>71</v>
      </c>
      <c r="G95" s="29">
        <f t="shared" si="8"/>
        <v>0.69014084509999996</v>
      </c>
      <c r="H95" s="29">
        <f t="shared" si="9"/>
        <v>0.67408694120000001</v>
      </c>
      <c r="Q95" t="s">
        <v>689</v>
      </c>
      <c r="R95">
        <v>12</v>
      </c>
      <c r="S95">
        <v>0.33333333329999998</v>
      </c>
      <c r="T95">
        <v>0.36259741000000001</v>
      </c>
      <c r="U95" s="173">
        <f t="shared" si="12"/>
        <v>-1</v>
      </c>
    </row>
    <row r="96" spans="1:21" x14ac:dyDescent="0.15">
      <c r="U96" s="173">
        <f>IF(S96&gt;=T96,1,-1)</f>
        <v>1</v>
      </c>
    </row>
    <row r="97" spans="17:21" x14ac:dyDescent="0.15">
      <c r="Q97" t="s">
        <v>395</v>
      </c>
      <c r="R97" t="s">
        <v>392</v>
      </c>
      <c r="S97" t="s">
        <v>966</v>
      </c>
      <c r="T97" t="s">
        <v>1223</v>
      </c>
      <c r="U97" s="173">
        <f t="shared" si="12"/>
        <v>-1</v>
      </c>
    </row>
    <row r="98" spans="17:21" x14ac:dyDescent="0.15">
      <c r="Q98" t="s">
        <v>674</v>
      </c>
      <c r="R98">
        <v>3165</v>
      </c>
      <c r="S98">
        <v>0.48846761449999998</v>
      </c>
      <c r="T98">
        <v>0.38528888439999998</v>
      </c>
      <c r="U98" s="173">
        <f t="shared" si="12"/>
        <v>1</v>
      </c>
    </row>
    <row r="99" spans="17:21" x14ac:dyDescent="0.15">
      <c r="Q99" t="s">
        <v>679</v>
      </c>
      <c r="R99">
        <v>1864</v>
      </c>
      <c r="S99">
        <v>0.44420600859999998</v>
      </c>
      <c r="T99">
        <v>0.31677210960000002</v>
      </c>
      <c r="U99" s="173">
        <f t="shared" si="12"/>
        <v>1</v>
      </c>
    </row>
    <row r="100" spans="17:21" x14ac:dyDescent="0.15">
      <c r="Q100" t="s">
        <v>694</v>
      </c>
      <c r="R100">
        <v>1810</v>
      </c>
      <c r="S100">
        <v>0.47016574589999999</v>
      </c>
      <c r="T100">
        <v>0.35633422409999999</v>
      </c>
      <c r="U100" s="173">
        <f t="shared" si="12"/>
        <v>1</v>
      </c>
    </row>
    <row r="101" spans="17:21" x14ac:dyDescent="0.15">
      <c r="Q101" t="s">
        <v>672</v>
      </c>
      <c r="R101">
        <v>1735</v>
      </c>
      <c r="S101">
        <v>0.45417867439999998</v>
      </c>
      <c r="T101">
        <v>0.32266421369999998</v>
      </c>
      <c r="U101" s="173">
        <f t="shared" si="12"/>
        <v>1</v>
      </c>
    </row>
    <row r="102" spans="17:21" x14ac:dyDescent="0.15">
      <c r="Q102" t="s">
        <v>693</v>
      </c>
      <c r="R102">
        <v>1699</v>
      </c>
      <c r="S102">
        <v>0.48969982340000001</v>
      </c>
      <c r="T102">
        <v>0.3681415569</v>
      </c>
      <c r="U102" s="173">
        <f t="shared" si="12"/>
        <v>1</v>
      </c>
    </row>
    <row r="103" spans="17:21" x14ac:dyDescent="0.15">
      <c r="Q103" t="s">
        <v>695</v>
      </c>
      <c r="R103">
        <v>1596</v>
      </c>
      <c r="S103">
        <v>0.46616541350000001</v>
      </c>
      <c r="T103">
        <v>0.3385677869</v>
      </c>
      <c r="U103" s="173">
        <f t="shared" si="12"/>
        <v>1</v>
      </c>
    </row>
    <row r="104" spans="17:21" x14ac:dyDescent="0.15">
      <c r="Q104" t="s">
        <v>675</v>
      </c>
      <c r="R104">
        <v>1595</v>
      </c>
      <c r="S104">
        <v>0.44326018810000001</v>
      </c>
      <c r="T104">
        <v>0.40609851419999998</v>
      </c>
      <c r="U104" s="173">
        <f t="shared" si="12"/>
        <v>1</v>
      </c>
    </row>
    <row r="105" spans="17:21" x14ac:dyDescent="0.15">
      <c r="Q105" t="s">
        <v>686</v>
      </c>
      <c r="R105">
        <v>1483</v>
      </c>
      <c r="S105">
        <v>0.48347943360000001</v>
      </c>
      <c r="T105">
        <v>0.39252282890000001</v>
      </c>
      <c r="U105" s="173">
        <f t="shared" si="12"/>
        <v>1</v>
      </c>
    </row>
    <row r="106" spans="17:21" x14ac:dyDescent="0.15">
      <c r="Q106" t="s">
        <v>684</v>
      </c>
      <c r="R106">
        <v>1438</v>
      </c>
      <c r="S106">
        <v>0.449930459</v>
      </c>
      <c r="T106">
        <v>0.33583137190000001</v>
      </c>
      <c r="U106" s="173">
        <f t="shared" si="12"/>
        <v>1</v>
      </c>
    </row>
    <row r="107" spans="17:21" x14ac:dyDescent="0.15">
      <c r="Q107" t="s">
        <v>676</v>
      </c>
      <c r="R107">
        <v>1372</v>
      </c>
      <c r="S107">
        <v>0.49052478129999999</v>
      </c>
      <c r="T107">
        <v>0.36269952719999998</v>
      </c>
      <c r="U107" s="173">
        <f t="shared" si="12"/>
        <v>1</v>
      </c>
    </row>
    <row r="108" spans="17:21" x14ac:dyDescent="0.15">
      <c r="Q108" t="s">
        <v>691</v>
      </c>
      <c r="R108">
        <v>1364</v>
      </c>
      <c r="S108">
        <v>0.48826979469999998</v>
      </c>
      <c r="T108">
        <v>0.34652953469999997</v>
      </c>
      <c r="U108" s="173">
        <f t="shared" si="12"/>
        <v>1</v>
      </c>
    </row>
    <row r="109" spans="17:21" x14ac:dyDescent="0.15">
      <c r="Q109" t="s">
        <v>678</v>
      </c>
      <c r="R109">
        <v>1131</v>
      </c>
      <c r="S109">
        <v>0.45977011490000003</v>
      </c>
      <c r="T109">
        <v>0.35055273399999998</v>
      </c>
      <c r="U109" s="173">
        <f>IF(S109&gt;=T109,1,-1)</f>
        <v>1</v>
      </c>
    </row>
    <row r="110" spans="17:21" x14ac:dyDescent="0.15">
      <c r="Q110" t="s">
        <v>692</v>
      </c>
      <c r="R110">
        <v>992</v>
      </c>
      <c r="S110">
        <v>0.48084677419999999</v>
      </c>
      <c r="T110">
        <v>0.38016770630000002</v>
      </c>
      <c r="U110" s="173">
        <f t="shared" si="12"/>
        <v>1</v>
      </c>
    </row>
    <row r="111" spans="17:21" x14ac:dyDescent="0.15">
      <c r="Q111" t="s">
        <v>690</v>
      </c>
      <c r="R111">
        <v>793</v>
      </c>
      <c r="S111">
        <v>0.50567465320000005</v>
      </c>
      <c r="T111">
        <v>0.3667531396</v>
      </c>
      <c r="U111" s="173">
        <f t="shared" si="12"/>
        <v>1</v>
      </c>
    </row>
    <row r="112" spans="17:21" x14ac:dyDescent="0.15">
      <c r="Q112" t="s">
        <v>671</v>
      </c>
      <c r="R112">
        <v>721</v>
      </c>
      <c r="S112">
        <v>0.4687933426</v>
      </c>
      <c r="T112">
        <v>0.3424534702</v>
      </c>
      <c r="U112" s="173">
        <f t="shared" si="12"/>
        <v>1</v>
      </c>
    </row>
    <row r="113" spans="9:22" x14ac:dyDescent="0.15">
      <c r="Q113" t="s">
        <v>683</v>
      </c>
      <c r="R113">
        <v>717</v>
      </c>
      <c r="S113">
        <v>0.44490934450000003</v>
      </c>
      <c r="T113">
        <v>0.36647347829999999</v>
      </c>
      <c r="U113" s="173">
        <f t="shared" si="12"/>
        <v>1</v>
      </c>
    </row>
    <row r="114" spans="9:22" x14ac:dyDescent="0.15">
      <c r="Q114" t="s">
        <v>687</v>
      </c>
      <c r="R114">
        <v>697</v>
      </c>
      <c r="S114">
        <v>0.47202295550000001</v>
      </c>
      <c r="T114">
        <v>0.35590254160000001</v>
      </c>
      <c r="U114" s="173">
        <f t="shared" si="12"/>
        <v>1</v>
      </c>
    </row>
    <row r="115" spans="9:22" x14ac:dyDescent="0.15">
      <c r="Q115" t="s">
        <v>677</v>
      </c>
      <c r="R115">
        <v>696</v>
      </c>
      <c r="S115">
        <v>0.48419540230000002</v>
      </c>
      <c r="T115">
        <v>0.43562612379999999</v>
      </c>
      <c r="U115" s="173">
        <f t="shared" si="12"/>
        <v>1</v>
      </c>
    </row>
    <row r="116" spans="9:22" x14ac:dyDescent="0.15">
      <c r="Q116" t="s">
        <v>680</v>
      </c>
      <c r="R116">
        <v>640</v>
      </c>
      <c r="S116">
        <v>0.4765625</v>
      </c>
      <c r="T116">
        <v>0.36234996660000002</v>
      </c>
      <c r="U116" s="173">
        <f t="shared" si="12"/>
        <v>1</v>
      </c>
    </row>
    <row r="117" spans="9:22" x14ac:dyDescent="0.15">
      <c r="Q117" t="s">
        <v>682</v>
      </c>
      <c r="R117">
        <v>634</v>
      </c>
      <c r="S117">
        <v>0.49211356470000001</v>
      </c>
      <c r="T117">
        <v>0.3387838862</v>
      </c>
      <c r="U117" s="173">
        <f t="shared" si="12"/>
        <v>1</v>
      </c>
    </row>
    <row r="118" spans="9:22" x14ac:dyDescent="0.15">
      <c r="Q118" t="s">
        <v>685</v>
      </c>
      <c r="R118">
        <v>613</v>
      </c>
      <c r="S118">
        <v>0.47471451879999998</v>
      </c>
      <c r="T118">
        <v>0.360388296</v>
      </c>
      <c r="U118" s="173">
        <f t="shared" si="12"/>
        <v>1</v>
      </c>
    </row>
    <row r="119" spans="9:22" x14ac:dyDescent="0.15">
      <c r="I119" t="s">
        <v>391</v>
      </c>
      <c r="J119" t="s">
        <v>392</v>
      </c>
      <c r="K119" t="s">
        <v>966</v>
      </c>
      <c r="L119" t="s">
        <v>1223</v>
      </c>
      <c r="Q119" t="s">
        <v>681</v>
      </c>
      <c r="R119">
        <v>451</v>
      </c>
      <c r="S119">
        <v>0.4678492239</v>
      </c>
      <c r="T119">
        <v>0.30990000899999998</v>
      </c>
      <c r="U119" s="173">
        <f t="shared" si="12"/>
        <v>1</v>
      </c>
    </row>
    <row r="120" spans="9:22" x14ac:dyDescent="0.15">
      <c r="I120">
        <v>1705</v>
      </c>
      <c r="J120">
        <v>31682</v>
      </c>
      <c r="K120">
        <v>0.39969100000000002</v>
      </c>
      <c r="L120">
        <v>0.361873</v>
      </c>
      <c r="Q120" t="s">
        <v>230</v>
      </c>
      <c r="R120">
        <v>419</v>
      </c>
      <c r="S120">
        <v>0.45584725539999998</v>
      </c>
      <c r="T120">
        <v>0.36888729320000002</v>
      </c>
      <c r="U120" s="173">
        <f t="shared" si="12"/>
        <v>1</v>
      </c>
    </row>
    <row r="121" spans="9:22" x14ac:dyDescent="0.15">
      <c r="I121">
        <v>1706</v>
      </c>
      <c r="J121">
        <v>28964</v>
      </c>
      <c r="K121">
        <v>0.47134399999999999</v>
      </c>
      <c r="L121">
        <v>0.36047099999999999</v>
      </c>
      <c r="Q121" t="s">
        <v>673</v>
      </c>
      <c r="R121">
        <v>418</v>
      </c>
      <c r="S121">
        <v>0.40909090910000001</v>
      </c>
      <c r="T121">
        <v>0.3445717761</v>
      </c>
      <c r="U121" s="173">
        <f t="shared" si="12"/>
        <v>1</v>
      </c>
    </row>
    <row r="122" spans="9:22" x14ac:dyDescent="0.15">
      <c r="I122">
        <v>1707</v>
      </c>
      <c r="J122">
        <v>24535</v>
      </c>
      <c r="K122">
        <v>0.33641700000000002</v>
      </c>
      <c r="L122">
        <v>0.35959400000000002</v>
      </c>
      <c r="Q122" t="s">
        <v>304</v>
      </c>
      <c r="R122">
        <v>413</v>
      </c>
      <c r="S122">
        <v>0.49152542370000002</v>
      </c>
      <c r="T122">
        <v>0.3764885476</v>
      </c>
      <c r="U122" s="173">
        <f t="shared" si="12"/>
        <v>1</v>
      </c>
    </row>
    <row r="123" spans="9:22" x14ac:dyDescent="0.15">
      <c r="Q123" t="s">
        <v>219</v>
      </c>
      <c r="R123">
        <v>245</v>
      </c>
      <c r="S123">
        <v>0.53877551020000003</v>
      </c>
      <c r="T123">
        <v>0.42727989509999997</v>
      </c>
      <c r="U123" s="173">
        <f t="shared" si="12"/>
        <v>1</v>
      </c>
    </row>
    <row r="124" spans="9:22" x14ac:dyDescent="0.15">
      <c r="I124" t="s">
        <v>391</v>
      </c>
      <c r="J124" t="s">
        <v>392</v>
      </c>
      <c r="K124" t="s">
        <v>966</v>
      </c>
      <c r="L124" t="s">
        <v>1223</v>
      </c>
      <c r="Q124" t="s">
        <v>277</v>
      </c>
      <c r="R124">
        <v>204</v>
      </c>
      <c r="S124">
        <v>0.43627450979999999</v>
      </c>
      <c r="T124">
        <v>0.33857743299999998</v>
      </c>
      <c r="U124" s="173">
        <f t="shared" si="12"/>
        <v>1</v>
      </c>
    </row>
    <row r="125" spans="9:22" x14ac:dyDescent="0.15">
      <c r="I125">
        <v>1703</v>
      </c>
      <c r="J125">
        <v>29928</v>
      </c>
      <c r="K125">
        <v>0.37700499999999998</v>
      </c>
      <c r="L125">
        <v>0.35902899999999999</v>
      </c>
      <c r="Q125" t="s">
        <v>688</v>
      </c>
      <c r="R125">
        <v>43</v>
      </c>
      <c r="S125">
        <v>0.39534883720000003</v>
      </c>
      <c r="T125">
        <v>0.27189311020000001</v>
      </c>
      <c r="U125" s="173">
        <f t="shared" si="12"/>
        <v>1</v>
      </c>
    </row>
    <row r="126" spans="9:22" x14ac:dyDescent="0.15">
      <c r="I126">
        <v>1704</v>
      </c>
      <c r="J126">
        <v>28625</v>
      </c>
      <c r="K126">
        <v>0.363284</v>
      </c>
      <c r="L126">
        <v>0.36266900000000002</v>
      </c>
      <c r="Q126" t="s">
        <v>689</v>
      </c>
      <c r="R126">
        <v>16</v>
      </c>
      <c r="S126">
        <v>0.625</v>
      </c>
      <c r="T126">
        <v>0.30271435270000002</v>
      </c>
      <c r="U126" s="173">
        <f t="shared" si="12"/>
        <v>1</v>
      </c>
    </row>
    <row r="127" spans="9:22" x14ac:dyDescent="0.15">
      <c r="U127" s="173">
        <f>IF(S127&gt;=T127,1,-1)</f>
        <v>1</v>
      </c>
    </row>
    <row r="128" spans="9:22" x14ac:dyDescent="0.15">
      <c r="I128" t="s">
        <v>391</v>
      </c>
      <c r="J128" t="s">
        <v>392</v>
      </c>
      <c r="K128" t="s">
        <v>966</v>
      </c>
      <c r="L128" t="s">
        <v>1223</v>
      </c>
      <c r="Q128" t="s">
        <v>395</v>
      </c>
      <c r="R128" t="s">
        <v>392</v>
      </c>
      <c r="S128" t="s">
        <v>966</v>
      </c>
      <c r="T128" t="s">
        <v>1223</v>
      </c>
      <c r="U128" s="173">
        <f t="shared" si="12"/>
        <v>-1</v>
      </c>
      <c r="V128">
        <v>4</v>
      </c>
    </row>
    <row r="129" spans="9:21" x14ac:dyDescent="0.15">
      <c r="I129">
        <v>1610</v>
      </c>
      <c r="J129">
        <v>18780</v>
      </c>
      <c r="K129" s="29">
        <v>0.65596399999999999</v>
      </c>
      <c r="L129" s="29">
        <v>0.63224199999999997</v>
      </c>
      <c r="Q129" t="s">
        <v>674</v>
      </c>
      <c r="R129">
        <v>2756</v>
      </c>
      <c r="S129">
        <v>0.34433962260000001</v>
      </c>
      <c r="T129">
        <v>0.38033347210000001</v>
      </c>
      <c r="U129" s="173">
        <f t="shared" si="12"/>
        <v>-1</v>
      </c>
    </row>
    <row r="130" spans="9:21" x14ac:dyDescent="0.15">
      <c r="I130">
        <v>1611</v>
      </c>
      <c r="J130">
        <v>21148</v>
      </c>
      <c r="K130" s="29">
        <v>0.627861</v>
      </c>
      <c r="L130" s="29">
        <v>0.63445499999999999</v>
      </c>
      <c r="Q130" t="s">
        <v>694</v>
      </c>
      <c r="R130">
        <v>1573</v>
      </c>
      <c r="S130">
        <v>0.34520025430000001</v>
      </c>
      <c r="T130">
        <v>0.35966488289999998</v>
      </c>
      <c r="U130" s="173">
        <f t="shared" si="12"/>
        <v>-1</v>
      </c>
    </row>
    <row r="131" spans="9:21" x14ac:dyDescent="0.15">
      <c r="I131">
        <v>1612</v>
      </c>
      <c r="J131">
        <v>21518</v>
      </c>
      <c r="K131" s="29">
        <v>0.632494</v>
      </c>
      <c r="L131" s="29">
        <v>0.62883500000000003</v>
      </c>
      <c r="Q131" t="s">
        <v>679</v>
      </c>
      <c r="R131">
        <v>1559</v>
      </c>
      <c r="S131">
        <v>0.30404105199999998</v>
      </c>
      <c r="T131">
        <v>0.31742257439999999</v>
      </c>
      <c r="U131" s="173">
        <f t="shared" si="12"/>
        <v>-1</v>
      </c>
    </row>
    <row r="132" spans="9:21" x14ac:dyDescent="0.15">
      <c r="I132">
        <v>1701</v>
      </c>
      <c r="J132">
        <v>24539</v>
      </c>
      <c r="K132" s="29">
        <v>0.67019799999999996</v>
      </c>
      <c r="L132" s="29">
        <v>0.63462700000000005</v>
      </c>
      <c r="Q132" t="s">
        <v>693</v>
      </c>
      <c r="R132">
        <v>1491</v>
      </c>
      <c r="S132">
        <v>0.34071093229999999</v>
      </c>
      <c r="T132">
        <v>0.36639909949999999</v>
      </c>
      <c r="U132" s="173">
        <f t="shared" ref="U132:U157" si="13">IF(S132&gt;=T132,1,-1)</f>
        <v>-1</v>
      </c>
    </row>
    <row r="133" spans="9:21" x14ac:dyDescent="0.15">
      <c r="I133">
        <v>1702</v>
      </c>
      <c r="J133">
        <v>29688</v>
      </c>
      <c r="K133" s="29">
        <v>0.59852499999999997</v>
      </c>
      <c r="L133" s="29">
        <v>0.64088699999999998</v>
      </c>
      <c r="Q133" t="s">
        <v>675</v>
      </c>
      <c r="R133">
        <v>1434</v>
      </c>
      <c r="S133">
        <v>0.32217573220000001</v>
      </c>
      <c r="T133">
        <v>0.4038449482</v>
      </c>
      <c r="U133" s="173">
        <f t="shared" si="13"/>
        <v>-1</v>
      </c>
    </row>
    <row r="134" spans="9:21" x14ac:dyDescent="0.15">
      <c r="I134" s="173">
        <v>1703</v>
      </c>
      <c r="J134" s="173">
        <v>29928</v>
      </c>
      <c r="K134" s="29">
        <v>0.62299499999999997</v>
      </c>
      <c r="L134" s="29">
        <v>0.64097099999999996</v>
      </c>
      <c r="Q134" t="s">
        <v>672</v>
      </c>
      <c r="R134">
        <v>1428</v>
      </c>
      <c r="S134">
        <v>0.31862745100000001</v>
      </c>
      <c r="T134">
        <v>0.32146176990000003</v>
      </c>
      <c r="U134" s="173">
        <f t="shared" si="13"/>
        <v>-1</v>
      </c>
    </row>
    <row r="135" spans="9:21" x14ac:dyDescent="0.15">
      <c r="I135" s="173">
        <v>1704</v>
      </c>
      <c r="J135" s="173">
        <v>28625</v>
      </c>
      <c r="K135" s="29">
        <v>0.63671599999999995</v>
      </c>
      <c r="L135" s="29">
        <v>0.63733099999999998</v>
      </c>
      <c r="Q135" t="s">
        <v>695</v>
      </c>
      <c r="R135">
        <v>1274</v>
      </c>
      <c r="S135">
        <v>0.31789638930000003</v>
      </c>
      <c r="T135">
        <v>0.33936973879999999</v>
      </c>
      <c r="U135" s="173">
        <f t="shared" si="13"/>
        <v>-1</v>
      </c>
    </row>
    <row r="136" spans="9:21" x14ac:dyDescent="0.15">
      <c r="I136" s="173">
        <v>1705</v>
      </c>
      <c r="J136" s="173">
        <v>31682</v>
      </c>
      <c r="K136" s="29">
        <v>0.64020600000000005</v>
      </c>
      <c r="L136" s="29">
        <v>0.638127</v>
      </c>
      <c r="Q136" t="s">
        <v>684</v>
      </c>
      <c r="R136">
        <v>1245</v>
      </c>
      <c r="S136">
        <v>0.28995983939999997</v>
      </c>
      <c r="T136">
        <v>0.34183994000000001</v>
      </c>
      <c r="U136" s="173">
        <f t="shared" si="13"/>
        <v>-1</v>
      </c>
    </row>
    <row r="137" spans="9:21" x14ac:dyDescent="0.15">
      <c r="I137" s="173">
        <v>1706</v>
      </c>
      <c r="J137" s="173">
        <v>28964</v>
      </c>
      <c r="K137" s="29">
        <v>0.67166099999999995</v>
      </c>
      <c r="L137" s="29">
        <v>0.63952900000000001</v>
      </c>
      <c r="Q137" t="s">
        <v>686</v>
      </c>
      <c r="R137">
        <v>1206</v>
      </c>
      <c r="S137">
        <v>0.37479270320000002</v>
      </c>
      <c r="T137">
        <v>0.3887341285</v>
      </c>
      <c r="U137" s="173">
        <f t="shared" si="13"/>
        <v>-1</v>
      </c>
    </row>
    <row r="138" spans="9:21" x14ac:dyDescent="0.15">
      <c r="I138">
        <v>1707</v>
      </c>
      <c r="J138">
        <v>24535</v>
      </c>
      <c r="K138" s="29">
        <v>0.69716699999999998</v>
      </c>
      <c r="L138" s="29">
        <v>0.64040600000000003</v>
      </c>
      <c r="Q138" t="s">
        <v>676</v>
      </c>
      <c r="R138">
        <v>1198</v>
      </c>
      <c r="S138">
        <v>0.33889816360000002</v>
      </c>
      <c r="T138">
        <v>0.35438325599999998</v>
      </c>
      <c r="U138" s="173">
        <f t="shared" si="13"/>
        <v>-1</v>
      </c>
    </row>
    <row r="139" spans="9:21" x14ac:dyDescent="0.15">
      <c r="Q139" t="s">
        <v>691</v>
      </c>
      <c r="R139">
        <v>1116</v>
      </c>
      <c r="S139">
        <v>0.35752688170000002</v>
      </c>
      <c r="T139">
        <v>0.34770641940000002</v>
      </c>
      <c r="U139" s="173">
        <f t="shared" si="13"/>
        <v>1</v>
      </c>
    </row>
    <row r="140" spans="9:21" x14ac:dyDescent="0.15">
      <c r="Q140" t="s">
        <v>678</v>
      </c>
      <c r="R140">
        <v>912</v>
      </c>
      <c r="S140">
        <v>0.33223684209999998</v>
      </c>
      <c r="T140">
        <v>0.35078785969999998</v>
      </c>
      <c r="U140" s="173">
        <f t="shared" si="13"/>
        <v>-1</v>
      </c>
    </row>
    <row r="141" spans="9:21" x14ac:dyDescent="0.15">
      <c r="Q141" t="s">
        <v>692</v>
      </c>
      <c r="R141">
        <v>838</v>
      </c>
      <c r="S141">
        <v>0.37112171840000002</v>
      </c>
      <c r="T141">
        <v>0.38240275530000001</v>
      </c>
      <c r="U141" s="173">
        <f t="shared" si="13"/>
        <v>-1</v>
      </c>
    </row>
    <row r="142" spans="9:21" x14ac:dyDescent="0.15">
      <c r="Q142" t="s">
        <v>687</v>
      </c>
      <c r="R142">
        <v>635</v>
      </c>
      <c r="S142">
        <v>0.33700787399999999</v>
      </c>
      <c r="T142">
        <v>0.3568558289</v>
      </c>
      <c r="U142" s="173">
        <f t="shared" si="13"/>
        <v>-1</v>
      </c>
    </row>
    <row r="143" spans="9:21" x14ac:dyDescent="0.15">
      <c r="Q143" t="s">
        <v>690</v>
      </c>
      <c r="R143">
        <v>621</v>
      </c>
      <c r="S143">
        <v>0.38003220609999999</v>
      </c>
      <c r="T143">
        <v>0.36380418199999998</v>
      </c>
      <c r="U143" s="173">
        <f t="shared" si="13"/>
        <v>1</v>
      </c>
    </row>
    <row r="144" spans="9:21" x14ac:dyDescent="0.15">
      <c r="Q144" t="s">
        <v>677</v>
      </c>
      <c r="R144">
        <v>619</v>
      </c>
      <c r="S144">
        <v>0.36833602580000002</v>
      </c>
      <c r="T144">
        <v>0.4454480361</v>
      </c>
      <c r="U144" s="173">
        <f t="shared" si="13"/>
        <v>-1</v>
      </c>
    </row>
    <row r="145" spans="17:21" x14ac:dyDescent="0.15">
      <c r="Q145" t="s">
        <v>671</v>
      </c>
      <c r="R145">
        <v>602</v>
      </c>
      <c r="S145">
        <v>0.33056478410000001</v>
      </c>
      <c r="T145">
        <v>0.3414975723</v>
      </c>
      <c r="U145" s="173">
        <f t="shared" si="13"/>
        <v>-1</v>
      </c>
    </row>
    <row r="146" spans="17:21" x14ac:dyDescent="0.15">
      <c r="Q146" t="s">
        <v>683</v>
      </c>
      <c r="R146">
        <v>589</v>
      </c>
      <c r="S146">
        <v>0.34465195250000003</v>
      </c>
      <c r="T146">
        <v>0.35890989880000002</v>
      </c>
      <c r="U146" s="173">
        <f t="shared" si="13"/>
        <v>-1</v>
      </c>
    </row>
    <row r="147" spans="17:21" x14ac:dyDescent="0.15">
      <c r="Q147" t="s">
        <v>682</v>
      </c>
      <c r="R147">
        <v>535</v>
      </c>
      <c r="S147">
        <v>0.3196261682</v>
      </c>
      <c r="T147">
        <v>0.34215674979999999</v>
      </c>
      <c r="U147" s="173">
        <f t="shared" si="13"/>
        <v>-1</v>
      </c>
    </row>
    <row r="148" spans="17:21" x14ac:dyDescent="0.15">
      <c r="Q148" t="s">
        <v>680</v>
      </c>
      <c r="R148">
        <v>501</v>
      </c>
      <c r="S148">
        <v>0.33532934129999997</v>
      </c>
      <c r="T148">
        <v>0.36178211100000002</v>
      </c>
      <c r="U148" s="173">
        <f t="shared" si="13"/>
        <v>-1</v>
      </c>
    </row>
    <row r="149" spans="17:21" x14ac:dyDescent="0.15">
      <c r="Q149" t="s">
        <v>685</v>
      </c>
      <c r="R149">
        <v>474</v>
      </c>
      <c r="S149">
        <v>0.36497890300000002</v>
      </c>
      <c r="T149">
        <v>0.35466015789999999</v>
      </c>
      <c r="U149" s="173">
        <f t="shared" si="13"/>
        <v>1</v>
      </c>
    </row>
    <row r="150" spans="17:21" x14ac:dyDescent="0.15">
      <c r="Q150" t="s">
        <v>681</v>
      </c>
      <c r="R150">
        <v>440</v>
      </c>
      <c r="S150">
        <v>0.27954545450000001</v>
      </c>
      <c r="T150">
        <v>0.31177845589999997</v>
      </c>
      <c r="U150" s="173">
        <f t="shared" si="13"/>
        <v>-1</v>
      </c>
    </row>
    <row r="151" spans="17:21" x14ac:dyDescent="0.15">
      <c r="Q151" t="s">
        <v>673</v>
      </c>
      <c r="R151">
        <v>384</v>
      </c>
      <c r="S151">
        <v>0.3046875</v>
      </c>
      <c r="T151">
        <v>0.33113713859999999</v>
      </c>
      <c r="U151" s="173">
        <f t="shared" si="13"/>
        <v>-1</v>
      </c>
    </row>
    <row r="152" spans="17:21" x14ac:dyDescent="0.15">
      <c r="Q152" t="s">
        <v>304</v>
      </c>
      <c r="R152">
        <v>346</v>
      </c>
      <c r="S152">
        <v>0.36705202310000001</v>
      </c>
      <c r="T152">
        <v>0.36421474520000002</v>
      </c>
      <c r="U152" s="173">
        <f t="shared" si="13"/>
        <v>1</v>
      </c>
    </row>
    <row r="153" spans="17:21" x14ac:dyDescent="0.15">
      <c r="Q153" t="s">
        <v>230</v>
      </c>
      <c r="R153">
        <v>324</v>
      </c>
      <c r="S153">
        <v>0.35493827160000002</v>
      </c>
      <c r="T153">
        <v>0.37904815660000002</v>
      </c>
      <c r="U153" s="173">
        <f t="shared" si="13"/>
        <v>-1</v>
      </c>
    </row>
    <row r="154" spans="17:21" x14ac:dyDescent="0.15">
      <c r="Q154" t="s">
        <v>219</v>
      </c>
      <c r="R154">
        <v>218</v>
      </c>
      <c r="S154">
        <v>0.38532110089999999</v>
      </c>
      <c r="T154">
        <v>0.40770191420000002</v>
      </c>
      <c r="U154" s="173">
        <f t="shared" si="13"/>
        <v>-1</v>
      </c>
    </row>
    <row r="155" spans="17:21" x14ac:dyDescent="0.15">
      <c r="Q155" t="s">
        <v>277</v>
      </c>
      <c r="R155">
        <v>175</v>
      </c>
      <c r="S155">
        <v>0.33142857139999998</v>
      </c>
      <c r="T155">
        <v>0.33208406499999998</v>
      </c>
      <c r="U155" s="173">
        <f t="shared" si="13"/>
        <v>-1</v>
      </c>
    </row>
    <row r="156" spans="17:21" x14ac:dyDescent="0.15">
      <c r="Q156" t="s">
        <v>688</v>
      </c>
      <c r="R156">
        <v>30</v>
      </c>
      <c r="S156">
        <v>0.2333333333</v>
      </c>
      <c r="T156">
        <v>0.2763324734</v>
      </c>
      <c r="U156" s="173">
        <f>IF(S156&gt;=T156,1,-1)</f>
        <v>-1</v>
      </c>
    </row>
    <row r="157" spans="17:21" x14ac:dyDescent="0.15">
      <c r="Q157" t="s">
        <v>689</v>
      </c>
      <c r="R157">
        <v>12</v>
      </c>
      <c r="S157">
        <v>0.25</v>
      </c>
      <c r="T157">
        <v>0.29392015770000002</v>
      </c>
      <c r="U157" s="173">
        <f t="shared" si="13"/>
        <v>-1</v>
      </c>
    </row>
  </sheetData>
  <sortState ref="A3:D31">
    <sortCondition descending="1" ref="B3:B31"/>
  </sortState>
  <phoneticPr fontId="24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A79" sqref="A79:D92"/>
    </sheetView>
  </sheetViews>
  <sheetFormatPr defaultRowHeight="13.5" x14ac:dyDescent="0.15"/>
  <cols>
    <col min="1" max="4" width="9" style="230"/>
    <col min="5" max="5" width="15" style="230" customWidth="1"/>
    <col min="6" max="6" width="9.75" style="230" bestFit="1" customWidth="1"/>
    <col min="7" max="12" width="7.375" style="230" customWidth="1"/>
    <col min="13" max="13" width="8.5" style="230" customWidth="1"/>
    <col min="14" max="16384" width="9" style="230"/>
  </cols>
  <sheetData>
    <row r="1" spans="1:21" x14ac:dyDescent="0.15">
      <c r="A1" s="230" t="s">
        <v>1330</v>
      </c>
      <c r="B1" s="230" t="s">
        <v>1319</v>
      </c>
      <c r="C1" s="230" t="s">
        <v>1099</v>
      </c>
      <c r="D1" s="230" t="s">
        <v>24</v>
      </c>
      <c r="E1" s="205" t="s">
        <v>1331</v>
      </c>
      <c r="F1" s="205" t="s">
        <v>1300</v>
      </c>
      <c r="G1"/>
      <c r="H1"/>
      <c r="I1"/>
      <c r="J1"/>
      <c r="K1"/>
      <c r="L1"/>
      <c r="M1"/>
    </row>
    <row r="2" spans="1:21" ht="14.25" thickBot="1" x14ac:dyDescent="0.2">
      <c r="A2" s="230">
        <v>1</v>
      </c>
      <c r="B2" s="238">
        <v>1610</v>
      </c>
      <c r="C2" s="230">
        <v>1</v>
      </c>
      <c r="D2" s="230">
        <v>75</v>
      </c>
      <c r="E2" s="205" t="s">
        <v>1298</v>
      </c>
      <c r="F2" s="230">
        <v>1</v>
      </c>
      <c r="G2" s="230">
        <v>2</v>
      </c>
      <c r="H2" s="230">
        <v>3</v>
      </c>
      <c r="I2" s="230">
        <v>4</v>
      </c>
      <c r="J2" s="230">
        <v>5</v>
      </c>
      <c r="K2" s="230">
        <v>6</v>
      </c>
      <c r="L2" s="230">
        <v>7</v>
      </c>
      <c r="M2" s="230" t="s">
        <v>1299</v>
      </c>
      <c r="N2" s="165"/>
    </row>
    <row r="3" spans="1:21" ht="14.25" thickBot="1" x14ac:dyDescent="0.2">
      <c r="A3" s="230">
        <v>2</v>
      </c>
      <c r="B3" s="238">
        <v>1610</v>
      </c>
      <c r="C3" s="230">
        <v>2</v>
      </c>
      <c r="D3" s="230">
        <v>1533</v>
      </c>
      <c r="E3" s="206">
        <v>1610</v>
      </c>
      <c r="F3" s="207">
        <v>75</v>
      </c>
      <c r="G3" s="207">
        <v>1533</v>
      </c>
      <c r="H3" s="207">
        <v>2642</v>
      </c>
      <c r="I3" s="207">
        <v>4004</v>
      </c>
      <c r="J3" s="207">
        <v>4361</v>
      </c>
      <c r="K3" s="207">
        <v>3277</v>
      </c>
      <c r="L3" s="207">
        <v>2888</v>
      </c>
      <c r="M3" s="207">
        <v>18780</v>
      </c>
      <c r="N3" s="165" t="s">
        <v>1332</v>
      </c>
      <c r="O3" s="230" t="s">
        <v>1368</v>
      </c>
      <c r="P3" s="230" t="s">
        <v>1369</v>
      </c>
      <c r="Q3" s="230" t="s">
        <v>1370</v>
      </c>
      <c r="R3" s="230" t="s">
        <v>1371</v>
      </c>
      <c r="S3" s="230" t="s">
        <v>1372</v>
      </c>
      <c r="T3" s="230" t="s">
        <v>1373</v>
      </c>
      <c r="U3" s="230" t="s">
        <v>1374</v>
      </c>
    </row>
    <row r="4" spans="1:21" ht="14.25" thickBot="1" x14ac:dyDescent="0.2">
      <c r="A4" s="230">
        <v>3</v>
      </c>
      <c r="B4" s="238">
        <v>1610</v>
      </c>
      <c r="C4" s="230">
        <v>3</v>
      </c>
      <c r="D4" s="230">
        <v>2642</v>
      </c>
      <c r="E4" s="206">
        <v>1611</v>
      </c>
      <c r="F4" s="207">
        <v>92</v>
      </c>
      <c r="G4" s="207">
        <v>1833</v>
      </c>
      <c r="H4" s="207">
        <v>2901</v>
      </c>
      <c r="I4" s="207">
        <v>4416</v>
      </c>
      <c r="J4" s="207">
        <v>4830</v>
      </c>
      <c r="K4" s="207">
        <v>3740</v>
      </c>
      <c r="L4" s="207">
        <v>3336</v>
      </c>
      <c r="M4" s="207">
        <v>21148</v>
      </c>
      <c r="N4" s="165" t="s">
        <v>1333</v>
      </c>
      <c r="O4" s="233">
        <v>75</v>
      </c>
      <c r="P4" s="233">
        <v>1533</v>
      </c>
      <c r="Q4" s="233">
        <v>2642</v>
      </c>
      <c r="R4" s="233">
        <v>4004</v>
      </c>
      <c r="S4" s="233">
        <v>4361</v>
      </c>
      <c r="T4" s="233">
        <v>3277</v>
      </c>
      <c r="U4" s="233">
        <v>2888</v>
      </c>
    </row>
    <row r="5" spans="1:21" ht="14.25" thickBot="1" x14ac:dyDescent="0.2">
      <c r="A5" s="230">
        <v>4</v>
      </c>
      <c r="B5" s="238">
        <v>1610</v>
      </c>
      <c r="C5" s="230">
        <v>4</v>
      </c>
      <c r="D5" s="230">
        <v>4004</v>
      </c>
      <c r="E5" s="206">
        <v>1612</v>
      </c>
      <c r="F5" s="207">
        <v>77</v>
      </c>
      <c r="G5" s="207">
        <v>1557</v>
      </c>
      <c r="H5" s="207">
        <v>2858</v>
      </c>
      <c r="I5" s="207">
        <v>4283</v>
      </c>
      <c r="J5" s="207">
        <v>4948</v>
      </c>
      <c r="K5" s="207">
        <v>3979</v>
      </c>
      <c r="L5" s="207">
        <v>3816</v>
      </c>
      <c r="M5" s="207">
        <v>21518</v>
      </c>
      <c r="N5" s="165" t="s">
        <v>1334</v>
      </c>
      <c r="O5" s="233">
        <v>92</v>
      </c>
      <c r="P5" s="233">
        <v>1833</v>
      </c>
      <c r="Q5" s="233">
        <v>2901</v>
      </c>
      <c r="R5" s="233">
        <v>4416</v>
      </c>
      <c r="S5" s="233">
        <v>4830</v>
      </c>
      <c r="T5" s="233">
        <v>3740</v>
      </c>
      <c r="U5" s="233">
        <v>3336</v>
      </c>
    </row>
    <row r="6" spans="1:21" ht="14.25" thickBot="1" x14ac:dyDescent="0.2">
      <c r="A6" s="230">
        <v>5</v>
      </c>
      <c r="B6" s="238">
        <v>1610</v>
      </c>
      <c r="C6" s="230">
        <v>5</v>
      </c>
      <c r="D6" s="230">
        <v>4361</v>
      </c>
      <c r="E6" s="206">
        <v>1701</v>
      </c>
      <c r="F6" s="207">
        <v>114</v>
      </c>
      <c r="G6" s="207">
        <v>2109</v>
      </c>
      <c r="H6" s="207">
        <v>3607</v>
      </c>
      <c r="I6" s="207">
        <v>5221</v>
      </c>
      <c r="J6" s="207">
        <v>5498</v>
      </c>
      <c r="K6" s="207">
        <v>4147</v>
      </c>
      <c r="L6" s="207">
        <v>3843</v>
      </c>
      <c r="M6" s="207">
        <v>24539</v>
      </c>
      <c r="N6" s="165" t="s">
        <v>1335</v>
      </c>
      <c r="O6" s="233">
        <v>77</v>
      </c>
      <c r="P6" s="233">
        <v>1557</v>
      </c>
      <c r="Q6" s="233">
        <v>2858</v>
      </c>
      <c r="R6" s="233">
        <v>4283</v>
      </c>
      <c r="S6" s="233">
        <v>4948</v>
      </c>
      <c r="T6" s="233">
        <v>3979</v>
      </c>
      <c r="U6" s="233">
        <v>3816</v>
      </c>
    </row>
    <row r="7" spans="1:21" ht="14.25" thickBot="1" x14ac:dyDescent="0.2">
      <c r="A7" s="230">
        <v>6</v>
      </c>
      <c r="B7" s="238">
        <v>1610</v>
      </c>
      <c r="C7" s="230">
        <v>6</v>
      </c>
      <c r="D7" s="230">
        <v>3277</v>
      </c>
      <c r="E7" s="206">
        <v>1702</v>
      </c>
      <c r="F7" s="207">
        <v>155</v>
      </c>
      <c r="G7" s="207">
        <v>2734</v>
      </c>
      <c r="H7" s="207">
        <v>4238</v>
      </c>
      <c r="I7" s="207">
        <v>6347</v>
      </c>
      <c r="J7" s="207">
        <v>6465</v>
      </c>
      <c r="K7" s="207">
        <v>4909</v>
      </c>
      <c r="L7" s="207">
        <v>4840</v>
      </c>
      <c r="M7" s="207">
        <v>29688</v>
      </c>
      <c r="N7" s="165" t="s">
        <v>1336</v>
      </c>
      <c r="O7" s="233">
        <v>114</v>
      </c>
      <c r="P7" s="233">
        <v>2109</v>
      </c>
      <c r="Q7" s="233">
        <v>3607</v>
      </c>
      <c r="R7" s="233">
        <v>5221</v>
      </c>
      <c r="S7" s="233">
        <v>5498</v>
      </c>
      <c r="T7" s="233">
        <v>4147</v>
      </c>
      <c r="U7" s="233">
        <v>3843</v>
      </c>
    </row>
    <row r="8" spans="1:21" ht="14.25" thickBot="1" x14ac:dyDescent="0.2">
      <c r="A8" s="230">
        <v>7</v>
      </c>
      <c r="B8" s="238">
        <v>1610</v>
      </c>
      <c r="C8" s="230">
        <v>7</v>
      </c>
      <c r="D8" s="230">
        <v>2888</v>
      </c>
      <c r="E8" s="206">
        <v>1703</v>
      </c>
      <c r="F8" s="207">
        <v>141</v>
      </c>
      <c r="G8" s="207">
        <v>2544</v>
      </c>
      <c r="H8" s="207">
        <v>4455</v>
      </c>
      <c r="I8" s="207">
        <v>6165</v>
      </c>
      <c r="J8" s="207">
        <v>6398</v>
      </c>
      <c r="K8" s="207">
        <v>5122</v>
      </c>
      <c r="L8" s="207">
        <v>5103</v>
      </c>
      <c r="M8" s="207">
        <v>29928</v>
      </c>
      <c r="N8" s="165" t="s">
        <v>1337</v>
      </c>
      <c r="O8" s="233">
        <v>155</v>
      </c>
      <c r="P8" s="233">
        <v>2734</v>
      </c>
      <c r="Q8" s="233">
        <v>4238</v>
      </c>
      <c r="R8" s="233">
        <v>6347</v>
      </c>
      <c r="S8" s="233">
        <v>6465</v>
      </c>
      <c r="T8" s="233">
        <v>4909</v>
      </c>
      <c r="U8" s="233">
        <v>4840</v>
      </c>
    </row>
    <row r="9" spans="1:21" ht="14.25" thickBot="1" x14ac:dyDescent="0.2">
      <c r="A9" s="230">
        <v>8</v>
      </c>
      <c r="B9" s="238">
        <v>1611</v>
      </c>
      <c r="C9" s="230">
        <v>1</v>
      </c>
      <c r="D9" s="230">
        <v>92</v>
      </c>
      <c r="E9" s="206">
        <v>1704</v>
      </c>
      <c r="F9" s="207">
        <v>80</v>
      </c>
      <c r="G9" s="207">
        <v>2085</v>
      </c>
      <c r="H9" s="207">
        <v>3563</v>
      </c>
      <c r="I9" s="207">
        <v>5804</v>
      </c>
      <c r="J9" s="207">
        <v>6398</v>
      </c>
      <c r="K9" s="207">
        <v>5254</v>
      </c>
      <c r="L9" s="207">
        <v>5441</v>
      </c>
      <c r="M9" s="207">
        <v>28625</v>
      </c>
      <c r="N9" s="165" t="s">
        <v>1338</v>
      </c>
      <c r="O9" s="233">
        <v>141</v>
      </c>
      <c r="P9" s="233">
        <v>2544</v>
      </c>
      <c r="Q9" s="233">
        <v>4455</v>
      </c>
      <c r="R9" s="233">
        <v>6165</v>
      </c>
      <c r="S9" s="233">
        <v>6398</v>
      </c>
      <c r="T9" s="233">
        <v>5122</v>
      </c>
      <c r="U9" s="233">
        <v>5103</v>
      </c>
    </row>
    <row r="10" spans="1:21" ht="14.25" thickBot="1" x14ac:dyDescent="0.2">
      <c r="A10" s="230">
        <v>9</v>
      </c>
      <c r="B10" s="238">
        <v>1611</v>
      </c>
      <c r="C10" s="230">
        <v>2</v>
      </c>
      <c r="D10" s="230">
        <v>1833</v>
      </c>
      <c r="E10" s="206">
        <v>1705</v>
      </c>
      <c r="F10" s="207">
        <v>86</v>
      </c>
      <c r="G10" s="207">
        <v>2024</v>
      </c>
      <c r="H10" s="207">
        <v>3590</v>
      </c>
      <c r="I10" s="207">
        <v>5957</v>
      </c>
      <c r="J10" s="207">
        <v>6995</v>
      </c>
      <c r="K10" s="207">
        <v>6175</v>
      </c>
      <c r="L10" s="207">
        <v>6855</v>
      </c>
      <c r="M10" s="207">
        <v>31682</v>
      </c>
      <c r="N10" s="165" t="s">
        <v>1339</v>
      </c>
      <c r="O10" s="233">
        <v>80</v>
      </c>
      <c r="P10" s="233">
        <v>2085</v>
      </c>
      <c r="Q10" s="233">
        <v>3563</v>
      </c>
      <c r="R10" s="233">
        <v>5804</v>
      </c>
      <c r="S10" s="233">
        <v>6398</v>
      </c>
      <c r="T10" s="233">
        <v>5254</v>
      </c>
      <c r="U10" s="233">
        <v>5441</v>
      </c>
    </row>
    <row r="11" spans="1:21" ht="14.25" thickBot="1" x14ac:dyDescent="0.2">
      <c r="A11" s="230">
        <v>10</v>
      </c>
      <c r="B11" s="238">
        <v>1611</v>
      </c>
      <c r="C11" s="230">
        <v>3</v>
      </c>
      <c r="D11" s="230">
        <v>2901</v>
      </c>
      <c r="E11" s="206">
        <v>1706</v>
      </c>
      <c r="F11" s="207">
        <v>109</v>
      </c>
      <c r="G11" s="207">
        <v>2172</v>
      </c>
      <c r="H11" s="207">
        <v>3775</v>
      </c>
      <c r="I11" s="207">
        <v>5880</v>
      </c>
      <c r="J11" s="207">
        <v>6303</v>
      </c>
      <c r="K11" s="207">
        <v>5195</v>
      </c>
      <c r="L11" s="207">
        <v>5530</v>
      </c>
      <c r="M11" s="207">
        <v>28964</v>
      </c>
      <c r="N11" s="165" t="s">
        <v>1340</v>
      </c>
      <c r="O11" s="233">
        <v>86</v>
      </c>
      <c r="P11" s="233">
        <v>2024</v>
      </c>
      <c r="Q11" s="233">
        <v>3590</v>
      </c>
      <c r="R11" s="233">
        <v>5957</v>
      </c>
      <c r="S11" s="233">
        <v>6995</v>
      </c>
      <c r="T11" s="233">
        <v>6175</v>
      </c>
      <c r="U11" s="233">
        <v>6855</v>
      </c>
    </row>
    <row r="12" spans="1:21" ht="14.25" thickBot="1" x14ac:dyDescent="0.2">
      <c r="A12" s="230">
        <v>11</v>
      </c>
      <c r="B12" s="238">
        <v>1611</v>
      </c>
      <c r="C12" s="230">
        <v>4</v>
      </c>
      <c r="D12" s="230">
        <v>4416</v>
      </c>
      <c r="E12" s="206">
        <v>1707</v>
      </c>
      <c r="F12" s="207">
        <v>80</v>
      </c>
      <c r="G12" s="207">
        <v>1894</v>
      </c>
      <c r="H12" s="207">
        <v>3216</v>
      </c>
      <c r="I12" s="207">
        <v>5041</v>
      </c>
      <c r="J12" s="207">
        <v>5426</v>
      </c>
      <c r="K12" s="207">
        <v>4508</v>
      </c>
      <c r="L12" s="207">
        <v>4370</v>
      </c>
      <c r="M12" s="207">
        <v>24535</v>
      </c>
      <c r="N12" s="165" t="s">
        <v>1341</v>
      </c>
      <c r="O12" s="233">
        <v>109</v>
      </c>
      <c r="P12" s="233">
        <v>2172</v>
      </c>
      <c r="Q12" s="233">
        <v>3775</v>
      </c>
      <c r="R12" s="233">
        <v>5880</v>
      </c>
      <c r="S12" s="233">
        <v>6303</v>
      </c>
      <c r="T12" s="233">
        <v>5195</v>
      </c>
      <c r="U12" s="233">
        <v>5530</v>
      </c>
    </row>
    <row r="13" spans="1:21" ht="14.25" thickBot="1" x14ac:dyDescent="0.2">
      <c r="A13" s="230">
        <v>12</v>
      </c>
      <c r="B13" s="238">
        <v>1611</v>
      </c>
      <c r="C13" s="230">
        <v>5</v>
      </c>
      <c r="D13" s="230">
        <v>4830</v>
      </c>
      <c r="E13" s="206">
        <v>1708</v>
      </c>
      <c r="F13" s="207">
        <v>125</v>
      </c>
      <c r="G13" s="207">
        <v>2712</v>
      </c>
      <c r="H13" s="207">
        <v>4543</v>
      </c>
      <c r="I13" s="207">
        <v>6349</v>
      </c>
      <c r="J13" s="207">
        <v>6232</v>
      </c>
      <c r="K13" s="207">
        <v>4666</v>
      </c>
      <c r="L13" s="207">
        <v>4298</v>
      </c>
      <c r="M13" s="207">
        <v>28925</v>
      </c>
      <c r="N13" s="165" t="s">
        <v>1342</v>
      </c>
      <c r="O13" s="233">
        <v>80</v>
      </c>
      <c r="P13" s="233">
        <v>1894</v>
      </c>
      <c r="Q13" s="233">
        <v>3216</v>
      </c>
      <c r="R13" s="233">
        <v>5041</v>
      </c>
      <c r="S13" s="233">
        <v>5426</v>
      </c>
      <c r="T13" s="233">
        <v>4508</v>
      </c>
      <c r="U13" s="233">
        <v>4370</v>
      </c>
    </row>
    <row r="14" spans="1:21" ht="14.25" thickBot="1" x14ac:dyDescent="0.2">
      <c r="A14" s="230">
        <v>13</v>
      </c>
      <c r="B14" s="238">
        <v>1611</v>
      </c>
      <c r="C14" s="230">
        <v>6</v>
      </c>
      <c r="D14" s="230">
        <v>3740</v>
      </c>
      <c r="E14" s="206">
        <v>1709</v>
      </c>
      <c r="F14" s="207">
        <v>130</v>
      </c>
      <c r="G14" s="207">
        <v>2765</v>
      </c>
      <c r="H14" s="207">
        <v>4578</v>
      </c>
      <c r="I14" s="207">
        <v>6515</v>
      </c>
      <c r="J14" s="207">
        <v>6595</v>
      </c>
      <c r="K14" s="207">
        <v>5005</v>
      </c>
      <c r="L14" s="207">
        <v>4995</v>
      </c>
      <c r="M14" s="207">
        <v>30583</v>
      </c>
      <c r="N14" s="165" t="s">
        <v>1358</v>
      </c>
      <c r="O14" s="233">
        <v>125</v>
      </c>
      <c r="P14" s="233">
        <v>2712</v>
      </c>
      <c r="Q14" s="233">
        <v>4543</v>
      </c>
      <c r="R14" s="233">
        <v>6349</v>
      </c>
      <c r="S14" s="233">
        <v>6232</v>
      </c>
      <c r="T14" s="233">
        <v>4666</v>
      </c>
      <c r="U14" s="233">
        <v>4298</v>
      </c>
    </row>
    <row r="15" spans="1:21" ht="14.25" thickBot="1" x14ac:dyDescent="0.2">
      <c r="A15" s="230">
        <v>14</v>
      </c>
      <c r="B15" s="238">
        <v>1611</v>
      </c>
      <c r="C15" s="230">
        <v>7</v>
      </c>
      <c r="D15" s="230">
        <v>3336</v>
      </c>
      <c r="E15" s="206">
        <v>1710</v>
      </c>
      <c r="F15" s="207">
        <v>128</v>
      </c>
      <c r="G15" s="207">
        <v>2933</v>
      </c>
      <c r="H15" s="207">
        <v>4855</v>
      </c>
      <c r="I15" s="207">
        <v>6675</v>
      </c>
      <c r="J15" s="207">
        <v>6383</v>
      </c>
      <c r="K15" s="207">
        <v>4840</v>
      </c>
      <c r="L15" s="207">
        <v>4762</v>
      </c>
      <c r="M15" s="207">
        <v>30576</v>
      </c>
      <c r="N15" s="165" t="s">
        <v>1407</v>
      </c>
      <c r="O15" s="233">
        <v>130</v>
      </c>
      <c r="P15" s="233">
        <v>2765</v>
      </c>
      <c r="Q15" s="233">
        <v>4578</v>
      </c>
      <c r="R15" s="233">
        <v>6515</v>
      </c>
      <c r="S15" s="233">
        <v>6595</v>
      </c>
      <c r="T15" s="233">
        <v>5005</v>
      </c>
      <c r="U15" s="233">
        <v>4995</v>
      </c>
    </row>
    <row r="16" spans="1:21" ht="14.25" thickBot="1" x14ac:dyDescent="0.2">
      <c r="A16" s="230">
        <v>15</v>
      </c>
      <c r="B16" s="238">
        <v>1612</v>
      </c>
      <c r="C16" s="230">
        <v>1</v>
      </c>
      <c r="D16" s="230">
        <v>77</v>
      </c>
      <c r="E16" s="206" t="s">
        <v>1299</v>
      </c>
      <c r="F16" s="207">
        <v>1392</v>
      </c>
      <c r="G16" s="207">
        <v>28895</v>
      </c>
      <c r="H16" s="207">
        <v>48821</v>
      </c>
      <c r="I16" s="207">
        <v>72657</v>
      </c>
      <c r="J16" s="207">
        <v>76832</v>
      </c>
      <c r="K16" s="207">
        <v>60817</v>
      </c>
      <c r="L16" s="207">
        <v>60077</v>
      </c>
      <c r="M16" s="207">
        <v>349491</v>
      </c>
      <c r="N16" s="165" t="s">
        <v>1410</v>
      </c>
      <c r="O16" s="233">
        <v>128</v>
      </c>
      <c r="P16" s="233">
        <v>2933</v>
      </c>
      <c r="Q16" s="233">
        <v>4855</v>
      </c>
      <c r="R16" s="233">
        <v>6675</v>
      </c>
      <c r="S16" s="233">
        <v>6383</v>
      </c>
      <c r="T16" s="233">
        <v>4840</v>
      </c>
      <c r="U16" s="233">
        <v>4762</v>
      </c>
    </row>
    <row r="17" spans="1:7" ht="14.25" thickBot="1" x14ac:dyDescent="0.2">
      <c r="A17" s="230">
        <v>16</v>
      </c>
      <c r="B17" s="238">
        <v>1612</v>
      </c>
      <c r="C17" s="230">
        <v>2</v>
      </c>
      <c r="D17" s="230">
        <v>1557</v>
      </c>
      <c r="E17"/>
      <c r="F17"/>
      <c r="G17"/>
    </row>
    <row r="18" spans="1:7" ht="14.25" thickBot="1" x14ac:dyDescent="0.2">
      <c r="A18" s="230">
        <v>17</v>
      </c>
      <c r="B18" s="238">
        <v>1612</v>
      </c>
      <c r="C18" s="230">
        <v>3</v>
      </c>
      <c r="D18" s="230">
        <v>2858</v>
      </c>
      <c r="E18"/>
      <c r="F18"/>
      <c r="G18"/>
    </row>
    <row r="19" spans="1:7" ht="14.25" thickBot="1" x14ac:dyDescent="0.2">
      <c r="A19" s="230">
        <v>18</v>
      </c>
      <c r="B19" s="238">
        <v>1612</v>
      </c>
      <c r="C19" s="230">
        <v>4</v>
      </c>
      <c r="D19" s="230">
        <v>4283</v>
      </c>
    </row>
    <row r="20" spans="1:7" ht="14.25" thickBot="1" x14ac:dyDescent="0.2">
      <c r="A20" s="230">
        <v>19</v>
      </c>
      <c r="B20" s="238">
        <v>1612</v>
      </c>
      <c r="C20" s="230">
        <v>5</v>
      </c>
      <c r="D20" s="230">
        <v>4948</v>
      </c>
    </row>
    <row r="21" spans="1:7" ht="14.25" thickBot="1" x14ac:dyDescent="0.2">
      <c r="A21" s="230">
        <v>20</v>
      </c>
      <c r="B21" s="238">
        <v>1612</v>
      </c>
      <c r="C21" s="230">
        <v>6</v>
      </c>
      <c r="D21" s="230">
        <v>3979</v>
      </c>
    </row>
    <row r="22" spans="1:7" ht="14.25" thickBot="1" x14ac:dyDescent="0.2">
      <c r="A22" s="230">
        <v>21</v>
      </c>
      <c r="B22" s="238">
        <v>1612</v>
      </c>
      <c r="C22" s="230">
        <v>7</v>
      </c>
      <c r="D22" s="230">
        <v>3816</v>
      </c>
    </row>
    <row r="23" spans="1:7" ht="14.25" thickBot="1" x14ac:dyDescent="0.2">
      <c r="A23" s="230">
        <v>22</v>
      </c>
      <c r="B23" s="238">
        <v>1701</v>
      </c>
      <c r="C23" s="230">
        <v>1</v>
      </c>
      <c r="D23" s="230">
        <v>114</v>
      </c>
    </row>
    <row r="24" spans="1:7" ht="14.25" thickBot="1" x14ac:dyDescent="0.2">
      <c r="A24" s="230">
        <v>23</v>
      </c>
      <c r="B24" s="238">
        <v>1701</v>
      </c>
      <c r="C24" s="230">
        <v>2</v>
      </c>
      <c r="D24" s="230">
        <v>2109</v>
      </c>
    </row>
    <row r="25" spans="1:7" ht="14.25" thickBot="1" x14ac:dyDescent="0.2">
      <c r="A25" s="230">
        <v>24</v>
      </c>
      <c r="B25" s="238">
        <v>1701</v>
      </c>
      <c r="C25" s="230">
        <v>3</v>
      </c>
      <c r="D25" s="230">
        <v>3607</v>
      </c>
    </row>
    <row r="26" spans="1:7" ht="14.25" thickBot="1" x14ac:dyDescent="0.2">
      <c r="A26" s="230">
        <v>25</v>
      </c>
      <c r="B26" s="238">
        <v>1701</v>
      </c>
      <c r="C26" s="230">
        <v>4</v>
      </c>
      <c r="D26" s="230">
        <v>5221</v>
      </c>
    </row>
    <row r="27" spans="1:7" ht="14.25" thickBot="1" x14ac:dyDescent="0.2">
      <c r="A27" s="230">
        <v>26</v>
      </c>
      <c r="B27" s="238">
        <v>1701</v>
      </c>
      <c r="C27" s="230">
        <v>5</v>
      </c>
      <c r="D27" s="230">
        <v>5498</v>
      </c>
      <c r="E27"/>
      <c r="F27"/>
      <c r="G27"/>
    </row>
    <row r="28" spans="1:7" ht="14.25" thickBot="1" x14ac:dyDescent="0.2">
      <c r="A28" s="230">
        <v>27</v>
      </c>
      <c r="B28" s="238">
        <v>1701</v>
      </c>
      <c r="C28" s="230">
        <v>6</v>
      </c>
      <c r="D28" s="230">
        <v>4147</v>
      </c>
      <c r="E28"/>
      <c r="F28"/>
      <c r="G28"/>
    </row>
    <row r="29" spans="1:7" ht="14.25" thickBot="1" x14ac:dyDescent="0.2">
      <c r="A29" s="230">
        <v>28</v>
      </c>
      <c r="B29" s="238">
        <v>1701</v>
      </c>
      <c r="C29" s="230">
        <v>7</v>
      </c>
      <c r="D29" s="230">
        <v>3843</v>
      </c>
      <c r="E29"/>
      <c r="F29"/>
      <c r="G29"/>
    </row>
    <row r="30" spans="1:7" ht="14.25" thickBot="1" x14ac:dyDescent="0.2">
      <c r="A30" s="230">
        <v>29</v>
      </c>
      <c r="B30" s="238">
        <v>1702</v>
      </c>
      <c r="C30" s="230">
        <v>1</v>
      </c>
      <c r="D30" s="230">
        <v>155</v>
      </c>
      <c r="E30"/>
      <c r="F30"/>
      <c r="G30"/>
    </row>
    <row r="31" spans="1:7" ht="14.25" thickBot="1" x14ac:dyDescent="0.2">
      <c r="A31" s="230">
        <v>30</v>
      </c>
      <c r="B31" s="238">
        <v>1702</v>
      </c>
      <c r="C31" s="230">
        <v>2</v>
      </c>
      <c r="D31" s="230">
        <v>2734</v>
      </c>
      <c r="E31"/>
      <c r="F31"/>
      <c r="G31"/>
    </row>
    <row r="32" spans="1:7" ht="14.25" thickBot="1" x14ac:dyDescent="0.2">
      <c r="A32" s="230">
        <v>31</v>
      </c>
      <c r="B32" s="238">
        <v>1702</v>
      </c>
      <c r="C32" s="230">
        <v>3</v>
      </c>
      <c r="D32" s="230">
        <v>4238</v>
      </c>
    </row>
    <row r="33" spans="1:4" ht="14.25" thickBot="1" x14ac:dyDescent="0.2">
      <c r="A33" s="230">
        <v>32</v>
      </c>
      <c r="B33" s="238">
        <v>1702</v>
      </c>
      <c r="C33" s="230">
        <v>4</v>
      </c>
      <c r="D33" s="230">
        <v>6347</v>
      </c>
    </row>
    <row r="34" spans="1:4" ht="14.25" thickBot="1" x14ac:dyDescent="0.2">
      <c r="A34" s="230">
        <v>33</v>
      </c>
      <c r="B34" s="238">
        <v>1702</v>
      </c>
      <c r="C34" s="230">
        <v>5</v>
      </c>
      <c r="D34" s="230">
        <v>6465</v>
      </c>
    </row>
    <row r="35" spans="1:4" ht="14.25" thickBot="1" x14ac:dyDescent="0.2">
      <c r="A35" s="230">
        <v>34</v>
      </c>
      <c r="B35" s="238">
        <v>1702</v>
      </c>
      <c r="C35" s="230">
        <v>6</v>
      </c>
      <c r="D35" s="230">
        <v>4909</v>
      </c>
    </row>
    <row r="36" spans="1:4" ht="14.25" thickBot="1" x14ac:dyDescent="0.2">
      <c r="A36" s="230">
        <v>35</v>
      </c>
      <c r="B36" s="238">
        <v>1702</v>
      </c>
      <c r="C36" s="230">
        <v>7</v>
      </c>
      <c r="D36" s="230">
        <v>4840</v>
      </c>
    </row>
    <row r="37" spans="1:4" ht="14.25" thickBot="1" x14ac:dyDescent="0.2">
      <c r="A37" s="230">
        <v>36</v>
      </c>
      <c r="B37" s="238">
        <v>1703</v>
      </c>
      <c r="C37" s="230">
        <v>1</v>
      </c>
      <c r="D37" s="230">
        <v>141</v>
      </c>
    </row>
    <row r="38" spans="1:4" ht="14.25" thickBot="1" x14ac:dyDescent="0.2">
      <c r="A38" s="230">
        <v>37</v>
      </c>
      <c r="B38" s="238">
        <v>1703</v>
      </c>
      <c r="C38" s="230">
        <v>2</v>
      </c>
      <c r="D38" s="230">
        <v>2544</v>
      </c>
    </row>
    <row r="39" spans="1:4" ht="14.25" thickBot="1" x14ac:dyDescent="0.2">
      <c r="A39" s="230">
        <v>38</v>
      </c>
      <c r="B39" s="238">
        <v>1703</v>
      </c>
      <c r="C39" s="230">
        <v>3</v>
      </c>
      <c r="D39" s="230">
        <v>4455</v>
      </c>
    </row>
    <row r="40" spans="1:4" ht="14.25" thickBot="1" x14ac:dyDescent="0.2">
      <c r="A40" s="230">
        <v>39</v>
      </c>
      <c r="B40" s="238">
        <v>1703</v>
      </c>
      <c r="C40" s="230">
        <v>4</v>
      </c>
      <c r="D40" s="230">
        <v>6165</v>
      </c>
    </row>
    <row r="41" spans="1:4" ht="14.25" thickBot="1" x14ac:dyDescent="0.2">
      <c r="A41" s="230">
        <v>40</v>
      </c>
      <c r="B41" s="238">
        <v>1703</v>
      </c>
      <c r="C41" s="230">
        <v>5</v>
      </c>
      <c r="D41" s="230">
        <v>6398</v>
      </c>
    </row>
    <row r="42" spans="1:4" ht="14.25" thickBot="1" x14ac:dyDescent="0.2">
      <c r="A42" s="230">
        <v>41</v>
      </c>
      <c r="B42" s="238">
        <v>1703</v>
      </c>
      <c r="C42" s="230">
        <v>6</v>
      </c>
      <c r="D42" s="230">
        <v>5122</v>
      </c>
    </row>
    <row r="43" spans="1:4" ht="14.25" thickBot="1" x14ac:dyDescent="0.2">
      <c r="A43" s="230">
        <v>42</v>
      </c>
      <c r="B43" s="238">
        <v>1703</v>
      </c>
      <c r="C43" s="230">
        <v>7</v>
      </c>
      <c r="D43" s="230">
        <v>5103</v>
      </c>
    </row>
    <row r="44" spans="1:4" ht="14.25" thickBot="1" x14ac:dyDescent="0.2">
      <c r="A44" s="230">
        <v>43</v>
      </c>
      <c r="B44" s="238">
        <v>1704</v>
      </c>
      <c r="C44" s="230">
        <v>1</v>
      </c>
      <c r="D44" s="230">
        <v>80</v>
      </c>
    </row>
    <row r="45" spans="1:4" ht="14.25" thickBot="1" x14ac:dyDescent="0.2">
      <c r="A45" s="230">
        <v>44</v>
      </c>
      <c r="B45" s="238">
        <v>1704</v>
      </c>
      <c r="C45" s="230">
        <v>2</v>
      </c>
      <c r="D45" s="230">
        <v>2085</v>
      </c>
    </row>
    <row r="46" spans="1:4" ht="14.25" thickBot="1" x14ac:dyDescent="0.2">
      <c r="A46" s="230">
        <v>45</v>
      </c>
      <c r="B46" s="238">
        <v>1704</v>
      </c>
      <c r="C46" s="230">
        <v>3</v>
      </c>
      <c r="D46" s="230">
        <v>3563</v>
      </c>
    </row>
    <row r="47" spans="1:4" ht="14.25" thickBot="1" x14ac:dyDescent="0.2">
      <c r="A47" s="230">
        <v>46</v>
      </c>
      <c r="B47" s="238">
        <v>1704</v>
      </c>
      <c r="C47" s="230">
        <v>4</v>
      </c>
      <c r="D47" s="230">
        <v>5804</v>
      </c>
    </row>
    <row r="48" spans="1:4" ht="14.25" thickBot="1" x14ac:dyDescent="0.2">
      <c r="A48" s="230">
        <v>47</v>
      </c>
      <c r="B48" s="238">
        <v>1704</v>
      </c>
      <c r="C48" s="230">
        <v>5</v>
      </c>
      <c r="D48" s="230">
        <v>6398</v>
      </c>
    </row>
    <row r="49" spans="1:4" ht="14.25" thickBot="1" x14ac:dyDescent="0.2">
      <c r="A49" s="230">
        <v>48</v>
      </c>
      <c r="B49" s="238">
        <v>1704</v>
      </c>
      <c r="C49" s="230">
        <v>6</v>
      </c>
      <c r="D49" s="230">
        <v>5254</v>
      </c>
    </row>
    <row r="50" spans="1:4" ht="14.25" thickBot="1" x14ac:dyDescent="0.2">
      <c r="A50" s="230">
        <v>49</v>
      </c>
      <c r="B50" s="238">
        <v>1704</v>
      </c>
      <c r="C50" s="230">
        <v>7</v>
      </c>
      <c r="D50" s="230">
        <v>5441</v>
      </c>
    </row>
    <row r="51" spans="1:4" ht="14.25" thickBot="1" x14ac:dyDescent="0.2">
      <c r="A51" s="230">
        <v>50</v>
      </c>
      <c r="B51" s="238">
        <v>1705</v>
      </c>
      <c r="C51" s="230">
        <v>1</v>
      </c>
      <c r="D51" s="230">
        <v>86</v>
      </c>
    </row>
    <row r="52" spans="1:4" ht="14.25" thickBot="1" x14ac:dyDescent="0.2">
      <c r="A52" s="230">
        <v>51</v>
      </c>
      <c r="B52" s="238">
        <v>1705</v>
      </c>
      <c r="C52" s="230">
        <v>2</v>
      </c>
      <c r="D52" s="230">
        <v>2024</v>
      </c>
    </row>
    <row r="53" spans="1:4" ht="14.25" thickBot="1" x14ac:dyDescent="0.2">
      <c r="A53" s="230">
        <v>52</v>
      </c>
      <c r="B53" s="238">
        <v>1705</v>
      </c>
      <c r="C53" s="230">
        <v>3</v>
      </c>
      <c r="D53" s="230">
        <v>3590</v>
      </c>
    </row>
    <row r="54" spans="1:4" ht="14.25" thickBot="1" x14ac:dyDescent="0.2">
      <c r="A54" s="230">
        <v>53</v>
      </c>
      <c r="B54" s="238">
        <v>1705</v>
      </c>
      <c r="C54" s="230">
        <v>4</v>
      </c>
      <c r="D54" s="230">
        <v>5957</v>
      </c>
    </row>
    <row r="55" spans="1:4" ht="14.25" thickBot="1" x14ac:dyDescent="0.2">
      <c r="A55" s="230">
        <v>54</v>
      </c>
      <c r="B55" s="238">
        <v>1705</v>
      </c>
      <c r="C55" s="230">
        <v>5</v>
      </c>
      <c r="D55" s="230">
        <v>6995</v>
      </c>
    </row>
    <row r="56" spans="1:4" ht="14.25" thickBot="1" x14ac:dyDescent="0.2">
      <c r="A56" s="230">
        <v>55</v>
      </c>
      <c r="B56" s="238">
        <v>1705</v>
      </c>
      <c r="C56" s="230">
        <v>6</v>
      </c>
      <c r="D56" s="230">
        <v>6175</v>
      </c>
    </row>
    <row r="57" spans="1:4" ht="14.25" thickBot="1" x14ac:dyDescent="0.2">
      <c r="A57" s="230">
        <v>56</v>
      </c>
      <c r="B57" s="238">
        <v>1705</v>
      </c>
      <c r="C57" s="230">
        <v>7</v>
      </c>
      <c r="D57" s="230">
        <v>6855</v>
      </c>
    </row>
    <row r="58" spans="1:4" ht="14.25" thickBot="1" x14ac:dyDescent="0.2">
      <c r="A58" s="230">
        <v>57</v>
      </c>
      <c r="B58" s="238">
        <v>1706</v>
      </c>
      <c r="C58" s="230">
        <v>1</v>
      </c>
      <c r="D58" s="230">
        <v>109</v>
      </c>
    </row>
    <row r="59" spans="1:4" ht="14.25" thickBot="1" x14ac:dyDescent="0.2">
      <c r="A59" s="230">
        <v>58</v>
      </c>
      <c r="B59" s="238">
        <v>1706</v>
      </c>
      <c r="C59" s="230">
        <v>2</v>
      </c>
      <c r="D59" s="230">
        <v>2172</v>
      </c>
    </row>
    <row r="60" spans="1:4" ht="14.25" thickBot="1" x14ac:dyDescent="0.2">
      <c r="A60" s="230">
        <v>59</v>
      </c>
      <c r="B60" s="238">
        <v>1706</v>
      </c>
      <c r="C60" s="230">
        <v>3</v>
      </c>
      <c r="D60" s="230">
        <v>3775</v>
      </c>
    </row>
    <row r="61" spans="1:4" ht="14.25" thickBot="1" x14ac:dyDescent="0.2">
      <c r="A61" s="230">
        <v>60</v>
      </c>
      <c r="B61" s="238">
        <v>1706</v>
      </c>
      <c r="C61" s="230">
        <v>4</v>
      </c>
      <c r="D61" s="230">
        <v>5880</v>
      </c>
    </row>
    <row r="62" spans="1:4" ht="14.25" thickBot="1" x14ac:dyDescent="0.2">
      <c r="A62" s="230">
        <v>61</v>
      </c>
      <c r="B62" s="238">
        <v>1706</v>
      </c>
      <c r="C62" s="230">
        <v>5</v>
      </c>
      <c r="D62" s="230">
        <v>6303</v>
      </c>
    </row>
    <row r="63" spans="1:4" ht="14.25" thickBot="1" x14ac:dyDescent="0.2">
      <c r="A63" s="230">
        <v>62</v>
      </c>
      <c r="B63" s="238">
        <v>1706</v>
      </c>
      <c r="C63" s="230">
        <v>6</v>
      </c>
      <c r="D63" s="230">
        <v>5195</v>
      </c>
    </row>
    <row r="64" spans="1:4" ht="14.25" thickBot="1" x14ac:dyDescent="0.2">
      <c r="A64" s="230">
        <v>63</v>
      </c>
      <c r="B64" s="238">
        <v>1706</v>
      </c>
      <c r="C64" s="230">
        <v>7</v>
      </c>
      <c r="D64" s="230">
        <v>5530</v>
      </c>
    </row>
    <row r="65" spans="1:4" ht="14.25" thickBot="1" x14ac:dyDescent="0.2">
      <c r="A65" s="230">
        <v>64</v>
      </c>
      <c r="B65" s="238">
        <v>1707</v>
      </c>
      <c r="C65" s="230">
        <v>1</v>
      </c>
      <c r="D65" s="230">
        <v>80</v>
      </c>
    </row>
    <row r="66" spans="1:4" ht="14.25" thickBot="1" x14ac:dyDescent="0.2">
      <c r="A66" s="230">
        <v>65</v>
      </c>
      <c r="B66" s="238">
        <v>1707</v>
      </c>
      <c r="C66" s="230">
        <v>2</v>
      </c>
      <c r="D66" s="230">
        <v>1894</v>
      </c>
    </row>
    <row r="67" spans="1:4" ht="14.25" thickBot="1" x14ac:dyDescent="0.2">
      <c r="A67" s="230">
        <v>66</v>
      </c>
      <c r="B67" s="238">
        <v>1707</v>
      </c>
      <c r="C67" s="230">
        <v>3</v>
      </c>
      <c r="D67" s="230">
        <v>3216</v>
      </c>
    </row>
    <row r="68" spans="1:4" ht="14.25" thickBot="1" x14ac:dyDescent="0.2">
      <c r="A68" s="230">
        <v>67</v>
      </c>
      <c r="B68" s="238">
        <v>1707</v>
      </c>
      <c r="C68" s="230">
        <v>4</v>
      </c>
      <c r="D68" s="230">
        <v>5041</v>
      </c>
    </row>
    <row r="69" spans="1:4" ht="14.25" thickBot="1" x14ac:dyDescent="0.2">
      <c r="A69" s="230">
        <v>68</v>
      </c>
      <c r="B69" s="238">
        <v>1707</v>
      </c>
      <c r="C69" s="230">
        <v>5</v>
      </c>
      <c r="D69" s="230">
        <v>5426</v>
      </c>
    </row>
    <row r="70" spans="1:4" ht="14.25" thickBot="1" x14ac:dyDescent="0.2">
      <c r="A70" s="230">
        <v>69</v>
      </c>
      <c r="B70" s="238">
        <v>1707</v>
      </c>
      <c r="C70" s="230">
        <v>6</v>
      </c>
      <c r="D70" s="230">
        <v>4508</v>
      </c>
    </row>
    <row r="71" spans="1:4" ht="14.25" thickBot="1" x14ac:dyDescent="0.2">
      <c r="A71" s="230">
        <v>70</v>
      </c>
      <c r="B71" s="238">
        <v>1707</v>
      </c>
      <c r="C71" s="230">
        <v>7</v>
      </c>
      <c r="D71" s="230">
        <v>4370</v>
      </c>
    </row>
    <row r="72" spans="1:4" ht="14.25" thickBot="1" x14ac:dyDescent="0.2">
      <c r="A72" s="230">
        <v>71</v>
      </c>
      <c r="B72" s="238">
        <v>1708</v>
      </c>
      <c r="C72" s="230">
        <v>1</v>
      </c>
      <c r="D72" s="230">
        <v>125</v>
      </c>
    </row>
    <row r="73" spans="1:4" ht="14.25" thickBot="1" x14ac:dyDescent="0.2">
      <c r="A73" s="230">
        <v>72</v>
      </c>
      <c r="B73" s="238">
        <v>1708</v>
      </c>
      <c r="C73" s="230">
        <v>2</v>
      </c>
      <c r="D73" s="230">
        <v>2712</v>
      </c>
    </row>
    <row r="74" spans="1:4" ht="14.25" thickBot="1" x14ac:dyDescent="0.2">
      <c r="A74" s="230">
        <v>73</v>
      </c>
      <c r="B74" s="238">
        <v>1708</v>
      </c>
      <c r="C74" s="230">
        <v>3</v>
      </c>
      <c r="D74" s="230">
        <v>4543</v>
      </c>
    </row>
    <row r="75" spans="1:4" ht="14.25" thickBot="1" x14ac:dyDescent="0.2">
      <c r="A75" s="230">
        <v>74</v>
      </c>
      <c r="B75" s="238">
        <v>1708</v>
      </c>
      <c r="C75" s="230">
        <v>4</v>
      </c>
      <c r="D75" s="230">
        <v>6349</v>
      </c>
    </row>
    <row r="76" spans="1:4" ht="14.25" thickBot="1" x14ac:dyDescent="0.2">
      <c r="A76" s="230">
        <v>75</v>
      </c>
      <c r="B76" s="238">
        <v>1708</v>
      </c>
      <c r="C76" s="230">
        <v>5</v>
      </c>
      <c r="D76" s="230">
        <v>6232</v>
      </c>
    </row>
    <row r="77" spans="1:4" ht="14.25" thickBot="1" x14ac:dyDescent="0.2">
      <c r="A77" s="230">
        <v>76</v>
      </c>
      <c r="B77" s="238">
        <v>1708</v>
      </c>
      <c r="C77" s="230">
        <v>6</v>
      </c>
      <c r="D77" s="230">
        <v>4666</v>
      </c>
    </row>
    <row r="78" spans="1:4" ht="14.25" thickBot="1" x14ac:dyDescent="0.2">
      <c r="A78" s="230">
        <v>77</v>
      </c>
      <c r="B78" s="238">
        <v>1708</v>
      </c>
      <c r="C78" s="230">
        <v>7</v>
      </c>
      <c r="D78" s="230">
        <v>4298</v>
      </c>
    </row>
    <row r="79" spans="1:4" ht="14.25" thickBot="1" x14ac:dyDescent="0.2">
      <c r="A79" s="239">
        <v>1</v>
      </c>
      <c r="B79" s="238">
        <v>1709</v>
      </c>
      <c r="C79" s="9">
        <v>1</v>
      </c>
      <c r="D79" s="10">
        <v>130</v>
      </c>
    </row>
    <row r="80" spans="1:4" ht="14.25" thickBot="1" x14ac:dyDescent="0.2">
      <c r="A80" s="239">
        <v>2</v>
      </c>
      <c r="B80" s="238">
        <v>1709</v>
      </c>
      <c r="C80" s="9">
        <v>2</v>
      </c>
      <c r="D80" s="10">
        <v>2765</v>
      </c>
    </row>
    <row r="81" spans="1:4" ht="14.25" thickBot="1" x14ac:dyDescent="0.2">
      <c r="A81" s="239">
        <v>3</v>
      </c>
      <c r="B81" s="238">
        <v>1709</v>
      </c>
      <c r="C81" s="9">
        <v>3</v>
      </c>
      <c r="D81" s="10">
        <v>4578</v>
      </c>
    </row>
    <row r="82" spans="1:4" ht="14.25" thickBot="1" x14ac:dyDescent="0.2">
      <c r="A82" s="239">
        <v>4</v>
      </c>
      <c r="B82" s="238">
        <v>1709</v>
      </c>
      <c r="C82" s="9">
        <v>4</v>
      </c>
      <c r="D82" s="10">
        <v>6515</v>
      </c>
    </row>
    <row r="83" spans="1:4" ht="14.25" thickBot="1" x14ac:dyDescent="0.2">
      <c r="A83" s="239">
        <v>5</v>
      </c>
      <c r="B83" s="238">
        <v>1709</v>
      </c>
      <c r="C83" s="9">
        <v>5</v>
      </c>
      <c r="D83" s="10">
        <v>6595</v>
      </c>
    </row>
    <row r="84" spans="1:4" ht="14.25" thickBot="1" x14ac:dyDescent="0.2">
      <c r="A84" s="239">
        <v>6</v>
      </c>
      <c r="B84" s="238">
        <v>1709</v>
      </c>
      <c r="C84" s="9">
        <v>6</v>
      </c>
      <c r="D84" s="10">
        <v>5005</v>
      </c>
    </row>
    <row r="85" spans="1:4" ht="14.25" thickBot="1" x14ac:dyDescent="0.2">
      <c r="A85" s="239">
        <v>7</v>
      </c>
      <c r="B85" s="238">
        <v>1709</v>
      </c>
      <c r="C85" s="9">
        <v>7</v>
      </c>
      <c r="D85" s="10">
        <v>4995</v>
      </c>
    </row>
    <row r="86" spans="1:4" ht="14.25" thickBot="1" x14ac:dyDescent="0.2">
      <c r="A86" s="239">
        <v>8</v>
      </c>
      <c r="B86" s="238">
        <v>1710</v>
      </c>
      <c r="C86" s="9">
        <v>1</v>
      </c>
      <c r="D86" s="10">
        <v>128</v>
      </c>
    </row>
    <row r="87" spans="1:4" ht="14.25" thickBot="1" x14ac:dyDescent="0.2">
      <c r="A87" s="239">
        <v>9</v>
      </c>
      <c r="B87" s="238">
        <v>1710</v>
      </c>
      <c r="C87" s="9">
        <v>2</v>
      </c>
      <c r="D87" s="10">
        <v>2933</v>
      </c>
    </row>
    <row r="88" spans="1:4" ht="14.25" thickBot="1" x14ac:dyDescent="0.2">
      <c r="A88" s="239">
        <v>10</v>
      </c>
      <c r="B88" s="238">
        <v>1710</v>
      </c>
      <c r="C88" s="9">
        <v>3</v>
      </c>
      <c r="D88" s="10">
        <v>4855</v>
      </c>
    </row>
    <row r="89" spans="1:4" ht="14.25" thickBot="1" x14ac:dyDescent="0.2">
      <c r="A89" s="239">
        <v>11</v>
      </c>
      <c r="B89" s="238">
        <v>1710</v>
      </c>
      <c r="C89" s="9">
        <v>4</v>
      </c>
      <c r="D89" s="10">
        <v>6675</v>
      </c>
    </row>
    <row r="90" spans="1:4" ht="14.25" thickBot="1" x14ac:dyDescent="0.2">
      <c r="A90" s="239">
        <v>12</v>
      </c>
      <c r="B90" s="238">
        <v>1710</v>
      </c>
      <c r="C90" s="9">
        <v>5</v>
      </c>
      <c r="D90" s="10">
        <v>6383</v>
      </c>
    </row>
    <row r="91" spans="1:4" ht="14.25" thickBot="1" x14ac:dyDescent="0.2">
      <c r="A91" s="239">
        <v>13</v>
      </c>
      <c r="B91" s="238">
        <v>1710</v>
      </c>
      <c r="C91" s="9">
        <v>6</v>
      </c>
      <c r="D91" s="10">
        <v>4840</v>
      </c>
    </row>
    <row r="92" spans="1:4" x14ac:dyDescent="0.15">
      <c r="A92" s="240">
        <v>14</v>
      </c>
      <c r="B92" s="241">
        <v>1710</v>
      </c>
      <c r="C92" s="1">
        <v>7</v>
      </c>
      <c r="D92" s="2">
        <v>4762</v>
      </c>
    </row>
  </sheetData>
  <phoneticPr fontId="24" type="noConversion"/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J8" sqref="J8"/>
    </sheetView>
  </sheetViews>
  <sheetFormatPr defaultRowHeight="13.5" x14ac:dyDescent="0.15"/>
  <cols>
    <col min="1" max="4" width="9" style="230"/>
    <col min="5" max="5" width="15" style="230" customWidth="1"/>
    <col min="6" max="6" width="9.75" style="230" bestFit="1" customWidth="1"/>
    <col min="7" max="12" width="7.375" style="230" customWidth="1"/>
    <col min="13" max="14" width="8.5" style="230" customWidth="1"/>
    <col min="15" max="16384" width="9" style="230"/>
  </cols>
  <sheetData>
    <row r="1" spans="1:21" x14ac:dyDescent="0.15">
      <c r="A1" s="230" t="s">
        <v>1330</v>
      </c>
      <c r="B1" s="230" t="s">
        <v>1319</v>
      </c>
      <c r="C1" s="230" t="s">
        <v>1099</v>
      </c>
      <c r="D1" s="230" t="s">
        <v>24</v>
      </c>
      <c r="E1" s="205" t="s">
        <v>1331</v>
      </c>
      <c r="F1" s="205" t="s">
        <v>1300</v>
      </c>
      <c r="G1"/>
      <c r="H1"/>
      <c r="I1"/>
      <c r="J1"/>
      <c r="K1"/>
      <c r="L1"/>
      <c r="M1"/>
      <c r="N1"/>
    </row>
    <row r="2" spans="1:21" ht="14.25" thickBot="1" x14ac:dyDescent="0.2">
      <c r="A2" s="230">
        <v>1</v>
      </c>
      <c r="B2" s="238">
        <v>1610</v>
      </c>
      <c r="C2" s="230">
        <v>1</v>
      </c>
      <c r="D2" s="230">
        <v>47</v>
      </c>
      <c r="E2" s="205" t="s">
        <v>1298</v>
      </c>
      <c r="F2" s="230">
        <v>1</v>
      </c>
      <c r="G2" s="230">
        <v>2</v>
      </c>
      <c r="H2" s="230">
        <v>3</v>
      </c>
      <c r="I2" s="230">
        <v>4</v>
      </c>
      <c r="J2" s="230">
        <v>5</v>
      </c>
      <c r="K2" s="230">
        <v>6</v>
      </c>
      <c r="L2" s="230">
        <v>7</v>
      </c>
      <c r="M2" s="230" t="s">
        <v>1299</v>
      </c>
    </row>
    <row r="3" spans="1:21" ht="14.25" thickBot="1" x14ac:dyDescent="0.2">
      <c r="A3" s="230">
        <v>2</v>
      </c>
      <c r="B3" s="238">
        <v>1610</v>
      </c>
      <c r="C3" s="230">
        <v>2</v>
      </c>
      <c r="D3" s="230">
        <v>1593</v>
      </c>
      <c r="E3" s="206">
        <v>1610</v>
      </c>
      <c r="F3" s="207">
        <v>47</v>
      </c>
      <c r="G3" s="207">
        <v>1593</v>
      </c>
      <c r="H3" s="207">
        <v>2790</v>
      </c>
      <c r="I3" s="207">
        <v>3926</v>
      </c>
      <c r="J3" s="207">
        <v>4181</v>
      </c>
      <c r="K3" s="207">
        <v>3173</v>
      </c>
      <c r="L3" s="207">
        <v>3070</v>
      </c>
      <c r="M3" s="207">
        <v>18780</v>
      </c>
      <c r="N3" s="165" t="s">
        <v>1111</v>
      </c>
      <c r="O3" s="230" t="s">
        <v>1368</v>
      </c>
      <c r="P3" s="230" t="s">
        <v>1369</v>
      </c>
      <c r="Q3" s="230" t="s">
        <v>1370</v>
      </c>
      <c r="R3" s="230" t="s">
        <v>1371</v>
      </c>
      <c r="S3" s="230" t="s">
        <v>1372</v>
      </c>
      <c r="T3" s="230" t="s">
        <v>1373</v>
      </c>
      <c r="U3" s="230" t="s">
        <v>1374</v>
      </c>
    </row>
    <row r="4" spans="1:21" ht="14.25" thickBot="1" x14ac:dyDescent="0.2">
      <c r="A4" s="230">
        <v>3</v>
      </c>
      <c r="B4" s="238">
        <v>1610</v>
      </c>
      <c r="C4" s="230">
        <v>3</v>
      </c>
      <c r="D4" s="230">
        <v>2790</v>
      </c>
      <c r="E4" s="206">
        <v>1611</v>
      </c>
      <c r="F4" s="207">
        <v>68</v>
      </c>
      <c r="G4" s="207">
        <v>1908</v>
      </c>
      <c r="H4" s="207">
        <v>3153</v>
      </c>
      <c r="I4" s="207">
        <v>4213</v>
      </c>
      <c r="J4" s="207">
        <v>4656</v>
      </c>
      <c r="K4" s="207">
        <v>3658</v>
      </c>
      <c r="L4" s="207">
        <v>3492</v>
      </c>
      <c r="M4" s="207">
        <v>21148</v>
      </c>
      <c r="N4" s="165" t="s">
        <v>1333</v>
      </c>
      <c r="O4" s="233">
        <v>47</v>
      </c>
      <c r="P4" s="233">
        <v>1593</v>
      </c>
      <c r="Q4" s="233">
        <v>2790</v>
      </c>
      <c r="R4" s="233">
        <v>3926</v>
      </c>
      <c r="S4" s="233">
        <v>4181</v>
      </c>
      <c r="T4" s="233">
        <v>3173</v>
      </c>
      <c r="U4" s="233">
        <v>3070</v>
      </c>
    </row>
    <row r="5" spans="1:21" ht="14.25" thickBot="1" x14ac:dyDescent="0.2">
      <c r="A5" s="230">
        <v>4</v>
      </c>
      <c r="B5" s="238">
        <v>1610</v>
      </c>
      <c r="C5" s="230">
        <v>4</v>
      </c>
      <c r="D5" s="230">
        <v>3926</v>
      </c>
      <c r="E5" s="206">
        <v>1612</v>
      </c>
      <c r="F5" s="207">
        <v>55</v>
      </c>
      <c r="G5" s="207">
        <v>1652</v>
      </c>
      <c r="H5" s="207">
        <v>3026</v>
      </c>
      <c r="I5" s="207">
        <v>4164</v>
      </c>
      <c r="J5" s="207">
        <v>4774</v>
      </c>
      <c r="K5" s="207">
        <v>3878</v>
      </c>
      <c r="L5" s="207">
        <v>3969</v>
      </c>
      <c r="M5" s="207">
        <v>21518</v>
      </c>
      <c r="N5" s="165" t="s">
        <v>1334</v>
      </c>
      <c r="O5" s="233">
        <v>68</v>
      </c>
      <c r="P5" s="233">
        <v>1908</v>
      </c>
      <c r="Q5" s="233">
        <v>3153</v>
      </c>
      <c r="R5" s="233">
        <v>4213</v>
      </c>
      <c r="S5" s="233">
        <v>4656</v>
      </c>
      <c r="T5" s="233">
        <v>3658</v>
      </c>
      <c r="U5" s="233">
        <v>3492</v>
      </c>
    </row>
    <row r="6" spans="1:21" ht="14.25" thickBot="1" x14ac:dyDescent="0.2">
      <c r="A6" s="230">
        <v>5</v>
      </c>
      <c r="B6" s="238">
        <v>1610</v>
      </c>
      <c r="C6" s="230">
        <v>5</v>
      </c>
      <c r="D6" s="230">
        <v>4181</v>
      </c>
      <c r="E6" s="206">
        <v>1701</v>
      </c>
      <c r="F6" s="207">
        <v>80</v>
      </c>
      <c r="G6" s="207">
        <v>2219</v>
      </c>
      <c r="H6" s="207">
        <v>3761</v>
      </c>
      <c r="I6" s="207">
        <v>5134</v>
      </c>
      <c r="J6" s="207">
        <v>5320</v>
      </c>
      <c r="K6" s="207">
        <v>4075</v>
      </c>
      <c r="L6" s="207">
        <v>3950</v>
      </c>
      <c r="M6" s="207">
        <v>24539</v>
      </c>
      <c r="N6" s="165" t="s">
        <v>1335</v>
      </c>
      <c r="O6" s="233">
        <v>55</v>
      </c>
      <c r="P6" s="233">
        <v>1652</v>
      </c>
      <c r="Q6" s="233">
        <v>3026</v>
      </c>
      <c r="R6" s="233">
        <v>4164</v>
      </c>
      <c r="S6" s="233">
        <v>4774</v>
      </c>
      <c r="T6" s="233">
        <v>3878</v>
      </c>
      <c r="U6" s="233">
        <v>3969</v>
      </c>
    </row>
    <row r="7" spans="1:21" ht="14.25" thickBot="1" x14ac:dyDescent="0.2">
      <c r="A7" s="230">
        <v>6</v>
      </c>
      <c r="B7" s="238">
        <v>1610</v>
      </c>
      <c r="C7" s="230">
        <v>6</v>
      </c>
      <c r="D7" s="230">
        <v>3173</v>
      </c>
      <c r="E7" s="206">
        <v>1702</v>
      </c>
      <c r="F7" s="207">
        <v>99</v>
      </c>
      <c r="G7" s="207">
        <v>2867</v>
      </c>
      <c r="H7" s="207">
        <v>4420</v>
      </c>
      <c r="I7" s="207">
        <v>6184</v>
      </c>
      <c r="J7" s="207">
        <v>6297</v>
      </c>
      <c r="K7" s="207">
        <v>4886</v>
      </c>
      <c r="L7" s="207">
        <v>4935</v>
      </c>
      <c r="M7" s="207">
        <v>29688</v>
      </c>
      <c r="N7" s="165" t="s">
        <v>1336</v>
      </c>
      <c r="O7" s="233">
        <v>80</v>
      </c>
      <c r="P7" s="233">
        <v>2219</v>
      </c>
      <c r="Q7" s="233">
        <v>3761</v>
      </c>
      <c r="R7" s="233">
        <v>5134</v>
      </c>
      <c r="S7" s="233">
        <v>5320</v>
      </c>
      <c r="T7" s="233">
        <v>4075</v>
      </c>
      <c r="U7" s="233">
        <v>3950</v>
      </c>
    </row>
    <row r="8" spans="1:21" ht="14.25" thickBot="1" x14ac:dyDescent="0.2">
      <c r="A8" s="230">
        <v>7</v>
      </c>
      <c r="B8" s="238">
        <v>1610</v>
      </c>
      <c r="C8" s="230">
        <v>7</v>
      </c>
      <c r="D8" s="230">
        <v>3070</v>
      </c>
      <c r="E8" s="206">
        <v>1703</v>
      </c>
      <c r="F8" s="207">
        <v>109</v>
      </c>
      <c r="G8" s="207">
        <v>2678</v>
      </c>
      <c r="H8" s="207">
        <v>4602</v>
      </c>
      <c r="I8" s="207">
        <v>6151</v>
      </c>
      <c r="J8" s="207">
        <v>6173</v>
      </c>
      <c r="K8" s="207">
        <v>4980</v>
      </c>
      <c r="L8" s="207">
        <v>5235</v>
      </c>
      <c r="M8" s="207">
        <v>29928</v>
      </c>
      <c r="N8" s="165" t="s">
        <v>1337</v>
      </c>
      <c r="O8" s="233">
        <v>99</v>
      </c>
      <c r="P8" s="233">
        <v>2867</v>
      </c>
      <c r="Q8" s="233">
        <v>4420</v>
      </c>
      <c r="R8" s="233">
        <v>6184</v>
      </c>
      <c r="S8" s="233">
        <v>6297</v>
      </c>
      <c r="T8" s="233">
        <v>4886</v>
      </c>
      <c r="U8" s="233">
        <v>4935</v>
      </c>
    </row>
    <row r="9" spans="1:21" ht="14.25" thickBot="1" x14ac:dyDescent="0.2">
      <c r="A9" s="230">
        <v>8</v>
      </c>
      <c r="B9" s="238">
        <v>1611</v>
      </c>
      <c r="C9" s="230">
        <v>1</v>
      </c>
      <c r="D9" s="230">
        <v>68</v>
      </c>
      <c r="E9" s="206">
        <v>1704</v>
      </c>
      <c r="F9" s="207">
        <v>61</v>
      </c>
      <c r="G9" s="207">
        <v>2207</v>
      </c>
      <c r="H9" s="207">
        <v>3784</v>
      </c>
      <c r="I9" s="207">
        <v>5686</v>
      </c>
      <c r="J9" s="207">
        <v>6218</v>
      </c>
      <c r="K9" s="207">
        <v>5099</v>
      </c>
      <c r="L9" s="207">
        <v>5570</v>
      </c>
      <c r="M9" s="207">
        <v>28625</v>
      </c>
      <c r="N9" s="165" t="s">
        <v>1338</v>
      </c>
      <c r="O9" s="233">
        <v>109</v>
      </c>
      <c r="P9" s="233">
        <v>2678</v>
      </c>
      <c r="Q9" s="233">
        <v>4602</v>
      </c>
      <c r="R9" s="233">
        <v>6151</v>
      </c>
      <c r="S9" s="233">
        <v>6173</v>
      </c>
      <c r="T9" s="233">
        <v>4980</v>
      </c>
      <c r="U9" s="233">
        <v>5235</v>
      </c>
    </row>
    <row r="10" spans="1:21" ht="14.25" thickBot="1" x14ac:dyDescent="0.2">
      <c r="A10" s="230">
        <v>9</v>
      </c>
      <c r="B10" s="238">
        <v>1611</v>
      </c>
      <c r="C10" s="230">
        <v>2</v>
      </c>
      <c r="D10" s="230">
        <v>1908</v>
      </c>
      <c r="E10" s="206">
        <v>1705</v>
      </c>
      <c r="F10" s="207">
        <v>73</v>
      </c>
      <c r="G10" s="207">
        <v>2155</v>
      </c>
      <c r="H10" s="207">
        <v>3876</v>
      </c>
      <c r="I10" s="207">
        <v>5835</v>
      </c>
      <c r="J10" s="207">
        <v>6848</v>
      </c>
      <c r="K10" s="207">
        <v>5960</v>
      </c>
      <c r="L10" s="207">
        <v>6935</v>
      </c>
      <c r="M10" s="207">
        <v>31682</v>
      </c>
      <c r="N10" s="165" t="s">
        <v>1339</v>
      </c>
      <c r="O10" s="233">
        <v>61</v>
      </c>
      <c r="P10" s="233">
        <v>2207</v>
      </c>
      <c r="Q10" s="233">
        <v>3784</v>
      </c>
      <c r="R10" s="233">
        <v>5686</v>
      </c>
      <c r="S10" s="233">
        <v>6218</v>
      </c>
      <c r="T10" s="233">
        <v>5099</v>
      </c>
      <c r="U10" s="233">
        <v>5570</v>
      </c>
    </row>
    <row r="11" spans="1:21" ht="14.25" thickBot="1" x14ac:dyDescent="0.2">
      <c r="A11" s="230">
        <v>10</v>
      </c>
      <c r="B11" s="238">
        <v>1611</v>
      </c>
      <c r="C11" s="230">
        <v>3</v>
      </c>
      <c r="D11" s="230">
        <v>3153</v>
      </c>
      <c r="E11" s="206">
        <v>1706</v>
      </c>
      <c r="F11" s="207">
        <v>86</v>
      </c>
      <c r="G11" s="207">
        <v>2258</v>
      </c>
      <c r="H11" s="207">
        <v>3960</v>
      </c>
      <c r="I11" s="207">
        <v>5816</v>
      </c>
      <c r="J11" s="207">
        <v>6161</v>
      </c>
      <c r="K11" s="207">
        <v>5056</v>
      </c>
      <c r="L11" s="207">
        <v>5627</v>
      </c>
      <c r="M11" s="207">
        <v>28964</v>
      </c>
      <c r="N11" s="165" t="s">
        <v>1340</v>
      </c>
      <c r="O11" s="233">
        <v>73</v>
      </c>
      <c r="P11" s="233">
        <v>2155</v>
      </c>
      <c r="Q11" s="233">
        <v>3876</v>
      </c>
      <c r="R11" s="233">
        <v>5835</v>
      </c>
      <c r="S11" s="233">
        <v>6848</v>
      </c>
      <c r="T11" s="233">
        <v>5960</v>
      </c>
      <c r="U11" s="233">
        <v>6935</v>
      </c>
    </row>
    <row r="12" spans="1:21" ht="14.25" thickBot="1" x14ac:dyDescent="0.2">
      <c r="A12" s="230">
        <v>11</v>
      </c>
      <c r="B12" s="238">
        <v>1611</v>
      </c>
      <c r="C12" s="230">
        <v>4</v>
      </c>
      <c r="D12" s="230">
        <v>4213</v>
      </c>
      <c r="E12" s="206">
        <v>1707</v>
      </c>
      <c r="F12" s="207">
        <v>70</v>
      </c>
      <c r="G12" s="207">
        <v>2090</v>
      </c>
      <c r="H12" s="207">
        <v>3494</v>
      </c>
      <c r="I12" s="207">
        <v>4958</v>
      </c>
      <c r="J12" s="207">
        <v>5207</v>
      </c>
      <c r="K12" s="207">
        <v>4270</v>
      </c>
      <c r="L12" s="207">
        <v>4446</v>
      </c>
      <c r="M12" s="207">
        <v>24535</v>
      </c>
      <c r="N12" s="165" t="s">
        <v>1341</v>
      </c>
      <c r="O12" s="233">
        <v>86</v>
      </c>
      <c r="P12" s="233">
        <v>2258</v>
      </c>
      <c r="Q12" s="233">
        <v>3960</v>
      </c>
      <c r="R12" s="233">
        <v>5816</v>
      </c>
      <c r="S12" s="233">
        <v>6161</v>
      </c>
      <c r="T12" s="233">
        <v>5056</v>
      </c>
      <c r="U12" s="233">
        <v>5627</v>
      </c>
    </row>
    <row r="13" spans="1:21" ht="14.25" thickBot="1" x14ac:dyDescent="0.2">
      <c r="A13" s="230">
        <v>12</v>
      </c>
      <c r="B13" s="238">
        <v>1611</v>
      </c>
      <c r="C13" s="230">
        <v>5</v>
      </c>
      <c r="D13" s="230">
        <v>4656</v>
      </c>
      <c r="E13" s="206">
        <v>1708</v>
      </c>
      <c r="F13" s="207">
        <v>97</v>
      </c>
      <c r="G13" s="207">
        <v>2876</v>
      </c>
      <c r="H13" s="207">
        <v>4721</v>
      </c>
      <c r="I13" s="207">
        <v>6302</v>
      </c>
      <c r="J13" s="207">
        <v>6038</v>
      </c>
      <c r="K13" s="207">
        <v>4484</v>
      </c>
      <c r="L13" s="207">
        <v>4407</v>
      </c>
      <c r="M13" s="207">
        <v>28925</v>
      </c>
      <c r="N13" s="165" t="s">
        <v>1342</v>
      </c>
      <c r="O13" s="233">
        <v>70</v>
      </c>
      <c r="P13" s="233">
        <v>2090</v>
      </c>
      <c r="Q13" s="233">
        <v>3494</v>
      </c>
      <c r="R13" s="233">
        <v>4958</v>
      </c>
      <c r="S13" s="233">
        <v>5207</v>
      </c>
      <c r="T13" s="233">
        <v>4270</v>
      </c>
      <c r="U13" s="233">
        <v>4446</v>
      </c>
    </row>
    <row r="14" spans="1:21" ht="14.25" thickBot="1" x14ac:dyDescent="0.2">
      <c r="A14" s="230">
        <v>13</v>
      </c>
      <c r="B14" s="238">
        <v>1611</v>
      </c>
      <c r="C14" s="230">
        <v>6</v>
      </c>
      <c r="D14" s="230">
        <v>3658</v>
      </c>
      <c r="E14" s="206">
        <v>1709</v>
      </c>
      <c r="F14" s="207">
        <v>113</v>
      </c>
      <c r="G14" s="207">
        <v>2981</v>
      </c>
      <c r="H14" s="207">
        <v>4622</v>
      </c>
      <c r="I14" s="207">
        <v>6614</v>
      </c>
      <c r="J14" s="207">
        <v>6448</v>
      </c>
      <c r="K14" s="207">
        <v>4720</v>
      </c>
      <c r="L14" s="207">
        <v>5085</v>
      </c>
      <c r="M14" s="207">
        <v>30583</v>
      </c>
      <c r="N14" s="165" t="s">
        <v>1358</v>
      </c>
      <c r="O14" s="233">
        <v>97</v>
      </c>
      <c r="P14" s="233">
        <v>2876</v>
      </c>
      <c r="Q14" s="233">
        <v>4721</v>
      </c>
      <c r="R14" s="233">
        <v>6302</v>
      </c>
      <c r="S14" s="233">
        <v>6038</v>
      </c>
      <c r="T14" s="233">
        <v>4484</v>
      </c>
      <c r="U14" s="233">
        <v>4407</v>
      </c>
    </row>
    <row r="15" spans="1:21" ht="14.25" thickBot="1" x14ac:dyDescent="0.2">
      <c r="A15" s="230">
        <v>14</v>
      </c>
      <c r="B15" s="238">
        <v>1611</v>
      </c>
      <c r="C15" s="230">
        <v>7</v>
      </c>
      <c r="D15" s="230">
        <v>3492</v>
      </c>
      <c r="E15" s="206">
        <v>1710</v>
      </c>
      <c r="F15" s="207">
        <v>112</v>
      </c>
      <c r="G15" s="207">
        <v>3075</v>
      </c>
      <c r="H15" s="207">
        <v>4915</v>
      </c>
      <c r="I15" s="207">
        <v>6783</v>
      </c>
      <c r="J15" s="207">
        <v>6129</v>
      </c>
      <c r="K15" s="207">
        <v>4693</v>
      </c>
      <c r="L15" s="207">
        <v>4869</v>
      </c>
      <c r="M15" s="207">
        <v>30576</v>
      </c>
      <c r="N15" s="165" t="s">
        <v>1407</v>
      </c>
      <c r="O15" s="233">
        <v>113</v>
      </c>
      <c r="P15" s="233">
        <v>2981</v>
      </c>
      <c r="Q15" s="233">
        <v>4622</v>
      </c>
      <c r="R15" s="233">
        <v>6614</v>
      </c>
      <c r="S15" s="233">
        <v>6448</v>
      </c>
      <c r="T15" s="233">
        <v>4720</v>
      </c>
      <c r="U15" s="233">
        <v>5085</v>
      </c>
    </row>
    <row r="16" spans="1:21" ht="14.25" thickBot="1" x14ac:dyDescent="0.2">
      <c r="A16" s="230">
        <v>15</v>
      </c>
      <c r="B16" s="238">
        <v>1612</v>
      </c>
      <c r="C16" s="230">
        <v>1</v>
      </c>
      <c r="D16" s="230">
        <v>55</v>
      </c>
      <c r="E16" s="206" t="s">
        <v>1299</v>
      </c>
      <c r="F16" s="207">
        <v>1070</v>
      </c>
      <c r="G16" s="207">
        <v>30559</v>
      </c>
      <c r="H16" s="207">
        <v>51124</v>
      </c>
      <c r="I16" s="207">
        <v>71766</v>
      </c>
      <c r="J16" s="207">
        <v>74450</v>
      </c>
      <c r="K16" s="207">
        <v>58932</v>
      </c>
      <c r="L16" s="207">
        <v>61590</v>
      </c>
      <c r="M16" s="207">
        <v>349491</v>
      </c>
      <c r="N16" s="165" t="s">
        <v>1410</v>
      </c>
      <c r="O16" s="233">
        <v>112</v>
      </c>
      <c r="P16" s="233">
        <v>3075</v>
      </c>
      <c r="Q16" s="233">
        <v>4915</v>
      </c>
      <c r="R16" s="233">
        <v>6783</v>
      </c>
      <c r="S16" s="233">
        <v>6129</v>
      </c>
      <c r="T16" s="233">
        <v>4693</v>
      </c>
      <c r="U16" s="233">
        <v>4869</v>
      </c>
    </row>
    <row r="17" spans="1:7" ht="14.25" thickBot="1" x14ac:dyDescent="0.2">
      <c r="A17" s="230">
        <v>16</v>
      </c>
      <c r="B17" s="238">
        <v>1612</v>
      </c>
      <c r="C17" s="230">
        <v>2</v>
      </c>
      <c r="D17" s="230">
        <v>1652</v>
      </c>
      <c r="E17"/>
      <c r="F17"/>
      <c r="G17"/>
    </row>
    <row r="18" spans="1:7" ht="14.25" thickBot="1" x14ac:dyDescent="0.2">
      <c r="A18" s="230">
        <v>17</v>
      </c>
      <c r="B18" s="238">
        <v>1612</v>
      </c>
      <c r="C18" s="230">
        <v>3</v>
      </c>
      <c r="D18" s="230">
        <v>3026</v>
      </c>
      <c r="E18"/>
      <c r="F18"/>
      <c r="G18"/>
    </row>
    <row r="19" spans="1:7" ht="14.25" thickBot="1" x14ac:dyDescent="0.2">
      <c r="A19" s="230">
        <v>18</v>
      </c>
      <c r="B19" s="238">
        <v>1612</v>
      </c>
      <c r="C19" s="230">
        <v>4</v>
      </c>
      <c r="D19" s="230">
        <v>4164</v>
      </c>
    </row>
    <row r="20" spans="1:7" ht="14.25" thickBot="1" x14ac:dyDescent="0.2">
      <c r="A20" s="230">
        <v>19</v>
      </c>
      <c r="B20" s="238">
        <v>1612</v>
      </c>
      <c r="C20" s="230">
        <v>5</v>
      </c>
      <c r="D20" s="230">
        <v>4774</v>
      </c>
    </row>
    <row r="21" spans="1:7" ht="14.25" thickBot="1" x14ac:dyDescent="0.2">
      <c r="A21" s="230">
        <v>20</v>
      </c>
      <c r="B21" s="238">
        <v>1612</v>
      </c>
      <c r="C21" s="230">
        <v>6</v>
      </c>
      <c r="D21" s="230">
        <v>3878</v>
      </c>
    </row>
    <row r="22" spans="1:7" ht="14.25" thickBot="1" x14ac:dyDescent="0.2">
      <c r="A22" s="230">
        <v>21</v>
      </c>
      <c r="B22" s="238">
        <v>1612</v>
      </c>
      <c r="C22" s="230">
        <v>7</v>
      </c>
      <c r="D22" s="230">
        <v>3969</v>
      </c>
    </row>
    <row r="23" spans="1:7" ht="14.25" thickBot="1" x14ac:dyDescent="0.2">
      <c r="A23" s="230">
        <v>22</v>
      </c>
      <c r="B23" s="238">
        <v>1701</v>
      </c>
      <c r="C23" s="230">
        <v>1</v>
      </c>
      <c r="D23" s="230">
        <v>80</v>
      </c>
    </row>
    <row r="24" spans="1:7" ht="14.25" thickBot="1" x14ac:dyDescent="0.2">
      <c r="A24" s="230">
        <v>23</v>
      </c>
      <c r="B24" s="238">
        <v>1701</v>
      </c>
      <c r="C24" s="230">
        <v>2</v>
      </c>
      <c r="D24" s="230">
        <v>2219</v>
      </c>
    </row>
    <row r="25" spans="1:7" ht="14.25" thickBot="1" x14ac:dyDescent="0.2">
      <c r="A25" s="230">
        <v>24</v>
      </c>
      <c r="B25" s="238">
        <v>1701</v>
      </c>
      <c r="C25" s="230">
        <v>3</v>
      </c>
      <c r="D25" s="230">
        <v>3761</v>
      </c>
    </row>
    <row r="26" spans="1:7" ht="14.25" thickBot="1" x14ac:dyDescent="0.2">
      <c r="A26" s="230">
        <v>25</v>
      </c>
      <c r="B26" s="238">
        <v>1701</v>
      </c>
      <c r="C26" s="230">
        <v>4</v>
      </c>
      <c r="D26" s="230">
        <v>5134</v>
      </c>
    </row>
    <row r="27" spans="1:7" ht="14.25" thickBot="1" x14ac:dyDescent="0.2">
      <c r="A27" s="230">
        <v>26</v>
      </c>
      <c r="B27" s="238">
        <v>1701</v>
      </c>
      <c r="C27" s="230">
        <v>5</v>
      </c>
      <c r="D27" s="230">
        <v>5320</v>
      </c>
    </row>
    <row r="28" spans="1:7" ht="14.25" thickBot="1" x14ac:dyDescent="0.2">
      <c r="A28" s="230">
        <v>27</v>
      </c>
      <c r="B28" s="238">
        <v>1701</v>
      </c>
      <c r="C28" s="230">
        <v>6</v>
      </c>
      <c r="D28" s="230">
        <v>4075</v>
      </c>
    </row>
    <row r="29" spans="1:7" ht="14.25" thickBot="1" x14ac:dyDescent="0.2">
      <c r="A29" s="230">
        <v>28</v>
      </c>
      <c r="B29" s="238">
        <v>1701</v>
      </c>
      <c r="C29" s="230">
        <v>7</v>
      </c>
      <c r="D29" s="230">
        <v>3950</v>
      </c>
    </row>
    <row r="30" spans="1:7" ht="14.25" thickBot="1" x14ac:dyDescent="0.2">
      <c r="A30" s="230">
        <v>29</v>
      </c>
      <c r="B30" s="238">
        <v>1702</v>
      </c>
      <c r="C30" s="230">
        <v>1</v>
      </c>
      <c r="D30" s="230">
        <v>99</v>
      </c>
    </row>
    <row r="31" spans="1:7" ht="14.25" thickBot="1" x14ac:dyDescent="0.2">
      <c r="A31" s="230">
        <v>30</v>
      </c>
      <c r="B31" s="238">
        <v>1702</v>
      </c>
      <c r="C31" s="230">
        <v>2</v>
      </c>
      <c r="D31" s="230">
        <v>2867</v>
      </c>
    </row>
    <row r="32" spans="1:7" ht="14.25" thickBot="1" x14ac:dyDescent="0.2">
      <c r="A32" s="230">
        <v>31</v>
      </c>
      <c r="B32" s="238">
        <v>1702</v>
      </c>
      <c r="C32" s="230">
        <v>3</v>
      </c>
      <c r="D32" s="230">
        <v>4420</v>
      </c>
    </row>
    <row r="33" spans="1:4" ht="14.25" thickBot="1" x14ac:dyDescent="0.2">
      <c r="A33" s="230">
        <v>32</v>
      </c>
      <c r="B33" s="238">
        <v>1702</v>
      </c>
      <c r="C33" s="230">
        <v>4</v>
      </c>
      <c r="D33" s="230">
        <v>6184</v>
      </c>
    </row>
    <row r="34" spans="1:4" ht="14.25" thickBot="1" x14ac:dyDescent="0.2">
      <c r="A34" s="230">
        <v>33</v>
      </c>
      <c r="B34" s="238">
        <v>1702</v>
      </c>
      <c r="C34" s="230">
        <v>5</v>
      </c>
      <c r="D34" s="230">
        <v>6297</v>
      </c>
    </row>
    <row r="35" spans="1:4" ht="14.25" thickBot="1" x14ac:dyDescent="0.2">
      <c r="A35" s="230">
        <v>34</v>
      </c>
      <c r="B35" s="238">
        <v>1702</v>
      </c>
      <c r="C35" s="230">
        <v>6</v>
      </c>
      <c r="D35" s="230">
        <v>4886</v>
      </c>
    </row>
    <row r="36" spans="1:4" ht="14.25" thickBot="1" x14ac:dyDescent="0.2">
      <c r="A36" s="230">
        <v>35</v>
      </c>
      <c r="B36" s="238">
        <v>1702</v>
      </c>
      <c r="C36" s="230">
        <v>7</v>
      </c>
      <c r="D36" s="230">
        <v>4935</v>
      </c>
    </row>
    <row r="37" spans="1:4" ht="14.25" thickBot="1" x14ac:dyDescent="0.2">
      <c r="A37" s="230">
        <v>36</v>
      </c>
      <c r="B37" s="238">
        <v>1703</v>
      </c>
      <c r="C37" s="230">
        <v>1</v>
      </c>
      <c r="D37" s="230">
        <v>109</v>
      </c>
    </row>
    <row r="38" spans="1:4" ht="14.25" thickBot="1" x14ac:dyDescent="0.2">
      <c r="A38" s="230">
        <v>37</v>
      </c>
      <c r="B38" s="238">
        <v>1703</v>
      </c>
      <c r="C38" s="230">
        <v>2</v>
      </c>
      <c r="D38" s="230">
        <v>2678</v>
      </c>
    </row>
    <row r="39" spans="1:4" ht="14.25" thickBot="1" x14ac:dyDescent="0.2">
      <c r="A39" s="230">
        <v>38</v>
      </c>
      <c r="B39" s="238">
        <v>1703</v>
      </c>
      <c r="C39" s="230">
        <v>3</v>
      </c>
      <c r="D39" s="230">
        <v>4602</v>
      </c>
    </row>
    <row r="40" spans="1:4" ht="14.25" thickBot="1" x14ac:dyDescent="0.2">
      <c r="A40" s="230">
        <v>39</v>
      </c>
      <c r="B40" s="238">
        <v>1703</v>
      </c>
      <c r="C40" s="230">
        <v>4</v>
      </c>
      <c r="D40" s="230">
        <v>6151</v>
      </c>
    </row>
    <row r="41" spans="1:4" ht="14.25" thickBot="1" x14ac:dyDescent="0.2">
      <c r="A41" s="230">
        <v>40</v>
      </c>
      <c r="B41" s="238">
        <v>1703</v>
      </c>
      <c r="C41" s="230">
        <v>5</v>
      </c>
      <c r="D41" s="230">
        <v>6173</v>
      </c>
    </row>
    <row r="42" spans="1:4" ht="14.25" thickBot="1" x14ac:dyDescent="0.2">
      <c r="A42" s="230">
        <v>41</v>
      </c>
      <c r="B42" s="238">
        <v>1703</v>
      </c>
      <c r="C42" s="230">
        <v>6</v>
      </c>
      <c r="D42" s="230">
        <v>4980</v>
      </c>
    </row>
    <row r="43" spans="1:4" ht="14.25" thickBot="1" x14ac:dyDescent="0.2">
      <c r="A43" s="230">
        <v>42</v>
      </c>
      <c r="B43" s="238">
        <v>1703</v>
      </c>
      <c r="C43" s="230">
        <v>7</v>
      </c>
      <c r="D43" s="230">
        <v>5235</v>
      </c>
    </row>
    <row r="44" spans="1:4" ht="14.25" thickBot="1" x14ac:dyDescent="0.2">
      <c r="A44" s="230">
        <v>43</v>
      </c>
      <c r="B44" s="238">
        <v>1704</v>
      </c>
      <c r="C44" s="230">
        <v>1</v>
      </c>
      <c r="D44" s="230">
        <v>61</v>
      </c>
    </row>
    <row r="45" spans="1:4" ht="14.25" thickBot="1" x14ac:dyDescent="0.2">
      <c r="A45" s="230">
        <v>44</v>
      </c>
      <c r="B45" s="238">
        <v>1704</v>
      </c>
      <c r="C45" s="230">
        <v>2</v>
      </c>
      <c r="D45" s="230">
        <v>2207</v>
      </c>
    </row>
    <row r="46" spans="1:4" ht="14.25" thickBot="1" x14ac:dyDescent="0.2">
      <c r="A46" s="230">
        <v>45</v>
      </c>
      <c r="B46" s="238">
        <v>1704</v>
      </c>
      <c r="C46" s="230">
        <v>3</v>
      </c>
      <c r="D46" s="230">
        <v>3784</v>
      </c>
    </row>
    <row r="47" spans="1:4" ht="14.25" thickBot="1" x14ac:dyDescent="0.2">
      <c r="A47" s="230">
        <v>46</v>
      </c>
      <c r="B47" s="238">
        <v>1704</v>
      </c>
      <c r="C47" s="230">
        <v>4</v>
      </c>
      <c r="D47" s="230">
        <v>5686</v>
      </c>
    </row>
    <row r="48" spans="1:4" ht="14.25" thickBot="1" x14ac:dyDescent="0.2">
      <c r="A48" s="230">
        <v>47</v>
      </c>
      <c r="B48" s="238">
        <v>1704</v>
      </c>
      <c r="C48" s="230">
        <v>5</v>
      </c>
      <c r="D48" s="230">
        <v>6218</v>
      </c>
    </row>
    <row r="49" spans="1:4" ht="14.25" thickBot="1" x14ac:dyDescent="0.2">
      <c r="A49" s="230">
        <v>48</v>
      </c>
      <c r="B49" s="238">
        <v>1704</v>
      </c>
      <c r="C49" s="230">
        <v>6</v>
      </c>
      <c r="D49" s="230">
        <v>5099</v>
      </c>
    </row>
    <row r="50" spans="1:4" ht="14.25" thickBot="1" x14ac:dyDescent="0.2">
      <c r="A50" s="230">
        <v>49</v>
      </c>
      <c r="B50" s="238">
        <v>1704</v>
      </c>
      <c r="C50" s="230">
        <v>7</v>
      </c>
      <c r="D50" s="230">
        <v>5570</v>
      </c>
    </row>
    <row r="51" spans="1:4" ht="14.25" thickBot="1" x14ac:dyDescent="0.2">
      <c r="A51" s="230">
        <v>50</v>
      </c>
      <c r="B51" s="238">
        <v>1705</v>
      </c>
      <c r="C51" s="230">
        <v>1</v>
      </c>
      <c r="D51" s="230">
        <v>73</v>
      </c>
    </row>
    <row r="52" spans="1:4" ht="14.25" thickBot="1" x14ac:dyDescent="0.2">
      <c r="A52" s="230">
        <v>51</v>
      </c>
      <c r="B52" s="238">
        <v>1705</v>
      </c>
      <c r="C52" s="230">
        <v>2</v>
      </c>
      <c r="D52" s="230">
        <v>2155</v>
      </c>
    </row>
    <row r="53" spans="1:4" ht="14.25" thickBot="1" x14ac:dyDescent="0.2">
      <c r="A53" s="230">
        <v>52</v>
      </c>
      <c r="B53" s="238">
        <v>1705</v>
      </c>
      <c r="C53" s="230">
        <v>3</v>
      </c>
      <c r="D53" s="230">
        <v>3876</v>
      </c>
    </row>
    <row r="54" spans="1:4" ht="14.25" thickBot="1" x14ac:dyDescent="0.2">
      <c r="A54" s="230">
        <v>53</v>
      </c>
      <c r="B54" s="238">
        <v>1705</v>
      </c>
      <c r="C54" s="230">
        <v>4</v>
      </c>
      <c r="D54" s="230">
        <v>5835</v>
      </c>
    </row>
    <row r="55" spans="1:4" ht="14.25" thickBot="1" x14ac:dyDescent="0.2">
      <c r="A55" s="230">
        <v>54</v>
      </c>
      <c r="B55" s="238">
        <v>1705</v>
      </c>
      <c r="C55" s="230">
        <v>5</v>
      </c>
      <c r="D55" s="230">
        <v>6848</v>
      </c>
    </row>
    <row r="56" spans="1:4" ht="14.25" thickBot="1" x14ac:dyDescent="0.2">
      <c r="A56" s="230">
        <v>55</v>
      </c>
      <c r="B56" s="238">
        <v>1705</v>
      </c>
      <c r="C56" s="230">
        <v>6</v>
      </c>
      <c r="D56" s="230">
        <v>5960</v>
      </c>
    </row>
    <row r="57" spans="1:4" ht="14.25" thickBot="1" x14ac:dyDescent="0.2">
      <c r="A57" s="230">
        <v>56</v>
      </c>
      <c r="B57" s="238">
        <v>1705</v>
      </c>
      <c r="C57" s="230">
        <v>7</v>
      </c>
      <c r="D57" s="230">
        <v>6935</v>
      </c>
    </row>
    <row r="58" spans="1:4" ht="14.25" thickBot="1" x14ac:dyDescent="0.2">
      <c r="A58" s="230">
        <v>57</v>
      </c>
      <c r="B58" s="238">
        <v>1706</v>
      </c>
      <c r="C58" s="230">
        <v>1</v>
      </c>
      <c r="D58" s="230">
        <v>86</v>
      </c>
    </row>
    <row r="59" spans="1:4" ht="14.25" thickBot="1" x14ac:dyDescent="0.2">
      <c r="A59" s="230">
        <v>58</v>
      </c>
      <c r="B59" s="238">
        <v>1706</v>
      </c>
      <c r="C59" s="230">
        <v>2</v>
      </c>
      <c r="D59" s="230">
        <v>2258</v>
      </c>
    </row>
    <row r="60" spans="1:4" ht="14.25" thickBot="1" x14ac:dyDescent="0.2">
      <c r="A60" s="230">
        <v>59</v>
      </c>
      <c r="B60" s="238">
        <v>1706</v>
      </c>
      <c r="C60" s="230">
        <v>3</v>
      </c>
      <c r="D60" s="230">
        <v>3960</v>
      </c>
    </row>
    <row r="61" spans="1:4" ht="14.25" thickBot="1" x14ac:dyDescent="0.2">
      <c r="A61" s="230">
        <v>60</v>
      </c>
      <c r="B61" s="238">
        <v>1706</v>
      </c>
      <c r="C61" s="230">
        <v>4</v>
      </c>
      <c r="D61" s="230">
        <v>5816</v>
      </c>
    </row>
    <row r="62" spans="1:4" ht="14.25" thickBot="1" x14ac:dyDescent="0.2">
      <c r="A62" s="230">
        <v>61</v>
      </c>
      <c r="B62" s="238">
        <v>1706</v>
      </c>
      <c r="C62" s="230">
        <v>5</v>
      </c>
      <c r="D62" s="230">
        <v>6161</v>
      </c>
    </row>
    <row r="63" spans="1:4" ht="14.25" thickBot="1" x14ac:dyDescent="0.2">
      <c r="A63" s="230">
        <v>62</v>
      </c>
      <c r="B63" s="238">
        <v>1706</v>
      </c>
      <c r="C63" s="230">
        <v>6</v>
      </c>
      <c r="D63" s="230">
        <v>5056</v>
      </c>
    </row>
    <row r="64" spans="1:4" ht="14.25" thickBot="1" x14ac:dyDescent="0.2">
      <c r="A64" s="230">
        <v>63</v>
      </c>
      <c r="B64" s="238">
        <v>1706</v>
      </c>
      <c r="C64" s="230">
        <v>7</v>
      </c>
      <c r="D64" s="230">
        <v>5627</v>
      </c>
    </row>
    <row r="65" spans="1:4" ht="14.25" thickBot="1" x14ac:dyDescent="0.2">
      <c r="A65" s="230">
        <v>64</v>
      </c>
      <c r="B65" s="238">
        <v>1707</v>
      </c>
      <c r="C65" s="230">
        <v>1</v>
      </c>
      <c r="D65" s="230">
        <v>70</v>
      </c>
    </row>
    <row r="66" spans="1:4" ht="14.25" thickBot="1" x14ac:dyDescent="0.2">
      <c r="A66" s="230">
        <v>65</v>
      </c>
      <c r="B66" s="238">
        <v>1707</v>
      </c>
      <c r="C66" s="230">
        <v>2</v>
      </c>
      <c r="D66" s="230">
        <v>2090</v>
      </c>
    </row>
    <row r="67" spans="1:4" ht="14.25" thickBot="1" x14ac:dyDescent="0.2">
      <c r="A67" s="230">
        <v>66</v>
      </c>
      <c r="B67" s="238">
        <v>1707</v>
      </c>
      <c r="C67" s="230">
        <v>3</v>
      </c>
      <c r="D67" s="230">
        <v>3494</v>
      </c>
    </row>
    <row r="68" spans="1:4" ht="14.25" thickBot="1" x14ac:dyDescent="0.2">
      <c r="A68" s="230">
        <v>67</v>
      </c>
      <c r="B68" s="238">
        <v>1707</v>
      </c>
      <c r="C68" s="230">
        <v>4</v>
      </c>
      <c r="D68" s="230">
        <v>4958</v>
      </c>
    </row>
    <row r="69" spans="1:4" ht="14.25" thickBot="1" x14ac:dyDescent="0.2">
      <c r="A69" s="230">
        <v>68</v>
      </c>
      <c r="B69" s="238">
        <v>1707</v>
      </c>
      <c r="C69" s="230">
        <v>5</v>
      </c>
      <c r="D69" s="230">
        <v>5207</v>
      </c>
    </row>
    <row r="70" spans="1:4" ht="14.25" thickBot="1" x14ac:dyDescent="0.2">
      <c r="A70" s="230">
        <v>69</v>
      </c>
      <c r="B70" s="238">
        <v>1707</v>
      </c>
      <c r="C70" s="230">
        <v>6</v>
      </c>
      <c r="D70" s="230">
        <v>4270</v>
      </c>
    </row>
    <row r="71" spans="1:4" ht="14.25" thickBot="1" x14ac:dyDescent="0.2">
      <c r="A71" s="230">
        <v>70</v>
      </c>
      <c r="B71" s="238">
        <v>1707</v>
      </c>
      <c r="C71" s="230">
        <v>7</v>
      </c>
      <c r="D71" s="230">
        <v>4446</v>
      </c>
    </row>
    <row r="72" spans="1:4" ht="14.25" thickBot="1" x14ac:dyDescent="0.2">
      <c r="A72" s="230">
        <v>71</v>
      </c>
      <c r="B72" s="238">
        <v>1708</v>
      </c>
      <c r="C72" s="230">
        <v>1</v>
      </c>
      <c r="D72" s="230">
        <v>97</v>
      </c>
    </row>
    <row r="73" spans="1:4" ht="14.25" thickBot="1" x14ac:dyDescent="0.2">
      <c r="A73" s="230">
        <v>72</v>
      </c>
      <c r="B73" s="238">
        <v>1708</v>
      </c>
      <c r="C73" s="230">
        <v>2</v>
      </c>
      <c r="D73" s="230">
        <v>2876</v>
      </c>
    </row>
    <row r="74" spans="1:4" ht="14.25" thickBot="1" x14ac:dyDescent="0.2">
      <c r="A74" s="230">
        <v>73</v>
      </c>
      <c r="B74" s="238">
        <v>1708</v>
      </c>
      <c r="C74" s="230">
        <v>3</v>
      </c>
      <c r="D74" s="230">
        <v>4721</v>
      </c>
    </row>
    <row r="75" spans="1:4" ht="14.25" thickBot="1" x14ac:dyDescent="0.2">
      <c r="A75" s="230">
        <v>74</v>
      </c>
      <c r="B75" s="238">
        <v>1708</v>
      </c>
      <c r="C75" s="230">
        <v>4</v>
      </c>
      <c r="D75" s="230">
        <v>6302</v>
      </c>
    </row>
    <row r="76" spans="1:4" ht="14.25" thickBot="1" x14ac:dyDescent="0.2">
      <c r="A76" s="230">
        <v>75</v>
      </c>
      <c r="B76" s="238">
        <v>1708</v>
      </c>
      <c r="C76" s="230">
        <v>5</v>
      </c>
      <c r="D76" s="230">
        <v>6038</v>
      </c>
    </row>
    <row r="77" spans="1:4" ht="14.25" thickBot="1" x14ac:dyDescent="0.2">
      <c r="A77" s="230">
        <v>76</v>
      </c>
      <c r="B77" s="238">
        <v>1708</v>
      </c>
      <c r="C77" s="230">
        <v>6</v>
      </c>
      <c r="D77" s="230">
        <v>4484</v>
      </c>
    </row>
    <row r="78" spans="1:4" ht="14.25" thickBot="1" x14ac:dyDescent="0.2">
      <c r="A78" s="230">
        <v>77</v>
      </c>
      <c r="B78" s="238">
        <v>1708</v>
      </c>
      <c r="C78" s="230">
        <v>7</v>
      </c>
      <c r="D78" s="230">
        <v>4407</v>
      </c>
    </row>
    <row r="79" spans="1:4" ht="14.25" thickBot="1" x14ac:dyDescent="0.2">
      <c r="A79" s="239">
        <v>1</v>
      </c>
      <c r="B79" s="238">
        <v>1709</v>
      </c>
      <c r="C79" s="9">
        <v>1</v>
      </c>
      <c r="D79" s="10">
        <v>113</v>
      </c>
    </row>
    <row r="80" spans="1:4" ht="14.25" thickBot="1" x14ac:dyDescent="0.2">
      <c r="A80" s="239">
        <v>2</v>
      </c>
      <c r="B80" s="238">
        <v>1709</v>
      </c>
      <c r="C80" s="9">
        <v>2</v>
      </c>
      <c r="D80" s="10">
        <v>2981</v>
      </c>
    </row>
    <row r="81" spans="1:4" ht="14.25" thickBot="1" x14ac:dyDescent="0.2">
      <c r="A81" s="239">
        <v>3</v>
      </c>
      <c r="B81" s="238">
        <v>1709</v>
      </c>
      <c r="C81" s="9">
        <v>3</v>
      </c>
      <c r="D81" s="10">
        <v>4622</v>
      </c>
    </row>
    <row r="82" spans="1:4" ht="14.25" thickBot="1" x14ac:dyDescent="0.2">
      <c r="A82" s="239">
        <v>4</v>
      </c>
      <c r="B82" s="238">
        <v>1709</v>
      </c>
      <c r="C82" s="9">
        <v>4</v>
      </c>
      <c r="D82" s="10">
        <v>6614</v>
      </c>
    </row>
    <row r="83" spans="1:4" ht="14.25" thickBot="1" x14ac:dyDescent="0.2">
      <c r="A83" s="239">
        <v>5</v>
      </c>
      <c r="B83" s="238">
        <v>1709</v>
      </c>
      <c r="C83" s="9">
        <v>5</v>
      </c>
      <c r="D83" s="10">
        <v>6448</v>
      </c>
    </row>
    <row r="84" spans="1:4" ht="14.25" thickBot="1" x14ac:dyDescent="0.2">
      <c r="A84" s="239">
        <v>6</v>
      </c>
      <c r="B84" s="238">
        <v>1709</v>
      </c>
      <c r="C84" s="9">
        <v>6</v>
      </c>
      <c r="D84" s="10">
        <v>4720</v>
      </c>
    </row>
    <row r="85" spans="1:4" ht="14.25" thickBot="1" x14ac:dyDescent="0.2">
      <c r="A85" s="239">
        <v>7</v>
      </c>
      <c r="B85" s="238">
        <v>1709</v>
      </c>
      <c r="C85" s="9">
        <v>7</v>
      </c>
      <c r="D85" s="10">
        <v>5085</v>
      </c>
    </row>
    <row r="86" spans="1:4" ht="14.25" thickBot="1" x14ac:dyDescent="0.2">
      <c r="A86" s="239">
        <v>8</v>
      </c>
      <c r="B86" s="238">
        <v>1710</v>
      </c>
      <c r="C86" s="9">
        <v>1</v>
      </c>
      <c r="D86" s="10">
        <v>112</v>
      </c>
    </row>
    <row r="87" spans="1:4" ht="14.25" thickBot="1" x14ac:dyDescent="0.2">
      <c r="A87" s="239">
        <v>9</v>
      </c>
      <c r="B87" s="238">
        <v>1710</v>
      </c>
      <c r="C87" s="9">
        <v>2</v>
      </c>
      <c r="D87" s="10">
        <v>3075</v>
      </c>
    </row>
    <row r="88" spans="1:4" ht="14.25" thickBot="1" x14ac:dyDescent="0.2">
      <c r="A88" s="239">
        <v>10</v>
      </c>
      <c r="B88" s="238">
        <v>1710</v>
      </c>
      <c r="C88" s="9">
        <v>3</v>
      </c>
      <c r="D88" s="10">
        <v>4915</v>
      </c>
    </row>
    <row r="89" spans="1:4" ht="14.25" thickBot="1" x14ac:dyDescent="0.2">
      <c r="A89" s="239">
        <v>11</v>
      </c>
      <c r="B89" s="238">
        <v>1710</v>
      </c>
      <c r="C89" s="9">
        <v>4</v>
      </c>
      <c r="D89" s="10">
        <v>6783</v>
      </c>
    </row>
    <row r="90" spans="1:4" ht="14.25" thickBot="1" x14ac:dyDescent="0.2">
      <c r="A90" s="239">
        <v>12</v>
      </c>
      <c r="B90" s="238">
        <v>1710</v>
      </c>
      <c r="C90" s="9">
        <v>5</v>
      </c>
      <c r="D90" s="10">
        <v>6129</v>
      </c>
    </row>
    <row r="91" spans="1:4" ht="14.25" thickBot="1" x14ac:dyDescent="0.2">
      <c r="A91" s="239">
        <v>13</v>
      </c>
      <c r="B91" s="238">
        <v>1710</v>
      </c>
      <c r="C91" s="9">
        <v>6</v>
      </c>
      <c r="D91" s="10">
        <v>4693</v>
      </c>
    </row>
    <row r="92" spans="1:4" x14ac:dyDescent="0.15">
      <c r="A92" s="240">
        <v>14</v>
      </c>
      <c r="B92" s="241">
        <v>1710</v>
      </c>
      <c r="C92" s="1">
        <v>7</v>
      </c>
      <c r="D92" s="2">
        <v>4869</v>
      </c>
    </row>
  </sheetData>
  <phoneticPr fontId="24" type="noConversion"/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B1" sqref="B1:B92"/>
    </sheetView>
  </sheetViews>
  <sheetFormatPr defaultRowHeight="13.5" x14ac:dyDescent="0.15"/>
  <cols>
    <col min="1" max="4" width="9" style="230"/>
    <col min="5" max="5" width="15" style="230" customWidth="1"/>
    <col min="6" max="6" width="9.75" style="230" bestFit="1" customWidth="1"/>
    <col min="7" max="12" width="7.375" style="230" customWidth="1"/>
    <col min="13" max="13" width="8.5" style="230" customWidth="1"/>
    <col min="14" max="16384" width="9" style="230"/>
  </cols>
  <sheetData>
    <row r="1" spans="1:21" x14ac:dyDescent="0.15">
      <c r="A1" s="230" t="s">
        <v>1330</v>
      </c>
      <c r="B1" s="230" t="s">
        <v>1319</v>
      </c>
      <c r="C1" s="230" t="s">
        <v>1099</v>
      </c>
      <c r="D1" s="230" t="s">
        <v>24</v>
      </c>
      <c r="E1" s="205" t="s">
        <v>1331</v>
      </c>
      <c r="F1" s="205" t="s">
        <v>1300</v>
      </c>
      <c r="G1"/>
      <c r="H1"/>
      <c r="I1"/>
      <c r="J1"/>
      <c r="K1"/>
      <c r="L1"/>
      <c r="M1"/>
    </row>
    <row r="2" spans="1:21" ht="14.25" thickBot="1" x14ac:dyDescent="0.2">
      <c r="A2" s="230">
        <v>1</v>
      </c>
      <c r="B2" s="238">
        <v>1610</v>
      </c>
      <c r="C2" s="230">
        <v>1</v>
      </c>
      <c r="D2" s="230">
        <v>49</v>
      </c>
      <c r="E2" s="205" t="s">
        <v>1298</v>
      </c>
      <c r="F2" s="230">
        <v>1</v>
      </c>
      <c r="G2" s="230">
        <v>2</v>
      </c>
      <c r="H2" s="230">
        <v>3</v>
      </c>
      <c r="I2" s="230">
        <v>4</v>
      </c>
      <c r="J2" s="230">
        <v>5</v>
      </c>
      <c r="K2" s="230">
        <v>6</v>
      </c>
      <c r="L2" s="230">
        <v>7</v>
      </c>
      <c r="M2" s="230" t="s">
        <v>1299</v>
      </c>
      <c r="N2" s="165"/>
    </row>
    <row r="3" spans="1:21" ht="14.25" thickBot="1" x14ac:dyDescent="0.2">
      <c r="A3" s="230">
        <v>2</v>
      </c>
      <c r="B3" s="238">
        <v>1610</v>
      </c>
      <c r="C3" s="230">
        <v>2</v>
      </c>
      <c r="D3" s="230">
        <v>1585</v>
      </c>
      <c r="E3" s="206">
        <v>1610</v>
      </c>
      <c r="F3" s="207">
        <v>49</v>
      </c>
      <c r="G3" s="207">
        <v>1585</v>
      </c>
      <c r="H3" s="207">
        <v>2655</v>
      </c>
      <c r="I3" s="207">
        <v>4082</v>
      </c>
      <c r="J3" s="207">
        <v>4230</v>
      </c>
      <c r="K3" s="207">
        <v>3137</v>
      </c>
      <c r="L3" s="207">
        <v>3042</v>
      </c>
      <c r="M3" s="207">
        <v>18780</v>
      </c>
      <c r="N3" s="165" t="s">
        <v>1332</v>
      </c>
      <c r="O3" s="230" t="s">
        <v>1368</v>
      </c>
      <c r="P3" s="230" t="s">
        <v>1369</v>
      </c>
      <c r="Q3" s="230" t="s">
        <v>1370</v>
      </c>
      <c r="R3" s="230" t="s">
        <v>1371</v>
      </c>
      <c r="S3" s="230" t="s">
        <v>1372</v>
      </c>
      <c r="T3" s="230" t="s">
        <v>1373</v>
      </c>
      <c r="U3" s="230" t="s">
        <v>1374</v>
      </c>
    </row>
    <row r="4" spans="1:21" ht="14.25" thickBot="1" x14ac:dyDescent="0.2">
      <c r="A4" s="230">
        <v>3</v>
      </c>
      <c r="B4" s="238">
        <v>1610</v>
      </c>
      <c r="C4" s="230">
        <v>3</v>
      </c>
      <c r="D4" s="230">
        <v>2655</v>
      </c>
      <c r="E4" s="206">
        <v>1611</v>
      </c>
      <c r="F4" s="207">
        <v>70</v>
      </c>
      <c r="G4" s="207">
        <v>1927</v>
      </c>
      <c r="H4" s="207">
        <v>3020</v>
      </c>
      <c r="I4" s="207">
        <v>4358</v>
      </c>
      <c r="J4" s="207">
        <v>4690</v>
      </c>
      <c r="K4" s="207">
        <v>3611</v>
      </c>
      <c r="L4" s="207">
        <v>3472</v>
      </c>
      <c r="M4" s="207">
        <v>21148</v>
      </c>
      <c r="N4" s="165" t="s">
        <v>1333</v>
      </c>
      <c r="O4" s="233">
        <v>49</v>
      </c>
      <c r="P4" s="233">
        <v>1585</v>
      </c>
      <c r="Q4" s="233">
        <v>2655</v>
      </c>
      <c r="R4" s="233">
        <v>4082</v>
      </c>
      <c r="S4" s="233">
        <v>4230</v>
      </c>
      <c r="T4" s="233">
        <v>3137</v>
      </c>
      <c r="U4" s="233">
        <v>3042</v>
      </c>
    </row>
    <row r="5" spans="1:21" ht="14.25" thickBot="1" x14ac:dyDescent="0.2">
      <c r="A5" s="230">
        <v>4</v>
      </c>
      <c r="B5" s="238">
        <v>1610</v>
      </c>
      <c r="C5" s="230">
        <v>4</v>
      </c>
      <c r="D5" s="230">
        <v>4082</v>
      </c>
      <c r="E5" s="206">
        <v>1612</v>
      </c>
      <c r="F5" s="207">
        <v>56</v>
      </c>
      <c r="G5" s="207">
        <v>1676</v>
      </c>
      <c r="H5" s="207">
        <v>2858</v>
      </c>
      <c r="I5" s="207">
        <v>4365</v>
      </c>
      <c r="J5" s="207">
        <v>4798</v>
      </c>
      <c r="K5" s="207">
        <v>3828</v>
      </c>
      <c r="L5" s="207">
        <v>3937</v>
      </c>
      <c r="M5" s="207">
        <v>21518</v>
      </c>
      <c r="N5" s="165" t="s">
        <v>1334</v>
      </c>
      <c r="O5" s="233">
        <v>70</v>
      </c>
      <c r="P5" s="233">
        <v>1927</v>
      </c>
      <c r="Q5" s="233">
        <v>3020</v>
      </c>
      <c r="R5" s="233">
        <v>4358</v>
      </c>
      <c r="S5" s="233">
        <v>4690</v>
      </c>
      <c r="T5" s="233">
        <v>3611</v>
      </c>
      <c r="U5" s="233">
        <v>3472</v>
      </c>
    </row>
    <row r="6" spans="1:21" ht="14.25" thickBot="1" x14ac:dyDescent="0.2">
      <c r="A6" s="230">
        <v>5</v>
      </c>
      <c r="B6" s="238">
        <v>1610</v>
      </c>
      <c r="C6" s="230">
        <v>5</v>
      </c>
      <c r="D6" s="230">
        <v>4230</v>
      </c>
      <c r="E6" s="206">
        <v>1701</v>
      </c>
      <c r="F6" s="207">
        <v>83</v>
      </c>
      <c r="G6" s="207">
        <v>2247</v>
      </c>
      <c r="H6" s="207">
        <v>3616</v>
      </c>
      <c r="I6" s="207">
        <v>5292</v>
      </c>
      <c r="J6" s="207">
        <v>5356</v>
      </c>
      <c r="K6" s="207">
        <v>4014</v>
      </c>
      <c r="L6" s="207">
        <v>3931</v>
      </c>
      <c r="M6" s="207">
        <v>24539</v>
      </c>
      <c r="N6" s="165" t="s">
        <v>1335</v>
      </c>
      <c r="O6" s="233">
        <v>56</v>
      </c>
      <c r="P6" s="233">
        <v>1676</v>
      </c>
      <c r="Q6" s="233">
        <v>2858</v>
      </c>
      <c r="R6" s="233">
        <v>4365</v>
      </c>
      <c r="S6" s="233">
        <v>4798</v>
      </c>
      <c r="T6" s="233">
        <v>3828</v>
      </c>
      <c r="U6" s="233">
        <v>3937</v>
      </c>
    </row>
    <row r="7" spans="1:21" ht="14.25" thickBot="1" x14ac:dyDescent="0.2">
      <c r="A7" s="230">
        <v>6</v>
      </c>
      <c r="B7" s="238">
        <v>1610</v>
      </c>
      <c r="C7" s="230">
        <v>6</v>
      </c>
      <c r="D7" s="230">
        <v>3137</v>
      </c>
      <c r="E7" s="206">
        <v>1702</v>
      </c>
      <c r="F7" s="207">
        <v>107</v>
      </c>
      <c r="G7" s="207">
        <v>2891</v>
      </c>
      <c r="H7" s="207">
        <v>4313</v>
      </c>
      <c r="I7" s="207">
        <v>6287</v>
      </c>
      <c r="J7" s="207">
        <v>6370</v>
      </c>
      <c r="K7" s="207">
        <v>4775</v>
      </c>
      <c r="L7" s="207">
        <v>4945</v>
      </c>
      <c r="M7" s="207">
        <v>29688</v>
      </c>
      <c r="N7" s="165" t="s">
        <v>1336</v>
      </c>
      <c r="O7" s="233">
        <v>83</v>
      </c>
      <c r="P7" s="233">
        <v>2247</v>
      </c>
      <c r="Q7" s="233">
        <v>3616</v>
      </c>
      <c r="R7" s="233">
        <v>5292</v>
      </c>
      <c r="S7" s="233">
        <v>5356</v>
      </c>
      <c r="T7" s="233">
        <v>4014</v>
      </c>
      <c r="U7" s="233">
        <v>3931</v>
      </c>
    </row>
    <row r="8" spans="1:21" ht="14.25" thickBot="1" x14ac:dyDescent="0.2">
      <c r="A8" s="230">
        <v>7</v>
      </c>
      <c r="B8" s="238">
        <v>1610</v>
      </c>
      <c r="C8" s="230">
        <v>7</v>
      </c>
      <c r="D8" s="230">
        <v>3042</v>
      </c>
      <c r="E8" s="206">
        <v>1703</v>
      </c>
      <c r="F8" s="207">
        <v>118</v>
      </c>
      <c r="G8" s="207">
        <v>2705</v>
      </c>
      <c r="H8" s="207">
        <v>4522</v>
      </c>
      <c r="I8" s="207">
        <v>6234</v>
      </c>
      <c r="J8" s="207">
        <v>6270</v>
      </c>
      <c r="K8" s="207">
        <v>4878</v>
      </c>
      <c r="L8" s="207">
        <v>5201</v>
      </c>
      <c r="M8" s="207">
        <v>29928</v>
      </c>
      <c r="N8" s="165" t="s">
        <v>1337</v>
      </c>
      <c r="O8" s="233">
        <v>107</v>
      </c>
      <c r="P8" s="233">
        <v>2891</v>
      </c>
      <c r="Q8" s="233">
        <v>4313</v>
      </c>
      <c r="R8" s="233">
        <v>6287</v>
      </c>
      <c r="S8" s="233">
        <v>6370</v>
      </c>
      <c r="T8" s="233">
        <v>4775</v>
      </c>
      <c r="U8" s="233">
        <v>4945</v>
      </c>
    </row>
    <row r="9" spans="1:21" ht="14.25" thickBot="1" x14ac:dyDescent="0.2">
      <c r="A9" s="230">
        <v>8</v>
      </c>
      <c r="B9" s="238">
        <v>1611</v>
      </c>
      <c r="C9" s="230">
        <v>1</v>
      </c>
      <c r="D9" s="230">
        <v>70</v>
      </c>
      <c r="E9" s="206">
        <v>1704</v>
      </c>
      <c r="F9" s="207">
        <v>72</v>
      </c>
      <c r="G9" s="207">
        <v>2214</v>
      </c>
      <c r="H9" s="207">
        <v>3751</v>
      </c>
      <c r="I9" s="207">
        <v>5783</v>
      </c>
      <c r="J9" s="207">
        <v>6328</v>
      </c>
      <c r="K9" s="207">
        <v>4955</v>
      </c>
      <c r="L9" s="207">
        <v>5522</v>
      </c>
      <c r="M9" s="207">
        <v>28625</v>
      </c>
      <c r="N9" s="165" t="s">
        <v>1338</v>
      </c>
      <c r="O9" s="233">
        <v>118</v>
      </c>
      <c r="P9" s="233">
        <v>2705</v>
      </c>
      <c r="Q9" s="233">
        <v>4522</v>
      </c>
      <c r="R9" s="233">
        <v>6234</v>
      </c>
      <c r="S9" s="233">
        <v>6270</v>
      </c>
      <c r="T9" s="233">
        <v>4878</v>
      </c>
      <c r="U9" s="233">
        <v>5201</v>
      </c>
    </row>
    <row r="10" spans="1:21" ht="14.25" thickBot="1" x14ac:dyDescent="0.2">
      <c r="A10" s="230">
        <v>9</v>
      </c>
      <c r="B10" s="238">
        <v>1611</v>
      </c>
      <c r="C10" s="230">
        <v>2</v>
      </c>
      <c r="D10" s="230">
        <v>1927</v>
      </c>
      <c r="E10" s="206">
        <v>1705</v>
      </c>
      <c r="F10" s="207">
        <v>80</v>
      </c>
      <c r="G10" s="207">
        <v>2203</v>
      </c>
      <c r="H10" s="207">
        <v>3724</v>
      </c>
      <c r="I10" s="207">
        <v>6006</v>
      </c>
      <c r="J10" s="207">
        <v>6951</v>
      </c>
      <c r="K10" s="207">
        <v>5834</v>
      </c>
      <c r="L10" s="207">
        <v>6884</v>
      </c>
      <c r="M10" s="207">
        <v>31682</v>
      </c>
      <c r="N10" s="165" t="s">
        <v>1339</v>
      </c>
      <c r="O10" s="233">
        <v>72</v>
      </c>
      <c r="P10" s="233">
        <v>2214</v>
      </c>
      <c r="Q10" s="233">
        <v>3751</v>
      </c>
      <c r="R10" s="233">
        <v>5783</v>
      </c>
      <c r="S10" s="233">
        <v>6328</v>
      </c>
      <c r="T10" s="233">
        <v>4955</v>
      </c>
      <c r="U10" s="233">
        <v>5522</v>
      </c>
    </row>
    <row r="11" spans="1:21" ht="14.25" thickBot="1" x14ac:dyDescent="0.2">
      <c r="A11" s="230">
        <v>10</v>
      </c>
      <c r="B11" s="238">
        <v>1611</v>
      </c>
      <c r="C11" s="230">
        <v>3</v>
      </c>
      <c r="D11" s="230">
        <v>3020</v>
      </c>
      <c r="E11" s="206">
        <v>1706</v>
      </c>
      <c r="F11" s="207">
        <v>94</v>
      </c>
      <c r="G11" s="207">
        <v>2276</v>
      </c>
      <c r="H11" s="207">
        <v>3878</v>
      </c>
      <c r="I11" s="207">
        <v>5937</v>
      </c>
      <c r="J11" s="207">
        <v>6269</v>
      </c>
      <c r="K11" s="207">
        <v>4894</v>
      </c>
      <c r="L11" s="207">
        <v>5616</v>
      </c>
      <c r="M11" s="207">
        <v>28964</v>
      </c>
      <c r="N11" s="165" t="s">
        <v>1340</v>
      </c>
      <c r="O11" s="233">
        <v>80</v>
      </c>
      <c r="P11" s="233">
        <v>2203</v>
      </c>
      <c r="Q11" s="233">
        <v>3724</v>
      </c>
      <c r="R11" s="233">
        <v>6006</v>
      </c>
      <c r="S11" s="233">
        <v>6951</v>
      </c>
      <c r="T11" s="233">
        <v>5834</v>
      </c>
      <c r="U11" s="233">
        <v>6884</v>
      </c>
    </row>
    <row r="12" spans="1:21" ht="14.25" thickBot="1" x14ac:dyDescent="0.2">
      <c r="A12" s="230">
        <v>11</v>
      </c>
      <c r="B12" s="238">
        <v>1611</v>
      </c>
      <c r="C12" s="230">
        <v>4</v>
      </c>
      <c r="D12" s="230">
        <v>4358</v>
      </c>
      <c r="E12" s="206">
        <v>1707</v>
      </c>
      <c r="F12" s="207">
        <v>73</v>
      </c>
      <c r="G12" s="207">
        <v>2123</v>
      </c>
      <c r="H12" s="207">
        <v>3417</v>
      </c>
      <c r="I12" s="207">
        <v>5045</v>
      </c>
      <c r="J12" s="207">
        <v>5274</v>
      </c>
      <c r="K12" s="207">
        <v>4197</v>
      </c>
      <c r="L12" s="207">
        <v>4406</v>
      </c>
      <c r="M12" s="207">
        <v>24535</v>
      </c>
      <c r="N12" s="165" t="s">
        <v>1341</v>
      </c>
      <c r="O12" s="233">
        <v>94</v>
      </c>
      <c r="P12" s="233">
        <v>2276</v>
      </c>
      <c r="Q12" s="233">
        <v>3878</v>
      </c>
      <c r="R12" s="233">
        <v>5937</v>
      </c>
      <c r="S12" s="233">
        <v>6269</v>
      </c>
      <c r="T12" s="233">
        <v>4894</v>
      </c>
      <c r="U12" s="233">
        <v>5616</v>
      </c>
    </row>
    <row r="13" spans="1:21" ht="14.25" thickBot="1" x14ac:dyDescent="0.2">
      <c r="A13" s="230">
        <v>12</v>
      </c>
      <c r="B13" s="238">
        <v>1611</v>
      </c>
      <c r="C13" s="230">
        <v>5</v>
      </c>
      <c r="D13" s="230">
        <v>4690</v>
      </c>
      <c r="E13" s="206">
        <v>1708</v>
      </c>
      <c r="F13" s="207">
        <v>105</v>
      </c>
      <c r="G13" s="207">
        <v>2899</v>
      </c>
      <c r="H13" s="207">
        <v>4649</v>
      </c>
      <c r="I13" s="207">
        <v>6407</v>
      </c>
      <c r="J13" s="207">
        <v>6119</v>
      </c>
      <c r="K13" s="207">
        <v>4345</v>
      </c>
      <c r="L13" s="207">
        <v>4401</v>
      </c>
      <c r="M13" s="207">
        <v>28925</v>
      </c>
      <c r="N13" s="165" t="s">
        <v>1342</v>
      </c>
      <c r="O13" s="233">
        <v>73</v>
      </c>
      <c r="P13" s="233">
        <v>2123</v>
      </c>
      <c r="Q13" s="233">
        <v>3417</v>
      </c>
      <c r="R13" s="233">
        <v>5045</v>
      </c>
      <c r="S13" s="233">
        <v>5274</v>
      </c>
      <c r="T13" s="233">
        <v>4197</v>
      </c>
      <c r="U13" s="233">
        <v>4406</v>
      </c>
    </row>
    <row r="14" spans="1:21" ht="14.25" thickBot="1" x14ac:dyDescent="0.2">
      <c r="A14" s="230">
        <v>13</v>
      </c>
      <c r="B14" s="238">
        <v>1611</v>
      </c>
      <c r="C14" s="230">
        <v>6</v>
      </c>
      <c r="D14" s="230">
        <v>3611</v>
      </c>
      <c r="E14" s="206">
        <v>1709</v>
      </c>
      <c r="F14" s="207">
        <v>113</v>
      </c>
      <c r="G14" s="207">
        <v>2981</v>
      </c>
      <c r="H14" s="207">
        <v>4622</v>
      </c>
      <c r="I14" s="207">
        <v>6614</v>
      </c>
      <c r="J14" s="207">
        <v>6448</v>
      </c>
      <c r="K14" s="207">
        <v>4720</v>
      </c>
      <c r="L14" s="207">
        <v>5085</v>
      </c>
      <c r="M14" s="207">
        <v>30583</v>
      </c>
      <c r="N14" s="165" t="s">
        <v>1358</v>
      </c>
      <c r="O14" s="233">
        <v>105</v>
      </c>
      <c r="P14" s="233">
        <v>2899</v>
      </c>
      <c r="Q14" s="233">
        <v>4649</v>
      </c>
      <c r="R14" s="233">
        <v>6407</v>
      </c>
      <c r="S14" s="233">
        <v>6119</v>
      </c>
      <c r="T14" s="233">
        <v>4345</v>
      </c>
      <c r="U14" s="233">
        <v>4401</v>
      </c>
    </row>
    <row r="15" spans="1:21" ht="14.25" thickBot="1" x14ac:dyDescent="0.2">
      <c r="A15" s="230">
        <v>14</v>
      </c>
      <c r="B15" s="238">
        <v>1611</v>
      </c>
      <c r="C15" s="230">
        <v>7</v>
      </c>
      <c r="D15" s="230">
        <v>3472</v>
      </c>
      <c r="E15" s="206">
        <v>1710</v>
      </c>
      <c r="F15" s="207">
        <v>112</v>
      </c>
      <c r="G15" s="207">
        <v>3075</v>
      </c>
      <c r="H15" s="207">
        <v>4915</v>
      </c>
      <c r="I15" s="207">
        <v>6783</v>
      </c>
      <c r="J15" s="207">
        <v>6129</v>
      </c>
      <c r="K15" s="207">
        <v>4693</v>
      </c>
      <c r="L15" s="207">
        <v>4869</v>
      </c>
      <c r="M15" s="207">
        <v>30576</v>
      </c>
      <c r="N15" s="165" t="s">
        <v>1407</v>
      </c>
      <c r="O15" s="233">
        <v>113</v>
      </c>
      <c r="P15" s="233">
        <v>2981</v>
      </c>
      <c r="Q15" s="233">
        <v>4622</v>
      </c>
      <c r="R15" s="233">
        <v>6614</v>
      </c>
      <c r="S15" s="233">
        <v>6448</v>
      </c>
      <c r="T15" s="233">
        <v>4720</v>
      </c>
      <c r="U15" s="233">
        <v>5085</v>
      </c>
    </row>
    <row r="16" spans="1:21" ht="14.25" thickBot="1" x14ac:dyDescent="0.2">
      <c r="A16" s="230">
        <v>15</v>
      </c>
      <c r="B16" s="238">
        <v>1612</v>
      </c>
      <c r="C16" s="230">
        <v>1</v>
      </c>
      <c r="D16" s="230">
        <v>56</v>
      </c>
      <c r="E16" s="206" t="s">
        <v>1299</v>
      </c>
      <c r="F16" s="207">
        <v>1132</v>
      </c>
      <c r="G16" s="207">
        <v>30802</v>
      </c>
      <c r="H16" s="207">
        <v>49940</v>
      </c>
      <c r="I16" s="207">
        <v>73193</v>
      </c>
      <c r="J16" s="207">
        <v>75232</v>
      </c>
      <c r="K16" s="207">
        <v>57881</v>
      </c>
      <c r="L16" s="207">
        <v>61311</v>
      </c>
      <c r="M16" s="207">
        <v>349491</v>
      </c>
      <c r="N16" s="165" t="s">
        <v>1410</v>
      </c>
      <c r="O16" s="233">
        <v>112</v>
      </c>
      <c r="P16" s="233">
        <v>3075</v>
      </c>
      <c r="Q16" s="233">
        <v>4915</v>
      </c>
      <c r="R16" s="233">
        <v>6783</v>
      </c>
      <c r="S16" s="233">
        <v>6129</v>
      </c>
      <c r="T16" s="233">
        <v>4693</v>
      </c>
      <c r="U16" s="233">
        <v>4869</v>
      </c>
    </row>
    <row r="17" spans="1:7" ht="14.25" thickBot="1" x14ac:dyDescent="0.2">
      <c r="A17" s="230">
        <v>16</v>
      </c>
      <c r="B17" s="238">
        <v>1612</v>
      </c>
      <c r="C17" s="230">
        <v>2</v>
      </c>
      <c r="D17" s="230">
        <v>1676</v>
      </c>
      <c r="E17"/>
      <c r="F17"/>
      <c r="G17"/>
    </row>
    <row r="18" spans="1:7" ht="14.25" thickBot="1" x14ac:dyDescent="0.2">
      <c r="A18" s="230">
        <v>17</v>
      </c>
      <c r="B18" s="238">
        <v>1612</v>
      </c>
      <c r="C18" s="230">
        <v>3</v>
      </c>
      <c r="D18" s="230">
        <v>2858</v>
      </c>
      <c r="E18"/>
      <c r="F18"/>
      <c r="G18"/>
    </row>
    <row r="19" spans="1:7" ht="14.25" thickBot="1" x14ac:dyDescent="0.2">
      <c r="A19" s="230">
        <v>18</v>
      </c>
      <c r="B19" s="238">
        <v>1612</v>
      </c>
      <c r="C19" s="230">
        <v>4</v>
      </c>
      <c r="D19" s="230">
        <v>4365</v>
      </c>
    </row>
    <row r="20" spans="1:7" ht="14.25" thickBot="1" x14ac:dyDescent="0.2">
      <c r="A20" s="230">
        <v>19</v>
      </c>
      <c r="B20" s="238">
        <v>1612</v>
      </c>
      <c r="C20" s="230">
        <v>5</v>
      </c>
      <c r="D20" s="230">
        <v>4798</v>
      </c>
    </row>
    <row r="21" spans="1:7" ht="14.25" thickBot="1" x14ac:dyDescent="0.2">
      <c r="A21" s="230">
        <v>20</v>
      </c>
      <c r="B21" s="238">
        <v>1612</v>
      </c>
      <c r="C21" s="230">
        <v>6</v>
      </c>
      <c r="D21" s="230">
        <v>3828</v>
      </c>
    </row>
    <row r="22" spans="1:7" ht="14.25" thickBot="1" x14ac:dyDescent="0.2">
      <c r="A22" s="230">
        <v>21</v>
      </c>
      <c r="B22" s="238">
        <v>1612</v>
      </c>
      <c r="C22" s="230">
        <v>7</v>
      </c>
      <c r="D22" s="230">
        <v>3937</v>
      </c>
    </row>
    <row r="23" spans="1:7" ht="14.25" thickBot="1" x14ac:dyDescent="0.2">
      <c r="A23" s="230">
        <v>22</v>
      </c>
      <c r="B23" s="238">
        <v>1701</v>
      </c>
      <c r="C23" s="230">
        <v>1</v>
      </c>
      <c r="D23" s="230">
        <v>83</v>
      </c>
    </row>
    <row r="24" spans="1:7" ht="14.25" thickBot="1" x14ac:dyDescent="0.2">
      <c r="A24" s="230">
        <v>23</v>
      </c>
      <c r="B24" s="238">
        <v>1701</v>
      </c>
      <c r="C24" s="230">
        <v>2</v>
      </c>
      <c r="D24" s="230">
        <v>2247</v>
      </c>
    </row>
    <row r="25" spans="1:7" ht="14.25" thickBot="1" x14ac:dyDescent="0.2">
      <c r="A25" s="230">
        <v>24</v>
      </c>
      <c r="B25" s="238">
        <v>1701</v>
      </c>
      <c r="C25" s="230">
        <v>3</v>
      </c>
      <c r="D25" s="230">
        <v>3616</v>
      </c>
    </row>
    <row r="26" spans="1:7" ht="14.25" thickBot="1" x14ac:dyDescent="0.2">
      <c r="A26" s="230">
        <v>25</v>
      </c>
      <c r="B26" s="238">
        <v>1701</v>
      </c>
      <c r="C26" s="230">
        <v>4</v>
      </c>
      <c r="D26" s="230">
        <v>5292</v>
      </c>
    </row>
    <row r="27" spans="1:7" ht="14.25" thickBot="1" x14ac:dyDescent="0.2">
      <c r="A27" s="230">
        <v>26</v>
      </c>
      <c r="B27" s="238">
        <v>1701</v>
      </c>
      <c r="C27" s="230">
        <v>5</v>
      </c>
      <c r="D27" s="230">
        <v>5356</v>
      </c>
    </row>
    <row r="28" spans="1:7" ht="14.25" thickBot="1" x14ac:dyDescent="0.2">
      <c r="A28" s="230">
        <v>27</v>
      </c>
      <c r="B28" s="238">
        <v>1701</v>
      </c>
      <c r="C28" s="230">
        <v>6</v>
      </c>
      <c r="D28" s="230">
        <v>4014</v>
      </c>
    </row>
    <row r="29" spans="1:7" ht="14.25" thickBot="1" x14ac:dyDescent="0.2">
      <c r="A29" s="230">
        <v>28</v>
      </c>
      <c r="B29" s="238">
        <v>1701</v>
      </c>
      <c r="C29" s="230">
        <v>7</v>
      </c>
      <c r="D29" s="230">
        <v>3931</v>
      </c>
    </row>
    <row r="30" spans="1:7" ht="14.25" thickBot="1" x14ac:dyDescent="0.2">
      <c r="A30" s="230">
        <v>29</v>
      </c>
      <c r="B30" s="238">
        <v>1702</v>
      </c>
      <c r="C30" s="230">
        <v>1</v>
      </c>
      <c r="D30" s="230">
        <v>107</v>
      </c>
    </row>
    <row r="31" spans="1:7" ht="14.25" thickBot="1" x14ac:dyDescent="0.2">
      <c r="A31" s="230">
        <v>30</v>
      </c>
      <c r="B31" s="238">
        <v>1702</v>
      </c>
      <c r="C31" s="230">
        <v>2</v>
      </c>
      <c r="D31" s="230">
        <v>2891</v>
      </c>
    </row>
    <row r="32" spans="1:7" ht="14.25" thickBot="1" x14ac:dyDescent="0.2">
      <c r="A32" s="230">
        <v>31</v>
      </c>
      <c r="B32" s="238">
        <v>1702</v>
      </c>
      <c r="C32" s="230">
        <v>3</v>
      </c>
      <c r="D32" s="230">
        <v>4313</v>
      </c>
    </row>
    <row r="33" spans="1:4" ht="14.25" thickBot="1" x14ac:dyDescent="0.2">
      <c r="A33" s="230">
        <v>32</v>
      </c>
      <c r="B33" s="238">
        <v>1702</v>
      </c>
      <c r="C33" s="230">
        <v>4</v>
      </c>
      <c r="D33" s="230">
        <v>6287</v>
      </c>
    </row>
    <row r="34" spans="1:4" ht="14.25" thickBot="1" x14ac:dyDescent="0.2">
      <c r="A34" s="230">
        <v>33</v>
      </c>
      <c r="B34" s="238">
        <v>1702</v>
      </c>
      <c r="C34" s="230">
        <v>5</v>
      </c>
      <c r="D34" s="230">
        <v>6370</v>
      </c>
    </row>
    <row r="35" spans="1:4" ht="14.25" thickBot="1" x14ac:dyDescent="0.2">
      <c r="A35" s="230">
        <v>34</v>
      </c>
      <c r="B35" s="238">
        <v>1702</v>
      </c>
      <c r="C35" s="230">
        <v>6</v>
      </c>
      <c r="D35" s="230">
        <v>4775</v>
      </c>
    </row>
    <row r="36" spans="1:4" ht="14.25" thickBot="1" x14ac:dyDescent="0.2">
      <c r="A36" s="230">
        <v>35</v>
      </c>
      <c r="B36" s="238">
        <v>1702</v>
      </c>
      <c r="C36" s="230">
        <v>7</v>
      </c>
      <c r="D36" s="230">
        <v>4945</v>
      </c>
    </row>
    <row r="37" spans="1:4" ht="14.25" thickBot="1" x14ac:dyDescent="0.2">
      <c r="A37" s="230">
        <v>36</v>
      </c>
      <c r="B37" s="238">
        <v>1703</v>
      </c>
      <c r="C37" s="230">
        <v>1</v>
      </c>
      <c r="D37" s="230">
        <v>118</v>
      </c>
    </row>
    <row r="38" spans="1:4" ht="14.25" thickBot="1" x14ac:dyDescent="0.2">
      <c r="A38" s="230">
        <v>37</v>
      </c>
      <c r="B38" s="238">
        <v>1703</v>
      </c>
      <c r="C38" s="230">
        <v>2</v>
      </c>
      <c r="D38" s="230">
        <v>2705</v>
      </c>
    </row>
    <row r="39" spans="1:4" ht="14.25" thickBot="1" x14ac:dyDescent="0.2">
      <c r="A39" s="230">
        <v>38</v>
      </c>
      <c r="B39" s="238">
        <v>1703</v>
      </c>
      <c r="C39" s="230">
        <v>3</v>
      </c>
      <c r="D39" s="230">
        <v>4522</v>
      </c>
    </row>
    <row r="40" spans="1:4" ht="14.25" thickBot="1" x14ac:dyDescent="0.2">
      <c r="A40" s="230">
        <v>39</v>
      </c>
      <c r="B40" s="238">
        <v>1703</v>
      </c>
      <c r="C40" s="230">
        <v>4</v>
      </c>
      <c r="D40" s="230">
        <v>6234</v>
      </c>
    </row>
    <row r="41" spans="1:4" ht="14.25" thickBot="1" x14ac:dyDescent="0.2">
      <c r="A41" s="230">
        <v>40</v>
      </c>
      <c r="B41" s="238">
        <v>1703</v>
      </c>
      <c r="C41" s="230">
        <v>5</v>
      </c>
      <c r="D41" s="230">
        <v>6270</v>
      </c>
    </row>
    <row r="42" spans="1:4" ht="14.25" thickBot="1" x14ac:dyDescent="0.2">
      <c r="A42" s="230">
        <v>41</v>
      </c>
      <c r="B42" s="238">
        <v>1703</v>
      </c>
      <c r="C42" s="230">
        <v>6</v>
      </c>
      <c r="D42" s="230">
        <v>4878</v>
      </c>
    </row>
    <row r="43" spans="1:4" ht="14.25" thickBot="1" x14ac:dyDescent="0.2">
      <c r="A43" s="230">
        <v>42</v>
      </c>
      <c r="B43" s="238">
        <v>1703</v>
      </c>
      <c r="C43" s="230">
        <v>7</v>
      </c>
      <c r="D43" s="230">
        <v>5201</v>
      </c>
    </row>
    <row r="44" spans="1:4" ht="14.25" thickBot="1" x14ac:dyDescent="0.2">
      <c r="A44" s="230">
        <v>43</v>
      </c>
      <c r="B44" s="238">
        <v>1704</v>
      </c>
      <c r="C44" s="230">
        <v>1</v>
      </c>
      <c r="D44" s="230">
        <v>72</v>
      </c>
    </row>
    <row r="45" spans="1:4" ht="14.25" thickBot="1" x14ac:dyDescent="0.2">
      <c r="A45" s="230">
        <v>44</v>
      </c>
      <c r="B45" s="238">
        <v>1704</v>
      </c>
      <c r="C45" s="230">
        <v>2</v>
      </c>
      <c r="D45" s="230">
        <v>2214</v>
      </c>
    </row>
    <row r="46" spans="1:4" ht="14.25" thickBot="1" x14ac:dyDescent="0.2">
      <c r="A46" s="230">
        <v>45</v>
      </c>
      <c r="B46" s="238">
        <v>1704</v>
      </c>
      <c r="C46" s="230">
        <v>3</v>
      </c>
      <c r="D46" s="230">
        <v>3751</v>
      </c>
    </row>
    <row r="47" spans="1:4" ht="14.25" thickBot="1" x14ac:dyDescent="0.2">
      <c r="A47" s="230">
        <v>46</v>
      </c>
      <c r="B47" s="238">
        <v>1704</v>
      </c>
      <c r="C47" s="230">
        <v>4</v>
      </c>
      <c r="D47" s="230">
        <v>5783</v>
      </c>
    </row>
    <row r="48" spans="1:4" ht="14.25" thickBot="1" x14ac:dyDescent="0.2">
      <c r="A48" s="230">
        <v>47</v>
      </c>
      <c r="B48" s="238">
        <v>1704</v>
      </c>
      <c r="C48" s="230">
        <v>5</v>
      </c>
      <c r="D48" s="230">
        <v>6328</v>
      </c>
    </row>
    <row r="49" spans="1:4" ht="14.25" thickBot="1" x14ac:dyDescent="0.2">
      <c r="A49" s="230">
        <v>48</v>
      </c>
      <c r="B49" s="238">
        <v>1704</v>
      </c>
      <c r="C49" s="230">
        <v>6</v>
      </c>
      <c r="D49" s="230">
        <v>4955</v>
      </c>
    </row>
    <row r="50" spans="1:4" ht="14.25" thickBot="1" x14ac:dyDescent="0.2">
      <c r="A50" s="230">
        <v>49</v>
      </c>
      <c r="B50" s="238">
        <v>1704</v>
      </c>
      <c r="C50" s="230">
        <v>7</v>
      </c>
      <c r="D50" s="230">
        <v>5522</v>
      </c>
    </row>
    <row r="51" spans="1:4" ht="14.25" thickBot="1" x14ac:dyDescent="0.2">
      <c r="A51" s="230">
        <v>50</v>
      </c>
      <c r="B51" s="238">
        <v>1705</v>
      </c>
      <c r="C51" s="230">
        <v>1</v>
      </c>
      <c r="D51" s="230">
        <v>80</v>
      </c>
    </row>
    <row r="52" spans="1:4" ht="14.25" thickBot="1" x14ac:dyDescent="0.2">
      <c r="A52" s="230">
        <v>51</v>
      </c>
      <c r="B52" s="238">
        <v>1705</v>
      </c>
      <c r="C52" s="230">
        <v>2</v>
      </c>
      <c r="D52" s="230">
        <v>2203</v>
      </c>
    </row>
    <row r="53" spans="1:4" ht="14.25" thickBot="1" x14ac:dyDescent="0.2">
      <c r="A53" s="230">
        <v>52</v>
      </c>
      <c r="B53" s="238">
        <v>1705</v>
      </c>
      <c r="C53" s="230">
        <v>3</v>
      </c>
      <c r="D53" s="230">
        <v>3724</v>
      </c>
    </row>
    <row r="54" spans="1:4" ht="14.25" thickBot="1" x14ac:dyDescent="0.2">
      <c r="A54" s="230">
        <v>53</v>
      </c>
      <c r="B54" s="238">
        <v>1705</v>
      </c>
      <c r="C54" s="230">
        <v>4</v>
      </c>
      <c r="D54" s="230">
        <v>6006</v>
      </c>
    </row>
    <row r="55" spans="1:4" ht="14.25" thickBot="1" x14ac:dyDescent="0.2">
      <c r="A55" s="230">
        <v>54</v>
      </c>
      <c r="B55" s="238">
        <v>1705</v>
      </c>
      <c r="C55" s="230">
        <v>5</v>
      </c>
      <c r="D55" s="230">
        <v>6951</v>
      </c>
    </row>
    <row r="56" spans="1:4" ht="14.25" thickBot="1" x14ac:dyDescent="0.2">
      <c r="A56" s="230">
        <v>55</v>
      </c>
      <c r="B56" s="238">
        <v>1705</v>
      </c>
      <c r="C56" s="230">
        <v>6</v>
      </c>
      <c r="D56" s="230">
        <v>5834</v>
      </c>
    </row>
    <row r="57" spans="1:4" ht="14.25" thickBot="1" x14ac:dyDescent="0.2">
      <c r="A57" s="230">
        <v>56</v>
      </c>
      <c r="B57" s="238">
        <v>1705</v>
      </c>
      <c r="C57" s="230">
        <v>7</v>
      </c>
      <c r="D57" s="230">
        <v>6884</v>
      </c>
    </row>
    <row r="58" spans="1:4" ht="14.25" thickBot="1" x14ac:dyDescent="0.2">
      <c r="A58" s="230">
        <v>57</v>
      </c>
      <c r="B58" s="238">
        <v>1706</v>
      </c>
      <c r="C58" s="230">
        <v>1</v>
      </c>
      <c r="D58" s="230">
        <v>94</v>
      </c>
    </row>
    <row r="59" spans="1:4" ht="14.25" thickBot="1" x14ac:dyDescent="0.2">
      <c r="A59" s="230">
        <v>58</v>
      </c>
      <c r="B59" s="238">
        <v>1706</v>
      </c>
      <c r="C59" s="230">
        <v>2</v>
      </c>
      <c r="D59" s="230">
        <v>2276</v>
      </c>
    </row>
    <row r="60" spans="1:4" ht="14.25" thickBot="1" x14ac:dyDescent="0.2">
      <c r="A60" s="230">
        <v>59</v>
      </c>
      <c r="B60" s="238">
        <v>1706</v>
      </c>
      <c r="C60" s="230">
        <v>3</v>
      </c>
      <c r="D60" s="230">
        <v>3878</v>
      </c>
    </row>
    <row r="61" spans="1:4" ht="14.25" thickBot="1" x14ac:dyDescent="0.2">
      <c r="A61" s="230">
        <v>60</v>
      </c>
      <c r="B61" s="238">
        <v>1706</v>
      </c>
      <c r="C61" s="230">
        <v>4</v>
      </c>
      <c r="D61" s="230">
        <v>5937</v>
      </c>
    </row>
    <row r="62" spans="1:4" ht="14.25" thickBot="1" x14ac:dyDescent="0.2">
      <c r="A62" s="230">
        <v>61</v>
      </c>
      <c r="B62" s="238">
        <v>1706</v>
      </c>
      <c r="C62" s="230">
        <v>5</v>
      </c>
      <c r="D62" s="230">
        <v>6269</v>
      </c>
    </row>
    <row r="63" spans="1:4" ht="14.25" thickBot="1" x14ac:dyDescent="0.2">
      <c r="A63" s="230">
        <v>62</v>
      </c>
      <c r="B63" s="238">
        <v>1706</v>
      </c>
      <c r="C63" s="230">
        <v>6</v>
      </c>
      <c r="D63" s="230">
        <v>4894</v>
      </c>
    </row>
    <row r="64" spans="1:4" ht="14.25" thickBot="1" x14ac:dyDescent="0.2">
      <c r="A64" s="230">
        <v>63</v>
      </c>
      <c r="B64" s="238">
        <v>1706</v>
      </c>
      <c r="C64" s="230">
        <v>7</v>
      </c>
      <c r="D64" s="230">
        <v>5616</v>
      </c>
    </row>
    <row r="65" spans="1:4" ht="14.25" thickBot="1" x14ac:dyDescent="0.2">
      <c r="A65" s="230">
        <v>64</v>
      </c>
      <c r="B65" s="238">
        <v>1707</v>
      </c>
      <c r="C65" s="230">
        <v>1</v>
      </c>
      <c r="D65" s="230">
        <v>73</v>
      </c>
    </row>
    <row r="66" spans="1:4" ht="14.25" thickBot="1" x14ac:dyDescent="0.2">
      <c r="A66" s="230">
        <v>65</v>
      </c>
      <c r="B66" s="238">
        <v>1707</v>
      </c>
      <c r="C66" s="230">
        <v>2</v>
      </c>
      <c r="D66" s="230">
        <v>2123</v>
      </c>
    </row>
    <row r="67" spans="1:4" ht="14.25" thickBot="1" x14ac:dyDescent="0.2">
      <c r="A67" s="230">
        <v>66</v>
      </c>
      <c r="B67" s="238">
        <v>1707</v>
      </c>
      <c r="C67" s="230">
        <v>3</v>
      </c>
      <c r="D67" s="230">
        <v>3417</v>
      </c>
    </row>
    <row r="68" spans="1:4" ht="14.25" thickBot="1" x14ac:dyDescent="0.2">
      <c r="A68" s="230">
        <v>67</v>
      </c>
      <c r="B68" s="238">
        <v>1707</v>
      </c>
      <c r="C68" s="230">
        <v>4</v>
      </c>
      <c r="D68" s="230">
        <v>5045</v>
      </c>
    </row>
    <row r="69" spans="1:4" ht="14.25" thickBot="1" x14ac:dyDescent="0.2">
      <c r="A69" s="230">
        <v>68</v>
      </c>
      <c r="B69" s="238">
        <v>1707</v>
      </c>
      <c r="C69" s="230">
        <v>5</v>
      </c>
      <c r="D69" s="230">
        <v>5274</v>
      </c>
    </row>
    <row r="70" spans="1:4" ht="14.25" thickBot="1" x14ac:dyDescent="0.2">
      <c r="A70" s="230">
        <v>69</v>
      </c>
      <c r="B70" s="238">
        <v>1707</v>
      </c>
      <c r="C70" s="230">
        <v>6</v>
      </c>
      <c r="D70" s="230">
        <v>4197</v>
      </c>
    </row>
    <row r="71" spans="1:4" ht="14.25" thickBot="1" x14ac:dyDescent="0.2">
      <c r="A71" s="230">
        <v>70</v>
      </c>
      <c r="B71" s="238">
        <v>1707</v>
      </c>
      <c r="C71" s="230">
        <v>7</v>
      </c>
      <c r="D71" s="230">
        <v>4406</v>
      </c>
    </row>
    <row r="72" spans="1:4" ht="14.25" thickBot="1" x14ac:dyDescent="0.2">
      <c r="A72" s="230">
        <v>71</v>
      </c>
      <c r="B72" s="238">
        <v>1708</v>
      </c>
      <c r="C72" s="230">
        <v>1</v>
      </c>
      <c r="D72" s="230">
        <v>105</v>
      </c>
    </row>
    <row r="73" spans="1:4" ht="14.25" thickBot="1" x14ac:dyDescent="0.2">
      <c r="A73" s="230">
        <v>72</v>
      </c>
      <c r="B73" s="238">
        <v>1708</v>
      </c>
      <c r="C73" s="230">
        <v>2</v>
      </c>
      <c r="D73" s="230">
        <v>2899</v>
      </c>
    </row>
    <row r="74" spans="1:4" ht="14.25" thickBot="1" x14ac:dyDescent="0.2">
      <c r="A74" s="230">
        <v>73</v>
      </c>
      <c r="B74" s="238">
        <v>1708</v>
      </c>
      <c r="C74" s="230">
        <v>3</v>
      </c>
      <c r="D74" s="230">
        <v>4649</v>
      </c>
    </row>
    <row r="75" spans="1:4" ht="14.25" thickBot="1" x14ac:dyDescent="0.2">
      <c r="A75" s="230">
        <v>74</v>
      </c>
      <c r="B75" s="238">
        <v>1708</v>
      </c>
      <c r="C75" s="230">
        <v>4</v>
      </c>
      <c r="D75" s="230">
        <v>6407</v>
      </c>
    </row>
    <row r="76" spans="1:4" ht="14.25" thickBot="1" x14ac:dyDescent="0.2">
      <c r="A76" s="230">
        <v>75</v>
      </c>
      <c r="B76" s="238">
        <v>1708</v>
      </c>
      <c r="C76" s="230">
        <v>5</v>
      </c>
      <c r="D76" s="230">
        <v>6119</v>
      </c>
    </row>
    <row r="77" spans="1:4" ht="14.25" thickBot="1" x14ac:dyDescent="0.2">
      <c r="A77" s="230">
        <v>76</v>
      </c>
      <c r="B77" s="238">
        <v>1708</v>
      </c>
      <c r="C77" s="230">
        <v>6</v>
      </c>
      <c r="D77" s="230">
        <v>4345</v>
      </c>
    </row>
    <row r="78" spans="1:4" ht="14.25" thickBot="1" x14ac:dyDescent="0.2">
      <c r="A78" s="230">
        <v>77</v>
      </c>
      <c r="B78" s="238">
        <v>1708</v>
      </c>
      <c r="C78" s="230">
        <v>7</v>
      </c>
      <c r="D78" s="230">
        <v>4401</v>
      </c>
    </row>
    <row r="79" spans="1:4" ht="14.25" thickBot="1" x14ac:dyDescent="0.2">
      <c r="A79" s="239">
        <v>1</v>
      </c>
      <c r="B79" s="238">
        <v>1709</v>
      </c>
      <c r="C79" s="9">
        <v>1</v>
      </c>
      <c r="D79" s="10">
        <v>113</v>
      </c>
    </row>
    <row r="80" spans="1:4" ht="14.25" thickBot="1" x14ac:dyDescent="0.2">
      <c r="A80" s="239">
        <v>2</v>
      </c>
      <c r="B80" s="238">
        <v>1709</v>
      </c>
      <c r="C80" s="9">
        <v>2</v>
      </c>
      <c r="D80" s="10">
        <v>2981</v>
      </c>
    </row>
    <row r="81" spans="1:4" ht="14.25" thickBot="1" x14ac:dyDescent="0.2">
      <c r="A81" s="239">
        <v>3</v>
      </c>
      <c r="B81" s="238">
        <v>1709</v>
      </c>
      <c r="C81" s="9">
        <v>3</v>
      </c>
      <c r="D81" s="10">
        <v>4622</v>
      </c>
    </row>
    <row r="82" spans="1:4" ht="14.25" thickBot="1" x14ac:dyDescent="0.2">
      <c r="A82" s="239">
        <v>4</v>
      </c>
      <c r="B82" s="238">
        <v>1709</v>
      </c>
      <c r="C82" s="9">
        <v>4</v>
      </c>
      <c r="D82" s="10">
        <v>6614</v>
      </c>
    </row>
    <row r="83" spans="1:4" ht="14.25" thickBot="1" x14ac:dyDescent="0.2">
      <c r="A83" s="239">
        <v>5</v>
      </c>
      <c r="B83" s="238">
        <v>1709</v>
      </c>
      <c r="C83" s="9">
        <v>5</v>
      </c>
      <c r="D83" s="10">
        <v>6448</v>
      </c>
    </row>
    <row r="84" spans="1:4" ht="14.25" thickBot="1" x14ac:dyDescent="0.2">
      <c r="A84" s="239">
        <v>6</v>
      </c>
      <c r="B84" s="238">
        <v>1709</v>
      </c>
      <c r="C84" s="9">
        <v>6</v>
      </c>
      <c r="D84" s="10">
        <v>4720</v>
      </c>
    </row>
    <row r="85" spans="1:4" ht="14.25" thickBot="1" x14ac:dyDescent="0.2">
      <c r="A85" s="239">
        <v>7</v>
      </c>
      <c r="B85" s="238">
        <v>1709</v>
      </c>
      <c r="C85" s="9">
        <v>7</v>
      </c>
      <c r="D85" s="10">
        <v>5085</v>
      </c>
    </row>
    <row r="86" spans="1:4" ht="14.25" thickBot="1" x14ac:dyDescent="0.2">
      <c r="A86" s="239">
        <v>8</v>
      </c>
      <c r="B86" s="238">
        <v>1710</v>
      </c>
      <c r="C86" s="9">
        <v>1</v>
      </c>
      <c r="D86" s="10">
        <v>112</v>
      </c>
    </row>
    <row r="87" spans="1:4" ht="14.25" thickBot="1" x14ac:dyDescent="0.2">
      <c r="A87" s="239">
        <v>9</v>
      </c>
      <c r="B87" s="238">
        <v>1710</v>
      </c>
      <c r="C87" s="9">
        <v>2</v>
      </c>
      <c r="D87" s="10">
        <v>3075</v>
      </c>
    </row>
    <row r="88" spans="1:4" ht="14.25" thickBot="1" x14ac:dyDescent="0.2">
      <c r="A88" s="239">
        <v>10</v>
      </c>
      <c r="B88" s="238">
        <v>1710</v>
      </c>
      <c r="C88" s="9">
        <v>3</v>
      </c>
      <c r="D88" s="10">
        <v>4915</v>
      </c>
    </row>
    <row r="89" spans="1:4" ht="14.25" thickBot="1" x14ac:dyDescent="0.2">
      <c r="A89" s="239">
        <v>11</v>
      </c>
      <c r="B89" s="238">
        <v>1710</v>
      </c>
      <c r="C89" s="9">
        <v>4</v>
      </c>
      <c r="D89" s="10">
        <v>6783</v>
      </c>
    </row>
    <row r="90" spans="1:4" ht="14.25" thickBot="1" x14ac:dyDescent="0.2">
      <c r="A90" s="239">
        <v>12</v>
      </c>
      <c r="B90" s="238">
        <v>1710</v>
      </c>
      <c r="C90" s="9">
        <v>5</v>
      </c>
      <c r="D90" s="10">
        <v>6129</v>
      </c>
    </row>
    <row r="91" spans="1:4" ht="14.25" thickBot="1" x14ac:dyDescent="0.2">
      <c r="A91" s="239">
        <v>13</v>
      </c>
      <c r="B91" s="238">
        <v>1710</v>
      </c>
      <c r="C91" s="9">
        <v>6</v>
      </c>
      <c r="D91" s="10">
        <v>4693</v>
      </c>
    </row>
    <row r="92" spans="1:4" x14ac:dyDescent="0.15">
      <c r="A92" s="240">
        <v>14</v>
      </c>
      <c r="B92" s="241">
        <v>1710</v>
      </c>
      <c r="C92" s="1">
        <v>7</v>
      </c>
      <c r="D92" s="2">
        <v>4869</v>
      </c>
    </row>
  </sheetData>
  <phoneticPr fontId="24" type="noConversion"/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19" workbookViewId="0">
      <selection activeCell="C31" sqref="C31:C32"/>
    </sheetView>
  </sheetViews>
  <sheetFormatPr defaultRowHeight="13.5" x14ac:dyDescent="0.15"/>
  <sheetData>
    <row r="1" spans="1:9" s="230" customFormat="1" x14ac:dyDescent="0.15">
      <c r="A1" s="230" t="s">
        <v>1375</v>
      </c>
      <c r="F1" s="230" t="s">
        <v>1376</v>
      </c>
    </row>
    <row r="2" spans="1:9" x14ac:dyDescent="0.15">
      <c r="A2" t="s">
        <v>391</v>
      </c>
      <c r="B2" t="s">
        <v>22</v>
      </c>
      <c r="C2" t="s">
        <v>24</v>
      </c>
      <c r="D2" t="s">
        <v>966</v>
      </c>
      <c r="F2" t="s">
        <v>391</v>
      </c>
      <c r="G2" t="s">
        <v>22</v>
      </c>
      <c r="H2" t="s">
        <v>24</v>
      </c>
      <c r="I2" t="s">
        <v>966</v>
      </c>
    </row>
    <row r="3" spans="1:9" x14ac:dyDescent="0.15">
      <c r="A3" s="250" t="s">
        <v>1377</v>
      </c>
      <c r="B3">
        <v>7988</v>
      </c>
      <c r="C3">
        <v>12346</v>
      </c>
      <c r="D3">
        <v>0.647011</v>
      </c>
      <c r="F3" s="243">
        <v>42644</v>
      </c>
      <c r="G3">
        <v>4331</v>
      </c>
      <c r="H3">
        <v>6434</v>
      </c>
      <c r="I3">
        <v>0.67314300000000005</v>
      </c>
    </row>
    <row r="4" spans="1:9" x14ac:dyDescent="0.15">
      <c r="A4" s="250" t="s">
        <v>1334</v>
      </c>
      <c r="B4">
        <v>8634</v>
      </c>
      <c r="C4">
        <v>13908</v>
      </c>
      <c r="D4">
        <v>0.62079399999999996</v>
      </c>
      <c r="F4" s="243">
        <v>42675</v>
      </c>
      <c r="G4">
        <v>4644</v>
      </c>
      <c r="H4">
        <v>7240</v>
      </c>
      <c r="I4">
        <v>0.64143600000000001</v>
      </c>
    </row>
    <row r="5" spans="1:9" x14ac:dyDescent="0.15">
      <c r="A5" s="250" t="s">
        <v>1335</v>
      </c>
      <c r="B5">
        <v>8646</v>
      </c>
      <c r="C5">
        <v>13840</v>
      </c>
      <c r="D5">
        <v>0.62471100000000002</v>
      </c>
      <c r="F5" s="243">
        <v>42705</v>
      </c>
      <c r="G5">
        <v>4964</v>
      </c>
      <c r="H5">
        <v>7678</v>
      </c>
      <c r="I5">
        <v>0.64652299999999996</v>
      </c>
    </row>
    <row r="6" spans="1:9" x14ac:dyDescent="0.15">
      <c r="A6" s="250" t="s">
        <v>1336</v>
      </c>
      <c r="B6">
        <v>10568</v>
      </c>
      <c r="C6">
        <v>15895</v>
      </c>
      <c r="D6">
        <v>0.66486299999999998</v>
      </c>
      <c r="F6" s="243">
        <v>42736</v>
      </c>
      <c r="G6">
        <v>5878</v>
      </c>
      <c r="H6">
        <v>8644</v>
      </c>
      <c r="I6">
        <v>0.68000899999999997</v>
      </c>
    </row>
    <row r="7" spans="1:9" x14ac:dyDescent="0.15">
      <c r="A7" s="250" t="s">
        <v>1337</v>
      </c>
      <c r="B7">
        <v>11292</v>
      </c>
      <c r="C7">
        <v>19098</v>
      </c>
      <c r="D7">
        <v>0.59126599999999996</v>
      </c>
      <c r="F7" s="243">
        <v>42767</v>
      </c>
      <c r="G7">
        <v>6477</v>
      </c>
      <c r="H7">
        <v>10590</v>
      </c>
      <c r="I7">
        <v>0.61161500000000002</v>
      </c>
    </row>
    <row r="8" spans="1:9" x14ac:dyDescent="0.15">
      <c r="A8" s="250" t="s">
        <v>1338</v>
      </c>
      <c r="B8">
        <v>11842</v>
      </c>
      <c r="C8">
        <v>19105</v>
      </c>
      <c r="D8">
        <v>0.619838</v>
      </c>
      <c r="F8" s="243">
        <v>42795</v>
      </c>
      <c r="G8">
        <v>6803</v>
      </c>
      <c r="H8">
        <v>10823</v>
      </c>
      <c r="I8">
        <v>0.62856900000000004</v>
      </c>
    </row>
    <row r="9" spans="1:9" x14ac:dyDescent="0.15">
      <c r="A9" s="250" t="s">
        <v>1339</v>
      </c>
      <c r="B9">
        <v>11487</v>
      </c>
      <c r="C9">
        <v>18204</v>
      </c>
      <c r="D9">
        <v>0.63101499999999999</v>
      </c>
      <c r="F9" s="243">
        <v>42826</v>
      </c>
      <c r="G9">
        <v>6739</v>
      </c>
      <c r="H9">
        <v>10421</v>
      </c>
      <c r="I9">
        <v>0.646675</v>
      </c>
    </row>
    <row r="10" spans="1:9" x14ac:dyDescent="0.15">
      <c r="A10" s="250" t="s">
        <v>1340</v>
      </c>
      <c r="B10">
        <v>12661</v>
      </c>
      <c r="C10">
        <v>20026</v>
      </c>
      <c r="D10">
        <v>0.63222800000000001</v>
      </c>
      <c r="F10" s="243">
        <v>42856</v>
      </c>
      <c r="G10">
        <v>7622</v>
      </c>
      <c r="H10">
        <v>11656</v>
      </c>
      <c r="I10">
        <v>0.65391200000000005</v>
      </c>
    </row>
    <row r="11" spans="1:9" x14ac:dyDescent="0.15">
      <c r="A11" s="250" t="s">
        <v>1341</v>
      </c>
      <c r="B11">
        <v>12030</v>
      </c>
      <c r="C11">
        <v>18092</v>
      </c>
      <c r="D11">
        <v>0.66493500000000005</v>
      </c>
      <c r="F11" s="243">
        <v>42887</v>
      </c>
      <c r="G11">
        <v>7424</v>
      </c>
      <c r="H11">
        <v>10872</v>
      </c>
      <c r="I11">
        <v>0.68285499999999999</v>
      </c>
    </row>
    <row r="12" spans="1:9" x14ac:dyDescent="0.15">
      <c r="A12" s="250" t="s">
        <v>1342</v>
      </c>
      <c r="B12">
        <v>10641</v>
      </c>
      <c r="C12">
        <v>15342</v>
      </c>
      <c r="D12">
        <v>0.69358600000000004</v>
      </c>
      <c r="F12" s="243">
        <v>42917</v>
      </c>
      <c r="G12">
        <v>6464</v>
      </c>
      <c r="H12">
        <v>9193</v>
      </c>
      <c r="I12">
        <v>0.70314399999999999</v>
      </c>
    </row>
    <row r="13" spans="1:9" x14ac:dyDescent="0.15">
      <c r="A13" s="250" t="s">
        <v>1358</v>
      </c>
      <c r="B13">
        <v>13289</v>
      </c>
      <c r="C13">
        <v>18089</v>
      </c>
      <c r="D13">
        <v>0.73464499999999999</v>
      </c>
      <c r="F13" s="243">
        <v>42948</v>
      </c>
      <c r="G13">
        <v>7971</v>
      </c>
      <c r="H13">
        <v>10836</v>
      </c>
      <c r="I13">
        <v>0.73560400000000004</v>
      </c>
    </row>
    <row r="14" spans="1:9" s="230" customFormat="1" ht="14.25" thickBot="1" x14ac:dyDescent="0.2">
      <c r="A14" s="251">
        <v>1709</v>
      </c>
      <c r="B14" s="9">
        <v>13887</v>
      </c>
      <c r="C14" s="9">
        <v>18963</v>
      </c>
      <c r="D14" s="10">
        <v>0.732321</v>
      </c>
      <c r="F14" s="251">
        <v>1709</v>
      </c>
      <c r="G14" s="9">
        <v>8659</v>
      </c>
      <c r="H14" s="9">
        <v>11620</v>
      </c>
      <c r="I14" s="10">
        <v>0.74518099999999998</v>
      </c>
    </row>
    <row r="15" spans="1:9" s="230" customFormat="1" x14ac:dyDescent="0.15">
      <c r="A15" s="252">
        <v>1710</v>
      </c>
      <c r="B15" s="1">
        <v>1</v>
      </c>
      <c r="C15" s="1">
        <v>19048</v>
      </c>
      <c r="D15" s="2">
        <v>5.1999999999999997E-5</v>
      </c>
      <c r="F15" s="252">
        <v>1710</v>
      </c>
      <c r="G15" s="1">
        <v>0</v>
      </c>
      <c r="H15" s="1">
        <v>11528</v>
      </c>
      <c r="I15" s="2">
        <v>0</v>
      </c>
    </row>
    <row r="16" spans="1:9" s="230" customFormat="1" x14ac:dyDescent="0.15">
      <c r="A16" s="242"/>
      <c r="B16" s="2"/>
      <c r="C16" s="2"/>
      <c r="D16" s="2"/>
      <c r="F16" s="243"/>
    </row>
    <row r="17" spans="1:9" s="230" customFormat="1" x14ac:dyDescent="0.15">
      <c r="A17" s="242"/>
      <c r="B17" s="2"/>
      <c r="C17" s="2"/>
      <c r="D17" s="2"/>
      <c r="F17"/>
      <c r="G17"/>
      <c r="H17"/>
      <c r="I17"/>
    </row>
    <row r="18" spans="1:9" x14ac:dyDescent="0.15">
      <c r="B18" s="243" t="s">
        <v>1379</v>
      </c>
      <c r="D18" t="s">
        <v>1382</v>
      </c>
    </row>
    <row r="19" spans="1:9" x14ac:dyDescent="0.15">
      <c r="A19" s="243" t="s">
        <v>1378</v>
      </c>
      <c r="B19" t="s">
        <v>1381</v>
      </c>
      <c r="C19" t="s">
        <v>1380</v>
      </c>
      <c r="D19" s="230" t="s">
        <v>1381</v>
      </c>
      <c r="E19" s="230" t="s">
        <v>1380</v>
      </c>
    </row>
    <row r="20" spans="1:9" x14ac:dyDescent="0.15">
      <c r="A20" s="250" t="s">
        <v>1377</v>
      </c>
      <c r="B20" s="230">
        <f>C3</f>
        <v>12346</v>
      </c>
      <c r="C20" s="230">
        <f>H3</f>
        <v>6434</v>
      </c>
      <c r="D20" s="29">
        <f>D3</f>
        <v>0.647011</v>
      </c>
      <c r="E20" s="29">
        <f>I3</f>
        <v>0.67314300000000005</v>
      </c>
    </row>
    <row r="21" spans="1:9" x14ac:dyDescent="0.15">
      <c r="A21" s="250" t="s">
        <v>1334</v>
      </c>
      <c r="B21" s="230">
        <f t="shared" ref="B21:B32" si="0">C4</f>
        <v>13908</v>
      </c>
      <c r="C21" s="230">
        <f t="shared" ref="C21:C30" si="1">H4</f>
        <v>7240</v>
      </c>
      <c r="D21" s="29">
        <f t="shared" ref="D21:D31" si="2">D4</f>
        <v>0.62079399999999996</v>
      </c>
      <c r="E21" s="29">
        <f t="shared" ref="E21:E31" si="3">I4</f>
        <v>0.64143600000000001</v>
      </c>
    </row>
    <row r="22" spans="1:9" x14ac:dyDescent="0.15">
      <c r="A22" s="250" t="s">
        <v>1335</v>
      </c>
      <c r="B22" s="230">
        <f t="shared" si="0"/>
        <v>13840</v>
      </c>
      <c r="C22" s="230">
        <f t="shared" si="1"/>
        <v>7678</v>
      </c>
      <c r="D22" s="29">
        <f t="shared" si="2"/>
        <v>0.62471100000000002</v>
      </c>
      <c r="E22" s="29">
        <f t="shared" si="3"/>
        <v>0.64652299999999996</v>
      </c>
    </row>
    <row r="23" spans="1:9" x14ac:dyDescent="0.15">
      <c r="A23" s="250" t="s">
        <v>1336</v>
      </c>
      <c r="B23" s="230">
        <f t="shared" si="0"/>
        <v>15895</v>
      </c>
      <c r="C23" s="230">
        <f t="shared" si="1"/>
        <v>8644</v>
      </c>
      <c r="D23" s="29">
        <f t="shared" si="2"/>
        <v>0.66486299999999998</v>
      </c>
      <c r="E23" s="29">
        <f t="shared" si="3"/>
        <v>0.68000899999999997</v>
      </c>
    </row>
    <row r="24" spans="1:9" x14ac:dyDescent="0.15">
      <c r="A24" s="250" t="s">
        <v>1337</v>
      </c>
      <c r="B24" s="230">
        <f t="shared" si="0"/>
        <v>19098</v>
      </c>
      <c r="C24" s="230">
        <f t="shared" si="1"/>
        <v>10590</v>
      </c>
      <c r="D24" s="29">
        <f t="shared" si="2"/>
        <v>0.59126599999999996</v>
      </c>
      <c r="E24" s="29">
        <f t="shared" si="3"/>
        <v>0.61161500000000002</v>
      </c>
    </row>
    <row r="25" spans="1:9" x14ac:dyDescent="0.15">
      <c r="A25" s="250" t="s">
        <v>1338</v>
      </c>
      <c r="B25" s="230">
        <f t="shared" si="0"/>
        <v>19105</v>
      </c>
      <c r="C25" s="230">
        <f t="shared" si="1"/>
        <v>10823</v>
      </c>
      <c r="D25" s="29">
        <f t="shared" si="2"/>
        <v>0.619838</v>
      </c>
      <c r="E25" s="29">
        <f t="shared" si="3"/>
        <v>0.62856900000000004</v>
      </c>
    </row>
    <row r="26" spans="1:9" x14ac:dyDescent="0.15">
      <c r="A26" s="250" t="s">
        <v>1339</v>
      </c>
      <c r="B26" s="230">
        <f t="shared" si="0"/>
        <v>18204</v>
      </c>
      <c r="C26" s="230">
        <f t="shared" si="1"/>
        <v>10421</v>
      </c>
      <c r="D26" s="29">
        <f t="shared" si="2"/>
        <v>0.63101499999999999</v>
      </c>
      <c r="E26" s="29">
        <f t="shared" si="3"/>
        <v>0.646675</v>
      </c>
    </row>
    <row r="27" spans="1:9" x14ac:dyDescent="0.15">
      <c r="A27" s="250" t="s">
        <v>1340</v>
      </c>
      <c r="B27" s="230">
        <f t="shared" si="0"/>
        <v>20026</v>
      </c>
      <c r="C27" s="230">
        <f t="shared" si="1"/>
        <v>11656</v>
      </c>
      <c r="D27" s="29">
        <f t="shared" si="2"/>
        <v>0.63222800000000001</v>
      </c>
      <c r="E27" s="29">
        <f t="shared" si="3"/>
        <v>0.65391200000000005</v>
      </c>
    </row>
    <row r="28" spans="1:9" x14ac:dyDescent="0.15">
      <c r="A28" s="250" t="s">
        <v>1341</v>
      </c>
      <c r="B28" s="230">
        <f t="shared" si="0"/>
        <v>18092</v>
      </c>
      <c r="C28" s="230">
        <f t="shared" si="1"/>
        <v>10872</v>
      </c>
      <c r="D28" s="29">
        <f t="shared" si="2"/>
        <v>0.66493500000000005</v>
      </c>
      <c r="E28" s="29">
        <f t="shared" si="3"/>
        <v>0.68285499999999999</v>
      </c>
    </row>
    <row r="29" spans="1:9" x14ac:dyDescent="0.15">
      <c r="A29" s="250" t="s">
        <v>1342</v>
      </c>
      <c r="B29" s="230">
        <f t="shared" si="0"/>
        <v>15342</v>
      </c>
      <c r="C29" s="230">
        <f t="shared" si="1"/>
        <v>9193</v>
      </c>
      <c r="D29" s="29">
        <f t="shared" si="2"/>
        <v>0.69358600000000004</v>
      </c>
      <c r="E29" s="29">
        <f t="shared" si="3"/>
        <v>0.70314399999999999</v>
      </c>
    </row>
    <row r="30" spans="1:9" x14ac:dyDescent="0.15">
      <c r="A30" s="250" t="s">
        <v>1358</v>
      </c>
      <c r="B30" s="230">
        <f t="shared" si="0"/>
        <v>18089</v>
      </c>
      <c r="C30" s="230">
        <f t="shared" si="1"/>
        <v>10836</v>
      </c>
      <c r="D30" s="29">
        <f t="shared" si="2"/>
        <v>0.73464499999999999</v>
      </c>
      <c r="E30" s="29">
        <f t="shared" si="3"/>
        <v>0.73560400000000004</v>
      </c>
    </row>
    <row r="31" spans="1:9" s="230" customFormat="1" x14ac:dyDescent="0.15">
      <c r="A31" s="250" t="s">
        <v>1407</v>
      </c>
      <c r="B31" s="230">
        <f t="shared" si="0"/>
        <v>18963</v>
      </c>
      <c r="C31" s="230">
        <f>H14</f>
        <v>11620</v>
      </c>
      <c r="D31" s="29">
        <f t="shared" si="2"/>
        <v>0.732321</v>
      </c>
      <c r="E31" s="29">
        <f t="shared" si="3"/>
        <v>0.74518099999999998</v>
      </c>
    </row>
    <row r="32" spans="1:9" x14ac:dyDescent="0.15">
      <c r="A32" s="250" t="s">
        <v>1410</v>
      </c>
      <c r="B32" s="230">
        <f t="shared" si="0"/>
        <v>19048</v>
      </c>
      <c r="C32" s="230">
        <f>H15</f>
        <v>11528</v>
      </c>
    </row>
  </sheetData>
  <phoneticPr fontId="24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U144"/>
  <sheetViews>
    <sheetView showGridLines="0" zoomScale="96" zoomScaleNormal="96" workbookViewId="0">
      <pane xSplit="1" topLeftCell="B1" activePane="topRight" state="frozen"/>
      <selection pane="topRight" activeCell="AT5" sqref="AT5"/>
    </sheetView>
  </sheetViews>
  <sheetFormatPr defaultRowHeight="13.5" x14ac:dyDescent="0.15"/>
  <cols>
    <col min="1" max="10" width="9" style="230"/>
    <col min="11" max="12" width="9.125" style="230" bestFit="1" customWidth="1"/>
    <col min="13" max="13" width="12.625" style="230" bestFit="1" customWidth="1"/>
    <col min="14" max="14" width="9" style="230"/>
    <col min="15" max="15" width="9.125" style="230" bestFit="1" customWidth="1"/>
    <col min="16" max="16" width="14" style="230" customWidth="1"/>
    <col min="17" max="17" width="11.75" style="230" customWidth="1"/>
    <col min="18" max="33" width="9" style="230"/>
    <col min="34" max="34" width="10.875" style="230" customWidth="1"/>
    <col min="35" max="16384" width="9" style="230"/>
  </cols>
  <sheetData>
    <row r="1" spans="1:47" x14ac:dyDescent="0.15">
      <c r="A1" s="230" t="s">
        <v>1381</v>
      </c>
      <c r="AH1" s="230" t="s">
        <v>1233</v>
      </c>
    </row>
    <row r="2" spans="1:47" ht="16.5" x14ac:dyDescent="0.35">
      <c r="A2" s="230" t="s">
        <v>1004</v>
      </c>
      <c r="B2" s="230" t="s">
        <v>1005</v>
      </c>
      <c r="C2" s="230" t="s">
        <v>1006</v>
      </c>
      <c r="D2" s="230" t="s">
        <v>1007</v>
      </c>
      <c r="E2" s="230" t="s">
        <v>1008</v>
      </c>
      <c r="F2" s="230" t="s">
        <v>1009</v>
      </c>
      <c r="G2" s="230" t="s">
        <v>6</v>
      </c>
      <c r="H2" s="230" t="s">
        <v>1010</v>
      </c>
      <c r="I2" s="230" t="s">
        <v>1011</v>
      </c>
      <c r="J2" s="230" t="s">
        <v>1012</v>
      </c>
      <c r="K2" s="230" t="s">
        <v>1013</v>
      </c>
      <c r="L2" s="230" t="s">
        <v>1014</v>
      </c>
      <c r="M2" s="230" t="s">
        <v>1015</v>
      </c>
      <c r="N2" s="230" t="s">
        <v>1016</v>
      </c>
      <c r="O2" s="230" t="s">
        <v>1017</v>
      </c>
      <c r="Q2" s="117" t="s">
        <v>1018</v>
      </c>
      <c r="R2" s="118" t="s">
        <v>1019</v>
      </c>
      <c r="S2" s="118" t="s">
        <v>1020</v>
      </c>
      <c r="T2" s="118" t="s">
        <v>1021</v>
      </c>
      <c r="U2" s="118" t="s">
        <v>1022</v>
      </c>
      <c r="V2" s="118" t="s">
        <v>1023</v>
      </c>
      <c r="W2" s="118" t="s">
        <v>1024</v>
      </c>
      <c r="AH2" s="163" t="s">
        <v>1232</v>
      </c>
      <c r="AI2" s="163" t="s">
        <v>1003</v>
      </c>
      <c r="AJ2" s="163" t="s">
        <v>1230</v>
      </c>
      <c r="AK2" s="163" t="s">
        <v>1231</v>
      </c>
      <c r="AR2" s="230" t="s">
        <v>1025</v>
      </c>
      <c r="AS2" s="230" t="s">
        <v>1383</v>
      </c>
      <c r="AT2" s="230" t="s">
        <v>1385</v>
      </c>
      <c r="AU2" s="230" t="s">
        <v>1384</v>
      </c>
    </row>
    <row r="3" spans="1:47" ht="16.5" x14ac:dyDescent="0.35">
      <c r="A3" s="230" t="s">
        <v>1029</v>
      </c>
      <c r="B3" s="230">
        <v>65071</v>
      </c>
      <c r="C3" s="230">
        <v>11509</v>
      </c>
      <c r="D3" s="230">
        <v>30742</v>
      </c>
      <c r="E3" s="230">
        <v>8351</v>
      </c>
      <c r="F3" s="230">
        <v>73422</v>
      </c>
      <c r="G3" s="230">
        <v>42251</v>
      </c>
      <c r="H3" s="230">
        <v>115673</v>
      </c>
      <c r="I3" s="230">
        <v>0.66203867800000005</v>
      </c>
      <c r="J3" s="230">
        <v>0.67914583620000002</v>
      </c>
      <c r="K3" s="230">
        <v>0.886260249</v>
      </c>
      <c r="L3" s="230">
        <v>0.76900168400000002</v>
      </c>
      <c r="M3" s="138">
        <v>0.65805986100000002</v>
      </c>
      <c r="N3" s="138">
        <v>0.22941800000000001</v>
      </c>
      <c r="O3" s="138">
        <v>0.13510650760000001</v>
      </c>
      <c r="Q3" s="119" t="s">
        <v>1030</v>
      </c>
      <c r="R3" s="119">
        <f t="shared" ref="R3:R12" si="0">H3</f>
        <v>115673</v>
      </c>
      <c r="S3" s="119">
        <f t="shared" ref="S3:S12" si="1">G3</f>
        <v>42251</v>
      </c>
      <c r="T3" s="119">
        <f t="shared" ref="T3:T12" si="2">F3</f>
        <v>73422</v>
      </c>
      <c r="U3" s="120">
        <f t="shared" ref="U3:W12" si="3">M3</f>
        <v>0.65805986100000002</v>
      </c>
      <c r="V3" s="120">
        <f t="shared" si="3"/>
        <v>0.22941800000000001</v>
      </c>
      <c r="W3" s="120">
        <f t="shared" si="3"/>
        <v>0.13510650760000001</v>
      </c>
      <c r="AH3" s="231" t="str">
        <f>Q3</f>
        <v>训练集</v>
      </c>
      <c r="AI3" s="232">
        <f>VLOOKUP(AH3,$Q$2:$W$12,6,FALSE)</f>
        <v>0.22941800000000001</v>
      </c>
      <c r="AJ3" s="232">
        <f>VLOOKUP(AH3,$Q$15:$W$25,6,FALSE)</f>
        <v>0.22941800000000001</v>
      </c>
      <c r="AK3" s="232">
        <f>VLOOKUP(AH3,$Q$28:$W$38,6,FALSE)</f>
        <v>0.22945599999999999</v>
      </c>
      <c r="AR3" s="5" t="s">
        <v>1386</v>
      </c>
      <c r="AS3" s="29">
        <f>V5</f>
        <v>0.24865899999999999</v>
      </c>
      <c r="AT3" s="29">
        <f>V18</f>
        <v>0.249803</v>
      </c>
      <c r="AU3" s="29">
        <f>V31</f>
        <v>0.249135</v>
      </c>
    </row>
    <row r="4" spans="1:47" ht="16.5" x14ac:dyDescent="0.35">
      <c r="A4" s="230" t="s">
        <v>1031</v>
      </c>
      <c r="B4" s="230">
        <v>20358</v>
      </c>
      <c r="C4" s="230">
        <v>4417</v>
      </c>
      <c r="D4" s="230">
        <v>9563</v>
      </c>
      <c r="E4" s="230">
        <v>2971</v>
      </c>
      <c r="F4" s="230">
        <v>23329</v>
      </c>
      <c r="G4" s="230">
        <v>13980</v>
      </c>
      <c r="H4" s="230">
        <v>37309</v>
      </c>
      <c r="I4" s="230">
        <v>0.66404888900000003</v>
      </c>
      <c r="J4" s="230">
        <v>0.6803916981</v>
      </c>
      <c r="K4" s="230">
        <v>0.87264777739999999</v>
      </c>
      <c r="L4" s="230">
        <v>0.76461971829999997</v>
      </c>
      <c r="M4" s="138">
        <v>0.67046977949999997</v>
      </c>
      <c r="N4" s="138">
        <v>0.24604200000000001</v>
      </c>
      <c r="O4" s="138">
        <v>0.14500964459999999</v>
      </c>
      <c r="Q4" s="119" t="s">
        <v>1032</v>
      </c>
      <c r="R4" s="119">
        <f t="shared" si="0"/>
        <v>37309</v>
      </c>
      <c r="S4" s="119">
        <f t="shared" si="1"/>
        <v>13980</v>
      </c>
      <c r="T4" s="119">
        <f t="shared" si="2"/>
        <v>23329</v>
      </c>
      <c r="U4" s="120">
        <f t="shared" si="3"/>
        <v>0.67046977949999997</v>
      </c>
      <c r="V4" s="120">
        <f t="shared" si="3"/>
        <v>0.24604200000000001</v>
      </c>
      <c r="W4" s="120">
        <f t="shared" si="3"/>
        <v>0.14500964459999999</v>
      </c>
      <c r="AH4" s="231" t="str">
        <f t="shared" ref="AH4:AH12" si="4">Q4</f>
        <v>测试集</v>
      </c>
      <c r="AI4" s="232">
        <f t="shared" ref="AI4:AI12" si="5">VLOOKUP(AH4,$Q$2:$W$12,6,FALSE)</f>
        <v>0.24604200000000001</v>
      </c>
      <c r="AJ4" s="232">
        <f t="shared" ref="AJ4:AJ11" si="6">VLOOKUP(AH4,$Q$15:$W$25,6,FALSE)</f>
        <v>0.23818500000000001</v>
      </c>
      <c r="AK4" s="232">
        <f t="shared" ref="AK4:AK11" si="7">VLOOKUP(AH4,$Q$28:$W$38,6,FALSE)</f>
        <v>0.24318699999999999</v>
      </c>
      <c r="AR4" s="5" t="s">
        <v>1339</v>
      </c>
      <c r="AS4" s="29">
        <f>V6</f>
        <v>0.246757</v>
      </c>
      <c r="AT4" s="29">
        <f>V19</f>
        <v>0.22790199999999999</v>
      </c>
      <c r="AU4" s="29">
        <f>V32</f>
        <v>0.23929900000000001</v>
      </c>
    </row>
    <row r="5" spans="1:47" ht="16.5" x14ac:dyDescent="0.35">
      <c r="A5" s="230" t="s">
        <v>1149</v>
      </c>
      <c r="B5" s="230">
        <v>10469</v>
      </c>
      <c r="C5" s="230">
        <v>2191</v>
      </c>
      <c r="D5" s="230">
        <v>5072</v>
      </c>
      <c r="E5" s="230">
        <v>1373</v>
      </c>
      <c r="F5" s="230">
        <v>11842</v>
      </c>
      <c r="G5" s="230">
        <v>7263</v>
      </c>
      <c r="H5" s="230">
        <v>19105</v>
      </c>
      <c r="I5" s="230">
        <v>0.66265375559999995</v>
      </c>
      <c r="J5" s="230">
        <v>0.67363747510000005</v>
      </c>
      <c r="K5" s="230">
        <v>0.88405674720000005</v>
      </c>
      <c r="L5" s="230">
        <v>0.7646349925</v>
      </c>
      <c r="M5" s="138">
        <v>0.67131712269999999</v>
      </c>
      <c r="N5" s="138">
        <v>0.24865899999999999</v>
      </c>
      <c r="O5" s="138">
        <v>0.14465377469999999</v>
      </c>
      <c r="Q5" s="119" t="s">
        <v>1167</v>
      </c>
      <c r="R5" s="119">
        <f t="shared" si="0"/>
        <v>19105</v>
      </c>
      <c r="S5" s="119">
        <f t="shared" si="1"/>
        <v>7263</v>
      </c>
      <c r="T5" s="119">
        <f t="shared" si="2"/>
        <v>11842</v>
      </c>
      <c r="U5" s="120">
        <f t="shared" si="3"/>
        <v>0.67131712269999999</v>
      </c>
      <c r="V5" s="120">
        <f t="shared" si="3"/>
        <v>0.24865899999999999</v>
      </c>
      <c r="W5" s="120">
        <f t="shared" si="3"/>
        <v>0.14465377469999999</v>
      </c>
      <c r="AH5" s="231" t="str">
        <f t="shared" si="4"/>
        <v>测试集1703</v>
      </c>
      <c r="AI5" s="232">
        <f t="shared" si="5"/>
        <v>0.24865899999999999</v>
      </c>
      <c r="AJ5" s="232">
        <f t="shared" si="6"/>
        <v>0.249803</v>
      </c>
      <c r="AK5" s="232">
        <f t="shared" si="7"/>
        <v>0.249135</v>
      </c>
      <c r="AR5" s="5" t="s">
        <v>1340</v>
      </c>
      <c r="AS5" s="29">
        <f t="shared" ref="AS5:AS9" si="8">V8</f>
        <v>0.24771000000000001</v>
      </c>
      <c r="AT5" s="29">
        <f t="shared" ref="AT5:AT9" si="9">V21</f>
        <v>0.22948499999999999</v>
      </c>
      <c r="AU5" s="29">
        <f t="shared" ref="AU5:AU9" si="10">V34</f>
        <v>0.23934900000000001</v>
      </c>
    </row>
    <row r="6" spans="1:47" ht="16.5" x14ac:dyDescent="0.35">
      <c r="A6" s="230" t="s">
        <v>1150</v>
      </c>
      <c r="B6" s="230">
        <v>9889</v>
      </c>
      <c r="C6" s="230">
        <v>2226</v>
      </c>
      <c r="D6" s="230">
        <v>4491</v>
      </c>
      <c r="E6" s="230">
        <v>1598</v>
      </c>
      <c r="F6" s="230">
        <v>11487</v>
      </c>
      <c r="G6" s="230">
        <v>6717</v>
      </c>
      <c r="H6" s="230">
        <v>18204</v>
      </c>
      <c r="I6" s="230">
        <v>0.66551307400000004</v>
      </c>
      <c r="J6" s="230">
        <v>0.68769123779999997</v>
      </c>
      <c r="K6" s="230">
        <v>0.86088621919999997</v>
      </c>
      <c r="L6" s="230">
        <v>0.76460354890000004</v>
      </c>
      <c r="M6" s="138">
        <v>0.67061985739999996</v>
      </c>
      <c r="N6" s="138">
        <v>0.246757</v>
      </c>
      <c r="O6" s="138">
        <v>0.14004178640000001</v>
      </c>
      <c r="Q6" s="119" t="s">
        <v>1168</v>
      </c>
      <c r="R6" s="119">
        <f t="shared" si="0"/>
        <v>18204</v>
      </c>
      <c r="S6" s="119">
        <f t="shared" si="1"/>
        <v>6717</v>
      </c>
      <c r="T6" s="119">
        <f t="shared" si="2"/>
        <v>11487</v>
      </c>
      <c r="U6" s="120">
        <f t="shared" si="3"/>
        <v>0.67061985739999996</v>
      </c>
      <c r="V6" s="120">
        <f t="shared" si="3"/>
        <v>0.246757</v>
      </c>
      <c r="W6" s="120">
        <f t="shared" si="3"/>
        <v>0.14004178640000001</v>
      </c>
      <c r="AH6" s="231" t="str">
        <f t="shared" si="4"/>
        <v>测试集1704</v>
      </c>
      <c r="AI6" s="232">
        <f t="shared" si="5"/>
        <v>0.246757</v>
      </c>
      <c r="AJ6" s="232">
        <f t="shared" si="6"/>
        <v>0.22790199999999999</v>
      </c>
      <c r="AK6" s="232">
        <f t="shared" si="7"/>
        <v>0.23929900000000001</v>
      </c>
      <c r="AR6" s="5" t="s">
        <v>1341</v>
      </c>
      <c r="AS6" s="29">
        <f t="shared" si="8"/>
        <v>0.226405</v>
      </c>
      <c r="AT6" s="29">
        <f t="shared" si="9"/>
        <v>0.22503200000000001</v>
      </c>
      <c r="AU6" s="29">
        <f t="shared" si="10"/>
        <v>0.225659</v>
      </c>
    </row>
    <row r="7" spans="1:47" ht="16.5" x14ac:dyDescent="0.35">
      <c r="A7" s="230" t="s">
        <v>1033</v>
      </c>
      <c r="B7" s="230">
        <v>41685</v>
      </c>
      <c r="C7" s="230">
        <v>7651</v>
      </c>
      <c r="D7" s="230">
        <v>15277</v>
      </c>
      <c r="E7" s="230">
        <v>6936</v>
      </c>
      <c r="F7" s="230">
        <v>48621</v>
      </c>
      <c r="G7" s="230">
        <v>22928</v>
      </c>
      <c r="H7" s="230">
        <v>71549</v>
      </c>
      <c r="I7" s="230">
        <v>0.68954143310000005</v>
      </c>
      <c r="J7" s="230">
        <v>0.73180365859999996</v>
      </c>
      <c r="K7" s="230">
        <v>0.8573455914</v>
      </c>
      <c r="L7" s="230">
        <v>0.78961575250000005</v>
      </c>
      <c r="M7" s="138">
        <v>0.66994871600000006</v>
      </c>
      <c r="N7" s="138">
        <v>0.24643300000000001</v>
      </c>
      <c r="O7" s="138">
        <v>0.1280358281</v>
      </c>
      <c r="Q7" s="119" t="s">
        <v>1169</v>
      </c>
      <c r="R7" s="119">
        <f t="shared" si="0"/>
        <v>71549</v>
      </c>
      <c r="S7" s="119">
        <f t="shared" si="1"/>
        <v>22928</v>
      </c>
      <c r="T7" s="119">
        <f t="shared" si="2"/>
        <v>48621</v>
      </c>
      <c r="U7" s="120">
        <f t="shared" si="3"/>
        <v>0.66994871600000006</v>
      </c>
      <c r="V7" s="120">
        <f t="shared" si="3"/>
        <v>0.24643300000000001</v>
      </c>
      <c r="W7" s="120">
        <f t="shared" si="3"/>
        <v>0.1280358281</v>
      </c>
      <c r="AH7" s="231" t="str">
        <f t="shared" si="4"/>
        <v>验证集</v>
      </c>
      <c r="AI7" s="232">
        <f t="shared" si="5"/>
        <v>0.24643300000000001</v>
      </c>
      <c r="AJ7" s="232">
        <f t="shared" si="6"/>
        <v>0.23181599999999999</v>
      </c>
      <c r="AK7" s="232" t="e">
        <f t="shared" si="7"/>
        <v>#REF!</v>
      </c>
      <c r="AR7" s="5" t="s">
        <v>1342</v>
      </c>
      <c r="AS7" s="29">
        <f t="shared" si="8"/>
        <v>0.24307300000000001</v>
      </c>
      <c r="AT7" s="29">
        <f t="shared" si="9"/>
        <v>0.21863199999999999</v>
      </c>
      <c r="AU7" s="29">
        <f t="shared" si="10"/>
        <v>0.23130200000000001</v>
      </c>
    </row>
    <row r="8" spans="1:47" ht="16.5" x14ac:dyDescent="0.35">
      <c r="A8" s="230" t="s">
        <v>1043</v>
      </c>
      <c r="B8" s="230">
        <v>10570</v>
      </c>
      <c r="C8" s="230">
        <v>2691</v>
      </c>
      <c r="D8" s="230">
        <v>4674</v>
      </c>
      <c r="E8" s="230">
        <v>2091</v>
      </c>
      <c r="F8" s="230">
        <v>12661</v>
      </c>
      <c r="G8" s="230">
        <v>7365</v>
      </c>
      <c r="H8" s="230">
        <v>20026</v>
      </c>
      <c r="I8" s="230">
        <v>0.66218915410000001</v>
      </c>
      <c r="J8" s="230">
        <v>0.69338756229999998</v>
      </c>
      <c r="K8" s="230">
        <v>0.83484716849999996</v>
      </c>
      <c r="L8" s="230">
        <v>0.75757032790000001</v>
      </c>
      <c r="M8" s="138">
        <v>0.66844694110000002</v>
      </c>
      <c r="N8" s="138">
        <v>0.24771000000000001</v>
      </c>
      <c r="O8" s="138">
        <v>0.13966037440000001</v>
      </c>
      <c r="Q8" s="119" t="s">
        <v>1170</v>
      </c>
      <c r="R8" s="119">
        <f t="shared" si="0"/>
        <v>20026</v>
      </c>
      <c r="S8" s="119">
        <f t="shared" si="1"/>
        <v>7365</v>
      </c>
      <c r="T8" s="119">
        <f t="shared" si="2"/>
        <v>12661</v>
      </c>
      <c r="U8" s="120">
        <f t="shared" si="3"/>
        <v>0.66844694110000002</v>
      </c>
      <c r="V8" s="120">
        <f t="shared" si="3"/>
        <v>0.24771000000000001</v>
      </c>
      <c r="W8" s="120">
        <f t="shared" si="3"/>
        <v>0.13966037440000001</v>
      </c>
      <c r="AH8" s="231" t="str">
        <f t="shared" si="4"/>
        <v>验证集1705</v>
      </c>
      <c r="AI8" s="232">
        <f t="shared" si="5"/>
        <v>0.24771000000000001</v>
      </c>
      <c r="AJ8" s="232">
        <f t="shared" si="6"/>
        <v>0.22948499999999999</v>
      </c>
      <c r="AK8" s="232">
        <f t="shared" si="7"/>
        <v>0.23934900000000001</v>
      </c>
      <c r="AR8" s="5" t="s">
        <v>1358</v>
      </c>
      <c r="AS8" s="29">
        <f t="shared" si="8"/>
        <v>0.261133</v>
      </c>
      <c r="AT8" s="29">
        <f t="shared" si="9"/>
        <v>0.24063300000000001</v>
      </c>
      <c r="AU8" s="29">
        <f t="shared" si="10"/>
        <v>0.25160700000000003</v>
      </c>
    </row>
    <row r="9" spans="1:47" ht="16.5" x14ac:dyDescent="0.35">
      <c r="A9" s="230" t="s">
        <v>1045</v>
      </c>
      <c r="B9" s="230">
        <v>10171</v>
      </c>
      <c r="C9" s="230">
        <v>1981</v>
      </c>
      <c r="D9" s="230">
        <v>4081</v>
      </c>
      <c r="E9" s="230">
        <v>1859</v>
      </c>
      <c r="F9" s="230">
        <v>12030</v>
      </c>
      <c r="G9" s="230">
        <v>6062</v>
      </c>
      <c r="H9" s="230">
        <v>18092</v>
      </c>
      <c r="I9" s="230">
        <v>0.67167808979999999</v>
      </c>
      <c r="J9" s="230">
        <v>0.713654224</v>
      </c>
      <c r="K9" s="230">
        <v>0.84546965919999995</v>
      </c>
      <c r="L9" s="230">
        <v>0.77398980289999997</v>
      </c>
      <c r="M9" s="138">
        <v>0.65530006090000004</v>
      </c>
      <c r="N9" s="138">
        <v>0.226405</v>
      </c>
      <c r="O9" s="138">
        <v>0.1235544472</v>
      </c>
      <c r="Q9" s="119" t="s">
        <v>1046</v>
      </c>
      <c r="R9" s="119">
        <f t="shared" si="0"/>
        <v>18092</v>
      </c>
      <c r="S9" s="119">
        <f t="shared" si="1"/>
        <v>6062</v>
      </c>
      <c r="T9" s="119">
        <f t="shared" si="2"/>
        <v>12030</v>
      </c>
      <c r="U9" s="120">
        <f t="shared" si="3"/>
        <v>0.65530006090000004</v>
      </c>
      <c r="V9" s="120">
        <f t="shared" si="3"/>
        <v>0.226405</v>
      </c>
      <c r="W9" s="120">
        <f t="shared" si="3"/>
        <v>0.1235544472</v>
      </c>
      <c r="AH9" s="231" t="str">
        <f t="shared" si="4"/>
        <v>验证集1706</v>
      </c>
      <c r="AI9" s="232">
        <f t="shared" si="5"/>
        <v>0.226405</v>
      </c>
      <c r="AJ9" s="232">
        <f t="shared" si="6"/>
        <v>0.22503200000000001</v>
      </c>
      <c r="AK9" s="232">
        <f t="shared" si="7"/>
        <v>0.225659</v>
      </c>
      <c r="AR9" s="5" t="s">
        <v>1407</v>
      </c>
      <c r="AS9" s="29">
        <f t="shared" si="8"/>
        <v>0.26038499999999998</v>
      </c>
      <c r="AT9" s="29">
        <f t="shared" si="9"/>
        <v>0.26476100000000002</v>
      </c>
      <c r="AU9" s="29" t="e">
        <f t="shared" si="10"/>
        <v>#REF!</v>
      </c>
    </row>
    <row r="10" spans="1:47" ht="16.5" x14ac:dyDescent="0.35">
      <c r="A10" s="230" t="s">
        <v>1090</v>
      </c>
      <c r="B10" s="230">
        <v>9167</v>
      </c>
      <c r="C10" s="230">
        <v>1536</v>
      </c>
      <c r="D10" s="230">
        <v>3165</v>
      </c>
      <c r="E10" s="230">
        <v>1474</v>
      </c>
      <c r="F10" s="230">
        <v>10641</v>
      </c>
      <c r="G10" s="230">
        <v>4701</v>
      </c>
      <c r="H10" s="230">
        <v>15342</v>
      </c>
      <c r="I10" s="230">
        <v>0.69762742799999999</v>
      </c>
      <c r="J10" s="230">
        <v>0.7433506325</v>
      </c>
      <c r="K10" s="230">
        <v>0.86147918430000003</v>
      </c>
      <c r="L10" s="230">
        <v>0.79806729639999996</v>
      </c>
      <c r="M10" s="138">
        <v>0.66440595199999997</v>
      </c>
      <c r="N10" s="138">
        <v>0.24307300000000001</v>
      </c>
      <c r="O10" s="138">
        <v>0.1166704257</v>
      </c>
      <c r="Q10" s="119" t="s">
        <v>1171</v>
      </c>
      <c r="R10" s="119">
        <f t="shared" si="0"/>
        <v>15342</v>
      </c>
      <c r="S10" s="119">
        <f t="shared" si="1"/>
        <v>4701</v>
      </c>
      <c r="T10" s="119">
        <f t="shared" si="2"/>
        <v>10641</v>
      </c>
      <c r="U10" s="120">
        <f t="shared" si="3"/>
        <v>0.66440595199999997</v>
      </c>
      <c r="V10" s="120">
        <f t="shared" si="3"/>
        <v>0.24307300000000001</v>
      </c>
      <c r="W10" s="120">
        <f t="shared" si="3"/>
        <v>0.1166704257</v>
      </c>
      <c r="AH10" s="231" t="str">
        <f t="shared" si="4"/>
        <v>验证集1707</v>
      </c>
      <c r="AI10" s="232">
        <f t="shared" si="5"/>
        <v>0.24307300000000001</v>
      </c>
      <c r="AJ10" s="232">
        <f t="shared" si="6"/>
        <v>0.21863199999999999</v>
      </c>
      <c r="AK10" s="232">
        <f t="shared" si="7"/>
        <v>0.23130200000000001</v>
      </c>
    </row>
    <row r="11" spans="1:47" ht="16.5" x14ac:dyDescent="0.35">
      <c r="A11" s="177" t="s">
        <v>1356</v>
      </c>
      <c r="B11" s="178">
        <v>11777</v>
      </c>
      <c r="C11" s="178">
        <v>1443</v>
      </c>
      <c r="D11" s="178">
        <v>3357</v>
      </c>
      <c r="E11" s="178">
        <v>1512</v>
      </c>
      <c r="F11" s="178">
        <v>13289</v>
      </c>
      <c r="G11" s="178">
        <v>4800</v>
      </c>
      <c r="H11" s="178">
        <v>18089</v>
      </c>
      <c r="I11" s="178">
        <v>0.73083089170000004</v>
      </c>
      <c r="J11" s="178">
        <v>0.77818157789999998</v>
      </c>
      <c r="K11" s="178">
        <v>0.88622168710000004</v>
      </c>
      <c r="L11" s="178">
        <v>0.82869507090000005</v>
      </c>
      <c r="M11" s="138">
        <v>0.67975083560000005</v>
      </c>
      <c r="N11" s="138">
        <v>0.261133</v>
      </c>
      <c r="O11" s="23">
        <v>0.1146083227</v>
      </c>
      <c r="Q11" s="119" t="s">
        <v>1357</v>
      </c>
      <c r="R11" s="119">
        <f t="shared" si="0"/>
        <v>18089</v>
      </c>
      <c r="S11" s="119">
        <f t="shared" si="1"/>
        <v>4800</v>
      </c>
      <c r="T11" s="119">
        <f t="shared" si="2"/>
        <v>13289</v>
      </c>
      <c r="U11" s="120">
        <f t="shared" si="3"/>
        <v>0.67975083560000005</v>
      </c>
      <c r="V11" s="120">
        <f t="shared" si="3"/>
        <v>0.261133</v>
      </c>
      <c r="W11" s="120">
        <f t="shared" si="3"/>
        <v>0.1146083227</v>
      </c>
      <c r="AH11" s="231" t="str">
        <f t="shared" si="4"/>
        <v>验证集1708</v>
      </c>
      <c r="AI11" s="232">
        <f t="shared" si="5"/>
        <v>0.261133</v>
      </c>
      <c r="AJ11" s="232">
        <f t="shared" si="6"/>
        <v>0.24063300000000001</v>
      </c>
      <c r="AK11" s="232">
        <f t="shared" si="7"/>
        <v>0.25160700000000003</v>
      </c>
    </row>
    <row r="12" spans="1:47" ht="16.5" x14ac:dyDescent="0.35">
      <c r="A12" s="177" t="s">
        <v>1405</v>
      </c>
      <c r="B12" s="178">
        <v>12078</v>
      </c>
      <c r="C12" s="178">
        <v>1668</v>
      </c>
      <c r="D12" s="178">
        <v>3408</v>
      </c>
      <c r="E12" s="178">
        <v>1809</v>
      </c>
      <c r="F12" s="178">
        <v>13887</v>
      </c>
      <c r="G12" s="178">
        <v>5076</v>
      </c>
      <c r="H12" s="178">
        <v>18963</v>
      </c>
      <c r="I12" s="178">
        <v>0.72488530299999998</v>
      </c>
      <c r="J12" s="178">
        <v>0.77993025959999995</v>
      </c>
      <c r="K12" s="178">
        <v>0.86973428389999996</v>
      </c>
      <c r="L12" s="178">
        <v>0.8223879073</v>
      </c>
      <c r="M12" s="138">
        <v>0.67684727109999998</v>
      </c>
      <c r="N12" s="138">
        <v>0.26038499999999998</v>
      </c>
      <c r="O12" s="23">
        <v>0.1124987398</v>
      </c>
      <c r="Q12" s="119" t="s">
        <v>1406</v>
      </c>
      <c r="R12" s="119">
        <f t="shared" si="0"/>
        <v>18963</v>
      </c>
      <c r="S12" s="119">
        <f t="shared" si="1"/>
        <v>5076</v>
      </c>
      <c r="T12" s="119">
        <f t="shared" si="2"/>
        <v>13887</v>
      </c>
      <c r="U12" s="120">
        <f t="shared" si="3"/>
        <v>0.67684727109999998</v>
      </c>
      <c r="V12" s="120">
        <f t="shared" si="3"/>
        <v>0.26038499999999998</v>
      </c>
      <c r="W12" s="120">
        <f t="shared" si="3"/>
        <v>0.1124987398</v>
      </c>
      <c r="AH12" s="231" t="str">
        <f t="shared" si="4"/>
        <v>验证集1709</v>
      </c>
      <c r="AI12" s="232">
        <f t="shared" si="5"/>
        <v>0.26038499999999998</v>
      </c>
      <c r="AJ12" s="232">
        <f>VLOOKUP(AH12,$Q$15:$W$25,6,FALSE)</f>
        <v>0.26476100000000002</v>
      </c>
      <c r="AK12" s="232" t="e">
        <f>VLOOKUP(AH12,$Q$28:$W$38,6,FALSE)</f>
        <v>#REF!</v>
      </c>
    </row>
    <row r="13" spans="1:47" x14ac:dyDescent="0.15">
      <c r="A13" s="18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140"/>
      <c r="N13" s="140"/>
      <c r="O13" s="30"/>
    </row>
    <row r="14" spans="1:47" x14ac:dyDescent="0.15">
      <c r="A14" s="230" t="s">
        <v>1380</v>
      </c>
      <c r="AH14" s="230" t="s">
        <v>1235</v>
      </c>
    </row>
    <row r="15" spans="1:47" ht="16.5" x14ac:dyDescent="0.35">
      <c r="A15" s="230" t="s">
        <v>1004</v>
      </c>
      <c r="B15" s="230" t="s">
        <v>1005</v>
      </c>
      <c r="C15" s="230" t="s">
        <v>1006</v>
      </c>
      <c r="D15" s="230" t="s">
        <v>1007</v>
      </c>
      <c r="E15" s="230" t="s">
        <v>1008</v>
      </c>
      <c r="F15" s="230" t="s">
        <v>1009</v>
      </c>
      <c r="G15" s="230" t="s">
        <v>6</v>
      </c>
      <c r="H15" s="230" t="s">
        <v>1010</v>
      </c>
      <c r="I15" s="230" t="s">
        <v>1011</v>
      </c>
      <c r="J15" s="230" t="s">
        <v>1012</v>
      </c>
      <c r="K15" s="230" t="s">
        <v>1013</v>
      </c>
      <c r="L15" s="230" t="s">
        <v>1014</v>
      </c>
      <c r="M15" s="230" t="s">
        <v>1015</v>
      </c>
      <c r="N15" s="230" t="s">
        <v>1016</v>
      </c>
      <c r="O15" s="230" t="s">
        <v>1017</v>
      </c>
      <c r="Q15" s="117" t="s">
        <v>1047</v>
      </c>
      <c r="R15" s="118" t="s">
        <v>1019</v>
      </c>
      <c r="S15" s="118" t="s">
        <v>1020</v>
      </c>
      <c r="T15" s="118" t="s">
        <v>1021</v>
      </c>
      <c r="U15" s="118" t="s">
        <v>1022</v>
      </c>
      <c r="V15" s="118" t="s">
        <v>1023</v>
      </c>
      <c r="W15" s="118" t="s">
        <v>1024</v>
      </c>
      <c r="AH15" s="163" t="s">
        <v>1232</v>
      </c>
      <c r="AI15" s="163" t="s">
        <v>1003</v>
      </c>
      <c r="AJ15" s="163" t="s">
        <v>1230</v>
      </c>
      <c r="AK15" s="163" t="s">
        <v>1231</v>
      </c>
    </row>
    <row r="16" spans="1:47" ht="16.5" x14ac:dyDescent="0.35">
      <c r="A16" s="230" t="s">
        <v>1029</v>
      </c>
      <c r="B16" s="230">
        <v>65071</v>
      </c>
      <c r="C16" s="230">
        <v>11509</v>
      </c>
      <c r="D16" s="230">
        <v>30742</v>
      </c>
      <c r="E16" s="230">
        <v>8351</v>
      </c>
      <c r="F16" s="230">
        <v>73422</v>
      </c>
      <c r="G16" s="230">
        <v>42251</v>
      </c>
      <c r="H16" s="230">
        <v>115673</v>
      </c>
      <c r="I16" s="230">
        <v>0.66203867800000005</v>
      </c>
      <c r="J16" s="230">
        <v>0.67914583620000002</v>
      </c>
      <c r="K16" s="230">
        <v>0.886260249</v>
      </c>
      <c r="L16" s="230">
        <v>0.76900168400000002</v>
      </c>
      <c r="M16" s="138">
        <v>0.65805986100000002</v>
      </c>
      <c r="N16" s="138">
        <v>0.22941800000000001</v>
      </c>
      <c r="O16" s="138">
        <v>0.13510650760000001</v>
      </c>
      <c r="Q16" s="119" t="s">
        <v>1030</v>
      </c>
      <c r="R16" s="119">
        <f>H16</f>
        <v>115673</v>
      </c>
      <c r="S16" s="119">
        <f>G16</f>
        <v>42251</v>
      </c>
      <c r="T16" s="119">
        <f>F16</f>
        <v>73422</v>
      </c>
      <c r="U16" s="120">
        <f>M16</f>
        <v>0.65805986100000002</v>
      </c>
      <c r="V16" s="120">
        <f>N16</f>
        <v>0.22941800000000001</v>
      </c>
      <c r="W16" s="120">
        <f>O16</f>
        <v>0.13510650760000001</v>
      </c>
      <c r="AH16" s="231" t="str">
        <f>Q16</f>
        <v>训练集</v>
      </c>
      <c r="AI16" s="232">
        <f>VLOOKUP(AH16,$Q$2:$W$12,5,FALSE)</f>
        <v>0.65805986100000002</v>
      </c>
      <c r="AJ16" s="232">
        <f>VLOOKUP(AH16,$Q$15:$W$25,5,FALSE)</f>
        <v>0.65805986100000002</v>
      </c>
      <c r="AK16" s="232">
        <f>VLOOKUP(AH16,$Q$28:$W$38,5,FALSE)</f>
        <v>0.65936762179999997</v>
      </c>
    </row>
    <row r="17" spans="1:37" ht="16.5" x14ac:dyDescent="0.35">
      <c r="A17" s="230" t="s">
        <v>1031</v>
      </c>
      <c r="B17" s="230">
        <v>12175</v>
      </c>
      <c r="C17" s="230">
        <v>1968</v>
      </c>
      <c r="D17" s="230">
        <v>5734</v>
      </c>
      <c r="E17" s="230">
        <v>1367</v>
      </c>
      <c r="F17" s="230">
        <v>13542</v>
      </c>
      <c r="G17" s="230">
        <v>7702</v>
      </c>
      <c r="H17" s="230">
        <v>21244</v>
      </c>
      <c r="I17" s="230">
        <v>0.6657409151</v>
      </c>
      <c r="J17" s="230">
        <v>0.67982578589999998</v>
      </c>
      <c r="K17" s="230">
        <v>0.89905479249999998</v>
      </c>
      <c r="L17" s="230">
        <v>0.77422021559999998</v>
      </c>
      <c r="M17" s="138">
        <v>0.66229568500000002</v>
      </c>
      <c r="N17" s="138">
        <v>0.23818500000000001</v>
      </c>
      <c r="O17" s="138">
        <v>0.13468616159999999</v>
      </c>
      <c r="Q17" s="119" t="s">
        <v>1032</v>
      </c>
      <c r="R17" s="119">
        <f t="shared" ref="R17:R25" si="11">H17</f>
        <v>21244</v>
      </c>
      <c r="S17" s="119">
        <f t="shared" ref="S17:S25" si="12">G17</f>
        <v>7702</v>
      </c>
      <c r="T17" s="119">
        <f t="shared" ref="T17:T25" si="13">F17</f>
        <v>13542</v>
      </c>
      <c r="U17" s="120">
        <f t="shared" ref="U17:W25" si="14">M17</f>
        <v>0.66229568500000002</v>
      </c>
      <c r="V17" s="120">
        <f t="shared" si="14"/>
        <v>0.23818500000000001</v>
      </c>
      <c r="W17" s="120">
        <f t="shared" si="14"/>
        <v>0.13468616159999999</v>
      </c>
      <c r="AH17" s="231" t="str">
        <f t="shared" ref="AH17:AH25" si="15">Q17</f>
        <v>测试集</v>
      </c>
      <c r="AI17" s="232">
        <f t="shared" ref="AI17:AI25" si="16">VLOOKUP(AH17,$Q$2:$W$12,5,FALSE)</f>
        <v>0.67046977949999997</v>
      </c>
      <c r="AJ17" s="232">
        <f t="shared" ref="AJ17:AJ25" si="17">VLOOKUP(AH17,$Q$15:$W$25,5,FALSE)</f>
        <v>0.66229568500000002</v>
      </c>
      <c r="AK17" s="232">
        <f t="shared" ref="AK17:AK25" si="18">VLOOKUP(AH17,$Q$28:$W$38,5,FALSE)</f>
        <v>0.66743115689999999</v>
      </c>
    </row>
    <row r="18" spans="1:37" ht="16.5" x14ac:dyDescent="0.35">
      <c r="A18" s="230" t="s">
        <v>1149</v>
      </c>
      <c r="B18" s="230">
        <v>6163</v>
      </c>
      <c r="C18" s="230">
        <v>997</v>
      </c>
      <c r="D18" s="230">
        <v>3023</v>
      </c>
      <c r="E18" s="230">
        <v>640</v>
      </c>
      <c r="F18" s="230">
        <v>6803</v>
      </c>
      <c r="G18" s="230">
        <v>4020</v>
      </c>
      <c r="H18" s="230">
        <v>10823</v>
      </c>
      <c r="I18" s="230">
        <v>0.66155409779999996</v>
      </c>
      <c r="J18" s="230">
        <v>0.67091225779999997</v>
      </c>
      <c r="K18" s="230">
        <v>0.90592385710000001</v>
      </c>
      <c r="L18" s="230">
        <v>0.77090499720000005</v>
      </c>
      <c r="M18" s="138">
        <v>0.66850091010000001</v>
      </c>
      <c r="N18" s="138">
        <v>0.249803</v>
      </c>
      <c r="O18" s="138">
        <v>0.13717330589999999</v>
      </c>
      <c r="Q18" s="119" t="s">
        <v>1167</v>
      </c>
      <c r="R18" s="119">
        <f t="shared" si="11"/>
        <v>10823</v>
      </c>
      <c r="S18" s="119">
        <f t="shared" si="12"/>
        <v>4020</v>
      </c>
      <c r="T18" s="119">
        <f t="shared" si="13"/>
        <v>6803</v>
      </c>
      <c r="U18" s="120">
        <f t="shared" si="14"/>
        <v>0.66850091010000001</v>
      </c>
      <c r="V18" s="120">
        <f t="shared" si="14"/>
        <v>0.249803</v>
      </c>
      <c r="W18" s="120">
        <f t="shared" si="14"/>
        <v>0.13717330589999999</v>
      </c>
      <c r="AH18" s="231" t="str">
        <f t="shared" si="15"/>
        <v>测试集1703</v>
      </c>
      <c r="AI18" s="232">
        <f t="shared" si="16"/>
        <v>0.67131712269999999</v>
      </c>
      <c r="AJ18" s="232">
        <f t="shared" si="17"/>
        <v>0.66850091010000001</v>
      </c>
      <c r="AK18" s="232">
        <f t="shared" si="18"/>
        <v>0.67007020939999995</v>
      </c>
    </row>
    <row r="19" spans="1:37" ht="16.5" x14ac:dyDescent="0.35">
      <c r="A19" s="230" t="s">
        <v>1150</v>
      </c>
      <c r="B19" s="230">
        <v>6012</v>
      </c>
      <c r="C19" s="230">
        <v>971</v>
      </c>
      <c r="D19" s="230">
        <v>2711</v>
      </c>
      <c r="E19" s="230">
        <v>727</v>
      </c>
      <c r="F19" s="230">
        <v>6739</v>
      </c>
      <c r="G19" s="230">
        <v>3682</v>
      </c>
      <c r="H19" s="230">
        <v>10421</v>
      </c>
      <c r="I19" s="230">
        <v>0.67008924290000005</v>
      </c>
      <c r="J19" s="230">
        <v>0.68921242689999995</v>
      </c>
      <c r="K19" s="230">
        <v>0.89212049270000005</v>
      </c>
      <c r="L19" s="230">
        <v>0.77764842840000004</v>
      </c>
      <c r="M19" s="138">
        <v>0.65679522079999997</v>
      </c>
      <c r="N19" s="138">
        <v>0.22790199999999999</v>
      </c>
      <c r="O19" s="138">
        <v>0.12250927440000001</v>
      </c>
      <c r="Q19" s="119" t="s">
        <v>1168</v>
      </c>
      <c r="R19" s="119">
        <f t="shared" si="11"/>
        <v>10421</v>
      </c>
      <c r="S19" s="119">
        <f t="shared" si="12"/>
        <v>3682</v>
      </c>
      <c r="T19" s="119">
        <f t="shared" si="13"/>
        <v>6739</v>
      </c>
      <c r="U19" s="120">
        <f t="shared" si="14"/>
        <v>0.65679522079999997</v>
      </c>
      <c r="V19" s="120">
        <f t="shared" si="14"/>
        <v>0.22790199999999999</v>
      </c>
      <c r="W19" s="120">
        <f t="shared" si="14"/>
        <v>0.12250927440000001</v>
      </c>
      <c r="AH19" s="231" t="str">
        <f t="shared" si="15"/>
        <v>测试集1704</v>
      </c>
      <c r="AI19" s="232">
        <f t="shared" si="16"/>
        <v>0.67061985739999996</v>
      </c>
      <c r="AJ19" s="232">
        <f t="shared" si="17"/>
        <v>0.65679522079999997</v>
      </c>
      <c r="AK19" s="232">
        <f t="shared" si="18"/>
        <v>0.66573176909999998</v>
      </c>
    </row>
    <row r="20" spans="1:37" ht="16.5" x14ac:dyDescent="0.35">
      <c r="A20" s="230" t="s">
        <v>1033</v>
      </c>
      <c r="B20" s="230">
        <v>26231</v>
      </c>
      <c r="C20" s="230">
        <v>3470</v>
      </c>
      <c r="D20" s="230">
        <v>9606</v>
      </c>
      <c r="E20" s="230">
        <v>3250</v>
      </c>
      <c r="F20" s="230">
        <v>29481</v>
      </c>
      <c r="G20" s="230">
        <v>13076</v>
      </c>
      <c r="H20" s="230">
        <v>42557</v>
      </c>
      <c r="I20" s="230">
        <v>0.69791103700000001</v>
      </c>
      <c r="J20" s="230">
        <v>0.73195300949999997</v>
      </c>
      <c r="K20" s="230">
        <v>0.88975950609999999</v>
      </c>
      <c r="L20" s="230">
        <v>0.80317829689999998</v>
      </c>
      <c r="M20" s="138">
        <v>0.65745697059999997</v>
      </c>
      <c r="N20" s="138">
        <v>0.23181599999999999</v>
      </c>
      <c r="O20" s="138">
        <v>0.1155052407</v>
      </c>
      <c r="Q20" s="119" t="s">
        <v>1169</v>
      </c>
      <c r="R20" s="119">
        <f t="shared" si="11"/>
        <v>42557</v>
      </c>
      <c r="S20" s="119">
        <f t="shared" si="12"/>
        <v>13076</v>
      </c>
      <c r="T20" s="119">
        <f t="shared" si="13"/>
        <v>29481</v>
      </c>
      <c r="U20" s="120">
        <f t="shared" si="14"/>
        <v>0.65745697059999997</v>
      </c>
      <c r="V20" s="120">
        <f t="shared" si="14"/>
        <v>0.23181599999999999</v>
      </c>
      <c r="W20" s="120">
        <f t="shared" si="14"/>
        <v>0.1155052407</v>
      </c>
      <c r="AH20" s="231" t="str">
        <f t="shared" si="15"/>
        <v>验证集</v>
      </c>
      <c r="AI20" s="232">
        <f t="shared" si="16"/>
        <v>0.66994871600000006</v>
      </c>
      <c r="AJ20" s="232">
        <f t="shared" si="17"/>
        <v>0.65745697059999997</v>
      </c>
      <c r="AK20" s="232" t="e">
        <f t="shared" si="18"/>
        <v>#REF!</v>
      </c>
    </row>
    <row r="21" spans="1:37" ht="16.5" x14ac:dyDescent="0.35">
      <c r="A21" s="230" t="s">
        <v>1043</v>
      </c>
      <c r="B21" s="230">
        <v>6676</v>
      </c>
      <c r="C21" s="230">
        <v>1156</v>
      </c>
      <c r="D21" s="230">
        <v>2878</v>
      </c>
      <c r="E21" s="230">
        <v>946</v>
      </c>
      <c r="F21" s="230">
        <v>7622</v>
      </c>
      <c r="G21" s="230">
        <v>4034</v>
      </c>
      <c r="H21" s="230">
        <v>11656</v>
      </c>
      <c r="I21" s="230">
        <v>0.67192862050000002</v>
      </c>
      <c r="J21" s="230">
        <v>0.69876491519999995</v>
      </c>
      <c r="K21" s="230">
        <v>0.87588559430000001</v>
      </c>
      <c r="L21" s="230">
        <v>0.77736376340000002</v>
      </c>
      <c r="M21" s="138">
        <v>0.65827399669999997</v>
      </c>
      <c r="N21" s="138">
        <v>0.22948499999999999</v>
      </c>
      <c r="O21" s="138">
        <v>0.1253227499</v>
      </c>
      <c r="Q21" s="119" t="s">
        <v>1170</v>
      </c>
      <c r="R21" s="119">
        <f t="shared" si="11"/>
        <v>11656</v>
      </c>
      <c r="S21" s="119">
        <f t="shared" si="12"/>
        <v>4034</v>
      </c>
      <c r="T21" s="119">
        <f t="shared" si="13"/>
        <v>7622</v>
      </c>
      <c r="U21" s="120">
        <f t="shared" si="14"/>
        <v>0.65827399669999997</v>
      </c>
      <c r="V21" s="120">
        <f t="shared" si="14"/>
        <v>0.22948499999999999</v>
      </c>
      <c r="W21" s="120">
        <f t="shared" si="14"/>
        <v>0.1253227499</v>
      </c>
      <c r="AH21" s="231" t="str">
        <f t="shared" si="15"/>
        <v>验证集1705</v>
      </c>
      <c r="AI21" s="232">
        <f t="shared" si="16"/>
        <v>0.66844694110000002</v>
      </c>
      <c r="AJ21" s="232">
        <f t="shared" si="17"/>
        <v>0.65827399669999997</v>
      </c>
      <c r="AK21" s="232">
        <f t="shared" si="18"/>
        <v>0.66508392819999995</v>
      </c>
    </row>
    <row r="22" spans="1:37" ht="16.5" x14ac:dyDescent="0.35">
      <c r="A22" s="230" t="s">
        <v>1045</v>
      </c>
      <c r="B22" s="230">
        <v>6556</v>
      </c>
      <c r="C22" s="230">
        <v>908</v>
      </c>
      <c r="D22" s="230">
        <v>2540</v>
      </c>
      <c r="E22" s="230">
        <v>868</v>
      </c>
      <c r="F22" s="230">
        <v>7424</v>
      </c>
      <c r="G22" s="230">
        <v>3448</v>
      </c>
      <c r="H22" s="230">
        <v>10872</v>
      </c>
      <c r="I22" s="230">
        <v>0.6865342163</v>
      </c>
      <c r="J22" s="230">
        <v>0.72075637640000001</v>
      </c>
      <c r="K22" s="230">
        <v>0.88308189660000003</v>
      </c>
      <c r="L22" s="230">
        <v>0.79370460050000002</v>
      </c>
      <c r="M22" s="138">
        <v>0.64876942110000002</v>
      </c>
      <c r="N22" s="138">
        <v>0.22503200000000001</v>
      </c>
      <c r="O22" s="138">
        <v>0.11142241379999999</v>
      </c>
      <c r="Q22" s="119" t="s">
        <v>1046</v>
      </c>
      <c r="R22" s="119">
        <f t="shared" si="11"/>
        <v>10872</v>
      </c>
      <c r="S22" s="119">
        <f t="shared" si="12"/>
        <v>3448</v>
      </c>
      <c r="T22" s="119">
        <f t="shared" si="13"/>
        <v>7424</v>
      </c>
      <c r="U22" s="120">
        <f t="shared" si="14"/>
        <v>0.64876942110000002</v>
      </c>
      <c r="V22" s="120">
        <f t="shared" si="14"/>
        <v>0.22503200000000001</v>
      </c>
      <c r="W22" s="120">
        <f t="shared" si="14"/>
        <v>0.11142241379999999</v>
      </c>
      <c r="AH22" s="231" t="str">
        <f t="shared" si="15"/>
        <v>验证集1706</v>
      </c>
      <c r="AI22" s="232">
        <f t="shared" si="16"/>
        <v>0.65530006090000004</v>
      </c>
      <c r="AJ22" s="232">
        <f t="shared" si="17"/>
        <v>0.64876942110000002</v>
      </c>
      <c r="AK22" s="232">
        <f t="shared" si="18"/>
        <v>0.65345315120000003</v>
      </c>
    </row>
    <row r="23" spans="1:37" ht="16.5" x14ac:dyDescent="0.35">
      <c r="A23" s="230" t="s">
        <v>1090</v>
      </c>
      <c r="B23" s="230">
        <v>5776</v>
      </c>
      <c r="C23" s="230">
        <v>708</v>
      </c>
      <c r="D23" s="230">
        <v>2021</v>
      </c>
      <c r="E23" s="230">
        <v>688</v>
      </c>
      <c r="F23" s="230">
        <v>6464</v>
      </c>
      <c r="G23" s="230">
        <v>2729</v>
      </c>
      <c r="H23" s="230">
        <v>9193</v>
      </c>
      <c r="I23" s="230">
        <v>0.70531926469999995</v>
      </c>
      <c r="J23" s="230">
        <v>0.74079774269999998</v>
      </c>
      <c r="K23" s="230">
        <v>0.89356435639999998</v>
      </c>
      <c r="L23" s="230">
        <v>0.8100413716</v>
      </c>
      <c r="M23" s="138">
        <v>0.6489299248</v>
      </c>
      <c r="N23" s="138">
        <v>0.21863199999999999</v>
      </c>
      <c r="O23" s="138">
        <v>0.1074721535</v>
      </c>
      <c r="Q23" s="119" t="s">
        <v>1171</v>
      </c>
      <c r="R23" s="119">
        <f t="shared" si="11"/>
        <v>9193</v>
      </c>
      <c r="S23" s="119">
        <f t="shared" si="12"/>
        <v>2729</v>
      </c>
      <c r="T23" s="119">
        <f t="shared" si="13"/>
        <v>6464</v>
      </c>
      <c r="U23" s="120">
        <f t="shared" si="14"/>
        <v>0.6489299248</v>
      </c>
      <c r="V23" s="120">
        <f t="shared" si="14"/>
        <v>0.21863199999999999</v>
      </c>
      <c r="W23" s="120">
        <f t="shared" si="14"/>
        <v>0.1074721535</v>
      </c>
      <c r="AH23" s="231" t="str">
        <f t="shared" si="15"/>
        <v>验证集1707</v>
      </c>
      <c r="AI23" s="232">
        <f t="shared" si="16"/>
        <v>0.66440595199999997</v>
      </c>
      <c r="AJ23" s="232">
        <f t="shared" si="17"/>
        <v>0.6489299248</v>
      </c>
      <c r="AK23" s="232">
        <f t="shared" si="18"/>
        <v>0.65853447340000004</v>
      </c>
    </row>
    <row r="24" spans="1:37" ht="16.5" x14ac:dyDescent="0.35">
      <c r="A24" s="177" t="s">
        <v>1356</v>
      </c>
      <c r="B24" s="178">
        <v>7223</v>
      </c>
      <c r="C24" s="178">
        <v>698</v>
      </c>
      <c r="D24" s="178">
        <v>2167</v>
      </c>
      <c r="E24" s="178">
        <v>748</v>
      </c>
      <c r="F24" s="178">
        <v>7971</v>
      </c>
      <c r="G24" s="178">
        <v>2865</v>
      </c>
      <c r="H24" s="178">
        <v>10836</v>
      </c>
      <c r="I24" s="178">
        <v>0.73098929489999998</v>
      </c>
      <c r="J24" s="178">
        <v>0.76922257719999998</v>
      </c>
      <c r="K24" s="178">
        <v>0.90615982939999995</v>
      </c>
      <c r="L24" s="178">
        <v>0.83209492539999996</v>
      </c>
      <c r="M24" s="138">
        <v>0.66345033909999995</v>
      </c>
      <c r="N24" s="138">
        <v>0.24063300000000001</v>
      </c>
      <c r="O24" s="23">
        <v>9.9923472599999993E-2</v>
      </c>
      <c r="Q24" s="119" t="s">
        <v>1357</v>
      </c>
      <c r="R24" s="119">
        <f t="shared" si="11"/>
        <v>10836</v>
      </c>
      <c r="S24" s="119">
        <f t="shared" si="12"/>
        <v>2865</v>
      </c>
      <c r="T24" s="119">
        <f t="shared" si="13"/>
        <v>7971</v>
      </c>
      <c r="U24" s="120">
        <f t="shared" si="14"/>
        <v>0.66345033909999995</v>
      </c>
      <c r="V24" s="120">
        <f t="shared" si="14"/>
        <v>0.24063300000000001</v>
      </c>
      <c r="W24" s="120">
        <f t="shared" si="14"/>
        <v>9.9923472599999993E-2</v>
      </c>
      <c r="AH24" s="231" t="str">
        <f t="shared" si="15"/>
        <v>验证集1708</v>
      </c>
      <c r="AI24" s="232">
        <f t="shared" si="16"/>
        <v>0.67975083560000005</v>
      </c>
      <c r="AJ24" s="232">
        <f t="shared" si="17"/>
        <v>0.66345033909999995</v>
      </c>
      <c r="AK24" s="232">
        <f t="shared" si="18"/>
        <v>0.67322130130000002</v>
      </c>
    </row>
    <row r="25" spans="1:37" ht="16.5" x14ac:dyDescent="0.35">
      <c r="A25" s="177" t="s">
        <v>1405</v>
      </c>
      <c r="B25" s="178">
        <v>7825</v>
      </c>
      <c r="C25" s="178">
        <v>774</v>
      </c>
      <c r="D25" s="178">
        <v>2187</v>
      </c>
      <c r="E25" s="178">
        <v>834</v>
      </c>
      <c r="F25" s="178">
        <v>8659</v>
      </c>
      <c r="G25" s="178">
        <v>2961</v>
      </c>
      <c r="H25" s="178">
        <v>11620</v>
      </c>
      <c r="I25" s="178">
        <v>0.74001721170000001</v>
      </c>
      <c r="J25" s="178">
        <v>0.78156212540000003</v>
      </c>
      <c r="K25" s="178">
        <v>0.90368402820000004</v>
      </c>
      <c r="L25" s="178">
        <v>0.83819827540000003</v>
      </c>
      <c r="M25" s="138">
        <v>0.67506798840000004</v>
      </c>
      <c r="N25" s="138">
        <v>0.26476100000000002</v>
      </c>
      <c r="O25" s="23">
        <v>0.1017161335</v>
      </c>
      <c r="Q25" s="119" t="s">
        <v>1406</v>
      </c>
      <c r="R25" s="119">
        <f t="shared" si="11"/>
        <v>11620</v>
      </c>
      <c r="S25" s="119">
        <f t="shared" si="12"/>
        <v>2961</v>
      </c>
      <c r="T25" s="119">
        <f t="shared" si="13"/>
        <v>8659</v>
      </c>
      <c r="U25" s="120">
        <f t="shared" si="14"/>
        <v>0.67506798840000004</v>
      </c>
      <c r="V25" s="120">
        <f t="shared" si="14"/>
        <v>0.26476100000000002</v>
      </c>
      <c r="W25" s="120">
        <f t="shared" si="14"/>
        <v>0.1017161335</v>
      </c>
      <c r="AH25" s="231" t="str">
        <f t="shared" si="15"/>
        <v>验证集1709</v>
      </c>
      <c r="AI25" s="232">
        <f t="shared" si="16"/>
        <v>0.67684727109999998</v>
      </c>
      <c r="AJ25" s="232">
        <f t="shared" si="17"/>
        <v>0.67506798840000004</v>
      </c>
      <c r="AK25" s="232" t="e">
        <f t="shared" si="18"/>
        <v>#REF!</v>
      </c>
    </row>
    <row r="26" spans="1:37" x14ac:dyDescent="0.15">
      <c r="A26" s="18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40"/>
    </row>
    <row r="27" spans="1:37" x14ac:dyDescent="0.15">
      <c r="A27" s="230" t="s">
        <v>1048</v>
      </c>
      <c r="AH27" s="230" t="s">
        <v>1234</v>
      </c>
    </row>
    <row r="28" spans="1:37" ht="16.5" x14ac:dyDescent="0.35">
      <c r="A28" s="230" t="s">
        <v>1004</v>
      </c>
      <c r="B28" s="230" t="s">
        <v>1005</v>
      </c>
      <c r="C28" s="230" t="s">
        <v>1006</v>
      </c>
      <c r="D28" s="230" t="s">
        <v>1007</v>
      </c>
      <c r="E28" s="230" t="s">
        <v>1008</v>
      </c>
      <c r="F28" s="230" t="s">
        <v>1009</v>
      </c>
      <c r="G28" s="230" t="s">
        <v>6</v>
      </c>
      <c r="H28" s="230" t="s">
        <v>1010</v>
      </c>
      <c r="I28" s="230" t="s">
        <v>1011</v>
      </c>
      <c r="J28" s="230" t="s">
        <v>1012</v>
      </c>
      <c r="K28" s="230" t="s">
        <v>1013</v>
      </c>
      <c r="L28" s="230" t="s">
        <v>1014</v>
      </c>
      <c r="M28" s="230" t="s">
        <v>1015</v>
      </c>
      <c r="N28" s="230" t="s">
        <v>1016</v>
      </c>
      <c r="O28" s="230" t="s">
        <v>1017</v>
      </c>
      <c r="Q28" s="117" t="s">
        <v>1048</v>
      </c>
      <c r="R28" s="118" t="s">
        <v>1019</v>
      </c>
      <c r="S28" s="118" t="s">
        <v>1020</v>
      </c>
      <c r="T28" s="118" t="s">
        <v>1021</v>
      </c>
      <c r="U28" s="118" t="s">
        <v>1022</v>
      </c>
      <c r="V28" s="118" t="s">
        <v>1023</v>
      </c>
      <c r="W28" s="118" t="s">
        <v>1024</v>
      </c>
      <c r="AH28" s="163" t="s">
        <v>1232</v>
      </c>
      <c r="AI28" s="163" t="s">
        <v>1003</v>
      </c>
      <c r="AJ28" s="163" t="s">
        <v>1230</v>
      </c>
      <c r="AK28" s="163" t="s">
        <v>1231</v>
      </c>
    </row>
    <row r="29" spans="1:37" ht="16.5" x14ac:dyDescent="0.35">
      <c r="A29" s="230" t="s">
        <v>1029</v>
      </c>
      <c r="B29" s="230">
        <v>65291</v>
      </c>
      <c r="C29" s="230">
        <v>11196</v>
      </c>
      <c r="D29" s="230">
        <v>31055</v>
      </c>
      <c r="E29" s="230">
        <v>8131</v>
      </c>
      <c r="F29" s="230">
        <v>73422</v>
      </c>
      <c r="G29" s="230">
        <v>42251</v>
      </c>
      <c r="H29" s="230">
        <v>115673</v>
      </c>
      <c r="I29" s="230">
        <v>0.66123468740000002</v>
      </c>
      <c r="J29" s="230">
        <v>0.67767213999999998</v>
      </c>
      <c r="K29" s="230">
        <v>0.8892566261</v>
      </c>
      <c r="L29" s="230">
        <v>0.76917911500000002</v>
      </c>
      <c r="M29" s="138">
        <v>0.65936762179999997</v>
      </c>
      <c r="N29" s="138">
        <v>0.22945599999999999</v>
      </c>
      <c r="O29" s="138">
        <v>0.13609844460000001</v>
      </c>
      <c r="Q29" s="119" t="s">
        <v>1030</v>
      </c>
      <c r="R29" s="119">
        <f>H29</f>
        <v>115673</v>
      </c>
      <c r="S29" s="119">
        <f>G29</f>
        <v>42251</v>
      </c>
      <c r="T29" s="119">
        <f>F29</f>
        <v>73422</v>
      </c>
      <c r="U29" s="120">
        <f>M29</f>
        <v>0.65936762179999997</v>
      </c>
      <c r="V29" s="120">
        <f>N29</f>
        <v>0.22945599999999999</v>
      </c>
      <c r="W29" s="120">
        <f>O29</f>
        <v>0.13609844460000001</v>
      </c>
      <c r="AH29" s="231" t="str">
        <f>Q29</f>
        <v>训练集</v>
      </c>
      <c r="AI29" s="232">
        <f>VLOOKUP(AH29,$Q$2:$W$12,7,FALSE)</f>
        <v>0.13510650760000001</v>
      </c>
      <c r="AJ29" s="232">
        <f>VLOOKUP(AH29,$Q$15:$W$25,7,FALSE)</f>
        <v>0.13510650760000001</v>
      </c>
      <c r="AK29" s="232">
        <f>VLOOKUP(AH29,$Q$28:$W$38,7,FALSE)</f>
        <v>0.13609844460000001</v>
      </c>
    </row>
    <row r="30" spans="1:37" ht="16.5" x14ac:dyDescent="0.35">
      <c r="A30" s="230" t="s">
        <v>1031</v>
      </c>
      <c r="B30" s="230">
        <v>32533</v>
      </c>
      <c r="C30" s="230">
        <v>6385</v>
      </c>
      <c r="D30" s="230">
        <v>15297</v>
      </c>
      <c r="E30" s="230">
        <v>4338</v>
      </c>
      <c r="F30" s="230">
        <v>36871</v>
      </c>
      <c r="G30" s="230">
        <v>21682</v>
      </c>
      <c r="H30" s="230">
        <v>58553</v>
      </c>
      <c r="I30" s="230">
        <v>0.66466278410000001</v>
      </c>
      <c r="J30" s="230">
        <v>0.68017980349999996</v>
      </c>
      <c r="K30" s="230">
        <v>0.88234655959999997</v>
      </c>
      <c r="L30" s="230">
        <v>0.76818455510000005</v>
      </c>
      <c r="M30" s="138">
        <v>0.66743115689999999</v>
      </c>
      <c r="N30" s="138">
        <v>0.24318699999999999</v>
      </c>
      <c r="O30" s="138">
        <v>0.14302215830000001</v>
      </c>
      <c r="Q30" s="119" t="s">
        <v>1032</v>
      </c>
      <c r="R30" s="119">
        <f t="shared" ref="R30:R38" si="19">H30</f>
        <v>58553</v>
      </c>
      <c r="S30" s="119">
        <f t="shared" ref="S30:S38" si="20">G30</f>
        <v>21682</v>
      </c>
      <c r="T30" s="119">
        <f t="shared" ref="T30:T38" si="21">F30</f>
        <v>36871</v>
      </c>
      <c r="U30" s="120">
        <f t="shared" ref="U30:W38" si="22">M30</f>
        <v>0.66743115689999999</v>
      </c>
      <c r="V30" s="120">
        <f t="shared" si="22"/>
        <v>0.24318699999999999</v>
      </c>
      <c r="W30" s="120">
        <f t="shared" si="22"/>
        <v>0.14302215830000001</v>
      </c>
      <c r="AH30" s="231" t="str">
        <f t="shared" ref="AH30:AH38" si="23">Q30</f>
        <v>测试集</v>
      </c>
      <c r="AI30" s="232">
        <f t="shared" ref="AI30:AI38" si="24">VLOOKUP(AH30,$Q$2:$W$12,7,FALSE)</f>
        <v>0.14500964459999999</v>
      </c>
      <c r="AJ30" s="232">
        <f t="shared" ref="AJ30:AJ38" si="25">VLOOKUP(AH30,$Q$15:$W$25,7,FALSE)</f>
        <v>0.13468616159999999</v>
      </c>
      <c r="AK30" s="232">
        <f t="shared" ref="AK30:AK38" si="26">VLOOKUP(AH30,$Q$28:$W$38,7,FALSE)</f>
        <v>0.14302215830000001</v>
      </c>
    </row>
    <row r="31" spans="1:37" ht="16.5" x14ac:dyDescent="0.35">
      <c r="A31" s="230" t="s">
        <v>1149</v>
      </c>
      <c r="B31" s="230">
        <v>16632</v>
      </c>
      <c r="C31" s="230">
        <v>3188</v>
      </c>
      <c r="D31" s="230">
        <v>8095</v>
      </c>
      <c r="E31" s="230">
        <v>2013</v>
      </c>
      <c r="F31" s="230">
        <v>18645</v>
      </c>
      <c r="G31" s="230">
        <v>11283</v>
      </c>
      <c r="H31" s="230">
        <v>29928</v>
      </c>
      <c r="I31" s="230">
        <v>0.66225608130000002</v>
      </c>
      <c r="J31" s="230">
        <v>0.67262506570000002</v>
      </c>
      <c r="K31" s="230">
        <v>0.8920353982</v>
      </c>
      <c r="L31" s="230">
        <v>0.76694641699999999</v>
      </c>
      <c r="M31" s="138">
        <v>0.67007020939999995</v>
      </c>
      <c r="N31" s="138">
        <v>0.249135</v>
      </c>
      <c r="O31" s="138">
        <v>0.14551729690000001</v>
      </c>
      <c r="Q31" s="119" t="s">
        <v>1167</v>
      </c>
      <c r="R31" s="119">
        <f t="shared" si="19"/>
        <v>29928</v>
      </c>
      <c r="S31" s="119">
        <f t="shared" si="20"/>
        <v>11283</v>
      </c>
      <c r="T31" s="119">
        <f t="shared" si="21"/>
        <v>18645</v>
      </c>
      <c r="U31" s="120">
        <f t="shared" si="22"/>
        <v>0.67007020939999995</v>
      </c>
      <c r="V31" s="120">
        <f t="shared" si="22"/>
        <v>0.249135</v>
      </c>
      <c r="W31" s="120">
        <f t="shared" si="22"/>
        <v>0.14551729690000001</v>
      </c>
      <c r="AH31" s="231" t="str">
        <f t="shared" si="23"/>
        <v>测试集1703</v>
      </c>
      <c r="AI31" s="232">
        <f t="shared" si="24"/>
        <v>0.14465377469999999</v>
      </c>
      <c r="AJ31" s="232">
        <f t="shared" si="25"/>
        <v>0.13717330589999999</v>
      </c>
      <c r="AK31" s="232">
        <f t="shared" si="26"/>
        <v>0.14551729690000001</v>
      </c>
    </row>
    <row r="32" spans="1:37" ht="16.5" x14ac:dyDescent="0.35">
      <c r="A32" s="230" t="s">
        <v>1150</v>
      </c>
      <c r="B32" s="230">
        <v>15901</v>
      </c>
      <c r="C32" s="230">
        <v>3197</v>
      </c>
      <c r="D32" s="230">
        <v>7202</v>
      </c>
      <c r="E32" s="230">
        <v>2325</v>
      </c>
      <c r="F32" s="230">
        <v>18226</v>
      </c>
      <c r="G32" s="230">
        <v>10399</v>
      </c>
      <c r="H32" s="230">
        <v>28625</v>
      </c>
      <c r="I32" s="230">
        <v>0.6671790393</v>
      </c>
      <c r="J32" s="230">
        <v>0.68826559320000003</v>
      </c>
      <c r="K32" s="230">
        <v>0.872434983</v>
      </c>
      <c r="L32" s="230">
        <v>0.76948389750000001</v>
      </c>
      <c r="M32" s="138">
        <v>0.66573176909999998</v>
      </c>
      <c r="N32" s="138">
        <v>0.23929900000000001</v>
      </c>
      <c r="O32" s="138">
        <v>0.13756391970000001</v>
      </c>
      <c r="Q32" s="119" t="s">
        <v>1168</v>
      </c>
      <c r="R32" s="119">
        <f t="shared" si="19"/>
        <v>28625</v>
      </c>
      <c r="S32" s="119">
        <f t="shared" si="20"/>
        <v>10399</v>
      </c>
      <c r="T32" s="119">
        <f t="shared" si="21"/>
        <v>18226</v>
      </c>
      <c r="U32" s="120">
        <f t="shared" si="22"/>
        <v>0.66573176909999998</v>
      </c>
      <c r="V32" s="120">
        <f t="shared" si="22"/>
        <v>0.23929900000000001</v>
      </c>
      <c r="W32" s="120">
        <f t="shared" si="22"/>
        <v>0.13756391970000001</v>
      </c>
      <c r="AH32" s="231" t="str">
        <f t="shared" si="23"/>
        <v>测试集1704</v>
      </c>
      <c r="AI32" s="232">
        <f t="shared" si="24"/>
        <v>0.14004178640000001</v>
      </c>
      <c r="AJ32" s="232">
        <f t="shared" si="25"/>
        <v>0.12250927440000001</v>
      </c>
      <c r="AK32" s="232">
        <f t="shared" si="26"/>
        <v>0.13756391970000001</v>
      </c>
    </row>
    <row r="33" spans="1:37" ht="16.5" x14ac:dyDescent="0.35">
      <c r="A33" s="230" t="s">
        <v>1033</v>
      </c>
      <c r="B33" s="230" t="e">
        <f>#REF!</f>
        <v>#REF!</v>
      </c>
      <c r="C33" s="230" t="e">
        <f>#REF!</f>
        <v>#REF!</v>
      </c>
      <c r="D33" s="230" t="e">
        <f>#REF!</f>
        <v>#REF!</v>
      </c>
      <c r="E33" s="230" t="e">
        <f>#REF!</f>
        <v>#REF!</v>
      </c>
      <c r="F33" s="230" t="e">
        <f>#REF!</f>
        <v>#REF!</v>
      </c>
      <c r="G33" s="230" t="e">
        <f>#REF!</f>
        <v>#REF!</v>
      </c>
      <c r="H33" s="230" t="e">
        <f>#REF!</f>
        <v>#REF!</v>
      </c>
      <c r="I33" s="230" t="e">
        <f>#REF!</f>
        <v>#REF!</v>
      </c>
      <c r="J33" s="230" t="e">
        <f>#REF!</f>
        <v>#REF!</v>
      </c>
      <c r="K33" s="230" t="e">
        <f>#REF!</f>
        <v>#REF!</v>
      </c>
      <c r="L33" s="230" t="e">
        <f>#REF!</f>
        <v>#REF!</v>
      </c>
      <c r="M33" s="138" t="e">
        <f>#REF!</f>
        <v>#REF!</v>
      </c>
      <c r="N33" s="138" t="e">
        <f>#REF!</f>
        <v>#REF!</v>
      </c>
      <c r="O33" s="138" t="e">
        <f>#REF!</f>
        <v>#REF!</v>
      </c>
      <c r="Q33" s="119" t="s">
        <v>1169</v>
      </c>
      <c r="R33" s="119" t="e">
        <f t="shared" si="19"/>
        <v>#REF!</v>
      </c>
      <c r="S33" s="119" t="e">
        <f t="shared" si="20"/>
        <v>#REF!</v>
      </c>
      <c r="T33" s="119" t="e">
        <f t="shared" si="21"/>
        <v>#REF!</v>
      </c>
      <c r="U33" s="120" t="e">
        <f t="shared" si="22"/>
        <v>#REF!</v>
      </c>
      <c r="V33" s="120" t="e">
        <f t="shared" si="22"/>
        <v>#REF!</v>
      </c>
      <c r="W33" s="120" t="e">
        <f t="shared" si="22"/>
        <v>#REF!</v>
      </c>
      <c r="AH33" s="231" t="str">
        <f t="shared" si="23"/>
        <v>验证集</v>
      </c>
      <c r="AI33" s="232">
        <f t="shared" si="24"/>
        <v>0.1280358281</v>
      </c>
      <c r="AJ33" s="232">
        <f t="shared" si="25"/>
        <v>0.1155052407</v>
      </c>
      <c r="AK33" s="232" t="e">
        <f t="shared" si="26"/>
        <v>#REF!</v>
      </c>
    </row>
    <row r="34" spans="1:37" ht="16.5" x14ac:dyDescent="0.35">
      <c r="A34" s="230" t="s">
        <v>1043</v>
      </c>
      <c r="B34" s="230">
        <v>17246</v>
      </c>
      <c r="C34" s="230">
        <v>3847</v>
      </c>
      <c r="D34" s="230">
        <v>7552</v>
      </c>
      <c r="E34" s="230">
        <v>3037</v>
      </c>
      <c r="F34" s="230">
        <v>20283</v>
      </c>
      <c r="G34" s="230">
        <v>11399</v>
      </c>
      <c r="H34" s="230">
        <v>31682</v>
      </c>
      <c r="I34" s="230">
        <v>0.66577236289999997</v>
      </c>
      <c r="J34" s="230">
        <v>0.69545931120000004</v>
      </c>
      <c r="K34" s="230">
        <v>0.85026869790000004</v>
      </c>
      <c r="L34" s="230">
        <v>0.76511168789999995</v>
      </c>
      <c r="M34" s="138">
        <v>0.66508392819999995</v>
      </c>
      <c r="N34" s="138">
        <v>0.23934900000000001</v>
      </c>
      <c r="O34" s="138">
        <v>0.13797367250000001</v>
      </c>
      <c r="Q34" s="119" t="s">
        <v>1170</v>
      </c>
      <c r="R34" s="119">
        <f t="shared" si="19"/>
        <v>31682</v>
      </c>
      <c r="S34" s="119">
        <f t="shared" si="20"/>
        <v>11399</v>
      </c>
      <c r="T34" s="119">
        <f t="shared" si="21"/>
        <v>20283</v>
      </c>
      <c r="U34" s="120">
        <f t="shared" si="22"/>
        <v>0.66508392819999995</v>
      </c>
      <c r="V34" s="120">
        <f t="shared" si="22"/>
        <v>0.23934900000000001</v>
      </c>
      <c r="W34" s="120">
        <f t="shared" si="22"/>
        <v>0.13797367250000001</v>
      </c>
      <c r="AH34" s="231" t="str">
        <f t="shared" si="23"/>
        <v>验证集1705</v>
      </c>
      <c r="AI34" s="232">
        <f t="shared" si="24"/>
        <v>0.13966037440000001</v>
      </c>
      <c r="AJ34" s="232">
        <f t="shared" si="25"/>
        <v>0.1253227499</v>
      </c>
      <c r="AK34" s="232">
        <f t="shared" si="26"/>
        <v>0.13797367250000001</v>
      </c>
    </row>
    <row r="35" spans="1:37" ht="16.5" x14ac:dyDescent="0.35">
      <c r="A35" s="230" t="s">
        <v>1045</v>
      </c>
      <c r="B35" s="230">
        <v>16727</v>
      </c>
      <c r="C35" s="230">
        <v>2889</v>
      </c>
      <c r="D35" s="230">
        <v>6621</v>
      </c>
      <c r="E35" s="230">
        <v>2727</v>
      </c>
      <c r="F35" s="230">
        <v>19454</v>
      </c>
      <c r="G35" s="230">
        <v>9510</v>
      </c>
      <c r="H35" s="230">
        <v>28964</v>
      </c>
      <c r="I35" s="230">
        <v>0.67725452289999999</v>
      </c>
      <c r="J35" s="230">
        <v>0.71642110670000003</v>
      </c>
      <c r="K35" s="230">
        <v>0.85982317259999996</v>
      </c>
      <c r="L35" s="230">
        <v>0.78159899070000005</v>
      </c>
      <c r="M35" s="138">
        <v>0.65345315120000003</v>
      </c>
      <c r="N35" s="138">
        <v>0.225659</v>
      </c>
      <c r="O35" s="138">
        <v>0.1193620849</v>
      </c>
      <c r="Q35" s="119" t="s">
        <v>1046</v>
      </c>
      <c r="R35" s="119">
        <f t="shared" si="19"/>
        <v>28964</v>
      </c>
      <c r="S35" s="119">
        <f t="shared" si="20"/>
        <v>9510</v>
      </c>
      <c r="T35" s="119">
        <f t="shared" si="21"/>
        <v>19454</v>
      </c>
      <c r="U35" s="120">
        <f t="shared" si="22"/>
        <v>0.65345315120000003</v>
      </c>
      <c r="V35" s="120">
        <f t="shared" si="22"/>
        <v>0.225659</v>
      </c>
      <c r="W35" s="120">
        <f t="shared" si="22"/>
        <v>0.1193620849</v>
      </c>
      <c r="AH35" s="231" t="str">
        <f t="shared" si="23"/>
        <v>验证集1706</v>
      </c>
      <c r="AI35" s="232">
        <f t="shared" si="24"/>
        <v>0.1235544472</v>
      </c>
      <c r="AJ35" s="232">
        <f t="shared" si="25"/>
        <v>0.11142241379999999</v>
      </c>
      <c r="AK35" s="232">
        <f t="shared" si="26"/>
        <v>0.1193620849</v>
      </c>
    </row>
    <row r="36" spans="1:37" ht="16.5" x14ac:dyDescent="0.35">
      <c r="A36" s="230" t="s">
        <v>1090</v>
      </c>
      <c r="B36" s="230">
        <v>14943</v>
      </c>
      <c r="C36" s="230">
        <v>2244</v>
      </c>
      <c r="D36" s="230">
        <v>5186</v>
      </c>
      <c r="E36" s="230">
        <v>2162</v>
      </c>
      <c r="F36" s="230">
        <v>17105</v>
      </c>
      <c r="G36" s="230">
        <v>7430</v>
      </c>
      <c r="H36" s="230">
        <v>24535</v>
      </c>
      <c r="I36" s="230">
        <v>0.70050947630000004</v>
      </c>
      <c r="J36" s="230">
        <v>0.74236176659999997</v>
      </c>
      <c r="K36" s="230">
        <v>0.87360420930000005</v>
      </c>
      <c r="L36" s="230">
        <v>0.80265348869999997</v>
      </c>
      <c r="M36" s="138">
        <v>0.65853447340000004</v>
      </c>
      <c r="N36" s="138">
        <v>0.23130200000000001</v>
      </c>
      <c r="O36" s="138">
        <v>0.1130593394</v>
      </c>
      <c r="Q36" s="119" t="s">
        <v>1171</v>
      </c>
      <c r="R36" s="119">
        <f t="shared" si="19"/>
        <v>24535</v>
      </c>
      <c r="S36" s="119">
        <f t="shared" si="20"/>
        <v>7430</v>
      </c>
      <c r="T36" s="119">
        <f t="shared" si="21"/>
        <v>17105</v>
      </c>
      <c r="U36" s="120">
        <f t="shared" si="22"/>
        <v>0.65853447340000004</v>
      </c>
      <c r="V36" s="120">
        <f t="shared" si="22"/>
        <v>0.23130200000000001</v>
      </c>
      <c r="W36" s="120">
        <f t="shared" si="22"/>
        <v>0.1130593394</v>
      </c>
      <c r="AH36" s="231" t="str">
        <f t="shared" si="23"/>
        <v>验证集1707</v>
      </c>
      <c r="AI36" s="232">
        <f t="shared" si="24"/>
        <v>0.1166704257</v>
      </c>
      <c r="AJ36" s="232">
        <f t="shared" si="25"/>
        <v>0.1074721535</v>
      </c>
      <c r="AK36" s="232">
        <f t="shared" si="26"/>
        <v>0.1130593394</v>
      </c>
    </row>
    <row r="37" spans="1:37" ht="16.5" x14ac:dyDescent="0.35">
      <c r="A37" s="177" t="s">
        <v>1356</v>
      </c>
      <c r="B37" s="178">
        <v>19000</v>
      </c>
      <c r="C37" s="178">
        <v>2141</v>
      </c>
      <c r="D37" s="178">
        <v>5524</v>
      </c>
      <c r="E37" s="178">
        <v>2260</v>
      </c>
      <c r="F37" s="178">
        <v>21260</v>
      </c>
      <c r="G37" s="178">
        <v>7665</v>
      </c>
      <c r="H37" s="178">
        <v>28925</v>
      </c>
      <c r="I37" s="178">
        <v>0.73089023340000003</v>
      </c>
      <c r="J37" s="178">
        <v>0.77475126409999995</v>
      </c>
      <c r="K37" s="178">
        <v>0.89369708370000001</v>
      </c>
      <c r="L37" s="178">
        <v>0.82998427399999997</v>
      </c>
      <c r="M37" s="138">
        <v>0.67322130130000002</v>
      </c>
      <c r="N37" s="138">
        <v>0.25160700000000003</v>
      </c>
      <c r="O37" s="23">
        <v>0.1088932267</v>
      </c>
      <c r="Q37" s="119" t="s">
        <v>1357</v>
      </c>
      <c r="R37" s="119">
        <f t="shared" si="19"/>
        <v>28925</v>
      </c>
      <c r="S37" s="119">
        <f t="shared" si="20"/>
        <v>7665</v>
      </c>
      <c r="T37" s="119">
        <f t="shared" si="21"/>
        <v>21260</v>
      </c>
      <c r="U37" s="120">
        <f t="shared" si="22"/>
        <v>0.67322130130000002</v>
      </c>
      <c r="V37" s="120">
        <f t="shared" si="22"/>
        <v>0.25160700000000003</v>
      </c>
      <c r="W37" s="120">
        <f t="shared" si="22"/>
        <v>0.1088932267</v>
      </c>
      <c r="AH37" s="231" t="str">
        <f t="shared" si="23"/>
        <v>验证集1708</v>
      </c>
      <c r="AI37" s="232">
        <f t="shared" si="24"/>
        <v>0.1146083227</v>
      </c>
      <c r="AJ37" s="232">
        <f t="shared" si="25"/>
        <v>9.9923472599999993E-2</v>
      </c>
      <c r="AK37" s="232">
        <f t="shared" si="26"/>
        <v>0.1088932267</v>
      </c>
    </row>
    <row r="38" spans="1:37" ht="16.5" x14ac:dyDescent="0.35">
      <c r="A38" s="180" t="s">
        <v>1405</v>
      </c>
      <c r="B38" s="50" t="e">
        <f>#REF!</f>
        <v>#REF!</v>
      </c>
      <c r="C38" s="50" t="e">
        <f>#REF!</f>
        <v>#REF!</v>
      </c>
      <c r="D38" s="50" t="e">
        <f>#REF!</f>
        <v>#REF!</v>
      </c>
      <c r="E38" s="50" t="e">
        <f>#REF!</f>
        <v>#REF!</v>
      </c>
      <c r="F38" s="50" t="e">
        <f>#REF!</f>
        <v>#REF!</v>
      </c>
      <c r="G38" s="50" t="e">
        <f>#REF!</f>
        <v>#REF!</v>
      </c>
      <c r="H38" s="50" t="e">
        <f>#REF!</f>
        <v>#REF!</v>
      </c>
      <c r="I38" s="50" t="e">
        <f>#REF!</f>
        <v>#REF!</v>
      </c>
      <c r="J38" s="50" t="e">
        <f>#REF!</f>
        <v>#REF!</v>
      </c>
      <c r="K38" s="50" t="e">
        <f>#REF!</f>
        <v>#REF!</v>
      </c>
      <c r="L38" s="50" t="e">
        <f>#REF!</f>
        <v>#REF!</v>
      </c>
      <c r="M38" s="138" t="e">
        <f>#REF!</f>
        <v>#REF!</v>
      </c>
      <c r="N38" s="138" t="e">
        <f>#REF!</f>
        <v>#REF!</v>
      </c>
      <c r="O38" s="138" t="e">
        <f>#REF!</f>
        <v>#REF!</v>
      </c>
      <c r="Q38" s="119" t="s">
        <v>1406</v>
      </c>
      <c r="R38" s="119" t="e">
        <f t="shared" si="19"/>
        <v>#REF!</v>
      </c>
      <c r="S38" s="119" t="e">
        <f t="shared" si="20"/>
        <v>#REF!</v>
      </c>
      <c r="T38" s="119" t="e">
        <f t="shared" si="21"/>
        <v>#REF!</v>
      </c>
      <c r="U38" s="120" t="e">
        <f t="shared" si="22"/>
        <v>#REF!</v>
      </c>
      <c r="V38" s="120" t="e">
        <f t="shared" si="22"/>
        <v>#REF!</v>
      </c>
      <c r="W38" s="120" t="e">
        <f t="shared" si="22"/>
        <v>#REF!</v>
      </c>
      <c r="AH38" s="231" t="str">
        <f t="shared" si="23"/>
        <v>验证集1709</v>
      </c>
      <c r="AI38" s="232">
        <f t="shared" si="24"/>
        <v>0.1124987398</v>
      </c>
      <c r="AJ38" s="232">
        <f t="shared" si="25"/>
        <v>0.1017161335</v>
      </c>
      <c r="AK38" s="232" t="e">
        <f t="shared" si="26"/>
        <v>#REF!</v>
      </c>
    </row>
    <row r="40" spans="1:37" x14ac:dyDescent="0.15">
      <c r="A40" s="230" t="s">
        <v>1049</v>
      </c>
    </row>
    <row r="41" spans="1:37" ht="16.5" x14ac:dyDescent="0.35">
      <c r="A41" s="174" t="s">
        <v>1004</v>
      </c>
      <c r="B41" s="175" t="s">
        <v>1005</v>
      </c>
      <c r="C41" s="175" t="s">
        <v>1006</v>
      </c>
      <c r="D41" s="175" t="s">
        <v>1007</v>
      </c>
      <c r="E41" s="175" t="s">
        <v>1008</v>
      </c>
      <c r="F41" s="175" t="s">
        <v>1009</v>
      </c>
      <c r="G41" s="175" t="s">
        <v>6</v>
      </c>
      <c r="H41" s="175" t="s">
        <v>1010</v>
      </c>
      <c r="I41" s="175" t="s">
        <v>1011</v>
      </c>
      <c r="J41" s="175" t="s">
        <v>1012</v>
      </c>
      <c r="K41" s="175" t="s">
        <v>1013</v>
      </c>
      <c r="L41" s="175" t="s">
        <v>1014</v>
      </c>
      <c r="M41" s="175" t="s">
        <v>1015</v>
      </c>
      <c r="N41" s="175" t="s">
        <v>1016</v>
      </c>
      <c r="O41" s="176" t="s">
        <v>1017</v>
      </c>
      <c r="Q41" s="117" t="s">
        <v>1049</v>
      </c>
      <c r="R41" s="118" t="s">
        <v>1019</v>
      </c>
      <c r="S41" s="118" t="s">
        <v>1020</v>
      </c>
      <c r="T41" s="118" t="s">
        <v>1021</v>
      </c>
      <c r="U41" s="118" t="s">
        <v>1022</v>
      </c>
      <c r="V41" s="118" t="s">
        <v>1023</v>
      </c>
      <c r="W41" s="118" t="s">
        <v>1024</v>
      </c>
    </row>
    <row r="42" spans="1:37" ht="16.5" x14ac:dyDescent="0.35">
      <c r="A42" s="177" t="s">
        <v>1029</v>
      </c>
      <c r="B42" s="178">
        <v>65071</v>
      </c>
      <c r="C42" s="178">
        <v>11509</v>
      </c>
      <c r="D42" s="178">
        <v>30742</v>
      </c>
      <c r="E42" s="178">
        <v>8351</v>
      </c>
      <c r="F42" s="178">
        <v>73422</v>
      </c>
      <c r="G42" s="178">
        <v>42251</v>
      </c>
      <c r="H42" s="178">
        <v>115673</v>
      </c>
      <c r="I42" s="178">
        <v>0.66203867800000005</v>
      </c>
      <c r="J42" s="178">
        <v>0.67914583620000002</v>
      </c>
      <c r="K42" s="178">
        <v>0.886260249</v>
      </c>
      <c r="L42" s="178">
        <v>0.76900168400000002</v>
      </c>
      <c r="M42" s="138">
        <v>0.65805986100000002</v>
      </c>
      <c r="N42" s="138">
        <v>0.22941800000000001</v>
      </c>
      <c r="O42" s="23">
        <v>0.13510650760000001</v>
      </c>
      <c r="Q42" s="119" t="s">
        <v>1030</v>
      </c>
      <c r="R42" s="119">
        <f>H42</f>
        <v>115673</v>
      </c>
      <c r="S42" s="119">
        <f>G42</f>
        <v>42251</v>
      </c>
      <c r="T42" s="119">
        <f>F42</f>
        <v>73422</v>
      </c>
      <c r="U42" s="120">
        <f>M42</f>
        <v>0.65805986100000002</v>
      </c>
      <c r="V42" s="120">
        <f>N42</f>
        <v>0.22941800000000001</v>
      </c>
      <c r="W42" s="120">
        <f>O42</f>
        <v>0.13510650760000001</v>
      </c>
    </row>
    <row r="43" spans="1:37" ht="16.5" x14ac:dyDescent="0.35">
      <c r="A43" s="177" t="s">
        <v>1031</v>
      </c>
      <c r="B43" s="178">
        <v>33904</v>
      </c>
      <c r="C43" s="178">
        <v>4090</v>
      </c>
      <c r="D43" s="178">
        <v>17592</v>
      </c>
      <c r="E43" s="178">
        <v>2967</v>
      </c>
      <c r="F43" s="178">
        <v>36871</v>
      </c>
      <c r="G43" s="178">
        <v>21682</v>
      </c>
      <c r="H43" s="178">
        <v>58553</v>
      </c>
      <c r="I43" s="178">
        <v>0.64888220929999996</v>
      </c>
      <c r="J43" s="178">
        <v>0.6583812335</v>
      </c>
      <c r="K43" s="178">
        <v>0.9195302541</v>
      </c>
      <c r="L43" s="178">
        <v>0.76734527600000002</v>
      </c>
      <c r="M43" s="138">
        <v>0.63900078299999996</v>
      </c>
      <c r="N43" s="138">
        <v>0.202903</v>
      </c>
      <c r="O43" s="23">
        <v>0.1221805755</v>
      </c>
      <c r="Q43" s="119" t="s">
        <v>1032</v>
      </c>
      <c r="R43" s="119">
        <f t="shared" ref="R43:R50" si="27">H43</f>
        <v>58553</v>
      </c>
      <c r="S43" s="119">
        <f t="shared" ref="S43:S50" si="28">G43</f>
        <v>21682</v>
      </c>
      <c r="T43" s="119">
        <f t="shared" ref="T43:T50" si="29">F43</f>
        <v>36871</v>
      </c>
      <c r="U43" s="120">
        <f t="shared" ref="U43:W50" si="30">M43</f>
        <v>0.63900078299999996</v>
      </c>
      <c r="V43" s="120">
        <f t="shared" si="30"/>
        <v>0.202903</v>
      </c>
      <c r="W43" s="120">
        <f t="shared" si="30"/>
        <v>0.1221805755</v>
      </c>
    </row>
    <row r="44" spans="1:37" ht="16.5" x14ac:dyDescent="0.35">
      <c r="A44" s="177" t="s">
        <v>1149</v>
      </c>
      <c r="B44" s="178">
        <v>17145</v>
      </c>
      <c r="C44" s="178">
        <v>1975</v>
      </c>
      <c r="D44" s="178">
        <v>9308</v>
      </c>
      <c r="E44" s="178">
        <v>1500</v>
      </c>
      <c r="F44" s="178">
        <v>18645</v>
      </c>
      <c r="G44" s="178">
        <v>11283</v>
      </c>
      <c r="H44" s="178">
        <v>29928</v>
      </c>
      <c r="I44" s="178">
        <v>0.63886661320000004</v>
      </c>
      <c r="J44" s="178">
        <v>0.64813064679999999</v>
      </c>
      <c r="K44" s="178">
        <v>0.91954947710000001</v>
      </c>
      <c r="L44" s="178">
        <v>0.76034413940000001</v>
      </c>
      <c r="M44" s="138">
        <v>0.62676455019999999</v>
      </c>
      <c r="N44" s="139">
        <v>0.18956999999999999</v>
      </c>
      <c r="O44" s="23">
        <v>0.1130362027</v>
      </c>
      <c r="Q44" s="119" t="s">
        <v>1034</v>
      </c>
      <c r="R44" s="119">
        <f t="shared" si="27"/>
        <v>29928</v>
      </c>
      <c r="S44" s="119">
        <f t="shared" si="28"/>
        <v>11283</v>
      </c>
      <c r="T44" s="119">
        <f t="shared" si="29"/>
        <v>18645</v>
      </c>
      <c r="U44" s="120">
        <f t="shared" si="30"/>
        <v>0.62676455019999999</v>
      </c>
      <c r="V44" s="122">
        <f t="shared" si="30"/>
        <v>0.18956999999999999</v>
      </c>
      <c r="W44" s="120">
        <f t="shared" si="30"/>
        <v>0.1130362027</v>
      </c>
    </row>
    <row r="45" spans="1:37" ht="16.5" x14ac:dyDescent="0.35">
      <c r="A45" s="177" t="s">
        <v>1150</v>
      </c>
      <c r="B45" s="178">
        <v>16759</v>
      </c>
      <c r="C45" s="178">
        <v>2115</v>
      </c>
      <c r="D45" s="178">
        <v>8284</v>
      </c>
      <c r="E45" s="178">
        <v>1467</v>
      </c>
      <c r="F45" s="178">
        <v>18226</v>
      </c>
      <c r="G45" s="178">
        <v>10399</v>
      </c>
      <c r="H45" s="178">
        <v>28625</v>
      </c>
      <c r="I45" s="178">
        <v>0.65935371180000002</v>
      </c>
      <c r="J45" s="178">
        <v>0.66920896060000001</v>
      </c>
      <c r="K45" s="178">
        <v>0.91951058929999996</v>
      </c>
      <c r="L45" s="178">
        <v>0.7746423536</v>
      </c>
      <c r="M45" s="138">
        <v>0.65203286009999994</v>
      </c>
      <c r="N45" s="138">
        <v>0.21965000000000001</v>
      </c>
      <c r="O45" s="23">
        <v>0.12788708439999999</v>
      </c>
      <c r="Q45" s="119" t="s">
        <v>1036</v>
      </c>
      <c r="R45" s="119">
        <f t="shared" si="27"/>
        <v>28625</v>
      </c>
      <c r="S45" s="119">
        <f t="shared" si="28"/>
        <v>10399</v>
      </c>
      <c r="T45" s="119">
        <f t="shared" si="29"/>
        <v>18226</v>
      </c>
      <c r="U45" s="120">
        <f t="shared" si="30"/>
        <v>0.65203286009999994</v>
      </c>
      <c r="V45" s="120">
        <f t="shared" si="30"/>
        <v>0.21965000000000001</v>
      </c>
      <c r="W45" s="120">
        <f t="shared" si="30"/>
        <v>0.12788708439999999</v>
      </c>
    </row>
    <row r="46" spans="1:37" ht="16.5" x14ac:dyDescent="0.35">
      <c r="A46" s="177" t="s">
        <v>1033</v>
      </c>
      <c r="B46" s="178">
        <v>46621</v>
      </c>
      <c r="C46" s="178">
        <v>6425</v>
      </c>
      <c r="D46" s="178">
        <v>28144</v>
      </c>
      <c r="E46" s="178">
        <v>3991</v>
      </c>
      <c r="F46" s="178">
        <v>50612</v>
      </c>
      <c r="G46" s="178">
        <v>34569</v>
      </c>
      <c r="H46" s="178">
        <v>85181</v>
      </c>
      <c r="I46" s="178">
        <v>0.62274450879999999</v>
      </c>
      <c r="J46" s="178">
        <v>0.62356717719999999</v>
      </c>
      <c r="K46" s="178">
        <v>0.92114518300000003</v>
      </c>
      <c r="L46" s="178">
        <v>0.74369302179999996</v>
      </c>
      <c r="M46" s="138">
        <v>0.63296878420000002</v>
      </c>
      <c r="N46" s="138">
        <v>0.191771</v>
      </c>
      <c r="O46" s="23">
        <v>0.1278700703</v>
      </c>
      <c r="Q46" s="119" t="s">
        <v>1038</v>
      </c>
      <c r="R46" s="119">
        <f t="shared" si="27"/>
        <v>85181</v>
      </c>
      <c r="S46" s="119">
        <f t="shared" si="28"/>
        <v>34569</v>
      </c>
      <c r="T46" s="119">
        <f t="shared" si="29"/>
        <v>50612</v>
      </c>
      <c r="U46" s="120">
        <f t="shared" si="30"/>
        <v>0.63296878420000002</v>
      </c>
      <c r="V46" s="120">
        <f t="shared" si="30"/>
        <v>0.191771</v>
      </c>
      <c r="W46" s="120">
        <f t="shared" si="30"/>
        <v>0.1278700703</v>
      </c>
    </row>
    <row r="47" spans="1:37" ht="16.5" x14ac:dyDescent="0.35">
      <c r="A47" s="177" t="s">
        <v>1043</v>
      </c>
      <c r="B47" s="178">
        <v>17606</v>
      </c>
      <c r="C47" s="178">
        <v>2428</v>
      </c>
      <c r="D47" s="178">
        <v>10235</v>
      </c>
      <c r="E47" s="178">
        <v>1413</v>
      </c>
      <c r="F47" s="178">
        <v>19019</v>
      </c>
      <c r="G47" s="178">
        <v>12663</v>
      </c>
      <c r="H47" s="178">
        <v>31682</v>
      </c>
      <c r="I47" s="178">
        <v>0.63234644279999996</v>
      </c>
      <c r="J47" s="178">
        <v>0.6323767106</v>
      </c>
      <c r="K47" s="178">
        <v>0.92570587309999997</v>
      </c>
      <c r="L47" s="178">
        <v>0.75142979089999995</v>
      </c>
      <c r="M47" s="138">
        <v>0.6436279963</v>
      </c>
      <c r="N47" s="138">
        <v>0.20949499999999999</v>
      </c>
      <c r="O47" s="23">
        <v>0.13452652609999999</v>
      </c>
      <c r="Q47" s="119" t="s">
        <v>1040</v>
      </c>
      <c r="R47" s="119">
        <f t="shared" si="27"/>
        <v>31682</v>
      </c>
      <c r="S47" s="119">
        <f t="shared" si="28"/>
        <v>12663</v>
      </c>
      <c r="T47" s="119">
        <f t="shared" si="29"/>
        <v>19019</v>
      </c>
      <c r="U47" s="120">
        <f t="shared" si="30"/>
        <v>0.6436279963</v>
      </c>
      <c r="V47" s="120">
        <f t="shared" si="30"/>
        <v>0.20949499999999999</v>
      </c>
      <c r="W47" s="120">
        <f t="shared" si="30"/>
        <v>0.13452652609999999</v>
      </c>
    </row>
    <row r="48" spans="1:37" ht="16.5" x14ac:dyDescent="0.35">
      <c r="A48" s="177" t="s">
        <v>1045</v>
      </c>
      <c r="B48" s="178">
        <v>14045</v>
      </c>
      <c r="C48" s="178">
        <v>2235</v>
      </c>
      <c r="D48" s="178">
        <v>11417</v>
      </c>
      <c r="E48" s="178">
        <v>1267</v>
      </c>
      <c r="F48" s="178">
        <v>15312</v>
      </c>
      <c r="G48" s="178">
        <v>13652</v>
      </c>
      <c r="H48" s="178">
        <v>28964</v>
      </c>
      <c r="I48" s="178">
        <v>0.56207706120000001</v>
      </c>
      <c r="J48" s="178">
        <v>0.55160631530000004</v>
      </c>
      <c r="K48" s="178">
        <v>0.91725444099999998</v>
      </c>
      <c r="L48" s="178">
        <v>0.68891940939999996</v>
      </c>
      <c r="M48" s="138">
        <v>0.6065058163</v>
      </c>
      <c r="N48" s="138">
        <v>0.15163399999999999</v>
      </c>
      <c r="O48" s="23">
        <v>0.11914772730000001</v>
      </c>
      <c r="Q48" s="119" t="s">
        <v>1042</v>
      </c>
      <c r="R48" s="119">
        <f t="shared" si="27"/>
        <v>28964</v>
      </c>
      <c r="S48" s="119">
        <f t="shared" si="28"/>
        <v>13652</v>
      </c>
      <c r="T48" s="119">
        <f t="shared" si="29"/>
        <v>15312</v>
      </c>
      <c r="U48" s="120">
        <f t="shared" si="30"/>
        <v>0.6065058163</v>
      </c>
      <c r="V48" s="120">
        <f t="shared" si="30"/>
        <v>0.15163399999999999</v>
      </c>
      <c r="W48" s="120">
        <f t="shared" si="30"/>
        <v>0.11914772730000001</v>
      </c>
    </row>
    <row r="49" spans="1:23" ht="16.5" x14ac:dyDescent="0.35">
      <c r="A49" s="177" t="s">
        <v>1090</v>
      </c>
      <c r="B49" s="178">
        <v>14970</v>
      </c>
      <c r="C49" s="178">
        <v>1762</v>
      </c>
      <c r="D49" s="178">
        <v>6492</v>
      </c>
      <c r="E49" s="178">
        <v>1311</v>
      </c>
      <c r="F49" s="178">
        <v>16281</v>
      </c>
      <c r="G49" s="178">
        <v>8254</v>
      </c>
      <c r="H49" s="178">
        <v>24535</v>
      </c>
      <c r="I49" s="178">
        <v>0.68196454049999999</v>
      </c>
      <c r="J49" s="178">
        <v>0.69751188149999999</v>
      </c>
      <c r="K49" s="178">
        <v>0.91947669060000004</v>
      </c>
      <c r="L49" s="178">
        <v>0.79325967730000002</v>
      </c>
      <c r="M49" s="138">
        <v>0.65981334120000001</v>
      </c>
      <c r="N49" s="138">
        <v>0.236459</v>
      </c>
      <c r="O49" s="23">
        <v>0.1248160432</v>
      </c>
      <c r="Q49" s="119" t="s">
        <v>1044</v>
      </c>
      <c r="R49" s="119">
        <f t="shared" si="27"/>
        <v>24535</v>
      </c>
      <c r="S49" s="119">
        <f t="shared" si="28"/>
        <v>8254</v>
      </c>
      <c r="T49" s="119">
        <f t="shared" si="29"/>
        <v>16281</v>
      </c>
      <c r="U49" s="120">
        <f t="shared" si="30"/>
        <v>0.65981334120000001</v>
      </c>
      <c r="V49" s="120">
        <f t="shared" si="30"/>
        <v>0.236459</v>
      </c>
      <c r="W49" s="120">
        <f t="shared" si="30"/>
        <v>0.1248160432</v>
      </c>
    </row>
    <row r="50" spans="1:23" ht="16.5" x14ac:dyDescent="0.35">
      <c r="A50" s="180" t="s">
        <v>1045</v>
      </c>
      <c r="B50" s="50">
        <v>591</v>
      </c>
      <c r="C50" s="50">
        <v>228877</v>
      </c>
      <c r="D50" s="50">
        <v>547</v>
      </c>
      <c r="E50" s="50">
        <v>30619</v>
      </c>
      <c r="F50" s="50">
        <v>31210</v>
      </c>
      <c r="G50" s="50">
        <v>229424</v>
      </c>
      <c r="H50" s="50">
        <v>260634</v>
      </c>
      <c r="I50" s="50">
        <v>0.88042235469999996</v>
      </c>
      <c r="J50" s="50">
        <v>0.51933216169999996</v>
      </c>
      <c r="K50" s="50">
        <v>1.8936238399999999E-2</v>
      </c>
      <c r="L50" s="50">
        <v>3.65401261E-2</v>
      </c>
      <c r="M50" s="140">
        <v>0.73336494630000004</v>
      </c>
      <c r="N50" s="140">
        <v>0.354825</v>
      </c>
      <c r="O50" s="30">
        <v>0.43124287090000002</v>
      </c>
      <c r="Q50" s="119" t="s">
        <v>1046</v>
      </c>
      <c r="R50" s="119">
        <f t="shared" si="27"/>
        <v>260634</v>
      </c>
      <c r="S50" s="119">
        <f t="shared" si="28"/>
        <v>229424</v>
      </c>
      <c r="T50" s="119">
        <f t="shared" si="29"/>
        <v>31210</v>
      </c>
      <c r="U50" s="120">
        <f t="shared" si="30"/>
        <v>0.73336494630000004</v>
      </c>
      <c r="V50" s="120">
        <f t="shared" si="30"/>
        <v>0.354825</v>
      </c>
      <c r="W50" s="120">
        <f t="shared" si="30"/>
        <v>0.43124287090000002</v>
      </c>
    </row>
    <row r="52" spans="1:23" x14ac:dyDescent="0.15">
      <c r="A52" s="174" t="s">
        <v>1004</v>
      </c>
      <c r="B52" s="175" t="s">
        <v>1005</v>
      </c>
      <c r="C52" s="175" t="s">
        <v>1006</v>
      </c>
      <c r="D52" s="175" t="s">
        <v>1007</v>
      </c>
      <c r="E52" s="175" t="s">
        <v>1008</v>
      </c>
      <c r="F52" s="175" t="s">
        <v>1009</v>
      </c>
      <c r="G52" s="175" t="s">
        <v>6</v>
      </c>
      <c r="H52" s="175" t="s">
        <v>1010</v>
      </c>
      <c r="I52" s="175" t="s">
        <v>1011</v>
      </c>
      <c r="J52" s="175" t="s">
        <v>1012</v>
      </c>
      <c r="K52" s="175" t="s">
        <v>1013</v>
      </c>
      <c r="L52" s="175" t="s">
        <v>1014</v>
      </c>
      <c r="M52" s="175" t="s">
        <v>1015</v>
      </c>
      <c r="N52" s="175" t="s">
        <v>1016</v>
      </c>
      <c r="O52" s="176" t="s">
        <v>1017</v>
      </c>
    </row>
    <row r="53" spans="1:23" x14ac:dyDescent="0.15">
      <c r="A53" s="177" t="s">
        <v>1029</v>
      </c>
      <c r="B53" s="178">
        <v>2304</v>
      </c>
      <c r="C53" s="178">
        <v>328873</v>
      </c>
      <c r="D53" s="178">
        <v>2121</v>
      </c>
      <c r="E53" s="178">
        <v>39629</v>
      </c>
      <c r="F53" s="178">
        <v>41933</v>
      </c>
      <c r="G53" s="178">
        <v>330994</v>
      </c>
      <c r="H53" s="178">
        <v>372927</v>
      </c>
      <c r="I53" s="178">
        <v>0.88804779489999996</v>
      </c>
      <c r="J53" s="178">
        <v>0.52067796609999994</v>
      </c>
      <c r="K53" s="178">
        <v>5.4944792899999997E-2</v>
      </c>
      <c r="L53" s="178">
        <v>9.9400319299999998E-2</v>
      </c>
      <c r="M53" s="138">
        <v>0.72580359930000005</v>
      </c>
      <c r="N53" s="138">
        <v>0.33688600000000002</v>
      </c>
      <c r="O53" s="23">
        <v>0.42149881950000001</v>
      </c>
    </row>
    <row r="54" spans="1:23" x14ac:dyDescent="0.15">
      <c r="A54" s="177" t="s">
        <v>1031</v>
      </c>
      <c r="B54" s="178">
        <v>983</v>
      </c>
      <c r="C54" s="178">
        <v>140956</v>
      </c>
      <c r="D54" s="178">
        <v>898</v>
      </c>
      <c r="E54" s="178">
        <v>16987</v>
      </c>
      <c r="F54" s="178">
        <v>17970</v>
      </c>
      <c r="G54" s="178">
        <v>141854</v>
      </c>
      <c r="H54" s="178">
        <v>159824</v>
      </c>
      <c r="I54" s="178">
        <v>0.8880956552</v>
      </c>
      <c r="J54" s="178">
        <v>0.52259436469999998</v>
      </c>
      <c r="K54" s="178">
        <v>5.47022816E-2</v>
      </c>
      <c r="L54" s="178">
        <v>9.9037831800000004E-2</v>
      </c>
      <c r="M54" s="138">
        <v>0.72396922009999998</v>
      </c>
      <c r="N54" s="138">
        <v>0.334671</v>
      </c>
      <c r="O54" s="23">
        <v>0.41754368390000002</v>
      </c>
    </row>
    <row r="55" spans="1:23" x14ac:dyDescent="0.15">
      <c r="A55" s="177" t="s">
        <v>1033</v>
      </c>
      <c r="B55" s="178">
        <v>8688</v>
      </c>
      <c r="C55" s="178">
        <v>1339197</v>
      </c>
      <c r="D55" s="178">
        <v>7508</v>
      </c>
      <c r="E55" s="178">
        <v>167937</v>
      </c>
      <c r="F55" s="178">
        <v>176625</v>
      </c>
      <c r="G55" s="178">
        <v>1346705</v>
      </c>
      <c r="H55" s="178">
        <v>1523330</v>
      </c>
      <c r="I55" s="178">
        <v>0.88482797560000004</v>
      </c>
      <c r="J55" s="178">
        <v>0.53642874780000005</v>
      </c>
      <c r="K55" s="178">
        <v>4.91889597E-2</v>
      </c>
      <c r="L55" s="178">
        <v>9.0114665900000002E-2</v>
      </c>
      <c r="M55" s="138">
        <v>0.73594582949999998</v>
      </c>
      <c r="N55" s="139">
        <v>0.35533100000000001</v>
      </c>
      <c r="O55" s="23">
        <v>0.43796886060000001</v>
      </c>
    </row>
    <row r="56" spans="1:23" x14ac:dyDescent="0.15">
      <c r="A56" s="177" t="s">
        <v>1035</v>
      </c>
      <c r="B56" s="178">
        <v>1353</v>
      </c>
      <c r="C56" s="178">
        <v>176690</v>
      </c>
      <c r="D56" s="178">
        <v>1088</v>
      </c>
      <c r="E56" s="178">
        <v>26053</v>
      </c>
      <c r="F56" s="178">
        <v>27406</v>
      </c>
      <c r="G56" s="178">
        <v>177778</v>
      </c>
      <c r="H56" s="178">
        <v>205184</v>
      </c>
      <c r="I56" s="178">
        <v>0.86772360420000005</v>
      </c>
      <c r="J56" s="178">
        <v>0.55428103240000004</v>
      </c>
      <c r="K56" s="178">
        <v>4.9368751400000001E-2</v>
      </c>
      <c r="L56" s="178">
        <v>9.0662378099999996E-2</v>
      </c>
      <c r="M56" s="138">
        <v>0.72070545959999999</v>
      </c>
      <c r="N56" s="138">
        <v>0.32954600000000001</v>
      </c>
      <c r="O56" s="23">
        <v>0.40299168070000002</v>
      </c>
    </row>
    <row r="57" spans="1:23" x14ac:dyDescent="0.15">
      <c r="A57" s="177" t="s">
        <v>1037</v>
      </c>
      <c r="B57" s="178">
        <v>1315</v>
      </c>
      <c r="C57" s="178">
        <v>197353</v>
      </c>
      <c r="D57" s="178">
        <v>1171</v>
      </c>
      <c r="E57" s="178">
        <v>25436</v>
      </c>
      <c r="F57" s="178">
        <v>26751</v>
      </c>
      <c r="G57" s="178">
        <v>198524</v>
      </c>
      <c r="H57" s="178">
        <v>225275</v>
      </c>
      <c r="I57" s="178">
        <v>0.88189102210000003</v>
      </c>
      <c r="J57" s="178">
        <v>0.52896218829999997</v>
      </c>
      <c r="K57" s="178">
        <v>4.9157040899999997E-2</v>
      </c>
      <c r="L57" s="178">
        <v>8.9954509700000004E-2</v>
      </c>
      <c r="M57" s="138">
        <v>0.72861708209999998</v>
      </c>
      <c r="N57" s="138">
        <v>0.34695500000000001</v>
      </c>
      <c r="O57" s="23">
        <v>0.42362790179999998</v>
      </c>
    </row>
    <row r="58" spans="1:23" x14ac:dyDescent="0.15">
      <c r="A58" s="177" t="s">
        <v>1039</v>
      </c>
      <c r="B58" s="178">
        <v>1704</v>
      </c>
      <c r="C58" s="178">
        <v>234917</v>
      </c>
      <c r="D58" s="178">
        <v>1684</v>
      </c>
      <c r="E58" s="178">
        <v>27448</v>
      </c>
      <c r="F58" s="178">
        <v>29152</v>
      </c>
      <c r="G58" s="178">
        <v>236601</v>
      </c>
      <c r="H58" s="178">
        <v>265753</v>
      </c>
      <c r="I58" s="178">
        <v>0.89037941249999997</v>
      </c>
      <c r="J58" s="178">
        <v>0.50295159389999999</v>
      </c>
      <c r="K58" s="178">
        <v>5.8452250300000001E-2</v>
      </c>
      <c r="L58" s="178">
        <v>0.1047326368</v>
      </c>
      <c r="M58" s="138">
        <v>0.74471056989999995</v>
      </c>
      <c r="N58" s="138">
        <v>0.37144700000000003</v>
      </c>
      <c r="O58" s="23">
        <v>0.45621672610000003</v>
      </c>
    </row>
    <row r="59" spans="1:23" x14ac:dyDescent="0.15">
      <c r="A59" s="177" t="s">
        <v>1041</v>
      </c>
      <c r="B59" s="178">
        <v>1493</v>
      </c>
      <c r="C59" s="178">
        <v>266338</v>
      </c>
      <c r="D59" s="178">
        <v>1328</v>
      </c>
      <c r="E59" s="178">
        <v>31011</v>
      </c>
      <c r="F59" s="178">
        <v>32504</v>
      </c>
      <c r="G59" s="178">
        <v>267666</v>
      </c>
      <c r="H59" s="178">
        <v>300170</v>
      </c>
      <c r="I59" s="178">
        <v>0.89226438350000004</v>
      </c>
      <c r="J59" s="178">
        <v>0.52924494860000004</v>
      </c>
      <c r="K59" s="178">
        <v>4.5932808300000003E-2</v>
      </c>
      <c r="L59" s="178">
        <v>8.4529370100000001E-2</v>
      </c>
      <c r="M59" s="138">
        <v>0.74648998430000002</v>
      </c>
      <c r="N59" s="138">
        <v>0.37506800000000001</v>
      </c>
      <c r="O59" s="23">
        <v>0.4604270244</v>
      </c>
    </row>
    <row r="60" spans="1:23" x14ac:dyDescent="0.15">
      <c r="A60" s="177" t="s">
        <v>1043</v>
      </c>
      <c r="B60" s="178">
        <v>1355</v>
      </c>
      <c r="C60" s="178">
        <v>235553</v>
      </c>
      <c r="D60" s="178">
        <v>1159</v>
      </c>
      <c r="E60" s="178">
        <v>28247</v>
      </c>
      <c r="F60" s="178">
        <v>29602</v>
      </c>
      <c r="G60" s="178">
        <v>236712</v>
      </c>
      <c r="H60" s="178">
        <v>266314</v>
      </c>
      <c r="I60" s="178">
        <v>0.8895814715</v>
      </c>
      <c r="J60" s="178">
        <v>0.53898170249999999</v>
      </c>
      <c r="K60" s="178">
        <v>4.5773934199999998E-2</v>
      </c>
      <c r="L60" s="178">
        <v>8.4381616600000001E-2</v>
      </c>
      <c r="M60" s="138">
        <v>0.73458419139999998</v>
      </c>
      <c r="N60" s="138">
        <v>0.35196899999999998</v>
      </c>
      <c r="O60" s="23">
        <v>0.43762752519999998</v>
      </c>
    </row>
    <row r="61" spans="1:23" x14ac:dyDescent="0.15">
      <c r="A61" s="180" t="s">
        <v>1045</v>
      </c>
      <c r="B61" s="50">
        <v>1468</v>
      </c>
      <c r="C61" s="50">
        <v>228346</v>
      </c>
      <c r="D61" s="50">
        <v>1078</v>
      </c>
      <c r="E61" s="50">
        <v>29742</v>
      </c>
      <c r="F61" s="50">
        <v>31210</v>
      </c>
      <c r="G61" s="50">
        <v>229424</v>
      </c>
      <c r="H61" s="50">
        <v>260634</v>
      </c>
      <c r="I61" s="50">
        <v>0.88174988679999999</v>
      </c>
      <c r="J61" s="50">
        <v>0.57659073059999999</v>
      </c>
      <c r="K61" s="50">
        <v>4.7036206300000001E-2</v>
      </c>
      <c r="L61" s="50">
        <v>8.697713E-2</v>
      </c>
      <c r="M61" s="140">
        <v>0.73583889960000004</v>
      </c>
      <c r="N61" s="140">
        <v>0.355711</v>
      </c>
      <c r="O61" s="30">
        <v>0.4359567446</v>
      </c>
    </row>
    <row r="65" spans="13:15" x14ac:dyDescent="0.15">
      <c r="M65" s="29"/>
      <c r="N65" s="29"/>
      <c r="O65" s="29"/>
    </row>
    <row r="66" spans="13:15" x14ac:dyDescent="0.15">
      <c r="M66" s="29"/>
      <c r="N66" s="29"/>
      <c r="O66" s="29"/>
    </row>
    <row r="67" spans="13:15" x14ac:dyDescent="0.15">
      <c r="M67" s="29"/>
      <c r="N67" s="121"/>
      <c r="O67" s="29"/>
    </row>
    <row r="68" spans="13:15" x14ac:dyDescent="0.15">
      <c r="M68" s="29"/>
      <c r="N68" s="29"/>
      <c r="O68" s="29"/>
    </row>
    <row r="69" spans="13:15" x14ac:dyDescent="0.15">
      <c r="M69" s="29"/>
      <c r="N69" s="29"/>
      <c r="O69" s="29"/>
    </row>
    <row r="70" spans="13:15" x14ac:dyDescent="0.15">
      <c r="M70" s="29"/>
      <c r="N70" s="29"/>
      <c r="O70" s="29"/>
    </row>
    <row r="71" spans="13:15" x14ac:dyDescent="0.15">
      <c r="M71" s="29"/>
      <c r="N71" s="29"/>
      <c r="O71" s="29"/>
    </row>
    <row r="72" spans="13:15" x14ac:dyDescent="0.15">
      <c r="M72" s="29"/>
      <c r="N72" s="29"/>
      <c r="O72" s="29"/>
    </row>
    <row r="73" spans="13:15" x14ac:dyDescent="0.15">
      <c r="M73" s="29"/>
      <c r="N73" s="29"/>
      <c r="O73" s="29"/>
    </row>
    <row r="76" spans="13:15" x14ac:dyDescent="0.15">
      <c r="M76" s="29"/>
      <c r="N76" s="29"/>
      <c r="O76" s="29"/>
    </row>
    <row r="77" spans="13:15" x14ac:dyDescent="0.15">
      <c r="M77" s="29"/>
      <c r="N77" s="29"/>
      <c r="O77" s="29"/>
    </row>
    <row r="78" spans="13:15" x14ac:dyDescent="0.15">
      <c r="M78" s="29"/>
      <c r="N78" s="121"/>
      <c r="O78" s="29"/>
    </row>
    <row r="79" spans="13:15" x14ac:dyDescent="0.15">
      <c r="M79" s="29"/>
      <c r="N79" s="29"/>
      <c r="O79" s="29"/>
    </row>
    <row r="80" spans="13:15" x14ac:dyDescent="0.15">
      <c r="M80" s="29"/>
      <c r="N80" s="29"/>
      <c r="O80" s="29"/>
    </row>
    <row r="81" spans="13:15" x14ac:dyDescent="0.15">
      <c r="M81" s="29"/>
      <c r="N81" s="29"/>
      <c r="O81" s="29"/>
    </row>
    <row r="82" spans="13:15" x14ac:dyDescent="0.15">
      <c r="M82" s="29"/>
      <c r="N82" s="29"/>
      <c r="O82" s="29"/>
    </row>
    <row r="83" spans="13:15" x14ac:dyDescent="0.15">
      <c r="M83" s="29"/>
      <c r="N83" s="29"/>
      <c r="O83" s="29"/>
    </row>
    <row r="84" spans="13:15" x14ac:dyDescent="0.15">
      <c r="M84" s="29"/>
      <c r="N84" s="29"/>
      <c r="O84" s="29"/>
    </row>
    <row r="88" spans="13:15" x14ac:dyDescent="0.15">
      <c r="M88" s="29"/>
      <c r="N88" s="29"/>
      <c r="O88" s="29"/>
    </row>
    <row r="89" spans="13:15" x14ac:dyDescent="0.15">
      <c r="M89" s="29"/>
      <c r="N89" s="29"/>
      <c r="O89" s="29"/>
    </row>
    <row r="90" spans="13:15" x14ac:dyDescent="0.15">
      <c r="M90" s="29"/>
      <c r="N90" s="121"/>
      <c r="O90" s="29"/>
    </row>
    <row r="91" spans="13:15" x14ac:dyDescent="0.15">
      <c r="M91" s="29"/>
      <c r="N91" s="29"/>
      <c r="O91" s="29"/>
    </row>
    <row r="92" spans="13:15" x14ac:dyDescent="0.15">
      <c r="M92" s="29"/>
      <c r="N92" s="29"/>
      <c r="O92" s="29"/>
    </row>
    <row r="93" spans="13:15" x14ac:dyDescent="0.15">
      <c r="M93" s="29"/>
      <c r="N93" s="29"/>
      <c r="O93" s="29"/>
    </row>
    <row r="94" spans="13:15" x14ac:dyDescent="0.15">
      <c r="M94" s="29"/>
      <c r="N94" s="29"/>
      <c r="O94" s="29"/>
    </row>
    <row r="95" spans="13:15" x14ac:dyDescent="0.15">
      <c r="M95" s="29"/>
      <c r="N95" s="29"/>
      <c r="O95" s="29"/>
    </row>
    <row r="96" spans="13:15" x14ac:dyDescent="0.15">
      <c r="M96" s="29"/>
      <c r="N96" s="29"/>
      <c r="O96" s="29"/>
    </row>
    <row r="100" spans="13:15" x14ac:dyDescent="0.15">
      <c r="M100" s="29"/>
      <c r="N100" s="29"/>
      <c r="O100" s="29"/>
    </row>
    <row r="101" spans="13:15" x14ac:dyDescent="0.15">
      <c r="M101" s="29"/>
      <c r="N101" s="29"/>
      <c r="O101" s="29"/>
    </row>
    <row r="102" spans="13:15" x14ac:dyDescent="0.15">
      <c r="M102" s="29"/>
      <c r="N102" s="121"/>
      <c r="O102" s="29"/>
    </row>
    <row r="103" spans="13:15" x14ac:dyDescent="0.15">
      <c r="M103" s="29"/>
      <c r="N103" s="29"/>
      <c r="O103" s="29"/>
    </row>
    <row r="104" spans="13:15" x14ac:dyDescent="0.15">
      <c r="M104" s="29"/>
      <c r="N104" s="29"/>
      <c r="O104" s="29"/>
    </row>
    <row r="105" spans="13:15" x14ac:dyDescent="0.15">
      <c r="M105" s="29"/>
      <c r="N105" s="29"/>
      <c r="O105" s="29"/>
    </row>
    <row r="106" spans="13:15" x14ac:dyDescent="0.15">
      <c r="M106" s="29"/>
      <c r="N106" s="29"/>
      <c r="O106" s="29"/>
    </row>
    <row r="107" spans="13:15" x14ac:dyDescent="0.15">
      <c r="M107" s="29"/>
      <c r="N107" s="29"/>
      <c r="O107" s="29"/>
    </row>
    <row r="108" spans="13:15" x14ac:dyDescent="0.15">
      <c r="M108" s="29"/>
      <c r="N108" s="29"/>
      <c r="O108" s="29"/>
    </row>
    <row r="112" spans="13:15" x14ac:dyDescent="0.15">
      <c r="M112" s="29"/>
      <c r="N112" s="29"/>
      <c r="O112" s="29"/>
    </row>
    <row r="113" spans="13:15" x14ac:dyDescent="0.15">
      <c r="M113" s="29"/>
      <c r="N113" s="29"/>
      <c r="O113" s="29"/>
    </row>
    <row r="114" spans="13:15" x14ac:dyDescent="0.15">
      <c r="M114" s="29"/>
      <c r="N114" s="121"/>
      <c r="O114" s="29"/>
    </row>
    <row r="115" spans="13:15" x14ac:dyDescent="0.15">
      <c r="M115" s="29"/>
      <c r="N115" s="29"/>
      <c r="O115" s="29"/>
    </row>
    <row r="116" spans="13:15" x14ac:dyDescent="0.15">
      <c r="M116" s="29"/>
      <c r="N116" s="29"/>
      <c r="O116" s="29"/>
    </row>
    <row r="117" spans="13:15" x14ac:dyDescent="0.15">
      <c r="M117" s="29"/>
      <c r="N117" s="29"/>
      <c r="O117" s="29"/>
    </row>
    <row r="118" spans="13:15" x14ac:dyDescent="0.15">
      <c r="M118" s="29"/>
      <c r="N118" s="29"/>
      <c r="O118" s="29"/>
    </row>
    <row r="119" spans="13:15" x14ac:dyDescent="0.15">
      <c r="M119" s="29"/>
      <c r="N119" s="29"/>
      <c r="O119" s="29"/>
    </row>
    <row r="120" spans="13:15" x14ac:dyDescent="0.15">
      <c r="M120" s="29"/>
      <c r="N120" s="29"/>
      <c r="O120" s="29"/>
    </row>
    <row r="124" spans="13:15" x14ac:dyDescent="0.15">
      <c r="M124" s="29"/>
      <c r="N124" s="29"/>
      <c r="O124" s="29"/>
    </row>
    <row r="125" spans="13:15" x14ac:dyDescent="0.15">
      <c r="M125" s="29"/>
      <c r="N125" s="29"/>
      <c r="O125" s="29"/>
    </row>
    <row r="126" spans="13:15" x14ac:dyDescent="0.15">
      <c r="M126" s="29"/>
      <c r="N126" s="121"/>
      <c r="O126" s="29"/>
    </row>
    <row r="127" spans="13:15" x14ac:dyDescent="0.15">
      <c r="M127" s="29"/>
      <c r="N127" s="29"/>
      <c r="O127" s="29"/>
    </row>
    <row r="128" spans="13:15" x14ac:dyDescent="0.15">
      <c r="M128" s="29"/>
      <c r="N128" s="29"/>
      <c r="O128" s="29"/>
    </row>
    <row r="129" spans="13:15" x14ac:dyDescent="0.15">
      <c r="M129" s="29"/>
      <c r="N129" s="29"/>
      <c r="O129" s="29"/>
    </row>
    <row r="130" spans="13:15" x14ac:dyDescent="0.15">
      <c r="M130" s="29"/>
      <c r="N130" s="29"/>
      <c r="O130" s="29"/>
    </row>
    <row r="131" spans="13:15" x14ac:dyDescent="0.15">
      <c r="M131" s="29"/>
      <c r="N131" s="29"/>
      <c r="O131" s="29"/>
    </row>
    <row r="132" spans="13:15" x14ac:dyDescent="0.15">
      <c r="M132" s="29"/>
      <c r="N132" s="29"/>
      <c r="O132" s="29"/>
    </row>
    <row r="136" spans="13:15" x14ac:dyDescent="0.15">
      <c r="M136" s="29"/>
      <c r="N136" s="29"/>
      <c r="O136" s="29"/>
    </row>
    <row r="137" spans="13:15" x14ac:dyDescent="0.15">
      <c r="M137" s="29"/>
      <c r="N137" s="29"/>
      <c r="O137" s="29"/>
    </row>
    <row r="138" spans="13:15" x14ac:dyDescent="0.15">
      <c r="M138" s="29"/>
      <c r="N138" s="29"/>
      <c r="O138" s="29"/>
    </row>
    <row r="139" spans="13:15" x14ac:dyDescent="0.15">
      <c r="M139" s="29"/>
      <c r="N139" s="29"/>
      <c r="O139" s="29"/>
    </row>
    <row r="140" spans="13:15" x14ac:dyDescent="0.15">
      <c r="M140" s="29"/>
      <c r="N140" s="29"/>
      <c r="O140" s="29"/>
    </row>
    <row r="141" spans="13:15" x14ac:dyDescent="0.15">
      <c r="M141" s="29"/>
      <c r="N141" s="29"/>
      <c r="O141" s="29"/>
    </row>
    <row r="142" spans="13:15" x14ac:dyDescent="0.15">
      <c r="M142" s="29"/>
      <c r="N142" s="29"/>
      <c r="O142" s="29"/>
    </row>
    <row r="143" spans="13:15" x14ac:dyDescent="0.15">
      <c r="M143" s="29"/>
      <c r="N143" s="29"/>
      <c r="O143" s="29"/>
    </row>
    <row r="144" spans="13:15" x14ac:dyDescent="0.15">
      <c r="M144" s="29"/>
      <c r="N144" s="29"/>
      <c r="O144" s="29"/>
    </row>
  </sheetData>
  <phoneticPr fontId="24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M180"/>
  <sheetViews>
    <sheetView workbookViewId="0">
      <selection sqref="A1:M11"/>
    </sheetView>
  </sheetViews>
  <sheetFormatPr defaultRowHeight="13.5" x14ac:dyDescent="0.15"/>
  <cols>
    <col min="1" max="1" width="9.875" style="230" customWidth="1"/>
    <col min="2" max="2" width="6.75" style="230" customWidth="1"/>
    <col min="3" max="4" width="9" style="230"/>
    <col min="5" max="5" width="6.375" style="230" customWidth="1"/>
    <col min="6" max="6" width="9" style="230"/>
    <col min="7" max="7" width="8.125" style="230" customWidth="1"/>
    <col min="8" max="8" width="7" style="230" customWidth="1"/>
    <col min="9" max="16384" width="9" style="230"/>
  </cols>
  <sheetData>
    <row r="3" spans="1:13" x14ac:dyDescent="0.15">
      <c r="J3" s="75" t="s">
        <v>1111</v>
      </c>
      <c r="K3" s="230" t="s">
        <v>1387</v>
      </c>
      <c r="L3" s="230" t="s">
        <v>1388</v>
      </c>
      <c r="M3" s="230" t="s">
        <v>1389</v>
      </c>
    </row>
    <row r="4" spans="1:13" x14ac:dyDescent="0.15">
      <c r="A4" s="177" t="s">
        <v>1429</v>
      </c>
      <c r="B4" s="175">
        <v>1703</v>
      </c>
      <c r="C4" s="230">
        <v>1.4777325E-3</v>
      </c>
      <c r="D4" s="230" t="s">
        <v>1428</v>
      </c>
      <c r="E4" s="175">
        <v>1703</v>
      </c>
      <c r="F4" s="230">
        <v>1.13748961E-2</v>
      </c>
      <c r="G4" s="174" t="s">
        <v>1419</v>
      </c>
      <c r="H4" s="175">
        <v>1703</v>
      </c>
      <c r="I4" s="176">
        <v>2.2756142000000001E-3</v>
      </c>
      <c r="J4" s="75">
        <v>1703</v>
      </c>
      <c r="K4" s="75">
        <f t="shared" ref="K4:K11" si="0">VLOOKUP(J4,B4:C26,2,FALSE)</f>
        <v>1.4777325E-3</v>
      </c>
      <c r="L4" s="75">
        <f t="shared" ref="L4:L11" si="1">VLOOKUP(J4,E4:F26,2,FALSE)</f>
        <v>1.13748961E-2</v>
      </c>
      <c r="M4" s="75">
        <f t="shared" ref="M4:M11" si="2">VLOOKUP(J4,H4:I26,2,FALSE)</f>
        <v>2.2756142000000001E-3</v>
      </c>
    </row>
    <row r="5" spans="1:13" x14ac:dyDescent="0.15">
      <c r="A5" s="177" t="s">
        <v>1430</v>
      </c>
      <c r="B5" s="178">
        <v>1704</v>
      </c>
      <c r="C5" s="230">
        <v>2.30102508E-2</v>
      </c>
      <c r="D5" s="230" t="s">
        <v>1428</v>
      </c>
      <c r="E5" s="178">
        <v>1704</v>
      </c>
      <c r="F5" s="230">
        <v>1.5474725E-3</v>
      </c>
      <c r="G5" s="177" t="s">
        <v>1419</v>
      </c>
      <c r="H5" s="178">
        <v>1704</v>
      </c>
      <c r="I5" s="179">
        <v>7.7279504999999997E-3</v>
      </c>
      <c r="J5" s="75">
        <v>1704</v>
      </c>
      <c r="K5" s="75">
        <f t="shared" si="0"/>
        <v>2.30102508E-2</v>
      </c>
      <c r="L5" s="75">
        <f t="shared" si="1"/>
        <v>1.5474725E-3</v>
      </c>
      <c r="M5" s="75">
        <f t="shared" si="2"/>
        <v>7.7279504999999997E-3</v>
      </c>
    </row>
    <row r="6" spans="1:13" x14ac:dyDescent="0.15">
      <c r="A6" s="177" t="s">
        <v>1431</v>
      </c>
      <c r="B6" s="178">
        <v>1705</v>
      </c>
      <c r="C6" s="230">
        <v>5.5265207300000001E-2</v>
      </c>
      <c r="D6" s="230" t="s">
        <v>1428</v>
      </c>
      <c r="E6" s="178">
        <v>1705</v>
      </c>
      <c r="F6" s="230">
        <v>2.9453951E-3</v>
      </c>
      <c r="G6" s="177" t="s">
        <v>1419</v>
      </c>
      <c r="H6" s="178">
        <v>1705</v>
      </c>
      <c r="I6" s="179">
        <v>2.8242392799999998E-2</v>
      </c>
      <c r="J6" s="75">
        <v>1705</v>
      </c>
      <c r="K6" s="75">
        <f t="shared" si="0"/>
        <v>5.5265207300000001E-2</v>
      </c>
      <c r="L6" s="75">
        <f t="shared" si="1"/>
        <v>2.9453951E-3</v>
      </c>
      <c r="M6" s="75">
        <f t="shared" si="2"/>
        <v>2.8242392799999998E-2</v>
      </c>
    </row>
    <row r="7" spans="1:13" x14ac:dyDescent="0.15">
      <c r="A7" s="177" t="s">
        <v>1432</v>
      </c>
      <c r="B7" s="178">
        <v>1706</v>
      </c>
      <c r="C7" s="230">
        <v>2.1103575199999999E-2</v>
      </c>
      <c r="D7" s="230" t="s">
        <v>1428</v>
      </c>
      <c r="E7" s="178">
        <v>1706</v>
      </c>
      <c r="F7" s="230">
        <v>2.7134459E-3</v>
      </c>
      <c r="G7" s="177" t="s">
        <v>1419</v>
      </c>
      <c r="H7" s="178">
        <v>1706</v>
      </c>
      <c r="I7" s="179">
        <v>6.9985815E-3</v>
      </c>
      <c r="J7" s="75">
        <v>1706</v>
      </c>
      <c r="K7" s="75">
        <f t="shared" si="0"/>
        <v>2.1103575199999999E-2</v>
      </c>
      <c r="L7" s="75">
        <f t="shared" si="1"/>
        <v>2.7134459E-3</v>
      </c>
      <c r="M7" s="75">
        <f t="shared" si="2"/>
        <v>6.9985815E-3</v>
      </c>
    </row>
    <row r="8" spans="1:13" x14ac:dyDescent="0.15">
      <c r="A8" s="177" t="s">
        <v>1431</v>
      </c>
      <c r="B8" s="178">
        <v>1707</v>
      </c>
      <c r="C8" s="230">
        <v>3.2724657999999998E-3</v>
      </c>
      <c r="D8" s="230" t="s">
        <v>1428</v>
      </c>
      <c r="E8" s="178">
        <v>1707</v>
      </c>
      <c r="F8" s="230">
        <v>8.3351299999999996E-3</v>
      </c>
      <c r="G8" s="177" t="s">
        <v>1419</v>
      </c>
      <c r="H8" s="178">
        <v>1707</v>
      </c>
      <c r="I8" s="179">
        <v>2.0345445999999999E-3</v>
      </c>
      <c r="J8" s="75">
        <v>1707</v>
      </c>
      <c r="K8" s="75">
        <f t="shared" si="0"/>
        <v>3.2724657999999998E-3</v>
      </c>
      <c r="L8" s="75">
        <f t="shared" si="1"/>
        <v>8.3351299999999996E-3</v>
      </c>
      <c r="M8" s="75">
        <f t="shared" si="2"/>
        <v>2.0345445999999999E-3</v>
      </c>
    </row>
    <row r="9" spans="1:13" x14ac:dyDescent="0.15">
      <c r="A9" s="177" t="s">
        <v>1430</v>
      </c>
      <c r="B9" s="178">
        <v>1708</v>
      </c>
      <c r="C9" s="148">
        <v>1.21819348E-2</v>
      </c>
      <c r="D9" s="230" t="s">
        <v>1428</v>
      </c>
      <c r="E9" s="178">
        <v>1708</v>
      </c>
      <c r="F9" s="230">
        <v>2.8963056399999999E-2</v>
      </c>
      <c r="G9" s="177" t="s">
        <v>1419</v>
      </c>
      <c r="H9" s="178">
        <v>1708</v>
      </c>
      <c r="I9" s="179">
        <v>8.0607957999999993E-3</v>
      </c>
      <c r="J9" s="75">
        <v>1708</v>
      </c>
      <c r="K9" s="75">
        <f t="shared" si="0"/>
        <v>1.21819348E-2</v>
      </c>
      <c r="L9" s="75">
        <f t="shared" si="1"/>
        <v>2.8963056399999999E-2</v>
      </c>
      <c r="M9" s="75">
        <f t="shared" si="2"/>
        <v>8.0607957999999993E-3</v>
      </c>
    </row>
    <row r="10" spans="1:13" x14ac:dyDescent="0.15">
      <c r="A10" s="177" t="s">
        <v>1429</v>
      </c>
      <c r="B10" s="178">
        <v>1709</v>
      </c>
      <c r="C10" s="179">
        <v>4.8528173000000003E-3</v>
      </c>
      <c r="D10" s="230" t="s">
        <v>1428</v>
      </c>
      <c r="E10" s="178">
        <v>1709</v>
      </c>
      <c r="F10" s="230">
        <v>2.28203165E-2</v>
      </c>
      <c r="G10" s="177" t="s">
        <v>1419</v>
      </c>
      <c r="H10" s="178">
        <v>1709</v>
      </c>
      <c r="I10" s="179">
        <v>3.7558263E-3</v>
      </c>
      <c r="J10" s="75">
        <v>1709</v>
      </c>
      <c r="K10" s="75">
        <f t="shared" si="0"/>
        <v>4.8528173000000003E-3</v>
      </c>
      <c r="L10" s="75">
        <f t="shared" si="1"/>
        <v>2.28203165E-2</v>
      </c>
      <c r="M10" s="75">
        <f t="shared" si="2"/>
        <v>3.7558263E-3</v>
      </c>
    </row>
    <row r="11" spans="1:13" x14ac:dyDescent="0.15">
      <c r="A11" s="180" t="s">
        <v>1429</v>
      </c>
      <c r="B11" s="50">
        <v>1710</v>
      </c>
      <c r="C11" s="40">
        <v>6.0985294000000002E-3</v>
      </c>
      <c r="D11" s="230" t="s">
        <v>1428</v>
      </c>
      <c r="E11" s="50">
        <v>1710</v>
      </c>
      <c r="F11" s="230">
        <v>2.89546782E-2</v>
      </c>
      <c r="G11" s="180" t="s">
        <v>1419</v>
      </c>
      <c r="H11" s="50">
        <v>1710</v>
      </c>
      <c r="I11" s="40">
        <v>8.8269561E-3</v>
      </c>
      <c r="J11" s="75">
        <v>1710</v>
      </c>
      <c r="K11" s="75">
        <f t="shared" si="0"/>
        <v>6.0985294000000002E-3</v>
      </c>
      <c r="L11" s="75">
        <f t="shared" si="1"/>
        <v>2.89546782E-2</v>
      </c>
      <c r="M11" s="75">
        <f t="shared" si="2"/>
        <v>8.8269561E-3</v>
      </c>
    </row>
    <row r="12" spans="1:13" x14ac:dyDescent="0.15">
      <c r="A12" s="165"/>
      <c r="J12" s="148"/>
      <c r="M12" s="148"/>
    </row>
    <row r="13" spans="1:13" x14ac:dyDescent="0.15">
      <c r="A13" s="165"/>
    </row>
    <row r="14" spans="1:13" x14ac:dyDescent="0.15">
      <c r="A14" s="165"/>
    </row>
    <row r="15" spans="1:13" x14ac:dyDescent="0.15">
      <c r="A15" s="165"/>
    </row>
    <row r="16" spans="1:13" x14ac:dyDescent="0.15">
      <c r="A16" s="165"/>
    </row>
    <row r="17" spans="1:13" x14ac:dyDescent="0.15">
      <c r="A17" s="165"/>
    </row>
    <row r="18" spans="1:13" x14ac:dyDescent="0.15">
      <c r="A18" s="165"/>
      <c r="M18" s="148"/>
    </row>
    <row r="19" spans="1:13" x14ac:dyDescent="0.15">
      <c r="A19" s="165"/>
    </row>
    <row r="20" spans="1:13" x14ac:dyDescent="0.15">
      <c r="A20" s="165"/>
      <c r="M20" s="148"/>
    </row>
    <row r="21" spans="1:13" x14ac:dyDescent="0.15">
      <c r="A21" s="165"/>
      <c r="J21" s="148"/>
      <c r="M21" s="148"/>
    </row>
    <row r="22" spans="1:13" x14ac:dyDescent="0.15">
      <c r="A22" s="165"/>
      <c r="M22" s="148"/>
    </row>
    <row r="23" spans="1:13" x14ac:dyDescent="0.15">
      <c r="A23" s="165"/>
      <c r="M23" s="148"/>
    </row>
    <row r="24" spans="1:13" x14ac:dyDescent="0.15">
      <c r="A24" s="165"/>
    </row>
    <row r="25" spans="1:13" x14ac:dyDescent="0.15">
      <c r="A25" s="165"/>
    </row>
    <row r="26" spans="1:13" x14ac:dyDescent="0.15">
      <c r="A26" s="165"/>
      <c r="M26" s="148"/>
    </row>
    <row r="27" spans="1:13" x14ac:dyDescent="0.15">
      <c r="A27" s="165"/>
    </row>
    <row r="28" spans="1:13" x14ac:dyDescent="0.15">
      <c r="A28" s="165"/>
      <c r="M28" s="148"/>
    </row>
    <row r="29" spans="1:13" x14ac:dyDescent="0.15">
      <c r="A29" s="165"/>
    </row>
    <row r="30" spans="1:13" x14ac:dyDescent="0.15">
      <c r="A30" s="165"/>
    </row>
    <row r="31" spans="1:13" x14ac:dyDescent="0.15">
      <c r="A31" s="165"/>
      <c r="M31" s="148"/>
    </row>
    <row r="32" spans="1:13" x14ac:dyDescent="0.15">
      <c r="A32" s="165"/>
      <c r="M32" s="148"/>
    </row>
    <row r="33" spans="1:13" x14ac:dyDescent="0.15">
      <c r="A33" s="165"/>
      <c r="M33" s="148"/>
    </row>
    <row r="34" spans="1:13" x14ac:dyDescent="0.15">
      <c r="A34" s="165"/>
      <c r="M34" s="148"/>
    </row>
    <row r="35" spans="1:13" x14ac:dyDescent="0.15">
      <c r="A35" s="165"/>
    </row>
    <row r="36" spans="1:13" x14ac:dyDescent="0.15">
      <c r="A36" s="165"/>
    </row>
    <row r="37" spans="1:13" x14ac:dyDescent="0.15">
      <c r="A37" s="165"/>
      <c r="M37" s="148"/>
    </row>
    <row r="38" spans="1:13" x14ac:dyDescent="0.15">
      <c r="A38" s="165"/>
      <c r="M38" s="148"/>
    </row>
    <row r="39" spans="1:13" x14ac:dyDescent="0.15">
      <c r="A39" s="165"/>
    </row>
    <row r="40" spans="1:13" x14ac:dyDescent="0.15">
      <c r="A40" s="165"/>
    </row>
    <row r="41" spans="1:13" x14ac:dyDescent="0.15">
      <c r="A41" s="165"/>
    </row>
    <row r="42" spans="1:13" x14ac:dyDescent="0.15">
      <c r="A42" s="165"/>
      <c r="M42" s="148"/>
    </row>
    <row r="43" spans="1:13" x14ac:dyDescent="0.15">
      <c r="A43" s="165"/>
      <c r="M43" s="148"/>
    </row>
    <row r="44" spans="1:13" x14ac:dyDescent="0.15">
      <c r="A44" s="165"/>
      <c r="M44" s="148"/>
    </row>
    <row r="45" spans="1:13" x14ac:dyDescent="0.15">
      <c r="A45" s="165"/>
      <c r="M45" s="148"/>
    </row>
    <row r="46" spans="1:13" x14ac:dyDescent="0.15">
      <c r="A46" s="165"/>
      <c r="M46" s="148"/>
    </row>
    <row r="47" spans="1:13" x14ac:dyDescent="0.15">
      <c r="A47" s="165"/>
      <c r="M47" s="148"/>
    </row>
    <row r="48" spans="1:13" x14ac:dyDescent="0.15">
      <c r="A48" s="165"/>
      <c r="M48" s="148"/>
    </row>
    <row r="49" spans="1:13" x14ac:dyDescent="0.15">
      <c r="A49" s="165"/>
    </row>
    <row r="50" spans="1:13" x14ac:dyDescent="0.15">
      <c r="A50" s="165"/>
      <c r="M50" s="148"/>
    </row>
    <row r="51" spans="1:13" x14ac:dyDescent="0.15">
      <c r="A51" s="165"/>
      <c r="M51" s="148"/>
    </row>
    <row r="52" spans="1:13" x14ac:dyDescent="0.15">
      <c r="A52" s="165"/>
      <c r="M52" s="148"/>
    </row>
    <row r="53" spans="1:13" x14ac:dyDescent="0.15">
      <c r="A53" s="165"/>
      <c r="M53" s="148"/>
    </row>
    <row r="54" spans="1:13" x14ac:dyDescent="0.15">
      <c r="A54" s="165"/>
      <c r="M54" s="148"/>
    </row>
    <row r="55" spans="1:13" x14ac:dyDescent="0.15">
      <c r="A55" s="165"/>
      <c r="J55" s="148"/>
      <c r="M55" s="148"/>
    </row>
    <row r="56" spans="1:13" x14ac:dyDescent="0.15">
      <c r="A56" s="165"/>
      <c r="M56" s="148"/>
    </row>
    <row r="57" spans="1:13" x14ac:dyDescent="0.15">
      <c r="A57" s="165"/>
      <c r="M57" s="148"/>
    </row>
    <row r="58" spans="1:13" x14ac:dyDescent="0.15">
      <c r="A58" s="165"/>
      <c r="M58" s="148"/>
    </row>
    <row r="59" spans="1:13" x14ac:dyDescent="0.15">
      <c r="A59" s="165"/>
      <c r="M59" s="148"/>
    </row>
    <row r="60" spans="1:13" x14ac:dyDescent="0.15">
      <c r="A60" s="165"/>
      <c r="M60" s="148"/>
    </row>
    <row r="61" spans="1:13" x14ac:dyDescent="0.15">
      <c r="A61" s="165"/>
      <c r="M61" s="148"/>
    </row>
    <row r="62" spans="1:13" x14ac:dyDescent="0.15">
      <c r="A62" s="165"/>
      <c r="M62" s="148"/>
    </row>
    <row r="63" spans="1:13" x14ac:dyDescent="0.15">
      <c r="A63" s="165"/>
      <c r="M63" s="148"/>
    </row>
    <row r="66" spans="1:13" x14ac:dyDescent="0.15">
      <c r="A66" s="165"/>
    </row>
    <row r="67" spans="1:13" x14ac:dyDescent="0.15">
      <c r="A67" s="165"/>
    </row>
    <row r="68" spans="1:13" x14ac:dyDescent="0.15">
      <c r="A68" s="165"/>
      <c r="M68" s="148"/>
    </row>
    <row r="69" spans="1:13" x14ac:dyDescent="0.15">
      <c r="A69" s="165"/>
      <c r="M69" s="148"/>
    </row>
    <row r="70" spans="1:13" x14ac:dyDescent="0.15">
      <c r="A70" s="165"/>
      <c r="M70" s="148"/>
    </row>
    <row r="71" spans="1:13" x14ac:dyDescent="0.15">
      <c r="A71" s="165"/>
    </row>
    <row r="72" spans="1:13" x14ac:dyDescent="0.15">
      <c r="A72" s="165"/>
      <c r="M72" s="148"/>
    </row>
    <row r="73" spans="1:13" x14ac:dyDescent="0.15">
      <c r="A73" s="165"/>
      <c r="M73" s="148"/>
    </row>
    <row r="74" spans="1:13" x14ac:dyDescent="0.15">
      <c r="A74" s="165"/>
      <c r="M74" s="148"/>
    </row>
    <row r="75" spans="1:13" x14ac:dyDescent="0.15">
      <c r="A75" s="165"/>
      <c r="M75" s="148"/>
    </row>
    <row r="76" spans="1:13" x14ac:dyDescent="0.15">
      <c r="A76" s="165"/>
    </row>
    <row r="77" spans="1:13" x14ac:dyDescent="0.15">
      <c r="A77" s="165"/>
    </row>
    <row r="78" spans="1:13" x14ac:dyDescent="0.15">
      <c r="A78" s="165"/>
    </row>
    <row r="79" spans="1:13" x14ac:dyDescent="0.15">
      <c r="A79" s="165"/>
    </row>
    <row r="80" spans="1:13" x14ac:dyDescent="0.15">
      <c r="A80" s="165"/>
    </row>
    <row r="81" spans="1:13" x14ac:dyDescent="0.15">
      <c r="A81" s="165"/>
      <c r="M81" s="148"/>
    </row>
    <row r="82" spans="1:13" x14ac:dyDescent="0.15">
      <c r="A82" s="165"/>
      <c r="M82" s="148"/>
    </row>
    <row r="83" spans="1:13" x14ac:dyDescent="0.15">
      <c r="A83" s="165"/>
      <c r="M83" s="148"/>
    </row>
    <row r="84" spans="1:13" x14ac:dyDescent="0.15">
      <c r="A84" s="165"/>
      <c r="M84" s="148"/>
    </row>
    <row r="85" spans="1:13" x14ac:dyDescent="0.15">
      <c r="A85" s="165"/>
    </row>
    <row r="86" spans="1:13" x14ac:dyDescent="0.15">
      <c r="A86" s="165"/>
      <c r="M86" s="148"/>
    </row>
    <row r="87" spans="1:13" x14ac:dyDescent="0.15">
      <c r="A87" s="165"/>
    </row>
    <row r="88" spans="1:13" x14ac:dyDescent="0.15">
      <c r="A88" s="165"/>
    </row>
    <row r="89" spans="1:13" x14ac:dyDescent="0.15">
      <c r="A89" s="165"/>
    </row>
    <row r="90" spans="1:13" x14ac:dyDescent="0.15">
      <c r="A90" s="165"/>
    </row>
    <row r="91" spans="1:13" x14ac:dyDescent="0.15">
      <c r="A91" s="165"/>
      <c r="M91" s="148"/>
    </row>
    <row r="92" spans="1:13" x14ac:dyDescent="0.15">
      <c r="A92" s="165"/>
      <c r="M92" s="148"/>
    </row>
    <row r="93" spans="1:13" x14ac:dyDescent="0.15">
      <c r="A93" s="165"/>
    </row>
    <row r="94" spans="1:13" x14ac:dyDescent="0.15">
      <c r="A94" s="165"/>
    </row>
    <row r="95" spans="1:13" x14ac:dyDescent="0.15">
      <c r="A95" s="165"/>
      <c r="M95" s="148"/>
    </row>
    <row r="96" spans="1:13" x14ac:dyDescent="0.15">
      <c r="A96" s="165"/>
      <c r="J96" s="148"/>
      <c r="M96" s="148"/>
    </row>
    <row r="97" spans="1:13" x14ac:dyDescent="0.15">
      <c r="A97" s="165"/>
      <c r="M97" s="148"/>
    </row>
    <row r="98" spans="1:13" x14ac:dyDescent="0.15">
      <c r="A98" s="165"/>
    </row>
    <row r="99" spans="1:13" x14ac:dyDescent="0.15">
      <c r="A99" s="165"/>
    </row>
    <row r="100" spans="1:13" x14ac:dyDescent="0.15">
      <c r="A100" s="165"/>
    </row>
    <row r="101" spans="1:13" x14ac:dyDescent="0.15">
      <c r="A101" s="165"/>
      <c r="M101" s="148"/>
    </row>
    <row r="102" spans="1:13" x14ac:dyDescent="0.15">
      <c r="A102" s="165"/>
    </row>
    <row r="103" spans="1:13" x14ac:dyDescent="0.15">
      <c r="A103" s="165"/>
      <c r="M103" s="148"/>
    </row>
    <row r="104" spans="1:13" x14ac:dyDescent="0.15">
      <c r="A104" s="165"/>
    </row>
    <row r="105" spans="1:13" x14ac:dyDescent="0.15">
      <c r="A105" s="165"/>
      <c r="M105" s="148"/>
    </row>
    <row r="106" spans="1:13" x14ac:dyDescent="0.15">
      <c r="A106" s="165"/>
    </row>
    <row r="107" spans="1:13" x14ac:dyDescent="0.15">
      <c r="A107" s="165"/>
    </row>
    <row r="108" spans="1:13" x14ac:dyDescent="0.15">
      <c r="A108" s="165"/>
    </row>
    <row r="109" spans="1:13" x14ac:dyDescent="0.15">
      <c r="A109" s="165"/>
    </row>
    <row r="110" spans="1:13" x14ac:dyDescent="0.15">
      <c r="A110" s="165"/>
      <c r="M110" s="148"/>
    </row>
    <row r="111" spans="1:13" x14ac:dyDescent="0.15">
      <c r="A111" s="165"/>
    </row>
    <row r="112" spans="1:13" x14ac:dyDescent="0.15">
      <c r="A112" s="165"/>
    </row>
    <row r="113" spans="1:13" x14ac:dyDescent="0.15">
      <c r="A113" s="165"/>
      <c r="M113" s="148"/>
    </row>
    <row r="114" spans="1:13" x14ac:dyDescent="0.15">
      <c r="A114" s="165"/>
      <c r="M114" s="148"/>
    </row>
    <row r="115" spans="1:13" x14ac:dyDescent="0.15">
      <c r="A115" s="165"/>
      <c r="M115" s="148"/>
    </row>
    <row r="116" spans="1:13" x14ac:dyDescent="0.15">
      <c r="A116" s="165"/>
      <c r="M116" s="148"/>
    </row>
    <row r="117" spans="1:13" x14ac:dyDescent="0.15">
      <c r="A117" s="165"/>
      <c r="M117" s="148"/>
    </row>
    <row r="118" spans="1:13" x14ac:dyDescent="0.15">
      <c r="A118" s="165"/>
      <c r="M118" s="148"/>
    </row>
    <row r="119" spans="1:13" x14ac:dyDescent="0.15">
      <c r="A119" s="165"/>
      <c r="M119" s="148"/>
    </row>
    <row r="120" spans="1:13" x14ac:dyDescent="0.15">
      <c r="A120" s="165"/>
      <c r="M120" s="148"/>
    </row>
    <row r="121" spans="1:13" x14ac:dyDescent="0.15">
      <c r="A121" s="165"/>
      <c r="M121" s="148"/>
    </row>
    <row r="122" spans="1:13" x14ac:dyDescent="0.15">
      <c r="A122" s="165"/>
      <c r="M122" s="148"/>
    </row>
    <row r="123" spans="1:13" x14ac:dyDescent="0.15">
      <c r="A123" s="165"/>
      <c r="M123" s="148"/>
    </row>
    <row r="124" spans="1:13" x14ac:dyDescent="0.15">
      <c r="A124" s="165"/>
      <c r="M124" s="148"/>
    </row>
    <row r="125" spans="1:13" x14ac:dyDescent="0.15">
      <c r="A125" s="165"/>
    </row>
    <row r="126" spans="1:13" x14ac:dyDescent="0.15">
      <c r="A126" s="165"/>
    </row>
    <row r="127" spans="1:13" x14ac:dyDescent="0.15">
      <c r="A127" s="165"/>
    </row>
    <row r="129" spans="1:13" x14ac:dyDescent="0.15">
      <c r="M129" s="148"/>
    </row>
    <row r="130" spans="1:13" x14ac:dyDescent="0.15">
      <c r="A130" s="165"/>
      <c r="M130" s="148"/>
    </row>
    <row r="131" spans="1:13" x14ac:dyDescent="0.15">
      <c r="A131" s="165"/>
      <c r="M131" s="148"/>
    </row>
    <row r="132" spans="1:13" x14ac:dyDescent="0.15">
      <c r="A132" s="165"/>
      <c r="M132" s="148"/>
    </row>
    <row r="133" spans="1:13" x14ac:dyDescent="0.15">
      <c r="A133" s="165"/>
      <c r="M133" s="148"/>
    </row>
    <row r="134" spans="1:13" x14ac:dyDescent="0.15">
      <c r="A134" s="165"/>
    </row>
    <row r="135" spans="1:13" x14ac:dyDescent="0.15">
      <c r="A135" s="165"/>
      <c r="M135" s="148"/>
    </row>
    <row r="136" spans="1:13" x14ac:dyDescent="0.15">
      <c r="A136" s="165"/>
      <c r="M136" s="148"/>
    </row>
    <row r="137" spans="1:13" x14ac:dyDescent="0.15">
      <c r="A137" s="165"/>
      <c r="M137" s="148"/>
    </row>
    <row r="138" spans="1:13" x14ac:dyDescent="0.15">
      <c r="A138" s="165"/>
      <c r="J138" s="148"/>
      <c r="M138" s="148"/>
    </row>
    <row r="139" spans="1:13" x14ac:dyDescent="0.15">
      <c r="A139" s="165"/>
    </row>
    <row r="140" spans="1:13" x14ac:dyDescent="0.15">
      <c r="A140" s="165"/>
    </row>
    <row r="141" spans="1:13" x14ac:dyDescent="0.15">
      <c r="A141" s="165"/>
      <c r="M141" s="148"/>
    </row>
    <row r="142" spans="1:13" x14ac:dyDescent="0.15">
      <c r="A142" s="165"/>
      <c r="M142" s="148"/>
    </row>
    <row r="143" spans="1:13" x14ac:dyDescent="0.15">
      <c r="A143" s="165"/>
    </row>
    <row r="144" spans="1:13" x14ac:dyDescent="0.15">
      <c r="A144" s="165"/>
      <c r="M144" s="148"/>
    </row>
    <row r="145" spans="1:13" x14ac:dyDescent="0.15">
      <c r="A145" s="165"/>
      <c r="M145" s="148"/>
    </row>
    <row r="146" spans="1:13" x14ac:dyDescent="0.15">
      <c r="A146" s="165"/>
      <c r="M146" s="148"/>
    </row>
    <row r="147" spans="1:13" x14ac:dyDescent="0.15">
      <c r="A147" s="165"/>
      <c r="M147" s="148"/>
    </row>
    <row r="148" spans="1:13" x14ac:dyDescent="0.15">
      <c r="A148" s="165"/>
      <c r="M148" s="148"/>
    </row>
    <row r="149" spans="1:13" x14ac:dyDescent="0.15">
      <c r="A149" s="165"/>
      <c r="J149" s="148"/>
      <c r="M149" s="148"/>
    </row>
    <row r="150" spans="1:13" x14ac:dyDescent="0.15">
      <c r="A150" s="165"/>
    </row>
    <row r="151" spans="1:13" x14ac:dyDescent="0.15">
      <c r="A151" s="165"/>
    </row>
    <row r="152" spans="1:13" x14ac:dyDescent="0.15">
      <c r="A152" s="165"/>
    </row>
    <row r="153" spans="1:13" x14ac:dyDescent="0.15">
      <c r="A153" s="165"/>
    </row>
    <row r="154" spans="1:13" x14ac:dyDescent="0.15">
      <c r="A154" s="165"/>
      <c r="M154" s="148"/>
    </row>
    <row r="155" spans="1:13" x14ac:dyDescent="0.15">
      <c r="A155" s="165"/>
      <c r="M155" s="148"/>
    </row>
    <row r="156" spans="1:13" x14ac:dyDescent="0.15">
      <c r="A156" s="165"/>
    </row>
    <row r="157" spans="1:13" x14ac:dyDescent="0.15">
      <c r="A157" s="165"/>
    </row>
    <row r="158" spans="1:13" x14ac:dyDescent="0.15">
      <c r="A158" s="165"/>
      <c r="M158" s="148"/>
    </row>
    <row r="159" spans="1:13" x14ac:dyDescent="0.15">
      <c r="A159" s="165"/>
      <c r="M159" s="148"/>
    </row>
    <row r="160" spans="1:13" x14ac:dyDescent="0.15">
      <c r="A160" s="165"/>
    </row>
    <row r="161" spans="1:13" x14ac:dyDescent="0.15">
      <c r="A161" s="165"/>
      <c r="M161" s="148"/>
    </row>
    <row r="162" spans="1:13" x14ac:dyDescent="0.15">
      <c r="A162" s="165"/>
    </row>
    <row r="163" spans="1:13" x14ac:dyDescent="0.15">
      <c r="A163" s="165"/>
    </row>
    <row r="164" spans="1:13" x14ac:dyDescent="0.15">
      <c r="A164" s="165"/>
    </row>
    <row r="165" spans="1:13" x14ac:dyDescent="0.15">
      <c r="A165" s="165"/>
      <c r="M165" s="148"/>
    </row>
    <row r="166" spans="1:13" x14ac:dyDescent="0.15">
      <c r="A166" s="165"/>
      <c r="M166" s="148"/>
    </row>
    <row r="167" spans="1:13" x14ac:dyDescent="0.15">
      <c r="A167" s="165"/>
    </row>
    <row r="168" spans="1:13" x14ac:dyDescent="0.15">
      <c r="A168" s="165"/>
      <c r="M168" s="148"/>
    </row>
    <row r="169" spans="1:13" x14ac:dyDescent="0.15">
      <c r="A169" s="165"/>
    </row>
    <row r="170" spans="1:13" x14ac:dyDescent="0.15">
      <c r="A170" s="165"/>
    </row>
    <row r="171" spans="1:13" x14ac:dyDescent="0.15">
      <c r="A171" s="165"/>
      <c r="M171" s="148"/>
    </row>
    <row r="172" spans="1:13" x14ac:dyDescent="0.15">
      <c r="A172" s="165"/>
      <c r="M172" s="148"/>
    </row>
    <row r="173" spans="1:13" x14ac:dyDescent="0.15">
      <c r="A173" s="165"/>
    </row>
    <row r="174" spans="1:13" x14ac:dyDescent="0.15">
      <c r="A174" s="165"/>
    </row>
    <row r="175" spans="1:13" x14ac:dyDescent="0.15">
      <c r="A175" s="165"/>
    </row>
    <row r="176" spans="1:13" x14ac:dyDescent="0.15">
      <c r="A176" s="165"/>
      <c r="M176" s="148"/>
    </row>
    <row r="177" spans="1:13" x14ac:dyDescent="0.15">
      <c r="A177" s="165"/>
    </row>
    <row r="178" spans="1:13" x14ac:dyDescent="0.15">
      <c r="A178" s="165"/>
      <c r="M178" s="148"/>
    </row>
    <row r="179" spans="1:13" x14ac:dyDescent="0.15">
      <c r="A179" s="165"/>
      <c r="M179" s="148"/>
    </row>
    <row r="180" spans="1:13" x14ac:dyDescent="0.15">
      <c r="M180" s="148"/>
    </row>
  </sheetData>
  <phoneticPr fontId="24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71"/>
  <sheetViews>
    <sheetView showGridLines="0" topLeftCell="F37" workbookViewId="0">
      <selection activeCell="B2" sqref="B2:C81"/>
    </sheetView>
  </sheetViews>
  <sheetFormatPr defaultRowHeight="13.5" x14ac:dyDescent="0.15"/>
  <cols>
    <col min="1" max="1" width="1.875" style="259" customWidth="1"/>
    <col min="2" max="2" width="15.125" style="230" customWidth="1"/>
    <col min="3" max="11" width="9" style="230"/>
    <col min="12" max="12" width="13.625" style="230" customWidth="1"/>
    <col min="13" max="16384" width="9" style="230"/>
  </cols>
  <sheetData>
    <row r="1" spans="1:29" x14ac:dyDescent="0.15">
      <c r="B1" s="174" t="s">
        <v>1111</v>
      </c>
      <c r="C1" s="175" t="s">
        <v>1098</v>
      </c>
      <c r="D1" s="176" t="s">
        <v>1109</v>
      </c>
      <c r="E1" s="259"/>
      <c r="F1" s="259"/>
      <c r="G1" s="259" t="s">
        <v>1113</v>
      </c>
      <c r="H1" s="77" t="s">
        <v>1262</v>
      </c>
      <c r="I1" s="77" t="s">
        <v>1144</v>
      </c>
      <c r="J1" s="77" t="s">
        <v>1145</v>
      </c>
      <c r="K1" s="77" t="s">
        <v>1268</v>
      </c>
      <c r="L1" s="77" t="s">
        <v>1115</v>
      </c>
      <c r="M1" s="77" t="s">
        <v>1270</v>
      </c>
      <c r="N1" s="77" t="s">
        <v>1271</v>
      </c>
      <c r="O1" s="77" t="s">
        <v>1272</v>
      </c>
      <c r="P1" s="77" t="s">
        <v>1425</v>
      </c>
    </row>
    <row r="2" spans="1:29" x14ac:dyDescent="0.15">
      <c r="A2" s="259" t="str">
        <f>RIGHT(B2,4)</f>
        <v>1703</v>
      </c>
      <c r="B2" s="5" t="s">
        <v>1390</v>
      </c>
      <c r="C2" s="230" t="s">
        <v>1113</v>
      </c>
      <c r="D2" s="230">
        <v>1.6058503000000001E-3</v>
      </c>
      <c r="E2" s="174" t="s">
        <v>1111</v>
      </c>
      <c r="F2" s="175" t="s">
        <v>1112</v>
      </c>
      <c r="G2" s="256" t="str">
        <f>LEFT(G1,LEN(G1)-2)</f>
        <v>ACTUALPAYFINECNT</v>
      </c>
      <c r="H2" s="256" t="str">
        <f t="shared" ref="H2:P2" si="0">LEFT(H1,LEN(H1)-2)</f>
        <v>CITY</v>
      </c>
      <c r="I2" s="256" t="str">
        <f t="shared" si="0"/>
        <v>CREDIT_AMOUNT</v>
      </c>
      <c r="J2" s="256" t="str">
        <f t="shared" si="0"/>
        <v>INCM_TIMES</v>
      </c>
      <c r="K2" s="256" t="str">
        <f t="shared" si="0"/>
        <v>KPTP</v>
      </c>
      <c r="L2" s="256" t="str">
        <f t="shared" si="0"/>
        <v>MAX_SEQ_DUEDAYS</v>
      </c>
      <c r="M2" s="256" t="str">
        <f t="shared" si="0"/>
        <v>PERSON_APP_AGE</v>
      </c>
      <c r="N2" s="256" t="str">
        <f t="shared" si="0"/>
        <v>RECENT_CONTACT_DAY</v>
      </c>
      <c r="O2" s="256" t="str">
        <f t="shared" si="0"/>
        <v>REJ_COUNT</v>
      </c>
      <c r="P2" s="257" t="str">
        <f t="shared" si="0"/>
        <v>person_sex</v>
      </c>
      <c r="R2" s="154"/>
      <c r="T2" s="154"/>
      <c r="U2" s="21"/>
      <c r="V2" s="21"/>
      <c r="W2" s="21"/>
      <c r="X2" s="21"/>
      <c r="Y2" s="21"/>
      <c r="Z2" s="21"/>
      <c r="AA2" s="21"/>
      <c r="AB2" s="154"/>
      <c r="AC2" s="154"/>
    </row>
    <row r="3" spans="1:29" x14ac:dyDescent="0.15">
      <c r="A3" s="259" t="str">
        <f t="shared" ref="A3:A66" si="1">RIGHT(B3,4)</f>
        <v>1703</v>
      </c>
      <c r="B3" s="5" t="s">
        <v>1390</v>
      </c>
      <c r="C3" s="230" t="s">
        <v>1262</v>
      </c>
      <c r="D3" s="230">
        <v>3.8451225899999997E-2</v>
      </c>
      <c r="E3" s="149" t="s">
        <v>1386</v>
      </c>
      <c r="F3" s="151">
        <v>0.1</v>
      </c>
      <c r="G3" s="178">
        <f>SUMIFS($D:$D,$A:$A,E3,$C:$C,$G$1)</f>
        <v>1.6058503000000001E-3</v>
      </c>
      <c r="H3" s="178">
        <f>SUMIFS($D:$D,$A:$A,E3,$C:$C,$H$1)</f>
        <v>3.8451225899999997E-2</v>
      </c>
      <c r="I3" s="178">
        <f>SUMIFS($D:$D,$A:$A,E3,$C:$C,$I$1)</f>
        <v>4.8860280000000006E-3</v>
      </c>
      <c r="J3" s="178">
        <f>SUMIFS($D:$D,$A:$A,E3,$C:$C,$J$1)</f>
        <v>7.36790137389E-4</v>
      </c>
      <c r="K3" s="178">
        <f>SUMIFS($D:$D,$A:$A,E3,$C:$C,$K$1)</f>
        <v>4.9100318899999995E-2</v>
      </c>
      <c r="L3" s="178">
        <f>SUMIFS($D:$D,$A:$A,E3,$C:$C,$L$1)</f>
        <v>1.348352108E-5</v>
      </c>
      <c r="M3" s="178">
        <f>SUMIFS($D:$D,$A:$A,E3,$C:$C,$M$1)</f>
        <v>1.6738593110999999E-4</v>
      </c>
      <c r="N3" s="178">
        <f>SUMIFS($D:$D,$A:$A,E3,$C:$C,$N$1)</f>
        <v>2.2887511499999999E-2</v>
      </c>
      <c r="O3" s="178">
        <f>SUMIFS($D:$D,$A:$A,E3,$C:$C,$O$1)</f>
        <v>3.081882E-4</v>
      </c>
      <c r="P3" s="179">
        <f>SUMIFS($D:$D,$A:$A,E3,$C:$C,$P$1)</f>
        <v>3.0834326999999999E-3</v>
      </c>
    </row>
    <row r="4" spans="1:29" x14ac:dyDescent="0.15">
      <c r="A4" s="259" t="str">
        <f t="shared" si="1"/>
        <v>1703</v>
      </c>
      <c r="B4" s="5" t="s">
        <v>1390</v>
      </c>
      <c r="C4" s="230" t="s">
        <v>1144</v>
      </c>
      <c r="D4" s="230">
        <v>4.8860280000000006E-3</v>
      </c>
      <c r="E4" s="149" t="s">
        <v>1339</v>
      </c>
      <c r="F4" s="151">
        <v>0.1</v>
      </c>
      <c r="G4" s="178">
        <f t="shared" ref="G4:G10" si="2">SUMIFS(D:D,A:A,E4,C:C,$G$1)</f>
        <v>5.5519523000000003E-3</v>
      </c>
      <c r="H4" s="178">
        <f t="shared" ref="H4:H10" si="3">SUMIFS($D:$D,$A:$A,E4,$C:$C,$H$1)</f>
        <v>3.7452702099999999E-2</v>
      </c>
      <c r="I4" s="178">
        <f t="shared" ref="I4:I10" si="4">SUMIFS($D:$D,$A:$A,E4,$C:$C,$I$1)</f>
        <v>3.7816719000000002E-3</v>
      </c>
      <c r="J4" s="178">
        <f t="shared" ref="J4:J10" si="5">SUMIFS($D:$D,$A:$A,E4,$C:$C,$J$1)</f>
        <v>1.6744737116600001E-3</v>
      </c>
      <c r="K4" s="178">
        <f t="shared" ref="K4:K10" si="6">SUMIFS($D:$D,$A:$A,E4,$C:$C,$K$1)</f>
        <v>5.3003242700000001E-2</v>
      </c>
      <c r="L4" s="178">
        <f t="shared" ref="L4:L10" si="7">SUMIFS($D:$D,$A:$A,E4,$C:$C,$L$1)</f>
        <v>5.384125E-4</v>
      </c>
      <c r="M4" s="178">
        <f t="shared" ref="M4:M10" si="8">SUMIFS($D:$D,$A:$A,E4,$C:$C,$M$1)</f>
        <v>1.7652510763999996E-3</v>
      </c>
      <c r="N4" s="178">
        <f t="shared" ref="N4:N10" si="9">SUMIFS($D:$D,$A:$A,E4,$C:$C,$N$1)</f>
        <v>2.2680980000000002E-4</v>
      </c>
      <c r="O4" s="178">
        <f t="shared" ref="O4:O10" si="10">SUMIFS($D:$D,$A:$A,E4,$C:$C,$O$1)</f>
        <v>6.1401823200000003E-7</v>
      </c>
      <c r="P4" s="179">
        <f t="shared" ref="P4:P10" si="11">SUMIFS($D:$D,$A:$A,E4,$C:$C,$P$1)</f>
        <v>5.9100859999999995E-4</v>
      </c>
    </row>
    <row r="5" spans="1:29" x14ac:dyDescent="0.15">
      <c r="A5" s="259" t="str">
        <f t="shared" si="1"/>
        <v>1703</v>
      </c>
      <c r="B5" s="5" t="s">
        <v>1390</v>
      </c>
      <c r="C5" s="230" t="s">
        <v>1145</v>
      </c>
      <c r="D5" s="230">
        <v>7.36790137389E-4</v>
      </c>
      <c r="E5" s="149" t="s">
        <v>1340</v>
      </c>
      <c r="F5" s="151">
        <v>0.1</v>
      </c>
      <c r="G5" s="178">
        <f t="shared" si="2"/>
        <v>1.1698159699999999E-2</v>
      </c>
      <c r="H5" s="178">
        <f t="shared" si="3"/>
        <v>3.3982062100000002E-2</v>
      </c>
      <c r="I5" s="178">
        <f t="shared" si="4"/>
        <v>7.6268496999999996E-3</v>
      </c>
      <c r="J5" s="178">
        <f t="shared" si="5"/>
        <v>3.0673359999999999E-4</v>
      </c>
      <c r="K5" s="178">
        <f t="shared" si="6"/>
        <v>7.0524073699999995E-2</v>
      </c>
      <c r="L5" s="178">
        <f t="shared" si="7"/>
        <v>9.3115050000000001E-4</v>
      </c>
      <c r="M5" s="178">
        <f t="shared" si="8"/>
        <v>4.9919700000000005E-4</v>
      </c>
      <c r="N5" s="178">
        <f t="shared" si="9"/>
        <v>3.5926857999999999E-2</v>
      </c>
      <c r="O5" s="178">
        <f t="shared" si="10"/>
        <v>1.1227509000000001E-3</v>
      </c>
      <c r="P5" s="179">
        <f t="shared" si="11"/>
        <v>8.3305499999999997E-5</v>
      </c>
    </row>
    <row r="6" spans="1:29" x14ac:dyDescent="0.15">
      <c r="A6" s="259" t="str">
        <f t="shared" si="1"/>
        <v>1703</v>
      </c>
      <c r="B6" s="5" t="s">
        <v>1390</v>
      </c>
      <c r="C6" s="230" t="s">
        <v>1268</v>
      </c>
      <c r="D6" s="230">
        <v>4.9100318899999995E-2</v>
      </c>
      <c r="E6" s="149" t="s">
        <v>1341</v>
      </c>
      <c r="F6" s="151">
        <v>0.1</v>
      </c>
      <c r="G6" s="178">
        <f t="shared" si="2"/>
        <v>1.01654057E-2</v>
      </c>
      <c r="H6" s="178">
        <f t="shared" si="3"/>
        <v>2.9608338899999996E-2</v>
      </c>
      <c r="I6" s="178">
        <f t="shared" si="4"/>
        <v>5.2199666999999993E-3</v>
      </c>
      <c r="J6" s="178">
        <f t="shared" si="5"/>
        <v>1.2293309080018001E-3</v>
      </c>
      <c r="K6" s="178">
        <f t="shared" si="6"/>
        <v>4.6993349399999995E-2</v>
      </c>
      <c r="L6" s="178">
        <f t="shared" si="7"/>
        <v>8.4457382099999998E-6</v>
      </c>
      <c r="M6" s="178">
        <f t="shared" si="8"/>
        <v>2.8001637999999999E-3</v>
      </c>
      <c r="N6" s="178">
        <f t="shared" si="9"/>
        <v>1.6297937999999999E-3</v>
      </c>
      <c r="O6" s="178">
        <f t="shared" si="10"/>
        <v>8.732252E-4</v>
      </c>
      <c r="P6" s="179">
        <f t="shared" si="11"/>
        <v>6.0887151999999999E-6</v>
      </c>
    </row>
    <row r="7" spans="1:29" x14ac:dyDescent="0.15">
      <c r="A7" s="259" t="str">
        <f t="shared" si="1"/>
        <v>1703</v>
      </c>
      <c r="B7" s="5" t="s">
        <v>1390</v>
      </c>
      <c r="C7" s="230" t="s">
        <v>1115</v>
      </c>
      <c r="D7" s="230">
        <v>1.348352108E-5</v>
      </c>
      <c r="E7" s="149" t="s">
        <v>1342</v>
      </c>
      <c r="F7" s="151">
        <v>0.1</v>
      </c>
      <c r="G7" s="178">
        <f t="shared" si="2"/>
        <v>2.9773434799999998E-2</v>
      </c>
      <c r="H7" s="178">
        <f t="shared" si="3"/>
        <v>3.0066698900000001E-2</v>
      </c>
      <c r="I7" s="178">
        <f t="shared" si="4"/>
        <v>2.5700768914999998E-3</v>
      </c>
      <c r="J7" s="178">
        <f t="shared" si="5"/>
        <v>7.3434080000000005E-4</v>
      </c>
      <c r="K7" s="178">
        <f t="shared" si="6"/>
        <v>5.7043523300000003E-2</v>
      </c>
      <c r="L7" s="178">
        <f t="shared" si="7"/>
        <v>1.2987159200000001E-2</v>
      </c>
      <c r="M7" s="178">
        <f t="shared" si="8"/>
        <v>2.1349340244E-3</v>
      </c>
      <c r="N7" s="178">
        <f t="shared" si="9"/>
        <v>3.1269812000000001E-3</v>
      </c>
      <c r="O7" s="178">
        <f t="shared" si="10"/>
        <v>2.0126415000000001E-3</v>
      </c>
      <c r="P7" s="179">
        <f t="shared" si="11"/>
        <v>7.6386599999999998E-5</v>
      </c>
    </row>
    <row r="8" spans="1:29" x14ac:dyDescent="0.15">
      <c r="A8" s="259" t="str">
        <f t="shared" si="1"/>
        <v>1703</v>
      </c>
      <c r="B8" s="5" t="s">
        <v>1390</v>
      </c>
      <c r="C8" s="230" t="s">
        <v>1270</v>
      </c>
      <c r="D8" s="230">
        <v>1.6738593110999999E-4</v>
      </c>
      <c r="E8" s="149" t="s">
        <v>1358</v>
      </c>
      <c r="F8" s="151">
        <v>0.1</v>
      </c>
      <c r="G8" s="178">
        <f t="shared" si="2"/>
        <v>2.27109177E-2</v>
      </c>
      <c r="H8" s="178">
        <f t="shared" si="3"/>
        <v>2.8207410799999999E-2</v>
      </c>
      <c r="I8" s="178">
        <f t="shared" si="4"/>
        <v>3.1419991680000001E-3</v>
      </c>
      <c r="J8" s="178">
        <f t="shared" si="5"/>
        <v>1.5875626E-3</v>
      </c>
      <c r="K8" s="178">
        <f t="shared" si="6"/>
        <v>2.7871427099999999E-2</v>
      </c>
      <c r="L8" s="178">
        <f t="shared" si="7"/>
        <v>3.2820140000000002E-3</v>
      </c>
      <c r="M8" s="178">
        <f t="shared" si="8"/>
        <v>3.1367867999999998E-3</v>
      </c>
      <c r="N8" s="178">
        <f t="shared" si="9"/>
        <v>6.3689974199999999E-2</v>
      </c>
      <c r="O8" s="178">
        <f t="shared" si="10"/>
        <v>1.4681192500000001E-2</v>
      </c>
      <c r="P8" s="179">
        <f t="shared" si="11"/>
        <v>1.7180510000000001E-4</v>
      </c>
    </row>
    <row r="9" spans="1:29" x14ac:dyDescent="0.15">
      <c r="A9" s="259" t="str">
        <f t="shared" si="1"/>
        <v>1703</v>
      </c>
      <c r="B9" s="5" t="s">
        <v>1390</v>
      </c>
      <c r="C9" s="230" t="s">
        <v>1271</v>
      </c>
      <c r="D9" s="230">
        <v>2.2887511499999999E-2</v>
      </c>
      <c r="E9" s="149" t="s">
        <v>1407</v>
      </c>
      <c r="F9" s="151">
        <v>0.1</v>
      </c>
      <c r="G9" s="178">
        <f t="shared" si="2"/>
        <v>3.49173266E-2</v>
      </c>
      <c r="H9" s="178">
        <f t="shared" si="3"/>
        <v>2.9846709699999998E-2</v>
      </c>
      <c r="I9" s="178">
        <f>SUMIFS($D:$D,$A:$A,E9,$C:$C,$I$1)</f>
        <v>2.3552559E-3</v>
      </c>
      <c r="J9" s="178">
        <f t="shared" si="5"/>
        <v>3.6169689000000002E-3</v>
      </c>
      <c r="K9" s="178">
        <f t="shared" si="6"/>
        <v>3.5285753599999997E-2</v>
      </c>
      <c r="L9" s="178">
        <f t="shared" si="7"/>
        <v>3.7718439999999999E-3</v>
      </c>
      <c r="M9" s="178">
        <f t="shared" si="8"/>
        <v>3.5097227000000001E-3</v>
      </c>
      <c r="N9" s="178">
        <f t="shared" si="9"/>
        <v>1.4740616500000001E-2</v>
      </c>
      <c r="O9" s="178">
        <f t="shared" si="10"/>
        <v>1.9309887499999998E-2</v>
      </c>
      <c r="P9" s="179">
        <f t="shared" si="11"/>
        <v>9.4645420000000007E-4</v>
      </c>
    </row>
    <row r="10" spans="1:29" x14ac:dyDescent="0.15">
      <c r="A10" s="259" t="str">
        <f t="shared" si="1"/>
        <v>1703</v>
      </c>
      <c r="B10" s="5" t="s">
        <v>1390</v>
      </c>
      <c r="C10" s="230" t="s">
        <v>1272</v>
      </c>
      <c r="D10" s="230">
        <v>3.081882E-4</v>
      </c>
      <c r="E10" s="150" t="s">
        <v>1410</v>
      </c>
      <c r="F10" s="258">
        <v>0.1</v>
      </c>
      <c r="G10" s="50">
        <f t="shared" si="2"/>
        <v>4.1286766399999994E-2</v>
      </c>
      <c r="H10" s="50">
        <f t="shared" si="3"/>
        <v>3.1236249899999999E-2</v>
      </c>
      <c r="I10" s="50">
        <f t="shared" si="4"/>
        <v>3.4109548000000002E-3</v>
      </c>
      <c r="J10" s="50">
        <f t="shared" si="5"/>
        <v>6.5084974999999991E-3</v>
      </c>
      <c r="K10" s="50">
        <f t="shared" si="6"/>
        <v>2.43411875E-2</v>
      </c>
      <c r="L10" s="50">
        <f t="shared" si="7"/>
        <v>1.5609958E-3</v>
      </c>
      <c r="M10" s="50">
        <f t="shared" si="8"/>
        <v>7.4016863863999999E-3</v>
      </c>
      <c r="N10" s="50">
        <f t="shared" si="9"/>
        <v>1.48525593E-2</v>
      </c>
      <c r="O10" s="50">
        <f t="shared" si="10"/>
        <v>2.51256807E-2</v>
      </c>
      <c r="P10" s="40">
        <f t="shared" si="11"/>
        <v>2.5705470999999999E-3</v>
      </c>
    </row>
    <row r="11" spans="1:29" x14ac:dyDescent="0.15">
      <c r="A11" s="259" t="str">
        <f t="shared" si="1"/>
        <v>1703</v>
      </c>
      <c r="B11" s="5" t="s">
        <v>1390</v>
      </c>
      <c r="C11" s="230" t="s">
        <v>1110</v>
      </c>
      <c r="D11" s="230">
        <v>3.0834326999999999E-3</v>
      </c>
      <c r="E11" s="5"/>
      <c r="F11" s="5"/>
    </row>
    <row r="12" spans="1:29" x14ac:dyDescent="0.15">
      <c r="A12" s="259" t="str">
        <f t="shared" si="1"/>
        <v>1704</v>
      </c>
      <c r="B12" s="5" t="s">
        <v>1391</v>
      </c>
      <c r="C12" s="230" t="s">
        <v>1113</v>
      </c>
      <c r="D12" s="230">
        <v>5.5519523000000003E-3</v>
      </c>
    </row>
    <row r="13" spans="1:29" x14ac:dyDescent="0.15">
      <c r="A13" s="259" t="str">
        <f t="shared" si="1"/>
        <v>1704</v>
      </c>
      <c r="B13" s="5" t="s">
        <v>1391</v>
      </c>
      <c r="C13" s="230" t="s">
        <v>1262</v>
      </c>
      <c r="D13" s="230">
        <v>3.7452702099999999E-2</v>
      </c>
    </row>
    <row r="14" spans="1:29" x14ac:dyDescent="0.15">
      <c r="A14" s="259" t="str">
        <f t="shared" si="1"/>
        <v>1704</v>
      </c>
      <c r="B14" s="5" t="s">
        <v>1391</v>
      </c>
      <c r="C14" s="230" t="s">
        <v>1144</v>
      </c>
      <c r="D14" s="230">
        <v>3.7816719000000002E-3</v>
      </c>
    </row>
    <row r="15" spans="1:29" x14ac:dyDescent="0.15">
      <c r="A15" s="259" t="str">
        <f t="shared" si="1"/>
        <v>1704</v>
      </c>
      <c r="B15" s="5" t="s">
        <v>1391</v>
      </c>
      <c r="C15" s="230" t="s">
        <v>1145</v>
      </c>
      <c r="D15" s="230">
        <v>1.6744737116600001E-3</v>
      </c>
    </row>
    <row r="16" spans="1:29" x14ac:dyDescent="0.15">
      <c r="A16" s="259" t="str">
        <f t="shared" si="1"/>
        <v>1704</v>
      </c>
      <c r="B16" s="5" t="s">
        <v>1391</v>
      </c>
      <c r="C16" s="230" t="s">
        <v>1268</v>
      </c>
      <c r="D16" s="230">
        <v>5.3003242700000001E-2</v>
      </c>
    </row>
    <row r="17" spans="1:4" x14ac:dyDescent="0.15">
      <c r="A17" s="259" t="str">
        <f t="shared" si="1"/>
        <v>1704</v>
      </c>
      <c r="B17" s="5" t="s">
        <v>1391</v>
      </c>
      <c r="C17" s="230" t="s">
        <v>1115</v>
      </c>
      <c r="D17" s="230">
        <v>5.384125E-4</v>
      </c>
    </row>
    <row r="18" spans="1:4" x14ac:dyDescent="0.15">
      <c r="A18" s="259" t="str">
        <f t="shared" si="1"/>
        <v>1704</v>
      </c>
      <c r="B18" s="5" t="s">
        <v>1391</v>
      </c>
      <c r="C18" s="230" t="s">
        <v>1270</v>
      </c>
      <c r="D18" s="230">
        <v>1.7652510763999996E-3</v>
      </c>
    </row>
    <row r="19" spans="1:4" x14ac:dyDescent="0.15">
      <c r="A19" s="259" t="str">
        <f t="shared" si="1"/>
        <v>1704</v>
      </c>
      <c r="B19" s="5" t="s">
        <v>1391</v>
      </c>
      <c r="C19" s="230" t="s">
        <v>1271</v>
      </c>
      <c r="D19" s="230">
        <v>2.2680980000000002E-4</v>
      </c>
    </row>
    <row r="20" spans="1:4" x14ac:dyDescent="0.15">
      <c r="A20" s="259" t="str">
        <f t="shared" si="1"/>
        <v>1704</v>
      </c>
      <c r="B20" s="5" t="s">
        <v>1391</v>
      </c>
      <c r="C20" s="230" t="s">
        <v>1272</v>
      </c>
      <c r="D20" s="230">
        <v>6.1401823200000003E-7</v>
      </c>
    </row>
    <row r="21" spans="1:4" x14ac:dyDescent="0.15">
      <c r="A21" s="259" t="str">
        <f t="shared" si="1"/>
        <v>1704</v>
      </c>
      <c r="B21" s="5" t="s">
        <v>1391</v>
      </c>
      <c r="C21" s="230" t="s">
        <v>1110</v>
      </c>
      <c r="D21" s="230">
        <v>5.9100859999999995E-4</v>
      </c>
    </row>
    <row r="22" spans="1:4" x14ac:dyDescent="0.15">
      <c r="A22" s="259" t="str">
        <f t="shared" si="1"/>
        <v>1705</v>
      </c>
      <c r="B22" s="5" t="s">
        <v>1392</v>
      </c>
      <c r="C22" s="230" t="s">
        <v>1113</v>
      </c>
      <c r="D22" s="230">
        <v>1.1698159699999999E-2</v>
      </c>
    </row>
    <row r="23" spans="1:4" x14ac:dyDescent="0.15">
      <c r="A23" s="259" t="str">
        <f t="shared" si="1"/>
        <v>1705</v>
      </c>
      <c r="B23" s="5" t="s">
        <v>1392</v>
      </c>
      <c r="C23" s="230" t="s">
        <v>1262</v>
      </c>
      <c r="D23" s="230">
        <v>3.3982062100000002E-2</v>
      </c>
    </row>
    <row r="24" spans="1:4" x14ac:dyDescent="0.15">
      <c r="A24" s="259" t="str">
        <f t="shared" si="1"/>
        <v>1705</v>
      </c>
      <c r="B24" s="5" t="s">
        <v>1392</v>
      </c>
      <c r="C24" s="230" t="s">
        <v>1144</v>
      </c>
      <c r="D24" s="230">
        <v>7.6268496999999996E-3</v>
      </c>
    </row>
    <row r="25" spans="1:4" x14ac:dyDescent="0.15">
      <c r="A25" s="259" t="str">
        <f t="shared" si="1"/>
        <v>1705</v>
      </c>
      <c r="B25" s="5" t="s">
        <v>1392</v>
      </c>
      <c r="C25" s="230" t="s">
        <v>1145</v>
      </c>
      <c r="D25" s="230">
        <v>3.0673359999999999E-4</v>
      </c>
    </row>
    <row r="26" spans="1:4" x14ac:dyDescent="0.15">
      <c r="A26" s="259" t="str">
        <f t="shared" si="1"/>
        <v>1705</v>
      </c>
      <c r="B26" s="5" t="s">
        <v>1392</v>
      </c>
      <c r="C26" s="230" t="s">
        <v>1268</v>
      </c>
      <c r="D26" s="230">
        <v>7.0524073699999995E-2</v>
      </c>
    </row>
    <row r="27" spans="1:4" x14ac:dyDescent="0.15">
      <c r="A27" s="259" t="str">
        <f t="shared" si="1"/>
        <v>1705</v>
      </c>
      <c r="B27" s="5" t="s">
        <v>1392</v>
      </c>
      <c r="C27" s="230" t="s">
        <v>1115</v>
      </c>
      <c r="D27" s="230">
        <v>9.3115050000000001E-4</v>
      </c>
    </row>
    <row r="28" spans="1:4" x14ac:dyDescent="0.15">
      <c r="A28" s="259" t="str">
        <f t="shared" si="1"/>
        <v>1705</v>
      </c>
      <c r="B28" s="5" t="s">
        <v>1392</v>
      </c>
      <c r="C28" s="230" t="s">
        <v>1270</v>
      </c>
      <c r="D28" s="230">
        <v>4.9919700000000005E-4</v>
      </c>
    </row>
    <row r="29" spans="1:4" x14ac:dyDescent="0.15">
      <c r="A29" s="259" t="str">
        <f t="shared" si="1"/>
        <v>1705</v>
      </c>
      <c r="B29" s="5" t="s">
        <v>1392</v>
      </c>
      <c r="C29" s="230" t="s">
        <v>1271</v>
      </c>
      <c r="D29" s="230">
        <v>3.5926857999999999E-2</v>
      </c>
    </row>
    <row r="30" spans="1:4" x14ac:dyDescent="0.15">
      <c r="A30" s="259" t="str">
        <f t="shared" si="1"/>
        <v>1705</v>
      </c>
      <c r="B30" s="5" t="s">
        <v>1392</v>
      </c>
      <c r="C30" s="230" t="s">
        <v>1272</v>
      </c>
      <c r="D30" s="230">
        <v>1.1227509000000001E-3</v>
      </c>
    </row>
    <row r="31" spans="1:4" x14ac:dyDescent="0.15">
      <c r="A31" s="259" t="str">
        <f t="shared" si="1"/>
        <v>1705</v>
      </c>
      <c r="B31" s="5" t="s">
        <v>1392</v>
      </c>
      <c r="C31" s="230" t="s">
        <v>1110</v>
      </c>
      <c r="D31" s="230">
        <v>8.3305499999999997E-5</v>
      </c>
    </row>
    <row r="32" spans="1:4" x14ac:dyDescent="0.15">
      <c r="A32" s="259" t="str">
        <f t="shared" si="1"/>
        <v>1706</v>
      </c>
      <c r="B32" s="5" t="s">
        <v>1393</v>
      </c>
      <c r="C32" s="230" t="s">
        <v>1113</v>
      </c>
      <c r="D32" s="230">
        <v>1.01654057E-2</v>
      </c>
    </row>
    <row r="33" spans="1:4" x14ac:dyDescent="0.15">
      <c r="A33" s="259" t="str">
        <f t="shared" si="1"/>
        <v>1706</v>
      </c>
      <c r="B33" s="5" t="s">
        <v>1393</v>
      </c>
      <c r="C33" s="230" t="s">
        <v>1262</v>
      </c>
      <c r="D33" s="230">
        <v>2.9608338899999996E-2</v>
      </c>
    </row>
    <row r="34" spans="1:4" x14ac:dyDescent="0.15">
      <c r="A34" s="259" t="str">
        <f t="shared" si="1"/>
        <v>1706</v>
      </c>
      <c r="B34" s="5" t="s">
        <v>1393</v>
      </c>
      <c r="C34" s="230" t="s">
        <v>1144</v>
      </c>
      <c r="D34" s="230">
        <v>5.2199666999999993E-3</v>
      </c>
    </row>
    <row r="35" spans="1:4" x14ac:dyDescent="0.15">
      <c r="A35" s="259" t="str">
        <f t="shared" si="1"/>
        <v>1706</v>
      </c>
      <c r="B35" s="5" t="s">
        <v>1393</v>
      </c>
      <c r="C35" s="230" t="s">
        <v>1145</v>
      </c>
      <c r="D35" s="230">
        <v>1.2293309080018001E-3</v>
      </c>
    </row>
    <row r="36" spans="1:4" x14ac:dyDescent="0.15">
      <c r="A36" s="259" t="str">
        <f t="shared" si="1"/>
        <v>1706</v>
      </c>
      <c r="B36" s="5" t="s">
        <v>1393</v>
      </c>
      <c r="C36" s="230" t="s">
        <v>1268</v>
      </c>
      <c r="D36" s="230">
        <v>4.6993349399999995E-2</v>
      </c>
    </row>
    <row r="37" spans="1:4" x14ac:dyDescent="0.15">
      <c r="A37" s="259" t="str">
        <f t="shared" si="1"/>
        <v>1706</v>
      </c>
      <c r="B37" s="5" t="s">
        <v>1393</v>
      </c>
      <c r="C37" s="230" t="s">
        <v>1115</v>
      </c>
      <c r="D37" s="230">
        <v>8.4457382099999998E-6</v>
      </c>
    </row>
    <row r="38" spans="1:4" x14ac:dyDescent="0.15">
      <c r="A38" s="259" t="str">
        <f t="shared" si="1"/>
        <v>1706</v>
      </c>
      <c r="B38" s="5" t="s">
        <v>1393</v>
      </c>
      <c r="C38" s="230" t="s">
        <v>1270</v>
      </c>
      <c r="D38" s="230">
        <v>2.8001637999999999E-3</v>
      </c>
    </row>
    <row r="39" spans="1:4" x14ac:dyDescent="0.15">
      <c r="A39" s="259" t="str">
        <f t="shared" si="1"/>
        <v>1706</v>
      </c>
      <c r="B39" s="5" t="s">
        <v>1393</v>
      </c>
      <c r="C39" s="230" t="s">
        <v>1271</v>
      </c>
      <c r="D39" s="230">
        <v>1.6297937999999999E-3</v>
      </c>
    </row>
    <row r="40" spans="1:4" x14ac:dyDescent="0.15">
      <c r="A40" s="259" t="str">
        <f t="shared" si="1"/>
        <v>1706</v>
      </c>
      <c r="B40" s="5" t="s">
        <v>1393</v>
      </c>
      <c r="C40" s="230" t="s">
        <v>1272</v>
      </c>
      <c r="D40" s="230">
        <v>8.732252E-4</v>
      </c>
    </row>
    <row r="41" spans="1:4" x14ac:dyDescent="0.15">
      <c r="A41" s="259" t="str">
        <f t="shared" si="1"/>
        <v>1706</v>
      </c>
      <c r="B41" s="5" t="s">
        <v>1393</v>
      </c>
      <c r="C41" s="230" t="s">
        <v>1110</v>
      </c>
      <c r="D41" s="230">
        <v>6.0887151999999999E-6</v>
      </c>
    </row>
    <row r="42" spans="1:4" x14ac:dyDescent="0.15">
      <c r="A42" s="259" t="str">
        <f t="shared" si="1"/>
        <v>1707</v>
      </c>
      <c r="B42" s="5" t="s">
        <v>1394</v>
      </c>
      <c r="C42" s="230" t="s">
        <v>1113</v>
      </c>
      <c r="D42" s="230">
        <v>2.9773434799999998E-2</v>
      </c>
    </row>
    <row r="43" spans="1:4" x14ac:dyDescent="0.15">
      <c r="A43" s="259" t="str">
        <f t="shared" si="1"/>
        <v>1707</v>
      </c>
      <c r="B43" s="5" t="s">
        <v>1394</v>
      </c>
      <c r="C43" s="230" t="s">
        <v>1262</v>
      </c>
      <c r="D43" s="230">
        <v>3.0066698900000001E-2</v>
      </c>
    </row>
    <row r="44" spans="1:4" x14ac:dyDescent="0.15">
      <c r="A44" s="259" t="str">
        <f t="shared" si="1"/>
        <v>1707</v>
      </c>
      <c r="B44" s="5" t="s">
        <v>1394</v>
      </c>
      <c r="C44" s="230" t="s">
        <v>1144</v>
      </c>
      <c r="D44" s="230">
        <v>2.5700768914999998E-3</v>
      </c>
    </row>
    <row r="45" spans="1:4" x14ac:dyDescent="0.15">
      <c r="A45" s="259" t="str">
        <f t="shared" si="1"/>
        <v>1707</v>
      </c>
      <c r="B45" s="5" t="s">
        <v>1394</v>
      </c>
      <c r="C45" s="230" t="s">
        <v>1145</v>
      </c>
      <c r="D45" s="230">
        <v>7.3434080000000005E-4</v>
      </c>
    </row>
    <row r="46" spans="1:4" x14ac:dyDescent="0.15">
      <c r="A46" s="259" t="str">
        <f t="shared" si="1"/>
        <v>1707</v>
      </c>
      <c r="B46" s="5" t="s">
        <v>1394</v>
      </c>
      <c r="C46" s="230" t="s">
        <v>1268</v>
      </c>
      <c r="D46" s="230">
        <v>5.7043523300000003E-2</v>
      </c>
    </row>
    <row r="47" spans="1:4" x14ac:dyDescent="0.15">
      <c r="A47" s="259" t="str">
        <f t="shared" si="1"/>
        <v>1707</v>
      </c>
      <c r="B47" s="5" t="s">
        <v>1394</v>
      </c>
      <c r="C47" s="230" t="s">
        <v>1115</v>
      </c>
      <c r="D47" s="230">
        <v>1.2987159200000001E-2</v>
      </c>
    </row>
    <row r="48" spans="1:4" x14ac:dyDescent="0.15">
      <c r="A48" s="259" t="str">
        <f t="shared" si="1"/>
        <v>1707</v>
      </c>
      <c r="B48" s="5" t="s">
        <v>1394</v>
      </c>
      <c r="C48" s="230" t="s">
        <v>1270</v>
      </c>
      <c r="D48" s="230">
        <v>2.1349340244E-3</v>
      </c>
    </row>
    <row r="49" spans="1:4" x14ac:dyDescent="0.15">
      <c r="A49" s="259" t="str">
        <f t="shared" si="1"/>
        <v>1707</v>
      </c>
      <c r="B49" s="5" t="s">
        <v>1394</v>
      </c>
      <c r="C49" s="230" t="s">
        <v>1271</v>
      </c>
      <c r="D49" s="230">
        <v>3.1269812000000001E-3</v>
      </c>
    </row>
    <row r="50" spans="1:4" x14ac:dyDescent="0.15">
      <c r="A50" s="259" t="str">
        <f t="shared" si="1"/>
        <v>1707</v>
      </c>
      <c r="B50" s="5" t="s">
        <v>1394</v>
      </c>
      <c r="C50" s="230" t="s">
        <v>1272</v>
      </c>
      <c r="D50" s="230">
        <v>2.0126415000000001E-3</v>
      </c>
    </row>
    <row r="51" spans="1:4" x14ac:dyDescent="0.15">
      <c r="A51" s="259" t="str">
        <f t="shared" si="1"/>
        <v>1707</v>
      </c>
      <c r="B51" s="5" t="s">
        <v>1394</v>
      </c>
      <c r="C51" s="230" t="s">
        <v>1110</v>
      </c>
      <c r="D51" s="230">
        <v>7.6386599999999998E-5</v>
      </c>
    </row>
    <row r="52" spans="1:4" x14ac:dyDescent="0.15">
      <c r="A52" s="259" t="str">
        <f t="shared" si="1"/>
        <v>1708</v>
      </c>
      <c r="B52" s="5" t="s">
        <v>1395</v>
      </c>
      <c r="C52" s="230" t="s">
        <v>1113</v>
      </c>
      <c r="D52" s="230">
        <v>2.27109177E-2</v>
      </c>
    </row>
    <row r="53" spans="1:4" x14ac:dyDescent="0.15">
      <c r="A53" s="259" t="str">
        <f t="shared" si="1"/>
        <v>1708</v>
      </c>
      <c r="B53" s="5" t="s">
        <v>1395</v>
      </c>
      <c r="C53" s="230" t="s">
        <v>1262</v>
      </c>
      <c r="D53" s="230">
        <v>2.8207410799999999E-2</v>
      </c>
    </row>
    <row r="54" spans="1:4" x14ac:dyDescent="0.15">
      <c r="A54" s="259" t="str">
        <f t="shared" si="1"/>
        <v>1708</v>
      </c>
      <c r="B54" s="5" t="s">
        <v>1395</v>
      </c>
      <c r="C54" s="230" t="s">
        <v>1144</v>
      </c>
      <c r="D54" s="230">
        <v>3.1419991680000001E-3</v>
      </c>
    </row>
    <row r="55" spans="1:4" x14ac:dyDescent="0.15">
      <c r="A55" s="259" t="str">
        <f t="shared" si="1"/>
        <v>1708</v>
      </c>
      <c r="B55" s="5" t="s">
        <v>1395</v>
      </c>
      <c r="C55" s="230" t="s">
        <v>1145</v>
      </c>
      <c r="D55" s="230">
        <v>1.5875626E-3</v>
      </c>
    </row>
    <row r="56" spans="1:4" x14ac:dyDescent="0.15">
      <c r="A56" s="259" t="str">
        <f t="shared" si="1"/>
        <v>1708</v>
      </c>
      <c r="B56" s="5" t="s">
        <v>1395</v>
      </c>
      <c r="C56" s="230" t="s">
        <v>1268</v>
      </c>
      <c r="D56" s="230">
        <v>2.7871427099999999E-2</v>
      </c>
    </row>
    <row r="57" spans="1:4" x14ac:dyDescent="0.15">
      <c r="A57" s="259" t="str">
        <f t="shared" si="1"/>
        <v>1708</v>
      </c>
      <c r="B57" s="5" t="s">
        <v>1395</v>
      </c>
      <c r="C57" s="230" t="s">
        <v>1115</v>
      </c>
      <c r="D57" s="230">
        <v>3.2820140000000002E-3</v>
      </c>
    </row>
    <row r="58" spans="1:4" x14ac:dyDescent="0.15">
      <c r="A58" s="259" t="str">
        <f t="shared" si="1"/>
        <v>1708</v>
      </c>
      <c r="B58" s="5" t="s">
        <v>1395</v>
      </c>
      <c r="C58" s="230" t="s">
        <v>1270</v>
      </c>
      <c r="D58" s="230">
        <v>3.1367867999999998E-3</v>
      </c>
    </row>
    <row r="59" spans="1:4" x14ac:dyDescent="0.15">
      <c r="A59" s="259" t="str">
        <f t="shared" si="1"/>
        <v>1708</v>
      </c>
      <c r="B59" s="5" t="s">
        <v>1395</v>
      </c>
      <c r="C59" s="230" t="s">
        <v>1271</v>
      </c>
      <c r="D59" s="230">
        <v>6.3689974199999999E-2</v>
      </c>
    </row>
    <row r="60" spans="1:4" x14ac:dyDescent="0.15">
      <c r="A60" s="259" t="str">
        <f t="shared" si="1"/>
        <v>1708</v>
      </c>
      <c r="B60" s="5" t="s">
        <v>1395</v>
      </c>
      <c r="C60" s="230" t="s">
        <v>1272</v>
      </c>
      <c r="D60" s="230">
        <v>1.4681192500000001E-2</v>
      </c>
    </row>
    <row r="61" spans="1:4" x14ac:dyDescent="0.15">
      <c r="A61" s="259" t="str">
        <f t="shared" si="1"/>
        <v>1708</v>
      </c>
      <c r="B61" s="5" t="s">
        <v>1395</v>
      </c>
      <c r="C61" s="230" t="s">
        <v>1110</v>
      </c>
      <c r="D61" s="230">
        <v>1.7180510000000001E-4</v>
      </c>
    </row>
    <row r="62" spans="1:4" x14ac:dyDescent="0.15">
      <c r="A62" s="259" t="str">
        <f t="shared" si="1"/>
        <v>1709</v>
      </c>
      <c r="B62" s="5" t="s">
        <v>1426</v>
      </c>
      <c r="C62" s="230" t="s">
        <v>1113</v>
      </c>
      <c r="D62" s="230">
        <v>3.49173266E-2</v>
      </c>
    </row>
    <row r="63" spans="1:4" x14ac:dyDescent="0.15">
      <c r="A63" s="259" t="str">
        <f t="shared" si="1"/>
        <v>1709</v>
      </c>
      <c r="B63" s="5" t="s">
        <v>1426</v>
      </c>
      <c r="C63" s="230" t="s">
        <v>1262</v>
      </c>
      <c r="D63" s="230">
        <v>2.9846709699999998E-2</v>
      </c>
    </row>
    <row r="64" spans="1:4" x14ac:dyDescent="0.15">
      <c r="A64" s="259" t="str">
        <f t="shared" si="1"/>
        <v>1709</v>
      </c>
      <c r="B64" s="5" t="s">
        <v>1426</v>
      </c>
      <c r="C64" s="230" t="s">
        <v>1144</v>
      </c>
      <c r="D64" s="230">
        <v>2.3552559E-3</v>
      </c>
    </row>
    <row r="65" spans="1:4" x14ac:dyDescent="0.15">
      <c r="A65" s="259" t="str">
        <f t="shared" si="1"/>
        <v>1709</v>
      </c>
      <c r="B65" s="5" t="s">
        <v>1426</v>
      </c>
      <c r="C65" s="230" t="s">
        <v>1145</v>
      </c>
      <c r="D65" s="230">
        <v>3.6169689000000002E-3</v>
      </c>
    </row>
    <row r="66" spans="1:4" x14ac:dyDescent="0.15">
      <c r="A66" s="259" t="str">
        <f t="shared" si="1"/>
        <v>1709</v>
      </c>
      <c r="B66" s="5" t="s">
        <v>1426</v>
      </c>
      <c r="C66" s="230" t="s">
        <v>1268</v>
      </c>
      <c r="D66" s="230">
        <v>3.5285753599999997E-2</v>
      </c>
    </row>
    <row r="67" spans="1:4" x14ac:dyDescent="0.15">
      <c r="A67" s="259" t="str">
        <f t="shared" ref="A67:A81" si="12">RIGHT(B67,4)</f>
        <v>1709</v>
      </c>
      <c r="B67" s="5" t="s">
        <v>1426</v>
      </c>
      <c r="C67" s="230" t="s">
        <v>1115</v>
      </c>
      <c r="D67" s="230">
        <v>3.7718439999999999E-3</v>
      </c>
    </row>
    <row r="68" spans="1:4" x14ac:dyDescent="0.15">
      <c r="A68" s="259" t="str">
        <f t="shared" si="12"/>
        <v>1709</v>
      </c>
      <c r="B68" s="5" t="s">
        <v>1426</v>
      </c>
      <c r="C68" s="230" t="s">
        <v>1270</v>
      </c>
      <c r="D68" s="230">
        <v>3.5097227000000001E-3</v>
      </c>
    </row>
    <row r="69" spans="1:4" x14ac:dyDescent="0.15">
      <c r="A69" s="259" t="str">
        <f t="shared" si="12"/>
        <v>1709</v>
      </c>
      <c r="B69" s="5" t="s">
        <v>1426</v>
      </c>
      <c r="C69" s="230" t="s">
        <v>1271</v>
      </c>
      <c r="D69" s="230">
        <v>1.4740616500000001E-2</v>
      </c>
    </row>
    <row r="70" spans="1:4" x14ac:dyDescent="0.15">
      <c r="A70" s="259" t="str">
        <f t="shared" si="12"/>
        <v>1709</v>
      </c>
      <c r="B70" s="5" t="s">
        <v>1426</v>
      </c>
      <c r="C70" s="230" t="s">
        <v>1272</v>
      </c>
      <c r="D70" s="230">
        <v>1.9309887499999998E-2</v>
      </c>
    </row>
    <row r="71" spans="1:4" x14ac:dyDescent="0.15">
      <c r="A71" s="259" t="str">
        <f t="shared" si="12"/>
        <v>1709</v>
      </c>
      <c r="B71" s="5" t="s">
        <v>1426</v>
      </c>
      <c r="C71" s="230" t="s">
        <v>1110</v>
      </c>
      <c r="D71" s="230">
        <v>9.4645420000000007E-4</v>
      </c>
    </row>
    <row r="72" spans="1:4" x14ac:dyDescent="0.15">
      <c r="A72" s="259" t="str">
        <f t="shared" si="12"/>
        <v>1710</v>
      </c>
      <c r="B72" s="5" t="s">
        <v>1427</v>
      </c>
      <c r="C72" s="230" t="s">
        <v>1113</v>
      </c>
      <c r="D72" s="230">
        <v>4.1286766399999994E-2</v>
      </c>
    </row>
    <row r="73" spans="1:4" x14ac:dyDescent="0.15">
      <c r="A73" s="259" t="str">
        <f t="shared" si="12"/>
        <v>1710</v>
      </c>
      <c r="B73" s="5" t="s">
        <v>1427</v>
      </c>
      <c r="C73" s="230" t="s">
        <v>1262</v>
      </c>
      <c r="D73" s="230">
        <v>3.1236249899999999E-2</v>
      </c>
    </row>
    <row r="74" spans="1:4" x14ac:dyDescent="0.15">
      <c r="A74" s="259" t="str">
        <f t="shared" si="12"/>
        <v>1710</v>
      </c>
      <c r="B74" s="5" t="s">
        <v>1427</v>
      </c>
      <c r="C74" s="230" t="s">
        <v>1144</v>
      </c>
      <c r="D74" s="230">
        <v>3.4109548000000002E-3</v>
      </c>
    </row>
    <row r="75" spans="1:4" x14ac:dyDescent="0.15">
      <c r="A75" s="259" t="str">
        <f t="shared" si="12"/>
        <v>1710</v>
      </c>
      <c r="B75" s="5" t="s">
        <v>1427</v>
      </c>
      <c r="C75" s="230" t="s">
        <v>1145</v>
      </c>
      <c r="D75" s="230">
        <v>6.5084974999999991E-3</v>
      </c>
    </row>
    <row r="76" spans="1:4" x14ac:dyDescent="0.15">
      <c r="A76" s="259" t="str">
        <f t="shared" si="12"/>
        <v>1710</v>
      </c>
      <c r="B76" s="5" t="s">
        <v>1427</v>
      </c>
      <c r="C76" s="230" t="s">
        <v>1268</v>
      </c>
      <c r="D76" s="230">
        <v>2.43411875E-2</v>
      </c>
    </row>
    <row r="77" spans="1:4" x14ac:dyDescent="0.15">
      <c r="A77" s="259" t="str">
        <f t="shared" si="12"/>
        <v>1710</v>
      </c>
      <c r="B77" s="5" t="s">
        <v>1427</v>
      </c>
      <c r="C77" s="230" t="s">
        <v>1115</v>
      </c>
      <c r="D77" s="230">
        <v>1.5609958E-3</v>
      </c>
    </row>
    <row r="78" spans="1:4" x14ac:dyDescent="0.15">
      <c r="A78" s="259" t="str">
        <f t="shared" si="12"/>
        <v>1710</v>
      </c>
      <c r="B78" s="5" t="s">
        <v>1427</v>
      </c>
      <c r="C78" s="230" t="s">
        <v>1270</v>
      </c>
      <c r="D78" s="230">
        <v>7.4016863863999999E-3</v>
      </c>
    </row>
    <row r="79" spans="1:4" x14ac:dyDescent="0.15">
      <c r="A79" s="259" t="str">
        <f t="shared" si="12"/>
        <v>1710</v>
      </c>
      <c r="B79" s="5" t="s">
        <v>1427</v>
      </c>
      <c r="C79" s="230" t="s">
        <v>1271</v>
      </c>
      <c r="D79" s="230">
        <v>1.48525593E-2</v>
      </c>
    </row>
    <row r="80" spans="1:4" x14ac:dyDescent="0.15">
      <c r="A80" s="259" t="str">
        <f t="shared" si="12"/>
        <v>1710</v>
      </c>
      <c r="B80" s="5" t="s">
        <v>1427</v>
      </c>
      <c r="C80" s="230" t="s">
        <v>1272</v>
      </c>
      <c r="D80" s="230">
        <v>2.51256807E-2</v>
      </c>
    </row>
    <row r="81" spans="1:4" x14ac:dyDescent="0.15">
      <c r="A81" s="259" t="str">
        <f t="shared" si="12"/>
        <v>1710</v>
      </c>
      <c r="B81" s="5" t="s">
        <v>1427</v>
      </c>
      <c r="C81" s="230" t="s">
        <v>1110</v>
      </c>
      <c r="D81" s="230">
        <v>2.5705470999999999E-3</v>
      </c>
    </row>
    <row r="82" spans="1:4" x14ac:dyDescent="0.15">
      <c r="B82" s="5"/>
    </row>
    <row r="83" spans="1:4" x14ac:dyDescent="0.15">
      <c r="B83" s="5"/>
    </row>
    <row r="84" spans="1:4" x14ac:dyDescent="0.15">
      <c r="B84" s="5"/>
    </row>
    <row r="85" spans="1:4" x14ac:dyDescent="0.15">
      <c r="B85" s="5"/>
    </row>
    <row r="86" spans="1:4" x14ac:dyDescent="0.15">
      <c r="B86" s="5"/>
    </row>
    <row r="87" spans="1:4" x14ac:dyDescent="0.15">
      <c r="B87" s="5"/>
    </row>
    <row r="88" spans="1:4" x14ac:dyDescent="0.15">
      <c r="B88" s="5"/>
    </row>
    <row r="89" spans="1:4" x14ac:dyDescent="0.15">
      <c r="B89" s="5"/>
    </row>
    <row r="90" spans="1:4" x14ac:dyDescent="0.15">
      <c r="B90" s="5"/>
    </row>
    <row r="91" spans="1:4" x14ac:dyDescent="0.15">
      <c r="B91" s="5"/>
    </row>
    <row r="92" spans="1:4" x14ac:dyDescent="0.15">
      <c r="B92" s="5"/>
    </row>
    <row r="93" spans="1:4" x14ac:dyDescent="0.15">
      <c r="B93" s="5"/>
    </row>
    <row r="94" spans="1:4" x14ac:dyDescent="0.15">
      <c r="B94" s="5"/>
    </row>
    <row r="95" spans="1:4" x14ac:dyDescent="0.15">
      <c r="B95" s="5"/>
    </row>
    <row r="96" spans="1:4" x14ac:dyDescent="0.15">
      <c r="B96" s="5"/>
    </row>
    <row r="97" spans="2:2" x14ac:dyDescent="0.15">
      <c r="B97" s="5"/>
    </row>
    <row r="98" spans="2:2" x14ac:dyDescent="0.15">
      <c r="B98" s="5"/>
    </row>
    <row r="99" spans="2:2" x14ac:dyDescent="0.15">
      <c r="B99" s="5"/>
    </row>
    <row r="100" spans="2:2" x14ac:dyDescent="0.15">
      <c r="B100" s="5"/>
    </row>
    <row r="101" spans="2:2" x14ac:dyDescent="0.15">
      <c r="B101" s="5"/>
    </row>
    <row r="102" spans="2:2" x14ac:dyDescent="0.15">
      <c r="B102" s="5"/>
    </row>
    <row r="103" spans="2:2" x14ac:dyDescent="0.15">
      <c r="B103" s="5"/>
    </row>
    <row r="104" spans="2:2" x14ac:dyDescent="0.15">
      <c r="B104" s="5"/>
    </row>
    <row r="105" spans="2:2" x14ac:dyDescent="0.15">
      <c r="B105" s="5"/>
    </row>
    <row r="106" spans="2:2" x14ac:dyDescent="0.15">
      <c r="B106" s="5"/>
    </row>
    <row r="107" spans="2:2" x14ac:dyDescent="0.15">
      <c r="B107" s="5"/>
    </row>
    <row r="108" spans="2:2" x14ac:dyDescent="0.15">
      <c r="B108" s="5"/>
    </row>
    <row r="109" spans="2:2" x14ac:dyDescent="0.15">
      <c r="B109" s="5"/>
    </row>
    <row r="110" spans="2:2" x14ac:dyDescent="0.15">
      <c r="B110" s="5"/>
    </row>
    <row r="111" spans="2:2" x14ac:dyDescent="0.15">
      <c r="B111" s="5"/>
    </row>
    <row r="112" spans="2:2" x14ac:dyDescent="0.15">
      <c r="B112" s="5"/>
    </row>
    <row r="113" spans="2:2" x14ac:dyDescent="0.15">
      <c r="B113" s="5"/>
    </row>
    <row r="114" spans="2:2" x14ac:dyDescent="0.15">
      <c r="B114" s="5"/>
    </row>
    <row r="115" spans="2:2" x14ac:dyDescent="0.15">
      <c r="B115" s="5"/>
    </row>
    <row r="116" spans="2:2" x14ac:dyDescent="0.15">
      <c r="B116" s="5"/>
    </row>
    <row r="117" spans="2:2" x14ac:dyDescent="0.15">
      <c r="B117" s="5"/>
    </row>
    <row r="118" spans="2:2" x14ac:dyDescent="0.15">
      <c r="B118" s="5"/>
    </row>
    <row r="119" spans="2:2" x14ac:dyDescent="0.15">
      <c r="B119" s="5"/>
    </row>
    <row r="120" spans="2:2" x14ac:dyDescent="0.15">
      <c r="B120" s="5"/>
    </row>
    <row r="121" spans="2:2" x14ac:dyDescent="0.15">
      <c r="B121" s="5"/>
    </row>
    <row r="122" spans="2:2" x14ac:dyDescent="0.15">
      <c r="B122" s="5"/>
    </row>
    <row r="123" spans="2:2" x14ac:dyDescent="0.15">
      <c r="B123" s="5"/>
    </row>
    <row r="124" spans="2:2" x14ac:dyDescent="0.15">
      <c r="B124" s="5"/>
    </row>
    <row r="125" spans="2:2" x14ac:dyDescent="0.15">
      <c r="B125" s="5"/>
    </row>
    <row r="126" spans="2:2" x14ac:dyDescent="0.15">
      <c r="B126" s="5"/>
    </row>
    <row r="127" spans="2:2" x14ac:dyDescent="0.15">
      <c r="B127" s="5"/>
    </row>
    <row r="128" spans="2:2" x14ac:dyDescent="0.15">
      <c r="B128" s="5"/>
    </row>
    <row r="129" spans="2:2" x14ac:dyDescent="0.15">
      <c r="B129" s="5"/>
    </row>
    <row r="130" spans="2:2" x14ac:dyDescent="0.15">
      <c r="B130" s="5"/>
    </row>
    <row r="131" spans="2:2" x14ac:dyDescent="0.15">
      <c r="B131" s="5"/>
    </row>
    <row r="132" spans="2:2" x14ac:dyDescent="0.15">
      <c r="B132" s="5"/>
    </row>
    <row r="133" spans="2:2" x14ac:dyDescent="0.15">
      <c r="B133" s="5"/>
    </row>
    <row r="134" spans="2:2" x14ac:dyDescent="0.15">
      <c r="B134" s="5"/>
    </row>
    <row r="135" spans="2:2" x14ac:dyDescent="0.15">
      <c r="B135" s="5"/>
    </row>
    <row r="136" spans="2:2" x14ac:dyDescent="0.15">
      <c r="B136" s="5"/>
    </row>
    <row r="137" spans="2:2" x14ac:dyDescent="0.15">
      <c r="B137" s="5"/>
    </row>
    <row r="138" spans="2:2" x14ac:dyDescent="0.15">
      <c r="B138" s="5"/>
    </row>
    <row r="139" spans="2:2" x14ac:dyDescent="0.15">
      <c r="B139" s="5"/>
    </row>
    <row r="140" spans="2:2" x14ac:dyDescent="0.15">
      <c r="B140" s="5"/>
    </row>
    <row r="141" spans="2:2" x14ac:dyDescent="0.15">
      <c r="B141" s="5"/>
    </row>
    <row r="142" spans="2:2" x14ac:dyDescent="0.15">
      <c r="B142" s="5"/>
    </row>
    <row r="143" spans="2:2" x14ac:dyDescent="0.15">
      <c r="B143" s="5"/>
    </row>
    <row r="144" spans="2:2" x14ac:dyDescent="0.15">
      <c r="B144" s="5"/>
    </row>
    <row r="145" spans="2:2" x14ac:dyDescent="0.15">
      <c r="B145" s="5"/>
    </row>
    <row r="146" spans="2:2" x14ac:dyDescent="0.15">
      <c r="B146" s="5"/>
    </row>
    <row r="147" spans="2:2" x14ac:dyDescent="0.15">
      <c r="B147" s="5"/>
    </row>
    <row r="148" spans="2:2" x14ac:dyDescent="0.15">
      <c r="B148" s="5"/>
    </row>
    <row r="149" spans="2:2" x14ac:dyDescent="0.15">
      <c r="B149" s="5"/>
    </row>
    <row r="150" spans="2:2" x14ac:dyDescent="0.15">
      <c r="B150" s="5"/>
    </row>
    <row r="151" spans="2:2" x14ac:dyDescent="0.15">
      <c r="B151" s="5"/>
    </row>
    <row r="152" spans="2:2" x14ac:dyDescent="0.15">
      <c r="B152" s="5"/>
    </row>
    <row r="153" spans="2:2" x14ac:dyDescent="0.15">
      <c r="B153" s="5"/>
    </row>
    <row r="154" spans="2:2" x14ac:dyDescent="0.15">
      <c r="B154" s="5"/>
    </row>
    <row r="155" spans="2:2" x14ac:dyDescent="0.15">
      <c r="B155" s="5"/>
    </row>
    <row r="156" spans="2:2" x14ac:dyDescent="0.15">
      <c r="B156" s="5"/>
    </row>
    <row r="157" spans="2:2" x14ac:dyDescent="0.15">
      <c r="B157" s="5"/>
    </row>
    <row r="158" spans="2:2" x14ac:dyDescent="0.15">
      <c r="B158" s="5"/>
    </row>
    <row r="159" spans="2:2" x14ac:dyDescent="0.15">
      <c r="B159" s="5"/>
    </row>
    <row r="160" spans="2:2" x14ac:dyDescent="0.15">
      <c r="B160" s="5"/>
    </row>
    <row r="161" spans="2:2" x14ac:dyDescent="0.15">
      <c r="B161" s="5"/>
    </row>
    <row r="162" spans="2:2" x14ac:dyDescent="0.15">
      <c r="B162" s="5"/>
    </row>
    <row r="163" spans="2:2" x14ac:dyDescent="0.15">
      <c r="B163" s="5"/>
    </row>
    <row r="164" spans="2:2" x14ac:dyDescent="0.15">
      <c r="B164" s="5"/>
    </row>
    <row r="165" spans="2:2" x14ac:dyDescent="0.15">
      <c r="B165" s="5"/>
    </row>
    <row r="166" spans="2:2" x14ac:dyDescent="0.15">
      <c r="B166" s="5"/>
    </row>
    <row r="167" spans="2:2" x14ac:dyDescent="0.15">
      <c r="B167" s="5"/>
    </row>
    <row r="168" spans="2:2" x14ac:dyDescent="0.15">
      <c r="B168" s="5"/>
    </row>
    <row r="169" spans="2:2" x14ac:dyDescent="0.15">
      <c r="B169" s="5"/>
    </row>
    <row r="170" spans="2:2" x14ac:dyDescent="0.15">
      <c r="B170" s="5"/>
    </row>
    <row r="171" spans="2:2" x14ac:dyDescent="0.15">
      <c r="B171" s="5"/>
    </row>
  </sheetData>
  <phoneticPr fontId="24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O774"/>
  <sheetViews>
    <sheetView tabSelected="1" workbookViewId="0">
      <pane ySplit="1" topLeftCell="A205" activePane="bottomLeft" state="frozen"/>
      <selection activeCell="C16" sqref="C16"/>
      <selection pane="bottomLeft" activeCell="A2" sqref="A2:B288"/>
    </sheetView>
  </sheetViews>
  <sheetFormatPr defaultRowHeight="13.5" x14ac:dyDescent="0.15"/>
  <cols>
    <col min="1" max="13" width="9" style="230"/>
    <col min="14" max="14" width="11.5" style="230" customWidth="1"/>
    <col min="15" max="16384" width="9" style="230"/>
  </cols>
  <sheetData>
    <row r="1" spans="1:15" x14ac:dyDescent="0.15">
      <c r="A1" s="230" t="s">
        <v>1097</v>
      </c>
      <c r="B1" s="230" t="s">
        <v>1098</v>
      </c>
      <c r="C1" s="230" t="s">
        <v>1099</v>
      </c>
      <c r="D1" s="230" t="s">
        <v>1100</v>
      </c>
      <c r="E1" s="230" t="s">
        <v>1101</v>
      </c>
      <c r="F1" s="230" t="s">
        <v>1102</v>
      </c>
      <c r="G1" s="230" t="s">
        <v>1103</v>
      </c>
      <c r="H1" s="230" t="s">
        <v>1104</v>
      </c>
      <c r="I1" s="230" t="s">
        <v>1105</v>
      </c>
      <c r="J1" s="230" t="s">
        <v>1106</v>
      </c>
      <c r="K1" s="230" t="s">
        <v>1107</v>
      </c>
      <c r="L1" s="230" t="s">
        <v>1108</v>
      </c>
      <c r="M1" s="230" t="s">
        <v>1109</v>
      </c>
    </row>
    <row r="2" spans="1:15" x14ac:dyDescent="0.15">
      <c r="A2" s="5" t="s">
        <v>1390</v>
      </c>
      <c r="B2" s="230" t="s">
        <v>1113</v>
      </c>
      <c r="C2" s="230">
        <v>1</v>
      </c>
      <c r="D2" s="230">
        <v>45891</v>
      </c>
      <c r="E2" s="230">
        <v>0.3967304384</v>
      </c>
      <c r="F2" s="230">
        <v>7774</v>
      </c>
      <c r="G2" s="230">
        <v>0.40690918609999999</v>
      </c>
      <c r="H2" s="230">
        <v>1.0178747700000001E-2</v>
      </c>
      <c r="I2" s="230">
        <v>1.0256565837</v>
      </c>
      <c r="J2" s="230">
        <v>2.5332976900000002E-2</v>
      </c>
      <c r="K2" s="148">
        <v>2.5785800000000002E-4</v>
      </c>
      <c r="L2" s="148">
        <v>2.5785800000000002E-4</v>
      </c>
      <c r="M2" s="230">
        <f>IF(B2=B1,"",SUMIFS($K:$K,$B:$B,B2,$A:$A,A2))</f>
        <v>1.6058503000000001E-3</v>
      </c>
    </row>
    <row r="3" spans="1:15" hidden="1" x14ac:dyDescent="0.15">
      <c r="A3" s="5" t="s">
        <v>1390</v>
      </c>
      <c r="B3" s="230" t="s">
        <v>1113</v>
      </c>
      <c r="C3" s="230">
        <v>2</v>
      </c>
      <c r="D3" s="230">
        <v>22962</v>
      </c>
      <c r="E3" s="230">
        <v>0.19850786270000001</v>
      </c>
      <c r="F3" s="230">
        <v>3682</v>
      </c>
      <c r="G3" s="230">
        <v>0.19272441770000001</v>
      </c>
      <c r="H3" s="230">
        <v>-5.7834449999999999E-3</v>
      </c>
      <c r="I3" s="230">
        <v>0.97086541100000001</v>
      </c>
      <c r="J3" s="230">
        <v>-2.9567428999999999E-2</v>
      </c>
      <c r="K3" s="148">
        <v>1.7100160000000001E-4</v>
      </c>
      <c r="L3" s="230">
        <v>4.2885960000000001E-4</v>
      </c>
      <c r="M3" s="230" t="str">
        <f t="shared" ref="M3:M66" si="0">IF(B3=B2,"",SUMIFS($K:$K,$B:$B,B3,$A:$A,A3))</f>
        <v/>
      </c>
      <c r="O3" s="5"/>
    </row>
    <row r="4" spans="1:15" hidden="1" x14ac:dyDescent="0.15">
      <c r="A4" s="5" t="s">
        <v>1390</v>
      </c>
      <c r="B4" s="230" t="s">
        <v>1113</v>
      </c>
      <c r="C4" s="230">
        <v>3</v>
      </c>
      <c r="D4" s="230">
        <v>15369</v>
      </c>
      <c r="E4" s="230">
        <v>0.13286592380000001</v>
      </c>
      <c r="F4" s="230">
        <v>2492</v>
      </c>
      <c r="G4" s="230">
        <v>0.1304370584</v>
      </c>
      <c r="H4" s="230">
        <v>-2.4288650000000001E-3</v>
      </c>
      <c r="I4" s="230">
        <v>0.98171942560000003</v>
      </c>
      <c r="J4" s="230">
        <v>-1.8449729000000002E-2</v>
      </c>
      <c r="K4" s="148">
        <v>4.4811899999999997E-5</v>
      </c>
      <c r="L4" s="230">
        <v>4.7367150000000001E-4</v>
      </c>
      <c r="M4" s="230" t="str">
        <f t="shared" si="0"/>
        <v/>
      </c>
      <c r="O4" s="5"/>
    </row>
    <row r="5" spans="1:15" hidden="1" x14ac:dyDescent="0.15">
      <c r="A5" s="5" t="s">
        <v>1390</v>
      </c>
      <c r="B5" s="230" t="s">
        <v>1113</v>
      </c>
      <c r="C5" s="230">
        <v>4</v>
      </c>
      <c r="D5" s="230">
        <v>22893</v>
      </c>
      <c r="E5" s="230">
        <v>0.19791135360000001</v>
      </c>
      <c r="F5" s="230">
        <v>3604</v>
      </c>
      <c r="G5" s="230">
        <v>0.1886417168</v>
      </c>
      <c r="H5" s="230">
        <v>-9.2696370000000007E-3</v>
      </c>
      <c r="I5" s="230">
        <v>0.95316268339999999</v>
      </c>
      <c r="J5" s="230">
        <v>-4.7969682999999999E-2</v>
      </c>
      <c r="K5" s="148">
        <v>4.4466150000000001E-4</v>
      </c>
      <c r="L5" s="230">
        <v>9.1833300000000002E-4</v>
      </c>
      <c r="M5" s="230" t="str">
        <f t="shared" si="0"/>
        <v/>
      </c>
      <c r="O5" s="5"/>
    </row>
    <row r="6" spans="1:15" hidden="1" x14ac:dyDescent="0.15">
      <c r="A6" s="5" t="s">
        <v>1390</v>
      </c>
      <c r="B6" s="230" t="s">
        <v>1113</v>
      </c>
      <c r="C6" s="230">
        <v>5</v>
      </c>
      <c r="D6" s="230">
        <v>8558</v>
      </c>
      <c r="E6" s="230">
        <v>7.3984421600000003E-2</v>
      </c>
      <c r="F6" s="230">
        <v>1553</v>
      </c>
      <c r="G6" s="230">
        <v>8.1287621000000004E-2</v>
      </c>
      <c r="H6" s="230">
        <v>7.3031993999999999E-3</v>
      </c>
      <c r="I6" s="230">
        <v>1.0987126652000001</v>
      </c>
      <c r="J6" s="230">
        <v>9.4139190100000006E-2</v>
      </c>
      <c r="K6" s="148">
        <v>6.875173E-4</v>
      </c>
      <c r="L6" s="148">
        <v>1.6058502999999999E-3</v>
      </c>
      <c r="M6" s="230" t="str">
        <f t="shared" si="0"/>
        <v/>
      </c>
      <c r="O6" s="5"/>
    </row>
    <row r="7" spans="1:15" x14ac:dyDescent="0.15">
      <c r="A7" s="5" t="s">
        <v>1390</v>
      </c>
      <c r="B7" s="230" t="s">
        <v>1262</v>
      </c>
      <c r="C7" s="230">
        <v>1</v>
      </c>
      <c r="D7" s="230">
        <v>9153</v>
      </c>
      <c r="E7" s="230">
        <v>7.9128232199999995E-2</v>
      </c>
      <c r="F7" s="230">
        <v>1004</v>
      </c>
      <c r="G7" s="230">
        <v>5.2551687999999999E-2</v>
      </c>
      <c r="H7" s="230">
        <v>-2.6576544000000001E-2</v>
      </c>
      <c r="I7" s="230">
        <v>0.66413322519999995</v>
      </c>
      <c r="J7" s="230">
        <v>-0.40927250900000001</v>
      </c>
      <c r="K7" s="148">
        <v>1.08770489E-2</v>
      </c>
      <c r="L7" s="148">
        <v>1.08770489E-2</v>
      </c>
      <c r="M7" s="230">
        <f t="shared" si="0"/>
        <v>3.8451225899999997E-2</v>
      </c>
      <c r="O7" s="5"/>
    </row>
    <row r="8" spans="1:15" hidden="1" x14ac:dyDescent="0.15">
      <c r="A8" s="5" t="s">
        <v>1390</v>
      </c>
      <c r="B8" s="230" t="s">
        <v>1262</v>
      </c>
      <c r="C8" s="230">
        <v>2</v>
      </c>
      <c r="D8" s="230">
        <v>33917</v>
      </c>
      <c r="E8" s="230">
        <v>0.29321449259999999</v>
      </c>
      <c r="F8" s="230">
        <v>4736</v>
      </c>
      <c r="G8" s="230">
        <v>0.2478932217</v>
      </c>
      <c r="H8" s="230">
        <v>-4.5321271000000003E-2</v>
      </c>
      <c r="I8" s="230">
        <v>0.84543304630000005</v>
      </c>
      <c r="J8" s="230">
        <v>-0.16790630200000001</v>
      </c>
      <c r="K8" s="148">
        <v>7.6097270000000002E-3</v>
      </c>
      <c r="L8" s="148">
        <v>1.8486775899999999E-2</v>
      </c>
      <c r="M8" s="230" t="str">
        <f t="shared" si="0"/>
        <v/>
      </c>
      <c r="O8" s="5"/>
    </row>
    <row r="9" spans="1:15" hidden="1" x14ac:dyDescent="0.15">
      <c r="A9" s="5" t="s">
        <v>1390</v>
      </c>
      <c r="B9" s="230" t="s">
        <v>1262</v>
      </c>
      <c r="C9" s="230">
        <v>3</v>
      </c>
      <c r="D9" s="230">
        <v>49572</v>
      </c>
      <c r="E9" s="230">
        <v>0.42855290340000002</v>
      </c>
      <c r="F9" s="230">
        <v>9146</v>
      </c>
      <c r="G9" s="230">
        <v>0.47872284739999998</v>
      </c>
      <c r="H9" s="148">
        <v>5.0169944000000001E-2</v>
      </c>
      <c r="I9" s="230">
        <v>1.1170682628999999</v>
      </c>
      <c r="J9" s="230">
        <v>0.110707631</v>
      </c>
      <c r="K9" s="148">
        <v>5.5541955999999998E-3</v>
      </c>
      <c r="L9" s="230">
        <v>2.4040971599999999E-2</v>
      </c>
      <c r="M9" s="230" t="str">
        <f t="shared" si="0"/>
        <v/>
      </c>
    </row>
    <row r="10" spans="1:15" hidden="1" x14ac:dyDescent="0.15">
      <c r="A10" s="5" t="s">
        <v>1390</v>
      </c>
      <c r="B10" s="230" t="s">
        <v>1262</v>
      </c>
      <c r="C10" s="230">
        <v>4</v>
      </c>
      <c r="D10" s="230">
        <v>15160</v>
      </c>
      <c r="E10" s="230">
        <v>0.13105910630000001</v>
      </c>
      <c r="F10" s="230">
        <v>3235</v>
      </c>
      <c r="G10" s="230">
        <v>0.16932740120000001</v>
      </c>
      <c r="H10" s="230">
        <v>3.8268294899999999E-2</v>
      </c>
      <c r="I10" s="230">
        <v>1.2919926438</v>
      </c>
      <c r="J10" s="230">
        <v>0.25618571169999999</v>
      </c>
      <c r="K10" s="148">
        <v>9.8037903999999999E-3</v>
      </c>
      <c r="L10" s="230">
        <v>3.3844761899999999E-2</v>
      </c>
      <c r="M10" s="230" t="str">
        <f t="shared" si="0"/>
        <v/>
      </c>
    </row>
    <row r="11" spans="1:15" hidden="1" x14ac:dyDescent="0.15">
      <c r="A11" s="5" t="s">
        <v>1390</v>
      </c>
      <c r="B11" s="230" t="s">
        <v>1262</v>
      </c>
      <c r="C11" s="230">
        <v>5</v>
      </c>
      <c r="D11" s="230">
        <v>7871</v>
      </c>
      <c r="E11" s="230">
        <v>6.8045265499999993E-2</v>
      </c>
      <c r="F11" s="230">
        <v>984</v>
      </c>
      <c r="G11" s="230">
        <v>5.1504841699999998E-2</v>
      </c>
      <c r="H11" s="230">
        <v>-1.6540424000000001E-2</v>
      </c>
      <c r="I11" s="230">
        <v>0.75692028330000005</v>
      </c>
      <c r="J11" s="230">
        <v>-0.27849733700000001</v>
      </c>
      <c r="K11" s="148">
        <v>4.6064640000000002E-3</v>
      </c>
      <c r="L11" s="230">
        <v>3.8451225899999997E-2</v>
      </c>
      <c r="M11" s="230" t="str">
        <f t="shared" si="0"/>
        <v/>
      </c>
    </row>
    <row r="12" spans="1:15" x14ac:dyDescent="0.15">
      <c r="A12" s="5" t="s">
        <v>1390</v>
      </c>
      <c r="B12" s="230" t="s">
        <v>1144</v>
      </c>
      <c r="C12" s="230">
        <v>1</v>
      </c>
      <c r="D12" s="230">
        <v>22243</v>
      </c>
      <c r="E12" s="230">
        <v>0.19229206469999999</v>
      </c>
      <c r="F12" s="230">
        <v>3832</v>
      </c>
      <c r="G12" s="230">
        <v>0.2005757655</v>
      </c>
      <c r="H12" s="230">
        <v>8.2837008E-3</v>
      </c>
      <c r="I12" s="230">
        <v>1.0430787449000001</v>
      </c>
      <c r="J12" s="230">
        <v>4.2176671700000001E-2</v>
      </c>
      <c r="K12" s="230">
        <v>3.493789E-4</v>
      </c>
      <c r="L12" s="230">
        <v>3.493789E-4</v>
      </c>
      <c r="M12" s="230">
        <f t="shared" si="0"/>
        <v>4.8860280000000006E-3</v>
      </c>
    </row>
    <row r="13" spans="1:15" hidden="1" x14ac:dyDescent="0.15">
      <c r="A13" s="5" t="s">
        <v>1390</v>
      </c>
      <c r="B13" s="230" t="s">
        <v>1144</v>
      </c>
      <c r="C13" s="230">
        <v>2</v>
      </c>
      <c r="D13" s="230">
        <v>19637</v>
      </c>
      <c r="E13" s="230">
        <v>0.1697630389</v>
      </c>
      <c r="F13" s="230">
        <v>3685</v>
      </c>
      <c r="G13" s="230">
        <v>0.19288144460000001</v>
      </c>
      <c r="H13" s="230">
        <v>2.3118405700000001E-2</v>
      </c>
      <c r="I13" s="230">
        <v>1.1361804423999999</v>
      </c>
      <c r="J13" s="230">
        <v>0.1276721478</v>
      </c>
      <c r="K13" s="148">
        <v>2.9515765000000002E-3</v>
      </c>
      <c r="L13" s="230">
        <v>3.3009554000000001E-3</v>
      </c>
      <c r="M13" s="230" t="str">
        <f t="shared" si="0"/>
        <v/>
      </c>
    </row>
    <row r="14" spans="1:15" hidden="1" x14ac:dyDescent="0.15">
      <c r="A14" s="5" t="s">
        <v>1390</v>
      </c>
      <c r="B14" s="230" t="s">
        <v>1144</v>
      </c>
      <c r="C14" s="230">
        <v>3</v>
      </c>
      <c r="D14" s="230">
        <v>73793</v>
      </c>
      <c r="E14" s="230">
        <v>0.63794489639999996</v>
      </c>
      <c r="F14" s="230">
        <v>11588</v>
      </c>
      <c r="G14" s="230">
        <v>0.60654278979999998</v>
      </c>
      <c r="H14" s="230">
        <v>-3.1402106999999999E-2</v>
      </c>
      <c r="I14" s="230">
        <v>0.95077614580000003</v>
      </c>
      <c r="J14" s="230">
        <v>-5.0476632E-2</v>
      </c>
      <c r="K14" s="148">
        <v>1.5850726000000001E-3</v>
      </c>
      <c r="L14" s="230">
        <v>4.8860279999999997E-3</v>
      </c>
      <c r="M14" s="230" t="str">
        <f t="shared" si="0"/>
        <v/>
      </c>
    </row>
    <row r="15" spans="1:15" x14ac:dyDescent="0.15">
      <c r="A15" s="5" t="s">
        <v>1390</v>
      </c>
      <c r="B15" s="230" t="s">
        <v>1145</v>
      </c>
      <c r="C15" s="230">
        <v>1</v>
      </c>
      <c r="D15" s="230">
        <v>47082</v>
      </c>
      <c r="E15" s="230">
        <v>0.40702670460000001</v>
      </c>
      <c r="F15" s="230">
        <v>7965</v>
      </c>
      <c r="G15" s="230">
        <v>0.416906569</v>
      </c>
      <c r="H15" s="230">
        <v>9.8798644000000005E-3</v>
      </c>
      <c r="I15" s="230">
        <v>1.0242732584000001</v>
      </c>
      <c r="J15" s="230">
        <v>2.3983344899999998E-2</v>
      </c>
      <c r="K15" s="230">
        <v>2.369522E-4</v>
      </c>
      <c r="L15" s="230">
        <v>2.369522E-4</v>
      </c>
      <c r="M15" s="230">
        <f t="shared" si="0"/>
        <v>7.36790137389E-4</v>
      </c>
    </row>
    <row r="16" spans="1:15" hidden="1" x14ac:dyDescent="0.15">
      <c r="A16" s="5" t="s">
        <v>1390</v>
      </c>
      <c r="B16" s="230" t="s">
        <v>1145</v>
      </c>
      <c r="C16" s="230">
        <v>2</v>
      </c>
      <c r="D16" s="230">
        <v>38180</v>
      </c>
      <c r="E16" s="230">
        <v>0.33006838240000003</v>
      </c>
      <c r="F16" s="230">
        <v>6280</v>
      </c>
      <c r="G16" s="230">
        <v>0.3287097618</v>
      </c>
      <c r="H16" s="230">
        <v>-1.358621E-3</v>
      </c>
      <c r="I16" s="230">
        <v>0.99588382090000005</v>
      </c>
      <c r="J16" s="230">
        <v>-4.124674E-3</v>
      </c>
      <c r="K16" s="148">
        <v>5.6038667999999997E-6</v>
      </c>
      <c r="L16" s="230">
        <v>2.4255610000000001E-4</v>
      </c>
      <c r="M16" s="230" t="str">
        <f t="shared" si="0"/>
        <v/>
      </c>
    </row>
    <row r="17" spans="1:13" hidden="1" x14ac:dyDescent="0.15">
      <c r="A17" s="5" t="s">
        <v>1390</v>
      </c>
      <c r="B17" s="230" t="s">
        <v>1145</v>
      </c>
      <c r="C17" s="230">
        <v>3</v>
      </c>
      <c r="D17" s="230">
        <v>8960</v>
      </c>
      <c r="E17" s="230">
        <v>7.7459735599999996E-2</v>
      </c>
      <c r="F17" s="230">
        <v>1450</v>
      </c>
      <c r="G17" s="230">
        <v>7.5896362199999998E-2</v>
      </c>
      <c r="H17" s="230">
        <v>-1.5633730000000001E-3</v>
      </c>
      <c r="I17" s="230">
        <v>0.9798169538</v>
      </c>
      <c r="J17" s="230">
        <v>-2.0389507000000001E-2</v>
      </c>
      <c r="K17" s="148">
        <v>3.1876399999999999E-5</v>
      </c>
      <c r="L17" s="148">
        <v>2.7443250000000003E-4</v>
      </c>
      <c r="M17" s="230" t="str">
        <f t="shared" si="0"/>
        <v/>
      </c>
    </row>
    <row r="18" spans="1:13" hidden="1" x14ac:dyDescent="0.15">
      <c r="A18" s="5" t="s">
        <v>1390</v>
      </c>
      <c r="B18" s="230" t="s">
        <v>1145</v>
      </c>
      <c r="C18" s="230">
        <v>4</v>
      </c>
      <c r="D18" s="230">
        <v>12702</v>
      </c>
      <c r="E18" s="230">
        <v>0.1098095493</v>
      </c>
      <c r="F18" s="230">
        <v>1964</v>
      </c>
      <c r="G18" s="230">
        <v>0.1028003141</v>
      </c>
      <c r="H18" s="230">
        <v>-7.0092349999999999E-3</v>
      </c>
      <c r="I18" s="230">
        <v>0.93616916449999998</v>
      </c>
      <c r="J18" s="230">
        <v>-6.5959087999999999E-2</v>
      </c>
      <c r="K18" s="230">
        <v>4.6232279999999998E-4</v>
      </c>
      <c r="L18" s="230">
        <v>7.3675520000000003E-4</v>
      </c>
      <c r="M18" s="230" t="str">
        <f t="shared" si="0"/>
        <v/>
      </c>
    </row>
    <row r="19" spans="1:13" hidden="1" x14ac:dyDescent="0.15">
      <c r="A19" s="5" t="s">
        <v>1390</v>
      </c>
      <c r="B19" s="230" t="s">
        <v>1145</v>
      </c>
      <c r="C19" s="230">
        <v>5</v>
      </c>
      <c r="D19" s="230">
        <v>8749</v>
      </c>
      <c r="E19" s="230">
        <v>7.5635627999999996E-2</v>
      </c>
      <c r="F19" s="230">
        <v>1446</v>
      </c>
      <c r="G19" s="230">
        <v>7.56869929E-2</v>
      </c>
      <c r="H19" s="230">
        <v>5.13649E-5</v>
      </c>
      <c r="I19" s="230">
        <v>1.0006791100000001</v>
      </c>
      <c r="J19" s="230">
        <v>6.7887950000000002E-4</v>
      </c>
      <c r="K19" s="148">
        <v>3.4870589E-8</v>
      </c>
      <c r="L19" s="230">
        <v>7.3679010000000001E-4</v>
      </c>
      <c r="M19" s="230" t="str">
        <f t="shared" si="0"/>
        <v/>
      </c>
    </row>
    <row r="20" spans="1:13" x14ac:dyDescent="0.15">
      <c r="A20" s="5" t="s">
        <v>1390</v>
      </c>
      <c r="B20" s="230" t="s">
        <v>1268</v>
      </c>
      <c r="C20" s="230">
        <v>1</v>
      </c>
      <c r="D20" s="230">
        <v>7382</v>
      </c>
      <c r="E20" s="230">
        <v>6.3817831300000002E-2</v>
      </c>
      <c r="F20" s="230">
        <v>1131</v>
      </c>
      <c r="G20" s="230">
        <v>5.9199162499999999E-2</v>
      </c>
      <c r="H20" s="148">
        <v>-4.6186689999999997E-3</v>
      </c>
      <c r="I20" s="230">
        <v>0.92762729970000002</v>
      </c>
      <c r="J20" s="230">
        <v>-7.5125243999999994E-2</v>
      </c>
      <c r="K20" s="148">
        <v>3.469786E-4</v>
      </c>
      <c r="L20" s="230">
        <v>3.469786E-4</v>
      </c>
      <c r="M20" s="230">
        <f t="shared" si="0"/>
        <v>4.9100318899999995E-2</v>
      </c>
    </row>
    <row r="21" spans="1:13" hidden="1" x14ac:dyDescent="0.15">
      <c r="A21" s="5" t="s">
        <v>1390</v>
      </c>
      <c r="B21" s="230" t="s">
        <v>1268</v>
      </c>
      <c r="C21" s="230">
        <v>2</v>
      </c>
      <c r="D21" s="230">
        <v>26203</v>
      </c>
      <c r="E21" s="230">
        <v>0.2265265014</v>
      </c>
      <c r="F21" s="230">
        <v>3176</v>
      </c>
      <c r="G21" s="230">
        <v>0.16623920440000001</v>
      </c>
      <c r="H21" s="230">
        <v>-6.0287296999999997E-2</v>
      </c>
      <c r="I21" s="230">
        <v>0.73386205739999999</v>
      </c>
      <c r="J21" s="230">
        <v>-0.30943420100000002</v>
      </c>
      <c r="K21" s="230">
        <v>1.8654951600000001E-2</v>
      </c>
      <c r="L21" s="230">
        <v>1.9001930199999999E-2</v>
      </c>
      <c r="M21" s="230" t="str">
        <f t="shared" si="0"/>
        <v/>
      </c>
    </row>
    <row r="22" spans="1:13" hidden="1" x14ac:dyDescent="0.15">
      <c r="A22" s="5" t="s">
        <v>1390</v>
      </c>
      <c r="B22" s="230" t="s">
        <v>1268</v>
      </c>
      <c r="C22" s="230">
        <v>3</v>
      </c>
      <c r="D22" s="230">
        <v>33643</v>
      </c>
      <c r="E22" s="230">
        <v>0.29084574619999998</v>
      </c>
      <c r="F22" s="230">
        <v>5113</v>
      </c>
      <c r="G22" s="230">
        <v>0.26762627579999998</v>
      </c>
      <c r="H22" s="148">
        <v>-2.3219469999999999E-2</v>
      </c>
      <c r="I22" s="230">
        <v>0.9201656869</v>
      </c>
      <c r="J22" s="230">
        <v>-8.3201530999999995E-2</v>
      </c>
      <c r="K22" s="148">
        <v>1.9318955000000001E-3</v>
      </c>
      <c r="L22" s="148">
        <v>2.0933825699999999E-2</v>
      </c>
      <c r="M22" s="230" t="str">
        <f t="shared" si="0"/>
        <v/>
      </c>
    </row>
    <row r="23" spans="1:13" hidden="1" x14ac:dyDescent="0.15">
      <c r="A23" s="5" t="s">
        <v>1390</v>
      </c>
      <c r="B23" s="230" t="s">
        <v>1268</v>
      </c>
      <c r="C23" s="230">
        <v>4</v>
      </c>
      <c r="D23" s="230">
        <v>35983</v>
      </c>
      <c r="E23" s="230">
        <v>0.31107518610000001</v>
      </c>
      <c r="F23" s="230">
        <v>6506</v>
      </c>
      <c r="G23" s="230">
        <v>0.34053912590000002</v>
      </c>
      <c r="H23" s="230">
        <v>2.9463939799999998E-2</v>
      </c>
      <c r="I23" s="230">
        <v>1.0947164579999999</v>
      </c>
      <c r="J23" s="230">
        <v>9.0495387299999994E-2</v>
      </c>
      <c r="K23" s="230">
        <v>2.6663505999999998E-3</v>
      </c>
      <c r="L23" s="230">
        <v>2.3600176300000001E-2</v>
      </c>
      <c r="M23" s="230" t="str">
        <f t="shared" si="0"/>
        <v/>
      </c>
    </row>
    <row r="24" spans="1:13" hidden="1" x14ac:dyDescent="0.15">
      <c r="A24" s="5" t="s">
        <v>1390</v>
      </c>
      <c r="B24" s="230" t="s">
        <v>1268</v>
      </c>
      <c r="C24" s="230">
        <v>5</v>
      </c>
      <c r="D24" s="230">
        <v>12462</v>
      </c>
      <c r="E24" s="230">
        <v>0.107734735</v>
      </c>
      <c r="F24" s="230">
        <v>3179</v>
      </c>
      <c r="G24" s="230">
        <v>0.16639623140000001</v>
      </c>
      <c r="H24" s="230">
        <v>5.8661496399999999E-2</v>
      </c>
      <c r="I24" s="230">
        <v>1.5444993797</v>
      </c>
      <c r="J24" s="230">
        <v>0.43469983169999998</v>
      </c>
      <c r="K24" s="148">
        <v>2.5500142600000001E-2</v>
      </c>
      <c r="L24" s="230">
        <v>4.9100318900000002E-2</v>
      </c>
      <c r="M24" s="230" t="str">
        <f t="shared" si="0"/>
        <v/>
      </c>
    </row>
    <row r="25" spans="1:13" x14ac:dyDescent="0.15">
      <c r="A25" s="5" t="s">
        <v>1390</v>
      </c>
      <c r="B25" s="230" t="s">
        <v>1115</v>
      </c>
      <c r="C25" s="230">
        <v>1</v>
      </c>
      <c r="D25" s="230">
        <v>108682</v>
      </c>
      <c r="E25" s="230">
        <v>0.93956238709999995</v>
      </c>
      <c r="F25" s="230">
        <v>17967</v>
      </c>
      <c r="G25" s="230">
        <v>0.94043444119999997</v>
      </c>
      <c r="H25" s="230">
        <v>8.720542E-4</v>
      </c>
      <c r="I25" s="230">
        <v>1.0009281493</v>
      </c>
      <c r="J25" s="230">
        <v>9.2771879999999996E-4</v>
      </c>
      <c r="K25" s="148">
        <v>8.0902108000000003E-7</v>
      </c>
      <c r="L25" s="148">
        <v>8.0902108000000003E-7</v>
      </c>
      <c r="M25" s="230">
        <f t="shared" si="0"/>
        <v>1.348352108E-5</v>
      </c>
    </row>
    <row r="26" spans="1:13" hidden="1" x14ac:dyDescent="0.15">
      <c r="A26" s="5" t="s">
        <v>1390</v>
      </c>
      <c r="B26" s="230" t="s">
        <v>1115</v>
      </c>
      <c r="C26" s="230">
        <v>2</v>
      </c>
      <c r="D26" s="230">
        <v>6991</v>
      </c>
      <c r="E26" s="230">
        <v>6.04376129E-2</v>
      </c>
      <c r="F26" s="230">
        <v>1138</v>
      </c>
      <c r="G26" s="230">
        <v>5.9565558800000001E-2</v>
      </c>
      <c r="H26" s="230">
        <v>-8.7205400000000004E-4</v>
      </c>
      <c r="I26" s="230">
        <v>0.98557100239999995</v>
      </c>
      <c r="J26" s="230">
        <v>-1.4534108E-2</v>
      </c>
      <c r="K26" s="148">
        <v>1.26745E-5</v>
      </c>
      <c r="L26" s="230">
        <v>1.3483600000000001E-5</v>
      </c>
      <c r="M26" s="230" t="str">
        <f t="shared" si="0"/>
        <v/>
      </c>
    </row>
    <row r="27" spans="1:13" x14ac:dyDescent="0.15">
      <c r="A27" s="5" t="s">
        <v>1390</v>
      </c>
      <c r="B27" s="230" t="s">
        <v>1270</v>
      </c>
      <c r="C27" s="230">
        <v>1</v>
      </c>
      <c r="D27" s="230">
        <v>26739</v>
      </c>
      <c r="E27" s="230">
        <v>0.2311602535</v>
      </c>
      <c r="F27" s="230">
        <v>4410</v>
      </c>
      <c r="G27" s="230">
        <v>0.23082962579999999</v>
      </c>
      <c r="H27" s="230">
        <v>-3.3062800000000002E-4</v>
      </c>
      <c r="I27" s="230">
        <v>0.99856970339999995</v>
      </c>
      <c r="J27" s="230">
        <v>-1.43132E-3</v>
      </c>
      <c r="K27" s="148">
        <v>4.7323420999999998E-7</v>
      </c>
      <c r="L27" s="148">
        <v>4.7323420999999998E-7</v>
      </c>
      <c r="M27" s="230">
        <f t="shared" si="0"/>
        <v>1.6738593110999999E-4</v>
      </c>
    </row>
    <row r="28" spans="1:13" hidden="1" x14ac:dyDescent="0.15">
      <c r="A28" s="5" t="s">
        <v>1390</v>
      </c>
      <c r="B28" s="230" t="s">
        <v>1270</v>
      </c>
      <c r="C28" s="230">
        <v>2</v>
      </c>
      <c r="D28" s="230">
        <v>31040</v>
      </c>
      <c r="E28" s="230">
        <v>0.26834265559999998</v>
      </c>
      <c r="F28" s="230">
        <v>5099</v>
      </c>
      <c r="G28" s="230">
        <v>0.26689348340000002</v>
      </c>
      <c r="H28" s="230">
        <v>-1.4491720000000001E-3</v>
      </c>
      <c r="I28" s="230">
        <v>0.99459954579999998</v>
      </c>
      <c r="J28" s="230">
        <v>-5.4150889999999997E-3</v>
      </c>
      <c r="K28" s="148">
        <v>7.8473969000000006E-6</v>
      </c>
      <c r="L28" s="148">
        <v>8.3206311999999993E-6</v>
      </c>
      <c r="M28" s="230" t="str">
        <f t="shared" si="0"/>
        <v/>
      </c>
    </row>
    <row r="29" spans="1:13" hidden="1" x14ac:dyDescent="0.15">
      <c r="A29" s="5" t="s">
        <v>1390</v>
      </c>
      <c r="B29" s="230" t="s">
        <v>1270</v>
      </c>
      <c r="C29" s="230">
        <v>3</v>
      </c>
      <c r="D29" s="230">
        <v>14605</v>
      </c>
      <c r="E29" s="230">
        <v>0.1262610981</v>
      </c>
      <c r="F29" s="230">
        <v>2480</v>
      </c>
      <c r="G29" s="230">
        <v>0.12980895049999999</v>
      </c>
      <c r="H29" s="230">
        <v>3.5478523999999999E-3</v>
      </c>
      <c r="I29" s="230">
        <v>1.0280993314</v>
      </c>
      <c r="J29" s="230">
        <v>2.7711788300000002E-2</v>
      </c>
      <c r="K29" s="148">
        <v>9.8317299999999995E-5</v>
      </c>
      <c r="L29" s="230">
        <v>1.06638E-4</v>
      </c>
      <c r="M29" s="230" t="str">
        <f t="shared" si="0"/>
        <v/>
      </c>
    </row>
    <row r="30" spans="1:13" hidden="1" x14ac:dyDescent="0.15">
      <c r="A30" s="5" t="s">
        <v>1390</v>
      </c>
      <c r="B30" s="230" t="s">
        <v>1270</v>
      </c>
      <c r="C30" s="230">
        <v>4</v>
      </c>
      <c r="D30" s="230">
        <v>27737</v>
      </c>
      <c r="E30" s="230">
        <v>0.2397880231</v>
      </c>
      <c r="F30" s="230">
        <v>4519</v>
      </c>
      <c r="G30" s="230">
        <v>0.23653493850000001</v>
      </c>
      <c r="H30" s="230">
        <v>-3.2530850000000002E-3</v>
      </c>
      <c r="I30" s="230">
        <v>0.98643349820000004</v>
      </c>
      <c r="J30" s="230">
        <v>-1.3659368E-2</v>
      </c>
      <c r="K30" s="148">
        <v>4.4435099999999997E-5</v>
      </c>
      <c r="L30" s="230">
        <v>1.51073E-4</v>
      </c>
      <c r="M30" s="230" t="str">
        <f t="shared" si="0"/>
        <v/>
      </c>
    </row>
    <row r="31" spans="1:13" hidden="1" x14ac:dyDescent="0.15">
      <c r="A31" s="5" t="s">
        <v>1390</v>
      </c>
      <c r="B31" s="230" t="s">
        <v>1270</v>
      </c>
      <c r="C31" s="230">
        <v>5</v>
      </c>
      <c r="D31" s="230">
        <v>15552</v>
      </c>
      <c r="E31" s="230">
        <v>0.1344479697</v>
      </c>
      <c r="F31" s="230">
        <v>2597</v>
      </c>
      <c r="G31" s="230">
        <v>0.13593300180000001</v>
      </c>
      <c r="H31" s="148">
        <v>1.4850321000000001E-3</v>
      </c>
      <c r="I31" s="230">
        <v>1.0110454039000001</v>
      </c>
      <c r="J31" s="230">
        <v>1.09848489E-2</v>
      </c>
      <c r="K31" s="148">
        <v>1.6312900000000001E-5</v>
      </c>
      <c r="L31" s="230">
        <v>1.6738589999999999E-4</v>
      </c>
      <c r="M31" s="230" t="str">
        <f t="shared" si="0"/>
        <v/>
      </c>
    </row>
    <row r="32" spans="1:13" x14ac:dyDescent="0.15">
      <c r="A32" s="5" t="s">
        <v>1390</v>
      </c>
      <c r="B32" s="230" t="s">
        <v>1271</v>
      </c>
      <c r="C32" s="230">
        <v>1</v>
      </c>
      <c r="D32" s="230">
        <v>52216</v>
      </c>
      <c r="E32" s="230">
        <v>0.45141044149999998</v>
      </c>
      <c r="F32" s="230">
        <v>7202</v>
      </c>
      <c r="G32" s="230">
        <v>0.3769693797</v>
      </c>
      <c r="H32" s="230">
        <v>-7.4441062000000002E-2</v>
      </c>
      <c r="I32" s="230">
        <v>0.83509229090000003</v>
      </c>
      <c r="J32" s="230">
        <v>-0.180213032</v>
      </c>
      <c r="K32" s="230">
        <v>1.34152495E-2</v>
      </c>
      <c r="L32" s="230">
        <v>1.34152495E-2</v>
      </c>
      <c r="M32" s="230">
        <f t="shared" si="0"/>
        <v>2.2887511499999999E-2</v>
      </c>
    </row>
    <row r="33" spans="1:13" hidden="1" x14ac:dyDescent="0.15">
      <c r="A33" s="5" t="s">
        <v>1390</v>
      </c>
      <c r="B33" s="230" t="s">
        <v>1271</v>
      </c>
      <c r="C33" s="230">
        <v>2</v>
      </c>
      <c r="D33" s="230">
        <v>63457</v>
      </c>
      <c r="E33" s="230">
        <v>0.54858955850000002</v>
      </c>
      <c r="F33" s="230">
        <v>11903</v>
      </c>
      <c r="G33" s="230">
        <v>0.6230306203</v>
      </c>
      <c r="H33" s="230">
        <v>7.44410618E-2</v>
      </c>
      <c r="I33" s="230">
        <v>1.1356953675000001</v>
      </c>
      <c r="J33" s="230">
        <v>0.12724512190000001</v>
      </c>
      <c r="K33" s="148">
        <v>9.4722620000000004E-3</v>
      </c>
      <c r="L33" s="230">
        <v>2.2887511400000001E-2</v>
      </c>
      <c r="M33" s="230" t="str">
        <f t="shared" si="0"/>
        <v/>
      </c>
    </row>
    <row r="34" spans="1:13" x14ac:dyDescent="0.15">
      <c r="A34" s="5" t="s">
        <v>1390</v>
      </c>
      <c r="B34" s="230" t="s">
        <v>1272</v>
      </c>
      <c r="C34" s="230">
        <v>1</v>
      </c>
      <c r="D34" s="230">
        <v>101939</v>
      </c>
      <c r="E34" s="230">
        <v>0.88126874899999996</v>
      </c>
      <c r="F34" s="230">
        <v>16944</v>
      </c>
      <c r="G34" s="230">
        <v>0.88688824909999997</v>
      </c>
      <c r="H34" s="230">
        <v>5.6195002000000004E-3</v>
      </c>
      <c r="I34" s="230">
        <v>1.0063766021</v>
      </c>
      <c r="J34" s="230">
        <v>6.3563576000000002E-3</v>
      </c>
      <c r="K34" s="148">
        <v>3.5719600000000003E-5</v>
      </c>
      <c r="L34" s="230">
        <v>3.5719600000000003E-5</v>
      </c>
      <c r="M34" s="230">
        <f t="shared" si="0"/>
        <v>3.081882E-4</v>
      </c>
    </row>
    <row r="35" spans="1:13" hidden="1" x14ac:dyDescent="0.15">
      <c r="A35" s="5" t="s">
        <v>1390</v>
      </c>
      <c r="B35" s="230" t="s">
        <v>1272</v>
      </c>
      <c r="C35" s="230">
        <v>2</v>
      </c>
      <c r="D35" s="230">
        <v>13734</v>
      </c>
      <c r="E35" s="230">
        <v>0.118731251</v>
      </c>
      <c r="F35" s="230">
        <v>2161</v>
      </c>
      <c r="G35" s="230">
        <v>0.1131117509</v>
      </c>
      <c r="H35" s="230">
        <v>-5.6195000000000004E-3</v>
      </c>
      <c r="I35" s="230">
        <v>0.95267042059999996</v>
      </c>
      <c r="J35" s="230">
        <v>-4.8486268999999999E-2</v>
      </c>
      <c r="K35" s="148">
        <v>2.7246859999999998E-4</v>
      </c>
      <c r="L35" s="230">
        <v>3.0818810000000002E-4</v>
      </c>
      <c r="M35" s="230" t="str">
        <f t="shared" si="0"/>
        <v/>
      </c>
    </row>
    <row r="36" spans="1:13" x14ac:dyDescent="0.15">
      <c r="A36" s="5" t="s">
        <v>1390</v>
      </c>
      <c r="B36" s="230" t="s">
        <v>1110</v>
      </c>
      <c r="C36" s="230">
        <v>1</v>
      </c>
      <c r="D36" s="230">
        <v>89250</v>
      </c>
      <c r="E36" s="230">
        <v>0.77157158540000004</v>
      </c>
      <c r="F36" s="230">
        <v>15178</v>
      </c>
      <c r="G36" s="230">
        <v>0.79445171420000005</v>
      </c>
      <c r="H36" s="230">
        <v>2.28801288E-2</v>
      </c>
      <c r="I36" s="230">
        <v>1.0296539286999999</v>
      </c>
      <c r="J36" s="230">
        <v>2.9222754199999999E-2</v>
      </c>
      <c r="K36" s="148">
        <v>6.6862040000000001E-4</v>
      </c>
      <c r="L36" s="148">
        <v>6.6862040000000001E-4</v>
      </c>
      <c r="M36" s="230">
        <f t="shared" si="0"/>
        <v>3.0834326999999999E-3</v>
      </c>
    </row>
    <row r="37" spans="1:13" hidden="1" x14ac:dyDescent="0.15">
      <c r="A37" s="5" t="s">
        <v>1390</v>
      </c>
      <c r="B37" s="230" t="s">
        <v>1110</v>
      </c>
      <c r="C37" s="230">
        <v>2</v>
      </c>
      <c r="D37" s="230">
        <v>26423</v>
      </c>
      <c r="E37" s="230">
        <v>0.22842841459999999</v>
      </c>
      <c r="F37" s="230">
        <v>3927</v>
      </c>
      <c r="G37" s="230">
        <v>0.20554828580000001</v>
      </c>
      <c r="H37" s="230">
        <v>-2.2880128999999999E-2</v>
      </c>
      <c r="I37" s="230">
        <v>0.89983676580000005</v>
      </c>
      <c r="J37" s="230">
        <v>-0.10554190300000001</v>
      </c>
      <c r="K37" s="148">
        <v>2.4148122999999998E-3</v>
      </c>
      <c r="L37" s="230">
        <v>3.0834326999999999E-3</v>
      </c>
      <c r="M37" s="230" t="str">
        <f t="shared" si="0"/>
        <v/>
      </c>
    </row>
    <row r="38" spans="1:13" x14ac:dyDescent="0.15">
      <c r="A38" s="5" t="s">
        <v>1391</v>
      </c>
      <c r="B38" s="230" t="s">
        <v>1113</v>
      </c>
      <c r="C38" s="230">
        <v>1</v>
      </c>
      <c r="D38" s="230">
        <v>45891</v>
      </c>
      <c r="E38" s="230">
        <v>0.3967304384</v>
      </c>
      <c r="F38" s="230">
        <v>6880</v>
      </c>
      <c r="G38" s="230">
        <v>0.3779389145</v>
      </c>
      <c r="H38" s="230">
        <v>-1.8791524E-2</v>
      </c>
      <c r="I38" s="230">
        <v>0.95263402539999997</v>
      </c>
      <c r="J38" s="230">
        <v>-4.8524472999999999E-2</v>
      </c>
      <c r="K38" s="230">
        <v>9.1184879999999999E-4</v>
      </c>
      <c r="L38" s="230">
        <v>9.1184879999999999E-4</v>
      </c>
      <c r="M38" s="230">
        <f t="shared" si="0"/>
        <v>5.5519523000000003E-3</v>
      </c>
    </row>
    <row r="39" spans="1:13" hidden="1" x14ac:dyDescent="0.15">
      <c r="A39" s="5" t="s">
        <v>1391</v>
      </c>
      <c r="B39" s="230" t="s">
        <v>1113</v>
      </c>
      <c r="C39" s="230">
        <v>2</v>
      </c>
      <c r="D39" s="230">
        <v>22962</v>
      </c>
      <c r="E39" s="230">
        <v>0.19850786270000001</v>
      </c>
      <c r="F39" s="230">
        <v>3460</v>
      </c>
      <c r="G39" s="230">
        <v>0.1900681169</v>
      </c>
      <c r="H39" s="230">
        <v>-8.4397459999999997E-3</v>
      </c>
      <c r="I39" s="230">
        <v>0.95748407310000005</v>
      </c>
      <c r="J39" s="230">
        <v>-4.3446192000000002E-2</v>
      </c>
      <c r="K39" s="148">
        <v>3.6667479999999999E-4</v>
      </c>
      <c r="L39" s="230">
        <v>1.2785235999999999E-3</v>
      </c>
      <c r="M39" s="230" t="str">
        <f t="shared" si="0"/>
        <v/>
      </c>
    </row>
    <row r="40" spans="1:13" hidden="1" x14ac:dyDescent="0.15">
      <c r="A40" s="5" t="s">
        <v>1391</v>
      </c>
      <c r="B40" s="230" t="s">
        <v>1113</v>
      </c>
      <c r="C40" s="230">
        <v>3</v>
      </c>
      <c r="D40" s="230">
        <v>15369</v>
      </c>
      <c r="E40" s="230">
        <v>0.13286592380000001</v>
      </c>
      <c r="F40" s="230">
        <v>2468</v>
      </c>
      <c r="G40" s="230">
        <v>0.13557459899999999</v>
      </c>
      <c r="H40" s="230">
        <v>2.7086751999999999E-3</v>
      </c>
      <c r="I40" s="230">
        <v>1.0203865306</v>
      </c>
      <c r="J40" s="230">
        <v>2.0181507099999999E-2</v>
      </c>
      <c r="K40" s="230">
        <v>5.4665099999999999E-5</v>
      </c>
      <c r="L40" s="230">
        <v>1.3331888E-3</v>
      </c>
      <c r="M40" s="230" t="str">
        <f t="shared" si="0"/>
        <v/>
      </c>
    </row>
    <row r="41" spans="1:13" hidden="1" x14ac:dyDescent="0.15">
      <c r="A41" s="5" t="s">
        <v>1391</v>
      </c>
      <c r="B41" s="230" t="s">
        <v>1113</v>
      </c>
      <c r="C41" s="230">
        <v>4</v>
      </c>
      <c r="D41" s="230">
        <v>22893</v>
      </c>
      <c r="E41" s="230">
        <v>0.19791135360000001</v>
      </c>
      <c r="F41" s="230">
        <v>3717</v>
      </c>
      <c r="G41" s="230">
        <v>0.2041858932</v>
      </c>
      <c r="H41" s="230">
        <v>6.2745396999999998E-3</v>
      </c>
      <c r="I41" s="230">
        <v>1.0317037883</v>
      </c>
      <c r="J41" s="230">
        <v>3.1211599E-2</v>
      </c>
      <c r="K41" s="148">
        <v>1.9583839999999999E-4</v>
      </c>
      <c r="L41" s="148">
        <v>1.5290271999999999E-3</v>
      </c>
      <c r="M41" s="230" t="str">
        <f t="shared" si="0"/>
        <v/>
      </c>
    </row>
    <row r="42" spans="1:13" hidden="1" x14ac:dyDescent="0.15">
      <c r="A42" s="5" t="s">
        <v>1391</v>
      </c>
      <c r="B42" s="230" t="s">
        <v>1113</v>
      </c>
      <c r="C42" s="230">
        <v>5</v>
      </c>
      <c r="D42" s="230">
        <v>8558</v>
      </c>
      <c r="E42" s="230">
        <v>7.3984421600000003E-2</v>
      </c>
      <c r="F42" s="230">
        <v>1679</v>
      </c>
      <c r="G42" s="230">
        <v>9.2232476399999999E-2</v>
      </c>
      <c r="H42" s="230">
        <v>1.82480548E-2</v>
      </c>
      <c r="I42" s="230">
        <v>1.2466472586999999</v>
      </c>
      <c r="J42" s="230">
        <v>0.22045775479999999</v>
      </c>
      <c r="K42" s="148">
        <v>4.0229252000000002E-3</v>
      </c>
      <c r="L42" s="148">
        <v>5.5519523999999999E-3</v>
      </c>
      <c r="M42" s="230" t="str">
        <f t="shared" si="0"/>
        <v/>
      </c>
    </row>
    <row r="43" spans="1:13" x14ac:dyDescent="0.15">
      <c r="A43" s="5" t="s">
        <v>1391</v>
      </c>
      <c r="B43" s="230" t="s">
        <v>1262</v>
      </c>
      <c r="C43" s="230">
        <v>1</v>
      </c>
      <c r="D43" s="230">
        <v>9153</v>
      </c>
      <c r="E43" s="230">
        <v>7.9128232199999995E-2</v>
      </c>
      <c r="F43" s="230">
        <v>1042</v>
      </c>
      <c r="G43" s="230">
        <v>5.7240167000000002E-2</v>
      </c>
      <c r="H43" s="230">
        <v>-2.1888065000000002E-2</v>
      </c>
      <c r="I43" s="230">
        <v>0.72338488329999995</v>
      </c>
      <c r="J43" s="230">
        <v>-0.32381385600000001</v>
      </c>
      <c r="K43" s="148">
        <v>7.0876588000000004E-3</v>
      </c>
      <c r="L43" s="230">
        <v>7.0876588000000004E-3</v>
      </c>
      <c r="M43" s="230">
        <f t="shared" si="0"/>
        <v>3.7452702099999999E-2</v>
      </c>
    </row>
    <row r="44" spans="1:13" hidden="1" x14ac:dyDescent="0.15">
      <c r="A44" s="5" t="s">
        <v>1391</v>
      </c>
      <c r="B44" s="230" t="s">
        <v>1262</v>
      </c>
      <c r="C44" s="230">
        <v>2</v>
      </c>
      <c r="D44" s="230">
        <v>33917</v>
      </c>
      <c r="E44" s="230">
        <v>0.29321449259999999</v>
      </c>
      <c r="F44" s="230">
        <v>4444</v>
      </c>
      <c r="G44" s="230">
        <v>0.244122171</v>
      </c>
      <c r="H44" s="230">
        <v>-4.9092322000000001E-2</v>
      </c>
      <c r="I44" s="230">
        <v>0.83257198099999996</v>
      </c>
      <c r="J44" s="230">
        <v>-0.183235597</v>
      </c>
      <c r="K44" s="148">
        <v>8.9954609000000001E-3</v>
      </c>
      <c r="L44" s="230">
        <v>1.6083119699999999E-2</v>
      </c>
      <c r="M44" s="230" t="str">
        <f t="shared" si="0"/>
        <v/>
      </c>
    </row>
    <row r="45" spans="1:13" hidden="1" x14ac:dyDescent="0.15">
      <c r="A45" s="5" t="s">
        <v>1391</v>
      </c>
      <c r="B45" s="230" t="s">
        <v>1262</v>
      </c>
      <c r="C45" s="230">
        <v>3</v>
      </c>
      <c r="D45" s="230">
        <v>49572</v>
      </c>
      <c r="E45" s="230">
        <v>0.42855290340000002</v>
      </c>
      <c r="F45" s="230">
        <v>8567</v>
      </c>
      <c r="G45" s="230">
        <v>0.47061085479999998</v>
      </c>
      <c r="H45" s="230">
        <v>4.20579513E-2</v>
      </c>
      <c r="I45" s="230">
        <v>1.0981394618</v>
      </c>
      <c r="J45" s="230">
        <v>9.3617349399999994E-2</v>
      </c>
      <c r="K45" s="148">
        <v>3.9373539000000001E-3</v>
      </c>
      <c r="L45" s="230">
        <v>2.0020473600000002E-2</v>
      </c>
      <c r="M45" s="230" t="str">
        <f t="shared" si="0"/>
        <v/>
      </c>
    </row>
    <row r="46" spans="1:13" hidden="1" x14ac:dyDescent="0.15">
      <c r="A46" s="5" t="s">
        <v>1391</v>
      </c>
      <c r="B46" s="230" t="s">
        <v>1262</v>
      </c>
      <c r="C46" s="230">
        <v>4</v>
      </c>
      <c r="D46" s="230">
        <v>15160</v>
      </c>
      <c r="E46" s="230">
        <v>0.13105910630000001</v>
      </c>
      <c r="F46" s="230">
        <v>3202</v>
      </c>
      <c r="G46" s="230">
        <v>0.1758954076</v>
      </c>
      <c r="H46" s="148">
        <v>4.4836301299999999E-2</v>
      </c>
      <c r="I46" s="230">
        <v>1.3421074856999999</v>
      </c>
      <c r="J46" s="230">
        <v>0.29424112899999999</v>
      </c>
      <c r="K46" s="148">
        <v>1.31926839E-2</v>
      </c>
      <c r="L46" s="230">
        <v>3.32131575E-2</v>
      </c>
      <c r="M46" s="230" t="str">
        <f t="shared" si="0"/>
        <v/>
      </c>
    </row>
    <row r="47" spans="1:13" hidden="1" x14ac:dyDescent="0.15">
      <c r="A47" s="5" t="s">
        <v>1391</v>
      </c>
      <c r="B47" s="230" t="s">
        <v>1262</v>
      </c>
      <c r="C47" s="230">
        <v>5</v>
      </c>
      <c r="D47" s="230">
        <v>7871</v>
      </c>
      <c r="E47" s="230">
        <v>6.8045265499999993E-2</v>
      </c>
      <c r="F47" s="230">
        <v>949</v>
      </c>
      <c r="G47" s="230">
        <v>5.2131399699999997E-2</v>
      </c>
      <c r="H47" s="230">
        <v>-1.5913865999999999E-2</v>
      </c>
      <c r="I47" s="230">
        <v>0.7661282425</v>
      </c>
      <c r="J47" s="230">
        <v>-0.26640570499999999</v>
      </c>
      <c r="K47" s="148">
        <v>4.2395445999999998E-3</v>
      </c>
      <c r="L47" s="148">
        <v>3.74527022E-2</v>
      </c>
      <c r="M47" s="230" t="str">
        <f t="shared" si="0"/>
        <v/>
      </c>
    </row>
    <row r="48" spans="1:13" x14ac:dyDescent="0.15">
      <c r="A48" s="5" t="s">
        <v>1391</v>
      </c>
      <c r="B48" s="230" t="s">
        <v>1144</v>
      </c>
      <c r="C48" s="230">
        <v>1</v>
      </c>
      <c r="D48" s="230">
        <v>22243</v>
      </c>
      <c r="E48" s="230">
        <v>0.19229206469999999</v>
      </c>
      <c r="F48" s="230">
        <v>3707</v>
      </c>
      <c r="G48" s="230">
        <v>0.2036365634</v>
      </c>
      <c r="H48" s="230">
        <v>1.13444987E-2</v>
      </c>
      <c r="I48" s="230">
        <v>1.0589961874</v>
      </c>
      <c r="J48" s="230">
        <v>5.7321466500000001E-2</v>
      </c>
      <c r="K48" s="230">
        <v>6.5028329999999997E-4</v>
      </c>
      <c r="L48" s="230">
        <v>6.5028329999999997E-4</v>
      </c>
      <c r="M48" s="230">
        <f t="shared" si="0"/>
        <v>3.7816719000000002E-3</v>
      </c>
    </row>
    <row r="49" spans="1:13" hidden="1" x14ac:dyDescent="0.15">
      <c r="A49" s="5" t="s">
        <v>1391</v>
      </c>
      <c r="B49" s="230" t="s">
        <v>1144</v>
      </c>
      <c r="C49" s="230">
        <v>2</v>
      </c>
      <c r="D49" s="230">
        <v>19637</v>
      </c>
      <c r="E49" s="230">
        <v>0.1697630389</v>
      </c>
      <c r="F49" s="230">
        <v>3414</v>
      </c>
      <c r="G49" s="230">
        <v>0.18754119969999999</v>
      </c>
      <c r="H49" s="230">
        <v>1.7778160800000001E-2</v>
      </c>
      <c r="I49" s="230">
        <v>1.1047233893999999</v>
      </c>
      <c r="J49" s="230">
        <v>9.9594977299999998E-2</v>
      </c>
      <c r="K49" s="148">
        <v>1.7706155000000001E-3</v>
      </c>
      <c r="L49" s="230">
        <v>2.4208988000000002E-3</v>
      </c>
      <c r="M49" s="230" t="str">
        <f t="shared" si="0"/>
        <v/>
      </c>
    </row>
    <row r="50" spans="1:13" hidden="1" x14ac:dyDescent="0.15">
      <c r="A50" s="5" t="s">
        <v>1391</v>
      </c>
      <c r="B50" s="230" t="s">
        <v>1144</v>
      </c>
      <c r="C50" s="230">
        <v>3</v>
      </c>
      <c r="D50" s="230">
        <v>73793</v>
      </c>
      <c r="E50" s="230">
        <v>0.63794489639999996</v>
      </c>
      <c r="F50" s="230">
        <v>11083</v>
      </c>
      <c r="G50" s="230">
        <v>0.60882223690000004</v>
      </c>
      <c r="H50" s="230">
        <v>-2.9122660000000002E-2</v>
      </c>
      <c r="I50" s="230">
        <v>0.95434925540000004</v>
      </c>
      <c r="J50" s="230">
        <v>-4.6725579000000003E-2</v>
      </c>
      <c r="K50" s="148">
        <v>1.3607731000000001E-3</v>
      </c>
      <c r="L50" s="148">
        <v>3.7816719000000002E-3</v>
      </c>
      <c r="M50" s="230" t="str">
        <f t="shared" si="0"/>
        <v/>
      </c>
    </row>
    <row r="51" spans="1:13" x14ac:dyDescent="0.15">
      <c r="A51" s="5" t="s">
        <v>1391</v>
      </c>
      <c r="B51" s="230" t="s">
        <v>1145</v>
      </c>
      <c r="C51" s="230">
        <v>1</v>
      </c>
      <c r="D51" s="230">
        <v>47082</v>
      </c>
      <c r="E51" s="230">
        <v>0.40702670460000001</v>
      </c>
      <c r="F51" s="230">
        <v>7474</v>
      </c>
      <c r="G51" s="230">
        <v>0.41056910569999999</v>
      </c>
      <c r="H51" s="230">
        <v>3.5424011000000002E-3</v>
      </c>
      <c r="I51" s="230">
        <v>1.0087031172000001</v>
      </c>
      <c r="J51" s="230">
        <v>8.6654634000000001E-3</v>
      </c>
      <c r="K51" s="148">
        <v>3.06965E-5</v>
      </c>
      <c r="L51" s="148">
        <v>3.06965E-5</v>
      </c>
      <c r="M51" s="230">
        <f t="shared" si="0"/>
        <v>1.6744737116600001E-3</v>
      </c>
    </row>
    <row r="52" spans="1:13" hidden="1" x14ac:dyDescent="0.15">
      <c r="A52" s="5" t="s">
        <v>1391</v>
      </c>
      <c r="B52" s="230" t="s">
        <v>1145</v>
      </c>
      <c r="C52" s="230">
        <v>2</v>
      </c>
      <c r="D52" s="230">
        <v>38180</v>
      </c>
      <c r="E52" s="230">
        <v>0.33006838240000003</v>
      </c>
      <c r="F52" s="230">
        <v>5886</v>
      </c>
      <c r="G52" s="230">
        <v>0.32333553069999998</v>
      </c>
      <c r="H52" s="230">
        <v>-6.7328520000000001E-3</v>
      </c>
      <c r="I52" s="230">
        <v>0.97960164579999998</v>
      </c>
      <c r="J52" s="230">
        <v>-2.0609274E-2</v>
      </c>
      <c r="K52" s="148">
        <v>1.387592E-4</v>
      </c>
      <c r="L52" s="148">
        <v>1.6945569999999999E-4</v>
      </c>
      <c r="M52" s="230" t="str">
        <f t="shared" si="0"/>
        <v/>
      </c>
    </row>
    <row r="53" spans="1:13" hidden="1" x14ac:dyDescent="0.15">
      <c r="A53" s="5" t="s">
        <v>1391</v>
      </c>
      <c r="B53" s="230" t="s">
        <v>1145</v>
      </c>
      <c r="C53" s="230">
        <v>3</v>
      </c>
      <c r="D53" s="230">
        <v>8960</v>
      </c>
      <c r="E53" s="230">
        <v>7.7459735599999996E-2</v>
      </c>
      <c r="F53" s="230">
        <v>1299</v>
      </c>
      <c r="G53" s="230">
        <v>7.1357943300000004E-2</v>
      </c>
      <c r="H53" s="230">
        <v>-6.101792E-3</v>
      </c>
      <c r="I53" s="230">
        <v>0.92122626969999999</v>
      </c>
      <c r="J53" s="230">
        <v>-8.2049595000000003E-2</v>
      </c>
      <c r="K53" s="230">
        <v>5.0064960000000003E-4</v>
      </c>
      <c r="L53" s="230">
        <v>6.7010530000000004E-4</v>
      </c>
      <c r="M53" s="230" t="str">
        <f t="shared" si="0"/>
        <v/>
      </c>
    </row>
    <row r="54" spans="1:13" hidden="1" x14ac:dyDescent="0.15">
      <c r="A54" s="5" t="s">
        <v>1391</v>
      </c>
      <c r="B54" s="230" t="s">
        <v>1145</v>
      </c>
      <c r="C54" s="230">
        <v>4</v>
      </c>
      <c r="D54" s="230">
        <v>12702</v>
      </c>
      <c r="E54" s="230">
        <v>0.1098095493</v>
      </c>
      <c r="F54" s="230">
        <v>2005</v>
      </c>
      <c r="G54" s="230">
        <v>0.1101406284</v>
      </c>
      <c r="H54" s="230">
        <v>3.310791E-4</v>
      </c>
      <c r="I54" s="230">
        <v>1.0030150301</v>
      </c>
      <c r="J54" s="230">
        <v>3.0104939999999998E-3</v>
      </c>
      <c r="K54" s="148">
        <v>9.9671166000000008E-7</v>
      </c>
      <c r="L54" s="230">
        <v>6.7110200000000003E-4</v>
      </c>
      <c r="M54" s="230" t="str">
        <f t="shared" si="0"/>
        <v/>
      </c>
    </row>
    <row r="55" spans="1:13" hidden="1" x14ac:dyDescent="0.15">
      <c r="A55" s="5" t="s">
        <v>1391</v>
      </c>
      <c r="B55" s="230" t="s">
        <v>1145</v>
      </c>
      <c r="C55" s="230">
        <v>5</v>
      </c>
      <c r="D55" s="230">
        <v>8749</v>
      </c>
      <c r="E55" s="230">
        <v>7.5635627999999996E-2</v>
      </c>
      <c r="F55" s="230">
        <v>1540</v>
      </c>
      <c r="G55" s="230">
        <v>8.4596791899999996E-2</v>
      </c>
      <c r="H55" s="230">
        <v>8.9611638999999993E-3</v>
      </c>
      <c r="I55" s="230">
        <v>1.1184780787999999</v>
      </c>
      <c r="J55" s="230">
        <v>0.11196890299999999</v>
      </c>
      <c r="K55" s="148">
        <v>1.0033717000000001E-3</v>
      </c>
      <c r="L55" s="230">
        <v>1.6744736999999999E-3</v>
      </c>
      <c r="M55" s="230" t="str">
        <f t="shared" si="0"/>
        <v/>
      </c>
    </row>
    <row r="56" spans="1:13" x14ac:dyDescent="0.15">
      <c r="A56" s="5" t="s">
        <v>1391</v>
      </c>
      <c r="B56" s="230" t="s">
        <v>1268</v>
      </c>
      <c r="C56" s="230">
        <v>1</v>
      </c>
      <c r="D56" s="230">
        <v>7382</v>
      </c>
      <c r="E56" s="230">
        <v>6.3817831300000002E-2</v>
      </c>
      <c r="F56" s="230">
        <v>939</v>
      </c>
      <c r="G56" s="230">
        <v>5.1582069899999999E-2</v>
      </c>
      <c r="H56" s="230">
        <v>-1.2235761E-2</v>
      </c>
      <c r="I56" s="230">
        <v>0.80827049159999997</v>
      </c>
      <c r="J56" s="230">
        <v>-0.21285851</v>
      </c>
      <c r="K56" s="230">
        <v>2.6044859E-3</v>
      </c>
      <c r="L56" s="230">
        <v>2.6044859E-3</v>
      </c>
      <c r="M56" s="230">
        <f t="shared" si="0"/>
        <v>5.3003242700000001E-2</v>
      </c>
    </row>
    <row r="57" spans="1:13" hidden="1" x14ac:dyDescent="0.15">
      <c r="A57" s="5" t="s">
        <v>1391</v>
      </c>
      <c r="B57" s="230" t="s">
        <v>1268</v>
      </c>
      <c r="C57" s="230">
        <v>2</v>
      </c>
      <c r="D57" s="230">
        <v>26203</v>
      </c>
      <c r="E57" s="230">
        <v>0.2265265014</v>
      </c>
      <c r="F57" s="230">
        <v>2999</v>
      </c>
      <c r="G57" s="230">
        <v>0.16474401229999999</v>
      </c>
      <c r="H57" s="230">
        <v>-6.1782489000000003E-2</v>
      </c>
      <c r="I57" s="230">
        <v>0.72726154009999999</v>
      </c>
      <c r="J57" s="230">
        <v>-0.318469114</v>
      </c>
      <c r="K57" s="148">
        <v>1.96758145E-2</v>
      </c>
      <c r="L57" s="230">
        <v>2.2280300499999999E-2</v>
      </c>
      <c r="M57" s="230" t="str">
        <f t="shared" si="0"/>
        <v/>
      </c>
    </row>
    <row r="58" spans="1:13" hidden="1" x14ac:dyDescent="0.15">
      <c r="A58" s="5" t="s">
        <v>1391</v>
      </c>
      <c r="B58" s="230" t="s">
        <v>1268</v>
      </c>
      <c r="C58" s="230">
        <v>3</v>
      </c>
      <c r="D58" s="230">
        <v>33643</v>
      </c>
      <c r="E58" s="230">
        <v>0.29084574619999998</v>
      </c>
      <c r="F58" s="230">
        <v>4820</v>
      </c>
      <c r="G58" s="230">
        <v>0.26477697210000001</v>
      </c>
      <c r="H58" s="230">
        <v>-2.6068773999999999E-2</v>
      </c>
      <c r="I58" s="230">
        <v>0.91036907209999995</v>
      </c>
      <c r="J58" s="230">
        <v>-9.3905188000000001E-2</v>
      </c>
      <c r="K58" s="230">
        <v>2.4479930999999999E-3</v>
      </c>
      <c r="L58" s="230">
        <v>2.4728293599999999E-2</v>
      </c>
      <c r="M58" s="230" t="str">
        <f t="shared" si="0"/>
        <v/>
      </c>
    </row>
    <row r="59" spans="1:13" hidden="1" x14ac:dyDescent="0.15">
      <c r="A59" s="5" t="s">
        <v>1391</v>
      </c>
      <c r="B59" s="230" t="s">
        <v>1268</v>
      </c>
      <c r="C59" s="230">
        <v>4</v>
      </c>
      <c r="D59" s="230">
        <v>35983</v>
      </c>
      <c r="E59" s="230">
        <v>0.31107518610000001</v>
      </c>
      <c r="F59" s="230">
        <v>6503</v>
      </c>
      <c r="G59" s="230">
        <v>0.35722918040000001</v>
      </c>
      <c r="H59" s="230">
        <v>4.6153994300000001E-2</v>
      </c>
      <c r="I59" s="230">
        <v>1.1483692572999999</v>
      </c>
      <c r="J59" s="230">
        <v>0.13834289890000001</v>
      </c>
      <c r="K59" s="148">
        <v>6.3850774000000004E-3</v>
      </c>
      <c r="L59" s="148">
        <v>3.1113371000000001E-2</v>
      </c>
      <c r="M59" s="230" t="str">
        <f t="shared" si="0"/>
        <v/>
      </c>
    </row>
    <row r="60" spans="1:13" hidden="1" x14ac:dyDescent="0.15">
      <c r="A60" s="5" t="s">
        <v>1391</v>
      </c>
      <c r="B60" s="230" t="s">
        <v>1268</v>
      </c>
      <c r="C60" s="230">
        <v>5</v>
      </c>
      <c r="D60" s="230">
        <v>12462</v>
      </c>
      <c r="E60" s="230">
        <v>0.107734735</v>
      </c>
      <c r="F60" s="230">
        <v>2943</v>
      </c>
      <c r="G60" s="230">
        <v>0.16166776529999999</v>
      </c>
      <c r="H60" s="230">
        <v>5.3933030299999997E-2</v>
      </c>
      <c r="I60" s="230">
        <v>1.5006094862999999</v>
      </c>
      <c r="J60" s="230">
        <v>0.4058713498</v>
      </c>
      <c r="K60" s="230">
        <v>2.1889871799999999E-2</v>
      </c>
      <c r="L60" s="230">
        <v>5.3003242800000003E-2</v>
      </c>
      <c r="M60" s="230" t="str">
        <f t="shared" si="0"/>
        <v/>
      </c>
    </row>
    <row r="61" spans="1:13" x14ac:dyDescent="0.15">
      <c r="A61" s="5" t="s">
        <v>1391</v>
      </c>
      <c r="B61" s="230" t="s">
        <v>1115</v>
      </c>
      <c r="C61" s="230">
        <v>1</v>
      </c>
      <c r="D61" s="230">
        <v>108682</v>
      </c>
      <c r="E61" s="230">
        <v>0.93956238709999995</v>
      </c>
      <c r="F61" s="230">
        <v>17001</v>
      </c>
      <c r="G61" s="230">
        <v>0.93391562289999996</v>
      </c>
      <c r="H61" s="230">
        <v>-5.6467640000000003E-3</v>
      </c>
      <c r="I61" s="230">
        <v>0.9939900062</v>
      </c>
      <c r="J61" s="230">
        <v>-6.0281270000000003E-3</v>
      </c>
      <c r="K61" s="148">
        <v>3.4039399999999998E-5</v>
      </c>
      <c r="L61" s="148">
        <v>3.4039399999999998E-5</v>
      </c>
      <c r="M61" s="230">
        <f t="shared" si="0"/>
        <v>5.384125E-4</v>
      </c>
    </row>
    <row r="62" spans="1:13" hidden="1" x14ac:dyDescent="0.15">
      <c r="A62" s="5" t="s">
        <v>1391</v>
      </c>
      <c r="B62" s="230" t="s">
        <v>1115</v>
      </c>
      <c r="C62" s="230">
        <v>2</v>
      </c>
      <c r="D62" s="230">
        <v>6991</v>
      </c>
      <c r="E62" s="230">
        <v>6.04376129E-2</v>
      </c>
      <c r="F62" s="230">
        <v>1203</v>
      </c>
      <c r="G62" s="230">
        <v>6.6084377099999994E-2</v>
      </c>
      <c r="H62" s="230">
        <v>5.6467640999999999E-3</v>
      </c>
      <c r="I62" s="230">
        <v>1.0934312899</v>
      </c>
      <c r="J62" s="230">
        <v>8.9320724099999999E-2</v>
      </c>
      <c r="K62" s="148">
        <v>5.0437310000000005E-4</v>
      </c>
      <c r="L62" s="148">
        <v>5.384125E-4</v>
      </c>
      <c r="M62" s="230" t="str">
        <f t="shared" si="0"/>
        <v/>
      </c>
    </row>
    <row r="63" spans="1:13" x14ac:dyDescent="0.15">
      <c r="A63" s="5" t="s">
        <v>1391</v>
      </c>
      <c r="B63" s="230" t="s">
        <v>1270</v>
      </c>
      <c r="C63" s="230">
        <v>1</v>
      </c>
      <c r="D63" s="230">
        <v>26739</v>
      </c>
      <c r="E63" s="230">
        <v>0.2311602535</v>
      </c>
      <c r="F63" s="230">
        <v>4483</v>
      </c>
      <c r="G63" s="230">
        <v>0.24626455720000001</v>
      </c>
      <c r="H63" s="230">
        <v>1.51043038E-2</v>
      </c>
      <c r="I63" s="230">
        <v>1.0653412667</v>
      </c>
      <c r="J63" s="230">
        <v>6.3295186000000003E-2</v>
      </c>
      <c r="K63" s="230">
        <v>9.5602969999999997E-4</v>
      </c>
      <c r="L63" s="230">
        <v>9.5602969999999997E-4</v>
      </c>
      <c r="M63" s="230">
        <f t="shared" si="0"/>
        <v>1.7652510763999996E-3</v>
      </c>
    </row>
    <row r="64" spans="1:13" hidden="1" x14ac:dyDescent="0.15">
      <c r="A64" s="5" t="s">
        <v>1391</v>
      </c>
      <c r="B64" s="230" t="s">
        <v>1270</v>
      </c>
      <c r="C64" s="230">
        <v>2</v>
      </c>
      <c r="D64" s="230">
        <v>31040</v>
      </c>
      <c r="E64" s="230">
        <v>0.26834265559999998</v>
      </c>
      <c r="F64" s="230">
        <v>4870</v>
      </c>
      <c r="G64" s="230">
        <v>0.26752362120000001</v>
      </c>
      <c r="H64" s="230">
        <v>-8.1903399999999995E-4</v>
      </c>
      <c r="I64" s="230">
        <v>0.99694780390000004</v>
      </c>
      <c r="J64" s="230">
        <v>-3.0568639999999998E-3</v>
      </c>
      <c r="K64" s="148">
        <v>2.5036763999999998E-6</v>
      </c>
      <c r="L64" s="148">
        <v>9.5853340000000005E-4</v>
      </c>
      <c r="M64" s="230" t="str">
        <f t="shared" si="0"/>
        <v/>
      </c>
    </row>
    <row r="65" spans="1:13" hidden="1" x14ac:dyDescent="0.15">
      <c r="A65" s="5" t="s">
        <v>1391</v>
      </c>
      <c r="B65" s="230" t="s">
        <v>1270</v>
      </c>
      <c r="C65" s="230">
        <v>3</v>
      </c>
      <c r="D65" s="230">
        <v>14605</v>
      </c>
      <c r="E65" s="230">
        <v>0.1262610981</v>
      </c>
      <c r="F65" s="230">
        <v>2200</v>
      </c>
      <c r="G65" s="230">
        <v>0.1208525599</v>
      </c>
      <c r="H65" s="230">
        <v>-5.4085380000000001E-3</v>
      </c>
      <c r="I65" s="230">
        <v>0.9571638589</v>
      </c>
      <c r="J65" s="230">
        <v>-4.3780681000000002E-2</v>
      </c>
      <c r="K65" s="230">
        <v>2.3678950000000001E-4</v>
      </c>
      <c r="L65" s="230">
        <v>1.1953229000000001E-3</v>
      </c>
      <c r="M65" s="230" t="str">
        <f t="shared" si="0"/>
        <v/>
      </c>
    </row>
    <row r="66" spans="1:13" hidden="1" x14ac:dyDescent="0.15">
      <c r="A66" s="5" t="s">
        <v>1391</v>
      </c>
      <c r="B66" s="230" t="s">
        <v>1270</v>
      </c>
      <c r="C66" s="230">
        <v>4</v>
      </c>
      <c r="D66" s="230">
        <v>27737</v>
      </c>
      <c r="E66" s="230">
        <v>0.2397880231</v>
      </c>
      <c r="F66" s="230">
        <v>4162</v>
      </c>
      <c r="G66" s="230">
        <v>0.2286310701</v>
      </c>
      <c r="H66" s="230">
        <v>-1.1156953000000001E-2</v>
      </c>
      <c r="I66" s="230">
        <v>0.95347160009999998</v>
      </c>
      <c r="J66" s="230">
        <v>-4.7645638999999997E-2</v>
      </c>
      <c r="K66" s="230">
        <v>5.3158019999999999E-4</v>
      </c>
      <c r="L66" s="230">
        <v>1.7269029999999999E-3</v>
      </c>
      <c r="M66" s="230" t="str">
        <f t="shared" si="0"/>
        <v/>
      </c>
    </row>
    <row r="67" spans="1:13" hidden="1" x14ac:dyDescent="0.15">
      <c r="A67" s="5" t="s">
        <v>1391</v>
      </c>
      <c r="B67" s="230" t="s">
        <v>1270</v>
      </c>
      <c r="C67" s="230">
        <v>5</v>
      </c>
      <c r="D67" s="230">
        <v>15552</v>
      </c>
      <c r="E67" s="230">
        <v>0.1344479697</v>
      </c>
      <c r="F67" s="230">
        <v>2489</v>
      </c>
      <c r="G67" s="230">
        <v>0.13672819159999999</v>
      </c>
      <c r="H67" s="230">
        <v>2.2802219000000001E-3</v>
      </c>
      <c r="I67" s="230">
        <v>1.0169598835</v>
      </c>
      <c r="J67" s="230">
        <v>1.68176703E-2</v>
      </c>
      <c r="K67" s="230">
        <v>3.8347999999999999E-5</v>
      </c>
      <c r="L67" s="230">
        <v>1.7652511000000001E-3</v>
      </c>
      <c r="M67" s="230" t="str">
        <f t="shared" ref="M67:M130" si="1">IF(B67=B66,"",SUMIFS($K:$K,$B:$B,B67,$A:$A,A67))</f>
        <v/>
      </c>
    </row>
    <row r="68" spans="1:13" x14ac:dyDescent="0.15">
      <c r="A68" s="5" t="s">
        <v>1391</v>
      </c>
      <c r="B68" s="230" t="s">
        <v>1271</v>
      </c>
      <c r="C68" s="230">
        <v>1</v>
      </c>
      <c r="D68" s="230">
        <v>52216</v>
      </c>
      <c r="E68" s="230">
        <v>0.45141044149999998</v>
      </c>
      <c r="F68" s="230">
        <v>8354</v>
      </c>
      <c r="G68" s="230">
        <v>0.45891012959999999</v>
      </c>
      <c r="H68" s="230">
        <v>7.4996880999999996E-3</v>
      </c>
      <c r="I68" s="230">
        <v>1.0166139004999999</v>
      </c>
      <c r="J68" s="230">
        <v>1.6477399399999999E-2</v>
      </c>
      <c r="K68" s="148">
        <v>1.2357540000000001E-4</v>
      </c>
      <c r="L68" s="148">
        <v>1.2357540000000001E-4</v>
      </c>
      <c r="M68" s="230">
        <f t="shared" si="1"/>
        <v>2.2680980000000002E-4</v>
      </c>
    </row>
    <row r="69" spans="1:13" hidden="1" x14ac:dyDescent="0.15">
      <c r="A69" s="5" t="s">
        <v>1391</v>
      </c>
      <c r="B69" s="230" t="s">
        <v>1271</v>
      </c>
      <c r="C69" s="230">
        <v>2</v>
      </c>
      <c r="D69" s="230">
        <v>63457</v>
      </c>
      <c r="E69" s="230">
        <v>0.54858955850000002</v>
      </c>
      <c r="F69" s="230">
        <v>9850</v>
      </c>
      <c r="G69" s="230">
        <v>0.54108987040000001</v>
      </c>
      <c r="H69" s="148">
        <v>-7.499688E-3</v>
      </c>
      <c r="I69" s="230">
        <v>0.98632914530000004</v>
      </c>
      <c r="J69" s="230">
        <v>-1.3765161E-2</v>
      </c>
      <c r="K69" s="148">
        <v>1.032344E-4</v>
      </c>
      <c r="L69" s="148">
        <v>2.2680979999999999E-4</v>
      </c>
      <c r="M69" s="230" t="str">
        <f t="shared" si="1"/>
        <v/>
      </c>
    </row>
    <row r="70" spans="1:13" x14ac:dyDescent="0.15">
      <c r="A70" s="5" t="s">
        <v>1391</v>
      </c>
      <c r="B70" s="230" t="s">
        <v>1272</v>
      </c>
      <c r="C70" s="230">
        <v>1</v>
      </c>
      <c r="D70" s="230">
        <v>101939</v>
      </c>
      <c r="E70" s="230">
        <v>0.88126874899999996</v>
      </c>
      <c r="F70" s="230">
        <v>16038</v>
      </c>
      <c r="G70" s="230">
        <v>0.88101516150000003</v>
      </c>
      <c r="H70" s="230">
        <v>-2.53587E-4</v>
      </c>
      <c r="I70" s="230">
        <v>0.99971224729999997</v>
      </c>
      <c r="J70" s="230">
        <v>-2.8779400000000002E-4</v>
      </c>
      <c r="K70" s="148">
        <v>7.2980981999999998E-8</v>
      </c>
      <c r="L70" s="148">
        <v>7.2980981999999998E-8</v>
      </c>
      <c r="M70" s="230">
        <f t="shared" si="1"/>
        <v>6.1401823200000003E-7</v>
      </c>
    </row>
    <row r="71" spans="1:13" hidden="1" x14ac:dyDescent="0.15">
      <c r="A71" s="5" t="s">
        <v>1391</v>
      </c>
      <c r="B71" s="230" t="s">
        <v>1272</v>
      </c>
      <c r="C71" s="230">
        <v>2</v>
      </c>
      <c r="D71" s="230">
        <v>13734</v>
      </c>
      <c r="E71" s="230">
        <v>0.118731251</v>
      </c>
      <c r="F71" s="230">
        <v>2166</v>
      </c>
      <c r="G71" s="230">
        <v>0.1189848385</v>
      </c>
      <c r="H71" s="148">
        <v>2.535875E-4</v>
      </c>
      <c r="I71" s="230">
        <v>1.0021358107</v>
      </c>
      <c r="J71" s="230">
        <v>2.133533E-3</v>
      </c>
      <c r="K71" s="148">
        <v>5.4103725000000001E-7</v>
      </c>
      <c r="L71" s="148">
        <v>6.1401823000000003E-7</v>
      </c>
      <c r="M71" s="230" t="str">
        <f t="shared" si="1"/>
        <v/>
      </c>
    </row>
    <row r="72" spans="1:13" x14ac:dyDescent="0.15">
      <c r="A72" s="5" t="s">
        <v>1391</v>
      </c>
      <c r="B72" s="230" t="s">
        <v>1110</v>
      </c>
      <c r="C72" s="230">
        <v>1</v>
      </c>
      <c r="D72" s="230">
        <v>89250</v>
      </c>
      <c r="E72" s="230">
        <v>0.77157158540000004</v>
      </c>
      <c r="F72" s="230">
        <v>14230</v>
      </c>
      <c r="G72" s="230">
        <v>0.78169633049999998</v>
      </c>
      <c r="H72" s="230">
        <v>1.0124745100000001E-2</v>
      </c>
      <c r="I72" s="230">
        <v>1.0131222367999999</v>
      </c>
      <c r="J72" s="230">
        <v>1.3036886100000001E-2</v>
      </c>
      <c r="K72" s="148">
        <v>1.3199509999999999E-4</v>
      </c>
      <c r="L72" s="148">
        <v>1.3199509999999999E-4</v>
      </c>
      <c r="M72" s="230">
        <f t="shared" si="1"/>
        <v>5.9100859999999995E-4</v>
      </c>
    </row>
    <row r="73" spans="1:13" hidden="1" x14ac:dyDescent="0.15">
      <c r="A73" s="5" t="s">
        <v>1391</v>
      </c>
      <c r="B73" s="230" t="s">
        <v>1110</v>
      </c>
      <c r="C73" s="230">
        <v>2</v>
      </c>
      <c r="D73" s="230">
        <v>26423</v>
      </c>
      <c r="E73" s="230">
        <v>0.22842841459999999</v>
      </c>
      <c r="F73" s="230">
        <v>3974</v>
      </c>
      <c r="G73" s="230">
        <v>0.21830366949999999</v>
      </c>
      <c r="H73" s="230">
        <v>-1.0124744999999999E-2</v>
      </c>
      <c r="I73" s="230">
        <v>0.95567650780000002</v>
      </c>
      <c r="J73" s="230">
        <v>-4.5335804E-2</v>
      </c>
      <c r="K73" s="230">
        <v>4.5901349999999999E-4</v>
      </c>
      <c r="L73" s="230">
        <v>5.9100859999999995E-4</v>
      </c>
      <c r="M73" s="230" t="str">
        <f t="shared" si="1"/>
        <v/>
      </c>
    </row>
    <row r="74" spans="1:13" x14ac:dyDescent="0.15">
      <c r="A74" s="5" t="s">
        <v>1392</v>
      </c>
      <c r="B74" s="230" t="s">
        <v>1113</v>
      </c>
      <c r="C74" s="230">
        <v>1</v>
      </c>
      <c r="D74" s="230">
        <v>45891</v>
      </c>
      <c r="E74" s="230">
        <v>0.3967304384</v>
      </c>
      <c r="F74" s="230">
        <v>7440</v>
      </c>
      <c r="G74" s="230">
        <v>0.37151702790000002</v>
      </c>
      <c r="H74" s="230">
        <v>-2.5213411000000002E-2</v>
      </c>
      <c r="I74" s="230">
        <v>0.93644699750000004</v>
      </c>
      <c r="J74" s="230">
        <v>-6.5662355000000006E-2</v>
      </c>
      <c r="K74" s="148">
        <v>1.6555719000000001E-3</v>
      </c>
      <c r="L74" s="230">
        <v>1.6555719000000001E-3</v>
      </c>
      <c r="M74" s="230">
        <f t="shared" si="1"/>
        <v>1.1698159699999999E-2</v>
      </c>
    </row>
    <row r="75" spans="1:13" hidden="1" x14ac:dyDescent="0.15">
      <c r="A75" s="5" t="s">
        <v>1392</v>
      </c>
      <c r="B75" s="230" t="s">
        <v>1113</v>
      </c>
      <c r="C75" s="230">
        <v>2</v>
      </c>
      <c r="D75" s="230">
        <v>22962</v>
      </c>
      <c r="E75" s="230">
        <v>0.19850786270000001</v>
      </c>
      <c r="F75" s="230">
        <v>3627</v>
      </c>
      <c r="G75" s="230">
        <v>0.18111455109999999</v>
      </c>
      <c r="H75" s="230">
        <v>-1.7393312000000001E-2</v>
      </c>
      <c r="I75" s="230">
        <v>0.9123797347</v>
      </c>
      <c r="J75" s="230">
        <v>-9.1699000000000003E-2</v>
      </c>
      <c r="K75" s="148">
        <v>1.5949492999999999E-3</v>
      </c>
      <c r="L75" s="230">
        <v>3.2505212000000002E-3</v>
      </c>
      <c r="M75" s="230" t="str">
        <f t="shared" si="1"/>
        <v/>
      </c>
    </row>
    <row r="76" spans="1:13" hidden="1" x14ac:dyDescent="0.15">
      <c r="A76" s="5" t="s">
        <v>1392</v>
      </c>
      <c r="B76" s="230" t="s">
        <v>1113</v>
      </c>
      <c r="C76" s="230">
        <v>3</v>
      </c>
      <c r="D76" s="230">
        <v>15369</v>
      </c>
      <c r="E76" s="230">
        <v>0.13286592380000001</v>
      </c>
      <c r="F76" s="230">
        <v>2774</v>
      </c>
      <c r="G76" s="230">
        <v>0.1385199241</v>
      </c>
      <c r="H76" s="230">
        <v>5.6540002999999998E-3</v>
      </c>
      <c r="I76" s="230">
        <v>1.0425541791999999</v>
      </c>
      <c r="J76" s="230">
        <v>4.16736438E-2</v>
      </c>
      <c r="K76" s="148">
        <v>2.356228E-4</v>
      </c>
      <c r="L76" s="148">
        <v>3.486144E-3</v>
      </c>
      <c r="M76" s="230" t="str">
        <f t="shared" si="1"/>
        <v/>
      </c>
    </row>
    <row r="77" spans="1:13" hidden="1" x14ac:dyDescent="0.15">
      <c r="A77" s="5" t="s">
        <v>1392</v>
      </c>
      <c r="B77" s="230" t="s">
        <v>1113</v>
      </c>
      <c r="C77" s="230">
        <v>4</v>
      </c>
      <c r="D77" s="230">
        <v>22893</v>
      </c>
      <c r="E77" s="230">
        <v>0.19791135360000001</v>
      </c>
      <c r="F77" s="230">
        <v>4192</v>
      </c>
      <c r="G77" s="230">
        <v>0.20932787380000001</v>
      </c>
      <c r="H77" s="230">
        <v>1.14165202E-2</v>
      </c>
      <c r="I77" s="230">
        <v>1.0576850191</v>
      </c>
      <c r="J77" s="230">
        <v>5.6082575599999997E-2</v>
      </c>
      <c r="K77" s="148">
        <v>6.4026790000000001E-4</v>
      </c>
      <c r="L77" s="230">
        <v>4.1264118000000002E-3</v>
      </c>
      <c r="M77" s="230" t="str">
        <f t="shared" si="1"/>
        <v/>
      </c>
    </row>
    <row r="78" spans="1:13" hidden="1" x14ac:dyDescent="0.15">
      <c r="A78" s="5" t="s">
        <v>1392</v>
      </c>
      <c r="B78" s="230" t="s">
        <v>1113</v>
      </c>
      <c r="C78" s="230">
        <v>5</v>
      </c>
      <c r="D78" s="230">
        <v>8558</v>
      </c>
      <c r="E78" s="230">
        <v>7.3984421600000003E-2</v>
      </c>
      <c r="F78" s="230">
        <v>1993</v>
      </c>
      <c r="G78" s="230">
        <v>9.9520623200000005E-2</v>
      </c>
      <c r="H78" s="230">
        <v>2.5536201599999999E-2</v>
      </c>
      <c r="I78" s="230">
        <v>1.3451564672</v>
      </c>
      <c r="J78" s="230">
        <v>0.2965103388</v>
      </c>
      <c r="K78" s="230">
        <v>7.5717477999999996E-3</v>
      </c>
      <c r="L78" s="230">
        <v>1.1698159600000001E-2</v>
      </c>
      <c r="M78" s="230" t="str">
        <f t="shared" si="1"/>
        <v/>
      </c>
    </row>
    <row r="79" spans="1:13" x14ac:dyDescent="0.15">
      <c r="A79" s="5" t="s">
        <v>1392</v>
      </c>
      <c r="B79" s="230" t="s">
        <v>1262</v>
      </c>
      <c r="C79" s="230">
        <v>1</v>
      </c>
      <c r="D79" s="230">
        <v>9153</v>
      </c>
      <c r="E79" s="230">
        <v>7.9128232199999995E-2</v>
      </c>
      <c r="F79" s="230">
        <v>1116</v>
      </c>
      <c r="G79" s="230">
        <v>5.5727554200000001E-2</v>
      </c>
      <c r="H79" s="230">
        <v>-2.3400678000000001E-2</v>
      </c>
      <c r="I79" s="230">
        <v>0.70426891449999995</v>
      </c>
      <c r="J79" s="230">
        <v>-0.35059501500000001</v>
      </c>
      <c r="K79" s="148">
        <v>8.2041609999999997E-3</v>
      </c>
      <c r="L79" s="148">
        <v>8.2041609999999997E-3</v>
      </c>
      <c r="M79" s="230">
        <f t="shared" si="1"/>
        <v>3.3982062100000002E-2</v>
      </c>
    </row>
    <row r="80" spans="1:13" hidden="1" x14ac:dyDescent="0.15">
      <c r="A80" s="5" t="s">
        <v>1392</v>
      </c>
      <c r="B80" s="230" t="s">
        <v>1262</v>
      </c>
      <c r="C80" s="230">
        <v>2</v>
      </c>
      <c r="D80" s="230">
        <v>33917</v>
      </c>
      <c r="E80" s="230">
        <v>0.29321449259999999</v>
      </c>
      <c r="F80" s="230">
        <v>4958</v>
      </c>
      <c r="G80" s="230">
        <v>0.2475781484</v>
      </c>
      <c r="H80" s="230">
        <v>-4.5636344000000002E-2</v>
      </c>
      <c r="I80" s="230">
        <v>0.84435849750000003</v>
      </c>
      <c r="J80" s="230">
        <v>-0.16917811399999999</v>
      </c>
      <c r="K80" s="148">
        <v>7.7206706999999996E-3</v>
      </c>
      <c r="L80" s="148">
        <v>1.5924831699999999E-2</v>
      </c>
      <c r="M80" s="230" t="str">
        <f t="shared" si="1"/>
        <v/>
      </c>
    </row>
    <row r="81" spans="1:13" hidden="1" x14ac:dyDescent="0.15">
      <c r="A81" s="5" t="s">
        <v>1392</v>
      </c>
      <c r="B81" s="230" t="s">
        <v>1262</v>
      </c>
      <c r="C81" s="230">
        <v>3</v>
      </c>
      <c r="D81" s="230">
        <v>49572</v>
      </c>
      <c r="E81" s="230">
        <v>0.42855290340000002</v>
      </c>
      <c r="F81" s="230">
        <v>9498</v>
      </c>
      <c r="G81" s="230">
        <v>0.47428343150000002</v>
      </c>
      <c r="H81" s="230">
        <v>4.5730528100000001E-2</v>
      </c>
      <c r="I81" s="230">
        <v>1.1067091781</v>
      </c>
      <c r="J81" s="230">
        <v>0.1013909075</v>
      </c>
      <c r="K81" s="148">
        <v>4.6366597000000002E-3</v>
      </c>
      <c r="L81" s="230">
        <v>2.05614914E-2</v>
      </c>
      <c r="M81" s="230" t="str">
        <f t="shared" si="1"/>
        <v/>
      </c>
    </row>
    <row r="82" spans="1:13" hidden="1" x14ac:dyDescent="0.15">
      <c r="A82" s="5" t="s">
        <v>1392</v>
      </c>
      <c r="B82" s="230" t="s">
        <v>1262</v>
      </c>
      <c r="C82" s="230">
        <v>4</v>
      </c>
      <c r="D82" s="230">
        <v>15160</v>
      </c>
      <c r="E82" s="230">
        <v>0.13105910630000001</v>
      </c>
      <c r="F82" s="230">
        <v>3389</v>
      </c>
      <c r="G82" s="230">
        <v>0.16923000099999999</v>
      </c>
      <c r="H82" s="230">
        <v>3.8170894699999999E-2</v>
      </c>
      <c r="I82" s="230">
        <v>1.2912494661</v>
      </c>
      <c r="J82" s="230">
        <v>0.25561032789999999</v>
      </c>
      <c r="K82" s="230">
        <v>9.7568749000000003E-3</v>
      </c>
      <c r="L82" s="230">
        <v>3.0318366400000001E-2</v>
      </c>
      <c r="M82" s="230" t="str">
        <f t="shared" si="1"/>
        <v/>
      </c>
    </row>
    <row r="83" spans="1:13" hidden="1" x14ac:dyDescent="0.15">
      <c r="A83" s="5" t="s">
        <v>1392</v>
      </c>
      <c r="B83" s="230" t="s">
        <v>1262</v>
      </c>
      <c r="C83" s="230">
        <v>5</v>
      </c>
      <c r="D83" s="230">
        <v>7871</v>
      </c>
      <c r="E83" s="230">
        <v>6.8045265499999993E-2</v>
      </c>
      <c r="F83" s="230">
        <v>1065</v>
      </c>
      <c r="G83" s="230">
        <v>5.3180864899999999E-2</v>
      </c>
      <c r="H83" s="230">
        <v>-1.4864400999999999E-2</v>
      </c>
      <c r="I83" s="230">
        <v>0.78155128740000002</v>
      </c>
      <c r="J83" s="230">
        <v>-0.24647450400000001</v>
      </c>
      <c r="K83" s="148">
        <v>3.6636958000000001E-3</v>
      </c>
      <c r="L83" s="230">
        <v>3.3982062200000003E-2</v>
      </c>
      <c r="M83" s="230" t="str">
        <f t="shared" si="1"/>
        <v/>
      </c>
    </row>
    <row r="84" spans="1:13" x14ac:dyDescent="0.15">
      <c r="A84" s="5" t="s">
        <v>1392</v>
      </c>
      <c r="B84" s="230" t="s">
        <v>1144</v>
      </c>
      <c r="C84" s="230">
        <v>1</v>
      </c>
      <c r="D84" s="230">
        <v>22243</v>
      </c>
      <c r="E84" s="230">
        <v>0.19229206469999999</v>
      </c>
      <c r="F84" s="230">
        <v>3992</v>
      </c>
      <c r="G84" s="230">
        <v>0.1993408569</v>
      </c>
      <c r="H84" s="230">
        <v>7.0487922E-3</v>
      </c>
      <c r="I84" s="230">
        <v>1.0366566982000001</v>
      </c>
      <c r="J84" s="230">
        <v>3.6000821600000003E-2</v>
      </c>
      <c r="K84" s="230">
        <v>2.5376229999999998E-4</v>
      </c>
      <c r="L84" s="230">
        <v>2.5376229999999998E-4</v>
      </c>
      <c r="M84" s="230">
        <f t="shared" si="1"/>
        <v>7.6268496999999996E-3</v>
      </c>
    </row>
    <row r="85" spans="1:13" hidden="1" x14ac:dyDescent="0.15">
      <c r="A85" s="5" t="s">
        <v>1392</v>
      </c>
      <c r="B85" s="230" t="s">
        <v>1144</v>
      </c>
      <c r="C85" s="230">
        <v>2</v>
      </c>
      <c r="D85" s="230">
        <v>19637</v>
      </c>
      <c r="E85" s="230">
        <v>0.1697630389</v>
      </c>
      <c r="F85" s="230">
        <v>4013</v>
      </c>
      <c r="G85" s="230">
        <v>0.2003894937</v>
      </c>
      <c r="H85" s="230">
        <v>3.06264547E-2</v>
      </c>
      <c r="I85" s="230">
        <v>1.1804070836</v>
      </c>
      <c r="J85" s="230">
        <v>0.16585936509999999</v>
      </c>
      <c r="K85" s="148">
        <v>5.0796842999999998E-3</v>
      </c>
      <c r="L85" s="230">
        <v>5.3334465999999997E-3</v>
      </c>
      <c r="M85" s="230" t="str">
        <f t="shared" si="1"/>
        <v/>
      </c>
    </row>
    <row r="86" spans="1:13" hidden="1" x14ac:dyDescent="0.15">
      <c r="A86" s="5" t="s">
        <v>1392</v>
      </c>
      <c r="B86" s="230" t="s">
        <v>1144</v>
      </c>
      <c r="C86" s="230">
        <v>3</v>
      </c>
      <c r="D86" s="230">
        <v>73793</v>
      </c>
      <c r="E86" s="230">
        <v>0.63794489639999996</v>
      </c>
      <c r="F86" s="230">
        <v>12021</v>
      </c>
      <c r="G86" s="230">
        <v>0.60026964949999995</v>
      </c>
      <c r="H86" s="230">
        <v>-3.7675247000000002E-2</v>
      </c>
      <c r="I86" s="230">
        <v>0.94094278809999998</v>
      </c>
      <c r="J86" s="230">
        <v>-6.087294E-2</v>
      </c>
      <c r="K86" s="230">
        <v>2.2934030999999999E-3</v>
      </c>
      <c r="L86" s="230">
        <v>7.6268496999999996E-3</v>
      </c>
      <c r="M86" s="230" t="str">
        <f t="shared" si="1"/>
        <v/>
      </c>
    </row>
    <row r="87" spans="1:13" x14ac:dyDescent="0.15">
      <c r="A87" s="5" t="s">
        <v>1392</v>
      </c>
      <c r="B87" s="230" t="s">
        <v>1145</v>
      </c>
      <c r="C87" s="230">
        <v>1</v>
      </c>
      <c r="D87" s="230">
        <v>47082</v>
      </c>
      <c r="E87" s="230">
        <v>0.40702670460000001</v>
      </c>
      <c r="F87" s="230">
        <v>8194</v>
      </c>
      <c r="G87" s="230">
        <v>0.4091680815</v>
      </c>
      <c r="H87" s="230">
        <v>2.1413768999999998E-3</v>
      </c>
      <c r="I87" s="230">
        <v>1.0052610231000001</v>
      </c>
      <c r="J87" s="230">
        <v>5.2472322999999998E-3</v>
      </c>
      <c r="K87" s="148">
        <v>1.1236299999999999E-5</v>
      </c>
      <c r="L87" s="230">
        <v>1.1236299999999999E-5</v>
      </c>
      <c r="M87" s="230">
        <f t="shared" si="1"/>
        <v>3.0673359999999999E-4</v>
      </c>
    </row>
    <row r="88" spans="1:13" hidden="1" x14ac:dyDescent="0.15">
      <c r="A88" s="5" t="s">
        <v>1392</v>
      </c>
      <c r="B88" s="230" t="s">
        <v>1145</v>
      </c>
      <c r="C88" s="230">
        <v>2</v>
      </c>
      <c r="D88" s="230">
        <v>38180</v>
      </c>
      <c r="E88" s="230">
        <v>0.33006838240000003</v>
      </c>
      <c r="F88" s="230">
        <v>6555</v>
      </c>
      <c r="G88" s="230">
        <v>0.32732447819999999</v>
      </c>
      <c r="H88" s="230">
        <v>-2.7439040000000001E-3</v>
      </c>
      <c r="I88" s="230">
        <v>0.99168686130000006</v>
      </c>
      <c r="J88" s="230">
        <v>-8.3478860000000005E-3</v>
      </c>
      <c r="K88" s="230">
        <v>2.29058E-5</v>
      </c>
      <c r="L88" s="230">
        <v>3.41421E-5</v>
      </c>
      <c r="M88" s="230" t="str">
        <f t="shared" si="1"/>
        <v/>
      </c>
    </row>
    <row r="89" spans="1:13" hidden="1" x14ac:dyDescent="0.15">
      <c r="A89" s="5" t="s">
        <v>1392</v>
      </c>
      <c r="B89" s="230" t="s">
        <v>1145</v>
      </c>
      <c r="C89" s="230">
        <v>3</v>
      </c>
      <c r="D89" s="230">
        <v>8960</v>
      </c>
      <c r="E89" s="230">
        <v>7.7459735599999996E-2</v>
      </c>
      <c r="F89" s="230">
        <v>1516</v>
      </c>
      <c r="G89" s="230">
        <v>7.5701587900000006E-2</v>
      </c>
      <c r="H89" s="230">
        <v>-1.758148E-3</v>
      </c>
      <c r="I89" s="230">
        <v>0.97730243090000002</v>
      </c>
      <c r="J89" s="230">
        <v>-2.2959124000000001E-2</v>
      </c>
      <c r="K89" s="148">
        <v>4.0365499999999998E-5</v>
      </c>
      <c r="L89" s="230">
        <v>7.4507599999999998E-5</v>
      </c>
      <c r="M89" s="230" t="str">
        <f t="shared" si="1"/>
        <v/>
      </c>
    </row>
    <row r="90" spans="1:13" hidden="1" x14ac:dyDescent="0.15">
      <c r="A90" s="5" t="s">
        <v>1392</v>
      </c>
      <c r="B90" s="230" t="s">
        <v>1145</v>
      </c>
      <c r="C90" s="230">
        <v>4</v>
      </c>
      <c r="D90" s="230">
        <v>12702</v>
      </c>
      <c r="E90" s="230">
        <v>0.1098095493</v>
      </c>
      <c r="F90" s="230">
        <v>2166</v>
      </c>
      <c r="G90" s="230">
        <v>0.1081593928</v>
      </c>
      <c r="H90" s="230">
        <v>-1.650157E-3</v>
      </c>
      <c r="I90" s="230">
        <v>0.98497255880000001</v>
      </c>
      <c r="J90" s="230">
        <v>-1.5141497E-2</v>
      </c>
      <c r="K90" s="230">
        <v>2.4985800000000001E-5</v>
      </c>
      <c r="L90" s="230">
        <v>9.9493499999999999E-5</v>
      </c>
      <c r="M90" s="230" t="str">
        <f t="shared" si="1"/>
        <v/>
      </c>
    </row>
    <row r="91" spans="1:13" hidden="1" x14ac:dyDescent="0.15">
      <c r="A91" s="5" t="s">
        <v>1392</v>
      </c>
      <c r="B91" s="230" t="s">
        <v>1145</v>
      </c>
      <c r="C91" s="230">
        <v>5</v>
      </c>
      <c r="D91" s="230">
        <v>8749</v>
      </c>
      <c r="E91" s="230">
        <v>7.5635627999999996E-2</v>
      </c>
      <c r="F91" s="230">
        <v>1595</v>
      </c>
      <c r="G91" s="230">
        <v>7.9646459599999997E-2</v>
      </c>
      <c r="H91" s="230">
        <v>4.0108315999999996E-3</v>
      </c>
      <c r="I91" s="230">
        <v>1.0530283371</v>
      </c>
      <c r="J91" s="230">
        <v>5.1670143699999997E-2</v>
      </c>
      <c r="K91" s="148">
        <v>2.0724019999999999E-4</v>
      </c>
      <c r="L91" s="230">
        <v>3.0673369999999997E-4</v>
      </c>
      <c r="M91" s="230" t="str">
        <f t="shared" si="1"/>
        <v/>
      </c>
    </row>
    <row r="92" spans="1:13" x14ac:dyDescent="0.15">
      <c r="A92" s="5" t="s">
        <v>1392</v>
      </c>
      <c r="B92" s="230" t="s">
        <v>1268</v>
      </c>
      <c r="C92" s="230">
        <v>1</v>
      </c>
      <c r="D92" s="230">
        <v>7382</v>
      </c>
      <c r="E92" s="230">
        <v>6.3817831300000002E-2</v>
      </c>
      <c r="F92" s="230">
        <v>944</v>
      </c>
      <c r="G92" s="230">
        <v>4.7138719699999998E-2</v>
      </c>
      <c r="H92" s="230">
        <v>-1.6679111999999999E-2</v>
      </c>
      <c r="I92" s="230">
        <v>0.73864496339999997</v>
      </c>
      <c r="J92" s="230">
        <v>-0.30293790199999998</v>
      </c>
      <c r="K92" s="148">
        <v>5.0527350999999996E-3</v>
      </c>
      <c r="L92" s="230">
        <v>5.0527350999999996E-3</v>
      </c>
      <c r="M92" s="230">
        <f t="shared" si="1"/>
        <v>7.0524073699999995E-2</v>
      </c>
    </row>
    <row r="93" spans="1:13" hidden="1" x14ac:dyDescent="0.15">
      <c r="A93" s="5" t="s">
        <v>1392</v>
      </c>
      <c r="B93" s="230" t="s">
        <v>1268</v>
      </c>
      <c r="C93" s="230">
        <v>2</v>
      </c>
      <c r="D93" s="230">
        <v>26203</v>
      </c>
      <c r="E93" s="230">
        <v>0.2265265014</v>
      </c>
      <c r="F93" s="230">
        <v>3225</v>
      </c>
      <c r="G93" s="230">
        <v>0.1610406472</v>
      </c>
      <c r="H93" s="230">
        <v>-6.5485853999999996E-2</v>
      </c>
      <c r="I93" s="230">
        <v>0.71091305490000001</v>
      </c>
      <c r="J93" s="230">
        <v>-0.34120514200000002</v>
      </c>
      <c r="K93" s="148">
        <v>2.23441102E-2</v>
      </c>
      <c r="L93" s="230">
        <v>2.73968453E-2</v>
      </c>
      <c r="M93" s="230" t="str">
        <f t="shared" si="1"/>
        <v/>
      </c>
    </row>
    <row r="94" spans="1:13" hidden="1" x14ac:dyDescent="0.15">
      <c r="A94" s="5" t="s">
        <v>1392</v>
      </c>
      <c r="B94" s="230" t="s">
        <v>1268</v>
      </c>
      <c r="C94" s="230">
        <v>3</v>
      </c>
      <c r="D94" s="230">
        <v>33643</v>
      </c>
      <c r="E94" s="230">
        <v>0.29084574619999998</v>
      </c>
      <c r="F94" s="230">
        <v>5176</v>
      </c>
      <c r="G94" s="230">
        <v>0.25846399679999998</v>
      </c>
      <c r="H94" s="230">
        <v>-3.2381749000000001E-2</v>
      </c>
      <c r="I94" s="230">
        <v>0.88866349320000004</v>
      </c>
      <c r="J94" s="230">
        <v>-0.118036638</v>
      </c>
      <c r="K94" s="230">
        <v>3.8222327999999999E-3</v>
      </c>
      <c r="L94" s="230">
        <v>3.1219078099999999E-2</v>
      </c>
      <c r="M94" s="230" t="str">
        <f t="shared" si="1"/>
        <v/>
      </c>
    </row>
    <row r="95" spans="1:13" hidden="1" x14ac:dyDescent="0.15">
      <c r="A95" s="5" t="s">
        <v>1392</v>
      </c>
      <c r="B95" s="230" t="s">
        <v>1268</v>
      </c>
      <c r="C95" s="230">
        <v>4</v>
      </c>
      <c r="D95" s="230">
        <v>35983</v>
      </c>
      <c r="E95" s="230">
        <v>0.31107518610000001</v>
      </c>
      <c r="F95" s="230">
        <v>7177</v>
      </c>
      <c r="G95" s="230">
        <v>0.35838410069999999</v>
      </c>
      <c r="H95" s="230">
        <v>4.7308914600000002E-2</v>
      </c>
      <c r="I95" s="230">
        <v>1.1520819297</v>
      </c>
      <c r="J95" s="230">
        <v>0.1415706793</v>
      </c>
      <c r="K95" s="230">
        <v>6.6975552000000001E-3</v>
      </c>
      <c r="L95" s="230">
        <v>3.7916633300000002E-2</v>
      </c>
      <c r="M95" s="230" t="str">
        <f t="shared" si="1"/>
        <v/>
      </c>
    </row>
    <row r="96" spans="1:13" hidden="1" x14ac:dyDescent="0.15">
      <c r="A96" s="5" t="s">
        <v>1392</v>
      </c>
      <c r="B96" s="230" t="s">
        <v>1268</v>
      </c>
      <c r="C96" s="230">
        <v>5</v>
      </c>
      <c r="D96" s="230">
        <v>12462</v>
      </c>
      <c r="E96" s="230">
        <v>0.107734735</v>
      </c>
      <c r="F96" s="230">
        <v>3504</v>
      </c>
      <c r="G96" s="230">
        <v>0.17497253569999999</v>
      </c>
      <c r="H96" s="230">
        <v>6.7237800700000003E-2</v>
      </c>
      <c r="I96" s="230">
        <v>1.6241051294</v>
      </c>
      <c r="J96" s="230">
        <v>0.48495697450000003</v>
      </c>
      <c r="K96" s="230">
        <v>3.26074404E-2</v>
      </c>
      <c r="L96" s="230">
        <v>7.0524073699999995E-2</v>
      </c>
      <c r="M96" s="230" t="str">
        <f t="shared" si="1"/>
        <v/>
      </c>
    </row>
    <row r="97" spans="1:13" x14ac:dyDescent="0.15">
      <c r="A97" s="5" t="s">
        <v>1392</v>
      </c>
      <c r="B97" s="230" t="s">
        <v>1115</v>
      </c>
      <c r="C97" s="230">
        <v>1</v>
      </c>
      <c r="D97" s="230">
        <v>108682</v>
      </c>
      <c r="E97" s="230">
        <v>0.93956238709999995</v>
      </c>
      <c r="F97" s="230">
        <v>18666</v>
      </c>
      <c r="G97" s="230">
        <v>0.93208828519999998</v>
      </c>
      <c r="H97" s="230">
        <v>-7.4741019999999998E-3</v>
      </c>
      <c r="I97" s="230">
        <v>0.99204512450000004</v>
      </c>
      <c r="J97" s="230">
        <v>-7.9866840000000008E-3</v>
      </c>
      <c r="K97" s="230">
        <v>5.96933E-5</v>
      </c>
      <c r="L97" s="230">
        <v>5.96933E-5</v>
      </c>
      <c r="M97" s="230">
        <f t="shared" si="1"/>
        <v>9.3115050000000001E-4</v>
      </c>
    </row>
    <row r="98" spans="1:13" hidden="1" x14ac:dyDescent="0.15">
      <c r="A98" s="5" t="s">
        <v>1392</v>
      </c>
      <c r="B98" s="230" t="s">
        <v>1115</v>
      </c>
      <c r="C98" s="230">
        <v>2</v>
      </c>
      <c r="D98" s="230">
        <v>6991</v>
      </c>
      <c r="E98" s="230">
        <v>6.04376129E-2</v>
      </c>
      <c r="F98" s="230">
        <v>1360</v>
      </c>
      <c r="G98" s="230">
        <v>6.7911714799999995E-2</v>
      </c>
      <c r="H98" s="230">
        <v>7.4741017999999998E-3</v>
      </c>
      <c r="I98" s="230">
        <v>1.1236663972000001</v>
      </c>
      <c r="J98" s="230">
        <v>0.1165969078</v>
      </c>
      <c r="K98" s="230">
        <v>8.7145720000000003E-4</v>
      </c>
      <c r="L98" s="230">
        <v>9.3115050000000001E-4</v>
      </c>
      <c r="M98" s="230" t="str">
        <f t="shared" si="1"/>
        <v/>
      </c>
    </row>
    <row r="99" spans="1:13" x14ac:dyDescent="0.15">
      <c r="A99" s="5" t="s">
        <v>1392</v>
      </c>
      <c r="B99" s="230" t="s">
        <v>1270</v>
      </c>
      <c r="C99" s="230">
        <v>1</v>
      </c>
      <c r="D99" s="230">
        <v>26739</v>
      </c>
      <c r="E99" s="230">
        <v>0.2311602535</v>
      </c>
      <c r="F99" s="230">
        <v>4677</v>
      </c>
      <c r="G99" s="230">
        <v>0.2335463897</v>
      </c>
      <c r="H99" s="230">
        <v>2.3861362000000001E-3</v>
      </c>
      <c r="I99" s="230">
        <v>1.010322433</v>
      </c>
      <c r="J99" s="230">
        <v>1.02695205E-2</v>
      </c>
      <c r="K99" s="148">
        <v>2.4504499999999999E-5</v>
      </c>
      <c r="L99" s="148">
        <v>2.4504499999999999E-5</v>
      </c>
      <c r="M99" s="230">
        <f t="shared" si="1"/>
        <v>4.9919700000000005E-4</v>
      </c>
    </row>
    <row r="100" spans="1:13" hidden="1" x14ac:dyDescent="0.15">
      <c r="A100" s="5" t="s">
        <v>1392</v>
      </c>
      <c r="B100" s="230" t="s">
        <v>1270</v>
      </c>
      <c r="C100" s="230">
        <v>2</v>
      </c>
      <c r="D100" s="230">
        <v>31040</v>
      </c>
      <c r="E100" s="230">
        <v>0.26834265559999998</v>
      </c>
      <c r="F100" s="230">
        <v>5268</v>
      </c>
      <c r="G100" s="230">
        <v>0.2630580246</v>
      </c>
      <c r="H100" s="230">
        <v>-5.2846309999999997E-3</v>
      </c>
      <c r="I100" s="230">
        <v>0.98030640710000005</v>
      </c>
      <c r="J100" s="230">
        <v>-1.9890095999999999E-2</v>
      </c>
      <c r="K100" s="230">
        <v>1.0511180000000001E-4</v>
      </c>
      <c r="L100" s="230">
        <v>1.2961630000000001E-4</v>
      </c>
      <c r="M100" s="230" t="str">
        <f t="shared" si="1"/>
        <v/>
      </c>
    </row>
    <row r="101" spans="1:13" hidden="1" x14ac:dyDescent="0.15">
      <c r="A101" s="5" t="s">
        <v>1392</v>
      </c>
      <c r="B101" s="230" t="s">
        <v>1270</v>
      </c>
      <c r="C101" s="230">
        <v>3</v>
      </c>
      <c r="D101" s="230">
        <v>14605</v>
      </c>
      <c r="E101" s="230">
        <v>0.1262610981</v>
      </c>
      <c r="F101" s="230">
        <v>2558</v>
      </c>
      <c r="G101" s="230">
        <v>0.12773394590000001</v>
      </c>
      <c r="H101" s="230">
        <v>1.4728478000000001E-3</v>
      </c>
      <c r="I101" s="230">
        <v>1.0116650956</v>
      </c>
      <c r="J101" s="230">
        <v>1.15975829E-2</v>
      </c>
      <c r="K101" s="148">
        <v>1.7081499999999999E-5</v>
      </c>
      <c r="L101" s="148">
        <v>1.466978E-4</v>
      </c>
      <c r="M101" s="230" t="str">
        <f t="shared" si="1"/>
        <v/>
      </c>
    </row>
    <row r="102" spans="1:13" hidden="1" x14ac:dyDescent="0.15">
      <c r="A102" s="5" t="s">
        <v>1392</v>
      </c>
      <c r="B102" s="230" t="s">
        <v>1270</v>
      </c>
      <c r="C102" s="230">
        <v>4</v>
      </c>
      <c r="D102" s="230">
        <v>27737</v>
      </c>
      <c r="E102" s="230">
        <v>0.2397880231</v>
      </c>
      <c r="F102" s="230">
        <v>4710</v>
      </c>
      <c r="G102" s="230">
        <v>0.23519424750000001</v>
      </c>
      <c r="H102" s="230">
        <v>-4.5937759999999999E-3</v>
      </c>
      <c r="I102" s="230">
        <v>0.98084234739999998</v>
      </c>
      <c r="J102" s="230">
        <v>-1.9343538E-2</v>
      </c>
      <c r="K102" s="148">
        <v>8.8859900000000006E-5</v>
      </c>
      <c r="L102" s="230">
        <v>2.355576E-4</v>
      </c>
      <c r="M102" s="230" t="str">
        <f t="shared" si="1"/>
        <v/>
      </c>
    </row>
    <row r="103" spans="1:13" hidden="1" x14ac:dyDescent="0.15">
      <c r="A103" s="5" t="s">
        <v>1392</v>
      </c>
      <c r="B103" s="230" t="s">
        <v>1270</v>
      </c>
      <c r="C103" s="230">
        <v>5</v>
      </c>
      <c r="D103" s="230">
        <v>15552</v>
      </c>
      <c r="E103" s="230">
        <v>0.1344479697</v>
      </c>
      <c r="F103" s="230">
        <v>2813</v>
      </c>
      <c r="G103" s="230">
        <v>0.1404673924</v>
      </c>
      <c r="H103" s="230">
        <v>6.0194226999999998E-3</v>
      </c>
      <c r="I103" s="230">
        <v>1.0447713915000001</v>
      </c>
      <c r="J103" s="230">
        <v>4.3798097299999998E-2</v>
      </c>
      <c r="K103" s="148">
        <v>2.6363930000000002E-4</v>
      </c>
      <c r="L103" s="230">
        <v>4.9919690000000002E-4</v>
      </c>
      <c r="M103" s="230" t="str">
        <f t="shared" si="1"/>
        <v/>
      </c>
    </row>
    <row r="104" spans="1:13" x14ac:dyDescent="0.15">
      <c r="A104" s="5" t="s">
        <v>1392</v>
      </c>
      <c r="B104" s="230" t="s">
        <v>1271</v>
      </c>
      <c r="C104" s="230">
        <v>1</v>
      </c>
      <c r="D104" s="230">
        <v>52216</v>
      </c>
      <c r="E104" s="230">
        <v>0.45141044149999998</v>
      </c>
      <c r="F104" s="230">
        <v>10935</v>
      </c>
      <c r="G104" s="230">
        <v>0.54604014779999999</v>
      </c>
      <c r="H104" s="230">
        <v>9.4629706300000005E-2</v>
      </c>
      <c r="I104" s="230">
        <v>1.2096311862</v>
      </c>
      <c r="J104" s="230">
        <v>0.19031550829999999</v>
      </c>
      <c r="K104" s="148">
        <v>1.80095007E-2</v>
      </c>
      <c r="L104" s="230">
        <v>1.80095007E-2</v>
      </c>
      <c r="M104" s="230">
        <f t="shared" si="1"/>
        <v>3.5926857999999999E-2</v>
      </c>
    </row>
    <row r="105" spans="1:13" hidden="1" x14ac:dyDescent="0.15">
      <c r="A105" s="5" t="s">
        <v>1392</v>
      </c>
      <c r="B105" s="230" t="s">
        <v>1271</v>
      </c>
      <c r="C105" s="230">
        <v>2</v>
      </c>
      <c r="D105" s="230">
        <v>63457</v>
      </c>
      <c r="E105" s="230">
        <v>0.54858955850000002</v>
      </c>
      <c r="F105" s="230">
        <v>9091</v>
      </c>
      <c r="G105" s="230">
        <v>0.45395985220000001</v>
      </c>
      <c r="H105" s="230">
        <v>-9.4629705999999994E-2</v>
      </c>
      <c r="I105" s="230">
        <v>0.8275036321</v>
      </c>
      <c r="J105" s="230">
        <v>-0.18934178199999999</v>
      </c>
      <c r="K105" s="148">
        <v>1.7917357299999999E-2</v>
      </c>
      <c r="L105" s="148">
        <v>3.5926857899999998E-2</v>
      </c>
      <c r="M105" s="230" t="str">
        <f t="shared" si="1"/>
        <v/>
      </c>
    </row>
    <row r="106" spans="1:13" x14ac:dyDescent="0.15">
      <c r="A106" s="5" t="s">
        <v>1392</v>
      </c>
      <c r="B106" s="230" t="s">
        <v>1272</v>
      </c>
      <c r="C106" s="230">
        <v>1</v>
      </c>
      <c r="D106" s="230">
        <v>101939</v>
      </c>
      <c r="E106" s="230">
        <v>0.88126874899999996</v>
      </c>
      <c r="F106" s="230">
        <v>17427</v>
      </c>
      <c r="G106" s="230">
        <v>0.87021871569999998</v>
      </c>
      <c r="H106" s="230">
        <v>-1.1050033000000001E-2</v>
      </c>
      <c r="I106" s="230">
        <v>0.98746122189999996</v>
      </c>
      <c r="J106" s="230">
        <v>-1.2618051999999999E-2</v>
      </c>
      <c r="K106" s="230">
        <v>1.394299E-4</v>
      </c>
      <c r="L106" s="230">
        <v>1.394299E-4</v>
      </c>
      <c r="M106" s="230">
        <f t="shared" si="1"/>
        <v>1.1227509000000001E-3</v>
      </c>
    </row>
    <row r="107" spans="1:13" hidden="1" x14ac:dyDescent="0.15">
      <c r="A107" s="5" t="s">
        <v>1392</v>
      </c>
      <c r="B107" s="230" t="s">
        <v>1272</v>
      </c>
      <c r="C107" s="230">
        <v>2</v>
      </c>
      <c r="D107" s="230">
        <v>13734</v>
      </c>
      <c r="E107" s="230">
        <v>0.118731251</v>
      </c>
      <c r="F107" s="230">
        <v>2599</v>
      </c>
      <c r="G107" s="230">
        <v>0.12978128429999999</v>
      </c>
      <c r="H107" s="230">
        <v>1.10500333E-2</v>
      </c>
      <c r="I107" s="230">
        <v>1.0930676061</v>
      </c>
      <c r="J107" s="230">
        <v>8.8988060999999993E-2</v>
      </c>
      <c r="K107" s="148">
        <v>9.8332100000000011E-4</v>
      </c>
      <c r="L107" s="230">
        <v>1.1227508999999999E-3</v>
      </c>
      <c r="M107" s="230" t="str">
        <f t="shared" si="1"/>
        <v/>
      </c>
    </row>
    <row r="108" spans="1:13" x14ac:dyDescent="0.15">
      <c r="A108" s="5" t="s">
        <v>1392</v>
      </c>
      <c r="B108" s="230" t="s">
        <v>1110</v>
      </c>
      <c r="C108" s="230">
        <v>1</v>
      </c>
      <c r="D108" s="230">
        <v>89250</v>
      </c>
      <c r="E108" s="230">
        <v>0.77157158540000004</v>
      </c>
      <c r="F108" s="230">
        <v>15528</v>
      </c>
      <c r="G108" s="230">
        <v>0.77539199039999995</v>
      </c>
      <c r="H108" s="230">
        <v>3.8204049999999998E-3</v>
      </c>
      <c r="I108" s="230">
        <v>1.0049514588999999</v>
      </c>
      <c r="J108" s="230">
        <v>4.9392406999999999E-3</v>
      </c>
      <c r="K108" s="148">
        <v>1.88699E-5</v>
      </c>
      <c r="L108" s="230">
        <v>1.88699E-5</v>
      </c>
      <c r="M108" s="230">
        <f t="shared" si="1"/>
        <v>8.3305499999999997E-5</v>
      </c>
    </row>
    <row r="109" spans="1:13" hidden="1" x14ac:dyDescent="0.15">
      <c r="A109" s="5" t="s">
        <v>1392</v>
      </c>
      <c r="B109" s="230" t="s">
        <v>1110</v>
      </c>
      <c r="C109" s="230">
        <v>2</v>
      </c>
      <c r="D109" s="230">
        <v>26423</v>
      </c>
      <c r="E109" s="230">
        <v>0.22842841459999999</v>
      </c>
      <c r="F109" s="230">
        <v>4498</v>
      </c>
      <c r="G109" s="230">
        <v>0.22460800959999999</v>
      </c>
      <c r="H109" s="230">
        <v>-3.8204049999999998E-3</v>
      </c>
      <c r="I109" s="230">
        <v>0.98327526369999996</v>
      </c>
      <c r="J109" s="230">
        <v>-1.6866174000000001E-2</v>
      </c>
      <c r="K109" s="148">
        <v>6.4435600000000004E-5</v>
      </c>
      <c r="L109" s="230">
        <v>8.3305499999999997E-5</v>
      </c>
      <c r="M109" s="230" t="str">
        <f t="shared" si="1"/>
        <v/>
      </c>
    </row>
    <row r="110" spans="1:13" x14ac:dyDescent="0.15">
      <c r="A110" s="5" t="s">
        <v>1393</v>
      </c>
      <c r="B110" s="230" t="s">
        <v>1113</v>
      </c>
      <c r="C110" s="230">
        <v>1</v>
      </c>
      <c r="D110" s="230">
        <v>45891</v>
      </c>
      <c r="E110" s="230">
        <v>0.3967304384</v>
      </c>
      <c r="F110" s="230">
        <v>6930</v>
      </c>
      <c r="G110" s="230">
        <v>0.38304222859999998</v>
      </c>
      <c r="H110" s="230">
        <v>-1.3688209999999999E-2</v>
      </c>
      <c r="I110" s="230">
        <v>0.96549745509999996</v>
      </c>
      <c r="J110" s="230">
        <v>-3.5111812999999999E-2</v>
      </c>
      <c r="K110" s="148">
        <v>4.8061790000000001E-4</v>
      </c>
      <c r="L110" s="148">
        <v>4.8061790000000001E-4</v>
      </c>
      <c r="M110" s="230">
        <f t="shared" si="1"/>
        <v>1.01654057E-2</v>
      </c>
    </row>
    <row r="111" spans="1:13" hidden="1" x14ac:dyDescent="0.15">
      <c r="A111" s="5" t="s">
        <v>1393</v>
      </c>
      <c r="B111" s="230" t="s">
        <v>1113</v>
      </c>
      <c r="C111" s="230">
        <v>2</v>
      </c>
      <c r="D111" s="230">
        <v>22962</v>
      </c>
      <c r="E111" s="230">
        <v>0.19850786270000001</v>
      </c>
      <c r="F111" s="230">
        <v>3225</v>
      </c>
      <c r="G111" s="230">
        <v>0.17825558259999999</v>
      </c>
      <c r="H111" s="230">
        <v>-2.0252280000000001E-2</v>
      </c>
      <c r="I111" s="230">
        <v>0.8979774411</v>
      </c>
      <c r="J111" s="230">
        <v>-0.107610332</v>
      </c>
      <c r="K111" s="148">
        <v>2.1793545999999999E-3</v>
      </c>
      <c r="L111" s="230">
        <v>2.6599725000000002E-3</v>
      </c>
      <c r="M111" s="230" t="str">
        <f t="shared" si="1"/>
        <v/>
      </c>
    </row>
    <row r="112" spans="1:13" hidden="1" x14ac:dyDescent="0.15">
      <c r="A112" s="5" t="s">
        <v>1393</v>
      </c>
      <c r="B112" s="230" t="s">
        <v>1113</v>
      </c>
      <c r="C112" s="230">
        <v>3</v>
      </c>
      <c r="D112" s="230">
        <v>15369</v>
      </c>
      <c r="E112" s="230">
        <v>0.13286592380000001</v>
      </c>
      <c r="F112" s="230">
        <v>2326</v>
      </c>
      <c r="G112" s="230">
        <v>0.12856511170000001</v>
      </c>
      <c r="H112" s="230">
        <v>-4.3008120000000002E-3</v>
      </c>
      <c r="I112" s="230">
        <v>0.96763043530000004</v>
      </c>
      <c r="J112" s="230">
        <v>-3.2905046E-2</v>
      </c>
      <c r="K112" s="230">
        <v>1.4151840000000001E-4</v>
      </c>
      <c r="L112" s="230">
        <v>2.8014909000000001E-3</v>
      </c>
      <c r="M112" s="230" t="str">
        <f t="shared" si="1"/>
        <v/>
      </c>
    </row>
    <row r="113" spans="1:13" hidden="1" x14ac:dyDescent="0.15">
      <c r="A113" s="5" t="s">
        <v>1393</v>
      </c>
      <c r="B113" s="230" t="s">
        <v>1113</v>
      </c>
      <c r="C113" s="230">
        <v>4</v>
      </c>
      <c r="D113" s="230">
        <v>22893</v>
      </c>
      <c r="E113" s="230">
        <v>0.19791135360000001</v>
      </c>
      <c r="F113" s="230">
        <v>3856</v>
      </c>
      <c r="G113" s="230">
        <v>0.2131328764</v>
      </c>
      <c r="H113" s="230">
        <v>1.5221522899999999E-2</v>
      </c>
      <c r="I113" s="230">
        <v>1.0769108116999999</v>
      </c>
      <c r="J113" s="230">
        <v>7.4096582999999994E-2</v>
      </c>
      <c r="K113" s="148">
        <v>1.1278627999999999E-3</v>
      </c>
      <c r="L113" s="230">
        <v>3.9293536999999998E-3</v>
      </c>
      <c r="M113" s="230" t="str">
        <f t="shared" si="1"/>
        <v/>
      </c>
    </row>
    <row r="114" spans="1:13" hidden="1" x14ac:dyDescent="0.15">
      <c r="A114" s="5" t="s">
        <v>1393</v>
      </c>
      <c r="B114" s="230" t="s">
        <v>1113</v>
      </c>
      <c r="C114" s="230">
        <v>5</v>
      </c>
      <c r="D114" s="230">
        <v>8558</v>
      </c>
      <c r="E114" s="230">
        <v>7.3984421600000003E-2</v>
      </c>
      <c r="F114" s="230">
        <v>1755</v>
      </c>
      <c r="G114" s="230">
        <v>9.7004200799999996E-2</v>
      </c>
      <c r="H114" s="230">
        <v>2.3019779099999998E-2</v>
      </c>
      <c r="I114" s="230">
        <v>1.3111435981999999</v>
      </c>
      <c r="J114" s="230">
        <v>0.27089973210000001</v>
      </c>
      <c r="K114" s="230">
        <v>6.2360519999999997E-3</v>
      </c>
      <c r="L114" s="230">
        <v>1.01654057E-2</v>
      </c>
      <c r="M114" s="230" t="str">
        <f t="shared" si="1"/>
        <v/>
      </c>
    </row>
    <row r="115" spans="1:13" x14ac:dyDescent="0.15">
      <c r="A115" s="5" t="s">
        <v>1393</v>
      </c>
      <c r="B115" s="230" t="s">
        <v>1262</v>
      </c>
      <c r="C115" s="230">
        <v>1</v>
      </c>
      <c r="D115" s="230">
        <v>9153</v>
      </c>
      <c r="E115" s="230">
        <v>7.9128232199999995E-2</v>
      </c>
      <c r="F115" s="230">
        <v>1056</v>
      </c>
      <c r="G115" s="230">
        <v>5.8368339599999999E-2</v>
      </c>
      <c r="H115" s="230">
        <v>-2.0759893000000001E-2</v>
      </c>
      <c r="I115" s="230">
        <v>0.73764240650000001</v>
      </c>
      <c r="J115" s="230">
        <v>-0.30429611600000001</v>
      </c>
      <c r="K115" s="230">
        <v>6.3171547E-3</v>
      </c>
      <c r="L115" s="230">
        <v>6.3171547E-3</v>
      </c>
      <c r="M115" s="230">
        <f t="shared" si="1"/>
        <v>2.9608338899999996E-2</v>
      </c>
    </row>
    <row r="116" spans="1:13" hidden="1" x14ac:dyDescent="0.15">
      <c r="A116" s="5" t="s">
        <v>1393</v>
      </c>
      <c r="B116" s="230" t="s">
        <v>1262</v>
      </c>
      <c r="C116" s="230">
        <v>2</v>
      </c>
      <c r="D116" s="230">
        <v>33917</v>
      </c>
      <c r="E116" s="230">
        <v>0.29321449259999999</v>
      </c>
      <c r="F116" s="230">
        <v>4601</v>
      </c>
      <c r="G116" s="230">
        <v>0.2543112978</v>
      </c>
      <c r="H116" s="230">
        <v>-3.8903195000000002E-2</v>
      </c>
      <c r="I116" s="230">
        <v>0.86732171920000001</v>
      </c>
      <c r="J116" s="230">
        <v>-0.14234529900000001</v>
      </c>
      <c r="K116" s="230">
        <v>5.5376868999999999E-3</v>
      </c>
      <c r="L116" s="230">
        <v>1.1854841600000001E-2</v>
      </c>
      <c r="M116" s="230" t="str">
        <f t="shared" si="1"/>
        <v/>
      </c>
    </row>
    <row r="117" spans="1:13" hidden="1" x14ac:dyDescent="0.15">
      <c r="A117" s="5" t="s">
        <v>1393</v>
      </c>
      <c r="B117" s="230" t="s">
        <v>1262</v>
      </c>
      <c r="C117" s="230">
        <v>3</v>
      </c>
      <c r="D117" s="230">
        <v>49572</v>
      </c>
      <c r="E117" s="230">
        <v>0.42855290340000002</v>
      </c>
      <c r="F117" s="230">
        <v>8409</v>
      </c>
      <c r="G117" s="230">
        <v>0.46479106790000002</v>
      </c>
      <c r="H117" s="230">
        <v>3.6238164400000002E-2</v>
      </c>
      <c r="I117" s="230">
        <v>1.0845593721</v>
      </c>
      <c r="J117" s="230">
        <v>8.1173795899999998E-2</v>
      </c>
      <c r="K117" s="230">
        <v>2.9415893999999998E-3</v>
      </c>
      <c r="L117" s="230">
        <v>1.4796430899999999E-2</v>
      </c>
      <c r="M117" s="230" t="str">
        <f t="shared" si="1"/>
        <v/>
      </c>
    </row>
    <row r="118" spans="1:13" hidden="1" x14ac:dyDescent="0.15">
      <c r="A118" s="5" t="s">
        <v>1393</v>
      </c>
      <c r="B118" s="230" t="s">
        <v>1262</v>
      </c>
      <c r="C118" s="230">
        <v>4</v>
      </c>
      <c r="D118" s="230">
        <v>15160</v>
      </c>
      <c r="E118" s="230">
        <v>0.13105910630000001</v>
      </c>
      <c r="F118" s="230">
        <v>3087</v>
      </c>
      <c r="G118" s="230">
        <v>0.17062790180000001</v>
      </c>
      <c r="H118" s="230">
        <v>3.9568795599999998E-2</v>
      </c>
      <c r="I118" s="230">
        <v>1.3019156522999999</v>
      </c>
      <c r="J118" s="230">
        <v>0.26383675849999999</v>
      </c>
      <c r="K118" s="230">
        <v>1.0439702800000001E-2</v>
      </c>
      <c r="L118" s="230">
        <v>2.52361337E-2</v>
      </c>
      <c r="M118" s="230" t="str">
        <f t="shared" si="1"/>
        <v/>
      </c>
    </row>
    <row r="119" spans="1:13" hidden="1" x14ac:dyDescent="0.15">
      <c r="A119" s="5" t="s">
        <v>1393</v>
      </c>
      <c r="B119" s="230" t="s">
        <v>1262</v>
      </c>
      <c r="C119" s="230">
        <v>5</v>
      </c>
      <c r="D119" s="230">
        <v>7871</v>
      </c>
      <c r="E119" s="230">
        <v>6.8045265499999993E-2</v>
      </c>
      <c r="F119" s="230">
        <v>939</v>
      </c>
      <c r="G119" s="230">
        <v>5.1901392900000003E-2</v>
      </c>
      <c r="H119" s="230">
        <v>-1.6143873E-2</v>
      </c>
      <c r="I119" s="230">
        <v>0.76274803950000003</v>
      </c>
      <c r="J119" s="230">
        <v>-0.27082752599999999</v>
      </c>
      <c r="K119" s="148">
        <v>4.3722051000000001E-3</v>
      </c>
      <c r="L119" s="148">
        <v>2.9608338800000002E-2</v>
      </c>
      <c r="M119" s="230" t="str">
        <f t="shared" si="1"/>
        <v/>
      </c>
    </row>
    <row r="120" spans="1:13" x14ac:dyDescent="0.15">
      <c r="A120" s="5" t="s">
        <v>1393</v>
      </c>
      <c r="B120" s="230" t="s">
        <v>1144</v>
      </c>
      <c r="C120" s="230">
        <v>1</v>
      </c>
      <c r="D120" s="230">
        <v>22243</v>
      </c>
      <c r="E120" s="230">
        <v>0.19229206469999999</v>
      </c>
      <c r="F120" s="230">
        <v>3593</v>
      </c>
      <c r="G120" s="230">
        <v>0.19859606460000001</v>
      </c>
      <c r="H120" s="230">
        <v>6.3039999000000001E-3</v>
      </c>
      <c r="I120" s="230">
        <v>1.0327834633999999</v>
      </c>
      <c r="J120" s="230">
        <v>3.2257549000000003E-2</v>
      </c>
      <c r="K120" s="230">
        <v>2.0335160000000001E-4</v>
      </c>
      <c r="L120" s="230">
        <v>2.0335160000000001E-4</v>
      </c>
      <c r="M120" s="230">
        <f t="shared" si="1"/>
        <v>5.2199666999999993E-3</v>
      </c>
    </row>
    <row r="121" spans="1:13" hidden="1" x14ac:dyDescent="0.15">
      <c r="A121" s="5" t="s">
        <v>1393</v>
      </c>
      <c r="B121" s="230" t="s">
        <v>1144</v>
      </c>
      <c r="C121" s="230">
        <v>2</v>
      </c>
      <c r="D121" s="230">
        <v>19637</v>
      </c>
      <c r="E121" s="230">
        <v>0.1697630389</v>
      </c>
      <c r="F121" s="230">
        <v>3524</v>
      </c>
      <c r="G121" s="230">
        <v>0.19478222419999999</v>
      </c>
      <c r="H121" s="230">
        <v>2.50191853E-2</v>
      </c>
      <c r="I121" s="230">
        <v>1.1473771053999999</v>
      </c>
      <c r="J121" s="230">
        <v>0.13747855950000001</v>
      </c>
      <c r="K121" s="230">
        <v>3.4396015999999998E-3</v>
      </c>
      <c r="L121" s="230">
        <v>3.6429531E-3</v>
      </c>
      <c r="M121" s="230" t="str">
        <f t="shared" si="1"/>
        <v/>
      </c>
    </row>
    <row r="122" spans="1:13" hidden="1" x14ac:dyDescent="0.15">
      <c r="A122" s="5" t="s">
        <v>1393</v>
      </c>
      <c r="B122" s="230" t="s">
        <v>1144</v>
      </c>
      <c r="C122" s="230">
        <v>3</v>
      </c>
      <c r="D122" s="230">
        <v>73793</v>
      </c>
      <c r="E122" s="230">
        <v>0.63794489639999996</v>
      </c>
      <c r="F122" s="230">
        <v>10975</v>
      </c>
      <c r="G122" s="230">
        <v>0.60662171129999998</v>
      </c>
      <c r="H122" s="230">
        <v>-3.1323185000000003E-2</v>
      </c>
      <c r="I122" s="230">
        <v>0.95089985779999997</v>
      </c>
      <c r="J122" s="230">
        <v>-5.0346523999999997E-2</v>
      </c>
      <c r="K122" s="148">
        <v>1.5770134999999999E-3</v>
      </c>
      <c r="L122" s="148">
        <v>5.2199665999999997E-3</v>
      </c>
      <c r="M122" s="230" t="str">
        <f t="shared" si="1"/>
        <v/>
      </c>
    </row>
    <row r="123" spans="1:13" x14ac:dyDescent="0.15">
      <c r="A123" s="5" t="s">
        <v>1393</v>
      </c>
      <c r="B123" s="230" t="s">
        <v>1145</v>
      </c>
      <c r="C123" s="230">
        <v>1</v>
      </c>
      <c r="D123" s="230">
        <v>47082</v>
      </c>
      <c r="E123" s="230">
        <v>0.40702670460000001</v>
      </c>
      <c r="F123" s="230">
        <v>7551</v>
      </c>
      <c r="G123" s="230">
        <v>0.41736679199999999</v>
      </c>
      <c r="H123" s="230">
        <v>1.03400874E-2</v>
      </c>
      <c r="I123" s="230">
        <v>1.0254039532000001</v>
      </c>
      <c r="J123" s="230">
        <v>2.5086635699999998E-2</v>
      </c>
      <c r="K123" s="230">
        <v>2.5939799999999999E-4</v>
      </c>
      <c r="L123" s="230">
        <v>2.5939799999999999E-4</v>
      </c>
      <c r="M123" s="230">
        <f t="shared" si="1"/>
        <v>1.2293309080018001E-3</v>
      </c>
    </row>
    <row r="124" spans="1:13" hidden="1" x14ac:dyDescent="0.15">
      <c r="A124" s="5" t="s">
        <v>1393</v>
      </c>
      <c r="B124" s="230" t="s">
        <v>1145</v>
      </c>
      <c r="C124" s="230">
        <v>2</v>
      </c>
      <c r="D124" s="230">
        <v>38180</v>
      </c>
      <c r="E124" s="230">
        <v>0.33006838240000003</v>
      </c>
      <c r="F124" s="230">
        <v>5972</v>
      </c>
      <c r="G124" s="230">
        <v>0.33009064780000003</v>
      </c>
      <c r="H124" s="230">
        <v>2.2265399999999999E-5</v>
      </c>
      <c r="I124" s="230">
        <v>1.0000674569000001</v>
      </c>
      <c r="J124" s="230">
        <v>6.7454599999999996E-5</v>
      </c>
      <c r="K124" s="148">
        <v>1.5019017999999999E-9</v>
      </c>
      <c r="L124" s="230">
        <v>2.5939950000000001E-4</v>
      </c>
      <c r="M124" s="230" t="str">
        <f t="shared" si="1"/>
        <v/>
      </c>
    </row>
    <row r="125" spans="1:13" hidden="1" x14ac:dyDescent="0.15">
      <c r="A125" s="5" t="s">
        <v>1393</v>
      </c>
      <c r="B125" s="230" t="s">
        <v>1145</v>
      </c>
      <c r="C125" s="230">
        <v>3</v>
      </c>
      <c r="D125" s="230">
        <v>8960</v>
      </c>
      <c r="E125" s="230">
        <v>7.7459735599999996E-2</v>
      </c>
      <c r="F125" s="230">
        <v>1379</v>
      </c>
      <c r="G125" s="230">
        <v>7.6221534399999999E-2</v>
      </c>
      <c r="H125" s="230">
        <v>-1.238201E-3</v>
      </c>
      <c r="I125" s="230">
        <v>0.98401490469999997</v>
      </c>
      <c r="J125" s="230">
        <v>-1.6114235000000001E-2</v>
      </c>
      <c r="K125" s="148">
        <v>1.99527E-5</v>
      </c>
      <c r="L125" s="230">
        <v>2.7935219999999998E-4</v>
      </c>
      <c r="M125" s="230" t="str">
        <f t="shared" si="1"/>
        <v/>
      </c>
    </row>
    <row r="126" spans="1:13" hidden="1" x14ac:dyDescent="0.15">
      <c r="A126" s="5" t="s">
        <v>1393</v>
      </c>
      <c r="B126" s="230" t="s">
        <v>1145</v>
      </c>
      <c r="C126" s="230">
        <v>4</v>
      </c>
      <c r="D126" s="230">
        <v>12702</v>
      </c>
      <c r="E126" s="230">
        <v>0.1098095493</v>
      </c>
      <c r="F126" s="230">
        <v>1807</v>
      </c>
      <c r="G126" s="230">
        <v>9.9878399300000004E-2</v>
      </c>
      <c r="H126" s="230">
        <v>-9.9311499999999997E-3</v>
      </c>
      <c r="I126" s="230">
        <v>0.9095602331</v>
      </c>
      <c r="J126" s="230">
        <v>-9.4794057000000001E-2</v>
      </c>
      <c r="K126" s="148">
        <v>9.4141400000000001E-4</v>
      </c>
      <c r="L126" s="230">
        <v>1.2207661999999999E-3</v>
      </c>
      <c r="M126" s="230" t="str">
        <f t="shared" si="1"/>
        <v/>
      </c>
    </row>
    <row r="127" spans="1:13" hidden="1" x14ac:dyDescent="0.15">
      <c r="A127" s="5" t="s">
        <v>1393</v>
      </c>
      <c r="B127" s="230" t="s">
        <v>1145</v>
      </c>
      <c r="C127" s="230">
        <v>5</v>
      </c>
      <c r="D127" s="230">
        <v>8749</v>
      </c>
      <c r="E127" s="230">
        <v>7.5635627999999996E-2</v>
      </c>
      <c r="F127" s="230">
        <v>1383</v>
      </c>
      <c r="G127" s="230">
        <v>7.6442626599999994E-2</v>
      </c>
      <c r="H127" s="230">
        <v>8.0699859999999995E-4</v>
      </c>
      <c r="I127" s="230">
        <v>1.0106695558000001</v>
      </c>
      <c r="J127" s="230">
        <v>1.0613037800000001E-2</v>
      </c>
      <c r="K127" s="148">
        <v>8.5647060999999992E-6</v>
      </c>
      <c r="L127" s="230">
        <v>1.2293308999999999E-3</v>
      </c>
      <c r="M127" s="230" t="str">
        <f t="shared" si="1"/>
        <v/>
      </c>
    </row>
    <row r="128" spans="1:13" x14ac:dyDescent="0.15">
      <c r="A128" s="5" t="s">
        <v>1393</v>
      </c>
      <c r="B128" s="230" t="s">
        <v>1268</v>
      </c>
      <c r="C128" s="230">
        <v>1</v>
      </c>
      <c r="D128" s="230">
        <v>7382</v>
      </c>
      <c r="E128" s="230">
        <v>6.3817831300000002E-2</v>
      </c>
      <c r="F128" s="230">
        <v>903</v>
      </c>
      <c r="G128" s="230">
        <v>4.99115631E-2</v>
      </c>
      <c r="H128" s="230">
        <v>-1.3906267999999999E-2</v>
      </c>
      <c r="I128" s="230">
        <v>0.78209431600000001</v>
      </c>
      <c r="J128" s="230">
        <v>-0.245779937</v>
      </c>
      <c r="K128" s="148">
        <v>3.4178817E-3</v>
      </c>
      <c r="L128" s="230">
        <v>3.4178817E-3</v>
      </c>
      <c r="M128" s="230">
        <f t="shared" si="1"/>
        <v>4.6993349399999995E-2</v>
      </c>
    </row>
    <row r="129" spans="1:13" hidden="1" x14ac:dyDescent="0.15">
      <c r="A129" s="5" t="s">
        <v>1393</v>
      </c>
      <c r="B129" s="230" t="s">
        <v>1268</v>
      </c>
      <c r="C129" s="230">
        <v>2</v>
      </c>
      <c r="D129" s="230">
        <v>26203</v>
      </c>
      <c r="E129" s="230">
        <v>0.2265265014</v>
      </c>
      <c r="F129" s="230">
        <v>3175</v>
      </c>
      <c r="G129" s="230">
        <v>0.1754919301</v>
      </c>
      <c r="H129" s="230">
        <v>-5.1034571000000001E-2</v>
      </c>
      <c r="I129" s="230">
        <v>0.77470816450000002</v>
      </c>
      <c r="J129" s="230">
        <v>-0.25526888199999997</v>
      </c>
      <c r="K129" s="230">
        <v>1.3027538E-2</v>
      </c>
      <c r="L129" s="230">
        <v>1.6445419700000002E-2</v>
      </c>
      <c r="M129" s="230" t="str">
        <f t="shared" si="1"/>
        <v/>
      </c>
    </row>
    <row r="130" spans="1:13" hidden="1" x14ac:dyDescent="0.15">
      <c r="A130" s="5" t="s">
        <v>1393</v>
      </c>
      <c r="B130" s="230" t="s">
        <v>1268</v>
      </c>
      <c r="C130" s="230">
        <v>3</v>
      </c>
      <c r="D130" s="230">
        <v>33643</v>
      </c>
      <c r="E130" s="230">
        <v>0.29084574619999998</v>
      </c>
      <c r="F130" s="230">
        <v>4741</v>
      </c>
      <c r="G130" s="230">
        <v>0.26204952469999998</v>
      </c>
      <c r="H130" s="230">
        <v>-2.8796222E-2</v>
      </c>
      <c r="I130" s="230">
        <v>0.9009914296</v>
      </c>
      <c r="J130" s="230">
        <v>-0.104259534</v>
      </c>
      <c r="K130" s="230">
        <v>3.0022806000000002E-3</v>
      </c>
      <c r="L130" s="230">
        <v>1.9447700299999999E-2</v>
      </c>
      <c r="M130" s="230" t="str">
        <f t="shared" si="1"/>
        <v/>
      </c>
    </row>
    <row r="131" spans="1:13" hidden="1" x14ac:dyDescent="0.15">
      <c r="A131" s="5" t="s">
        <v>1393</v>
      </c>
      <c r="B131" s="230" t="s">
        <v>1268</v>
      </c>
      <c r="C131" s="230">
        <v>4</v>
      </c>
      <c r="D131" s="230">
        <v>35983</v>
      </c>
      <c r="E131" s="230">
        <v>0.31107518610000001</v>
      </c>
      <c r="F131" s="230">
        <v>6318</v>
      </c>
      <c r="G131" s="230">
        <v>0.34921512269999999</v>
      </c>
      <c r="H131" s="230">
        <v>3.81399366E-2</v>
      </c>
      <c r="I131" s="230">
        <v>1.1226068112000001</v>
      </c>
      <c r="J131" s="230">
        <v>0.1156534909</v>
      </c>
      <c r="K131" s="148">
        <v>4.4110167999999996E-3</v>
      </c>
      <c r="L131" s="230">
        <v>2.3858717099999999E-2</v>
      </c>
      <c r="M131" s="230" t="str">
        <f t="shared" ref="M131:M194" si="2">IF(B131=B130,"",SUMIFS($K:$K,$B:$B,B131,$A:$A,A131))</f>
        <v/>
      </c>
    </row>
    <row r="132" spans="1:13" hidden="1" x14ac:dyDescent="0.15">
      <c r="A132" s="5" t="s">
        <v>1393</v>
      </c>
      <c r="B132" s="230" t="s">
        <v>1268</v>
      </c>
      <c r="C132" s="230">
        <v>5</v>
      </c>
      <c r="D132" s="230">
        <v>12462</v>
      </c>
      <c r="E132" s="230">
        <v>0.107734735</v>
      </c>
      <c r="F132" s="230">
        <v>2955</v>
      </c>
      <c r="G132" s="230">
        <v>0.1633318594</v>
      </c>
      <c r="H132" s="230">
        <v>5.5597124400000003E-2</v>
      </c>
      <c r="I132" s="230">
        <v>1.5160557029999999</v>
      </c>
      <c r="J132" s="230">
        <v>0.41611202990000001</v>
      </c>
      <c r="K132" s="148">
        <v>2.3134632299999999E-2</v>
      </c>
      <c r="L132" s="148">
        <v>4.6993349400000002E-2</v>
      </c>
      <c r="M132" s="230" t="str">
        <f t="shared" si="2"/>
        <v/>
      </c>
    </row>
    <row r="133" spans="1:13" x14ac:dyDescent="0.15">
      <c r="A133" s="5" t="s">
        <v>1393</v>
      </c>
      <c r="B133" s="230" t="s">
        <v>1115</v>
      </c>
      <c r="C133" s="230">
        <v>1</v>
      </c>
      <c r="D133" s="230">
        <v>108682</v>
      </c>
      <c r="E133" s="230">
        <v>0.93956238709999995</v>
      </c>
      <c r="F133" s="230">
        <v>16986</v>
      </c>
      <c r="G133" s="230">
        <v>0.93886800800000003</v>
      </c>
      <c r="H133" s="230">
        <v>-6.9437899999999996E-4</v>
      </c>
      <c r="I133" s="230">
        <v>0.99926095479999999</v>
      </c>
      <c r="J133" s="230">
        <v>-7.3931799999999998E-4</v>
      </c>
      <c r="K133" s="148">
        <v>5.1336731000000003E-7</v>
      </c>
      <c r="L133" s="148">
        <v>5.1336731000000003E-7</v>
      </c>
      <c r="M133" s="230">
        <f t="shared" si="2"/>
        <v>8.4457382099999998E-6</v>
      </c>
    </row>
    <row r="134" spans="1:13" hidden="1" x14ac:dyDescent="0.15">
      <c r="A134" s="5" t="s">
        <v>1393</v>
      </c>
      <c r="B134" s="230" t="s">
        <v>1115</v>
      </c>
      <c r="C134" s="230">
        <v>2</v>
      </c>
      <c r="D134" s="230">
        <v>6991</v>
      </c>
      <c r="E134" s="230">
        <v>6.04376129E-2</v>
      </c>
      <c r="F134" s="230">
        <v>1106</v>
      </c>
      <c r="G134" s="230">
        <v>6.1131992000000003E-2</v>
      </c>
      <c r="H134" s="230">
        <v>6.9437909999999999E-4</v>
      </c>
      <c r="I134" s="230">
        <v>1.0114891882999999</v>
      </c>
      <c r="J134" s="230">
        <v>1.14236888E-2</v>
      </c>
      <c r="K134" s="148">
        <v>7.9323708999999995E-6</v>
      </c>
      <c r="L134" s="148">
        <v>8.4457382E-6</v>
      </c>
      <c r="M134" s="230" t="str">
        <f t="shared" si="2"/>
        <v/>
      </c>
    </row>
    <row r="135" spans="1:13" x14ac:dyDescent="0.15">
      <c r="A135" s="5" t="s">
        <v>1393</v>
      </c>
      <c r="B135" s="230" t="s">
        <v>1270</v>
      </c>
      <c r="C135" s="230">
        <v>1</v>
      </c>
      <c r="D135" s="230">
        <v>26739</v>
      </c>
      <c r="E135" s="230">
        <v>0.2311602535</v>
      </c>
      <c r="F135" s="230">
        <v>4290</v>
      </c>
      <c r="G135" s="230">
        <v>0.23712137959999999</v>
      </c>
      <c r="H135" s="230">
        <v>5.9611261000000002E-3</v>
      </c>
      <c r="I135" s="230">
        <v>1.0257878509</v>
      </c>
      <c r="J135" s="230">
        <v>2.5460952299999999E-2</v>
      </c>
      <c r="K135" s="148">
        <v>1.517759E-4</v>
      </c>
      <c r="L135" s="148">
        <v>1.517759E-4</v>
      </c>
      <c r="M135" s="230">
        <f t="shared" si="2"/>
        <v>2.8001637999999999E-3</v>
      </c>
    </row>
    <row r="136" spans="1:13" hidden="1" x14ac:dyDescent="0.15">
      <c r="A136" s="5" t="s">
        <v>1393</v>
      </c>
      <c r="B136" s="230" t="s">
        <v>1270</v>
      </c>
      <c r="C136" s="230">
        <v>2</v>
      </c>
      <c r="D136" s="230">
        <v>31040</v>
      </c>
      <c r="E136" s="230">
        <v>0.26834265559999998</v>
      </c>
      <c r="F136" s="230">
        <v>4634</v>
      </c>
      <c r="G136" s="230">
        <v>0.25613530839999998</v>
      </c>
      <c r="H136" s="230">
        <v>-1.2207347E-2</v>
      </c>
      <c r="I136" s="230">
        <v>0.95450836120000004</v>
      </c>
      <c r="J136" s="230">
        <v>-4.6558875999999999E-2</v>
      </c>
      <c r="K136" s="148">
        <v>5.6836039999999999E-4</v>
      </c>
      <c r="L136" s="148">
        <v>7.2013630000000001E-4</v>
      </c>
      <c r="M136" s="230" t="str">
        <f t="shared" si="2"/>
        <v/>
      </c>
    </row>
    <row r="137" spans="1:13" hidden="1" x14ac:dyDescent="0.15">
      <c r="A137" s="5" t="s">
        <v>1393</v>
      </c>
      <c r="B137" s="230" t="s">
        <v>1270</v>
      </c>
      <c r="C137" s="230">
        <v>3</v>
      </c>
      <c r="D137" s="230">
        <v>14605</v>
      </c>
      <c r="E137" s="230">
        <v>0.1262610981</v>
      </c>
      <c r="F137" s="230">
        <v>2218</v>
      </c>
      <c r="G137" s="230">
        <v>0.12259562240000001</v>
      </c>
      <c r="H137" s="230">
        <v>-3.665476E-3</v>
      </c>
      <c r="I137" s="230">
        <v>0.9709690809</v>
      </c>
      <c r="J137" s="230">
        <v>-2.9460653999999999E-2</v>
      </c>
      <c r="K137" s="230">
        <v>1.079873E-4</v>
      </c>
      <c r="L137" s="230">
        <v>8.2812360000000004E-4</v>
      </c>
      <c r="M137" s="230" t="str">
        <f t="shared" si="2"/>
        <v/>
      </c>
    </row>
    <row r="138" spans="1:13" hidden="1" x14ac:dyDescent="0.15">
      <c r="A138" s="5" t="s">
        <v>1393</v>
      </c>
      <c r="B138" s="230" t="s">
        <v>1270</v>
      </c>
      <c r="C138" s="230">
        <v>4</v>
      </c>
      <c r="D138" s="230">
        <v>27737</v>
      </c>
      <c r="E138" s="230">
        <v>0.2397880231</v>
      </c>
      <c r="F138" s="230">
        <v>4227</v>
      </c>
      <c r="G138" s="230">
        <v>0.23363917749999999</v>
      </c>
      <c r="H138" s="230">
        <v>-6.1488460000000003E-3</v>
      </c>
      <c r="I138" s="230">
        <v>0.97435716130000005</v>
      </c>
      <c r="J138" s="230">
        <v>-2.5977347000000001E-2</v>
      </c>
      <c r="K138" s="148">
        <v>1.5973070000000001E-4</v>
      </c>
      <c r="L138" s="148">
        <v>9.8785429999999992E-4</v>
      </c>
      <c r="M138" s="230" t="str">
        <f t="shared" si="2"/>
        <v/>
      </c>
    </row>
    <row r="139" spans="1:13" hidden="1" x14ac:dyDescent="0.15">
      <c r="A139" s="5" t="s">
        <v>1393</v>
      </c>
      <c r="B139" s="230" t="s">
        <v>1270</v>
      </c>
      <c r="C139" s="230">
        <v>5</v>
      </c>
      <c r="D139" s="230">
        <v>15552</v>
      </c>
      <c r="E139" s="230">
        <v>0.1344479697</v>
      </c>
      <c r="F139" s="230">
        <v>2723</v>
      </c>
      <c r="G139" s="230">
        <v>0.15050851200000001</v>
      </c>
      <c r="H139" s="230">
        <v>1.6060542300000001E-2</v>
      </c>
      <c r="I139" s="230">
        <v>1.1194554472</v>
      </c>
      <c r="J139" s="230">
        <v>0.11284235920000001</v>
      </c>
      <c r="K139" s="148">
        <v>1.8123095E-3</v>
      </c>
      <c r="L139" s="230">
        <v>2.8001637999999999E-3</v>
      </c>
      <c r="M139" s="230" t="str">
        <f t="shared" si="2"/>
        <v/>
      </c>
    </row>
    <row r="140" spans="1:13" x14ac:dyDescent="0.15">
      <c r="A140" s="5" t="s">
        <v>1393</v>
      </c>
      <c r="B140" s="230" t="s">
        <v>1271</v>
      </c>
      <c r="C140" s="230">
        <v>1</v>
      </c>
      <c r="D140" s="230">
        <v>52216</v>
      </c>
      <c r="E140" s="230">
        <v>0.45141044149999998</v>
      </c>
      <c r="F140" s="230">
        <v>8531</v>
      </c>
      <c r="G140" s="230">
        <v>0.47153437980000001</v>
      </c>
      <c r="H140" s="230">
        <v>2.0123938300000001E-2</v>
      </c>
      <c r="I140" s="230">
        <v>1.0445801347999999</v>
      </c>
      <c r="J140" s="230">
        <v>4.3615019800000002E-2</v>
      </c>
      <c r="K140" s="230">
        <v>8.7770600000000002E-4</v>
      </c>
      <c r="L140" s="230">
        <v>8.7770600000000002E-4</v>
      </c>
      <c r="M140" s="230">
        <f t="shared" si="2"/>
        <v>1.6297937999999999E-3</v>
      </c>
    </row>
    <row r="141" spans="1:13" hidden="1" x14ac:dyDescent="0.15">
      <c r="A141" s="5" t="s">
        <v>1393</v>
      </c>
      <c r="B141" s="230" t="s">
        <v>1271</v>
      </c>
      <c r="C141" s="230">
        <v>2</v>
      </c>
      <c r="D141" s="230">
        <v>63457</v>
      </c>
      <c r="E141" s="230">
        <v>0.54858955850000002</v>
      </c>
      <c r="F141" s="230">
        <v>9561</v>
      </c>
      <c r="G141" s="230">
        <v>0.52846562019999999</v>
      </c>
      <c r="H141" s="230">
        <v>-2.0123938000000001E-2</v>
      </c>
      <c r="I141" s="230">
        <v>0.96331694980000004</v>
      </c>
      <c r="J141" s="230">
        <v>-3.7372794000000001E-2</v>
      </c>
      <c r="K141" s="230">
        <v>7.5208779999999997E-4</v>
      </c>
      <c r="L141" s="230">
        <v>1.6297938000000001E-3</v>
      </c>
      <c r="M141" s="230" t="str">
        <f t="shared" si="2"/>
        <v/>
      </c>
    </row>
    <row r="142" spans="1:13" x14ac:dyDescent="0.15">
      <c r="A142" s="5" t="s">
        <v>1393</v>
      </c>
      <c r="B142" s="230" t="s">
        <v>1272</v>
      </c>
      <c r="C142" s="230">
        <v>1</v>
      </c>
      <c r="D142" s="230">
        <v>101939</v>
      </c>
      <c r="E142" s="230">
        <v>0.88126874899999996</v>
      </c>
      <c r="F142" s="230">
        <v>15768</v>
      </c>
      <c r="G142" s="230">
        <v>0.87154543439999999</v>
      </c>
      <c r="H142" s="230">
        <v>-9.7233149999999997E-3</v>
      </c>
      <c r="I142" s="230">
        <v>0.98896668629999995</v>
      </c>
      <c r="J142" s="230">
        <v>-1.1094632E-2</v>
      </c>
      <c r="K142" s="148">
        <v>1.078766E-4</v>
      </c>
      <c r="L142" s="148">
        <v>1.078766E-4</v>
      </c>
      <c r="M142" s="230">
        <f t="shared" si="2"/>
        <v>8.732252E-4</v>
      </c>
    </row>
    <row r="143" spans="1:13" hidden="1" x14ac:dyDescent="0.15">
      <c r="A143" s="5" t="s">
        <v>1393</v>
      </c>
      <c r="B143" s="230" t="s">
        <v>1272</v>
      </c>
      <c r="C143" s="230">
        <v>2</v>
      </c>
      <c r="D143" s="230">
        <v>13734</v>
      </c>
      <c r="E143" s="230">
        <v>0.118731251</v>
      </c>
      <c r="F143" s="230">
        <v>2324</v>
      </c>
      <c r="G143" s="230">
        <v>0.12845456559999999</v>
      </c>
      <c r="H143" s="230">
        <v>9.7233145E-3</v>
      </c>
      <c r="I143" s="230">
        <v>1.0818934732000001</v>
      </c>
      <c r="J143" s="230">
        <v>7.8712721999999999E-2</v>
      </c>
      <c r="K143" s="230">
        <v>7.6534859999999999E-4</v>
      </c>
      <c r="L143" s="230">
        <v>8.732252E-4</v>
      </c>
      <c r="M143" s="230" t="str">
        <f t="shared" si="2"/>
        <v/>
      </c>
    </row>
    <row r="144" spans="1:13" x14ac:dyDescent="0.15">
      <c r="A144" s="5" t="s">
        <v>1393</v>
      </c>
      <c r="B144" s="230" t="s">
        <v>1110</v>
      </c>
      <c r="C144" s="230">
        <v>1</v>
      </c>
      <c r="D144" s="230">
        <v>89250</v>
      </c>
      <c r="E144" s="230">
        <v>0.77157158540000004</v>
      </c>
      <c r="F144" s="230">
        <v>13978</v>
      </c>
      <c r="G144" s="230">
        <v>0.77260667699999996</v>
      </c>
      <c r="H144" s="230">
        <v>1.0350915999999999E-3</v>
      </c>
      <c r="I144" s="230">
        <v>1.0013415367</v>
      </c>
      <c r="J144" s="230">
        <v>1.3406376E-3</v>
      </c>
      <c r="K144" s="148">
        <v>1.3876827E-6</v>
      </c>
      <c r="L144" s="148">
        <v>1.3876827E-6</v>
      </c>
      <c r="M144" s="230">
        <f t="shared" si="2"/>
        <v>6.0887151999999999E-6</v>
      </c>
    </row>
    <row r="145" spans="1:13" hidden="1" x14ac:dyDescent="0.15">
      <c r="A145" s="5" t="s">
        <v>1393</v>
      </c>
      <c r="B145" s="230" t="s">
        <v>1110</v>
      </c>
      <c r="C145" s="230">
        <v>2</v>
      </c>
      <c r="D145" s="230">
        <v>26423</v>
      </c>
      <c r="E145" s="230">
        <v>0.22842841459999999</v>
      </c>
      <c r="F145" s="230">
        <v>4114</v>
      </c>
      <c r="G145" s="230">
        <v>0.22739332300000001</v>
      </c>
      <c r="H145" s="230">
        <v>-1.035092E-3</v>
      </c>
      <c r="I145" s="230">
        <v>0.99546863919999995</v>
      </c>
      <c r="J145" s="230">
        <v>-4.541659E-3</v>
      </c>
      <c r="K145" s="148">
        <v>4.7010325000000001E-6</v>
      </c>
      <c r="L145" s="148">
        <v>6.0887151E-6</v>
      </c>
      <c r="M145" s="230" t="str">
        <f t="shared" si="2"/>
        <v/>
      </c>
    </row>
    <row r="146" spans="1:13" x14ac:dyDescent="0.15">
      <c r="A146" s="5" t="s">
        <v>1394</v>
      </c>
      <c r="B146" s="230" t="s">
        <v>1113</v>
      </c>
      <c r="C146" s="230">
        <v>1</v>
      </c>
      <c r="D146" s="230">
        <v>45891</v>
      </c>
      <c r="E146" s="230">
        <v>0.3967304384</v>
      </c>
      <c r="F146" s="230">
        <v>5482</v>
      </c>
      <c r="G146" s="230">
        <v>0.35731977580000002</v>
      </c>
      <c r="H146" s="230">
        <v>-3.9410662999999999E-2</v>
      </c>
      <c r="I146" s="230">
        <v>0.90066135899999999</v>
      </c>
      <c r="J146" s="230">
        <v>-0.104625942</v>
      </c>
      <c r="K146" s="230">
        <v>4.1233776999999999E-3</v>
      </c>
      <c r="L146" s="230">
        <v>4.1233776999999999E-3</v>
      </c>
      <c r="M146" s="230">
        <f t="shared" si="2"/>
        <v>2.9773434799999998E-2</v>
      </c>
    </row>
    <row r="147" spans="1:13" hidden="1" x14ac:dyDescent="0.15">
      <c r="A147" s="5" t="s">
        <v>1394</v>
      </c>
      <c r="B147" s="230" t="s">
        <v>1113</v>
      </c>
      <c r="C147" s="230">
        <v>2</v>
      </c>
      <c r="D147" s="230">
        <v>22962</v>
      </c>
      <c r="E147" s="230">
        <v>0.19850786270000001</v>
      </c>
      <c r="F147" s="230">
        <v>2640</v>
      </c>
      <c r="G147" s="230">
        <v>0.17207665229999999</v>
      </c>
      <c r="H147" s="230">
        <v>-2.643121E-2</v>
      </c>
      <c r="I147" s="230">
        <v>0.86685056199999999</v>
      </c>
      <c r="J147" s="230">
        <v>-0.14288867899999999</v>
      </c>
      <c r="K147" s="148">
        <v>3.7767207000000001E-3</v>
      </c>
      <c r="L147" s="148">
        <v>7.9000983999999996E-3</v>
      </c>
      <c r="M147" s="230" t="str">
        <f t="shared" si="2"/>
        <v/>
      </c>
    </row>
    <row r="148" spans="1:13" hidden="1" x14ac:dyDescent="0.15">
      <c r="A148" s="5" t="s">
        <v>1394</v>
      </c>
      <c r="B148" s="230" t="s">
        <v>1113</v>
      </c>
      <c r="C148" s="230">
        <v>3</v>
      </c>
      <c r="D148" s="230">
        <v>15369</v>
      </c>
      <c r="E148" s="230">
        <v>0.13286592380000001</v>
      </c>
      <c r="F148" s="230">
        <v>2017</v>
      </c>
      <c r="G148" s="230">
        <v>0.13146916959999999</v>
      </c>
      <c r="H148" s="230">
        <v>-1.3967540000000001E-3</v>
      </c>
      <c r="I148" s="230">
        <v>0.98948749140000003</v>
      </c>
      <c r="J148" s="230">
        <v>-1.0568154999999999E-2</v>
      </c>
      <c r="K148" s="148">
        <v>1.47611E-5</v>
      </c>
      <c r="L148" s="148">
        <v>7.9148596000000009E-3</v>
      </c>
      <c r="M148" s="230" t="str">
        <f t="shared" si="2"/>
        <v/>
      </c>
    </row>
    <row r="149" spans="1:13" hidden="1" x14ac:dyDescent="0.15">
      <c r="A149" s="5" t="s">
        <v>1394</v>
      </c>
      <c r="B149" s="230" t="s">
        <v>1113</v>
      </c>
      <c r="C149" s="230">
        <v>4</v>
      </c>
      <c r="D149" s="230">
        <v>22893</v>
      </c>
      <c r="E149" s="230">
        <v>0.19791135360000001</v>
      </c>
      <c r="F149" s="230">
        <v>3425</v>
      </c>
      <c r="G149" s="230">
        <v>0.22324338420000001</v>
      </c>
      <c r="H149" s="230">
        <v>2.53320306E-2</v>
      </c>
      <c r="I149" s="230">
        <v>1.127996854</v>
      </c>
      <c r="J149" s="230">
        <v>0.120443364</v>
      </c>
      <c r="K149" s="148">
        <v>3.0510749999999999E-3</v>
      </c>
      <c r="L149" s="148">
        <v>1.09659345E-2</v>
      </c>
      <c r="M149" s="230" t="str">
        <f t="shared" si="2"/>
        <v/>
      </c>
    </row>
    <row r="150" spans="1:13" hidden="1" x14ac:dyDescent="0.15">
      <c r="A150" s="5" t="s">
        <v>1394</v>
      </c>
      <c r="B150" s="230" t="s">
        <v>1113</v>
      </c>
      <c r="C150" s="230">
        <v>5</v>
      </c>
      <c r="D150" s="230">
        <v>8558</v>
      </c>
      <c r="E150" s="230">
        <v>7.3984421600000003E-2</v>
      </c>
      <c r="F150" s="230">
        <v>1778</v>
      </c>
      <c r="G150" s="230">
        <v>0.11589101810000001</v>
      </c>
      <c r="H150" s="230">
        <v>4.1906596499999997E-2</v>
      </c>
      <c r="I150" s="230">
        <v>1.5664246014000001</v>
      </c>
      <c r="J150" s="230">
        <v>0.4487956984</v>
      </c>
      <c r="K150" s="230">
        <v>1.8807500299999998E-2</v>
      </c>
      <c r="L150" s="230">
        <v>2.9773434800000002E-2</v>
      </c>
      <c r="M150" s="230" t="str">
        <f t="shared" si="2"/>
        <v/>
      </c>
    </row>
    <row r="151" spans="1:13" x14ac:dyDescent="0.15">
      <c r="A151" s="5" t="s">
        <v>1394</v>
      </c>
      <c r="B151" s="230" t="s">
        <v>1262</v>
      </c>
      <c r="C151" s="230">
        <v>1</v>
      </c>
      <c r="D151" s="230">
        <v>9153</v>
      </c>
      <c r="E151" s="230">
        <v>7.9128232199999995E-2</v>
      </c>
      <c r="F151" s="230">
        <v>883</v>
      </c>
      <c r="G151" s="230">
        <v>5.7554425800000003E-2</v>
      </c>
      <c r="H151" s="230">
        <v>-2.1573806000000001E-2</v>
      </c>
      <c r="I151" s="230">
        <v>0.7273563958</v>
      </c>
      <c r="J151" s="230">
        <v>-0.31833869300000001</v>
      </c>
      <c r="K151" s="230">
        <v>6.8677772999999999E-3</v>
      </c>
      <c r="L151" s="230">
        <v>6.8677772999999999E-3</v>
      </c>
      <c r="M151" s="230">
        <f t="shared" si="2"/>
        <v>3.0066698900000001E-2</v>
      </c>
    </row>
    <row r="152" spans="1:13" hidden="1" x14ac:dyDescent="0.15">
      <c r="A152" s="5" t="s">
        <v>1394</v>
      </c>
      <c r="B152" s="230" t="s">
        <v>1262</v>
      </c>
      <c r="C152" s="230">
        <v>2</v>
      </c>
      <c r="D152" s="230">
        <v>33917</v>
      </c>
      <c r="E152" s="230">
        <v>0.29321449259999999</v>
      </c>
      <c r="F152" s="230">
        <v>3837</v>
      </c>
      <c r="G152" s="230">
        <v>0.25009777080000001</v>
      </c>
      <c r="H152" s="230">
        <v>-4.3116722000000003E-2</v>
      </c>
      <c r="I152" s="230">
        <v>0.85295160079999999</v>
      </c>
      <c r="J152" s="230">
        <v>-0.159052473</v>
      </c>
      <c r="K152" s="148">
        <v>6.8578212000000001E-3</v>
      </c>
      <c r="L152" s="230">
        <v>1.37255986E-2</v>
      </c>
      <c r="M152" s="230" t="str">
        <f t="shared" si="2"/>
        <v/>
      </c>
    </row>
    <row r="153" spans="1:13" hidden="1" x14ac:dyDescent="0.15">
      <c r="A153" s="5" t="s">
        <v>1394</v>
      </c>
      <c r="B153" s="230" t="s">
        <v>1262</v>
      </c>
      <c r="C153" s="230">
        <v>3</v>
      </c>
      <c r="D153" s="230">
        <v>49572</v>
      </c>
      <c r="E153" s="230">
        <v>0.42855290340000002</v>
      </c>
      <c r="F153" s="230">
        <v>7138</v>
      </c>
      <c r="G153" s="230">
        <v>0.4652587668</v>
      </c>
      <c r="H153" s="230">
        <v>3.6705863300000002E-2</v>
      </c>
      <c r="I153" s="230">
        <v>1.0856507167</v>
      </c>
      <c r="J153" s="230">
        <v>8.2179546199999995E-2</v>
      </c>
      <c r="K153" s="148">
        <v>3.0164711999999998E-3</v>
      </c>
      <c r="L153" s="230">
        <v>1.6742069799999999E-2</v>
      </c>
      <c r="M153" s="230" t="str">
        <f t="shared" si="2"/>
        <v/>
      </c>
    </row>
    <row r="154" spans="1:13" hidden="1" x14ac:dyDescent="0.15">
      <c r="A154" s="5" t="s">
        <v>1394</v>
      </c>
      <c r="B154" s="230" t="s">
        <v>1262</v>
      </c>
      <c r="C154" s="230">
        <v>4</v>
      </c>
      <c r="D154" s="230">
        <v>15160</v>
      </c>
      <c r="E154" s="230">
        <v>0.13105910630000001</v>
      </c>
      <c r="F154" s="230">
        <v>2630</v>
      </c>
      <c r="G154" s="230">
        <v>0.1714248468</v>
      </c>
      <c r="H154" s="230">
        <v>4.0365740599999998E-2</v>
      </c>
      <c r="I154" s="230">
        <v>1.3079964582000001</v>
      </c>
      <c r="J154" s="230">
        <v>0.2684965453</v>
      </c>
      <c r="K154" s="148">
        <v>1.0838061899999999E-2</v>
      </c>
      <c r="L154" s="230">
        <v>2.7580131599999998E-2</v>
      </c>
      <c r="M154" s="230" t="str">
        <f t="shared" si="2"/>
        <v/>
      </c>
    </row>
    <row r="155" spans="1:13" hidden="1" x14ac:dyDescent="0.15">
      <c r="A155" s="5" t="s">
        <v>1394</v>
      </c>
      <c r="B155" s="230" t="s">
        <v>1262</v>
      </c>
      <c r="C155" s="230">
        <v>5</v>
      </c>
      <c r="D155" s="230">
        <v>7871</v>
      </c>
      <c r="E155" s="230">
        <v>6.8045265499999993E-2</v>
      </c>
      <c r="F155" s="230">
        <v>854</v>
      </c>
      <c r="G155" s="230">
        <v>5.56641898E-2</v>
      </c>
      <c r="H155" s="230">
        <v>-1.2381076E-2</v>
      </c>
      <c r="I155" s="230">
        <v>0.81804647789999996</v>
      </c>
      <c r="J155" s="230">
        <v>-0.200836125</v>
      </c>
      <c r="K155" s="230">
        <v>2.4865673E-3</v>
      </c>
      <c r="L155" s="230">
        <v>3.0066698900000001E-2</v>
      </c>
      <c r="M155" s="230" t="str">
        <f t="shared" si="2"/>
        <v/>
      </c>
    </row>
    <row r="156" spans="1:13" x14ac:dyDescent="0.15">
      <c r="A156" s="5" t="s">
        <v>1394</v>
      </c>
      <c r="B156" s="230" t="s">
        <v>1144</v>
      </c>
      <c r="C156" s="230">
        <v>1</v>
      </c>
      <c r="D156" s="230">
        <v>22243</v>
      </c>
      <c r="E156" s="230">
        <v>0.19229206469999999</v>
      </c>
      <c r="F156" s="230">
        <v>2969</v>
      </c>
      <c r="G156" s="230">
        <v>0.1935210533</v>
      </c>
      <c r="H156" s="230">
        <v>1.2289886000000001E-3</v>
      </c>
      <c r="I156" s="230">
        <v>1.0063912602</v>
      </c>
      <c r="J156" s="230">
        <v>6.3709227E-3</v>
      </c>
      <c r="K156" s="148">
        <v>7.8297914999999992E-6</v>
      </c>
      <c r="L156" s="148">
        <v>7.8297914999999992E-6</v>
      </c>
      <c r="M156" s="230">
        <f t="shared" si="2"/>
        <v>2.5700768914999998E-3</v>
      </c>
    </row>
    <row r="157" spans="1:13" hidden="1" x14ac:dyDescent="0.15">
      <c r="A157" s="5" t="s">
        <v>1394</v>
      </c>
      <c r="B157" s="230" t="s">
        <v>1144</v>
      </c>
      <c r="C157" s="230">
        <v>2</v>
      </c>
      <c r="D157" s="230">
        <v>19637</v>
      </c>
      <c r="E157" s="230">
        <v>0.1697630389</v>
      </c>
      <c r="F157" s="230">
        <v>2890</v>
      </c>
      <c r="G157" s="230">
        <v>0.1883717899</v>
      </c>
      <c r="H157" s="230">
        <v>1.8608750899999998E-2</v>
      </c>
      <c r="I157" s="230">
        <v>1.1096160334</v>
      </c>
      <c r="J157" s="230">
        <v>0.1040140396</v>
      </c>
      <c r="K157" s="148">
        <v>1.9355714E-3</v>
      </c>
      <c r="L157" s="230">
        <v>1.9434012000000001E-3</v>
      </c>
      <c r="M157" s="230" t="str">
        <f t="shared" si="2"/>
        <v/>
      </c>
    </row>
    <row r="158" spans="1:13" hidden="1" x14ac:dyDescent="0.15">
      <c r="A158" s="5" t="s">
        <v>1394</v>
      </c>
      <c r="B158" s="230" t="s">
        <v>1144</v>
      </c>
      <c r="C158" s="230">
        <v>3</v>
      </c>
      <c r="D158" s="230">
        <v>73793</v>
      </c>
      <c r="E158" s="230">
        <v>0.63794489639999996</v>
      </c>
      <c r="F158" s="230">
        <v>9483</v>
      </c>
      <c r="G158" s="230">
        <v>0.61810715679999995</v>
      </c>
      <c r="H158" s="230">
        <v>-1.983774E-2</v>
      </c>
      <c r="I158" s="230">
        <v>0.96890367860000004</v>
      </c>
      <c r="J158" s="230">
        <v>-3.1590075000000002E-2</v>
      </c>
      <c r="K158" s="230">
        <v>6.2667569999999995E-4</v>
      </c>
      <c r="L158" s="230">
        <v>2.5700768E-3</v>
      </c>
      <c r="M158" s="230" t="str">
        <f t="shared" si="2"/>
        <v/>
      </c>
    </row>
    <row r="159" spans="1:13" x14ac:dyDescent="0.15">
      <c r="A159" s="5" t="s">
        <v>1394</v>
      </c>
      <c r="B159" s="230" t="s">
        <v>1145</v>
      </c>
      <c r="C159" s="230">
        <v>1</v>
      </c>
      <c r="D159" s="230">
        <v>47082</v>
      </c>
      <c r="E159" s="230">
        <v>0.40702670460000001</v>
      </c>
      <c r="F159" s="230">
        <v>6349</v>
      </c>
      <c r="G159" s="230">
        <v>0.41383131270000001</v>
      </c>
      <c r="H159" s="230">
        <v>6.8046080999999998E-3</v>
      </c>
      <c r="I159" s="230">
        <v>1.016717842</v>
      </c>
      <c r="J159" s="230">
        <v>1.6579637099999999E-2</v>
      </c>
      <c r="K159" s="148">
        <v>1.128179E-4</v>
      </c>
      <c r="L159" s="230">
        <v>1.128179E-4</v>
      </c>
      <c r="M159" s="230">
        <f t="shared" si="2"/>
        <v>7.3434080000000005E-4</v>
      </c>
    </row>
    <row r="160" spans="1:13" hidden="1" x14ac:dyDescent="0.15">
      <c r="A160" s="5" t="s">
        <v>1394</v>
      </c>
      <c r="B160" s="230" t="s">
        <v>1145</v>
      </c>
      <c r="C160" s="230">
        <v>2</v>
      </c>
      <c r="D160" s="230">
        <v>38180</v>
      </c>
      <c r="E160" s="230">
        <v>0.33006838240000003</v>
      </c>
      <c r="F160" s="230">
        <v>5027</v>
      </c>
      <c r="G160" s="230">
        <v>0.32766262550000003</v>
      </c>
      <c r="H160" s="230">
        <v>-2.4057570000000001E-3</v>
      </c>
      <c r="I160" s="230">
        <v>0.99271133779999998</v>
      </c>
      <c r="J160" s="230">
        <v>-7.3153539999999996E-3</v>
      </c>
      <c r="K160" s="230">
        <v>1.7598999999999999E-5</v>
      </c>
      <c r="L160" s="230">
        <v>1.3041689999999999E-4</v>
      </c>
      <c r="M160" s="230" t="str">
        <f t="shared" si="2"/>
        <v/>
      </c>
    </row>
    <row r="161" spans="1:13" hidden="1" x14ac:dyDescent="0.15">
      <c r="A161" s="5" t="s">
        <v>1394</v>
      </c>
      <c r="B161" s="230" t="s">
        <v>1145</v>
      </c>
      <c r="C161" s="230">
        <v>3</v>
      </c>
      <c r="D161" s="230">
        <v>8960</v>
      </c>
      <c r="E161" s="230">
        <v>7.7459735599999996E-2</v>
      </c>
      <c r="F161" s="230">
        <v>1161</v>
      </c>
      <c r="G161" s="230">
        <v>7.5674618700000001E-2</v>
      </c>
      <c r="H161" s="230">
        <v>-1.7851169999999999E-3</v>
      </c>
      <c r="I161" s="230">
        <v>0.97695425979999995</v>
      </c>
      <c r="J161" s="230">
        <v>-2.3315445000000001E-2</v>
      </c>
      <c r="K161" s="230">
        <v>4.16208E-5</v>
      </c>
      <c r="L161" s="230">
        <v>1.7203769999999999E-4</v>
      </c>
      <c r="M161" s="230" t="str">
        <f t="shared" si="2"/>
        <v/>
      </c>
    </row>
    <row r="162" spans="1:13" hidden="1" x14ac:dyDescent="0.15">
      <c r="A162" s="5" t="s">
        <v>1394</v>
      </c>
      <c r="B162" s="230" t="s">
        <v>1145</v>
      </c>
      <c r="C162" s="230">
        <v>4</v>
      </c>
      <c r="D162" s="230">
        <v>12702</v>
      </c>
      <c r="E162" s="230">
        <v>0.1098095493</v>
      </c>
      <c r="F162" s="230">
        <v>1587</v>
      </c>
      <c r="G162" s="230">
        <v>0.103441533</v>
      </c>
      <c r="H162" s="230">
        <v>-6.3680159999999998E-3</v>
      </c>
      <c r="I162" s="230">
        <v>0.94200853819999997</v>
      </c>
      <c r="J162" s="230">
        <v>-5.9740940999999999E-2</v>
      </c>
      <c r="K162" s="230">
        <v>3.8043130000000002E-4</v>
      </c>
      <c r="L162" s="230">
        <v>5.5246899999999999E-4</v>
      </c>
      <c r="M162" s="230" t="str">
        <f t="shared" si="2"/>
        <v/>
      </c>
    </row>
    <row r="163" spans="1:13" hidden="1" x14ac:dyDescent="0.15">
      <c r="A163" s="5" t="s">
        <v>1394</v>
      </c>
      <c r="B163" s="230" t="s">
        <v>1145</v>
      </c>
      <c r="C163" s="230">
        <v>5</v>
      </c>
      <c r="D163" s="230">
        <v>8749</v>
      </c>
      <c r="E163" s="230">
        <v>7.5635627999999996E-2</v>
      </c>
      <c r="F163" s="230">
        <v>1218</v>
      </c>
      <c r="G163" s="230">
        <v>7.9389910100000002E-2</v>
      </c>
      <c r="H163" s="230">
        <v>3.7542819999999998E-3</v>
      </c>
      <c r="I163" s="230">
        <v>1.0496364230999999</v>
      </c>
      <c r="J163" s="230">
        <v>4.84438404E-2</v>
      </c>
      <c r="K163" s="148">
        <v>1.8187180000000001E-4</v>
      </c>
      <c r="L163" s="230">
        <v>7.3434080000000005E-4</v>
      </c>
      <c r="M163" s="230" t="str">
        <f t="shared" si="2"/>
        <v/>
      </c>
    </row>
    <row r="164" spans="1:13" x14ac:dyDescent="0.15">
      <c r="A164" s="5" t="s">
        <v>1394</v>
      </c>
      <c r="B164" s="230" t="s">
        <v>1268</v>
      </c>
      <c r="C164" s="230">
        <v>1</v>
      </c>
      <c r="D164" s="230">
        <v>7382</v>
      </c>
      <c r="E164" s="230">
        <v>6.3817831300000002E-2</v>
      </c>
      <c r="F164" s="230">
        <v>741</v>
      </c>
      <c r="G164" s="230">
        <v>4.8298787599999997E-2</v>
      </c>
      <c r="H164" s="230">
        <v>-1.5519043999999999E-2</v>
      </c>
      <c r="I164" s="230">
        <v>0.75682276660000003</v>
      </c>
      <c r="J164" s="230">
        <v>-0.27862617899999997</v>
      </c>
      <c r="K164" s="230">
        <v>4.3240118000000003E-3</v>
      </c>
      <c r="L164" s="230">
        <v>4.3240118000000003E-3</v>
      </c>
      <c r="M164" s="230">
        <f t="shared" si="2"/>
        <v>5.7043523300000003E-2</v>
      </c>
    </row>
    <row r="165" spans="1:13" hidden="1" x14ac:dyDescent="0.15">
      <c r="A165" s="5" t="s">
        <v>1394</v>
      </c>
      <c r="B165" s="230" t="s">
        <v>1268</v>
      </c>
      <c r="C165" s="230">
        <v>2</v>
      </c>
      <c r="D165" s="230">
        <v>26203</v>
      </c>
      <c r="E165" s="230">
        <v>0.2265265014</v>
      </c>
      <c r="F165" s="230">
        <v>2642</v>
      </c>
      <c r="G165" s="230">
        <v>0.1722070134</v>
      </c>
      <c r="H165" s="230">
        <v>-5.4319487999999999E-2</v>
      </c>
      <c r="I165" s="230">
        <v>0.76020691770000004</v>
      </c>
      <c r="J165" s="230">
        <v>-0.274164623</v>
      </c>
      <c r="K165" s="230">
        <v>1.4892481900000001E-2</v>
      </c>
      <c r="L165" s="230">
        <v>1.9216493800000001E-2</v>
      </c>
      <c r="M165" s="230" t="str">
        <f t="shared" si="2"/>
        <v/>
      </c>
    </row>
    <row r="166" spans="1:13" hidden="1" x14ac:dyDescent="0.15">
      <c r="A166" s="5" t="s">
        <v>1394</v>
      </c>
      <c r="B166" s="230" t="s">
        <v>1268</v>
      </c>
      <c r="C166" s="230">
        <v>3</v>
      </c>
      <c r="D166" s="230">
        <v>33643</v>
      </c>
      <c r="E166" s="230">
        <v>0.29084574619999998</v>
      </c>
      <c r="F166" s="230">
        <v>3942</v>
      </c>
      <c r="G166" s="230">
        <v>0.25694172859999997</v>
      </c>
      <c r="H166" s="230">
        <v>-3.3904018000000001E-2</v>
      </c>
      <c r="I166" s="230">
        <v>0.88342955649999999</v>
      </c>
      <c r="J166" s="230">
        <v>-0.12394372300000001</v>
      </c>
      <c r="K166" s="230">
        <v>4.2021901999999998E-3</v>
      </c>
      <c r="L166" s="230">
        <v>2.3418683900000001E-2</v>
      </c>
      <c r="M166" s="230" t="str">
        <f t="shared" si="2"/>
        <v/>
      </c>
    </row>
    <row r="167" spans="1:13" hidden="1" x14ac:dyDescent="0.15">
      <c r="A167" s="5" t="s">
        <v>1394</v>
      </c>
      <c r="B167" s="230" t="s">
        <v>1268</v>
      </c>
      <c r="C167" s="230">
        <v>4</v>
      </c>
      <c r="D167" s="230">
        <v>35983</v>
      </c>
      <c r="E167" s="230">
        <v>0.31107518610000001</v>
      </c>
      <c r="F167" s="230">
        <v>5408</v>
      </c>
      <c r="G167" s="230">
        <v>0.35249641510000002</v>
      </c>
      <c r="H167" s="230">
        <v>4.1421228999999997E-2</v>
      </c>
      <c r="I167" s="230">
        <v>1.1331550403999999</v>
      </c>
      <c r="J167" s="230">
        <v>0.12500581329999999</v>
      </c>
      <c r="K167" s="148">
        <v>5.1778943999999999E-3</v>
      </c>
      <c r="L167" s="230">
        <v>2.8596578300000002E-2</v>
      </c>
      <c r="M167" s="230" t="str">
        <f t="shared" si="2"/>
        <v/>
      </c>
    </row>
    <row r="168" spans="1:13" hidden="1" x14ac:dyDescent="0.15">
      <c r="A168" s="5" t="s">
        <v>1394</v>
      </c>
      <c r="B168" s="230" t="s">
        <v>1268</v>
      </c>
      <c r="C168" s="230">
        <v>5</v>
      </c>
      <c r="D168" s="230">
        <v>12462</v>
      </c>
      <c r="E168" s="230">
        <v>0.107734735</v>
      </c>
      <c r="F168" s="230">
        <v>2609</v>
      </c>
      <c r="G168" s="230">
        <v>0.17005605530000001</v>
      </c>
      <c r="H168" s="230">
        <v>6.2321320299999997E-2</v>
      </c>
      <c r="I168" s="230">
        <v>1.5784700756000001</v>
      </c>
      <c r="J168" s="230">
        <v>0.45645607129999999</v>
      </c>
      <c r="K168" s="230">
        <v>2.8446945000000001E-2</v>
      </c>
      <c r="L168" s="230">
        <v>5.7043523399999997E-2</v>
      </c>
      <c r="M168" s="230" t="str">
        <f t="shared" si="2"/>
        <v/>
      </c>
    </row>
    <row r="169" spans="1:13" x14ac:dyDescent="0.15">
      <c r="A169" s="5" t="s">
        <v>1394</v>
      </c>
      <c r="B169" s="230" t="s">
        <v>1115</v>
      </c>
      <c r="C169" s="230">
        <v>1</v>
      </c>
      <c r="D169" s="230">
        <v>108682</v>
      </c>
      <c r="E169" s="230">
        <v>0.93956238709999995</v>
      </c>
      <c r="F169" s="230">
        <v>13956</v>
      </c>
      <c r="G169" s="230">
        <v>0.90965975750000005</v>
      </c>
      <c r="H169" s="230">
        <v>-2.9902629999999999E-2</v>
      </c>
      <c r="I169" s="230">
        <v>0.9681738755</v>
      </c>
      <c r="J169" s="230">
        <v>-3.2343584000000002E-2</v>
      </c>
      <c r="K169" s="148">
        <v>9.6715820000000004E-4</v>
      </c>
      <c r="L169" s="148">
        <v>9.6715820000000004E-4</v>
      </c>
      <c r="M169" s="230">
        <f t="shared" si="2"/>
        <v>1.2987159200000001E-2</v>
      </c>
    </row>
    <row r="170" spans="1:13" hidden="1" x14ac:dyDescent="0.15">
      <c r="A170" s="5" t="s">
        <v>1394</v>
      </c>
      <c r="B170" s="230" t="s">
        <v>1115</v>
      </c>
      <c r="C170" s="230">
        <v>2</v>
      </c>
      <c r="D170" s="230">
        <v>6991</v>
      </c>
      <c r="E170" s="230">
        <v>6.04376129E-2</v>
      </c>
      <c r="F170" s="230">
        <v>1386</v>
      </c>
      <c r="G170" s="230">
        <v>9.0340242500000001E-2</v>
      </c>
      <c r="H170" s="230">
        <v>2.99026295E-2</v>
      </c>
      <c r="I170" s="230">
        <v>1.4947685406</v>
      </c>
      <c r="J170" s="230">
        <v>0.40197137249999998</v>
      </c>
      <c r="K170" s="230">
        <v>1.2020001000000001E-2</v>
      </c>
      <c r="L170" s="230">
        <v>1.29871593E-2</v>
      </c>
      <c r="M170" s="230" t="str">
        <f t="shared" si="2"/>
        <v/>
      </c>
    </row>
    <row r="171" spans="1:13" x14ac:dyDescent="0.15">
      <c r="A171" s="5" t="s">
        <v>1394</v>
      </c>
      <c r="B171" s="230" t="s">
        <v>1270</v>
      </c>
      <c r="C171" s="230">
        <v>1</v>
      </c>
      <c r="D171" s="230">
        <v>26739</v>
      </c>
      <c r="E171" s="230">
        <v>0.2311602535</v>
      </c>
      <c r="F171" s="230">
        <v>3530</v>
      </c>
      <c r="G171" s="230">
        <v>0.23008734189999999</v>
      </c>
      <c r="H171" s="230">
        <v>-1.0729120000000001E-3</v>
      </c>
      <c r="I171" s="230">
        <v>0.99535858119999998</v>
      </c>
      <c r="J171" s="230">
        <v>-4.6522239999999999E-3</v>
      </c>
      <c r="K171" s="148">
        <v>4.9914243999999998E-6</v>
      </c>
      <c r="L171" s="148">
        <v>4.9914243999999998E-6</v>
      </c>
      <c r="M171" s="230">
        <f t="shared" si="2"/>
        <v>2.1349340244E-3</v>
      </c>
    </row>
    <row r="172" spans="1:13" hidden="1" x14ac:dyDescent="0.15">
      <c r="A172" s="5" t="s">
        <v>1394</v>
      </c>
      <c r="B172" s="230" t="s">
        <v>1270</v>
      </c>
      <c r="C172" s="230">
        <v>2</v>
      </c>
      <c r="D172" s="230">
        <v>31040</v>
      </c>
      <c r="E172" s="230">
        <v>0.26834265559999998</v>
      </c>
      <c r="F172" s="230">
        <v>3881</v>
      </c>
      <c r="G172" s="230">
        <v>0.25296571499999998</v>
      </c>
      <c r="H172" s="230">
        <v>-1.5376941E-2</v>
      </c>
      <c r="I172" s="230">
        <v>0.94269662229999995</v>
      </c>
      <c r="J172" s="230">
        <v>-5.9010764E-2</v>
      </c>
      <c r="K172" s="148">
        <v>9.0740500000000002E-4</v>
      </c>
      <c r="L172" s="230">
        <v>9.1239640000000002E-4</v>
      </c>
      <c r="M172" s="230" t="str">
        <f t="shared" si="2"/>
        <v/>
      </c>
    </row>
    <row r="173" spans="1:13" hidden="1" x14ac:dyDescent="0.15">
      <c r="A173" s="5" t="s">
        <v>1394</v>
      </c>
      <c r="B173" s="230" t="s">
        <v>1270</v>
      </c>
      <c r="C173" s="230">
        <v>3</v>
      </c>
      <c r="D173" s="230">
        <v>14605</v>
      </c>
      <c r="E173" s="230">
        <v>0.1262610981</v>
      </c>
      <c r="F173" s="230">
        <v>1916</v>
      </c>
      <c r="G173" s="230">
        <v>0.124885934</v>
      </c>
      <c r="H173" s="230">
        <v>-1.3751639999999999E-3</v>
      </c>
      <c r="I173" s="230">
        <v>0.98910856879999998</v>
      </c>
      <c r="J173" s="230">
        <v>-1.0951176999999999E-2</v>
      </c>
      <c r="K173" s="148">
        <v>1.5059700000000001E-5</v>
      </c>
      <c r="L173" s="230">
        <v>9.2745610000000004E-4</v>
      </c>
      <c r="M173" s="230" t="str">
        <f t="shared" si="2"/>
        <v/>
      </c>
    </row>
    <row r="174" spans="1:13" hidden="1" x14ac:dyDescent="0.15">
      <c r="A174" s="5" t="s">
        <v>1394</v>
      </c>
      <c r="B174" s="230" t="s">
        <v>1270</v>
      </c>
      <c r="C174" s="230">
        <v>4</v>
      </c>
      <c r="D174" s="230">
        <v>27737</v>
      </c>
      <c r="E174" s="230">
        <v>0.2397880231</v>
      </c>
      <c r="F174" s="230">
        <v>3763</v>
      </c>
      <c r="G174" s="230">
        <v>0.24527441010000001</v>
      </c>
      <c r="H174" s="230">
        <v>5.4863869999999997E-3</v>
      </c>
      <c r="I174" s="230">
        <v>1.0228801543999999</v>
      </c>
      <c r="J174" s="230">
        <v>2.2622328899999999E-2</v>
      </c>
      <c r="K174" s="230">
        <v>1.2411489999999999E-4</v>
      </c>
      <c r="L174" s="230">
        <v>1.0515709E-3</v>
      </c>
      <c r="M174" s="230" t="str">
        <f t="shared" si="2"/>
        <v/>
      </c>
    </row>
    <row r="175" spans="1:13" hidden="1" x14ac:dyDescent="0.15">
      <c r="A175" s="5" t="s">
        <v>1394</v>
      </c>
      <c r="B175" s="230" t="s">
        <v>1270</v>
      </c>
      <c r="C175" s="230">
        <v>5</v>
      </c>
      <c r="D175" s="230">
        <v>15552</v>
      </c>
      <c r="E175" s="230">
        <v>0.1344479697</v>
      </c>
      <c r="F175" s="230">
        <v>2252</v>
      </c>
      <c r="G175" s="230">
        <v>0.14678659890000001</v>
      </c>
      <c r="H175" s="230">
        <v>1.2338629199999999E-2</v>
      </c>
      <c r="I175" s="230">
        <v>1.0917725214</v>
      </c>
      <c r="J175" s="230">
        <v>8.7802541799999995E-2</v>
      </c>
      <c r="K175" s="148">
        <v>1.0833629999999999E-3</v>
      </c>
      <c r="L175" s="230">
        <v>2.1349339000000002E-3</v>
      </c>
      <c r="M175" s="230" t="str">
        <f t="shared" si="2"/>
        <v/>
      </c>
    </row>
    <row r="176" spans="1:13" x14ac:dyDescent="0.15">
      <c r="A176" s="5" t="s">
        <v>1394</v>
      </c>
      <c r="B176" s="230" t="s">
        <v>1271</v>
      </c>
      <c r="C176" s="230">
        <v>1</v>
      </c>
      <c r="D176" s="230">
        <v>52216</v>
      </c>
      <c r="E176" s="230">
        <v>0.45141044149999998</v>
      </c>
      <c r="F176" s="230">
        <v>6500</v>
      </c>
      <c r="G176" s="230">
        <v>0.42367357579999998</v>
      </c>
      <c r="H176" s="230">
        <v>-2.7736865999999999E-2</v>
      </c>
      <c r="I176" s="230">
        <v>0.9385551083</v>
      </c>
      <c r="J176" s="230">
        <v>-6.3413705000000001E-2</v>
      </c>
      <c r="K176" s="230">
        <v>1.7588974000000001E-3</v>
      </c>
      <c r="L176" s="230">
        <v>1.7588974000000001E-3</v>
      </c>
      <c r="M176" s="230">
        <f t="shared" si="2"/>
        <v>3.1269812000000001E-3</v>
      </c>
    </row>
    <row r="177" spans="1:13" hidden="1" x14ac:dyDescent="0.15">
      <c r="A177" s="5" t="s">
        <v>1394</v>
      </c>
      <c r="B177" s="230" t="s">
        <v>1271</v>
      </c>
      <c r="C177" s="230">
        <v>2</v>
      </c>
      <c r="D177" s="230">
        <v>63457</v>
      </c>
      <c r="E177" s="230">
        <v>0.54858955850000002</v>
      </c>
      <c r="F177" s="230">
        <v>8842</v>
      </c>
      <c r="G177" s="230">
        <v>0.57632642420000002</v>
      </c>
      <c r="H177" s="230">
        <v>2.7736865699999998E-2</v>
      </c>
      <c r="I177" s="230">
        <v>1.0505603238000001</v>
      </c>
      <c r="J177" s="230">
        <v>4.9323663500000003E-2</v>
      </c>
      <c r="K177" s="148">
        <v>1.3680838E-3</v>
      </c>
      <c r="L177" s="230">
        <v>3.1269813000000001E-3</v>
      </c>
      <c r="M177" s="230" t="str">
        <f t="shared" si="2"/>
        <v/>
      </c>
    </row>
    <row r="178" spans="1:13" x14ac:dyDescent="0.15">
      <c r="A178" s="5" t="s">
        <v>1394</v>
      </c>
      <c r="B178" s="230" t="s">
        <v>1272</v>
      </c>
      <c r="C178" s="230">
        <v>1</v>
      </c>
      <c r="D178" s="230">
        <v>101939</v>
      </c>
      <c r="E178" s="230">
        <v>0.88126874899999996</v>
      </c>
      <c r="F178" s="230">
        <v>13292</v>
      </c>
      <c r="G178" s="230">
        <v>0.86637987220000001</v>
      </c>
      <c r="H178" s="230">
        <v>-1.4888877E-2</v>
      </c>
      <c r="I178" s="230">
        <v>0.98310518020000004</v>
      </c>
      <c r="J178" s="230">
        <v>-1.7039164999999998E-2</v>
      </c>
      <c r="K178" s="148">
        <v>2.53694E-4</v>
      </c>
      <c r="L178" s="230">
        <v>2.53694E-4</v>
      </c>
      <c r="M178" s="230">
        <f t="shared" si="2"/>
        <v>2.0126415000000001E-3</v>
      </c>
    </row>
    <row r="179" spans="1:13" hidden="1" x14ac:dyDescent="0.15">
      <c r="A179" s="5" t="s">
        <v>1394</v>
      </c>
      <c r="B179" s="230" t="s">
        <v>1272</v>
      </c>
      <c r="C179" s="230">
        <v>2</v>
      </c>
      <c r="D179" s="230">
        <v>13734</v>
      </c>
      <c r="E179" s="230">
        <v>0.118731251</v>
      </c>
      <c r="F179" s="230">
        <v>2050</v>
      </c>
      <c r="G179" s="230">
        <v>0.13362012779999999</v>
      </c>
      <c r="H179" s="230">
        <v>1.4888876699999999E-2</v>
      </c>
      <c r="I179" s="230">
        <v>1.1253998134000001</v>
      </c>
      <c r="J179" s="230">
        <v>0.1181383622</v>
      </c>
      <c r="K179" s="230">
        <v>1.7589475E-3</v>
      </c>
      <c r="L179" s="230">
        <v>2.0126415000000001E-3</v>
      </c>
      <c r="M179" s="230" t="str">
        <f t="shared" si="2"/>
        <v/>
      </c>
    </row>
    <row r="180" spans="1:13" x14ac:dyDescent="0.15">
      <c r="A180" s="5" t="s">
        <v>1394</v>
      </c>
      <c r="B180" s="230" t="s">
        <v>1110</v>
      </c>
      <c r="C180" s="230">
        <v>1</v>
      </c>
      <c r="D180" s="230">
        <v>89250</v>
      </c>
      <c r="E180" s="230">
        <v>0.77157158540000004</v>
      </c>
      <c r="F180" s="230">
        <v>11781</v>
      </c>
      <c r="G180" s="230">
        <v>0.76789206099999996</v>
      </c>
      <c r="H180" s="230">
        <v>-3.679524E-3</v>
      </c>
      <c r="I180" s="230">
        <v>0.99523113019999998</v>
      </c>
      <c r="J180" s="230">
        <v>-4.7802770000000003E-3</v>
      </c>
      <c r="K180" s="230">
        <v>1.7589100000000001E-5</v>
      </c>
      <c r="L180" s="230">
        <v>1.7589100000000001E-5</v>
      </c>
      <c r="M180" s="230">
        <f t="shared" si="2"/>
        <v>7.6386599999999998E-5</v>
      </c>
    </row>
    <row r="181" spans="1:13" hidden="1" x14ac:dyDescent="0.15">
      <c r="A181" s="5" t="s">
        <v>1394</v>
      </c>
      <c r="B181" s="230" t="s">
        <v>1110</v>
      </c>
      <c r="C181" s="230">
        <v>2</v>
      </c>
      <c r="D181" s="230">
        <v>26423</v>
      </c>
      <c r="E181" s="230">
        <v>0.22842841459999999</v>
      </c>
      <c r="F181" s="230">
        <v>3561</v>
      </c>
      <c r="G181" s="230">
        <v>0.23210793900000001</v>
      </c>
      <c r="H181" s="230">
        <v>3.6795244000000001E-3</v>
      </c>
      <c r="I181" s="230">
        <v>1.0161079978000001</v>
      </c>
      <c r="J181" s="230">
        <v>1.5979640600000001E-2</v>
      </c>
      <c r="K181" s="230">
        <v>5.8797500000000001E-5</v>
      </c>
      <c r="L181" s="230">
        <v>7.6386599999999998E-5</v>
      </c>
      <c r="M181" s="230" t="str">
        <f t="shared" si="2"/>
        <v/>
      </c>
    </row>
    <row r="182" spans="1:13" x14ac:dyDescent="0.15">
      <c r="A182" s="5" t="s">
        <v>1395</v>
      </c>
      <c r="B182" s="230" t="s">
        <v>1113</v>
      </c>
      <c r="C182" s="230">
        <v>1</v>
      </c>
      <c r="D182" s="230">
        <v>45891</v>
      </c>
      <c r="E182" s="230">
        <v>0.3967304384</v>
      </c>
      <c r="F182" s="230">
        <v>6852</v>
      </c>
      <c r="G182" s="230">
        <v>0.3787937421</v>
      </c>
      <c r="H182" s="230">
        <v>-1.7936695999999999E-2</v>
      </c>
      <c r="I182" s="230">
        <v>0.95478870640000002</v>
      </c>
      <c r="J182" s="230">
        <v>-4.6265212999999999E-2</v>
      </c>
      <c r="K182" s="148">
        <v>8.2984509999999999E-4</v>
      </c>
      <c r="L182" s="148">
        <v>8.2984509999999999E-4</v>
      </c>
      <c r="M182" s="230">
        <f t="shared" si="2"/>
        <v>2.27109177E-2</v>
      </c>
    </row>
    <row r="183" spans="1:13" hidden="1" x14ac:dyDescent="0.15">
      <c r="A183" s="5" t="s">
        <v>1395</v>
      </c>
      <c r="B183" s="230" t="s">
        <v>1113</v>
      </c>
      <c r="C183" s="230">
        <v>2</v>
      </c>
      <c r="D183" s="230">
        <v>22962</v>
      </c>
      <c r="E183" s="230">
        <v>0.19850786270000001</v>
      </c>
      <c r="F183" s="230">
        <v>3059</v>
      </c>
      <c r="G183" s="230">
        <v>0.16910829790000001</v>
      </c>
      <c r="H183" s="230">
        <v>-2.9399564999999999E-2</v>
      </c>
      <c r="I183" s="230">
        <v>0.85189722749999996</v>
      </c>
      <c r="J183" s="230">
        <v>-0.16028938400000001</v>
      </c>
      <c r="K183" s="148">
        <v>4.7124380999999998E-3</v>
      </c>
      <c r="L183" s="148">
        <v>5.5422832000000003E-3</v>
      </c>
      <c r="M183" s="230" t="str">
        <f t="shared" si="2"/>
        <v/>
      </c>
    </row>
    <row r="184" spans="1:13" hidden="1" x14ac:dyDescent="0.15">
      <c r="A184" s="5" t="s">
        <v>1395</v>
      </c>
      <c r="B184" s="230" t="s">
        <v>1113</v>
      </c>
      <c r="C184" s="230">
        <v>3</v>
      </c>
      <c r="D184" s="230">
        <v>15369</v>
      </c>
      <c r="E184" s="230">
        <v>0.13286592380000001</v>
      </c>
      <c r="F184" s="230">
        <v>2233</v>
      </c>
      <c r="G184" s="230">
        <v>0.1234451877</v>
      </c>
      <c r="H184" s="230">
        <v>-9.4207360000000007E-3</v>
      </c>
      <c r="I184" s="230">
        <v>0.92909591999999996</v>
      </c>
      <c r="J184" s="230">
        <v>-7.3543294999999995E-2</v>
      </c>
      <c r="K184" s="148">
        <v>6.92832E-4</v>
      </c>
      <c r="L184" s="230">
        <v>6.2351152000000003E-3</v>
      </c>
      <c r="M184" s="230" t="str">
        <f t="shared" si="2"/>
        <v/>
      </c>
    </row>
    <row r="185" spans="1:13" hidden="1" x14ac:dyDescent="0.15">
      <c r="A185" s="5" t="s">
        <v>1395</v>
      </c>
      <c r="B185" s="230" t="s">
        <v>1113</v>
      </c>
      <c r="C185" s="230">
        <v>4</v>
      </c>
      <c r="D185" s="230">
        <v>22893</v>
      </c>
      <c r="E185" s="230">
        <v>0.19791135360000001</v>
      </c>
      <c r="F185" s="230">
        <v>3951</v>
      </c>
      <c r="G185" s="230">
        <v>0.21842003430000001</v>
      </c>
      <c r="H185" s="230">
        <v>2.05086807E-2</v>
      </c>
      <c r="I185" s="230">
        <v>1.1036255897</v>
      </c>
      <c r="J185" s="230">
        <v>9.8600750599999995E-2</v>
      </c>
      <c r="K185" s="148">
        <v>2.0221712999999998E-3</v>
      </c>
      <c r="L185" s="230">
        <v>8.2572865000000006E-3</v>
      </c>
      <c r="M185" s="230" t="str">
        <f t="shared" si="2"/>
        <v/>
      </c>
    </row>
    <row r="186" spans="1:13" hidden="1" x14ac:dyDescent="0.15">
      <c r="A186" s="5" t="s">
        <v>1395</v>
      </c>
      <c r="B186" s="230" t="s">
        <v>1113</v>
      </c>
      <c r="C186" s="230">
        <v>5</v>
      </c>
      <c r="D186" s="230">
        <v>8558</v>
      </c>
      <c r="E186" s="230">
        <v>7.3984421600000003E-2</v>
      </c>
      <c r="F186" s="230">
        <v>1994</v>
      </c>
      <c r="G186" s="230">
        <v>0.11023273810000001</v>
      </c>
      <c r="H186" s="230">
        <v>3.6248316500000002E-2</v>
      </c>
      <c r="I186" s="230">
        <v>1.4899452579000001</v>
      </c>
      <c r="J186" s="230">
        <v>0.3987393796</v>
      </c>
      <c r="K186" s="230">
        <v>1.4453631200000001E-2</v>
      </c>
      <c r="L186" s="230">
        <v>2.27109177E-2</v>
      </c>
      <c r="M186" s="230" t="str">
        <f t="shared" si="2"/>
        <v/>
      </c>
    </row>
    <row r="187" spans="1:13" x14ac:dyDescent="0.15">
      <c r="A187" s="5" t="s">
        <v>1395</v>
      </c>
      <c r="B187" s="230" t="s">
        <v>1262</v>
      </c>
      <c r="C187" s="230">
        <v>1</v>
      </c>
      <c r="D187" s="230">
        <v>9153</v>
      </c>
      <c r="E187" s="230">
        <v>7.9128232199999995E-2</v>
      </c>
      <c r="F187" s="230">
        <v>1093</v>
      </c>
      <c r="G187" s="230">
        <v>6.0423461800000001E-2</v>
      </c>
      <c r="H187" s="230">
        <v>-1.8704769999999999E-2</v>
      </c>
      <c r="I187" s="230">
        <v>0.76361445360000002</v>
      </c>
      <c r="J187" s="230">
        <v>-0.26969225899999999</v>
      </c>
      <c r="K187" s="230">
        <v>5.0445317999999999E-3</v>
      </c>
      <c r="L187" s="230">
        <v>5.0445317999999999E-3</v>
      </c>
      <c r="M187" s="230">
        <f t="shared" si="2"/>
        <v>2.8207410799999999E-2</v>
      </c>
    </row>
    <row r="188" spans="1:13" hidden="1" x14ac:dyDescent="0.15">
      <c r="A188" s="5" t="s">
        <v>1395</v>
      </c>
      <c r="B188" s="230" t="s">
        <v>1262</v>
      </c>
      <c r="C188" s="230">
        <v>2</v>
      </c>
      <c r="D188" s="230">
        <v>33917</v>
      </c>
      <c r="E188" s="230">
        <v>0.29321449259999999</v>
      </c>
      <c r="F188" s="230">
        <v>4606</v>
      </c>
      <c r="G188" s="230">
        <v>0.25462988559999999</v>
      </c>
      <c r="H188" s="230">
        <v>-3.8584607E-2</v>
      </c>
      <c r="I188" s="230">
        <v>0.8684082541</v>
      </c>
      <c r="J188" s="230">
        <v>-0.14109333600000001</v>
      </c>
      <c r="K188" s="230">
        <v>5.4440308999999997E-3</v>
      </c>
      <c r="L188" s="230">
        <v>1.0488562700000001E-2</v>
      </c>
      <c r="M188" s="230" t="str">
        <f t="shared" si="2"/>
        <v/>
      </c>
    </row>
    <row r="189" spans="1:13" hidden="1" x14ac:dyDescent="0.15">
      <c r="A189" s="5" t="s">
        <v>1395</v>
      </c>
      <c r="B189" s="230" t="s">
        <v>1262</v>
      </c>
      <c r="C189" s="230">
        <v>3</v>
      </c>
      <c r="D189" s="230">
        <v>49572</v>
      </c>
      <c r="E189" s="230">
        <v>0.42855290340000002</v>
      </c>
      <c r="F189" s="230">
        <v>8372</v>
      </c>
      <c r="G189" s="230">
        <v>0.46282270990000002</v>
      </c>
      <c r="H189" s="230">
        <v>3.42698065E-2</v>
      </c>
      <c r="I189" s="230">
        <v>1.0799663384</v>
      </c>
      <c r="J189" s="230">
        <v>7.6929872499999996E-2</v>
      </c>
      <c r="K189" s="148">
        <v>2.6363718E-3</v>
      </c>
      <c r="L189" s="230">
        <v>1.3124934600000001E-2</v>
      </c>
      <c r="M189" s="230" t="str">
        <f t="shared" si="2"/>
        <v/>
      </c>
    </row>
    <row r="190" spans="1:13" hidden="1" x14ac:dyDescent="0.15">
      <c r="A190" s="5" t="s">
        <v>1395</v>
      </c>
      <c r="B190" s="230" t="s">
        <v>1262</v>
      </c>
      <c r="C190" s="230">
        <v>4</v>
      </c>
      <c r="D190" s="230">
        <v>15160</v>
      </c>
      <c r="E190" s="230">
        <v>0.13105910630000001</v>
      </c>
      <c r="F190" s="230">
        <v>3087</v>
      </c>
      <c r="G190" s="230">
        <v>0.1706561999</v>
      </c>
      <c r="H190" s="230">
        <v>3.9597093600000001E-2</v>
      </c>
      <c r="I190" s="230">
        <v>1.3021315707000001</v>
      </c>
      <c r="J190" s="230">
        <v>0.26400259139999999</v>
      </c>
      <c r="K190" s="148">
        <v>1.0453735299999999E-2</v>
      </c>
      <c r="L190" s="148">
        <v>2.3578669900000002E-2</v>
      </c>
      <c r="M190" s="230" t="str">
        <f t="shared" si="2"/>
        <v/>
      </c>
    </row>
    <row r="191" spans="1:13" hidden="1" x14ac:dyDescent="0.15">
      <c r="A191" s="5" t="s">
        <v>1395</v>
      </c>
      <c r="B191" s="230" t="s">
        <v>1262</v>
      </c>
      <c r="C191" s="230">
        <v>5</v>
      </c>
      <c r="D191" s="230">
        <v>7871</v>
      </c>
      <c r="E191" s="230">
        <v>6.8045265499999993E-2</v>
      </c>
      <c r="F191" s="230">
        <v>931</v>
      </c>
      <c r="G191" s="230">
        <v>5.1467742800000001E-2</v>
      </c>
      <c r="H191" s="230">
        <v>-1.6577523E-2</v>
      </c>
      <c r="I191" s="230">
        <v>0.75637507510000002</v>
      </c>
      <c r="J191" s="230">
        <v>-0.27921789499999999</v>
      </c>
      <c r="K191" s="148">
        <v>4.6287409999999996E-3</v>
      </c>
      <c r="L191" s="230">
        <v>2.82074109E-2</v>
      </c>
      <c r="M191" s="230" t="str">
        <f t="shared" si="2"/>
        <v/>
      </c>
    </row>
    <row r="192" spans="1:13" x14ac:dyDescent="0.15">
      <c r="A192" s="5" t="s">
        <v>1395</v>
      </c>
      <c r="B192" s="230" t="s">
        <v>1144</v>
      </c>
      <c r="C192" s="230">
        <v>1</v>
      </c>
      <c r="D192" s="230">
        <v>22243</v>
      </c>
      <c r="E192" s="230">
        <v>0.19229206469999999</v>
      </c>
      <c r="F192" s="230">
        <v>3491</v>
      </c>
      <c r="G192" s="230">
        <v>0.19299021499999999</v>
      </c>
      <c r="H192" s="230">
        <v>6.9815030000000002E-4</v>
      </c>
      <c r="I192" s="230">
        <v>1.0036306769000001</v>
      </c>
      <c r="J192" s="230">
        <v>3.6241019000000001E-3</v>
      </c>
      <c r="K192" s="148">
        <v>2.5301679999999999E-6</v>
      </c>
      <c r="L192" s="148">
        <v>2.5301679999999999E-6</v>
      </c>
      <c r="M192" s="230">
        <f t="shared" si="2"/>
        <v>3.1419991680000001E-3</v>
      </c>
    </row>
    <row r="193" spans="1:13" hidden="1" x14ac:dyDescent="0.15">
      <c r="A193" s="5" t="s">
        <v>1395</v>
      </c>
      <c r="B193" s="230" t="s">
        <v>1144</v>
      </c>
      <c r="C193" s="230">
        <v>2</v>
      </c>
      <c r="D193" s="230">
        <v>19637</v>
      </c>
      <c r="E193" s="230">
        <v>0.1697630389</v>
      </c>
      <c r="F193" s="230">
        <v>3447</v>
      </c>
      <c r="G193" s="230">
        <v>0.1905577976</v>
      </c>
      <c r="H193" s="230">
        <v>2.0794758600000001E-2</v>
      </c>
      <c r="I193" s="230">
        <v>1.1224928511000001</v>
      </c>
      <c r="J193" s="230">
        <v>0.11555197189999999</v>
      </c>
      <c r="K193" s="148">
        <v>2.4028754000000002E-3</v>
      </c>
      <c r="L193" s="230">
        <v>2.4054055E-3</v>
      </c>
      <c r="M193" s="230" t="str">
        <f t="shared" si="2"/>
        <v/>
      </c>
    </row>
    <row r="194" spans="1:13" hidden="1" x14ac:dyDescent="0.15">
      <c r="A194" s="5" t="s">
        <v>1395</v>
      </c>
      <c r="B194" s="230" t="s">
        <v>1144</v>
      </c>
      <c r="C194" s="230">
        <v>3</v>
      </c>
      <c r="D194" s="230">
        <v>73793</v>
      </c>
      <c r="E194" s="230">
        <v>0.63794489639999996</v>
      </c>
      <c r="F194" s="230">
        <v>11151</v>
      </c>
      <c r="G194" s="230">
        <v>0.61645198739999996</v>
      </c>
      <c r="H194" s="230">
        <v>-2.1492909000000001E-2</v>
      </c>
      <c r="I194" s="230">
        <v>0.96630914499999998</v>
      </c>
      <c r="J194" s="230">
        <v>-3.4271469999999998E-2</v>
      </c>
      <c r="K194" s="148">
        <v>7.365936E-4</v>
      </c>
      <c r="L194" s="230">
        <v>3.1419991E-3</v>
      </c>
      <c r="M194" s="230" t="str">
        <f t="shared" si="2"/>
        <v/>
      </c>
    </row>
    <row r="195" spans="1:13" x14ac:dyDescent="0.15">
      <c r="A195" s="5" t="s">
        <v>1395</v>
      </c>
      <c r="B195" s="230" t="s">
        <v>1145</v>
      </c>
      <c r="C195" s="230">
        <v>1</v>
      </c>
      <c r="D195" s="230">
        <v>47082</v>
      </c>
      <c r="E195" s="230">
        <v>0.40702670460000001</v>
      </c>
      <c r="F195" s="230">
        <v>7687</v>
      </c>
      <c r="G195" s="230">
        <v>0.42495439219999998</v>
      </c>
      <c r="H195" s="230">
        <v>1.7927687599999999E-2</v>
      </c>
      <c r="I195" s="230">
        <v>1.0440454825000001</v>
      </c>
      <c r="J195" s="230">
        <v>4.3103054100000003E-2</v>
      </c>
      <c r="K195" s="230">
        <v>7.7273809999999995E-4</v>
      </c>
      <c r="L195" s="230">
        <v>7.7273809999999995E-4</v>
      </c>
      <c r="M195" s="230">
        <f t="shared" ref="M195:M258" si="3">IF(B195=B194,"",SUMIFS($K:$K,$B:$B,B195,$A:$A,A195))</f>
        <v>1.5875626E-3</v>
      </c>
    </row>
    <row r="196" spans="1:13" hidden="1" x14ac:dyDescent="0.15">
      <c r="A196" s="5" t="s">
        <v>1395</v>
      </c>
      <c r="B196" s="230" t="s">
        <v>1145</v>
      </c>
      <c r="C196" s="230">
        <v>2</v>
      </c>
      <c r="D196" s="230">
        <v>38180</v>
      </c>
      <c r="E196" s="230">
        <v>0.33006838240000003</v>
      </c>
      <c r="F196" s="230">
        <v>5781</v>
      </c>
      <c r="G196" s="230">
        <v>0.31958648899999997</v>
      </c>
      <c r="H196" s="230">
        <v>-1.0481893000000001E-2</v>
      </c>
      <c r="I196" s="230">
        <v>0.96824326729999999</v>
      </c>
      <c r="J196" s="230">
        <v>-3.2271913999999999E-2</v>
      </c>
      <c r="K196" s="230">
        <v>3.382708E-4</v>
      </c>
      <c r="L196" s="230">
        <v>1.1110089E-3</v>
      </c>
      <c r="M196" s="230" t="str">
        <f t="shared" si="3"/>
        <v/>
      </c>
    </row>
    <row r="197" spans="1:13" hidden="1" x14ac:dyDescent="0.15">
      <c r="A197" s="5" t="s">
        <v>1395</v>
      </c>
      <c r="B197" s="230" t="s">
        <v>1145</v>
      </c>
      <c r="C197" s="230">
        <v>3</v>
      </c>
      <c r="D197" s="230">
        <v>8960</v>
      </c>
      <c r="E197" s="230">
        <v>7.7459735599999996E-2</v>
      </c>
      <c r="F197" s="230">
        <v>1347</v>
      </c>
      <c r="G197" s="230">
        <v>7.4465144600000005E-2</v>
      </c>
      <c r="H197" s="230">
        <v>-2.994591E-3</v>
      </c>
      <c r="I197" s="230">
        <v>0.9613400298</v>
      </c>
      <c r="J197" s="230">
        <v>-3.9427102999999998E-2</v>
      </c>
      <c r="K197" s="230">
        <v>1.180681E-4</v>
      </c>
      <c r="L197" s="230">
        <v>1.2290769E-3</v>
      </c>
      <c r="M197" s="230" t="str">
        <f t="shared" si="3"/>
        <v/>
      </c>
    </row>
    <row r="198" spans="1:13" hidden="1" x14ac:dyDescent="0.15">
      <c r="A198" s="5" t="s">
        <v>1395</v>
      </c>
      <c r="B198" s="230" t="s">
        <v>1145</v>
      </c>
      <c r="C198" s="230">
        <v>4</v>
      </c>
      <c r="D198" s="230">
        <v>12702</v>
      </c>
      <c r="E198" s="230">
        <v>0.1098095493</v>
      </c>
      <c r="F198" s="230">
        <v>1879</v>
      </c>
      <c r="G198" s="230">
        <v>0.1038752833</v>
      </c>
      <c r="H198" s="230">
        <v>-5.9342659999999997E-3</v>
      </c>
      <c r="I198" s="230">
        <v>0.94595856150000002</v>
      </c>
      <c r="J198" s="230">
        <v>-5.5556515000000001E-2</v>
      </c>
      <c r="K198" s="230">
        <v>3.2968709999999998E-4</v>
      </c>
      <c r="L198" s="230">
        <v>1.558764E-3</v>
      </c>
      <c r="M198" s="230" t="str">
        <f t="shared" si="3"/>
        <v/>
      </c>
    </row>
    <row r="199" spans="1:13" hidden="1" x14ac:dyDescent="0.15">
      <c r="A199" s="5" t="s">
        <v>1395</v>
      </c>
      <c r="B199" s="230" t="s">
        <v>1145</v>
      </c>
      <c r="C199" s="230">
        <v>5</v>
      </c>
      <c r="D199" s="230">
        <v>8749</v>
      </c>
      <c r="E199" s="230">
        <v>7.5635627999999996E-2</v>
      </c>
      <c r="F199" s="230">
        <v>1395</v>
      </c>
      <c r="G199" s="230">
        <v>7.7118690899999995E-2</v>
      </c>
      <c r="H199" s="230">
        <v>1.4830628999999999E-3</v>
      </c>
      <c r="I199" s="230">
        <v>1.0196079934</v>
      </c>
      <c r="J199" s="230">
        <v>1.9418233300000001E-2</v>
      </c>
      <c r="K199" s="148">
        <v>2.8798499999999999E-5</v>
      </c>
      <c r="L199" s="148">
        <v>1.5875625E-3</v>
      </c>
      <c r="M199" s="230" t="str">
        <f t="shared" si="3"/>
        <v/>
      </c>
    </row>
    <row r="200" spans="1:13" x14ac:dyDescent="0.15">
      <c r="A200" s="5" t="s">
        <v>1395</v>
      </c>
      <c r="B200" s="230" t="s">
        <v>1268</v>
      </c>
      <c r="C200" s="230">
        <v>1</v>
      </c>
      <c r="D200" s="230">
        <v>7382</v>
      </c>
      <c r="E200" s="230">
        <v>6.3817831300000002E-2</v>
      </c>
      <c r="F200" s="230">
        <v>888</v>
      </c>
      <c r="G200" s="230">
        <v>4.9090607600000002E-2</v>
      </c>
      <c r="H200" s="230">
        <v>-1.4727224000000001E-2</v>
      </c>
      <c r="I200" s="230">
        <v>0.76923026920000004</v>
      </c>
      <c r="J200" s="230">
        <v>-0.262364914</v>
      </c>
      <c r="K200" s="230">
        <v>3.8639068000000001E-3</v>
      </c>
      <c r="L200" s="230">
        <v>3.8639068000000001E-3</v>
      </c>
      <c r="M200" s="230">
        <f t="shared" si="3"/>
        <v>2.7871427099999999E-2</v>
      </c>
    </row>
    <row r="201" spans="1:13" hidden="1" x14ac:dyDescent="0.15">
      <c r="A201" s="5" t="s">
        <v>1395</v>
      </c>
      <c r="B201" s="230" t="s">
        <v>1268</v>
      </c>
      <c r="C201" s="230">
        <v>2</v>
      </c>
      <c r="D201" s="230">
        <v>26203</v>
      </c>
      <c r="E201" s="230">
        <v>0.2265265014</v>
      </c>
      <c r="F201" s="230">
        <v>3467</v>
      </c>
      <c r="G201" s="230">
        <v>0.19166344190000001</v>
      </c>
      <c r="H201" s="230">
        <v>-3.4863060000000001E-2</v>
      </c>
      <c r="I201" s="230">
        <v>0.84609721449999997</v>
      </c>
      <c r="J201" s="230">
        <v>-0.16712101500000001</v>
      </c>
      <c r="K201" s="230">
        <v>5.8263498999999996E-3</v>
      </c>
      <c r="L201" s="230">
        <v>9.6902567000000002E-3</v>
      </c>
      <c r="M201" s="230" t="str">
        <f t="shared" si="3"/>
        <v/>
      </c>
    </row>
    <row r="202" spans="1:13" hidden="1" x14ac:dyDescent="0.15">
      <c r="A202" s="5" t="s">
        <v>1395</v>
      </c>
      <c r="B202" s="230" t="s">
        <v>1268</v>
      </c>
      <c r="C202" s="230">
        <v>3</v>
      </c>
      <c r="D202" s="230">
        <v>33643</v>
      </c>
      <c r="E202" s="230">
        <v>0.29084574619999998</v>
      </c>
      <c r="F202" s="230">
        <v>4931</v>
      </c>
      <c r="G202" s="230">
        <v>0.27259660569999999</v>
      </c>
      <c r="H202" s="230">
        <v>-1.8249141E-2</v>
      </c>
      <c r="I202" s="230">
        <v>0.93725491689999996</v>
      </c>
      <c r="J202" s="230">
        <v>-6.4799976999999995E-2</v>
      </c>
      <c r="K202" s="230">
        <v>1.1825439E-3</v>
      </c>
      <c r="L202" s="230">
        <v>1.08728006E-2</v>
      </c>
      <c r="M202" s="230" t="str">
        <f t="shared" si="3"/>
        <v/>
      </c>
    </row>
    <row r="203" spans="1:13" hidden="1" x14ac:dyDescent="0.15">
      <c r="A203" s="5" t="s">
        <v>1395</v>
      </c>
      <c r="B203" s="230" t="s">
        <v>1268</v>
      </c>
      <c r="C203" s="230">
        <v>4</v>
      </c>
      <c r="D203" s="230">
        <v>35983</v>
      </c>
      <c r="E203" s="230">
        <v>0.31107518610000001</v>
      </c>
      <c r="F203" s="230">
        <v>6052</v>
      </c>
      <c r="G203" s="230">
        <v>0.33456796950000001</v>
      </c>
      <c r="H203" s="230">
        <v>2.3492783400000002E-2</v>
      </c>
      <c r="I203" s="230">
        <v>1.0755212387999999</v>
      </c>
      <c r="J203" s="230">
        <v>7.2805417299999994E-2</v>
      </c>
      <c r="K203" s="230">
        <v>1.7104018999999999E-3</v>
      </c>
      <c r="L203" s="230">
        <v>1.25832025E-2</v>
      </c>
      <c r="M203" s="230" t="str">
        <f t="shared" si="3"/>
        <v/>
      </c>
    </row>
    <row r="204" spans="1:13" hidden="1" x14ac:dyDescent="0.15">
      <c r="A204" s="5" t="s">
        <v>1395</v>
      </c>
      <c r="B204" s="230" t="s">
        <v>1268</v>
      </c>
      <c r="C204" s="230">
        <v>5</v>
      </c>
      <c r="D204" s="230">
        <v>12462</v>
      </c>
      <c r="E204" s="230">
        <v>0.107734735</v>
      </c>
      <c r="F204" s="230">
        <v>2751</v>
      </c>
      <c r="G204" s="230">
        <v>0.1520813754</v>
      </c>
      <c r="H204" s="230">
        <v>4.4346640399999998E-2</v>
      </c>
      <c r="I204" s="230">
        <v>1.4116280644000001</v>
      </c>
      <c r="J204" s="230">
        <v>0.34474369389999998</v>
      </c>
      <c r="K204" s="148">
        <v>1.5288224600000001E-2</v>
      </c>
      <c r="L204" s="230">
        <v>2.7871427099999999E-2</v>
      </c>
      <c r="M204" s="230" t="str">
        <f t="shared" si="3"/>
        <v/>
      </c>
    </row>
    <row r="205" spans="1:13" x14ac:dyDescent="0.15">
      <c r="A205" s="5" t="s">
        <v>1395</v>
      </c>
      <c r="B205" s="230" t="s">
        <v>1115</v>
      </c>
      <c r="C205" s="230">
        <v>1</v>
      </c>
      <c r="D205" s="230">
        <v>108682</v>
      </c>
      <c r="E205" s="230">
        <v>0.93956238709999995</v>
      </c>
      <c r="F205" s="230">
        <v>16736</v>
      </c>
      <c r="G205" s="230">
        <v>0.92520316209999998</v>
      </c>
      <c r="H205" s="230">
        <v>-1.4359225E-2</v>
      </c>
      <c r="I205" s="230">
        <v>0.98471711390000005</v>
      </c>
      <c r="J205" s="230">
        <v>-1.5400873000000001E-2</v>
      </c>
      <c r="K205" s="230">
        <v>2.2114460000000001E-4</v>
      </c>
      <c r="L205" s="230">
        <v>2.2114460000000001E-4</v>
      </c>
      <c r="M205" s="230">
        <f t="shared" si="3"/>
        <v>3.2820140000000002E-3</v>
      </c>
    </row>
    <row r="206" spans="1:13" hidden="1" x14ac:dyDescent="0.15">
      <c r="A206" s="5" t="s">
        <v>1395</v>
      </c>
      <c r="B206" s="230" t="s">
        <v>1115</v>
      </c>
      <c r="C206" s="230">
        <v>2</v>
      </c>
      <c r="D206" s="230">
        <v>6991</v>
      </c>
      <c r="E206" s="230">
        <v>6.04376129E-2</v>
      </c>
      <c r="F206" s="230">
        <v>1353</v>
      </c>
      <c r="G206" s="230">
        <v>7.4796837899999996E-2</v>
      </c>
      <c r="H206" s="230">
        <v>1.43592249E-2</v>
      </c>
      <c r="I206" s="230">
        <v>1.2375875591000001</v>
      </c>
      <c r="J206" s="230">
        <v>0.21316396779999999</v>
      </c>
      <c r="K206" s="230">
        <v>3.0608694000000001E-3</v>
      </c>
      <c r="L206" s="230">
        <v>3.2820140000000002E-3</v>
      </c>
      <c r="M206" s="230" t="str">
        <f t="shared" si="3"/>
        <v/>
      </c>
    </row>
    <row r="207" spans="1:13" x14ac:dyDescent="0.15">
      <c r="A207" s="5" t="s">
        <v>1395</v>
      </c>
      <c r="B207" s="230" t="s">
        <v>1270</v>
      </c>
      <c r="C207" s="230">
        <v>1</v>
      </c>
      <c r="D207" s="230">
        <v>26739</v>
      </c>
      <c r="E207" s="230">
        <v>0.2311602535</v>
      </c>
      <c r="F207" s="230">
        <v>3986</v>
      </c>
      <c r="G207" s="230">
        <v>0.2203549118</v>
      </c>
      <c r="H207" s="230">
        <v>-1.0805342000000001E-2</v>
      </c>
      <c r="I207" s="230">
        <v>0.95325605729999996</v>
      </c>
      <c r="J207" s="230">
        <v>-4.7871726000000003E-2</v>
      </c>
      <c r="K207" s="230">
        <v>5.1727040000000004E-4</v>
      </c>
      <c r="L207" s="230">
        <v>5.1727040000000004E-4</v>
      </c>
      <c r="M207" s="230">
        <f t="shared" si="3"/>
        <v>3.1367867999999998E-3</v>
      </c>
    </row>
    <row r="208" spans="1:13" hidden="1" x14ac:dyDescent="0.15">
      <c r="A208" s="5" t="s">
        <v>1395</v>
      </c>
      <c r="B208" s="230" t="s">
        <v>1270</v>
      </c>
      <c r="C208" s="230">
        <v>2</v>
      </c>
      <c r="D208" s="230">
        <v>31040</v>
      </c>
      <c r="E208" s="230">
        <v>0.26834265559999998</v>
      </c>
      <c r="F208" s="230">
        <v>4738</v>
      </c>
      <c r="G208" s="230">
        <v>0.261927138</v>
      </c>
      <c r="H208" s="230">
        <v>-6.4155180000000003E-3</v>
      </c>
      <c r="I208" s="230">
        <v>0.97609206950000005</v>
      </c>
      <c r="J208" s="230">
        <v>-2.4198363000000001E-2</v>
      </c>
      <c r="K208" s="230">
        <v>1.5524500000000001E-4</v>
      </c>
      <c r="L208" s="230">
        <v>6.7251539999999997E-4</v>
      </c>
      <c r="M208" s="230" t="str">
        <f t="shared" si="3"/>
        <v/>
      </c>
    </row>
    <row r="209" spans="1:13" hidden="1" x14ac:dyDescent="0.15">
      <c r="A209" s="5" t="s">
        <v>1395</v>
      </c>
      <c r="B209" s="230" t="s">
        <v>1270</v>
      </c>
      <c r="C209" s="230">
        <v>3</v>
      </c>
      <c r="D209" s="230">
        <v>14605</v>
      </c>
      <c r="E209" s="230">
        <v>0.1262610981</v>
      </c>
      <c r="F209" s="230">
        <v>2219</v>
      </c>
      <c r="G209" s="230">
        <v>0.12267123670000001</v>
      </c>
      <c r="H209" s="230">
        <v>-3.5898610000000002E-3</v>
      </c>
      <c r="I209" s="230">
        <v>0.97156795330000001</v>
      </c>
      <c r="J209" s="230">
        <v>-2.8844066000000002E-2</v>
      </c>
      <c r="K209" s="230">
        <v>1.035462E-4</v>
      </c>
      <c r="L209" s="230">
        <v>7.7606159999999997E-4</v>
      </c>
      <c r="M209" s="230" t="str">
        <f t="shared" si="3"/>
        <v/>
      </c>
    </row>
    <row r="210" spans="1:13" hidden="1" x14ac:dyDescent="0.15">
      <c r="A210" s="5" t="s">
        <v>1395</v>
      </c>
      <c r="B210" s="230" t="s">
        <v>1270</v>
      </c>
      <c r="C210" s="230">
        <v>4</v>
      </c>
      <c r="D210" s="230">
        <v>27737</v>
      </c>
      <c r="E210" s="230">
        <v>0.2397880231</v>
      </c>
      <c r="F210" s="230">
        <v>4383</v>
      </c>
      <c r="G210" s="230">
        <v>0.2423019515</v>
      </c>
      <c r="H210" s="230">
        <v>2.5139283E-3</v>
      </c>
      <c r="I210" s="230">
        <v>1.0104839612000001</v>
      </c>
      <c r="J210" s="230">
        <v>1.04293856E-2</v>
      </c>
      <c r="K210" s="230">
        <v>2.62187E-5</v>
      </c>
      <c r="L210" s="230">
        <v>8.0228030000000004E-4</v>
      </c>
      <c r="M210" s="230" t="str">
        <f t="shared" si="3"/>
        <v/>
      </c>
    </row>
    <row r="211" spans="1:13" hidden="1" x14ac:dyDescent="0.15">
      <c r="A211" s="5" t="s">
        <v>1395</v>
      </c>
      <c r="B211" s="230" t="s">
        <v>1270</v>
      </c>
      <c r="C211" s="230">
        <v>5</v>
      </c>
      <c r="D211" s="230">
        <v>15552</v>
      </c>
      <c r="E211" s="230">
        <v>0.1344479697</v>
      </c>
      <c r="F211" s="230">
        <v>2763</v>
      </c>
      <c r="G211" s="230">
        <v>0.15274476200000001</v>
      </c>
      <c r="H211" s="230">
        <v>1.82967923E-2</v>
      </c>
      <c r="I211" s="230">
        <v>1.1360882752000001</v>
      </c>
      <c r="J211" s="230">
        <v>0.12759102429999999</v>
      </c>
      <c r="K211" s="230">
        <v>2.3345064999999998E-3</v>
      </c>
      <c r="L211" s="230">
        <v>3.1367868000000002E-3</v>
      </c>
      <c r="M211" s="230" t="str">
        <f t="shared" si="3"/>
        <v/>
      </c>
    </row>
    <row r="212" spans="1:13" x14ac:dyDescent="0.15">
      <c r="A212" s="5" t="s">
        <v>1395</v>
      </c>
      <c r="B212" s="230" t="s">
        <v>1271</v>
      </c>
      <c r="C212" s="230">
        <v>1</v>
      </c>
      <c r="D212" s="230">
        <v>52216</v>
      </c>
      <c r="E212" s="230">
        <v>0.45141044149999998</v>
      </c>
      <c r="F212" s="230">
        <v>5946</v>
      </c>
      <c r="G212" s="230">
        <v>0.32870805460000002</v>
      </c>
      <c r="H212" s="230">
        <v>-0.122702387</v>
      </c>
      <c r="I212" s="230">
        <v>0.72817999850000004</v>
      </c>
      <c r="J212" s="230">
        <v>-0.31720701099999998</v>
      </c>
      <c r="K212" s="230">
        <v>3.89220573E-2</v>
      </c>
      <c r="L212" s="230">
        <v>3.89220573E-2</v>
      </c>
      <c r="M212" s="230">
        <f t="shared" si="3"/>
        <v>6.3689974199999999E-2</v>
      </c>
    </row>
    <row r="213" spans="1:13" hidden="1" x14ac:dyDescent="0.15">
      <c r="A213" s="5" t="s">
        <v>1395</v>
      </c>
      <c r="B213" s="230" t="s">
        <v>1271</v>
      </c>
      <c r="C213" s="230">
        <v>2</v>
      </c>
      <c r="D213" s="230">
        <v>63457</v>
      </c>
      <c r="E213" s="230">
        <v>0.54858955850000002</v>
      </c>
      <c r="F213" s="230">
        <v>12143</v>
      </c>
      <c r="G213" s="230">
        <v>0.67129194540000003</v>
      </c>
      <c r="H213" s="230">
        <v>0.1227023869</v>
      </c>
      <c r="I213" s="230">
        <v>1.2236688339999999</v>
      </c>
      <c r="J213" s="230">
        <v>0.201853587</v>
      </c>
      <c r="K213" s="148">
        <v>2.4767916899999999E-2</v>
      </c>
      <c r="L213" s="148">
        <v>6.3689974299999993E-2</v>
      </c>
      <c r="M213" s="230" t="str">
        <f t="shared" si="3"/>
        <v/>
      </c>
    </row>
    <row r="214" spans="1:13" x14ac:dyDescent="0.15">
      <c r="A214" s="5" t="s">
        <v>1395</v>
      </c>
      <c r="B214" s="230" t="s">
        <v>1272</v>
      </c>
      <c r="C214" s="230">
        <v>1</v>
      </c>
      <c r="D214" s="230">
        <v>101939</v>
      </c>
      <c r="E214" s="230">
        <v>0.88126874899999996</v>
      </c>
      <c r="F214" s="230">
        <v>15184</v>
      </c>
      <c r="G214" s="230">
        <v>0.83940516340000004</v>
      </c>
      <c r="H214" s="230">
        <v>-4.1863586000000001E-2</v>
      </c>
      <c r="I214" s="230">
        <v>0.95249623269999995</v>
      </c>
      <c r="J214" s="230">
        <v>-4.8669127E-2</v>
      </c>
      <c r="K214" s="148">
        <v>2.0374642000000002E-3</v>
      </c>
      <c r="L214" s="230">
        <v>2.0374642000000002E-3</v>
      </c>
      <c r="M214" s="230">
        <f t="shared" si="3"/>
        <v>1.4681192500000001E-2</v>
      </c>
    </row>
    <row r="215" spans="1:13" hidden="1" x14ac:dyDescent="0.15">
      <c r="A215" s="5" t="s">
        <v>1395</v>
      </c>
      <c r="B215" s="230" t="s">
        <v>1272</v>
      </c>
      <c r="C215" s="230">
        <v>2</v>
      </c>
      <c r="D215" s="230">
        <v>13734</v>
      </c>
      <c r="E215" s="230">
        <v>0.118731251</v>
      </c>
      <c r="F215" s="230">
        <v>2905</v>
      </c>
      <c r="G215" s="230">
        <v>0.16059483660000001</v>
      </c>
      <c r="H215" s="230">
        <v>4.1863585600000003E-2</v>
      </c>
      <c r="I215" s="230">
        <v>1.3525911269999999</v>
      </c>
      <c r="J215" s="230">
        <v>0.30202210619999997</v>
      </c>
      <c r="K215" s="148">
        <v>1.26437283E-2</v>
      </c>
      <c r="L215" s="148">
        <v>1.4681192500000001E-2</v>
      </c>
      <c r="M215" s="230" t="str">
        <f t="shared" si="3"/>
        <v/>
      </c>
    </row>
    <row r="216" spans="1:13" x14ac:dyDescent="0.15">
      <c r="A216" s="5" t="s">
        <v>1395</v>
      </c>
      <c r="B216" s="230" t="s">
        <v>1110</v>
      </c>
      <c r="C216" s="230">
        <v>1</v>
      </c>
      <c r="D216" s="230">
        <v>89250</v>
      </c>
      <c r="E216" s="230">
        <v>0.77157158540000004</v>
      </c>
      <c r="F216" s="230">
        <v>13857</v>
      </c>
      <c r="G216" s="230">
        <v>0.7660456631</v>
      </c>
      <c r="H216" s="230">
        <v>-5.525922E-3</v>
      </c>
      <c r="I216" s="230">
        <v>0.99283809509999998</v>
      </c>
      <c r="J216" s="230">
        <v>-7.1876739999999998E-3</v>
      </c>
      <c r="K216" s="148">
        <v>3.9718500000000003E-5</v>
      </c>
      <c r="L216" s="230">
        <v>3.9718500000000003E-5</v>
      </c>
      <c r="M216" s="230">
        <f t="shared" si="3"/>
        <v>1.7180510000000001E-4</v>
      </c>
    </row>
    <row r="217" spans="1:13" hidden="1" x14ac:dyDescent="0.15">
      <c r="A217" s="5" t="s">
        <v>1395</v>
      </c>
      <c r="B217" s="230" t="s">
        <v>1110</v>
      </c>
      <c r="C217" s="230">
        <v>2</v>
      </c>
      <c r="D217" s="230">
        <v>26423</v>
      </c>
      <c r="E217" s="230">
        <v>0.22842841459999999</v>
      </c>
      <c r="F217" s="230">
        <v>4232</v>
      </c>
      <c r="G217" s="230">
        <v>0.2339543369</v>
      </c>
      <c r="H217" s="230">
        <v>5.5259222999999996E-3</v>
      </c>
      <c r="I217" s="230">
        <v>1.0241910460999999</v>
      </c>
      <c r="J217" s="230">
        <v>2.3903077700000001E-2</v>
      </c>
      <c r="K217" s="230">
        <v>1.320866E-4</v>
      </c>
      <c r="L217" s="230">
        <v>1.7180510000000001E-4</v>
      </c>
      <c r="M217" s="230" t="str">
        <f t="shared" si="3"/>
        <v/>
      </c>
    </row>
    <row r="218" spans="1:13" x14ac:dyDescent="0.15">
      <c r="A218" s="5" t="s">
        <v>1426</v>
      </c>
      <c r="B218" s="230" t="s">
        <v>1113</v>
      </c>
      <c r="C218" s="230">
        <v>1</v>
      </c>
      <c r="D218" s="230">
        <v>45891</v>
      </c>
      <c r="E218" s="230">
        <v>0.3967304384</v>
      </c>
      <c r="F218" s="230">
        <v>7133</v>
      </c>
      <c r="G218" s="230">
        <v>0.37615356220000001</v>
      </c>
      <c r="H218" s="230">
        <v>-2.0576876000000001E-2</v>
      </c>
      <c r="I218" s="230">
        <v>0.94813386070000005</v>
      </c>
      <c r="J218" s="230">
        <v>-5.3259582999999999E-2</v>
      </c>
      <c r="K218" s="230">
        <v>1.0959158999999999E-3</v>
      </c>
      <c r="L218" s="230">
        <v>1.0959158999999999E-3</v>
      </c>
      <c r="M218" s="230">
        <f t="shared" si="3"/>
        <v>3.49173266E-2</v>
      </c>
    </row>
    <row r="219" spans="1:13" hidden="1" x14ac:dyDescent="0.15">
      <c r="A219" s="5" t="s">
        <v>1426</v>
      </c>
      <c r="B219" s="230" t="s">
        <v>1113</v>
      </c>
      <c r="C219" s="230">
        <v>2</v>
      </c>
      <c r="D219" s="230">
        <v>22962</v>
      </c>
      <c r="E219" s="230">
        <v>0.19850786270000001</v>
      </c>
      <c r="F219" s="230">
        <v>3142</v>
      </c>
      <c r="G219" s="230">
        <v>0.16569108260000001</v>
      </c>
      <c r="H219" s="230">
        <v>-3.2816779999999997E-2</v>
      </c>
      <c r="I219" s="230">
        <v>0.83468271930000004</v>
      </c>
      <c r="J219" s="230">
        <v>-0.18070360299999999</v>
      </c>
      <c r="K219" s="148">
        <v>5.9301103999999999E-3</v>
      </c>
      <c r="L219" s="230">
        <v>7.0260263E-3</v>
      </c>
      <c r="M219" s="230" t="str">
        <f t="shared" si="3"/>
        <v/>
      </c>
    </row>
    <row r="220" spans="1:13" hidden="1" x14ac:dyDescent="0.15">
      <c r="A220" s="5" t="s">
        <v>1426</v>
      </c>
      <c r="B220" s="230" t="s">
        <v>1113</v>
      </c>
      <c r="C220" s="230">
        <v>3</v>
      </c>
      <c r="D220" s="230">
        <v>15369</v>
      </c>
      <c r="E220" s="230">
        <v>0.13286592380000001</v>
      </c>
      <c r="F220" s="230">
        <v>2327</v>
      </c>
      <c r="G220" s="230">
        <v>0.12271265100000001</v>
      </c>
      <c r="H220" s="230">
        <v>-1.0153273000000001E-2</v>
      </c>
      <c r="I220" s="230">
        <v>0.92358256709999997</v>
      </c>
      <c r="J220" s="230">
        <v>-7.9495076999999997E-2</v>
      </c>
      <c r="K220" s="230">
        <v>8.0713520000000002E-4</v>
      </c>
      <c r="L220" s="230">
        <v>7.8331614999999997E-3</v>
      </c>
      <c r="M220" s="230" t="str">
        <f t="shared" si="3"/>
        <v/>
      </c>
    </row>
    <row r="221" spans="1:13" hidden="1" x14ac:dyDescent="0.15">
      <c r="A221" s="5" t="s">
        <v>1426</v>
      </c>
      <c r="B221" s="230" t="s">
        <v>1113</v>
      </c>
      <c r="C221" s="230">
        <v>4</v>
      </c>
      <c r="D221" s="230">
        <v>22893</v>
      </c>
      <c r="E221" s="230">
        <v>0.19791135360000001</v>
      </c>
      <c r="F221" s="230">
        <v>4001</v>
      </c>
      <c r="G221" s="230">
        <v>0.21098982229999999</v>
      </c>
      <c r="H221" s="230">
        <v>1.30784687E-2</v>
      </c>
      <c r="I221" s="230">
        <v>1.0660824580999999</v>
      </c>
      <c r="J221" s="230">
        <v>6.3990675600000005E-2</v>
      </c>
      <c r="K221" s="230">
        <v>8.3690000000000001E-4</v>
      </c>
      <c r="L221" s="230">
        <v>8.6700614999999995E-3</v>
      </c>
      <c r="M221" s="230" t="str">
        <f t="shared" si="3"/>
        <v/>
      </c>
    </row>
    <row r="222" spans="1:13" hidden="1" x14ac:dyDescent="0.15">
      <c r="A222" s="5" t="s">
        <v>1426</v>
      </c>
      <c r="B222" s="230" t="s">
        <v>1113</v>
      </c>
      <c r="C222" s="230">
        <v>5</v>
      </c>
      <c r="D222" s="230">
        <v>8558</v>
      </c>
      <c r="E222" s="230">
        <v>7.3984421600000003E-2</v>
      </c>
      <c r="F222" s="230">
        <v>2360</v>
      </c>
      <c r="G222" s="230">
        <v>0.12445288190000001</v>
      </c>
      <c r="H222" s="230">
        <v>5.0468460299999997E-2</v>
      </c>
      <c r="I222" s="230">
        <v>1.6821498260000001</v>
      </c>
      <c r="J222" s="230">
        <v>0.52007263370000001</v>
      </c>
      <c r="K222" s="230">
        <v>2.62472651E-2</v>
      </c>
      <c r="L222" s="230">
        <v>3.49173266E-2</v>
      </c>
      <c r="M222" s="230" t="str">
        <f t="shared" si="3"/>
        <v/>
      </c>
    </row>
    <row r="223" spans="1:13" x14ac:dyDescent="0.15">
      <c r="A223" s="5" t="s">
        <v>1426</v>
      </c>
      <c r="B223" s="230" t="s">
        <v>1262</v>
      </c>
      <c r="C223" s="230">
        <v>1</v>
      </c>
      <c r="D223" s="230">
        <v>9153</v>
      </c>
      <c r="E223" s="230">
        <v>7.9128232199999995E-2</v>
      </c>
      <c r="F223" s="230">
        <v>1112</v>
      </c>
      <c r="G223" s="230">
        <v>5.86405105E-2</v>
      </c>
      <c r="H223" s="230">
        <v>-2.0487722E-2</v>
      </c>
      <c r="I223" s="230">
        <v>0.74108202420000002</v>
      </c>
      <c r="J223" s="230">
        <v>-0.29964396599999998</v>
      </c>
      <c r="K223" s="230">
        <v>6.1390222000000001E-3</v>
      </c>
      <c r="L223" s="230">
        <v>6.1390222000000001E-3</v>
      </c>
      <c r="M223" s="230">
        <f t="shared" si="3"/>
        <v>2.9846709699999998E-2</v>
      </c>
    </row>
    <row r="224" spans="1:13" hidden="1" x14ac:dyDescent="0.15">
      <c r="A224" s="5" t="s">
        <v>1426</v>
      </c>
      <c r="B224" s="230" t="s">
        <v>1262</v>
      </c>
      <c r="C224" s="230">
        <v>2</v>
      </c>
      <c r="D224" s="230">
        <v>33917</v>
      </c>
      <c r="E224" s="230">
        <v>0.29321449259999999</v>
      </c>
      <c r="F224" s="230">
        <v>4828</v>
      </c>
      <c r="G224" s="230">
        <v>0.25460106519999998</v>
      </c>
      <c r="H224" s="230">
        <v>-3.8613426999999999E-2</v>
      </c>
      <c r="I224" s="230">
        <v>0.86830996309999997</v>
      </c>
      <c r="J224" s="230">
        <v>-0.141206528</v>
      </c>
      <c r="K224" s="230">
        <v>5.4524680000000002E-3</v>
      </c>
      <c r="L224" s="230">
        <v>1.15914902E-2</v>
      </c>
      <c r="M224" s="230" t="str">
        <f t="shared" si="3"/>
        <v/>
      </c>
    </row>
    <row r="225" spans="1:13" hidden="1" x14ac:dyDescent="0.15">
      <c r="A225" s="5" t="s">
        <v>1426</v>
      </c>
      <c r="B225" s="230" t="s">
        <v>1262</v>
      </c>
      <c r="C225" s="230">
        <v>3</v>
      </c>
      <c r="D225" s="230">
        <v>49572</v>
      </c>
      <c r="E225" s="230">
        <v>0.42855290340000002</v>
      </c>
      <c r="F225" s="230">
        <v>8723</v>
      </c>
      <c r="G225" s="230">
        <v>0.46000105470000002</v>
      </c>
      <c r="H225" s="230">
        <v>3.1448151200000003E-2</v>
      </c>
      <c r="I225" s="230">
        <v>1.0733821914999999</v>
      </c>
      <c r="J225" s="230">
        <v>7.0814589900000002E-2</v>
      </c>
      <c r="K225" s="230">
        <v>2.2269879E-3</v>
      </c>
      <c r="L225" s="230">
        <v>1.38184781E-2</v>
      </c>
      <c r="M225" s="230" t="str">
        <f t="shared" si="3"/>
        <v/>
      </c>
    </row>
    <row r="226" spans="1:13" hidden="1" x14ac:dyDescent="0.15">
      <c r="A226" s="5" t="s">
        <v>1426</v>
      </c>
      <c r="B226" s="230" t="s">
        <v>1262</v>
      </c>
      <c r="C226" s="230">
        <v>4</v>
      </c>
      <c r="D226" s="230">
        <v>15160</v>
      </c>
      <c r="E226" s="230">
        <v>0.13105910630000001</v>
      </c>
      <c r="F226" s="230">
        <v>3299</v>
      </c>
      <c r="G226" s="230">
        <v>0.17397036330000001</v>
      </c>
      <c r="H226" s="230">
        <v>4.2911257100000003E-2</v>
      </c>
      <c r="I226" s="230">
        <v>1.3274191185999999</v>
      </c>
      <c r="J226" s="230">
        <v>0.28323654469999998</v>
      </c>
      <c r="K226" s="230">
        <v>1.2154036199999999E-2</v>
      </c>
      <c r="L226" s="230">
        <v>2.5972514299999999E-2</v>
      </c>
      <c r="M226" s="230" t="str">
        <f t="shared" si="3"/>
        <v/>
      </c>
    </row>
    <row r="227" spans="1:13" hidden="1" x14ac:dyDescent="0.15">
      <c r="A227" s="5" t="s">
        <v>1426</v>
      </c>
      <c r="B227" s="230" t="s">
        <v>1262</v>
      </c>
      <c r="C227" s="230">
        <v>5</v>
      </c>
      <c r="D227" s="230">
        <v>7871</v>
      </c>
      <c r="E227" s="230">
        <v>6.8045265499999993E-2</v>
      </c>
      <c r="F227" s="230">
        <v>1001</v>
      </c>
      <c r="G227" s="230">
        <v>5.2787006300000001E-2</v>
      </c>
      <c r="H227" s="230">
        <v>-1.5258259E-2</v>
      </c>
      <c r="I227" s="230">
        <v>0.77576310209999999</v>
      </c>
      <c r="J227" s="230">
        <v>-0.25390808599999998</v>
      </c>
      <c r="K227" s="230">
        <v>3.8741954000000001E-3</v>
      </c>
      <c r="L227" s="230">
        <v>2.9846709700000001E-2</v>
      </c>
      <c r="M227" s="230" t="str">
        <f t="shared" si="3"/>
        <v/>
      </c>
    </row>
    <row r="228" spans="1:13" x14ac:dyDescent="0.15">
      <c r="A228" s="5" t="s">
        <v>1426</v>
      </c>
      <c r="B228" s="230" t="s">
        <v>1144</v>
      </c>
      <c r="C228" s="230">
        <v>1</v>
      </c>
      <c r="D228" s="230">
        <v>22243</v>
      </c>
      <c r="E228" s="230">
        <v>0.19229206469999999</v>
      </c>
      <c r="F228" s="230">
        <v>3479</v>
      </c>
      <c r="G228" s="230">
        <v>0.18346253230000001</v>
      </c>
      <c r="H228" s="230">
        <v>-8.8295319999999993E-3</v>
      </c>
      <c r="I228" s="230">
        <v>0.95408270009999996</v>
      </c>
      <c r="J228" s="230">
        <v>-4.7004923999999997E-2</v>
      </c>
      <c r="K228" s="230">
        <v>4.1503150000000001E-4</v>
      </c>
      <c r="L228" s="230">
        <v>4.1503150000000001E-4</v>
      </c>
      <c r="M228" s="230">
        <f t="shared" si="3"/>
        <v>2.3552559E-3</v>
      </c>
    </row>
    <row r="229" spans="1:13" hidden="1" x14ac:dyDescent="0.15">
      <c r="A229" s="5" t="s">
        <v>1426</v>
      </c>
      <c r="B229" s="230" t="s">
        <v>1144</v>
      </c>
      <c r="C229" s="230">
        <v>2</v>
      </c>
      <c r="D229" s="230">
        <v>19637</v>
      </c>
      <c r="E229" s="230">
        <v>0.1697630389</v>
      </c>
      <c r="F229" s="230">
        <v>3560</v>
      </c>
      <c r="G229" s="230">
        <v>0.1877340083</v>
      </c>
      <c r="H229" s="230">
        <v>1.7970969400000002E-2</v>
      </c>
      <c r="I229" s="230">
        <v>1.1058591407</v>
      </c>
      <c r="J229" s="230">
        <v>0.1006225358</v>
      </c>
      <c r="K229" s="230">
        <v>1.8082845E-3</v>
      </c>
      <c r="L229" s="230">
        <v>2.2233159999999999E-3</v>
      </c>
      <c r="M229" s="230" t="str">
        <f t="shared" si="3"/>
        <v/>
      </c>
    </row>
    <row r="230" spans="1:13" hidden="1" x14ac:dyDescent="0.15">
      <c r="A230" s="5" t="s">
        <v>1426</v>
      </c>
      <c r="B230" s="230" t="s">
        <v>1144</v>
      </c>
      <c r="C230" s="230">
        <v>3</v>
      </c>
      <c r="D230" s="230">
        <v>73793</v>
      </c>
      <c r="E230" s="230">
        <v>0.63794489639999996</v>
      </c>
      <c r="F230" s="230">
        <v>11924</v>
      </c>
      <c r="G230" s="230">
        <v>0.62880345940000004</v>
      </c>
      <c r="H230" s="230">
        <v>-9.1414370000000005E-3</v>
      </c>
      <c r="I230" s="230">
        <v>0.98567049120000005</v>
      </c>
      <c r="J230" s="230">
        <v>-1.4433168E-2</v>
      </c>
      <c r="K230" s="230">
        <v>1.3193990000000001E-4</v>
      </c>
      <c r="L230" s="230">
        <v>2.3552559E-3</v>
      </c>
      <c r="M230" s="230" t="str">
        <f t="shared" si="3"/>
        <v/>
      </c>
    </row>
    <row r="231" spans="1:13" x14ac:dyDescent="0.15">
      <c r="A231" s="5" t="s">
        <v>1426</v>
      </c>
      <c r="B231" s="230" t="s">
        <v>1145</v>
      </c>
      <c r="C231" s="230">
        <v>1</v>
      </c>
      <c r="D231" s="230">
        <v>47082</v>
      </c>
      <c r="E231" s="230">
        <v>0.40702670460000001</v>
      </c>
      <c r="F231" s="230">
        <v>8173</v>
      </c>
      <c r="G231" s="230">
        <v>0.4309972051</v>
      </c>
      <c r="H231" s="230">
        <v>2.3970500499999998E-2</v>
      </c>
      <c r="I231" s="230">
        <v>1.0588917145000001</v>
      </c>
      <c r="J231" s="230">
        <v>5.7222808799999997E-2</v>
      </c>
      <c r="K231" s="230">
        <v>1.3716594E-3</v>
      </c>
      <c r="L231" s="230">
        <v>1.3716594E-3</v>
      </c>
      <c r="M231" s="230">
        <f t="shared" si="3"/>
        <v>3.6169689000000002E-3</v>
      </c>
    </row>
    <row r="232" spans="1:13" hidden="1" x14ac:dyDescent="0.15">
      <c r="A232" s="5" t="s">
        <v>1426</v>
      </c>
      <c r="B232" s="230" t="s">
        <v>1145</v>
      </c>
      <c r="C232" s="230">
        <v>2</v>
      </c>
      <c r="D232" s="230">
        <v>38180</v>
      </c>
      <c r="E232" s="230">
        <v>0.33006838240000003</v>
      </c>
      <c r="F232" s="230">
        <v>5939</v>
      </c>
      <c r="G232" s="230">
        <v>0.31318884139999997</v>
      </c>
      <c r="H232" s="230">
        <v>-1.6879541000000001E-2</v>
      </c>
      <c r="I232" s="230">
        <v>0.94886047289999997</v>
      </c>
      <c r="J232" s="230">
        <v>-5.2493517000000003E-2</v>
      </c>
      <c r="K232" s="148">
        <v>8.8606649999999998E-4</v>
      </c>
      <c r="L232" s="230">
        <v>2.2577258000000002E-3</v>
      </c>
      <c r="M232" s="230" t="str">
        <f t="shared" si="3"/>
        <v/>
      </c>
    </row>
    <row r="233" spans="1:13" hidden="1" x14ac:dyDescent="0.15">
      <c r="A233" s="5" t="s">
        <v>1426</v>
      </c>
      <c r="B233" s="230" t="s">
        <v>1145</v>
      </c>
      <c r="C233" s="230">
        <v>3</v>
      </c>
      <c r="D233" s="230">
        <v>8960</v>
      </c>
      <c r="E233" s="230">
        <v>7.7459735599999996E-2</v>
      </c>
      <c r="F233" s="230">
        <v>1368</v>
      </c>
      <c r="G233" s="230">
        <v>7.2140484099999999E-2</v>
      </c>
      <c r="H233" s="230">
        <v>-5.319252E-3</v>
      </c>
      <c r="I233" s="230">
        <v>0.93132881889999997</v>
      </c>
      <c r="J233" s="230">
        <v>-7.1142874999999994E-2</v>
      </c>
      <c r="K233" s="230">
        <v>3.7842680000000001E-4</v>
      </c>
      <c r="L233" s="230">
        <v>2.6361526999999999E-3</v>
      </c>
      <c r="M233" s="230" t="str">
        <f t="shared" si="3"/>
        <v/>
      </c>
    </row>
    <row r="234" spans="1:13" hidden="1" x14ac:dyDescent="0.15">
      <c r="A234" s="5" t="s">
        <v>1426</v>
      </c>
      <c r="B234" s="230" t="s">
        <v>1145</v>
      </c>
      <c r="C234" s="230">
        <v>4</v>
      </c>
      <c r="D234" s="230">
        <v>12702</v>
      </c>
      <c r="E234" s="230">
        <v>0.1098095493</v>
      </c>
      <c r="F234" s="230">
        <v>1938</v>
      </c>
      <c r="G234" s="230">
        <v>0.1021990191</v>
      </c>
      <c r="H234" s="230">
        <v>-7.6105299999999999E-3</v>
      </c>
      <c r="I234" s="230">
        <v>0.93069336650000001</v>
      </c>
      <c r="J234" s="230">
        <v>-7.1825415000000004E-2</v>
      </c>
      <c r="K234" s="230">
        <v>5.4662950000000004E-4</v>
      </c>
      <c r="L234" s="230">
        <v>3.1827822E-3</v>
      </c>
      <c r="M234" s="230" t="str">
        <f t="shared" si="3"/>
        <v/>
      </c>
    </row>
    <row r="235" spans="1:13" hidden="1" x14ac:dyDescent="0.15">
      <c r="A235" s="5" t="s">
        <v>1426</v>
      </c>
      <c r="B235" s="230" t="s">
        <v>1145</v>
      </c>
      <c r="C235" s="230">
        <v>5</v>
      </c>
      <c r="D235" s="230">
        <v>8749</v>
      </c>
      <c r="E235" s="230">
        <v>7.5635627999999996E-2</v>
      </c>
      <c r="F235" s="230">
        <v>1545</v>
      </c>
      <c r="G235" s="230">
        <v>8.1474450200000006E-2</v>
      </c>
      <c r="H235" s="230">
        <v>5.8388221999999997E-3</v>
      </c>
      <c r="I235" s="230">
        <v>1.0771967176999999</v>
      </c>
      <c r="J235" s="230">
        <v>7.4362034899999999E-2</v>
      </c>
      <c r="K235" s="230">
        <v>4.341867E-4</v>
      </c>
      <c r="L235" s="230">
        <v>3.6169688999999998E-3</v>
      </c>
      <c r="M235" s="230" t="str">
        <f t="shared" si="3"/>
        <v/>
      </c>
    </row>
    <row r="236" spans="1:13" x14ac:dyDescent="0.15">
      <c r="A236" s="5" t="s">
        <v>1426</v>
      </c>
      <c r="B236" s="230" t="s">
        <v>1268</v>
      </c>
      <c r="C236" s="230">
        <v>1</v>
      </c>
      <c r="D236" s="230">
        <v>7382</v>
      </c>
      <c r="E236" s="230">
        <v>6.3817831300000002E-2</v>
      </c>
      <c r="F236" s="230">
        <v>860</v>
      </c>
      <c r="G236" s="230">
        <v>4.5351473900000001E-2</v>
      </c>
      <c r="H236" s="230">
        <v>-1.8466356999999999E-2</v>
      </c>
      <c r="I236" s="230">
        <v>0.71063953440000005</v>
      </c>
      <c r="J236" s="230">
        <v>-0.34158996200000002</v>
      </c>
      <c r="K236" s="148">
        <v>6.3079223000000002E-3</v>
      </c>
      <c r="L236" s="230">
        <v>6.3079223000000002E-3</v>
      </c>
      <c r="M236" s="230">
        <f t="shared" si="3"/>
        <v>3.5285753599999997E-2</v>
      </c>
    </row>
    <row r="237" spans="1:13" hidden="1" x14ac:dyDescent="0.15">
      <c r="A237" s="5" t="s">
        <v>1426</v>
      </c>
      <c r="B237" s="230" t="s">
        <v>1268</v>
      </c>
      <c r="C237" s="230">
        <v>2</v>
      </c>
      <c r="D237" s="230">
        <v>26203</v>
      </c>
      <c r="E237" s="230">
        <v>0.2265265014</v>
      </c>
      <c r="F237" s="230">
        <v>3865</v>
      </c>
      <c r="G237" s="230">
        <v>0.20381796129999999</v>
      </c>
      <c r="H237" s="230">
        <v>-2.2708539999999999E-2</v>
      </c>
      <c r="I237" s="230">
        <v>0.89975327390000004</v>
      </c>
      <c r="J237" s="230">
        <v>-0.105634693</v>
      </c>
      <c r="K237" s="230">
        <v>2.3988096999999998E-3</v>
      </c>
      <c r="L237" s="230">
        <v>8.706732E-3</v>
      </c>
      <c r="M237" s="230" t="str">
        <f t="shared" si="3"/>
        <v/>
      </c>
    </row>
    <row r="238" spans="1:13" hidden="1" x14ac:dyDescent="0.15">
      <c r="A238" s="5" t="s">
        <v>1426</v>
      </c>
      <c r="B238" s="230" t="s">
        <v>1268</v>
      </c>
      <c r="C238" s="230">
        <v>3</v>
      </c>
      <c r="D238" s="230">
        <v>33643</v>
      </c>
      <c r="E238" s="230">
        <v>0.29084574619999998</v>
      </c>
      <c r="F238" s="230">
        <v>5016</v>
      </c>
      <c r="G238" s="230">
        <v>0.26451510839999998</v>
      </c>
      <c r="H238" s="230">
        <v>-2.6330638E-2</v>
      </c>
      <c r="I238" s="230">
        <v>0.90946871949999997</v>
      </c>
      <c r="J238" s="230">
        <v>-9.4894674999999998E-2</v>
      </c>
      <c r="K238" s="230">
        <v>2.4986372999999998E-3</v>
      </c>
      <c r="L238" s="230">
        <v>1.12053693E-2</v>
      </c>
      <c r="M238" s="230" t="str">
        <f t="shared" si="3"/>
        <v/>
      </c>
    </row>
    <row r="239" spans="1:13" hidden="1" x14ac:dyDescent="0.15">
      <c r="A239" s="5" t="s">
        <v>1426</v>
      </c>
      <c r="B239" s="230" t="s">
        <v>1268</v>
      </c>
      <c r="C239" s="230">
        <v>4</v>
      </c>
      <c r="D239" s="230">
        <v>35983</v>
      </c>
      <c r="E239" s="230">
        <v>0.31107518610000001</v>
      </c>
      <c r="F239" s="230">
        <v>6111</v>
      </c>
      <c r="G239" s="230">
        <v>0.32225913620000002</v>
      </c>
      <c r="H239" s="148">
        <v>1.1183950099999999E-2</v>
      </c>
      <c r="I239" s="230">
        <v>1.0359525626999999</v>
      </c>
      <c r="J239" s="230">
        <v>3.5321353899999998E-2</v>
      </c>
      <c r="K239" s="148">
        <v>3.9503230000000002E-4</v>
      </c>
      <c r="L239" s="230">
        <v>1.1600401600000001E-2</v>
      </c>
      <c r="M239" s="230" t="str">
        <f t="shared" si="3"/>
        <v/>
      </c>
    </row>
    <row r="240" spans="1:13" hidden="1" x14ac:dyDescent="0.15">
      <c r="A240" s="5" t="s">
        <v>1426</v>
      </c>
      <c r="B240" s="230" t="s">
        <v>1268</v>
      </c>
      <c r="C240" s="230">
        <v>5</v>
      </c>
      <c r="D240" s="230">
        <v>12462</v>
      </c>
      <c r="E240" s="230">
        <v>0.107734735</v>
      </c>
      <c r="F240" s="230">
        <v>3111</v>
      </c>
      <c r="G240" s="230">
        <v>0.16405632019999999</v>
      </c>
      <c r="H240" s="230">
        <v>5.6321585200000003E-2</v>
      </c>
      <c r="I240" s="230">
        <v>1.5227801899</v>
      </c>
      <c r="J240" s="230">
        <v>0.42053773649999998</v>
      </c>
      <c r="K240" s="230">
        <v>2.3685352E-2</v>
      </c>
      <c r="L240" s="230">
        <v>3.5285753500000003E-2</v>
      </c>
      <c r="M240" s="230" t="str">
        <f t="shared" si="3"/>
        <v/>
      </c>
    </row>
    <row r="241" spans="1:13" x14ac:dyDescent="0.15">
      <c r="A241" s="5" t="s">
        <v>1426</v>
      </c>
      <c r="B241" s="230" t="s">
        <v>1115</v>
      </c>
      <c r="C241" s="230">
        <v>1</v>
      </c>
      <c r="D241" s="230">
        <v>108682</v>
      </c>
      <c r="E241" s="230">
        <v>0.93956238709999995</v>
      </c>
      <c r="F241" s="230">
        <v>17524</v>
      </c>
      <c r="G241" s="230">
        <v>0.92411538260000003</v>
      </c>
      <c r="H241" s="230">
        <v>-1.5447004E-2</v>
      </c>
      <c r="I241" s="230">
        <v>0.98355936259999999</v>
      </c>
      <c r="J241" s="230">
        <v>-1.6577284000000001E-2</v>
      </c>
      <c r="K241" s="230">
        <v>2.5606940000000002E-4</v>
      </c>
      <c r="L241" s="230">
        <v>2.5606940000000002E-4</v>
      </c>
      <c r="M241" s="230">
        <f t="shared" si="3"/>
        <v>3.7718439999999999E-3</v>
      </c>
    </row>
    <row r="242" spans="1:13" hidden="1" x14ac:dyDescent="0.15">
      <c r="A242" s="5" t="s">
        <v>1426</v>
      </c>
      <c r="B242" s="230" t="s">
        <v>1115</v>
      </c>
      <c r="C242" s="230">
        <v>2</v>
      </c>
      <c r="D242" s="230">
        <v>6991</v>
      </c>
      <c r="E242" s="230">
        <v>6.04376129E-2</v>
      </c>
      <c r="F242" s="230">
        <v>1439</v>
      </c>
      <c r="G242" s="230">
        <v>7.5884617400000007E-2</v>
      </c>
      <c r="H242" s="230">
        <v>1.54470045E-2</v>
      </c>
      <c r="I242" s="230">
        <v>1.2555859462000001</v>
      </c>
      <c r="J242" s="230">
        <v>0.22760235300000001</v>
      </c>
      <c r="K242" s="230">
        <v>3.5157745999999999E-3</v>
      </c>
      <c r="L242" s="230">
        <v>3.7718439999999999E-3</v>
      </c>
      <c r="M242" s="230" t="str">
        <f t="shared" si="3"/>
        <v/>
      </c>
    </row>
    <row r="243" spans="1:13" x14ac:dyDescent="0.15">
      <c r="A243" s="5" t="s">
        <v>1426</v>
      </c>
      <c r="B243" s="230" t="s">
        <v>1270</v>
      </c>
      <c r="C243" s="230">
        <v>1</v>
      </c>
      <c r="D243" s="230">
        <v>26739</v>
      </c>
      <c r="E243" s="230">
        <v>0.2311602535</v>
      </c>
      <c r="F243" s="230">
        <v>4224</v>
      </c>
      <c r="G243" s="230">
        <v>0.2227495649</v>
      </c>
      <c r="H243" s="230">
        <v>-8.4106890000000007E-3</v>
      </c>
      <c r="I243" s="230">
        <v>0.96361533440000002</v>
      </c>
      <c r="J243" s="230">
        <v>-3.7063094999999997E-2</v>
      </c>
      <c r="K243" s="230">
        <v>3.117261E-4</v>
      </c>
      <c r="L243" s="230">
        <v>3.117261E-4</v>
      </c>
      <c r="M243" s="230">
        <f t="shared" si="3"/>
        <v>3.5097227000000001E-3</v>
      </c>
    </row>
    <row r="244" spans="1:13" hidden="1" x14ac:dyDescent="0.15">
      <c r="A244" s="5" t="s">
        <v>1426</v>
      </c>
      <c r="B244" s="230" t="s">
        <v>1270</v>
      </c>
      <c r="C244" s="230">
        <v>2</v>
      </c>
      <c r="D244" s="230">
        <v>31040</v>
      </c>
      <c r="E244" s="230">
        <v>0.26834265559999998</v>
      </c>
      <c r="F244" s="230">
        <v>4809</v>
      </c>
      <c r="G244" s="230">
        <v>0.25359911410000002</v>
      </c>
      <c r="H244" s="230">
        <v>-1.4743542E-2</v>
      </c>
      <c r="I244" s="230">
        <v>0.94505703350000003</v>
      </c>
      <c r="J244" s="230">
        <v>-5.6509999999999998E-2</v>
      </c>
      <c r="K244" s="148">
        <v>8.3315750000000001E-4</v>
      </c>
      <c r="L244" s="148">
        <v>1.1448837E-3</v>
      </c>
      <c r="M244" s="230" t="str">
        <f t="shared" si="3"/>
        <v/>
      </c>
    </row>
    <row r="245" spans="1:13" hidden="1" x14ac:dyDescent="0.15">
      <c r="A245" s="5" t="s">
        <v>1426</v>
      </c>
      <c r="B245" s="230" t="s">
        <v>1270</v>
      </c>
      <c r="C245" s="230">
        <v>3</v>
      </c>
      <c r="D245" s="230">
        <v>14605</v>
      </c>
      <c r="E245" s="230">
        <v>0.1262610981</v>
      </c>
      <c r="F245" s="230">
        <v>2360</v>
      </c>
      <c r="G245" s="230">
        <v>0.12445288190000001</v>
      </c>
      <c r="H245" s="230">
        <v>-1.8082160000000001E-3</v>
      </c>
      <c r="I245" s="230">
        <v>0.98567875459999998</v>
      </c>
      <c r="J245" s="230">
        <v>-1.4424784E-2</v>
      </c>
      <c r="K245" s="230">
        <v>2.6083100000000001E-5</v>
      </c>
      <c r="L245" s="230">
        <v>1.1709667999999999E-3</v>
      </c>
      <c r="M245" s="230" t="str">
        <f t="shared" si="3"/>
        <v/>
      </c>
    </row>
    <row r="246" spans="1:13" hidden="1" x14ac:dyDescent="0.15">
      <c r="A246" s="5" t="s">
        <v>1426</v>
      </c>
      <c r="B246" s="230" t="s">
        <v>1270</v>
      </c>
      <c r="C246" s="230">
        <v>4</v>
      </c>
      <c r="D246" s="230">
        <v>27737</v>
      </c>
      <c r="E246" s="230">
        <v>0.2397880231</v>
      </c>
      <c r="F246" s="230">
        <v>4692</v>
      </c>
      <c r="G246" s="230">
        <v>0.2474292042</v>
      </c>
      <c r="H246" s="230">
        <v>7.6411811E-3</v>
      </c>
      <c r="I246" s="230">
        <v>1.0318664002</v>
      </c>
      <c r="J246" s="230">
        <v>3.1369201499999999E-2</v>
      </c>
      <c r="K246" s="230">
        <v>2.396977E-4</v>
      </c>
      <c r="L246" s="230">
        <v>1.4106646E-3</v>
      </c>
      <c r="M246" s="230" t="str">
        <f t="shared" si="3"/>
        <v/>
      </c>
    </row>
    <row r="247" spans="1:13" hidden="1" x14ac:dyDescent="0.15">
      <c r="A247" s="5" t="s">
        <v>1426</v>
      </c>
      <c r="B247" s="230" t="s">
        <v>1270</v>
      </c>
      <c r="C247" s="230">
        <v>5</v>
      </c>
      <c r="D247" s="230">
        <v>15552</v>
      </c>
      <c r="E247" s="230">
        <v>0.1344479697</v>
      </c>
      <c r="F247" s="230">
        <v>2878</v>
      </c>
      <c r="G247" s="230">
        <v>0.15176923480000001</v>
      </c>
      <c r="H247" s="230">
        <v>1.73212651E-2</v>
      </c>
      <c r="I247" s="230">
        <v>1.1288324781000001</v>
      </c>
      <c r="J247" s="230">
        <v>0.12118389340000001</v>
      </c>
      <c r="K247" s="230">
        <v>2.0990583000000001E-3</v>
      </c>
      <c r="L247" s="230">
        <v>3.5097229000000001E-3</v>
      </c>
      <c r="M247" s="230" t="str">
        <f t="shared" si="3"/>
        <v/>
      </c>
    </row>
    <row r="248" spans="1:13" x14ac:dyDescent="0.15">
      <c r="A248" s="5" t="s">
        <v>1426</v>
      </c>
      <c r="B248" s="230" t="s">
        <v>1271</v>
      </c>
      <c r="C248" s="230">
        <v>1</v>
      </c>
      <c r="D248" s="230">
        <v>52216</v>
      </c>
      <c r="E248" s="230">
        <v>0.45141044149999998</v>
      </c>
      <c r="F248" s="230">
        <v>7424</v>
      </c>
      <c r="G248" s="230">
        <v>0.39149923539999998</v>
      </c>
      <c r="H248" s="230">
        <v>-5.9911206000000002E-2</v>
      </c>
      <c r="I248" s="230">
        <v>0.8672799726</v>
      </c>
      <c r="J248" s="230">
        <v>-0.14239343300000001</v>
      </c>
      <c r="K248" s="230">
        <v>8.5309623000000001E-3</v>
      </c>
      <c r="L248" s="230">
        <v>8.5309623000000001E-3</v>
      </c>
      <c r="M248" s="230">
        <f t="shared" si="3"/>
        <v>1.4740616500000001E-2</v>
      </c>
    </row>
    <row r="249" spans="1:13" hidden="1" x14ac:dyDescent="0.15">
      <c r="A249" s="5" t="s">
        <v>1426</v>
      </c>
      <c r="B249" s="230" t="s">
        <v>1271</v>
      </c>
      <c r="C249" s="230">
        <v>2</v>
      </c>
      <c r="D249" s="230">
        <v>63457</v>
      </c>
      <c r="E249" s="230">
        <v>0.54858955850000002</v>
      </c>
      <c r="F249" s="230">
        <v>11539</v>
      </c>
      <c r="G249" s="230">
        <v>0.60850076460000002</v>
      </c>
      <c r="H249" s="230">
        <v>5.9911206199999997E-2</v>
      </c>
      <c r="I249" s="230">
        <v>1.1092095269</v>
      </c>
      <c r="J249" s="230">
        <v>0.1036476237</v>
      </c>
      <c r="K249" s="230">
        <v>6.2096542000000003E-3</v>
      </c>
      <c r="L249" s="230">
        <v>1.47406165E-2</v>
      </c>
      <c r="M249" s="230" t="str">
        <f t="shared" si="3"/>
        <v/>
      </c>
    </row>
    <row r="250" spans="1:13" x14ac:dyDescent="0.15">
      <c r="A250" s="5" t="s">
        <v>1426</v>
      </c>
      <c r="B250" s="230" t="s">
        <v>1272</v>
      </c>
      <c r="C250" s="230">
        <v>1</v>
      </c>
      <c r="D250" s="230">
        <v>101939</v>
      </c>
      <c r="E250" s="230">
        <v>0.88126874899999996</v>
      </c>
      <c r="F250" s="230">
        <v>15793</v>
      </c>
      <c r="G250" s="230">
        <v>0.83283235769999997</v>
      </c>
      <c r="H250" s="230">
        <v>-4.8436391000000002E-2</v>
      </c>
      <c r="I250" s="230">
        <v>0.94503788850000003</v>
      </c>
      <c r="J250" s="230">
        <v>-5.6530258999999999E-2</v>
      </c>
      <c r="K250" s="230">
        <v>2.7381216999999998E-3</v>
      </c>
      <c r="L250" s="230">
        <v>2.7381216999999998E-3</v>
      </c>
      <c r="M250" s="230">
        <f t="shared" si="3"/>
        <v>1.9309887499999998E-2</v>
      </c>
    </row>
    <row r="251" spans="1:13" hidden="1" x14ac:dyDescent="0.15">
      <c r="A251" s="5" t="s">
        <v>1426</v>
      </c>
      <c r="B251" s="230" t="s">
        <v>1272</v>
      </c>
      <c r="C251" s="230">
        <v>2</v>
      </c>
      <c r="D251" s="230">
        <v>13734</v>
      </c>
      <c r="E251" s="230">
        <v>0.118731251</v>
      </c>
      <c r="F251" s="230">
        <v>3170</v>
      </c>
      <c r="G251" s="230">
        <v>0.1671676423</v>
      </c>
      <c r="H251" s="230">
        <v>4.8436391199999998E-2</v>
      </c>
      <c r="I251" s="230">
        <v>1.4079498094</v>
      </c>
      <c r="J251" s="230">
        <v>0.34213461039999998</v>
      </c>
      <c r="K251" s="148">
        <v>1.6571765799999999E-2</v>
      </c>
      <c r="L251" s="230">
        <v>1.9309887599999999E-2</v>
      </c>
      <c r="M251" s="230" t="str">
        <f t="shared" si="3"/>
        <v/>
      </c>
    </row>
    <row r="252" spans="1:13" x14ac:dyDescent="0.15">
      <c r="A252" s="5" t="s">
        <v>1426</v>
      </c>
      <c r="B252" s="230" t="s">
        <v>1110</v>
      </c>
      <c r="C252" s="230">
        <v>1</v>
      </c>
      <c r="D252" s="230">
        <v>89250</v>
      </c>
      <c r="E252" s="230">
        <v>0.77157158540000004</v>
      </c>
      <c r="F252" s="230">
        <v>14384</v>
      </c>
      <c r="G252" s="230">
        <v>0.75852976849999998</v>
      </c>
      <c r="H252" s="230">
        <v>-1.3041817000000001E-2</v>
      </c>
      <c r="I252" s="230">
        <v>0.98309707459999995</v>
      </c>
      <c r="J252" s="230">
        <v>-1.7047409999999999E-2</v>
      </c>
      <c r="K252" s="230">
        <v>2.2232919999999999E-4</v>
      </c>
      <c r="L252" s="230">
        <v>2.2232919999999999E-4</v>
      </c>
      <c r="M252" s="230">
        <f t="shared" si="3"/>
        <v>9.4645420000000007E-4</v>
      </c>
    </row>
    <row r="253" spans="1:13" hidden="1" x14ac:dyDescent="0.15">
      <c r="A253" s="5" t="s">
        <v>1426</v>
      </c>
      <c r="B253" s="230" t="s">
        <v>1110</v>
      </c>
      <c r="C253" s="230">
        <v>2</v>
      </c>
      <c r="D253" s="230">
        <v>26423</v>
      </c>
      <c r="E253" s="230">
        <v>0.22842841459999999</v>
      </c>
      <c r="F253" s="230">
        <v>4579</v>
      </c>
      <c r="G253" s="230">
        <v>0.24147023149999999</v>
      </c>
      <c r="H253" s="230">
        <v>1.3041816899999999E-2</v>
      </c>
      <c r="I253" s="230">
        <v>1.0570936717999999</v>
      </c>
      <c r="J253" s="230">
        <v>5.5523323399999998E-2</v>
      </c>
      <c r="K253" s="148">
        <v>7.2412500000000005E-4</v>
      </c>
      <c r="L253" s="230">
        <v>9.4645419999999996E-4</v>
      </c>
      <c r="M253" s="230" t="str">
        <f t="shared" si="3"/>
        <v/>
      </c>
    </row>
    <row r="254" spans="1:13" x14ac:dyDescent="0.15">
      <c r="A254" s="5" t="s">
        <v>1427</v>
      </c>
      <c r="B254" s="230" t="s">
        <v>1113</v>
      </c>
      <c r="C254" s="230">
        <v>1</v>
      </c>
      <c r="D254" s="230">
        <v>45891</v>
      </c>
      <c r="E254" s="230">
        <v>0.3967304384</v>
      </c>
      <c r="F254" s="230">
        <v>7356</v>
      </c>
      <c r="G254" s="230">
        <v>0.38618227640000002</v>
      </c>
      <c r="H254" s="230">
        <v>-1.0548162E-2</v>
      </c>
      <c r="I254" s="230">
        <v>0.97341226940000003</v>
      </c>
      <c r="J254" s="230">
        <v>-2.6947577E-2</v>
      </c>
      <c r="K254" s="230">
        <v>2.8424739999999998E-4</v>
      </c>
      <c r="L254" s="230">
        <v>2.8424739999999998E-4</v>
      </c>
      <c r="M254" s="230">
        <f t="shared" si="3"/>
        <v>4.1286766399999994E-2</v>
      </c>
    </row>
    <row r="255" spans="1:13" hidden="1" x14ac:dyDescent="0.15">
      <c r="A255" s="5" t="s">
        <v>1427</v>
      </c>
      <c r="B255" s="230" t="s">
        <v>1113</v>
      </c>
      <c r="C255" s="230">
        <v>2</v>
      </c>
      <c r="D255" s="230">
        <v>22962</v>
      </c>
      <c r="E255" s="230">
        <v>0.19850786270000001</v>
      </c>
      <c r="F255" s="230">
        <v>3105</v>
      </c>
      <c r="G255" s="230">
        <v>0.16300923980000001</v>
      </c>
      <c r="H255" s="230">
        <v>-3.5498623E-2</v>
      </c>
      <c r="I255" s="230">
        <v>0.82117271130000002</v>
      </c>
      <c r="J255" s="230">
        <v>-0.19702182500000001</v>
      </c>
      <c r="K255" s="230">
        <v>6.9940033999999996E-3</v>
      </c>
      <c r="L255" s="230">
        <v>7.2782508999999999E-3</v>
      </c>
      <c r="M255" s="230" t="str">
        <f t="shared" si="3"/>
        <v/>
      </c>
    </row>
    <row r="256" spans="1:13" hidden="1" x14ac:dyDescent="0.15">
      <c r="A256" s="5" t="s">
        <v>1427</v>
      </c>
      <c r="B256" s="230" t="s">
        <v>1113</v>
      </c>
      <c r="C256" s="230">
        <v>3</v>
      </c>
      <c r="D256" s="230">
        <v>15369</v>
      </c>
      <c r="E256" s="230">
        <v>0.13286592380000001</v>
      </c>
      <c r="F256" s="230">
        <v>2214</v>
      </c>
      <c r="G256" s="230">
        <v>0.1162326753</v>
      </c>
      <c r="H256" s="230">
        <v>-1.6633248E-2</v>
      </c>
      <c r="I256" s="230">
        <v>0.87481178059999998</v>
      </c>
      <c r="J256" s="230">
        <v>-0.13374652400000001</v>
      </c>
      <c r="K256" s="148">
        <v>2.2246392000000001E-3</v>
      </c>
      <c r="L256" s="230">
        <v>9.5028899999999999E-3</v>
      </c>
      <c r="M256" s="230" t="str">
        <f t="shared" si="3"/>
        <v/>
      </c>
    </row>
    <row r="257" spans="1:13" hidden="1" x14ac:dyDescent="0.15">
      <c r="A257" s="5" t="s">
        <v>1427</v>
      </c>
      <c r="B257" s="230" t="s">
        <v>1113</v>
      </c>
      <c r="C257" s="230">
        <v>4</v>
      </c>
      <c r="D257" s="230">
        <v>22893</v>
      </c>
      <c r="E257" s="230">
        <v>0.19791135360000001</v>
      </c>
      <c r="F257" s="230">
        <v>3897</v>
      </c>
      <c r="G257" s="230">
        <v>0.20458840819999999</v>
      </c>
      <c r="H257" s="148">
        <v>6.6770546999999998E-3</v>
      </c>
      <c r="I257" s="230">
        <v>1.0337376030000001</v>
      </c>
      <c r="J257" s="230">
        <v>3.3180975000000001E-2</v>
      </c>
      <c r="K257" s="148">
        <v>2.2155119999999999E-4</v>
      </c>
      <c r="L257" s="230">
        <v>9.7244411999999995E-3</v>
      </c>
      <c r="M257" s="230" t="str">
        <f t="shared" si="3"/>
        <v/>
      </c>
    </row>
    <row r="258" spans="1:13" hidden="1" x14ac:dyDescent="0.15">
      <c r="A258" s="5" t="s">
        <v>1427</v>
      </c>
      <c r="B258" s="230" t="s">
        <v>1113</v>
      </c>
      <c r="C258" s="230">
        <v>5</v>
      </c>
      <c r="D258" s="230">
        <v>8558</v>
      </c>
      <c r="E258" s="230">
        <v>7.3984421600000003E-2</v>
      </c>
      <c r="F258" s="230">
        <v>2476</v>
      </c>
      <c r="G258" s="230">
        <v>0.1299874003</v>
      </c>
      <c r="H258" s="230">
        <v>5.6002978600000003E-2</v>
      </c>
      <c r="I258" s="230">
        <v>1.7569563624</v>
      </c>
      <c r="J258" s="230">
        <v>0.5635829725</v>
      </c>
      <c r="K258" s="148">
        <v>3.1562325199999998E-2</v>
      </c>
      <c r="L258" s="148">
        <v>4.1286766400000001E-2</v>
      </c>
      <c r="M258" s="230" t="str">
        <f t="shared" si="3"/>
        <v/>
      </c>
    </row>
    <row r="259" spans="1:13" x14ac:dyDescent="0.15">
      <c r="A259" s="5" t="s">
        <v>1427</v>
      </c>
      <c r="B259" s="230" t="s">
        <v>1262</v>
      </c>
      <c r="C259" s="230">
        <v>1</v>
      </c>
      <c r="D259" s="230">
        <v>9153</v>
      </c>
      <c r="E259" s="230">
        <v>7.9128232199999995E-2</v>
      </c>
      <c r="F259" s="230">
        <v>1140</v>
      </c>
      <c r="G259" s="230">
        <v>5.9848802999999999E-2</v>
      </c>
      <c r="H259" s="230">
        <v>-1.9279429000000001E-2</v>
      </c>
      <c r="I259" s="230">
        <v>0.75635208040000002</v>
      </c>
      <c r="J259" s="230">
        <v>-0.27924829600000001</v>
      </c>
      <c r="K259" s="148">
        <v>5.3837477000000002E-3</v>
      </c>
      <c r="L259" s="148">
        <v>5.3837477000000002E-3</v>
      </c>
      <c r="M259" s="230">
        <f t="shared" ref="M259:M289" si="4">IF(B259=B258,"",SUMIFS($K:$K,$B:$B,B259,$A:$A,A259))</f>
        <v>3.1236249899999999E-2</v>
      </c>
    </row>
    <row r="260" spans="1:13" hidden="1" x14ac:dyDescent="0.15">
      <c r="A260" s="5" t="s">
        <v>1427</v>
      </c>
      <c r="B260" s="230" t="s">
        <v>1262</v>
      </c>
      <c r="C260" s="230">
        <v>2</v>
      </c>
      <c r="D260" s="230">
        <v>33917</v>
      </c>
      <c r="E260" s="230">
        <v>0.29321449259999999</v>
      </c>
      <c r="F260" s="230">
        <v>4867</v>
      </c>
      <c r="G260" s="230">
        <v>0.25551238980000002</v>
      </c>
      <c r="H260" s="230">
        <v>-3.7702103000000001E-2</v>
      </c>
      <c r="I260" s="230">
        <v>0.8714180104</v>
      </c>
      <c r="J260" s="230">
        <v>-0.13763349699999999</v>
      </c>
      <c r="K260" s="148">
        <v>5.1890723E-3</v>
      </c>
      <c r="L260" s="230">
        <v>1.057282E-2</v>
      </c>
      <c r="M260" s="230" t="str">
        <f t="shared" si="4"/>
        <v/>
      </c>
    </row>
    <row r="261" spans="1:13" hidden="1" x14ac:dyDescent="0.15">
      <c r="A261" s="5" t="s">
        <v>1427</v>
      </c>
      <c r="B261" s="230" t="s">
        <v>1262</v>
      </c>
      <c r="C261" s="230">
        <v>3</v>
      </c>
      <c r="D261" s="230">
        <v>49572</v>
      </c>
      <c r="E261" s="230">
        <v>0.42855290340000002</v>
      </c>
      <c r="F261" s="230">
        <v>8600</v>
      </c>
      <c r="G261" s="230">
        <v>0.45149097020000001</v>
      </c>
      <c r="H261" s="230">
        <v>2.2938066699999999E-2</v>
      </c>
      <c r="I261" s="230">
        <v>1.0535244693000001</v>
      </c>
      <c r="J261" s="230">
        <v>5.2141180699999998E-2</v>
      </c>
      <c r="K261" s="148">
        <v>1.1960179E-3</v>
      </c>
      <c r="L261" s="230">
        <v>1.1768837900000001E-2</v>
      </c>
      <c r="M261" s="230" t="str">
        <f t="shared" si="4"/>
        <v/>
      </c>
    </row>
    <row r="262" spans="1:13" hidden="1" x14ac:dyDescent="0.15">
      <c r="A262" s="5" t="s">
        <v>1427</v>
      </c>
      <c r="B262" s="230" t="s">
        <v>1262</v>
      </c>
      <c r="C262" s="230">
        <v>4</v>
      </c>
      <c r="D262" s="230">
        <v>15160</v>
      </c>
      <c r="E262" s="230">
        <v>0.13105910630000001</v>
      </c>
      <c r="F262" s="230">
        <v>3433</v>
      </c>
      <c r="G262" s="230">
        <v>0.18022889540000001</v>
      </c>
      <c r="H262" s="230">
        <v>4.91697891E-2</v>
      </c>
      <c r="I262" s="230">
        <v>1.3751726267</v>
      </c>
      <c r="J262" s="230">
        <v>0.31857926990000002</v>
      </c>
      <c r="K262" s="148">
        <v>1.56644755E-2</v>
      </c>
      <c r="L262" s="230">
        <v>2.7433313399999999E-2</v>
      </c>
      <c r="M262" s="230" t="str">
        <f t="shared" si="4"/>
        <v/>
      </c>
    </row>
    <row r="263" spans="1:13" hidden="1" x14ac:dyDescent="0.15">
      <c r="A263" s="5" t="s">
        <v>1427</v>
      </c>
      <c r="B263" s="230" t="s">
        <v>1262</v>
      </c>
      <c r="C263" s="230">
        <v>5</v>
      </c>
      <c r="D263" s="230">
        <v>7871</v>
      </c>
      <c r="E263" s="230">
        <v>6.8045265499999993E-2</v>
      </c>
      <c r="F263" s="230">
        <v>1008</v>
      </c>
      <c r="G263" s="230">
        <v>5.2918941599999998E-2</v>
      </c>
      <c r="H263" s="230">
        <v>-1.5126324E-2</v>
      </c>
      <c r="I263" s="230">
        <v>0.77770203709999997</v>
      </c>
      <c r="J263" s="230">
        <v>-0.25141181400000001</v>
      </c>
      <c r="K263" s="230">
        <v>3.8029365E-3</v>
      </c>
      <c r="L263" s="230">
        <v>3.1236249899999999E-2</v>
      </c>
      <c r="M263" s="230" t="str">
        <f t="shared" si="4"/>
        <v/>
      </c>
    </row>
    <row r="264" spans="1:13" x14ac:dyDescent="0.15">
      <c r="A264" s="5" t="s">
        <v>1427</v>
      </c>
      <c r="B264" s="230" t="s">
        <v>1144</v>
      </c>
      <c r="C264" s="230">
        <v>1</v>
      </c>
      <c r="D264" s="230">
        <v>22243</v>
      </c>
      <c r="E264" s="230">
        <v>0.19229206469999999</v>
      </c>
      <c r="F264" s="230">
        <v>3286</v>
      </c>
      <c r="G264" s="230">
        <v>0.1725115498</v>
      </c>
      <c r="H264" s="230">
        <v>-1.9780514999999999E-2</v>
      </c>
      <c r="I264" s="230">
        <v>0.89713296300000001</v>
      </c>
      <c r="J264" s="230">
        <v>-0.108551197</v>
      </c>
      <c r="K264" s="230">
        <v>2.1471986000000001E-3</v>
      </c>
      <c r="L264" s="230">
        <v>2.1471986000000001E-3</v>
      </c>
      <c r="M264" s="230">
        <f t="shared" si="4"/>
        <v>3.4109548000000002E-3</v>
      </c>
    </row>
    <row r="265" spans="1:13" hidden="1" x14ac:dyDescent="0.15">
      <c r="A265" s="5" t="s">
        <v>1427</v>
      </c>
      <c r="B265" s="230" t="s">
        <v>1144</v>
      </c>
      <c r="C265" s="230">
        <v>2</v>
      </c>
      <c r="D265" s="230">
        <v>19637</v>
      </c>
      <c r="E265" s="230">
        <v>0.1697630389</v>
      </c>
      <c r="F265" s="230">
        <v>3514</v>
      </c>
      <c r="G265" s="230">
        <v>0.18448131039999999</v>
      </c>
      <c r="H265" s="230">
        <v>1.47182715E-2</v>
      </c>
      <c r="I265" s="230">
        <v>1.0866989161</v>
      </c>
      <c r="J265" s="230">
        <v>8.3144583600000002E-2</v>
      </c>
      <c r="K265" s="230">
        <v>1.2237445999999999E-3</v>
      </c>
      <c r="L265" s="230">
        <v>3.3709431E-3</v>
      </c>
      <c r="M265" s="230" t="str">
        <f t="shared" si="4"/>
        <v/>
      </c>
    </row>
    <row r="266" spans="1:13" hidden="1" x14ac:dyDescent="0.15">
      <c r="A266" s="5" t="s">
        <v>1427</v>
      </c>
      <c r="B266" s="230" t="s">
        <v>1144</v>
      </c>
      <c r="C266" s="230">
        <v>3</v>
      </c>
      <c r="D266" s="230">
        <v>73793</v>
      </c>
      <c r="E266" s="230">
        <v>0.63794489639999996</v>
      </c>
      <c r="F266" s="230">
        <v>12248</v>
      </c>
      <c r="G266" s="230">
        <v>0.64300713990000002</v>
      </c>
      <c r="H266" s="230">
        <v>5.0622434999999999E-3</v>
      </c>
      <c r="I266" s="230">
        <v>1.0079352363</v>
      </c>
      <c r="J266" s="230">
        <v>7.9039178000000002E-3</v>
      </c>
      <c r="K266" s="230">
        <v>4.0011600000000002E-5</v>
      </c>
      <c r="L266" s="230">
        <v>3.4109547000000001E-3</v>
      </c>
      <c r="M266" s="230" t="str">
        <f t="shared" si="4"/>
        <v/>
      </c>
    </row>
    <row r="267" spans="1:13" x14ac:dyDescent="0.15">
      <c r="A267" s="5" t="s">
        <v>1427</v>
      </c>
      <c r="B267" s="230" t="s">
        <v>1145</v>
      </c>
      <c r="C267" s="230">
        <v>1</v>
      </c>
      <c r="D267" s="230">
        <v>47082</v>
      </c>
      <c r="E267" s="230">
        <v>0.40702670460000001</v>
      </c>
      <c r="F267" s="230">
        <v>8471</v>
      </c>
      <c r="G267" s="230">
        <v>0.44471860559999998</v>
      </c>
      <c r="H267" s="230">
        <v>3.7691901E-2</v>
      </c>
      <c r="I267" s="230">
        <v>1.0926030175000001</v>
      </c>
      <c r="J267" s="230">
        <v>8.8562938699999996E-2</v>
      </c>
      <c r="K267" s="148">
        <v>3.3381054999999998E-3</v>
      </c>
      <c r="L267" s="230">
        <v>3.3381054999999998E-3</v>
      </c>
      <c r="M267" s="230">
        <f t="shared" si="4"/>
        <v>6.5084974999999991E-3</v>
      </c>
    </row>
    <row r="268" spans="1:13" hidden="1" x14ac:dyDescent="0.15">
      <c r="A268" s="5" t="s">
        <v>1427</v>
      </c>
      <c r="B268" s="230" t="s">
        <v>1145</v>
      </c>
      <c r="C268" s="230">
        <v>2</v>
      </c>
      <c r="D268" s="230">
        <v>38180</v>
      </c>
      <c r="E268" s="230">
        <v>0.33006838240000003</v>
      </c>
      <c r="F268" s="230">
        <v>5988</v>
      </c>
      <c r="G268" s="230">
        <v>0.31436371270000002</v>
      </c>
      <c r="H268" s="230">
        <v>-1.570467E-2</v>
      </c>
      <c r="I268" s="230">
        <v>0.95241995130000001</v>
      </c>
      <c r="J268" s="230">
        <v>-4.8749215999999998E-2</v>
      </c>
      <c r="K268" s="148">
        <v>7.6559030000000001E-4</v>
      </c>
      <c r="L268" s="148">
        <v>4.1036959E-3</v>
      </c>
      <c r="M268" s="230" t="str">
        <f t="shared" si="4"/>
        <v/>
      </c>
    </row>
    <row r="269" spans="1:13" hidden="1" x14ac:dyDescent="0.15">
      <c r="A269" s="5" t="s">
        <v>1427</v>
      </c>
      <c r="B269" s="230" t="s">
        <v>1145</v>
      </c>
      <c r="C269" s="230">
        <v>3</v>
      </c>
      <c r="D269" s="230">
        <v>8960</v>
      </c>
      <c r="E269" s="230">
        <v>7.7459735599999996E-2</v>
      </c>
      <c r="F269" s="230">
        <v>1320</v>
      </c>
      <c r="G269" s="230">
        <v>6.9298613999999994E-2</v>
      </c>
      <c r="H269" s="230">
        <v>-8.1611219999999998E-3</v>
      </c>
      <c r="I269" s="230">
        <v>0.89464046659999996</v>
      </c>
      <c r="J269" s="230">
        <v>-0.11133335499999999</v>
      </c>
      <c r="K269" s="230">
        <v>9.0860500000000005E-4</v>
      </c>
      <c r="L269" s="230">
        <v>5.0123008999999998E-3</v>
      </c>
      <c r="M269" s="230" t="str">
        <f t="shared" si="4"/>
        <v/>
      </c>
    </row>
    <row r="270" spans="1:13" hidden="1" x14ac:dyDescent="0.15">
      <c r="A270" s="5" t="s">
        <v>1427</v>
      </c>
      <c r="B270" s="230" t="s">
        <v>1145</v>
      </c>
      <c r="C270" s="230">
        <v>4</v>
      </c>
      <c r="D270" s="230">
        <v>12702</v>
      </c>
      <c r="E270" s="230">
        <v>0.1098095493</v>
      </c>
      <c r="F270" s="230">
        <v>1857</v>
      </c>
      <c r="G270" s="230">
        <v>9.7490550199999998E-2</v>
      </c>
      <c r="H270" s="230">
        <v>-1.2318999000000001E-2</v>
      </c>
      <c r="I270" s="230">
        <v>0.88781486470000004</v>
      </c>
      <c r="J270" s="230">
        <v>-0.11899204300000001</v>
      </c>
      <c r="K270" s="148">
        <v>1.4658628999999999E-3</v>
      </c>
      <c r="L270" s="230">
        <v>6.4781637999999997E-3</v>
      </c>
      <c r="M270" s="230" t="str">
        <f t="shared" si="4"/>
        <v/>
      </c>
    </row>
    <row r="271" spans="1:13" hidden="1" x14ac:dyDescent="0.15">
      <c r="A271" s="5" t="s">
        <v>1427</v>
      </c>
      <c r="B271" s="230" t="s">
        <v>1145</v>
      </c>
      <c r="C271" s="230">
        <v>5</v>
      </c>
      <c r="D271" s="230">
        <v>8749</v>
      </c>
      <c r="E271" s="230">
        <v>7.5635627999999996E-2</v>
      </c>
      <c r="F271" s="230">
        <v>1412</v>
      </c>
      <c r="G271" s="230">
        <v>7.4128517399999996E-2</v>
      </c>
      <c r="H271" s="230">
        <v>-1.507111E-3</v>
      </c>
      <c r="I271" s="230">
        <v>0.98007406519999996</v>
      </c>
      <c r="J271" s="230">
        <v>-2.0127132999999998E-2</v>
      </c>
      <c r="K271" s="148">
        <v>3.0333800000000001E-5</v>
      </c>
      <c r="L271" s="230">
        <v>6.5084975999999996E-3</v>
      </c>
      <c r="M271" s="230" t="str">
        <f t="shared" si="4"/>
        <v/>
      </c>
    </row>
    <row r="272" spans="1:13" x14ac:dyDescent="0.15">
      <c r="A272" s="5" t="s">
        <v>1427</v>
      </c>
      <c r="B272" s="230" t="s">
        <v>1268</v>
      </c>
      <c r="C272" s="230">
        <v>1</v>
      </c>
      <c r="D272" s="230">
        <v>7382</v>
      </c>
      <c r="E272" s="230">
        <v>6.3817831300000002E-2</v>
      </c>
      <c r="F272" s="230">
        <v>856</v>
      </c>
      <c r="G272" s="230">
        <v>4.4939101199999998E-2</v>
      </c>
      <c r="H272" s="230">
        <v>-1.887873E-2</v>
      </c>
      <c r="I272" s="230">
        <v>0.70417781840000004</v>
      </c>
      <c r="J272" s="230">
        <v>-0.35072437200000001</v>
      </c>
      <c r="K272" s="230">
        <v>6.6212307000000003E-3</v>
      </c>
      <c r="L272" s="230">
        <v>6.6212307000000003E-3</v>
      </c>
      <c r="M272" s="230">
        <f t="shared" si="4"/>
        <v>2.43411875E-2</v>
      </c>
    </row>
    <row r="273" spans="1:13" hidden="1" x14ac:dyDescent="0.15">
      <c r="A273" s="5" t="s">
        <v>1427</v>
      </c>
      <c r="B273" s="230" t="s">
        <v>1268</v>
      </c>
      <c r="C273" s="230">
        <v>2</v>
      </c>
      <c r="D273" s="230">
        <v>26203</v>
      </c>
      <c r="E273" s="230">
        <v>0.2265265014</v>
      </c>
      <c r="F273" s="230">
        <v>4356</v>
      </c>
      <c r="G273" s="230">
        <v>0.22868542629999999</v>
      </c>
      <c r="H273" s="230">
        <v>2.1589248999999999E-3</v>
      </c>
      <c r="I273" s="230">
        <v>1.0095305619999999</v>
      </c>
      <c r="J273" s="230">
        <v>9.4854326999999992E-3</v>
      </c>
      <c r="K273" s="230">
        <v>2.04783E-5</v>
      </c>
      <c r="L273" s="230">
        <v>6.6417090999999996E-3</v>
      </c>
      <c r="M273" s="230" t="str">
        <f t="shared" si="4"/>
        <v/>
      </c>
    </row>
    <row r="274" spans="1:13" hidden="1" x14ac:dyDescent="0.15">
      <c r="A274" s="5" t="s">
        <v>1427</v>
      </c>
      <c r="B274" s="230" t="s">
        <v>1268</v>
      </c>
      <c r="C274" s="230">
        <v>3</v>
      </c>
      <c r="D274" s="230">
        <v>33643</v>
      </c>
      <c r="E274" s="230">
        <v>0.29084574619999998</v>
      </c>
      <c r="F274" s="230">
        <v>5060</v>
      </c>
      <c r="G274" s="230">
        <v>0.2656446871</v>
      </c>
      <c r="H274" s="230">
        <v>-2.5201059000000001E-2</v>
      </c>
      <c r="I274" s="230">
        <v>0.91335249210000002</v>
      </c>
      <c r="J274" s="230">
        <v>-9.0633391999999993E-2</v>
      </c>
      <c r="K274" s="148">
        <v>2.2840575000000001E-3</v>
      </c>
      <c r="L274" s="230">
        <v>8.9257664999999996E-3</v>
      </c>
      <c r="M274" s="230" t="str">
        <f t="shared" si="4"/>
        <v/>
      </c>
    </row>
    <row r="275" spans="1:13" hidden="1" x14ac:dyDescent="0.15">
      <c r="A275" s="5" t="s">
        <v>1427</v>
      </c>
      <c r="B275" s="230" t="s">
        <v>1268</v>
      </c>
      <c r="C275" s="230">
        <v>4</v>
      </c>
      <c r="D275" s="230">
        <v>35983</v>
      </c>
      <c r="E275" s="230">
        <v>0.31107518610000001</v>
      </c>
      <c r="F275" s="230">
        <v>5876</v>
      </c>
      <c r="G275" s="230">
        <v>0.30848383029999998</v>
      </c>
      <c r="H275" s="230">
        <v>-2.591356E-3</v>
      </c>
      <c r="I275" s="230">
        <v>0.99166968030000002</v>
      </c>
      <c r="J275" s="230">
        <v>-8.3652109999999991E-3</v>
      </c>
      <c r="K275" s="230">
        <v>2.16772E-5</v>
      </c>
      <c r="L275" s="230">
        <v>8.9474437999999996E-3</v>
      </c>
      <c r="M275" s="230" t="str">
        <f t="shared" si="4"/>
        <v/>
      </c>
    </row>
    <row r="276" spans="1:13" hidden="1" x14ac:dyDescent="0.15">
      <c r="A276" s="5" t="s">
        <v>1427</v>
      </c>
      <c r="B276" s="230" t="s">
        <v>1268</v>
      </c>
      <c r="C276" s="230">
        <v>5</v>
      </c>
      <c r="D276" s="230">
        <v>12462</v>
      </c>
      <c r="E276" s="230">
        <v>0.107734735</v>
      </c>
      <c r="F276" s="230">
        <v>2900</v>
      </c>
      <c r="G276" s="230">
        <v>0.1522469551</v>
      </c>
      <c r="H276" s="230">
        <v>4.45122201E-2</v>
      </c>
      <c r="I276" s="230">
        <v>1.4131649842</v>
      </c>
      <c r="J276" s="230">
        <v>0.34583185849999998</v>
      </c>
      <c r="K276" s="230">
        <v>1.53937438E-2</v>
      </c>
      <c r="L276" s="230">
        <v>2.4341187600000001E-2</v>
      </c>
      <c r="M276" s="230" t="str">
        <f t="shared" si="4"/>
        <v/>
      </c>
    </row>
    <row r="277" spans="1:13" x14ac:dyDescent="0.15">
      <c r="A277" s="5" t="s">
        <v>1427</v>
      </c>
      <c r="B277" s="230" t="s">
        <v>1115</v>
      </c>
      <c r="C277" s="230">
        <v>1</v>
      </c>
      <c r="D277" s="230">
        <v>108682</v>
      </c>
      <c r="E277" s="230">
        <v>0.93956238709999995</v>
      </c>
      <c r="F277" s="230">
        <v>17711</v>
      </c>
      <c r="G277" s="230">
        <v>0.92980890380000003</v>
      </c>
      <c r="H277" s="230">
        <v>-9.7534830000000003E-3</v>
      </c>
      <c r="I277" s="230">
        <v>0.98961912119999995</v>
      </c>
      <c r="J277" s="230">
        <v>-1.0435135999999999E-2</v>
      </c>
      <c r="K277" s="230">
        <v>1.017789E-4</v>
      </c>
      <c r="L277" s="230">
        <v>1.017789E-4</v>
      </c>
      <c r="M277" s="230">
        <f t="shared" si="4"/>
        <v>1.5609958E-3</v>
      </c>
    </row>
    <row r="278" spans="1:13" hidden="1" x14ac:dyDescent="0.15">
      <c r="A278" s="5" t="s">
        <v>1427</v>
      </c>
      <c r="B278" s="230" t="s">
        <v>1115</v>
      </c>
      <c r="C278" s="230">
        <v>2</v>
      </c>
      <c r="D278" s="230">
        <v>6991</v>
      </c>
      <c r="E278" s="230">
        <v>6.04376129E-2</v>
      </c>
      <c r="F278" s="230">
        <v>1337</v>
      </c>
      <c r="G278" s="230">
        <v>7.0191096199999997E-2</v>
      </c>
      <c r="H278" s="230">
        <v>9.7534833000000008E-3</v>
      </c>
      <c r="I278" s="230">
        <v>1.1613810139</v>
      </c>
      <c r="J278" s="230">
        <v>0.14960982619999999</v>
      </c>
      <c r="K278" s="148">
        <v>1.4592169E-3</v>
      </c>
      <c r="L278" s="230">
        <v>1.5609959E-3</v>
      </c>
      <c r="M278" s="230" t="str">
        <f t="shared" si="4"/>
        <v/>
      </c>
    </row>
    <row r="279" spans="1:13" x14ac:dyDescent="0.15">
      <c r="A279" s="5" t="s">
        <v>1427</v>
      </c>
      <c r="B279" s="230" t="s">
        <v>1270</v>
      </c>
      <c r="C279" s="230">
        <v>1</v>
      </c>
      <c r="D279" s="230">
        <v>26739</v>
      </c>
      <c r="E279" s="230">
        <v>0.2311602535</v>
      </c>
      <c r="F279" s="230">
        <v>4112</v>
      </c>
      <c r="G279" s="230">
        <v>0.2158756825</v>
      </c>
      <c r="H279" s="230">
        <v>-1.5284571E-2</v>
      </c>
      <c r="I279" s="230">
        <v>0.93387889680000002</v>
      </c>
      <c r="J279" s="230">
        <v>-6.8408510000000006E-2</v>
      </c>
      <c r="K279" s="230">
        <v>1.0455947E-3</v>
      </c>
      <c r="L279" s="230">
        <v>1.0455947E-3</v>
      </c>
      <c r="M279" s="230">
        <f t="shared" si="4"/>
        <v>7.4016863863999999E-3</v>
      </c>
    </row>
    <row r="280" spans="1:13" hidden="1" x14ac:dyDescent="0.15">
      <c r="A280" s="5" t="s">
        <v>1427</v>
      </c>
      <c r="B280" s="230" t="s">
        <v>1270</v>
      </c>
      <c r="C280" s="230">
        <v>2</v>
      </c>
      <c r="D280" s="230">
        <v>31040</v>
      </c>
      <c r="E280" s="230">
        <v>0.26834265559999998</v>
      </c>
      <c r="F280" s="230">
        <v>4777</v>
      </c>
      <c r="G280" s="230">
        <v>0.25078748429999997</v>
      </c>
      <c r="H280" s="230">
        <v>-1.7555171000000001E-2</v>
      </c>
      <c r="I280" s="230">
        <v>0.93457927399999996</v>
      </c>
      <c r="J280" s="230">
        <v>-6.7658825000000006E-2</v>
      </c>
      <c r="K280" s="230">
        <v>1.1877623000000001E-3</v>
      </c>
      <c r="L280" s="230">
        <v>2.2333570000000001E-3</v>
      </c>
      <c r="M280" s="230" t="str">
        <f t="shared" si="4"/>
        <v/>
      </c>
    </row>
    <row r="281" spans="1:13" hidden="1" x14ac:dyDescent="0.15">
      <c r="A281" s="5" t="s">
        <v>1427</v>
      </c>
      <c r="B281" s="230" t="s">
        <v>1270</v>
      </c>
      <c r="C281" s="230">
        <v>3</v>
      </c>
      <c r="D281" s="230">
        <v>14605</v>
      </c>
      <c r="E281" s="230">
        <v>0.1262610981</v>
      </c>
      <c r="F281" s="230">
        <v>2386</v>
      </c>
      <c r="G281" s="230">
        <v>0.12526249480000001</v>
      </c>
      <c r="H281" s="230">
        <v>-9.9860300000000003E-4</v>
      </c>
      <c r="I281" s="230">
        <v>0.9920909658</v>
      </c>
      <c r="J281" s="230">
        <v>-7.9404769999999996E-3</v>
      </c>
      <c r="K281" s="148">
        <v>7.9293864000000005E-6</v>
      </c>
      <c r="L281" s="230">
        <v>2.2412864E-3</v>
      </c>
      <c r="M281" s="230" t="str">
        <f t="shared" si="4"/>
        <v/>
      </c>
    </row>
    <row r="282" spans="1:13" hidden="1" x14ac:dyDescent="0.15">
      <c r="A282" s="5" t="s">
        <v>1427</v>
      </c>
      <c r="B282" s="230" t="s">
        <v>1270</v>
      </c>
      <c r="C282" s="230">
        <v>4</v>
      </c>
      <c r="D282" s="230">
        <v>27737</v>
      </c>
      <c r="E282" s="230">
        <v>0.2397880231</v>
      </c>
      <c r="F282" s="230">
        <v>4696</v>
      </c>
      <c r="G282" s="230">
        <v>0.24653506929999999</v>
      </c>
      <c r="H282" s="230">
        <v>6.7470461999999997E-3</v>
      </c>
      <c r="I282" s="230">
        <v>1.0281375445000001</v>
      </c>
      <c r="J282" s="230">
        <v>2.7748956200000001E-2</v>
      </c>
      <c r="K282" s="230">
        <v>1.8722349999999999E-4</v>
      </c>
      <c r="L282" s="230">
        <v>2.4285099E-3</v>
      </c>
      <c r="M282" s="230" t="str">
        <f t="shared" si="4"/>
        <v/>
      </c>
    </row>
    <row r="283" spans="1:13" hidden="1" x14ac:dyDescent="0.15">
      <c r="A283" s="5" t="s">
        <v>1427</v>
      </c>
      <c r="B283" s="230" t="s">
        <v>1270</v>
      </c>
      <c r="C283" s="230">
        <v>5</v>
      </c>
      <c r="D283" s="230">
        <v>15552</v>
      </c>
      <c r="E283" s="230">
        <v>0.1344479697</v>
      </c>
      <c r="F283" s="230">
        <v>3077</v>
      </c>
      <c r="G283" s="230">
        <v>0.1615392692</v>
      </c>
      <c r="H283" s="230">
        <v>2.7091299499999999E-2</v>
      </c>
      <c r="I283" s="230">
        <v>1.20150025</v>
      </c>
      <c r="J283" s="230">
        <v>0.18357098429999999</v>
      </c>
      <c r="K283" s="230">
        <v>4.9731764999999999E-3</v>
      </c>
      <c r="L283" s="230">
        <v>7.4016864000000003E-3</v>
      </c>
      <c r="M283" s="230" t="str">
        <f t="shared" si="4"/>
        <v/>
      </c>
    </row>
    <row r="284" spans="1:13" x14ac:dyDescent="0.15">
      <c r="A284" s="5" t="s">
        <v>1427</v>
      </c>
      <c r="B284" s="230" t="s">
        <v>1271</v>
      </c>
      <c r="C284" s="230">
        <v>1</v>
      </c>
      <c r="D284" s="230">
        <v>52216</v>
      </c>
      <c r="E284" s="230">
        <v>0.45141044149999998</v>
      </c>
      <c r="F284" s="230">
        <v>7453</v>
      </c>
      <c r="G284" s="230">
        <v>0.39127467449999997</v>
      </c>
      <c r="H284" s="230">
        <v>-6.0135767E-2</v>
      </c>
      <c r="I284" s="230">
        <v>0.86678250769999998</v>
      </c>
      <c r="J284" s="230">
        <v>-0.14296718999999999</v>
      </c>
      <c r="K284" s="230">
        <v>8.5974416000000001E-3</v>
      </c>
      <c r="L284" s="230">
        <v>8.5974416000000001E-3</v>
      </c>
      <c r="M284" s="230">
        <f t="shared" si="4"/>
        <v>1.48525593E-2</v>
      </c>
    </row>
    <row r="285" spans="1:13" hidden="1" x14ac:dyDescent="0.15">
      <c r="A285" s="5" t="s">
        <v>1427</v>
      </c>
      <c r="B285" s="230" t="s">
        <v>1271</v>
      </c>
      <c r="C285" s="230">
        <v>2</v>
      </c>
      <c r="D285" s="230">
        <v>63457</v>
      </c>
      <c r="E285" s="230">
        <v>0.54858955850000002</v>
      </c>
      <c r="F285" s="230">
        <v>11595</v>
      </c>
      <c r="G285" s="230">
        <v>0.60872532550000003</v>
      </c>
      <c r="H285" s="230">
        <v>6.0135767E-2</v>
      </c>
      <c r="I285" s="230">
        <v>1.1096188691</v>
      </c>
      <c r="J285" s="230">
        <v>0.10401659520000001</v>
      </c>
      <c r="K285" s="148">
        <v>6.2551176999999999E-3</v>
      </c>
      <c r="L285" s="230">
        <v>1.48525593E-2</v>
      </c>
      <c r="M285" s="230" t="str">
        <f t="shared" si="4"/>
        <v/>
      </c>
    </row>
    <row r="286" spans="1:13" x14ac:dyDescent="0.15">
      <c r="A286" s="5" t="s">
        <v>1427</v>
      </c>
      <c r="B286" s="230" t="s">
        <v>1272</v>
      </c>
      <c r="C286" s="230">
        <v>1</v>
      </c>
      <c r="D286" s="230">
        <v>101939</v>
      </c>
      <c r="E286" s="230">
        <v>0.88126874899999996</v>
      </c>
      <c r="F286" s="230">
        <v>15724</v>
      </c>
      <c r="G286" s="230">
        <v>0.82549349009999995</v>
      </c>
      <c r="H286" s="230">
        <v>-5.5775259000000001E-2</v>
      </c>
      <c r="I286" s="230">
        <v>0.93671027269999996</v>
      </c>
      <c r="J286" s="230">
        <v>-6.5381252000000001E-2</v>
      </c>
      <c r="K286" s="230">
        <v>3.6466563E-3</v>
      </c>
      <c r="L286" s="230">
        <v>3.6466563E-3</v>
      </c>
      <c r="M286" s="230">
        <f t="shared" si="4"/>
        <v>2.51256807E-2</v>
      </c>
    </row>
    <row r="287" spans="1:13" hidden="1" x14ac:dyDescent="0.15">
      <c r="A287" s="5" t="s">
        <v>1427</v>
      </c>
      <c r="B287" s="230" t="s">
        <v>1272</v>
      </c>
      <c r="C287" s="230">
        <v>2</v>
      </c>
      <c r="D287" s="230">
        <v>13734</v>
      </c>
      <c r="E287" s="230">
        <v>0.118731251</v>
      </c>
      <c r="F287" s="230">
        <v>3324</v>
      </c>
      <c r="G287" s="230">
        <v>0.1745065099</v>
      </c>
      <c r="H287" s="230">
        <v>5.5775258799999998E-2</v>
      </c>
      <c r="I287" s="230">
        <v>1.4697605589</v>
      </c>
      <c r="J287" s="230">
        <v>0.38509950240000002</v>
      </c>
      <c r="K287" s="148">
        <v>2.1479024400000001E-2</v>
      </c>
      <c r="L287" s="148">
        <v>2.51256807E-2</v>
      </c>
      <c r="M287" s="230" t="str">
        <f t="shared" si="4"/>
        <v/>
      </c>
    </row>
    <row r="288" spans="1:13" x14ac:dyDescent="0.15">
      <c r="A288" s="5" t="s">
        <v>1427</v>
      </c>
      <c r="B288" s="230" t="s">
        <v>1110</v>
      </c>
      <c r="C288" s="230">
        <v>1</v>
      </c>
      <c r="D288" s="230">
        <v>89250</v>
      </c>
      <c r="E288" s="230">
        <v>0.77157158540000004</v>
      </c>
      <c r="F288" s="230">
        <v>14285</v>
      </c>
      <c r="G288" s="230">
        <v>0.74994750099999996</v>
      </c>
      <c r="H288" s="230">
        <v>-2.1624083999999998E-2</v>
      </c>
      <c r="I288" s="230">
        <v>0.97197397519999995</v>
      </c>
      <c r="J288" s="230">
        <v>-2.8426249000000001E-2</v>
      </c>
      <c r="K288" s="230">
        <v>6.1469159999999999E-4</v>
      </c>
      <c r="L288" s="230">
        <v>6.1469159999999999E-4</v>
      </c>
      <c r="M288" s="230">
        <f t="shared" si="4"/>
        <v>2.5705470999999999E-3</v>
      </c>
    </row>
    <row r="289" spans="1:13" hidden="1" x14ac:dyDescent="0.15">
      <c r="A289" s="5" t="s">
        <v>1427</v>
      </c>
      <c r="B289" s="230" t="s">
        <v>1110</v>
      </c>
      <c r="C289" s="230">
        <v>2</v>
      </c>
      <c r="D289" s="230">
        <v>26423</v>
      </c>
      <c r="E289" s="230">
        <v>0.22842841459999999</v>
      </c>
      <c r="F289" s="230">
        <v>4763</v>
      </c>
      <c r="G289" s="230">
        <v>0.25005249899999998</v>
      </c>
      <c r="H289" s="230">
        <v>2.16240844E-2</v>
      </c>
      <c r="I289" s="230">
        <v>1.0946645993999999</v>
      </c>
      <c r="J289" s="230">
        <v>9.0448014500000007E-2</v>
      </c>
      <c r="K289" s="148">
        <v>1.9558555E-3</v>
      </c>
      <c r="L289" s="148">
        <v>2.5705470999999999E-3</v>
      </c>
      <c r="M289" s="230" t="str">
        <f t="shared" si="4"/>
        <v/>
      </c>
    </row>
    <row r="290" spans="1:13" x14ac:dyDescent="0.15">
      <c r="A290" s="5"/>
    </row>
    <row r="291" spans="1:13" x14ac:dyDescent="0.15">
      <c r="A291" s="5"/>
    </row>
    <row r="292" spans="1:13" x14ac:dyDescent="0.15">
      <c r="A292" s="5"/>
    </row>
    <row r="293" spans="1:13" x14ac:dyDescent="0.15">
      <c r="A293" s="5"/>
    </row>
    <row r="294" spans="1:13" x14ac:dyDescent="0.15">
      <c r="A294" s="5"/>
    </row>
    <row r="295" spans="1:13" x14ac:dyDescent="0.15">
      <c r="A295" s="5"/>
    </row>
    <row r="296" spans="1:13" x14ac:dyDescent="0.15">
      <c r="A296" s="5"/>
      <c r="K296" s="148"/>
      <c r="L296" s="148"/>
    </row>
    <row r="297" spans="1:13" x14ac:dyDescent="0.15">
      <c r="A297" s="5"/>
    </row>
    <row r="298" spans="1:13" x14ac:dyDescent="0.15">
      <c r="A298" s="5"/>
    </row>
    <row r="299" spans="1:13" x14ac:dyDescent="0.15">
      <c r="A299" s="5"/>
    </row>
    <row r="300" spans="1:13" x14ac:dyDescent="0.15">
      <c r="A300" s="5"/>
    </row>
    <row r="301" spans="1:13" x14ac:dyDescent="0.15">
      <c r="A301" s="5"/>
    </row>
    <row r="302" spans="1:13" x14ac:dyDescent="0.15">
      <c r="A302" s="5"/>
    </row>
    <row r="303" spans="1:13" x14ac:dyDescent="0.15">
      <c r="A303" s="5"/>
      <c r="K303" s="148"/>
      <c r="L303" s="148"/>
    </row>
    <row r="304" spans="1:13" x14ac:dyDescent="0.15">
      <c r="A304" s="5"/>
    </row>
    <row r="305" spans="1:12" x14ac:dyDescent="0.15">
      <c r="A305" s="5"/>
    </row>
    <row r="306" spans="1:12" x14ac:dyDescent="0.15">
      <c r="A306" s="5"/>
    </row>
    <row r="307" spans="1:12" x14ac:dyDescent="0.15">
      <c r="A307" s="5"/>
    </row>
    <row r="308" spans="1:12" x14ac:dyDescent="0.15">
      <c r="A308" s="5"/>
      <c r="K308" s="148"/>
      <c r="L308" s="148"/>
    </row>
    <row r="309" spans="1:12" x14ac:dyDescent="0.15">
      <c r="A309" s="5"/>
    </row>
    <row r="310" spans="1:12" x14ac:dyDescent="0.15">
      <c r="A310" s="5"/>
    </row>
    <row r="311" spans="1:12" x14ac:dyDescent="0.15">
      <c r="A311" s="5"/>
    </row>
    <row r="312" spans="1:12" x14ac:dyDescent="0.15">
      <c r="A312" s="5"/>
      <c r="K312" s="148"/>
    </row>
    <row r="313" spans="1:12" x14ac:dyDescent="0.15">
      <c r="A313" s="5"/>
      <c r="K313" s="148"/>
      <c r="L313" s="148"/>
    </row>
    <row r="314" spans="1:12" x14ac:dyDescent="0.15">
      <c r="A314" s="5"/>
      <c r="K314" s="148"/>
    </row>
    <row r="315" spans="1:12" x14ac:dyDescent="0.15">
      <c r="A315" s="5"/>
    </row>
    <row r="316" spans="1:12" x14ac:dyDescent="0.15">
      <c r="A316" s="5"/>
      <c r="K316" s="148"/>
      <c r="L316" s="148"/>
    </row>
    <row r="317" spans="1:12" x14ac:dyDescent="0.15">
      <c r="A317" s="5"/>
    </row>
    <row r="318" spans="1:12" x14ac:dyDescent="0.15">
      <c r="A318" s="5"/>
    </row>
    <row r="319" spans="1:12" x14ac:dyDescent="0.15">
      <c r="A319" s="5"/>
    </row>
    <row r="320" spans="1:12" x14ac:dyDescent="0.15">
      <c r="A320" s="5"/>
      <c r="K320" s="148"/>
      <c r="L320" s="148"/>
    </row>
    <row r="321" spans="1:11" x14ac:dyDescent="0.15">
      <c r="A321" s="5"/>
    </row>
    <row r="322" spans="1:11" x14ac:dyDescent="0.15">
      <c r="A322" s="5"/>
      <c r="K322" s="148"/>
    </row>
    <row r="323" spans="1:11" x14ac:dyDescent="0.15">
      <c r="A323" s="5"/>
      <c r="K323" s="148"/>
    </row>
    <row r="324" spans="1:11" x14ac:dyDescent="0.15">
      <c r="A324" s="5"/>
    </row>
    <row r="325" spans="1:11" x14ac:dyDescent="0.15">
      <c r="A325" s="5"/>
    </row>
    <row r="326" spans="1:11" x14ac:dyDescent="0.15">
      <c r="A326" s="5"/>
    </row>
    <row r="327" spans="1:11" x14ac:dyDescent="0.15">
      <c r="A327" s="5"/>
    </row>
    <row r="328" spans="1:11" x14ac:dyDescent="0.15">
      <c r="A328" s="5"/>
    </row>
    <row r="329" spans="1:11" x14ac:dyDescent="0.15">
      <c r="A329" s="5"/>
    </row>
    <row r="330" spans="1:11" x14ac:dyDescent="0.15">
      <c r="A330" s="5"/>
    </row>
    <row r="331" spans="1:11" x14ac:dyDescent="0.15">
      <c r="A331" s="5"/>
    </row>
    <row r="332" spans="1:11" x14ac:dyDescent="0.15">
      <c r="A332" s="5"/>
    </row>
    <row r="333" spans="1:11" x14ac:dyDescent="0.15">
      <c r="A333" s="5"/>
      <c r="K333" s="148"/>
    </row>
    <row r="334" spans="1:11" x14ac:dyDescent="0.15">
      <c r="A334" s="5"/>
    </row>
    <row r="335" spans="1:11" x14ac:dyDescent="0.15">
      <c r="A335" s="5"/>
    </row>
    <row r="336" spans="1:11" x14ac:dyDescent="0.15">
      <c r="A336" s="5"/>
      <c r="K336" s="148"/>
    </row>
    <row r="337" spans="1:12" x14ac:dyDescent="0.15">
      <c r="A337" s="5"/>
    </row>
    <row r="338" spans="1:12" x14ac:dyDescent="0.15">
      <c r="A338" s="5"/>
    </row>
    <row r="339" spans="1:12" x14ac:dyDescent="0.15">
      <c r="A339" s="5"/>
      <c r="K339" s="148"/>
    </row>
    <row r="340" spans="1:12" x14ac:dyDescent="0.15">
      <c r="A340" s="5"/>
    </row>
    <row r="341" spans="1:12" x14ac:dyDescent="0.15">
      <c r="A341" s="5"/>
    </row>
    <row r="342" spans="1:12" x14ac:dyDescent="0.15">
      <c r="A342" s="5"/>
      <c r="K342" s="148"/>
    </row>
    <row r="343" spans="1:12" x14ac:dyDescent="0.15">
      <c r="A343" s="5"/>
    </row>
    <row r="344" spans="1:12" x14ac:dyDescent="0.15">
      <c r="A344" s="5"/>
      <c r="K344" s="148"/>
      <c r="L344" s="148"/>
    </row>
    <row r="345" spans="1:12" x14ac:dyDescent="0.15">
      <c r="A345" s="5"/>
    </row>
    <row r="346" spans="1:12" x14ac:dyDescent="0.15">
      <c r="A346" s="5"/>
      <c r="K346" s="148"/>
      <c r="L346" s="148"/>
    </row>
    <row r="347" spans="1:12" x14ac:dyDescent="0.15">
      <c r="A347" s="5"/>
    </row>
    <row r="348" spans="1:12" x14ac:dyDescent="0.15">
      <c r="A348" s="5"/>
    </row>
    <row r="349" spans="1:12" x14ac:dyDescent="0.15">
      <c r="A349" s="5"/>
    </row>
    <row r="350" spans="1:12" x14ac:dyDescent="0.15">
      <c r="A350" s="5"/>
    </row>
    <row r="351" spans="1:12" x14ac:dyDescent="0.15">
      <c r="A351" s="5"/>
      <c r="K351" s="148"/>
      <c r="L351" s="148"/>
    </row>
    <row r="352" spans="1:12" x14ac:dyDescent="0.15">
      <c r="A352" s="5"/>
    </row>
    <row r="353" spans="1:12" x14ac:dyDescent="0.15">
      <c r="A353" s="5"/>
    </row>
    <row r="354" spans="1:12" x14ac:dyDescent="0.15">
      <c r="A354" s="5"/>
    </row>
    <row r="355" spans="1:12" x14ac:dyDescent="0.15">
      <c r="A355" s="5"/>
    </row>
    <row r="356" spans="1:12" x14ac:dyDescent="0.15">
      <c r="A356" s="5"/>
      <c r="K356" s="148"/>
      <c r="L356" s="148"/>
    </row>
    <row r="357" spans="1:12" x14ac:dyDescent="0.15">
      <c r="A357" s="5"/>
    </row>
    <row r="358" spans="1:12" x14ac:dyDescent="0.15">
      <c r="A358" s="5"/>
    </row>
    <row r="359" spans="1:12" x14ac:dyDescent="0.15">
      <c r="A359" s="5"/>
    </row>
    <row r="360" spans="1:12" x14ac:dyDescent="0.15">
      <c r="A360" s="5"/>
      <c r="K360" s="148"/>
    </row>
    <row r="361" spans="1:12" x14ac:dyDescent="0.15">
      <c r="A361" s="5"/>
    </row>
    <row r="362" spans="1:12" x14ac:dyDescent="0.15">
      <c r="A362" s="5"/>
    </row>
    <row r="363" spans="1:12" x14ac:dyDescent="0.15">
      <c r="A363" s="5"/>
      <c r="K363" s="148"/>
      <c r="L363" s="148"/>
    </row>
    <row r="364" spans="1:12" x14ac:dyDescent="0.15">
      <c r="A364" s="5"/>
    </row>
    <row r="365" spans="1:12" x14ac:dyDescent="0.15">
      <c r="A365" s="5"/>
      <c r="K365" s="148"/>
      <c r="L365" s="148"/>
    </row>
    <row r="366" spans="1:12" x14ac:dyDescent="0.15">
      <c r="A366" s="5"/>
    </row>
    <row r="367" spans="1:12" x14ac:dyDescent="0.15">
      <c r="A367" s="5"/>
    </row>
    <row r="368" spans="1:12" x14ac:dyDescent="0.15">
      <c r="A368" s="5"/>
      <c r="K368" s="148"/>
      <c r="L368" s="148"/>
    </row>
    <row r="369" spans="1:12" x14ac:dyDescent="0.15">
      <c r="A369" s="5"/>
    </row>
    <row r="370" spans="1:12" x14ac:dyDescent="0.15">
      <c r="A370" s="5"/>
    </row>
    <row r="371" spans="1:12" x14ac:dyDescent="0.15">
      <c r="A371" s="5"/>
    </row>
    <row r="372" spans="1:12" x14ac:dyDescent="0.15">
      <c r="A372" s="5"/>
    </row>
    <row r="373" spans="1:12" x14ac:dyDescent="0.15">
      <c r="A373" s="5"/>
    </row>
    <row r="374" spans="1:12" x14ac:dyDescent="0.15">
      <c r="A374" s="5"/>
    </row>
    <row r="375" spans="1:12" x14ac:dyDescent="0.15">
      <c r="A375" s="5"/>
      <c r="H375" s="148"/>
      <c r="K375" s="148"/>
      <c r="L375" s="148"/>
    </row>
    <row r="376" spans="1:12" x14ac:dyDescent="0.15">
      <c r="A376" s="5"/>
    </row>
    <row r="377" spans="1:12" x14ac:dyDescent="0.15">
      <c r="A377" s="5"/>
    </row>
    <row r="378" spans="1:12" x14ac:dyDescent="0.15">
      <c r="A378" s="5"/>
      <c r="K378" s="148"/>
    </row>
    <row r="379" spans="1:12" x14ac:dyDescent="0.15">
      <c r="A379" s="5"/>
    </row>
    <row r="380" spans="1:12" x14ac:dyDescent="0.15">
      <c r="A380" s="5"/>
    </row>
    <row r="381" spans="1:12" x14ac:dyDescent="0.15">
      <c r="A381" s="5"/>
    </row>
    <row r="382" spans="1:12" x14ac:dyDescent="0.15">
      <c r="A382" s="5"/>
    </row>
    <row r="383" spans="1:12" x14ac:dyDescent="0.15">
      <c r="A383" s="5"/>
    </row>
    <row r="384" spans="1:12" x14ac:dyDescent="0.15">
      <c r="A384" s="5"/>
    </row>
    <row r="385" spans="1:12" x14ac:dyDescent="0.15">
      <c r="A385" s="5"/>
      <c r="K385" s="148"/>
    </row>
    <row r="386" spans="1:12" x14ac:dyDescent="0.15">
      <c r="A386" s="5"/>
      <c r="K386" s="148"/>
      <c r="L386" s="148"/>
    </row>
    <row r="387" spans="1:12" x14ac:dyDescent="0.15">
      <c r="A387" s="5"/>
    </row>
    <row r="388" spans="1:12" x14ac:dyDescent="0.15">
      <c r="A388" s="5"/>
      <c r="K388" s="148"/>
    </row>
    <row r="389" spans="1:12" x14ac:dyDescent="0.15">
      <c r="A389" s="5"/>
    </row>
    <row r="390" spans="1:12" x14ac:dyDescent="0.15">
      <c r="A390" s="5"/>
    </row>
    <row r="391" spans="1:12" x14ac:dyDescent="0.15">
      <c r="A391" s="5"/>
    </row>
    <row r="392" spans="1:12" x14ac:dyDescent="0.15">
      <c r="A392" s="5"/>
    </row>
    <row r="393" spans="1:12" x14ac:dyDescent="0.15">
      <c r="A393" s="5"/>
    </row>
    <row r="394" spans="1:12" x14ac:dyDescent="0.15">
      <c r="A394" s="5"/>
    </row>
    <row r="395" spans="1:12" x14ac:dyDescent="0.15">
      <c r="A395" s="5"/>
    </row>
    <row r="396" spans="1:12" x14ac:dyDescent="0.15">
      <c r="A396" s="5"/>
    </row>
    <row r="397" spans="1:12" x14ac:dyDescent="0.15">
      <c r="A397" s="5"/>
    </row>
    <row r="398" spans="1:12" x14ac:dyDescent="0.15">
      <c r="A398" s="5"/>
    </row>
    <row r="399" spans="1:12" x14ac:dyDescent="0.15">
      <c r="A399" s="5"/>
    </row>
    <row r="400" spans="1:12" x14ac:dyDescent="0.15">
      <c r="A400" s="5"/>
      <c r="K400" s="148"/>
      <c r="L400" s="148"/>
    </row>
    <row r="401" spans="1:12" x14ac:dyDescent="0.15">
      <c r="A401" s="5"/>
    </row>
    <row r="402" spans="1:12" x14ac:dyDescent="0.15">
      <c r="A402" s="5"/>
      <c r="K402" s="148"/>
    </row>
    <row r="403" spans="1:12" x14ac:dyDescent="0.15">
      <c r="A403" s="5"/>
    </row>
    <row r="404" spans="1:12" x14ac:dyDescent="0.15">
      <c r="A404" s="5"/>
    </row>
    <row r="405" spans="1:12" x14ac:dyDescent="0.15">
      <c r="A405" s="5"/>
      <c r="K405" s="148"/>
      <c r="L405" s="148"/>
    </row>
    <row r="406" spans="1:12" x14ac:dyDescent="0.15">
      <c r="A406" s="5"/>
    </row>
    <row r="407" spans="1:12" x14ac:dyDescent="0.15">
      <c r="A407" s="5"/>
      <c r="K407" s="148"/>
    </row>
    <row r="408" spans="1:12" x14ac:dyDescent="0.15">
      <c r="A408" s="5"/>
    </row>
    <row r="409" spans="1:12" x14ac:dyDescent="0.15">
      <c r="A409" s="5"/>
    </row>
    <row r="410" spans="1:12" x14ac:dyDescent="0.15">
      <c r="A410" s="5"/>
    </row>
    <row r="411" spans="1:12" x14ac:dyDescent="0.15">
      <c r="A411" s="5"/>
    </row>
    <row r="412" spans="1:12" x14ac:dyDescent="0.15">
      <c r="A412" s="5"/>
    </row>
    <row r="413" spans="1:12" x14ac:dyDescent="0.15">
      <c r="A413" s="5"/>
    </row>
    <row r="414" spans="1:12" x14ac:dyDescent="0.15">
      <c r="A414" s="5"/>
    </row>
    <row r="415" spans="1:12" x14ac:dyDescent="0.15">
      <c r="A415" s="5"/>
    </row>
    <row r="416" spans="1:12" x14ac:dyDescent="0.15">
      <c r="A416" s="5"/>
    </row>
    <row r="417" spans="1:11" x14ac:dyDescent="0.15">
      <c r="A417" s="5"/>
    </row>
    <row r="418" spans="1:11" x14ac:dyDescent="0.15">
      <c r="A418" s="5"/>
    </row>
    <row r="419" spans="1:11" x14ac:dyDescent="0.15">
      <c r="A419" s="5"/>
    </row>
    <row r="420" spans="1:11" x14ac:dyDescent="0.15">
      <c r="A420" s="5"/>
    </row>
    <row r="421" spans="1:11" x14ac:dyDescent="0.15">
      <c r="A421" s="5"/>
    </row>
    <row r="422" spans="1:11" x14ac:dyDescent="0.15">
      <c r="A422" s="5"/>
    </row>
    <row r="423" spans="1:11" x14ac:dyDescent="0.15">
      <c r="A423" s="5"/>
    </row>
    <row r="424" spans="1:11" x14ac:dyDescent="0.15">
      <c r="A424" s="5"/>
    </row>
    <row r="425" spans="1:11" x14ac:dyDescent="0.15">
      <c r="A425" s="5"/>
    </row>
    <row r="426" spans="1:11" x14ac:dyDescent="0.15">
      <c r="A426" s="5"/>
    </row>
    <row r="427" spans="1:11" x14ac:dyDescent="0.15">
      <c r="A427" s="5"/>
    </row>
    <row r="428" spans="1:11" x14ac:dyDescent="0.15">
      <c r="A428" s="5"/>
      <c r="K428" s="148"/>
    </row>
    <row r="429" spans="1:11" x14ac:dyDescent="0.15">
      <c r="A429" s="5"/>
    </row>
    <row r="430" spans="1:11" x14ac:dyDescent="0.15">
      <c r="A430" s="5"/>
    </row>
    <row r="431" spans="1:11" x14ac:dyDescent="0.15">
      <c r="A431" s="5"/>
    </row>
    <row r="432" spans="1:11" x14ac:dyDescent="0.15">
      <c r="A432" s="5"/>
    </row>
    <row r="433" spans="1:11" x14ac:dyDescent="0.15">
      <c r="A433" s="5"/>
    </row>
    <row r="434" spans="1:11" x14ac:dyDescent="0.15">
      <c r="A434" s="5"/>
    </row>
    <row r="435" spans="1:11" x14ac:dyDescent="0.15">
      <c r="A435" s="5"/>
      <c r="K435" s="148"/>
    </row>
    <row r="436" spans="1:11" x14ac:dyDescent="0.15">
      <c r="A436" s="5"/>
    </row>
    <row r="437" spans="1:11" x14ac:dyDescent="0.15">
      <c r="A437" s="5"/>
    </row>
    <row r="438" spans="1:11" x14ac:dyDescent="0.15">
      <c r="A438" s="5"/>
    </row>
    <row r="439" spans="1:11" x14ac:dyDescent="0.15">
      <c r="A439" s="5"/>
    </row>
    <row r="440" spans="1:11" x14ac:dyDescent="0.15">
      <c r="A440" s="5"/>
    </row>
    <row r="441" spans="1:11" x14ac:dyDescent="0.15">
      <c r="A441" s="5"/>
    </row>
    <row r="442" spans="1:11" x14ac:dyDescent="0.15">
      <c r="A442" s="5"/>
    </row>
    <row r="443" spans="1:11" x14ac:dyDescent="0.15">
      <c r="A443" s="5"/>
    </row>
    <row r="444" spans="1:11" x14ac:dyDescent="0.15">
      <c r="A444" s="5"/>
    </row>
    <row r="445" spans="1:11" x14ac:dyDescent="0.15">
      <c r="A445" s="5"/>
    </row>
    <row r="446" spans="1:11" x14ac:dyDescent="0.15">
      <c r="A446" s="5"/>
    </row>
    <row r="447" spans="1:11" x14ac:dyDescent="0.15">
      <c r="A447" s="5"/>
    </row>
    <row r="448" spans="1:11" x14ac:dyDescent="0.15">
      <c r="A448" s="5"/>
    </row>
    <row r="449" spans="1:11" x14ac:dyDescent="0.15">
      <c r="A449" s="5"/>
    </row>
    <row r="450" spans="1:11" x14ac:dyDescent="0.15">
      <c r="A450" s="5"/>
    </row>
    <row r="451" spans="1:11" x14ac:dyDescent="0.15">
      <c r="A451" s="5"/>
    </row>
    <row r="452" spans="1:11" x14ac:dyDescent="0.15">
      <c r="A452" s="5"/>
    </row>
    <row r="453" spans="1:11" x14ac:dyDescent="0.15">
      <c r="A453" s="5"/>
    </row>
    <row r="454" spans="1:11" x14ac:dyDescent="0.15">
      <c r="A454" s="5"/>
    </row>
    <row r="455" spans="1:11" x14ac:dyDescent="0.15">
      <c r="A455" s="5"/>
    </row>
    <row r="456" spans="1:11" x14ac:dyDescent="0.15">
      <c r="A456" s="5"/>
      <c r="K456" s="148"/>
    </row>
    <row r="457" spans="1:11" x14ac:dyDescent="0.15">
      <c r="A457" s="5"/>
    </row>
    <row r="458" spans="1:11" x14ac:dyDescent="0.15">
      <c r="A458" s="5"/>
    </row>
    <row r="459" spans="1:11" x14ac:dyDescent="0.15">
      <c r="A459" s="5"/>
    </row>
    <row r="460" spans="1:11" x14ac:dyDescent="0.15">
      <c r="A460" s="5"/>
    </row>
    <row r="461" spans="1:11" x14ac:dyDescent="0.15">
      <c r="A461" s="5"/>
      <c r="K461" s="148"/>
    </row>
    <row r="462" spans="1:11" x14ac:dyDescent="0.15">
      <c r="A462" s="5"/>
    </row>
    <row r="463" spans="1:11" x14ac:dyDescent="0.15">
      <c r="A463" s="5"/>
    </row>
    <row r="464" spans="1:11" x14ac:dyDescent="0.15">
      <c r="A464" s="5"/>
    </row>
    <row r="465" spans="1:1" x14ac:dyDescent="0.15">
      <c r="A465" s="5"/>
    </row>
    <row r="466" spans="1:1" x14ac:dyDescent="0.15">
      <c r="A466" s="5"/>
    </row>
    <row r="467" spans="1:1" x14ac:dyDescent="0.15">
      <c r="A467" s="5"/>
    </row>
    <row r="468" spans="1:1" x14ac:dyDescent="0.15">
      <c r="A468" s="5"/>
    </row>
    <row r="469" spans="1:1" x14ac:dyDescent="0.15">
      <c r="A469" s="5"/>
    </row>
    <row r="470" spans="1:1" x14ac:dyDescent="0.15">
      <c r="A470" s="5"/>
    </row>
    <row r="471" spans="1:1" x14ac:dyDescent="0.15">
      <c r="A471" s="5"/>
    </row>
    <row r="472" spans="1:1" x14ac:dyDescent="0.15">
      <c r="A472" s="5"/>
    </row>
    <row r="473" spans="1:1" x14ac:dyDescent="0.15">
      <c r="A473" s="5"/>
    </row>
    <row r="474" spans="1:1" x14ac:dyDescent="0.15">
      <c r="A474" s="5"/>
    </row>
    <row r="475" spans="1:1" x14ac:dyDescent="0.15">
      <c r="A475" s="5"/>
    </row>
    <row r="476" spans="1:1" x14ac:dyDescent="0.15">
      <c r="A476" s="5"/>
    </row>
    <row r="477" spans="1:1" x14ac:dyDescent="0.15">
      <c r="A477" s="5"/>
    </row>
    <row r="478" spans="1:1" x14ac:dyDescent="0.15">
      <c r="A478" s="5"/>
    </row>
    <row r="479" spans="1:1" x14ac:dyDescent="0.15">
      <c r="A479" s="5"/>
    </row>
    <row r="480" spans="1:1" x14ac:dyDescent="0.15">
      <c r="A480" s="5"/>
    </row>
    <row r="481" spans="1:1" x14ac:dyDescent="0.15">
      <c r="A481" s="5"/>
    </row>
    <row r="482" spans="1:1" x14ac:dyDescent="0.15">
      <c r="A482" s="5"/>
    </row>
    <row r="483" spans="1:1" x14ac:dyDescent="0.15">
      <c r="A483" s="5"/>
    </row>
    <row r="484" spans="1:1" x14ac:dyDescent="0.15">
      <c r="A484" s="5"/>
    </row>
    <row r="485" spans="1:1" x14ac:dyDescent="0.15">
      <c r="A485" s="5"/>
    </row>
    <row r="486" spans="1:1" x14ac:dyDescent="0.15">
      <c r="A486" s="5"/>
    </row>
    <row r="487" spans="1:1" x14ac:dyDescent="0.15">
      <c r="A487" s="5"/>
    </row>
    <row r="488" spans="1:1" x14ac:dyDescent="0.15">
      <c r="A488" s="5"/>
    </row>
    <row r="489" spans="1:1" x14ac:dyDescent="0.15">
      <c r="A489" s="5"/>
    </row>
    <row r="490" spans="1:1" x14ac:dyDescent="0.15">
      <c r="A490" s="5"/>
    </row>
    <row r="491" spans="1:1" x14ac:dyDescent="0.15">
      <c r="A491" s="5"/>
    </row>
    <row r="492" spans="1:1" x14ac:dyDescent="0.15">
      <c r="A492" s="5"/>
    </row>
    <row r="493" spans="1:1" x14ac:dyDescent="0.15">
      <c r="A493" s="5"/>
    </row>
    <row r="494" spans="1:1" x14ac:dyDescent="0.15">
      <c r="A494" s="5"/>
    </row>
    <row r="495" spans="1:1" x14ac:dyDescent="0.15">
      <c r="A495" s="5"/>
    </row>
    <row r="496" spans="1:1" x14ac:dyDescent="0.15">
      <c r="A496" s="5"/>
    </row>
    <row r="497" spans="1:1" x14ac:dyDescent="0.15">
      <c r="A497" s="5"/>
    </row>
    <row r="498" spans="1:1" x14ac:dyDescent="0.15">
      <c r="A498" s="5"/>
    </row>
    <row r="499" spans="1:1" x14ac:dyDescent="0.15">
      <c r="A499" s="5"/>
    </row>
    <row r="500" spans="1:1" x14ac:dyDescent="0.15">
      <c r="A500" s="5"/>
    </row>
    <row r="501" spans="1:1" x14ac:dyDescent="0.15">
      <c r="A501" s="5"/>
    </row>
    <row r="502" spans="1:1" x14ac:dyDescent="0.15">
      <c r="A502" s="5"/>
    </row>
    <row r="503" spans="1:1" x14ac:dyDescent="0.15">
      <c r="A503" s="5"/>
    </row>
    <row r="504" spans="1:1" x14ac:dyDescent="0.15">
      <c r="A504" s="5"/>
    </row>
    <row r="505" spans="1:1" x14ac:dyDescent="0.15">
      <c r="A505" s="5"/>
    </row>
    <row r="506" spans="1:1" x14ac:dyDescent="0.15">
      <c r="A506" s="5"/>
    </row>
    <row r="507" spans="1:1" x14ac:dyDescent="0.15">
      <c r="A507" s="5"/>
    </row>
    <row r="508" spans="1:1" x14ac:dyDescent="0.15">
      <c r="A508" s="5"/>
    </row>
    <row r="509" spans="1:1" x14ac:dyDescent="0.15">
      <c r="A509" s="5"/>
    </row>
    <row r="510" spans="1:1" x14ac:dyDescent="0.15">
      <c r="A510" s="5"/>
    </row>
    <row r="511" spans="1:1" x14ac:dyDescent="0.15">
      <c r="A511" s="5"/>
    </row>
    <row r="512" spans="1:1" x14ac:dyDescent="0.15">
      <c r="A512" s="5"/>
    </row>
    <row r="513" spans="1:12" x14ac:dyDescent="0.15">
      <c r="A513" s="5"/>
    </row>
    <row r="514" spans="1:12" x14ac:dyDescent="0.15">
      <c r="A514" s="5"/>
      <c r="K514" s="148"/>
      <c r="L514" s="148"/>
    </row>
    <row r="515" spans="1:12" x14ac:dyDescent="0.15">
      <c r="A515" s="5"/>
    </row>
    <row r="516" spans="1:12" x14ac:dyDescent="0.15">
      <c r="A516" s="5"/>
    </row>
    <row r="517" spans="1:12" x14ac:dyDescent="0.15">
      <c r="A517" s="5"/>
    </row>
    <row r="518" spans="1:12" x14ac:dyDescent="0.15">
      <c r="A518" s="5"/>
    </row>
    <row r="519" spans="1:12" x14ac:dyDescent="0.15">
      <c r="A519" s="5"/>
    </row>
    <row r="520" spans="1:12" x14ac:dyDescent="0.15">
      <c r="A520" s="5"/>
      <c r="K520" s="148"/>
    </row>
    <row r="521" spans="1:12" x14ac:dyDescent="0.15">
      <c r="A521" s="5"/>
    </row>
    <row r="522" spans="1:12" x14ac:dyDescent="0.15">
      <c r="A522" s="5"/>
    </row>
    <row r="523" spans="1:12" x14ac:dyDescent="0.15">
      <c r="A523" s="5"/>
    </row>
    <row r="524" spans="1:12" x14ac:dyDescent="0.15">
      <c r="A524" s="5"/>
    </row>
    <row r="525" spans="1:12" x14ac:dyDescent="0.15">
      <c r="A525" s="5"/>
    </row>
    <row r="526" spans="1:12" x14ac:dyDescent="0.15">
      <c r="A526" s="5"/>
    </row>
    <row r="527" spans="1:12" x14ac:dyDescent="0.15">
      <c r="A527" s="5"/>
    </row>
    <row r="528" spans="1:12" x14ac:dyDescent="0.15">
      <c r="A528" s="5"/>
      <c r="K528" s="148"/>
    </row>
    <row r="529" spans="1:1" x14ac:dyDescent="0.15">
      <c r="A529" s="5"/>
    </row>
    <row r="530" spans="1:1" x14ac:dyDescent="0.15">
      <c r="A530" s="5"/>
    </row>
    <row r="531" spans="1:1" x14ac:dyDescent="0.15">
      <c r="A531" s="5"/>
    </row>
    <row r="532" spans="1:1" x14ac:dyDescent="0.15">
      <c r="A532" s="5"/>
    </row>
    <row r="533" spans="1:1" x14ac:dyDescent="0.15">
      <c r="A533" s="5"/>
    </row>
    <row r="534" spans="1:1" x14ac:dyDescent="0.15">
      <c r="A534" s="5"/>
    </row>
    <row r="535" spans="1:1" x14ac:dyDescent="0.15">
      <c r="A535" s="5"/>
    </row>
    <row r="536" spans="1:1" x14ac:dyDescent="0.15">
      <c r="A536" s="5"/>
    </row>
    <row r="537" spans="1:1" x14ac:dyDescent="0.15">
      <c r="A537" s="5"/>
    </row>
    <row r="538" spans="1:1" x14ac:dyDescent="0.15">
      <c r="A538" s="5"/>
    </row>
    <row r="539" spans="1:1" x14ac:dyDescent="0.15">
      <c r="A539" s="5"/>
    </row>
    <row r="540" spans="1:1" x14ac:dyDescent="0.15">
      <c r="A540" s="5"/>
    </row>
    <row r="541" spans="1:1" x14ac:dyDescent="0.15">
      <c r="A541" s="5"/>
    </row>
    <row r="542" spans="1:1" x14ac:dyDescent="0.15">
      <c r="A542" s="5"/>
    </row>
    <row r="543" spans="1:1" x14ac:dyDescent="0.15">
      <c r="A543" s="5"/>
    </row>
    <row r="544" spans="1:1" x14ac:dyDescent="0.15">
      <c r="A544" s="5"/>
    </row>
    <row r="545" spans="1:11" x14ac:dyDescent="0.15">
      <c r="A545" s="5"/>
    </row>
    <row r="546" spans="1:11" x14ac:dyDescent="0.15">
      <c r="A546" s="5"/>
      <c r="K546" s="148"/>
    </row>
    <row r="547" spans="1:11" x14ac:dyDescent="0.15">
      <c r="A547" s="5"/>
      <c r="K547" s="148"/>
    </row>
    <row r="548" spans="1:11" x14ac:dyDescent="0.15">
      <c r="A548" s="5"/>
    </row>
    <row r="549" spans="1:11" x14ac:dyDescent="0.15">
      <c r="A549" s="5"/>
    </row>
    <row r="550" spans="1:11" x14ac:dyDescent="0.15">
      <c r="A550" s="5"/>
    </row>
    <row r="551" spans="1:11" x14ac:dyDescent="0.15">
      <c r="A551" s="5"/>
    </row>
    <row r="552" spans="1:11" x14ac:dyDescent="0.15">
      <c r="A552" s="5"/>
    </row>
    <row r="553" spans="1:11" x14ac:dyDescent="0.15">
      <c r="A553" s="5"/>
    </row>
    <row r="554" spans="1:11" x14ac:dyDescent="0.15">
      <c r="A554" s="5"/>
    </row>
    <row r="555" spans="1:11" x14ac:dyDescent="0.15">
      <c r="A555" s="5"/>
    </row>
    <row r="556" spans="1:11" x14ac:dyDescent="0.15">
      <c r="A556" s="5"/>
    </row>
    <row r="557" spans="1:11" x14ac:dyDescent="0.15">
      <c r="A557" s="5"/>
    </row>
    <row r="558" spans="1:11" x14ac:dyDescent="0.15">
      <c r="A558" s="5"/>
    </row>
    <row r="559" spans="1:11" x14ac:dyDescent="0.15">
      <c r="A559" s="5"/>
    </row>
    <row r="560" spans="1:11" x14ac:dyDescent="0.15">
      <c r="A560" s="5"/>
    </row>
    <row r="561" spans="1:11" x14ac:dyDescent="0.15">
      <c r="A561" s="5"/>
    </row>
    <row r="562" spans="1:11" x14ac:dyDescent="0.15">
      <c r="A562" s="5"/>
    </row>
    <row r="563" spans="1:11" x14ac:dyDescent="0.15">
      <c r="A563" s="5"/>
    </row>
    <row r="564" spans="1:11" x14ac:dyDescent="0.15">
      <c r="A564" s="5"/>
    </row>
    <row r="565" spans="1:11" x14ac:dyDescent="0.15">
      <c r="A565" s="5"/>
      <c r="K565" s="148"/>
    </row>
    <row r="566" spans="1:11" x14ac:dyDescent="0.15">
      <c r="A566" s="5"/>
    </row>
    <row r="567" spans="1:11" x14ac:dyDescent="0.15">
      <c r="A567" s="5"/>
    </row>
    <row r="568" spans="1:11" x14ac:dyDescent="0.15">
      <c r="A568" s="5"/>
    </row>
    <row r="569" spans="1:11" x14ac:dyDescent="0.15">
      <c r="A569" s="5"/>
    </row>
    <row r="570" spans="1:11" x14ac:dyDescent="0.15">
      <c r="A570" s="5"/>
    </row>
    <row r="571" spans="1:11" x14ac:dyDescent="0.15">
      <c r="A571" s="5"/>
    </row>
    <row r="572" spans="1:11" x14ac:dyDescent="0.15">
      <c r="A572" s="5"/>
    </row>
    <row r="573" spans="1:11" x14ac:dyDescent="0.15">
      <c r="A573" s="5"/>
    </row>
    <row r="574" spans="1:11" x14ac:dyDescent="0.15">
      <c r="A574" s="5"/>
    </row>
    <row r="575" spans="1:11" x14ac:dyDescent="0.15">
      <c r="A575" s="5"/>
    </row>
    <row r="576" spans="1:11" x14ac:dyDescent="0.15">
      <c r="A576" s="5"/>
    </row>
    <row r="577" spans="1:11" x14ac:dyDescent="0.15">
      <c r="A577" s="5"/>
    </row>
    <row r="578" spans="1:11" x14ac:dyDescent="0.15">
      <c r="A578" s="5"/>
    </row>
    <row r="579" spans="1:11" x14ac:dyDescent="0.15">
      <c r="A579" s="5"/>
    </row>
    <row r="580" spans="1:11" x14ac:dyDescent="0.15">
      <c r="A580" s="5"/>
    </row>
    <row r="581" spans="1:11" x14ac:dyDescent="0.15">
      <c r="A581" s="5"/>
    </row>
    <row r="582" spans="1:11" x14ac:dyDescent="0.15">
      <c r="A582" s="5"/>
    </row>
    <row r="583" spans="1:11" x14ac:dyDescent="0.15">
      <c r="A583" s="5"/>
    </row>
    <row r="584" spans="1:11" x14ac:dyDescent="0.15">
      <c r="A584" s="5"/>
      <c r="K584" s="148"/>
    </row>
    <row r="585" spans="1:11" x14ac:dyDescent="0.15">
      <c r="A585" s="5"/>
    </row>
    <row r="586" spans="1:11" x14ac:dyDescent="0.15">
      <c r="A586" s="5"/>
    </row>
    <row r="587" spans="1:11" x14ac:dyDescent="0.15">
      <c r="A587" s="5"/>
    </row>
    <row r="588" spans="1:11" x14ac:dyDescent="0.15">
      <c r="A588" s="5"/>
    </row>
    <row r="589" spans="1:11" x14ac:dyDescent="0.15">
      <c r="A589" s="5"/>
    </row>
    <row r="590" spans="1:11" x14ac:dyDescent="0.15">
      <c r="A590" s="5"/>
    </row>
    <row r="591" spans="1:11" x14ac:dyDescent="0.15">
      <c r="A591" s="5"/>
    </row>
    <row r="592" spans="1:11" x14ac:dyDescent="0.15">
      <c r="A592" s="5"/>
    </row>
    <row r="593" spans="1:1" x14ac:dyDescent="0.15">
      <c r="A593" s="5"/>
    </row>
    <row r="594" spans="1:1" x14ac:dyDescent="0.15">
      <c r="A594" s="5"/>
    </row>
    <row r="595" spans="1:1" x14ac:dyDescent="0.15">
      <c r="A595" s="5"/>
    </row>
    <row r="596" spans="1:1" x14ac:dyDescent="0.15">
      <c r="A596" s="5"/>
    </row>
    <row r="597" spans="1:1" x14ac:dyDescent="0.15">
      <c r="A597" s="5"/>
    </row>
    <row r="598" spans="1:1" x14ac:dyDescent="0.15">
      <c r="A598" s="5"/>
    </row>
    <row r="599" spans="1:1" x14ac:dyDescent="0.15">
      <c r="A599" s="5"/>
    </row>
    <row r="600" spans="1:1" x14ac:dyDescent="0.15">
      <c r="A600" s="5"/>
    </row>
    <row r="601" spans="1:1" x14ac:dyDescent="0.15">
      <c r="A601" s="5"/>
    </row>
    <row r="602" spans="1:1" x14ac:dyDescent="0.15">
      <c r="A602" s="5"/>
    </row>
    <row r="603" spans="1:1" x14ac:dyDescent="0.15">
      <c r="A603" s="5"/>
    </row>
    <row r="604" spans="1:1" x14ac:dyDescent="0.15">
      <c r="A604" s="5"/>
    </row>
    <row r="605" spans="1:1" x14ac:dyDescent="0.15">
      <c r="A605" s="5"/>
    </row>
    <row r="606" spans="1:1" x14ac:dyDescent="0.15">
      <c r="A606" s="5"/>
    </row>
    <row r="607" spans="1:1" x14ac:dyDescent="0.15">
      <c r="A607" s="5"/>
    </row>
    <row r="608" spans="1:1" x14ac:dyDescent="0.15">
      <c r="A608" s="5"/>
    </row>
    <row r="609" spans="1:11" x14ac:dyDescent="0.15">
      <c r="A609" s="5"/>
    </row>
    <row r="610" spans="1:11" x14ac:dyDescent="0.15">
      <c r="A610" s="5"/>
    </row>
    <row r="611" spans="1:11" x14ac:dyDescent="0.15">
      <c r="A611" s="5"/>
    </row>
    <row r="612" spans="1:11" x14ac:dyDescent="0.15">
      <c r="A612" s="5"/>
    </row>
    <row r="613" spans="1:11" x14ac:dyDescent="0.15">
      <c r="A613" s="5"/>
    </row>
    <row r="614" spans="1:11" x14ac:dyDescent="0.15">
      <c r="A614" s="5"/>
    </row>
    <row r="615" spans="1:11" x14ac:dyDescent="0.15">
      <c r="A615" s="5"/>
    </row>
    <row r="616" spans="1:11" x14ac:dyDescent="0.15">
      <c r="A616" s="5"/>
    </row>
    <row r="617" spans="1:11" x14ac:dyDescent="0.15">
      <c r="A617" s="5"/>
    </row>
    <row r="618" spans="1:11" x14ac:dyDescent="0.15">
      <c r="A618" s="5"/>
      <c r="K618" s="148"/>
    </row>
    <row r="619" spans="1:11" x14ac:dyDescent="0.15">
      <c r="A619" s="5"/>
    </row>
    <row r="620" spans="1:11" x14ac:dyDescent="0.15">
      <c r="A620" s="5"/>
    </row>
    <row r="621" spans="1:11" x14ac:dyDescent="0.15">
      <c r="A621" s="5"/>
    </row>
    <row r="622" spans="1:11" x14ac:dyDescent="0.15">
      <c r="A622" s="5"/>
      <c r="K622" s="148"/>
    </row>
    <row r="623" spans="1:11" x14ac:dyDescent="0.15">
      <c r="A623" s="5"/>
    </row>
    <row r="624" spans="1:11" x14ac:dyDescent="0.15">
      <c r="A624" s="5"/>
    </row>
    <row r="625" spans="1:11" x14ac:dyDescent="0.15">
      <c r="A625" s="5"/>
    </row>
    <row r="626" spans="1:11" x14ac:dyDescent="0.15">
      <c r="A626" s="5"/>
    </row>
    <row r="627" spans="1:11" x14ac:dyDescent="0.15">
      <c r="A627" s="5"/>
    </row>
    <row r="628" spans="1:11" x14ac:dyDescent="0.15">
      <c r="A628" s="5"/>
    </row>
    <row r="629" spans="1:11" x14ac:dyDescent="0.15">
      <c r="A629" s="5"/>
    </row>
    <row r="630" spans="1:11" x14ac:dyDescent="0.15">
      <c r="A630" s="5"/>
    </row>
    <row r="631" spans="1:11" x14ac:dyDescent="0.15">
      <c r="A631" s="5"/>
    </row>
    <row r="632" spans="1:11" x14ac:dyDescent="0.15">
      <c r="A632" s="5"/>
    </row>
    <row r="633" spans="1:11" x14ac:dyDescent="0.15">
      <c r="A633" s="5"/>
    </row>
    <row r="634" spans="1:11" x14ac:dyDescent="0.15">
      <c r="A634" s="5"/>
      <c r="K634" s="148"/>
    </row>
    <row r="635" spans="1:11" x14ac:dyDescent="0.15">
      <c r="A635" s="5"/>
    </row>
    <row r="636" spans="1:11" x14ac:dyDescent="0.15">
      <c r="A636" s="5"/>
    </row>
    <row r="637" spans="1:11" x14ac:dyDescent="0.15">
      <c r="A637" s="5"/>
    </row>
    <row r="638" spans="1:11" x14ac:dyDescent="0.15">
      <c r="A638" s="5"/>
    </row>
    <row r="639" spans="1:11" x14ac:dyDescent="0.15">
      <c r="A639" s="5"/>
    </row>
    <row r="640" spans="1:11" x14ac:dyDescent="0.15">
      <c r="A640" s="5"/>
    </row>
    <row r="641" spans="1:11" x14ac:dyDescent="0.15">
      <c r="A641" s="5"/>
    </row>
    <row r="642" spans="1:11" x14ac:dyDescent="0.15">
      <c r="A642" s="5"/>
    </row>
    <row r="643" spans="1:11" x14ac:dyDescent="0.15">
      <c r="A643" s="5"/>
    </row>
    <row r="644" spans="1:11" x14ac:dyDescent="0.15">
      <c r="A644" s="5"/>
    </row>
    <row r="645" spans="1:11" x14ac:dyDescent="0.15">
      <c r="A645" s="5"/>
    </row>
    <row r="646" spans="1:11" x14ac:dyDescent="0.15">
      <c r="A646" s="5"/>
    </row>
    <row r="647" spans="1:11" x14ac:dyDescent="0.15">
      <c r="A647" s="5"/>
    </row>
    <row r="648" spans="1:11" x14ac:dyDescent="0.15">
      <c r="A648" s="5"/>
    </row>
    <row r="649" spans="1:11" x14ac:dyDescent="0.15">
      <c r="A649" s="5"/>
    </row>
    <row r="650" spans="1:11" x14ac:dyDescent="0.15">
      <c r="A650" s="5"/>
    </row>
    <row r="651" spans="1:11" x14ac:dyDescent="0.15">
      <c r="A651" s="5"/>
    </row>
    <row r="652" spans="1:11" x14ac:dyDescent="0.15">
      <c r="A652" s="5"/>
      <c r="K652" s="148"/>
    </row>
    <row r="653" spans="1:11" x14ac:dyDescent="0.15">
      <c r="A653" s="5"/>
    </row>
    <row r="654" spans="1:11" x14ac:dyDescent="0.15">
      <c r="A654" s="5"/>
    </row>
    <row r="655" spans="1:11" x14ac:dyDescent="0.15">
      <c r="A655" s="5"/>
    </row>
    <row r="656" spans="1:11" x14ac:dyDescent="0.15">
      <c r="A656" s="5"/>
    </row>
    <row r="657" spans="1:1" x14ac:dyDescent="0.15">
      <c r="A657" s="5"/>
    </row>
    <row r="658" spans="1:1" x14ac:dyDescent="0.15">
      <c r="A658" s="5"/>
    </row>
    <row r="659" spans="1:1" x14ac:dyDescent="0.15">
      <c r="A659" s="5"/>
    </row>
    <row r="660" spans="1:1" x14ac:dyDescent="0.15">
      <c r="A660" s="5"/>
    </row>
    <row r="661" spans="1:1" x14ac:dyDescent="0.15">
      <c r="A661" s="5"/>
    </row>
    <row r="662" spans="1:1" x14ac:dyDescent="0.15">
      <c r="A662" s="5"/>
    </row>
    <row r="663" spans="1:1" x14ac:dyDescent="0.15">
      <c r="A663" s="5"/>
    </row>
    <row r="664" spans="1:1" x14ac:dyDescent="0.15">
      <c r="A664" s="5"/>
    </row>
    <row r="665" spans="1:1" x14ac:dyDescent="0.15">
      <c r="A665" s="5"/>
    </row>
    <row r="666" spans="1:1" x14ac:dyDescent="0.15">
      <c r="A666" s="5"/>
    </row>
    <row r="667" spans="1:1" x14ac:dyDescent="0.15">
      <c r="A667" s="5"/>
    </row>
    <row r="668" spans="1:1" x14ac:dyDescent="0.15">
      <c r="A668" s="5"/>
    </row>
    <row r="669" spans="1:1" x14ac:dyDescent="0.15">
      <c r="A669" s="5"/>
    </row>
    <row r="670" spans="1:1" x14ac:dyDescent="0.15">
      <c r="A670" s="5"/>
    </row>
    <row r="671" spans="1:1" x14ac:dyDescent="0.15">
      <c r="A671" s="5"/>
    </row>
    <row r="672" spans="1:1" x14ac:dyDescent="0.15">
      <c r="A672" s="5"/>
    </row>
    <row r="673" spans="1:1" x14ac:dyDescent="0.15">
      <c r="A673" s="5"/>
    </row>
    <row r="674" spans="1:1" x14ac:dyDescent="0.15">
      <c r="A674" s="5"/>
    </row>
    <row r="675" spans="1:1" x14ac:dyDescent="0.15">
      <c r="A675" s="5"/>
    </row>
    <row r="676" spans="1:1" x14ac:dyDescent="0.15">
      <c r="A676" s="5"/>
    </row>
    <row r="677" spans="1:1" x14ac:dyDescent="0.15">
      <c r="A677" s="5"/>
    </row>
    <row r="678" spans="1:1" x14ac:dyDescent="0.15">
      <c r="A678" s="5"/>
    </row>
    <row r="679" spans="1:1" x14ac:dyDescent="0.15">
      <c r="A679" s="5"/>
    </row>
    <row r="680" spans="1:1" x14ac:dyDescent="0.15">
      <c r="A680" s="5"/>
    </row>
    <row r="681" spans="1:1" x14ac:dyDescent="0.15">
      <c r="A681" s="5"/>
    </row>
    <row r="682" spans="1:1" x14ac:dyDescent="0.15">
      <c r="A682" s="5"/>
    </row>
    <row r="683" spans="1:1" x14ac:dyDescent="0.15">
      <c r="A683" s="5"/>
    </row>
    <row r="684" spans="1:1" x14ac:dyDescent="0.15">
      <c r="A684" s="5"/>
    </row>
    <row r="685" spans="1:1" x14ac:dyDescent="0.15">
      <c r="A685" s="5"/>
    </row>
    <row r="686" spans="1:1" x14ac:dyDescent="0.15">
      <c r="A686" s="5"/>
    </row>
    <row r="687" spans="1:1" x14ac:dyDescent="0.15">
      <c r="A687" s="5"/>
    </row>
    <row r="688" spans="1:1" x14ac:dyDescent="0.15">
      <c r="A688" s="5"/>
    </row>
    <row r="689" spans="1:11" x14ac:dyDescent="0.15">
      <c r="A689" s="5"/>
      <c r="K689" s="148"/>
    </row>
    <row r="690" spans="1:11" x14ac:dyDescent="0.15">
      <c r="A690" s="5"/>
    </row>
    <row r="691" spans="1:11" x14ac:dyDescent="0.15">
      <c r="A691" s="5"/>
    </row>
    <row r="692" spans="1:11" x14ac:dyDescent="0.15">
      <c r="A692" s="5"/>
    </row>
    <row r="693" spans="1:11" x14ac:dyDescent="0.15">
      <c r="A693" s="5"/>
    </row>
    <row r="694" spans="1:11" x14ac:dyDescent="0.15">
      <c r="A694" s="5"/>
    </row>
    <row r="695" spans="1:11" x14ac:dyDescent="0.15">
      <c r="A695" s="5"/>
    </row>
    <row r="696" spans="1:11" x14ac:dyDescent="0.15">
      <c r="A696" s="5"/>
    </row>
    <row r="697" spans="1:11" x14ac:dyDescent="0.15">
      <c r="A697" s="5"/>
    </row>
    <row r="698" spans="1:11" x14ac:dyDescent="0.15">
      <c r="A698" s="5"/>
    </row>
    <row r="699" spans="1:11" x14ac:dyDescent="0.15">
      <c r="A699" s="5"/>
    </row>
    <row r="700" spans="1:11" x14ac:dyDescent="0.15">
      <c r="A700" s="5"/>
    </row>
    <row r="701" spans="1:11" x14ac:dyDescent="0.15">
      <c r="A701" s="5"/>
    </row>
    <row r="702" spans="1:11" x14ac:dyDescent="0.15">
      <c r="A702" s="5"/>
      <c r="K702" s="148"/>
    </row>
    <row r="703" spans="1:11" x14ac:dyDescent="0.15">
      <c r="A703" s="5"/>
    </row>
    <row r="704" spans="1:11" x14ac:dyDescent="0.15">
      <c r="A704" s="5"/>
    </row>
    <row r="705" spans="1:11" x14ac:dyDescent="0.15">
      <c r="A705" s="5"/>
    </row>
    <row r="706" spans="1:11" x14ac:dyDescent="0.15">
      <c r="A706" s="5"/>
    </row>
    <row r="707" spans="1:11" x14ac:dyDescent="0.15">
      <c r="A707" s="5"/>
    </row>
    <row r="708" spans="1:11" x14ac:dyDescent="0.15">
      <c r="A708" s="5"/>
    </row>
    <row r="709" spans="1:11" x14ac:dyDescent="0.15">
      <c r="A709" s="5"/>
    </row>
    <row r="710" spans="1:11" x14ac:dyDescent="0.15">
      <c r="A710" s="5"/>
    </row>
    <row r="711" spans="1:11" x14ac:dyDescent="0.15">
      <c r="A711" s="5"/>
    </row>
    <row r="712" spans="1:11" x14ac:dyDescent="0.15">
      <c r="A712" s="5"/>
    </row>
    <row r="713" spans="1:11" x14ac:dyDescent="0.15">
      <c r="A713" s="5"/>
    </row>
    <row r="714" spans="1:11" x14ac:dyDescent="0.15">
      <c r="A714" s="5"/>
    </row>
    <row r="715" spans="1:11" x14ac:dyDescent="0.15">
      <c r="A715" s="5"/>
    </row>
    <row r="716" spans="1:11" x14ac:dyDescent="0.15">
      <c r="A716" s="5"/>
    </row>
    <row r="717" spans="1:11" x14ac:dyDescent="0.15">
      <c r="A717" s="5"/>
    </row>
    <row r="718" spans="1:11" x14ac:dyDescent="0.15">
      <c r="A718" s="5"/>
    </row>
    <row r="719" spans="1:11" x14ac:dyDescent="0.15">
      <c r="A719" s="5"/>
    </row>
    <row r="720" spans="1:11" x14ac:dyDescent="0.15">
      <c r="A720" s="5"/>
      <c r="K720" s="148"/>
    </row>
    <row r="721" spans="1:1" x14ac:dyDescent="0.15">
      <c r="A721" s="5"/>
    </row>
    <row r="722" spans="1:1" x14ac:dyDescent="0.15">
      <c r="A722" s="5"/>
    </row>
    <row r="723" spans="1:1" x14ac:dyDescent="0.15">
      <c r="A723" s="5"/>
    </row>
    <row r="724" spans="1:1" x14ac:dyDescent="0.15">
      <c r="A724" s="5"/>
    </row>
    <row r="725" spans="1:1" x14ac:dyDescent="0.15">
      <c r="A725" s="5"/>
    </row>
    <row r="726" spans="1:1" x14ac:dyDescent="0.15">
      <c r="A726" s="5"/>
    </row>
    <row r="727" spans="1:1" x14ac:dyDescent="0.15">
      <c r="A727" s="5"/>
    </row>
    <row r="728" spans="1:1" x14ac:dyDescent="0.15">
      <c r="A728" s="5"/>
    </row>
    <row r="729" spans="1:1" x14ac:dyDescent="0.15">
      <c r="A729" s="5"/>
    </row>
    <row r="730" spans="1:1" x14ac:dyDescent="0.15">
      <c r="A730" s="5"/>
    </row>
    <row r="731" spans="1:1" x14ac:dyDescent="0.15">
      <c r="A731" s="5"/>
    </row>
    <row r="732" spans="1:1" x14ac:dyDescent="0.15">
      <c r="A732" s="5"/>
    </row>
    <row r="733" spans="1:1" x14ac:dyDescent="0.15">
      <c r="A733" s="5"/>
    </row>
    <row r="734" spans="1:1" x14ac:dyDescent="0.15">
      <c r="A734" s="5"/>
    </row>
    <row r="735" spans="1:1" x14ac:dyDescent="0.15">
      <c r="A735" s="5"/>
    </row>
    <row r="736" spans="1:1" x14ac:dyDescent="0.15">
      <c r="A736" s="5"/>
    </row>
    <row r="737" spans="1:1" x14ac:dyDescent="0.15">
      <c r="A737" s="5"/>
    </row>
    <row r="738" spans="1:1" x14ac:dyDescent="0.15">
      <c r="A738" s="5"/>
    </row>
    <row r="739" spans="1:1" x14ac:dyDescent="0.15">
      <c r="A739" s="5"/>
    </row>
    <row r="740" spans="1:1" x14ac:dyDescent="0.15">
      <c r="A740" s="5"/>
    </row>
    <row r="741" spans="1:1" x14ac:dyDescent="0.15">
      <c r="A741" s="5"/>
    </row>
    <row r="742" spans="1:1" x14ac:dyDescent="0.15">
      <c r="A742" s="5"/>
    </row>
    <row r="743" spans="1:1" x14ac:dyDescent="0.15">
      <c r="A743" s="5"/>
    </row>
    <row r="744" spans="1:1" x14ac:dyDescent="0.15">
      <c r="A744" s="5"/>
    </row>
    <row r="745" spans="1:1" x14ac:dyDescent="0.15">
      <c r="A745" s="5"/>
    </row>
    <row r="746" spans="1:1" x14ac:dyDescent="0.15">
      <c r="A746" s="5"/>
    </row>
    <row r="747" spans="1:1" x14ac:dyDescent="0.15">
      <c r="A747" s="5"/>
    </row>
    <row r="748" spans="1:1" x14ac:dyDescent="0.15">
      <c r="A748" s="5"/>
    </row>
    <row r="749" spans="1:1" x14ac:dyDescent="0.15">
      <c r="A749" s="5"/>
    </row>
    <row r="750" spans="1:1" x14ac:dyDescent="0.15">
      <c r="A750" s="5"/>
    </row>
    <row r="751" spans="1:1" x14ac:dyDescent="0.15">
      <c r="A751" s="5"/>
    </row>
    <row r="752" spans="1:1" x14ac:dyDescent="0.15">
      <c r="A752" s="5"/>
    </row>
    <row r="753" spans="1:11" x14ac:dyDescent="0.15">
      <c r="A753" s="5"/>
    </row>
    <row r="754" spans="1:11" x14ac:dyDescent="0.15">
      <c r="A754" s="5"/>
    </row>
    <row r="755" spans="1:11" x14ac:dyDescent="0.15">
      <c r="A755" s="5"/>
    </row>
    <row r="756" spans="1:11" x14ac:dyDescent="0.15">
      <c r="A756" s="5"/>
    </row>
    <row r="757" spans="1:11" x14ac:dyDescent="0.15">
      <c r="A757" s="5"/>
    </row>
    <row r="758" spans="1:11" x14ac:dyDescent="0.15">
      <c r="A758" s="5"/>
      <c r="K758" s="148"/>
    </row>
    <row r="759" spans="1:11" x14ac:dyDescent="0.15">
      <c r="A759" s="5"/>
    </row>
    <row r="760" spans="1:11" x14ac:dyDescent="0.15">
      <c r="A760" s="5"/>
    </row>
    <row r="761" spans="1:11" x14ac:dyDescent="0.15">
      <c r="A761" s="5"/>
    </row>
    <row r="762" spans="1:11" x14ac:dyDescent="0.15">
      <c r="A762" s="5"/>
    </row>
    <row r="763" spans="1:11" x14ac:dyDescent="0.15">
      <c r="A763" s="5"/>
    </row>
    <row r="764" spans="1:11" x14ac:dyDescent="0.15">
      <c r="A764" s="5"/>
    </row>
    <row r="765" spans="1:11" x14ac:dyDescent="0.15">
      <c r="A765" s="5"/>
    </row>
    <row r="766" spans="1:11" x14ac:dyDescent="0.15">
      <c r="A766" s="5"/>
    </row>
    <row r="767" spans="1:11" x14ac:dyDescent="0.15">
      <c r="A767" s="5"/>
    </row>
    <row r="768" spans="1:11" x14ac:dyDescent="0.15">
      <c r="A768" s="5"/>
    </row>
    <row r="769" spans="1:1" x14ac:dyDescent="0.15">
      <c r="A769" s="5"/>
    </row>
    <row r="770" spans="1:1" x14ac:dyDescent="0.15">
      <c r="A770" s="5"/>
    </row>
    <row r="771" spans="1:1" x14ac:dyDescent="0.15">
      <c r="A771" s="5"/>
    </row>
    <row r="772" spans="1:1" x14ac:dyDescent="0.15">
      <c r="A772" s="5"/>
    </row>
    <row r="773" spans="1:1" x14ac:dyDescent="0.15">
      <c r="A773" s="5"/>
    </row>
    <row r="774" spans="1:1" x14ac:dyDescent="0.15">
      <c r="A774" s="5"/>
    </row>
  </sheetData>
  <autoFilter ref="A1:O289">
    <filterColumn colId="2">
      <filters>
        <filter val="1"/>
      </filters>
    </filterColumn>
  </autoFilter>
  <phoneticPr fontId="2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71"/>
  <sheetViews>
    <sheetView showGridLines="0" workbookViewId="0">
      <selection activeCell="E1" sqref="E1:P10"/>
    </sheetView>
  </sheetViews>
  <sheetFormatPr defaultRowHeight="13.5" x14ac:dyDescent="0.15"/>
  <cols>
    <col min="1" max="1" width="1.875" style="259" customWidth="1"/>
    <col min="2" max="2" width="15.125" style="230" customWidth="1"/>
    <col min="3" max="11" width="9" style="230"/>
    <col min="12" max="12" width="13.625" style="230" customWidth="1"/>
    <col min="13" max="14" width="9" style="230"/>
    <col min="15" max="15" width="12.75" style="230" bestFit="1" customWidth="1"/>
    <col min="16" max="16384" width="9" style="230"/>
  </cols>
  <sheetData>
    <row r="1" spans="1:29" x14ac:dyDescent="0.15">
      <c r="B1" s="174" t="s">
        <v>1111</v>
      </c>
      <c r="C1" s="175" t="s">
        <v>1098</v>
      </c>
      <c r="D1" s="176" t="s">
        <v>1109</v>
      </c>
      <c r="E1" s="259"/>
      <c r="F1" s="259"/>
      <c r="G1" s="259" t="s">
        <v>1113</v>
      </c>
      <c r="H1" s="77" t="s">
        <v>1262</v>
      </c>
      <c r="I1" s="77" t="s">
        <v>1144</v>
      </c>
      <c r="J1" s="77" t="s">
        <v>1145</v>
      </c>
      <c r="K1" s="77" t="s">
        <v>1268</v>
      </c>
      <c r="L1" s="77" t="s">
        <v>1115</v>
      </c>
      <c r="M1" s="77" t="s">
        <v>1270</v>
      </c>
      <c r="N1" s="77" t="s">
        <v>1271</v>
      </c>
      <c r="O1" s="77" t="s">
        <v>1272</v>
      </c>
      <c r="P1" s="77" t="s">
        <v>1425</v>
      </c>
    </row>
    <row r="2" spans="1:29" x14ac:dyDescent="0.15">
      <c r="A2" s="259" t="str">
        <f>RIGHT(B2,4)</f>
        <v>1703</v>
      </c>
      <c r="B2" s="5" t="s">
        <v>1396</v>
      </c>
      <c r="C2" s="230" t="s">
        <v>1113</v>
      </c>
      <c r="D2" s="230">
        <v>4.153936228415E-3</v>
      </c>
      <c r="E2" s="174" t="s">
        <v>1111</v>
      </c>
      <c r="F2" s="175" t="s">
        <v>1112</v>
      </c>
      <c r="G2" s="256" t="str">
        <f>LEFT(G1,LEN(G1)-2)</f>
        <v>ACTUALPAYFINECNT</v>
      </c>
      <c r="H2" s="256" t="str">
        <f t="shared" ref="H2:P2" si="0">LEFT(H1,LEN(H1)-2)</f>
        <v>CITY</v>
      </c>
      <c r="I2" s="256" t="str">
        <f t="shared" si="0"/>
        <v>CREDIT_AMOUNT</v>
      </c>
      <c r="J2" s="256" t="str">
        <f t="shared" si="0"/>
        <v>INCM_TIMES</v>
      </c>
      <c r="K2" s="256" t="str">
        <f t="shared" si="0"/>
        <v>KPTP</v>
      </c>
      <c r="L2" s="256" t="str">
        <f t="shared" si="0"/>
        <v>MAX_SEQ_DUEDAYS</v>
      </c>
      <c r="M2" s="256" t="str">
        <f t="shared" si="0"/>
        <v>PERSON_APP_AGE</v>
      </c>
      <c r="N2" s="256" t="str">
        <f t="shared" si="0"/>
        <v>RECENT_CONTACT_DAY</v>
      </c>
      <c r="O2" s="256" t="str">
        <f t="shared" si="0"/>
        <v>REJ_COUNT</v>
      </c>
      <c r="P2" s="257" t="str">
        <f t="shared" si="0"/>
        <v>person_sex</v>
      </c>
      <c r="R2" s="154"/>
      <c r="T2" s="154"/>
      <c r="U2" s="21"/>
      <c r="V2" s="21"/>
      <c r="W2" s="21"/>
      <c r="X2" s="21"/>
      <c r="Y2" s="21"/>
      <c r="Z2" s="21"/>
      <c r="AA2" s="21"/>
      <c r="AB2" s="154"/>
      <c r="AC2" s="154"/>
    </row>
    <row r="3" spans="1:29" x14ac:dyDescent="0.15">
      <c r="A3" s="259" t="str">
        <f t="shared" ref="A3:A66" si="1">RIGHT(B3,4)</f>
        <v>1703</v>
      </c>
      <c r="B3" s="5" t="s">
        <v>1396</v>
      </c>
      <c r="C3" s="230" t="s">
        <v>1262</v>
      </c>
      <c r="D3" s="230">
        <v>0.19760744390000001</v>
      </c>
      <c r="E3" s="149" t="s">
        <v>1386</v>
      </c>
      <c r="F3" s="151">
        <v>0.1</v>
      </c>
      <c r="G3" s="178">
        <f>SUMIFS($D:$D,$A:$A,E3,$C:$C,$G$1)</f>
        <v>4.153936228415E-3</v>
      </c>
      <c r="H3" s="178">
        <f>SUMIFS($D:$D,$A:$A,E3,$C:$C,$H$1)</f>
        <v>0.19760744390000001</v>
      </c>
      <c r="I3" s="178">
        <f>SUMIFS($D:$D,$A:$A,E3,$C:$C,$I$1)</f>
        <v>5.1964007999999997E-3</v>
      </c>
      <c r="J3" s="178">
        <f>SUMIFS($D:$D,$A:$A,E3,$C:$C,$J$1)</f>
        <v>2.9537443E-3</v>
      </c>
      <c r="K3" s="178">
        <f>SUMIFS($D:$D,$A:$A,E3,$C:$C,$K$1)</f>
        <v>3.6839169300000002E-2</v>
      </c>
      <c r="L3" s="178">
        <f>SUMIFS($D:$D,$A:$A,E3,$C:$C,$L$1)</f>
        <v>8.7325550000000004E-4</v>
      </c>
      <c r="M3" s="178">
        <f>SUMIFS($D:$D,$A:$A,E3,$C:$C,$M$1)</f>
        <v>4.8208539537E-3</v>
      </c>
      <c r="N3" s="178">
        <f>SUMIFS($D:$D,$A:$A,E3,$C:$C,$N$1)</f>
        <v>1.3141841099999999E-2</v>
      </c>
      <c r="O3" s="178">
        <f>SUMIFS($D:$D,$A:$A,E3,$C:$C,$O$1)</f>
        <v>2.61937181E-5</v>
      </c>
      <c r="P3" s="179">
        <f>SUMIFS($D:$D,$A:$A,E3,$C:$C,$P$1)</f>
        <v>1.8066368E-3</v>
      </c>
    </row>
    <row r="4" spans="1:29" x14ac:dyDescent="0.15">
      <c r="A4" s="259" t="str">
        <f t="shared" si="1"/>
        <v>1703</v>
      </c>
      <c r="B4" s="5" t="s">
        <v>1396</v>
      </c>
      <c r="C4" s="230" t="s">
        <v>1144</v>
      </c>
      <c r="D4" s="230">
        <v>5.1964007999999997E-3</v>
      </c>
      <c r="E4" s="149" t="s">
        <v>1339</v>
      </c>
      <c r="F4" s="151">
        <v>0.1</v>
      </c>
      <c r="G4" s="178">
        <f t="shared" ref="G4:G51" si="2">SUMIFS(D:D,A:A,E4,C:C,$G$1)</f>
        <v>1.0262785E-3</v>
      </c>
      <c r="H4" s="178">
        <f t="shared" ref="H4:H10" si="3">SUMIFS($D:$D,$A:$A,E4,$C:$C,$H$1)</f>
        <v>0.2027599615</v>
      </c>
      <c r="I4" s="178">
        <f t="shared" ref="I4:I10" si="4">SUMIFS($D:$D,$A:$A,E4,$C:$C,$I$1)</f>
        <v>8.2639567000000001E-3</v>
      </c>
      <c r="J4" s="178">
        <f t="shared" ref="J4:J10" si="5">SUMIFS($D:$D,$A:$A,E4,$C:$C,$J$1)</f>
        <v>3.32638457336E-3</v>
      </c>
      <c r="K4" s="178">
        <f t="shared" ref="K4:K10" si="6">SUMIFS($D:$D,$A:$A,E4,$C:$C,$K$1)</f>
        <v>3.6225712900000005E-2</v>
      </c>
      <c r="L4" s="178">
        <f t="shared" ref="L4:L10" si="7">SUMIFS($D:$D,$A:$A,E4,$C:$C,$L$1)</f>
        <v>5.8258123700000001E-5</v>
      </c>
      <c r="M4" s="178">
        <f t="shared" ref="M4:M10" si="8">SUMIFS($D:$D,$A:$A,E4,$C:$C,$M$1)</f>
        <v>4.9634538100999997E-3</v>
      </c>
      <c r="N4" s="178">
        <f t="shared" ref="N4:N10" si="9">SUMIFS($D:$D,$A:$A,E4,$C:$C,$N$1)</f>
        <v>9.4761080000000004E-4</v>
      </c>
      <c r="O4" s="178">
        <f t="shared" ref="O4:O10" si="10">SUMIFS($D:$D,$A:$A,E4,$C:$C,$O$1)</f>
        <v>1.8351479999999999E-4</v>
      </c>
      <c r="P4" s="179">
        <f t="shared" ref="P4:P10" si="11">SUMIFS($D:$D,$A:$A,E4,$C:$C,$P$1)</f>
        <v>3.9002704999999997E-3</v>
      </c>
    </row>
    <row r="5" spans="1:29" x14ac:dyDescent="0.15">
      <c r="A5" s="259" t="str">
        <f t="shared" si="1"/>
        <v>1703</v>
      </c>
      <c r="B5" s="5" t="s">
        <v>1396</v>
      </c>
      <c r="C5" s="230" t="s">
        <v>1145</v>
      </c>
      <c r="D5" s="230">
        <v>2.9537443E-3</v>
      </c>
      <c r="E5" s="149" t="s">
        <v>1340</v>
      </c>
      <c r="F5" s="151">
        <v>0.1</v>
      </c>
      <c r="G5" s="178">
        <f t="shared" si="2"/>
        <v>1.4760782537000001E-3</v>
      </c>
      <c r="H5" s="178">
        <f t="shared" si="3"/>
        <v>0.21540481539999998</v>
      </c>
      <c r="I5" s="178">
        <f t="shared" si="4"/>
        <v>7.2644678000000004E-3</v>
      </c>
      <c r="J5" s="178">
        <f t="shared" si="5"/>
        <v>1.8330665000000001E-3</v>
      </c>
      <c r="K5" s="178">
        <f t="shared" si="6"/>
        <v>4.4615076400000002E-2</v>
      </c>
      <c r="L5" s="178">
        <f t="shared" si="7"/>
        <v>3.5511354599999997E-5</v>
      </c>
      <c r="M5" s="178">
        <f t="shared" si="8"/>
        <v>1.27079798E-2</v>
      </c>
      <c r="N5" s="178">
        <f t="shared" si="9"/>
        <v>4.5988944000000004E-2</v>
      </c>
      <c r="O5" s="178">
        <f t="shared" si="10"/>
        <v>6.7000449999999993E-4</v>
      </c>
      <c r="P5" s="179">
        <f t="shared" si="11"/>
        <v>4.9124239000000007E-3</v>
      </c>
    </row>
    <row r="6" spans="1:29" x14ac:dyDescent="0.15">
      <c r="A6" s="259" t="str">
        <f t="shared" si="1"/>
        <v>1703</v>
      </c>
      <c r="B6" s="5" t="s">
        <v>1396</v>
      </c>
      <c r="C6" s="230" t="s">
        <v>1268</v>
      </c>
      <c r="D6" s="230">
        <v>3.6839169300000002E-2</v>
      </c>
      <c r="E6" s="149" t="s">
        <v>1341</v>
      </c>
      <c r="F6" s="151">
        <v>0.1</v>
      </c>
      <c r="G6" s="178">
        <f t="shared" si="2"/>
        <v>3.8557092000000002E-3</v>
      </c>
      <c r="H6" s="178">
        <f t="shared" si="3"/>
        <v>0.22012668520000003</v>
      </c>
      <c r="I6" s="178">
        <f t="shared" si="4"/>
        <v>4.0783116000000005E-3</v>
      </c>
      <c r="J6" s="178">
        <f t="shared" si="5"/>
        <v>5.65264990018E-3</v>
      </c>
      <c r="K6" s="178">
        <f t="shared" si="6"/>
        <v>3.3209768200000003E-2</v>
      </c>
      <c r="L6" s="178">
        <f t="shared" si="7"/>
        <v>8.8843919999999994E-4</v>
      </c>
      <c r="M6" s="178">
        <f t="shared" si="8"/>
        <v>1.1894686999999999E-2</v>
      </c>
      <c r="N6" s="178">
        <f t="shared" si="9"/>
        <v>2.9057313E-3</v>
      </c>
      <c r="O6" s="178">
        <f t="shared" si="10"/>
        <v>6.3493059299999993E-5</v>
      </c>
      <c r="P6" s="179">
        <f t="shared" si="11"/>
        <v>8.1148074999999997E-3</v>
      </c>
    </row>
    <row r="7" spans="1:29" x14ac:dyDescent="0.15">
      <c r="A7" s="259" t="str">
        <f t="shared" si="1"/>
        <v>1703</v>
      </c>
      <c r="B7" s="5" t="s">
        <v>1396</v>
      </c>
      <c r="C7" s="230" t="s">
        <v>1115</v>
      </c>
      <c r="D7" s="230">
        <v>8.7325550000000004E-4</v>
      </c>
      <c r="E7" s="149" t="s">
        <v>1342</v>
      </c>
      <c r="F7" s="151">
        <v>0.1</v>
      </c>
      <c r="G7" s="178">
        <f t="shared" si="2"/>
        <v>1.1005853199999999E-2</v>
      </c>
      <c r="H7" s="178">
        <f t="shared" si="3"/>
        <v>0.2496364032</v>
      </c>
      <c r="I7" s="178">
        <f t="shared" si="4"/>
        <v>5.5245715000000004E-3</v>
      </c>
      <c r="J7" s="178">
        <f t="shared" si="5"/>
        <v>3.7665673000000003E-3</v>
      </c>
      <c r="K7" s="178">
        <f t="shared" si="6"/>
        <v>3.5348543300000007E-2</v>
      </c>
      <c r="L7" s="178">
        <f t="shared" si="7"/>
        <v>7.7740715999999998E-3</v>
      </c>
      <c r="M7" s="178">
        <f t="shared" si="8"/>
        <v>1.6160853900000001E-2</v>
      </c>
      <c r="N7" s="178">
        <f t="shared" si="9"/>
        <v>3.9325651000000003E-3</v>
      </c>
      <c r="O7" s="178">
        <f t="shared" si="10"/>
        <v>1.4442414000000001E-3</v>
      </c>
      <c r="P7" s="179">
        <f t="shared" si="11"/>
        <v>4.9009151000000001E-3</v>
      </c>
    </row>
    <row r="8" spans="1:29" x14ac:dyDescent="0.15">
      <c r="A8" s="259" t="str">
        <f t="shared" si="1"/>
        <v>1703</v>
      </c>
      <c r="B8" s="5" t="s">
        <v>1396</v>
      </c>
      <c r="C8" s="230" t="s">
        <v>1270</v>
      </c>
      <c r="D8" s="230">
        <v>4.8208539537E-3</v>
      </c>
      <c r="E8" s="149" t="s">
        <v>1358</v>
      </c>
      <c r="F8" s="151">
        <v>0.1</v>
      </c>
      <c r="G8" s="178">
        <f t="shared" si="2"/>
        <v>1.31443658E-2</v>
      </c>
      <c r="H8" s="178">
        <f t="shared" si="3"/>
        <v>0.2237018187</v>
      </c>
      <c r="I8" s="178">
        <f t="shared" si="4"/>
        <v>6.7085369999999997E-3</v>
      </c>
      <c r="J8" s="178">
        <f t="shared" si="5"/>
        <v>3.3024007000000003E-3</v>
      </c>
      <c r="K8" s="178">
        <f t="shared" si="6"/>
        <v>2.4150443799999997E-2</v>
      </c>
      <c r="L8" s="178">
        <f t="shared" si="7"/>
        <v>2.3644037E-3</v>
      </c>
      <c r="M8" s="178">
        <f t="shared" si="8"/>
        <v>1.7257864900000003E-2</v>
      </c>
      <c r="N8" s="178">
        <f t="shared" si="9"/>
        <v>5.6566659199999994E-2</v>
      </c>
      <c r="O8" s="178">
        <f t="shared" si="10"/>
        <v>1.12148258E-2</v>
      </c>
      <c r="P8" s="179">
        <f t="shared" si="11"/>
        <v>7.2946296999999993E-3</v>
      </c>
    </row>
    <row r="9" spans="1:29" x14ac:dyDescent="0.15">
      <c r="A9" s="259" t="str">
        <f t="shared" si="1"/>
        <v>1703</v>
      </c>
      <c r="B9" s="5" t="s">
        <v>1396</v>
      </c>
      <c r="C9" s="230" t="s">
        <v>1271</v>
      </c>
      <c r="D9" s="230">
        <v>1.3141841099999999E-2</v>
      </c>
      <c r="E9" s="149" t="s">
        <v>1407</v>
      </c>
      <c r="F9" s="151">
        <v>0.1</v>
      </c>
      <c r="G9" s="178">
        <f t="shared" si="2"/>
        <v>2.6485161852800001E-2</v>
      </c>
      <c r="H9" s="178">
        <f t="shared" si="3"/>
        <v>0.2379309319</v>
      </c>
      <c r="I9" s="178">
        <f>SUMIFS($D:$D,$A:$A,E9,$C:$C,$I$1)</f>
        <v>4.0275494000000002E-3</v>
      </c>
      <c r="J9" s="178">
        <f t="shared" si="5"/>
        <v>9.3174847999999994E-3</v>
      </c>
      <c r="K9" s="178">
        <f t="shared" si="6"/>
        <v>1.56834644E-2</v>
      </c>
      <c r="L9" s="178">
        <f t="shared" si="7"/>
        <v>2.0254880000000002E-3</v>
      </c>
      <c r="M9" s="178">
        <f t="shared" si="8"/>
        <v>2.10571669E-2</v>
      </c>
      <c r="N9" s="178">
        <f t="shared" si="9"/>
        <v>1.5974416200000001E-2</v>
      </c>
      <c r="O9" s="178">
        <f t="shared" si="10"/>
        <v>1.5017954200000001E-2</v>
      </c>
      <c r="P9" s="179">
        <f t="shared" si="11"/>
        <v>1.47280803E-2</v>
      </c>
    </row>
    <row r="10" spans="1:29" x14ac:dyDescent="0.15">
      <c r="A10" s="259" t="str">
        <f t="shared" si="1"/>
        <v>1703</v>
      </c>
      <c r="B10" s="5" t="s">
        <v>1396</v>
      </c>
      <c r="C10" s="230" t="s">
        <v>1272</v>
      </c>
      <c r="D10" s="230">
        <v>2.61937181E-5</v>
      </c>
      <c r="E10" s="150" t="s">
        <v>1410</v>
      </c>
      <c r="F10" s="258">
        <v>0.1</v>
      </c>
      <c r="G10" s="50">
        <f t="shared" si="2"/>
        <v>2.64381167E-2</v>
      </c>
      <c r="H10" s="50">
        <f t="shared" si="3"/>
        <v>0.22767471269999998</v>
      </c>
      <c r="I10" s="50">
        <f t="shared" si="4"/>
        <v>1.6248667017910001E-3</v>
      </c>
      <c r="J10" s="50">
        <f t="shared" si="5"/>
        <v>1.3242025899999999E-2</v>
      </c>
      <c r="K10" s="50">
        <f t="shared" si="6"/>
        <v>1.36056863449E-2</v>
      </c>
      <c r="L10" s="50">
        <f t="shared" si="7"/>
        <v>1.4354668290000001E-4</v>
      </c>
      <c r="M10" s="50">
        <f t="shared" si="8"/>
        <v>2.7970956599999999E-2</v>
      </c>
      <c r="N10" s="50">
        <f t="shared" si="9"/>
        <v>9.5090214999999992E-3</v>
      </c>
      <c r="O10" s="50">
        <f t="shared" si="10"/>
        <v>1.76517928E-2</v>
      </c>
      <c r="P10" s="40">
        <f t="shared" si="11"/>
        <v>2.0241638900000001E-2</v>
      </c>
    </row>
    <row r="11" spans="1:29" x14ac:dyDescent="0.15">
      <c r="A11" s="259" t="str">
        <f t="shared" si="1"/>
        <v>1703</v>
      </c>
      <c r="B11" s="5" t="s">
        <v>1396</v>
      </c>
      <c r="C11" s="230" t="s">
        <v>1110</v>
      </c>
      <c r="D11" s="230">
        <v>1.8066368E-3</v>
      </c>
      <c r="E11" s="151"/>
      <c r="F11" s="5"/>
    </row>
    <row r="12" spans="1:29" x14ac:dyDescent="0.15">
      <c r="A12" s="259" t="str">
        <f t="shared" si="1"/>
        <v>1704</v>
      </c>
      <c r="B12" s="5" t="s">
        <v>1397</v>
      </c>
      <c r="C12" s="230" t="s">
        <v>1113</v>
      </c>
      <c r="D12" s="230">
        <v>1.0262785E-3</v>
      </c>
      <c r="E12" s="5"/>
      <c r="F12" s="5"/>
    </row>
    <row r="13" spans="1:29" x14ac:dyDescent="0.15">
      <c r="A13" s="259" t="str">
        <f t="shared" si="1"/>
        <v>1704</v>
      </c>
      <c r="B13" s="5" t="s">
        <v>1397</v>
      </c>
      <c r="C13" s="230" t="s">
        <v>1262</v>
      </c>
      <c r="D13" s="230">
        <v>0.2027599615</v>
      </c>
      <c r="E13" s="5"/>
      <c r="F13" s="5"/>
    </row>
    <row r="14" spans="1:29" x14ac:dyDescent="0.15">
      <c r="A14" s="259" t="str">
        <f t="shared" si="1"/>
        <v>1704</v>
      </c>
      <c r="B14" s="5" t="s">
        <v>1397</v>
      </c>
      <c r="C14" s="230" t="s">
        <v>1144</v>
      </c>
      <c r="D14" s="230">
        <v>8.2639567000000001E-3</v>
      </c>
      <c r="G14" s="230">
        <f t="shared" si="2"/>
        <v>0</v>
      </c>
    </row>
    <row r="15" spans="1:29" x14ac:dyDescent="0.15">
      <c r="A15" s="259" t="str">
        <f t="shared" si="1"/>
        <v>1704</v>
      </c>
      <c r="B15" s="5" t="s">
        <v>1397</v>
      </c>
      <c r="C15" s="230" t="s">
        <v>1145</v>
      </c>
      <c r="D15" s="230">
        <v>3.32638457336E-3</v>
      </c>
      <c r="G15" s="230">
        <f t="shared" si="2"/>
        <v>0</v>
      </c>
    </row>
    <row r="16" spans="1:29" x14ac:dyDescent="0.15">
      <c r="A16" s="259" t="str">
        <f t="shared" si="1"/>
        <v>1704</v>
      </c>
      <c r="B16" s="5" t="s">
        <v>1397</v>
      </c>
      <c r="C16" s="230" t="s">
        <v>1268</v>
      </c>
      <c r="D16" s="230">
        <v>3.6225712900000005E-2</v>
      </c>
      <c r="G16" s="230">
        <f t="shared" si="2"/>
        <v>0</v>
      </c>
    </row>
    <row r="17" spans="1:7" x14ac:dyDescent="0.15">
      <c r="A17" s="259" t="str">
        <f t="shared" si="1"/>
        <v>1704</v>
      </c>
      <c r="B17" s="5" t="s">
        <v>1397</v>
      </c>
      <c r="C17" s="230" t="s">
        <v>1115</v>
      </c>
      <c r="D17" s="230">
        <v>5.8258123700000001E-5</v>
      </c>
      <c r="G17" s="230">
        <f t="shared" si="2"/>
        <v>0</v>
      </c>
    </row>
    <row r="18" spans="1:7" x14ac:dyDescent="0.15">
      <c r="A18" s="259" t="str">
        <f t="shared" si="1"/>
        <v>1704</v>
      </c>
      <c r="B18" s="5" t="s">
        <v>1397</v>
      </c>
      <c r="C18" s="230" t="s">
        <v>1270</v>
      </c>
      <c r="D18" s="230">
        <v>4.9634538100999997E-3</v>
      </c>
      <c r="G18" s="230">
        <f t="shared" si="2"/>
        <v>0</v>
      </c>
    </row>
    <row r="19" spans="1:7" x14ac:dyDescent="0.15">
      <c r="A19" s="259" t="str">
        <f t="shared" si="1"/>
        <v>1704</v>
      </c>
      <c r="B19" s="5" t="s">
        <v>1397</v>
      </c>
      <c r="C19" s="230" t="s">
        <v>1271</v>
      </c>
      <c r="D19" s="230">
        <v>9.4761080000000004E-4</v>
      </c>
      <c r="G19" s="230">
        <f t="shared" si="2"/>
        <v>0</v>
      </c>
    </row>
    <row r="20" spans="1:7" x14ac:dyDescent="0.15">
      <c r="A20" s="259" t="str">
        <f t="shared" si="1"/>
        <v>1704</v>
      </c>
      <c r="B20" s="5" t="s">
        <v>1397</v>
      </c>
      <c r="C20" s="230" t="s">
        <v>1272</v>
      </c>
      <c r="D20" s="230">
        <v>1.8351479999999999E-4</v>
      </c>
      <c r="G20" s="230">
        <f t="shared" si="2"/>
        <v>0</v>
      </c>
    </row>
    <row r="21" spans="1:7" x14ac:dyDescent="0.15">
      <c r="A21" s="259" t="str">
        <f t="shared" si="1"/>
        <v>1704</v>
      </c>
      <c r="B21" s="5" t="s">
        <v>1397</v>
      </c>
      <c r="C21" s="230" t="s">
        <v>1110</v>
      </c>
      <c r="D21" s="230">
        <v>3.9002704999999997E-3</v>
      </c>
      <c r="G21" s="230">
        <f t="shared" si="2"/>
        <v>0</v>
      </c>
    </row>
    <row r="22" spans="1:7" x14ac:dyDescent="0.15">
      <c r="A22" s="259" t="str">
        <f t="shared" si="1"/>
        <v>1705</v>
      </c>
      <c r="B22" s="5" t="s">
        <v>1398</v>
      </c>
      <c r="C22" s="230" t="s">
        <v>1113</v>
      </c>
      <c r="D22" s="230">
        <v>1.4760782537000001E-3</v>
      </c>
      <c r="G22" s="230">
        <f t="shared" si="2"/>
        <v>0</v>
      </c>
    </row>
    <row r="23" spans="1:7" x14ac:dyDescent="0.15">
      <c r="A23" s="259" t="str">
        <f t="shared" si="1"/>
        <v>1705</v>
      </c>
      <c r="B23" s="5" t="s">
        <v>1398</v>
      </c>
      <c r="C23" s="230" t="s">
        <v>1262</v>
      </c>
      <c r="D23" s="230">
        <v>0.21540481539999998</v>
      </c>
      <c r="G23" s="230">
        <f t="shared" si="2"/>
        <v>0</v>
      </c>
    </row>
    <row r="24" spans="1:7" x14ac:dyDescent="0.15">
      <c r="A24" s="259" t="str">
        <f t="shared" si="1"/>
        <v>1705</v>
      </c>
      <c r="B24" s="5" t="s">
        <v>1398</v>
      </c>
      <c r="C24" s="230" t="s">
        <v>1144</v>
      </c>
      <c r="D24" s="230">
        <v>7.2644678000000004E-3</v>
      </c>
      <c r="G24" s="230">
        <f t="shared" si="2"/>
        <v>0</v>
      </c>
    </row>
    <row r="25" spans="1:7" x14ac:dyDescent="0.15">
      <c r="A25" s="259" t="str">
        <f t="shared" si="1"/>
        <v>1705</v>
      </c>
      <c r="B25" s="5" t="s">
        <v>1398</v>
      </c>
      <c r="C25" s="230" t="s">
        <v>1145</v>
      </c>
      <c r="D25" s="230">
        <v>1.8330665000000001E-3</v>
      </c>
      <c r="G25" s="230">
        <f t="shared" si="2"/>
        <v>0</v>
      </c>
    </row>
    <row r="26" spans="1:7" x14ac:dyDescent="0.15">
      <c r="A26" s="259" t="str">
        <f t="shared" si="1"/>
        <v>1705</v>
      </c>
      <c r="B26" s="5" t="s">
        <v>1398</v>
      </c>
      <c r="C26" s="230" t="s">
        <v>1268</v>
      </c>
      <c r="D26" s="230">
        <v>4.4615076400000002E-2</v>
      </c>
      <c r="G26" s="230">
        <f t="shared" si="2"/>
        <v>0</v>
      </c>
    </row>
    <row r="27" spans="1:7" x14ac:dyDescent="0.15">
      <c r="A27" s="259" t="str">
        <f t="shared" si="1"/>
        <v>1705</v>
      </c>
      <c r="B27" s="5" t="s">
        <v>1398</v>
      </c>
      <c r="C27" s="230" t="s">
        <v>1115</v>
      </c>
      <c r="D27" s="230">
        <v>3.5511354599999997E-5</v>
      </c>
      <c r="G27" s="230">
        <f t="shared" si="2"/>
        <v>0</v>
      </c>
    </row>
    <row r="28" spans="1:7" x14ac:dyDescent="0.15">
      <c r="A28" s="259" t="str">
        <f t="shared" si="1"/>
        <v>1705</v>
      </c>
      <c r="B28" s="5" t="s">
        <v>1398</v>
      </c>
      <c r="C28" s="230" t="s">
        <v>1270</v>
      </c>
      <c r="D28" s="230">
        <v>1.27079798E-2</v>
      </c>
      <c r="G28" s="230">
        <f t="shared" si="2"/>
        <v>0</v>
      </c>
    </row>
    <row r="29" spans="1:7" x14ac:dyDescent="0.15">
      <c r="A29" s="259" t="str">
        <f t="shared" si="1"/>
        <v>1705</v>
      </c>
      <c r="B29" s="5" t="s">
        <v>1398</v>
      </c>
      <c r="C29" s="230" t="s">
        <v>1271</v>
      </c>
      <c r="D29" s="230">
        <v>4.5988944000000004E-2</v>
      </c>
      <c r="G29" s="230">
        <f t="shared" si="2"/>
        <v>0</v>
      </c>
    </row>
    <row r="30" spans="1:7" x14ac:dyDescent="0.15">
      <c r="A30" s="259" t="str">
        <f t="shared" si="1"/>
        <v>1705</v>
      </c>
      <c r="B30" s="5" t="s">
        <v>1398</v>
      </c>
      <c r="C30" s="230" t="s">
        <v>1272</v>
      </c>
      <c r="D30" s="230">
        <v>6.7000449999999993E-4</v>
      </c>
      <c r="G30" s="230">
        <f t="shared" si="2"/>
        <v>0</v>
      </c>
    </row>
    <row r="31" spans="1:7" x14ac:dyDescent="0.15">
      <c r="A31" s="259" t="str">
        <f t="shared" si="1"/>
        <v>1705</v>
      </c>
      <c r="B31" s="5" t="s">
        <v>1398</v>
      </c>
      <c r="C31" s="230" t="s">
        <v>1110</v>
      </c>
      <c r="D31" s="230">
        <v>4.9124239000000007E-3</v>
      </c>
      <c r="G31" s="230">
        <f t="shared" si="2"/>
        <v>0</v>
      </c>
    </row>
    <row r="32" spans="1:7" x14ac:dyDescent="0.15">
      <c r="A32" s="259" t="str">
        <f t="shared" si="1"/>
        <v>1706</v>
      </c>
      <c r="B32" s="5" t="s">
        <v>1399</v>
      </c>
      <c r="C32" s="230" t="s">
        <v>1113</v>
      </c>
      <c r="D32" s="230">
        <v>3.8557092000000002E-3</v>
      </c>
      <c r="G32" s="230">
        <f t="shared" si="2"/>
        <v>0</v>
      </c>
    </row>
    <row r="33" spans="1:7" x14ac:dyDescent="0.15">
      <c r="A33" s="259" t="str">
        <f t="shared" si="1"/>
        <v>1706</v>
      </c>
      <c r="B33" s="5" t="s">
        <v>1399</v>
      </c>
      <c r="C33" s="230" t="s">
        <v>1262</v>
      </c>
      <c r="D33" s="230">
        <v>0.22012668520000003</v>
      </c>
      <c r="G33" s="230">
        <f t="shared" si="2"/>
        <v>0</v>
      </c>
    </row>
    <row r="34" spans="1:7" x14ac:dyDescent="0.15">
      <c r="A34" s="259" t="str">
        <f t="shared" si="1"/>
        <v>1706</v>
      </c>
      <c r="B34" s="5" t="s">
        <v>1399</v>
      </c>
      <c r="C34" s="230" t="s">
        <v>1144</v>
      </c>
      <c r="D34" s="230">
        <v>4.0783116000000005E-3</v>
      </c>
      <c r="G34" s="230">
        <f t="shared" si="2"/>
        <v>0</v>
      </c>
    </row>
    <row r="35" spans="1:7" x14ac:dyDescent="0.15">
      <c r="A35" s="259" t="str">
        <f t="shared" si="1"/>
        <v>1706</v>
      </c>
      <c r="B35" s="5" t="s">
        <v>1399</v>
      </c>
      <c r="C35" s="230" t="s">
        <v>1145</v>
      </c>
      <c r="D35" s="230">
        <v>5.65264990018E-3</v>
      </c>
      <c r="G35" s="230">
        <f t="shared" si="2"/>
        <v>0</v>
      </c>
    </row>
    <row r="36" spans="1:7" x14ac:dyDescent="0.15">
      <c r="A36" s="259" t="str">
        <f t="shared" si="1"/>
        <v>1706</v>
      </c>
      <c r="B36" s="5" t="s">
        <v>1399</v>
      </c>
      <c r="C36" s="230" t="s">
        <v>1268</v>
      </c>
      <c r="D36" s="230">
        <v>3.3209768200000003E-2</v>
      </c>
      <c r="G36" s="230">
        <f t="shared" si="2"/>
        <v>0</v>
      </c>
    </row>
    <row r="37" spans="1:7" x14ac:dyDescent="0.15">
      <c r="A37" s="259" t="str">
        <f t="shared" si="1"/>
        <v>1706</v>
      </c>
      <c r="B37" s="5" t="s">
        <v>1399</v>
      </c>
      <c r="C37" s="230" t="s">
        <v>1115</v>
      </c>
      <c r="D37" s="230">
        <v>8.8843919999999994E-4</v>
      </c>
      <c r="G37" s="230">
        <f t="shared" si="2"/>
        <v>0</v>
      </c>
    </row>
    <row r="38" spans="1:7" x14ac:dyDescent="0.15">
      <c r="A38" s="259" t="str">
        <f t="shared" si="1"/>
        <v>1706</v>
      </c>
      <c r="B38" s="5" t="s">
        <v>1399</v>
      </c>
      <c r="C38" s="230" t="s">
        <v>1270</v>
      </c>
      <c r="D38" s="230">
        <v>1.1894686999999999E-2</v>
      </c>
      <c r="G38" s="230">
        <f t="shared" si="2"/>
        <v>0</v>
      </c>
    </row>
    <row r="39" spans="1:7" x14ac:dyDescent="0.15">
      <c r="A39" s="259" t="str">
        <f t="shared" si="1"/>
        <v>1706</v>
      </c>
      <c r="B39" s="5" t="s">
        <v>1399</v>
      </c>
      <c r="C39" s="230" t="s">
        <v>1271</v>
      </c>
      <c r="D39" s="230">
        <v>2.9057313E-3</v>
      </c>
      <c r="G39" s="230">
        <f t="shared" si="2"/>
        <v>0</v>
      </c>
    </row>
    <row r="40" spans="1:7" x14ac:dyDescent="0.15">
      <c r="A40" s="259" t="str">
        <f t="shared" si="1"/>
        <v>1706</v>
      </c>
      <c r="B40" s="5" t="s">
        <v>1399</v>
      </c>
      <c r="C40" s="230" t="s">
        <v>1272</v>
      </c>
      <c r="D40" s="230">
        <v>6.3493059299999993E-5</v>
      </c>
      <c r="G40" s="230">
        <f t="shared" si="2"/>
        <v>0</v>
      </c>
    </row>
    <row r="41" spans="1:7" x14ac:dyDescent="0.15">
      <c r="A41" s="259" t="str">
        <f t="shared" si="1"/>
        <v>1706</v>
      </c>
      <c r="B41" s="5" t="s">
        <v>1399</v>
      </c>
      <c r="C41" s="230" t="s">
        <v>1110</v>
      </c>
      <c r="D41" s="230">
        <v>8.1148074999999997E-3</v>
      </c>
      <c r="G41" s="230">
        <f t="shared" si="2"/>
        <v>0</v>
      </c>
    </row>
    <row r="42" spans="1:7" x14ac:dyDescent="0.15">
      <c r="A42" s="259" t="str">
        <f t="shared" si="1"/>
        <v>1707</v>
      </c>
      <c r="B42" s="5" t="s">
        <v>1400</v>
      </c>
      <c r="C42" s="230" t="s">
        <v>1113</v>
      </c>
      <c r="D42" s="230">
        <v>1.1005853199999999E-2</v>
      </c>
      <c r="G42" s="230">
        <f t="shared" si="2"/>
        <v>0</v>
      </c>
    </row>
    <row r="43" spans="1:7" x14ac:dyDescent="0.15">
      <c r="A43" s="259" t="str">
        <f t="shared" si="1"/>
        <v>1707</v>
      </c>
      <c r="B43" s="5" t="s">
        <v>1400</v>
      </c>
      <c r="C43" s="230" t="s">
        <v>1262</v>
      </c>
      <c r="D43" s="230">
        <v>0.2496364032</v>
      </c>
      <c r="G43" s="230">
        <f t="shared" si="2"/>
        <v>0</v>
      </c>
    </row>
    <row r="44" spans="1:7" x14ac:dyDescent="0.15">
      <c r="A44" s="259" t="str">
        <f t="shared" si="1"/>
        <v>1707</v>
      </c>
      <c r="B44" s="5" t="s">
        <v>1400</v>
      </c>
      <c r="C44" s="230" t="s">
        <v>1144</v>
      </c>
      <c r="D44" s="230">
        <v>5.5245715000000004E-3</v>
      </c>
      <c r="G44" s="230">
        <f t="shared" si="2"/>
        <v>0</v>
      </c>
    </row>
    <row r="45" spans="1:7" x14ac:dyDescent="0.15">
      <c r="A45" s="259" t="str">
        <f t="shared" si="1"/>
        <v>1707</v>
      </c>
      <c r="B45" s="5" t="s">
        <v>1400</v>
      </c>
      <c r="C45" s="230" t="s">
        <v>1145</v>
      </c>
      <c r="D45" s="230">
        <v>3.7665673000000003E-3</v>
      </c>
      <c r="G45" s="230">
        <f t="shared" si="2"/>
        <v>0</v>
      </c>
    </row>
    <row r="46" spans="1:7" x14ac:dyDescent="0.15">
      <c r="A46" s="259" t="str">
        <f t="shared" si="1"/>
        <v>1707</v>
      </c>
      <c r="B46" s="5" t="s">
        <v>1400</v>
      </c>
      <c r="C46" s="230" t="s">
        <v>1268</v>
      </c>
      <c r="D46" s="230">
        <v>3.5348543300000007E-2</v>
      </c>
      <c r="G46" s="230">
        <f t="shared" si="2"/>
        <v>0</v>
      </c>
    </row>
    <row r="47" spans="1:7" x14ac:dyDescent="0.15">
      <c r="A47" s="259" t="str">
        <f t="shared" si="1"/>
        <v>1707</v>
      </c>
      <c r="B47" s="5" t="s">
        <v>1400</v>
      </c>
      <c r="C47" s="230" t="s">
        <v>1115</v>
      </c>
      <c r="D47" s="230">
        <v>7.7740715999999998E-3</v>
      </c>
      <c r="G47" s="230">
        <f t="shared" si="2"/>
        <v>0</v>
      </c>
    </row>
    <row r="48" spans="1:7" x14ac:dyDescent="0.15">
      <c r="A48" s="259" t="str">
        <f t="shared" si="1"/>
        <v>1707</v>
      </c>
      <c r="B48" s="5" t="s">
        <v>1400</v>
      </c>
      <c r="C48" s="230" t="s">
        <v>1270</v>
      </c>
      <c r="D48" s="230">
        <v>1.6160853900000001E-2</v>
      </c>
      <c r="G48" s="230">
        <f t="shared" si="2"/>
        <v>0</v>
      </c>
    </row>
    <row r="49" spans="1:7" x14ac:dyDescent="0.15">
      <c r="A49" s="259" t="str">
        <f t="shared" si="1"/>
        <v>1707</v>
      </c>
      <c r="B49" s="5" t="s">
        <v>1400</v>
      </c>
      <c r="C49" s="230" t="s">
        <v>1271</v>
      </c>
      <c r="D49" s="230">
        <v>3.9325651000000003E-3</v>
      </c>
      <c r="G49" s="230">
        <f t="shared" si="2"/>
        <v>0</v>
      </c>
    </row>
    <row r="50" spans="1:7" x14ac:dyDescent="0.15">
      <c r="A50" s="259" t="str">
        <f t="shared" si="1"/>
        <v>1707</v>
      </c>
      <c r="B50" s="5" t="s">
        <v>1400</v>
      </c>
      <c r="C50" s="230" t="s">
        <v>1272</v>
      </c>
      <c r="D50" s="230">
        <v>1.4442414000000001E-3</v>
      </c>
      <c r="G50" s="230">
        <f t="shared" si="2"/>
        <v>0</v>
      </c>
    </row>
    <row r="51" spans="1:7" x14ac:dyDescent="0.15">
      <c r="A51" s="259" t="str">
        <f t="shared" si="1"/>
        <v>1707</v>
      </c>
      <c r="B51" s="5" t="s">
        <v>1400</v>
      </c>
      <c r="C51" s="230" t="s">
        <v>1110</v>
      </c>
      <c r="D51" s="230">
        <v>4.9009151000000001E-3</v>
      </c>
      <c r="G51" s="230">
        <f t="shared" si="2"/>
        <v>0</v>
      </c>
    </row>
    <row r="52" spans="1:7" x14ac:dyDescent="0.15">
      <c r="A52" s="259" t="str">
        <f t="shared" si="1"/>
        <v>1708</v>
      </c>
      <c r="B52" s="5" t="s">
        <v>1401</v>
      </c>
      <c r="C52" s="230" t="s">
        <v>1113</v>
      </c>
      <c r="D52" s="230">
        <v>1.31443658E-2</v>
      </c>
    </row>
    <row r="53" spans="1:7" x14ac:dyDescent="0.15">
      <c r="A53" s="259" t="str">
        <f t="shared" si="1"/>
        <v>1708</v>
      </c>
      <c r="B53" s="5" t="s">
        <v>1401</v>
      </c>
      <c r="C53" s="230" t="s">
        <v>1262</v>
      </c>
      <c r="D53" s="230">
        <v>0.2237018187</v>
      </c>
    </row>
    <row r="54" spans="1:7" x14ac:dyDescent="0.15">
      <c r="A54" s="259" t="str">
        <f t="shared" si="1"/>
        <v>1708</v>
      </c>
      <c r="B54" s="5" t="s">
        <v>1401</v>
      </c>
      <c r="C54" s="230" t="s">
        <v>1144</v>
      </c>
      <c r="D54" s="230">
        <v>6.7085369999999997E-3</v>
      </c>
    </row>
    <row r="55" spans="1:7" x14ac:dyDescent="0.15">
      <c r="A55" s="259" t="str">
        <f t="shared" si="1"/>
        <v>1708</v>
      </c>
      <c r="B55" s="5" t="s">
        <v>1401</v>
      </c>
      <c r="C55" s="230" t="s">
        <v>1145</v>
      </c>
      <c r="D55" s="230">
        <v>3.3024007000000003E-3</v>
      </c>
    </row>
    <row r="56" spans="1:7" x14ac:dyDescent="0.15">
      <c r="A56" s="259" t="str">
        <f t="shared" si="1"/>
        <v>1708</v>
      </c>
      <c r="B56" s="5" t="s">
        <v>1401</v>
      </c>
      <c r="C56" s="230" t="s">
        <v>1268</v>
      </c>
      <c r="D56" s="230">
        <v>2.4150443799999997E-2</v>
      </c>
    </row>
    <row r="57" spans="1:7" x14ac:dyDescent="0.15">
      <c r="A57" s="259" t="str">
        <f t="shared" si="1"/>
        <v>1708</v>
      </c>
      <c r="B57" s="5" t="s">
        <v>1401</v>
      </c>
      <c r="C57" s="230" t="s">
        <v>1115</v>
      </c>
      <c r="D57" s="230">
        <v>2.3644037E-3</v>
      </c>
    </row>
    <row r="58" spans="1:7" x14ac:dyDescent="0.15">
      <c r="A58" s="259" t="str">
        <f t="shared" si="1"/>
        <v>1708</v>
      </c>
      <c r="B58" s="5" t="s">
        <v>1401</v>
      </c>
      <c r="C58" s="230" t="s">
        <v>1270</v>
      </c>
      <c r="D58" s="230">
        <v>1.7257864900000003E-2</v>
      </c>
    </row>
    <row r="59" spans="1:7" x14ac:dyDescent="0.15">
      <c r="A59" s="259" t="str">
        <f t="shared" si="1"/>
        <v>1708</v>
      </c>
      <c r="B59" s="5" t="s">
        <v>1401</v>
      </c>
      <c r="C59" s="230" t="s">
        <v>1271</v>
      </c>
      <c r="D59" s="230">
        <v>5.6566659199999994E-2</v>
      </c>
    </row>
    <row r="60" spans="1:7" x14ac:dyDescent="0.15">
      <c r="A60" s="259" t="str">
        <f t="shared" si="1"/>
        <v>1708</v>
      </c>
      <c r="B60" s="5" t="s">
        <v>1401</v>
      </c>
      <c r="C60" s="230" t="s">
        <v>1272</v>
      </c>
      <c r="D60" s="230">
        <v>1.12148258E-2</v>
      </c>
    </row>
    <row r="61" spans="1:7" x14ac:dyDescent="0.15">
      <c r="A61" s="259" t="str">
        <f t="shared" si="1"/>
        <v>1708</v>
      </c>
      <c r="B61" s="5" t="s">
        <v>1401</v>
      </c>
      <c r="C61" s="230" t="s">
        <v>1110</v>
      </c>
      <c r="D61" s="230">
        <v>7.2946296999999993E-3</v>
      </c>
    </row>
    <row r="62" spans="1:7" x14ac:dyDescent="0.15">
      <c r="A62" s="259" t="str">
        <f t="shared" si="1"/>
        <v>1709</v>
      </c>
      <c r="B62" s="5" t="s">
        <v>1423</v>
      </c>
      <c r="C62" s="230" t="s">
        <v>1113</v>
      </c>
      <c r="D62" s="230">
        <v>2.6485161852800001E-2</v>
      </c>
    </row>
    <row r="63" spans="1:7" x14ac:dyDescent="0.15">
      <c r="A63" s="259" t="str">
        <f t="shared" si="1"/>
        <v>1709</v>
      </c>
      <c r="B63" s="5" t="s">
        <v>1423</v>
      </c>
      <c r="C63" s="230" t="s">
        <v>1262</v>
      </c>
      <c r="D63" s="230">
        <v>0.2379309319</v>
      </c>
    </row>
    <row r="64" spans="1:7" x14ac:dyDescent="0.15">
      <c r="A64" s="259" t="str">
        <f t="shared" si="1"/>
        <v>1709</v>
      </c>
      <c r="B64" s="5" t="s">
        <v>1423</v>
      </c>
      <c r="C64" s="230" t="s">
        <v>1144</v>
      </c>
      <c r="D64" s="230">
        <v>4.0275494000000002E-3</v>
      </c>
    </row>
    <row r="65" spans="1:4" x14ac:dyDescent="0.15">
      <c r="A65" s="259" t="str">
        <f t="shared" si="1"/>
        <v>1709</v>
      </c>
      <c r="B65" s="5" t="s">
        <v>1423</v>
      </c>
      <c r="C65" s="230" t="s">
        <v>1145</v>
      </c>
      <c r="D65" s="230">
        <v>9.3174847999999994E-3</v>
      </c>
    </row>
    <row r="66" spans="1:4" x14ac:dyDescent="0.15">
      <c r="A66" s="259" t="str">
        <f t="shared" si="1"/>
        <v>1709</v>
      </c>
      <c r="B66" s="5" t="s">
        <v>1423</v>
      </c>
      <c r="C66" s="230" t="s">
        <v>1268</v>
      </c>
      <c r="D66" s="230">
        <v>1.56834644E-2</v>
      </c>
    </row>
    <row r="67" spans="1:4" x14ac:dyDescent="0.15">
      <c r="A67" s="259" t="str">
        <f t="shared" ref="A67:A81" si="12">RIGHT(B67,4)</f>
        <v>1709</v>
      </c>
      <c r="B67" s="5" t="s">
        <v>1423</v>
      </c>
      <c r="C67" s="230" t="s">
        <v>1115</v>
      </c>
      <c r="D67" s="230">
        <v>2.0254880000000002E-3</v>
      </c>
    </row>
    <row r="68" spans="1:4" x14ac:dyDescent="0.15">
      <c r="A68" s="259" t="str">
        <f t="shared" si="12"/>
        <v>1709</v>
      </c>
      <c r="B68" s="5" t="s">
        <v>1423</v>
      </c>
      <c r="C68" s="230" t="s">
        <v>1270</v>
      </c>
      <c r="D68" s="230">
        <v>2.10571669E-2</v>
      </c>
    </row>
    <row r="69" spans="1:4" x14ac:dyDescent="0.15">
      <c r="A69" s="259" t="str">
        <f t="shared" si="12"/>
        <v>1709</v>
      </c>
      <c r="B69" s="5" t="s">
        <v>1423</v>
      </c>
      <c r="C69" s="230" t="s">
        <v>1271</v>
      </c>
      <c r="D69" s="230">
        <v>1.5974416200000001E-2</v>
      </c>
    </row>
    <row r="70" spans="1:4" x14ac:dyDescent="0.15">
      <c r="A70" s="259" t="str">
        <f t="shared" si="12"/>
        <v>1709</v>
      </c>
      <c r="B70" s="5" t="s">
        <v>1423</v>
      </c>
      <c r="C70" s="230" t="s">
        <v>1272</v>
      </c>
      <c r="D70" s="230">
        <v>1.5017954200000001E-2</v>
      </c>
    </row>
    <row r="71" spans="1:4" x14ac:dyDescent="0.15">
      <c r="A71" s="259" t="str">
        <f t="shared" si="12"/>
        <v>1709</v>
      </c>
      <c r="B71" s="5" t="s">
        <v>1423</v>
      </c>
      <c r="C71" s="230" t="s">
        <v>1110</v>
      </c>
      <c r="D71" s="230">
        <v>1.47280803E-2</v>
      </c>
    </row>
    <row r="72" spans="1:4" x14ac:dyDescent="0.15">
      <c r="A72" s="259" t="str">
        <f t="shared" si="12"/>
        <v>1710</v>
      </c>
      <c r="B72" s="5" t="s">
        <v>1424</v>
      </c>
      <c r="C72" s="230" t="s">
        <v>1113</v>
      </c>
      <c r="D72" s="230">
        <v>2.64381167E-2</v>
      </c>
    </row>
    <row r="73" spans="1:4" x14ac:dyDescent="0.15">
      <c r="A73" s="259" t="str">
        <f t="shared" si="12"/>
        <v>1710</v>
      </c>
      <c r="B73" s="5" t="s">
        <v>1424</v>
      </c>
      <c r="C73" s="230" t="s">
        <v>1262</v>
      </c>
      <c r="D73" s="230">
        <v>0.22767471269999998</v>
      </c>
    </row>
    <row r="74" spans="1:4" x14ac:dyDescent="0.15">
      <c r="A74" s="259" t="str">
        <f t="shared" si="12"/>
        <v>1710</v>
      </c>
      <c r="B74" s="5" t="s">
        <v>1424</v>
      </c>
      <c r="C74" s="230" t="s">
        <v>1144</v>
      </c>
      <c r="D74" s="230">
        <v>1.6248667017910001E-3</v>
      </c>
    </row>
    <row r="75" spans="1:4" x14ac:dyDescent="0.15">
      <c r="A75" s="259" t="str">
        <f t="shared" si="12"/>
        <v>1710</v>
      </c>
      <c r="B75" s="5" t="s">
        <v>1424</v>
      </c>
      <c r="C75" s="230" t="s">
        <v>1145</v>
      </c>
      <c r="D75" s="230">
        <v>1.3242025899999999E-2</v>
      </c>
    </row>
    <row r="76" spans="1:4" x14ac:dyDescent="0.15">
      <c r="A76" s="259" t="str">
        <f t="shared" si="12"/>
        <v>1710</v>
      </c>
      <c r="B76" s="5" t="s">
        <v>1424</v>
      </c>
      <c r="C76" s="230" t="s">
        <v>1268</v>
      </c>
      <c r="D76" s="230">
        <v>1.36056863449E-2</v>
      </c>
    </row>
    <row r="77" spans="1:4" x14ac:dyDescent="0.15">
      <c r="A77" s="259" t="str">
        <f t="shared" si="12"/>
        <v>1710</v>
      </c>
      <c r="B77" s="5" t="s">
        <v>1424</v>
      </c>
      <c r="C77" s="230" t="s">
        <v>1115</v>
      </c>
      <c r="D77" s="230">
        <v>1.4354668290000001E-4</v>
      </c>
    </row>
    <row r="78" spans="1:4" x14ac:dyDescent="0.15">
      <c r="A78" s="259" t="str">
        <f t="shared" si="12"/>
        <v>1710</v>
      </c>
      <c r="B78" s="5" t="s">
        <v>1424</v>
      </c>
      <c r="C78" s="230" t="s">
        <v>1270</v>
      </c>
      <c r="D78" s="230">
        <v>2.7970956599999999E-2</v>
      </c>
    </row>
    <row r="79" spans="1:4" x14ac:dyDescent="0.15">
      <c r="A79" s="259" t="str">
        <f t="shared" si="12"/>
        <v>1710</v>
      </c>
      <c r="B79" s="5" t="s">
        <v>1424</v>
      </c>
      <c r="C79" s="230" t="s">
        <v>1271</v>
      </c>
      <c r="D79" s="230">
        <v>9.5090214999999992E-3</v>
      </c>
    </row>
    <row r="80" spans="1:4" x14ac:dyDescent="0.15">
      <c r="A80" s="259" t="str">
        <f t="shared" si="12"/>
        <v>1710</v>
      </c>
      <c r="B80" s="5" t="s">
        <v>1424</v>
      </c>
      <c r="C80" s="230" t="s">
        <v>1272</v>
      </c>
      <c r="D80" s="230">
        <v>1.76517928E-2</v>
      </c>
    </row>
    <row r="81" spans="1:4" x14ac:dyDescent="0.15">
      <c r="A81" s="259" t="str">
        <f t="shared" si="12"/>
        <v>1710</v>
      </c>
      <c r="B81" s="5" t="s">
        <v>1424</v>
      </c>
      <c r="C81" s="230" t="s">
        <v>1110</v>
      </c>
      <c r="D81" s="230">
        <v>2.0241638900000001E-2</v>
      </c>
    </row>
    <row r="82" spans="1:4" x14ac:dyDescent="0.15">
      <c r="B82" s="5"/>
    </row>
    <row r="83" spans="1:4" x14ac:dyDescent="0.15">
      <c r="B83" s="5"/>
    </row>
    <row r="84" spans="1:4" x14ac:dyDescent="0.15">
      <c r="B84" s="5"/>
    </row>
    <row r="85" spans="1:4" x14ac:dyDescent="0.15">
      <c r="B85" s="5"/>
    </row>
    <row r="86" spans="1:4" x14ac:dyDescent="0.15">
      <c r="B86" s="5"/>
    </row>
    <row r="87" spans="1:4" x14ac:dyDescent="0.15">
      <c r="B87" s="5"/>
    </row>
    <row r="88" spans="1:4" x14ac:dyDescent="0.15">
      <c r="B88" s="5"/>
    </row>
    <row r="89" spans="1:4" x14ac:dyDescent="0.15">
      <c r="B89" s="5"/>
    </row>
    <row r="90" spans="1:4" x14ac:dyDescent="0.15">
      <c r="B90" s="5"/>
    </row>
    <row r="91" spans="1:4" x14ac:dyDescent="0.15">
      <c r="B91" s="5"/>
    </row>
    <row r="92" spans="1:4" x14ac:dyDescent="0.15">
      <c r="B92" s="5"/>
    </row>
    <row r="93" spans="1:4" x14ac:dyDescent="0.15">
      <c r="B93" s="5"/>
    </row>
    <row r="94" spans="1:4" x14ac:dyDescent="0.15">
      <c r="B94" s="5"/>
    </row>
    <row r="95" spans="1:4" x14ac:dyDescent="0.15">
      <c r="B95" s="5"/>
    </row>
    <row r="96" spans="1:4" x14ac:dyDescent="0.15">
      <c r="B96" s="5"/>
    </row>
    <row r="97" spans="2:2" x14ac:dyDescent="0.15">
      <c r="B97" s="5"/>
    </row>
    <row r="98" spans="2:2" x14ac:dyDescent="0.15">
      <c r="B98" s="5"/>
    </row>
    <row r="99" spans="2:2" x14ac:dyDescent="0.15">
      <c r="B99" s="5"/>
    </row>
    <row r="100" spans="2:2" x14ac:dyDescent="0.15">
      <c r="B100" s="5"/>
    </row>
    <row r="101" spans="2:2" x14ac:dyDescent="0.15">
      <c r="B101" s="5"/>
    </row>
    <row r="102" spans="2:2" x14ac:dyDescent="0.15">
      <c r="B102" s="5"/>
    </row>
    <row r="103" spans="2:2" x14ac:dyDescent="0.15">
      <c r="B103" s="5"/>
    </row>
    <row r="104" spans="2:2" x14ac:dyDescent="0.15">
      <c r="B104" s="5"/>
    </row>
    <row r="105" spans="2:2" x14ac:dyDescent="0.15">
      <c r="B105" s="5"/>
    </row>
    <row r="106" spans="2:2" x14ac:dyDescent="0.15">
      <c r="B106" s="5"/>
    </row>
    <row r="107" spans="2:2" x14ac:dyDescent="0.15">
      <c r="B107" s="5"/>
    </row>
    <row r="108" spans="2:2" x14ac:dyDescent="0.15">
      <c r="B108" s="5"/>
    </row>
    <row r="109" spans="2:2" x14ac:dyDescent="0.15">
      <c r="B109" s="5"/>
    </row>
    <row r="110" spans="2:2" x14ac:dyDescent="0.15">
      <c r="B110" s="5"/>
    </row>
    <row r="111" spans="2:2" x14ac:dyDescent="0.15">
      <c r="B111" s="5"/>
    </row>
    <row r="112" spans="2:2" x14ac:dyDescent="0.15">
      <c r="B112" s="5"/>
    </row>
    <row r="113" spans="2:2" x14ac:dyDescent="0.15">
      <c r="B113" s="5"/>
    </row>
    <row r="114" spans="2:2" x14ac:dyDescent="0.15">
      <c r="B114" s="5"/>
    </row>
    <row r="115" spans="2:2" x14ac:dyDescent="0.15">
      <c r="B115" s="5"/>
    </row>
    <row r="116" spans="2:2" x14ac:dyDescent="0.15">
      <c r="B116" s="5"/>
    </row>
    <row r="117" spans="2:2" x14ac:dyDescent="0.15">
      <c r="B117" s="5"/>
    </row>
    <row r="118" spans="2:2" x14ac:dyDescent="0.15">
      <c r="B118" s="5"/>
    </row>
    <row r="119" spans="2:2" x14ac:dyDescent="0.15">
      <c r="B119" s="5"/>
    </row>
    <row r="120" spans="2:2" x14ac:dyDescent="0.15">
      <c r="B120" s="5"/>
    </row>
    <row r="121" spans="2:2" x14ac:dyDescent="0.15">
      <c r="B121" s="5"/>
    </row>
    <row r="122" spans="2:2" x14ac:dyDescent="0.15">
      <c r="B122" s="5"/>
    </row>
    <row r="123" spans="2:2" x14ac:dyDescent="0.15">
      <c r="B123" s="5"/>
    </row>
    <row r="124" spans="2:2" x14ac:dyDescent="0.15">
      <c r="B124" s="5"/>
    </row>
    <row r="125" spans="2:2" x14ac:dyDescent="0.15">
      <c r="B125" s="5"/>
    </row>
    <row r="126" spans="2:2" x14ac:dyDescent="0.15">
      <c r="B126" s="5"/>
    </row>
    <row r="127" spans="2:2" x14ac:dyDescent="0.15">
      <c r="B127" s="5"/>
    </row>
    <row r="128" spans="2:2" x14ac:dyDescent="0.15">
      <c r="B128" s="5"/>
    </row>
    <row r="129" spans="2:2" x14ac:dyDescent="0.15">
      <c r="B129" s="5"/>
    </row>
    <row r="130" spans="2:2" x14ac:dyDescent="0.15">
      <c r="B130" s="5"/>
    </row>
    <row r="131" spans="2:2" x14ac:dyDescent="0.15">
      <c r="B131" s="5"/>
    </row>
    <row r="132" spans="2:2" x14ac:dyDescent="0.15">
      <c r="B132" s="5"/>
    </row>
    <row r="133" spans="2:2" x14ac:dyDescent="0.15">
      <c r="B133" s="5"/>
    </row>
    <row r="134" spans="2:2" x14ac:dyDescent="0.15">
      <c r="B134" s="5"/>
    </row>
    <row r="135" spans="2:2" x14ac:dyDescent="0.15">
      <c r="B135" s="5"/>
    </row>
    <row r="136" spans="2:2" x14ac:dyDescent="0.15">
      <c r="B136" s="5"/>
    </row>
    <row r="137" spans="2:2" x14ac:dyDescent="0.15">
      <c r="B137" s="5"/>
    </row>
    <row r="138" spans="2:2" x14ac:dyDescent="0.15">
      <c r="B138" s="5"/>
    </row>
    <row r="139" spans="2:2" x14ac:dyDescent="0.15">
      <c r="B139" s="5"/>
    </row>
    <row r="140" spans="2:2" x14ac:dyDescent="0.15">
      <c r="B140" s="5"/>
    </row>
    <row r="141" spans="2:2" x14ac:dyDescent="0.15">
      <c r="B141" s="5"/>
    </row>
    <row r="142" spans="2:2" x14ac:dyDescent="0.15">
      <c r="B142" s="5"/>
    </row>
    <row r="143" spans="2:2" x14ac:dyDescent="0.15">
      <c r="B143" s="5"/>
    </row>
    <row r="144" spans="2:2" x14ac:dyDescent="0.15">
      <c r="B144" s="5"/>
    </row>
    <row r="145" spans="2:2" x14ac:dyDescent="0.15">
      <c r="B145" s="5"/>
    </row>
    <row r="146" spans="2:2" x14ac:dyDescent="0.15">
      <c r="B146" s="5"/>
    </row>
    <row r="147" spans="2:2" x14ac:dyDescent="0.15">
      <c r="B147" s="5"/>
    </row>
    <row r="148" spans="2:2" x14ac:dyDescent="0.15">
      <c r="B148" s="5"/>
    </row>
    <row r="149" spans="2:2" x14ac:dyDescent="0.15">
      <c r="B149" s="5"/>
    </row>
    <row r="150" spans="2:2" x14ac:dyDescent="0.15">
      <c r="B150" s="5"/>
    </row>
    <row r="151" spans="2:2" x14ac:dyDescent="0.15">
      <c r="B151" s="5"/>
    </row>
    <row r="152" spans="2:2" x14ac:dyDescent="0.15">
      <c r="B152" s="5"/>
    </row>
    <row r="153" spans="2:2" x14ac:dyDescent="0.15">
      <c r="B153" s="5"/>
    </row>
    <row r="154" spans="2:2" x14ac:dyDescent="0.15">
      <c r="B154" s="5"/>
    </row>
    <row r="155" spans="2:2" x14ac:dyDescent="0.15">
      <c r="B155" s="5"/>
    </row>
    <row r="156" spans="2:2" x14ac:dyDescent="0.15">
      <c r="B156" s="5"/>
    </row>
    <row r="157" spans="2:2" x14ac:dyDescent="0.15">
      <c r="B157" s="5"/>
    </row>
    <row r="158" spans="2:2" x14ac:dyDescent="0.15">
      <c r="B158" s="5"/>
    </row>
    <row r="159" spans="2:2" x14ac:dyDescent="0.15">
      <c r="B159" s="5"/>
    </row>
    <row r="160" spans="2:2" x14ac:dyDescent="0.15">
      <c r="B160" s="5"/>
    </row>
    <row r="161" spans="2:2" x14ac:dyDescent="0.15">
      <c r="B161" s="5"/>
    </row>
    <row r="162" spans="2:2" x14ac:dyDescent="0.15">
      <c r="B162" s="5"/>
    </row>
    <row r="163" spans="2:2" x14ac:dyDescent="0.15">
      <c r="B163" s="5"/>
    </row>
    <row r="164" spans="2:2" x14ac:dyDescent="0.15">
      <c r="B164" s="5"/>
    </row>
    <row r="165" spans="2:2" x14ac:dyDescent="0.15">
      <c r="B165" s="5"/>
    </row>
    <row r="166" spans="2:2" x14ac:dyDescent="0.15">
      <c r="B166" s="5"/>
    </row>
    <row r="167" spans="2:2" x14ac:dyDescent="0.15">
      <c r="B167" s="5"/>
    </row>
    <row r="168" spans="2:2" x14ac:dyDescent="0.15">
      <c r="B168" s="5"/>
    </row>
    <row r="169" spans="2:2" x14ac:dyDescent="0.15">
      <c r="B169" s="5"/>
    </row>
    <row r="170" spans="2:2" x14ac:dyDescent="0.15">
      <c r="B170" s="5"/>
    </row>
    <row r="171" spans="2:2" x14ac:dyDescent="0.15">
      <c r="B171" s="5"/>
    </row>
  </sheetData>
  <phoneticPr fontId="24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O774"/>
  <sheetViews>
    <sheetView workbookViewId="0">
      <pane ySplit="1" topLeftCell="A205" activePane="bottomLeft" state="frozen"/>
      <selection activeCell="C16" sqref="C16"/>
      <selection pane="bottomLeft" activeCell="A2" sqref="A2:A288"/>
    </sheetView>
  </sheetViews>
  <sheetFormatPr defaultRowHeight="13.5" x14ac:dyDescent="0.15"/>
  <cols>
    <col min="1" max="13" width="9" style="230"/>
    <col min="14" max="14" width="11.5" style="230" customWidth="1"/>
    <col min="15" max="16384" width="9" style="230"/>
  </cols>
  <sheetData>
    <row r="1" spans="1:15" x14ac:dyDescent="0.15">
      <c r="A1" s="230" t="s">
        <v>1097</v>
      </c>
      <c r="B1" s="230" t="s">
        <v>1098</v>
      </c>
      <c r="C1" s="230" t="s">
        <v>1099</v>
      </c>
      <c r="D1" s="230" t="s">
        <v>1100</v>
      </c>
      <c r="E1" s="230" t="s">
        <v>1101</v>
      </c>
      <c r="F1" s="230" t="s">
        <v>1102</v>
      </c>
      <c r="G1" s="230" t="s">
        <v>1103</v>
      </c>
      <c r="H1" s="230" t="s">
        <v>1104</v>
      </c>
      <c r="I1" s="230" t="s">
        <v>1105</v>
      </c>
      <c r="J1" s="230" t="s">
        <v>1106</v>
      </c>
      <c r="K1" s="230" t="s">
        <v>1107</v>
      </c>
      <c r="L1" s="230" t="s">
        <v>1108</v>
      </c>
      <c r="M1" s="230" t="s">
        <v>1109</v>
      </c>
    </row>
    <row r="2" spans="1:15" x14ac:dyDescent="0.15">
      <c r="A2" s="5" t="s">
        <v>1396</v>
      </c>
      <c r="B2" s="230" t="s">
        <v>1113</v>
      </c>
      <c r="C2" s="230">
        <v>1</v>
      </c>
      <c r="D2" s="230">
        <v>45891</v>
      </c>
      <c r="E2" s="230">
        <v>0.3967304384</v>
      </c>
      <c r="F2" s="230">
        <v>4528</v>
      </c>
      <c r="G2" s="230">
        <v>0.41836828980000001</v>
      </c>
      <c r="H2" s="230">
        <v>2.1637851400000001E-2</v>
      </c>
      <c r="I2" s="230">
        <v>1.0545404367</v>
      </c>
      <c r="J2" s="230">
        <v>5.3105066999999999E-2</v>
      </c>
      <c r="K2" s="148">
        <v>1.1490795000000001E-3</v>
      </c>
      <c r="L2" s="148">
        <v>1.1490795000000001E-3</v>
      </c>
      <c r="M2" s="230">
        <f>IF(B2=B1,"",SUMIFS($K:$K,$B:$B,B2,$A:$A,A2))</f>
        <v>4.153936228415E-3</v>
      </c>
    </row>
    <row r="3" spans="1:15" hidden="1" x14ac:dyDescent="0.15">
      <c r="A3" s="5" t="s">
        <v>1396</v>
      </c>
      <c r="B3" s="230" t="s">
        <v>1113</v>
      </c>
      <c r="C3" s="230">
        <v>2</v>
      </c>
      <c r="D3" s="230">
        <v>22962</v>
      </c>
      <c r="E3" s="230">
        <v>0.19850786270000001</v>
      </c>
      <c r="F3" s="230">
        <v>2137</v>
      </c>
      <c r="G3" s="230">
        <v>0.19744987529999999</v>
      </c>
      <c r="H3" s="230">
        <v>-1.057987E-3</v>
      </c>
      <c r="I3" s="230">
        <v>0.99467029969999998</v>
      </c>
      <c r="J3" s="230">
        <v>-5.3439539999999997E-3</v>
      </c>
      <c r="K3" s="148">
        <v>5.6538359000000002E-6</v>
      </c>
      <c r="L3" s="230">
        <v>1.1547333999999999E-3</v>
      </c>
      <c r="M3" s="230" t="str">
        <f t="shared" ref="M3:M66" si="0">IF(B3=B2,"",SUMIFS($K:$K,$B:$B,B3,$A:$A,A3))</f>
        <v/>
      </c>
      <c r="O3" s="5"/>
    </row>
    <row r="4" spans="1:15" hidden="1" x14ac:dyDescent="0.15">
      <c r="A4" s="5" t="s">
        <v>1396</v>
      </c>
      <c r="B4" s="230" t="s">
        <v>1113</v>
      </c>
      <c r="C4" s="230">
        <v>3</v>
      </c>
      <c r="D4" s="230">
        <v>15369</v>
      </c>
      <c r="E4" s="230">
        <v>0.13286592380000001</v>
      </c>
      <c r="F4" s="230">
        <v>1469</v>
      </c>
      <c r="G4" s="230">
        <v>0.13572946499999999</v>
      </c>
      <c r="H4" s="230">
        <v>2.8635412999999999E-3</v>
      </c>
      <c r="I4" s="230">
        <v>1.0215521118999999</v>
      </c>
      <c r="J4" s="230">
        <v>2.1323149100000001E-2</v>
      </c>
      <c r="K4" s="148">
        <v>6.1059699999999994E-5</v>
      </c>
      <c r="L4" s="230">
        <v>1.2157931E-3</v>
      </c>
      <c r="M4" s="230" t="str">
        <f t="shared" si="0"/>
        <v/>
      </c>
      <c r="O4" s="5"/>
    </row>
    <row r="5" spans="1:15" hidden="1" x14ac:dyDescent="0.15">
      <c r="A5" s="5" t="s">
        <v>1396</v>
      </c>
      <c r="B5" s="230" t="s">
        <v>1113</v>
      </c>
      <c r="C5" s="230">
        <v>4</v>
      </c>
      <c r="D5" s="230">
        <v>22893</v>
      </c>
      <c r="E5" s="230">
        <v>0.19791135360000001</v>
      </c>
      <c r="F5" s="230">
        <v>1889</v>
      </c>
      <c r="G5" s="230">
        <v>0.17453571100000001</v>
      </c>
      <c r="H5" s="230">
        <v>-2.3375643000000002E-2</v>
      </c>
      <c r="I5" s="230">
        <v>0.88188831940000001</v>
      </c>
      <c r="J5" s="230">
        <v>-0.12568985299999999</v>
      </c>
      <c r="K5" s="148">
        <v>2.9380811E-3</v>
      </c>
      <c r="L5" s="230">
        <v>4.1538742000000002E-3</v>
      </c>
      <c r="M5" s="230" t="str">
        <f t="shared" si="0"/>
        <v/>
      </c>
      <c r="O5" s="5"/>
    </row>
    <row r="6" spans="1:15" hidden="1" x14ac:dyDescent="0.15">
      <c r="A6" s="5" t="s">
        <v>1396</v>
      </c>
      <c r="B6" s="230" t="s">
        <v>1113</v>
      </c>
      <c r="C6" s="230">
        <v>5</v>
      </c>
      <c r="D6" s="230">
        <v>8558</v>
      </c>
      <c r="E6" s="230">
        <v>7.3984421600000003E-2</v>
      </c>
      <c r="F6" s="230">
        <v>800</v>
      </c>
      <c r="G6" s="230">
        <v>7.3916658999999996E-2</v>
      </c>
      <c r="H6" s="230">
        <v>-6.7762999999999995E-5</v>
      </c>
      <c r="I6" s="230">
        <v>0.99908409590000002</v>
      </c>
      <c r="J6" s="230">
        <v>-9.1632400000000004E-4</v>
      </c>
      <c r="K6" s="148">
        <v>6.2092515E-8</v>
      </c>
      <c r="L6" s="148">
        <v>4.1539363000000001E-3</v>
      </c>
      <c r="M6" s="230" t="str">
        <f t="shared" si="0"/>
        <v/>
      </c>
      <c r="O6" s="5"/>
    </row>
    <row r="7" spans="1:15" x14ac:dyDescent="0.15">
      <c r="A7" s="5" t="s">
        <v>1396</v>
      </c>
      <c r="B7" s="230" t="s">
        <v>1262</v>
      </c>
      <c r="C7" s="230">
        <v>1</v>
      </c>
      <c r="D7" s="230">
        <v>9153</v>
      </c>
      <c r="E7" s="230">
        <v>7.9128232199999995E-2</v>
      </c>
      <c r="F7" s="230">
        <v>1716</v>
      </c>
      <c r="G7" s="230">
        <v>0.1585512335</v>
      </c>
      <c r="H7" s="230">
        <v>7.9423001300000004E-2</v>
      </c>
      <c r="I7" s="230">
        <v>2.0037252082000001</v>
      </c>
      <c r="J7" s="230">
        <v>0.69500805219999995</v>
      </c>
      <c r="K7" s="148">
        <v>5.5199625400000001E-2</v>
      </c>
      <c r="L7" s="148">
        <v>5.5199625400000001E-2</v>
      </c>
      <c r="M7" s="230">
        <f t="shared" si="0"/>
        <v>0.19760744390000001</v>
      </c>
      <c r="O7" s="5"/>
    </row>
    <row r="8" spans="1:15" hidden="1" x14ac:dyDescent="0.15">
      <c r="A8" s="5" t="s">
        <v>1396</v>
      </c>
      <c r="B8" s="230" t="s">
        <v>1262</v>
      </c>
      <c r="C8" s="230">
        <v>2</v>
      </c>
      <c r="D8" s="230">
        <v>33917</v>
      </c>
      <c r="E8" s="230">
        <v>0.29321449259999999</v>
      </c>
      <c r="F8" s="230">
        <v>3981</v>
      </c>
      <c r="G8" s="230">
        <v>0.36782777420000001</v>
      </c>
      <c r="H8" s="230">
        <v>7.4613281599999998E-2</v>
      </c>
      <c r="I8" s="230">
        <v>1.2544665543</v>
      </c>
      <c r="J8" s="230">
        <v>0.22671042590000001</v>
      </c>
      <c r="K8" s="148">
        <v>1.69156089E-2</v>
      </c>
      <c r="L8" s="148">
        <v>7.2115234299999997E-2</v>
      </c>
      <c r="M8" s="230" t="str">
        <f t="shared" si="0"/>
        <v/>
      </c>
      <c r="O8" s="5"/>
    </row>
    <row r="9" spans="1:15" hidden="1" x14ac:dyDescent="0.15">
      <c r="A9" s="5" t="s">
        <v>1396</v>
      </c>
      <c r="B9" s="230" t="s">
        <v>1262</v>
      </c>
      <c r="C9" s="230">
        <v>3</v>
      </c>
      <c r="D9" s="230">
        <v>49572</v>
      </c>
      <c r="E9" s="230">
        <v>0.42855290340000002</v>
      </c>
      <c r="F9" s="230">
        <v>3601</v>
      </c>
      <c r="G9" s="230">
        <v>0.33271736120000001</v>
      </c>
      <c r="H9" s="148">
        <v>-9.5835541999999996E-2</v>
      </c>
      <c r="I9" s="230">
        <v>0.77637406840000001</v>
      </c>
      <c r="J9" s="230">
        <v>-0.25312082800000002</v>
      </c>
      <c r="K9" s="148">
        <v>2.42579718E-2</v>
      </c>
      <c r="L9" s="230">
        <v>9.6373206099999997E-2</v>
      </c>
      <c r="M9" s="230" t="str">
        <f t="shared" si="0"/>
        <v/>
      </c>
    </row>
    <row r="10" spans="1:15" hidden="1" x14ac:dyDescent="0.15">
      <c r="A10" s="5" t="s">
        <v>1396</v>
      </c>
      <c r="B10" s="230" t="s">
        <v>1262</v>
      </c>
      <c r="C10" s="230">
        <v>4</v>
      </c>
      <c r="D10" s="230">
        <v>15160</v>
      </c>
      <c r="E10" s="230">
        <v>0.13105910630000001</v>
      </c>
      <c r="F10" s="230">
        <v>488</v>
      </c>
      <c r="G10" s="230">
        <v>4.5089162000000002E-2</v>
      </c>
      <c r="H10" s="230">
        <v>-8.5969944000000006E-2</v>
      </c>
      <c r="I10" s="230">
        <v>0.34403684909999999</v>
      </c>
      <c r="J10" s="230">
        <v>-1.067006508</v>
      </c>
      <c r="K10" s="148">
        <v>9.1730490100000006E-2</v>
      </c>
      <c r="L10" s="230">
        <v>0.1881036962</v>
      </c>
      <c r="M10" s="230" t="str">
        <f t="shared" si="0"/>
        <v/>
      </c>
    </row>
    <row r="11" spans="1:15" hidden="1" x14ac:dyDescent="0.15">
      <c r="A11" s="5" t="s">
        <v>1396</v>
      </c>
      <c r="B11" s="230" t="s">
        <v>1262</v>
      </c>
      <c r="C11" s="230">
        <v>5</v>
      </c>
      <c r="D11" s="230">
        <v>7871</v>
      </c>
      <c r="E11" s="230">
        <v>6.8045265499999993E-2</v>
      </c>
      <c r="F11" s="230">
        <v>1037</v>
      </c>
      <c r="G11" s="230">
        <v>9.5814469200000002E-2</v>
      </c>
      <c r="H11" s="230">
        <v>2.7769203700000002E-2</v>
      </c>
      <c r="I11" s="230">
        <v>1.4080989828999999</v>
      </c>
      <c r="J11" s="230">
        <v>0.3422405556</v>
      </c>
      <c r="K11" s="148">
        <v>9.5037477000000006E-3</v>
      </c>
      <c r="L11" s="230">
        <v>0.1976074438</v>
      </c>
      <c r="M11" s="230" t="str">
        <f t="shared" si="0"/>
        <v/>
      </c>
    </row>
    <row r="12" spans="1:15" x14ac:dyDescent="0.15">
      <c r="A12" s="5" t="s">
        <v>1396</v>
      </c>
      <c r="B12" s="230" t="s">
        <v>1144</v>
      </c>
      <c r="C12" s="230">
        <v>1</v>
      </c>
      <c r="D12" s="230">
        <v>22243</v>
      </c>
      <c r="E12" s="230">
        <v>0.19229206469999999</v>
      </c>
      <c r="F12" s="230">
        <v>2285</v>
      </c>
      <c r="G12" s="230">
        <v>0.2111244572</v>
      </c>
      <c r="H12" s="230">
        <v>1.88323925E-2</v>
      </c>
      <c r="I12" s="230">
        <v>1.0979363995</v>
      </c>
      <c r="J12" s="230">
        <v>9.3432417500000003E-2</v>
      </c>
      <c r="K12" s="230">
        <v>1.759556E-3</v>
      </c>
      <c r="L12" s="230">
        <v>1.759556E-3</v>
      </c>
      <c r="M12" s="230">
        <f t="shared" si="0"/>
        <v>5.1964007999999997E-3</v>
      </c>
    </row>
    <row r="13" spans="1:15" hidden="1" x14ac:dyDescent="0.15">
      <c r="A13" s="5" t="s">
        <v>1396</v>
      </c>
      <c r="B13" s="230" t="s">
        <v>1144</v>
      </c>
      <c r="C13" s="230">
        <v>2</v>
      </c>
      <c r="D13" s="230">
        <v>19637</v>
      </c>
      <c r="E13" s="230">
        <v>0.1697630389</v>
      </c>
      <c r="F13" s="230">
        <v>2012</v>
      </c>
      <c r="G13" s="230">
        <v>0.18590039729999999</v>
      </c>
      <c r="H13" s="230">
        <v>1.6137358399999999E-2</v>
      </c>
      <c r="I13" s="230">
        <v>1.0950581381</v>
      </c>
      <c r="J13" s="230">
        <v>9.0807455999999995E-2</v>
      </c>
      <c r="K13" s="148">
        <v>1.4653925E-3</v>
      </c>
      <c r="L13" s="230">
        <v>3.2249484000000002E-3</v>
      </c>
      <c r="M13" s="230" t="str">
        <f t="shared" si="0"/>
        <v/>
      </c>
    </row>
    <row r="14" spans="1:15" hidden="1" x14ac:dyDescent="0.15">
      <c r="A14" s="5" t="s">
        <v>1396</v>
      </c>
      <c r="B14" s="230" t="s">
        <v>1144</v>
      </c>
      <c r="C14" s="230">
        <v>3</v>
      </c>
      <c r="D14" s="230">
        <v>73793</v>
      </c>
      <c r="E14" s="230">
        <v>0.63794489639999996</v>
      </c>
      <c r="F14" s="230">
        <v>6526</v>
      </c>
      <c r="G14" s="230">
        <v>0.60297514549999998</v>
      </c>
      <c r="H14" s="230">
        <v>-3.4969751E-2</v>
      </c>
      <c r="I14" s="230">
        <v>0.94518374380000003</v>
      </c>
      <c r="J14" s="230">
        <v>-5.6375931999999997E-2</v>
      </c>
      <c r="K14" s="148">
        <v>1.9714522999999999E-3</v>
      </c>
      <c r="L14" s="230">
        <v>5.1964007000000001E-3</v>
      </c>
      <c r="M14" s="230" t="str">
        <f t="shared" si="0"/>
        <v/>
      </c>
    </row>
    <row r="15" spans="1:15" x14ac:dyDescent="0.15">
      <c r="A15" s="5" t="s">
        <v>1396</v>
      </c>
      <c r="B15" s="230" t="s">
        <v>1145</v>
      </c>
      <c r="C15" s="230">
        <v>1</v>
      </c>
      <c r="D15" s="230">
        <v>47082</v>
      </c>
      <c r="E15" s="230">
        <v>0.40702670460000001</v>
      </c>
      <c r="F15" s="230">
        <v>4618</v>
      </c>
      <c r="G15" s="230">
        <v>0.42668391389999999</v>
      </c>
      <c r="H15" s="230">
        <v>1.9657209299999999E-2</v>
      </c>
      <c r="I15" s="230">
        <v>1.0482946428</v>
      </c>
      <c r="J15" s="230">
        <v>4.7164694100000001E-2</v>
      </c>
      <c r="K15" s="230">
        <v>9.2712630000000001E-4</v>
      </c>
      <c r="L15" s="230">
        <v>9.2712630000000001E-4</v>
      </c>
      <c r="M15" s="230">
        <f t="shared" si="0"/>
        <v>2.9537443E-3</v>
      </c>
    </row>
    <row r="16" spans="1:15" hidden="1" x14ac:dyDescent="0.15">
      <c r="A16" s="5" t="s">
        <v>1396</v>
      </c>
      <c r="B16" s="230" t="s">
        <v>1145</v>
      </c>
      <c r="C16" s="230">
        <v>2</v>
      </c>
      <c r="D16" s="230">
        <v>38180</v>
      </c>
      <c r="E16" s="230">
        <v>0.33006838240000003</v>
      </c>
      <c r="F16" s="230">
        <v>3602</v>
      </c>
      <c r="G16" s="230">
        <v>0.33280975699999998</v>
      </c>
      <c r="H16" s="230">
        <v>2.7413746000000002E-3</v>
      </c>
      <c r="I16" s="230">
        <v>1.0083054746</v>
      </c>
      <c r="J16" s="230">
        <v>8.2711739999999992E-3</v>
      </c>
      <c r="K16" s="148">
        <v>2.2674400000000001E-5</v>
      </c>
      <c r="L16" s="230">
        <v>9.4980059999999998E-4</v>
      </c>
      <c r="M16" s="230" t="str">
        <f t="shared" si="0"/>
        <v/>
      </c>
    </row>
    <row r="17" spans="1:13" hidden="1" x14ac:dyDescent="0.15">
      <c r="A17" s="5" t="s">
        <v>1396</v>
      </c>
      <c r="B17" s="230" t="s">
        <v>1145</v>
      </c>
      <c r="C17" s="230">
        <v>3</v>
      </c>
      <c r="D17" s="230">
        <v>8960</v>
      </c>
      <c r="E17" s="230">
        <v>7.7459735599999996E-2</v>
      </c>
      <c r="F17" s="230">
        <v>765</v>
      </c>
      <c r="G17" s="230">
        <v>7.0682805099999996E-2</v>
      </c>
      <c r="H17" s="230">
        <v>-6.7769299999999996E-3</v>
      </c>
      <c r="I17" s="230">
        <v>0.91251028109999999</v>
      </c>
      <c r="J17" s="230">
        <v>-9.1555926999999995E-2</v>
      </c>
      <c r="K17" s="148">
        <v>6.2046819999999996E-4</v>
      </c>
      <c r="L17" s="148">
        <v>1.5702687999999999E-3</v>
      </c>
      <c r="M17" s="230" t="str">
        <f t="shared" si="0"/>
        <v/>
      </c>
    </row>
    <row r="18" spans="1:13" hidden="1" x14ac:dyDescent="0.15">
      <c r="A18" s="5" t="s">
        <v>1396</v>
      </c>
      <c r="B18" s="230" t="s">
        <v>1145</v>
      </c>
      <c r="C18" s="230">
        <v>4</v>
      </c>
      <c r="D18" s="230">
        <v>12702</v>
      </c>
      <c r="E18" s="230">
        <v>0.1098095493</v>
      </c>
      <c r="F18" s="230">
        <v>1082</v>
      </c>
      <c r="G18" s="230">
        <v>9.9972281299999993E-2</v>
      </c>
      <c r="H18" s="230">
        <v>-9.8372679999999997E-3</v>
      </c>
      <c r="I18" s="230">
        <v>0.91041518570000002</v>
      </c>
      <c r="J18" s="230">
        <v>-9.3854535000000003E-2</v>
      </c>
      <c r="K18" s="230">
        <v>9.2327220000000001E-4</v>
      </c>
      <c r="L18" s="230">
        <v>2.4935410000000002E-3</v>
      </c>
      <c r="M18" s="230" t="str">
        <f t="shared" si="0"/>
        <v/>
      </c>
    </row>
    <row r="19" spans="1:13" hidden="1" x14ac:dyDescent="0.15">
      <c r="A19" s="5" t="s">
        <v>1396</v>
      </c>
      <c r="B19" s="230" t="s">
        <v>1145</v>
      </c>
      <c r="C19" s="230">
        <v>5</v>
      </c>
      <c r="D19" s="230">
        <v>8749</v>
      </c>
      <c r="E19" s="230">
        <v>7.5635627999999996E-2</v>
      </c>
      <c r="F19" s="230">
        <v>756</v>
      </c>
      <c r="G19" s="230">
        <v>6.9851242699999996E-2</v>
      </c>
      <c r="H19" s="230">
        <v>-5.7843850000000004E-3</v>
      </c>
      <c r="I19" s="230">
        <v>0.9235230083</v>
      </c>
      <c r="J19" s="230">
        <v>-7.9559564999999999E-2</v>
      </c>
      <c r="K19" s="148">
        <v>4.6020320000000003E-4</v>
      </c>
      <c r="L19" s="230">
        <v>2.9537442E-3</v>
      </c>
      <c r="M19" s="230" t="str">
        <f t="shared" si="0"/>
        <v/>
      </c>
    </row>
    <row r="20" spans="1:13" x14ac:dyDescent="0.15">
      <c r="A20" s="5" t="s">
        <v>1396</v>
      </c>
      <c r="B20" s="230" t="s">
        <v>1268</v>
      </c>
      <c r="C20" s="230">
        <v>1</v>
      </c>
      <c r="D20" s="230">
        <v>7382</v>
      </c>
      <c r="E20" s="230">
        <v>6.3817831300000002E-2</v>
      </c>
      <c r="F20" s="230">
        <v>659</v>
      </c>
      <c r="G20" s="230">
        <v>6.08888478E-2</v>
      </c>
      <c r="H20" s="148">
        <v>-2.928983E-3</v>
      </c>
      <c r="I20" s="230">
        <v>0.95410399540000002</v>
      </c>
      <c r="J20" s="230">
        <v>-4.6982603999999997E-2</v>
      </c>
      <c r="K20" s="148">
        <v>1.3761129999999999E-4</v>
      </c>
      <c r="L20" s="230">
        <v>1.3761129999999999E-4</v>
      </c>
      <c r="M20" s="230">
        <f t="shared" si="0"/>
        <v>3.6839169300000002E-2</v>
      </c>
    </row>
    <row r="21" spans="1:13" hidden="1" x14ac:dyDescent="0.15">
      <c r="A21" s="5" t="s">
        <v>1396</v>
      </c>
      <c r="B21" s="230" t="s">
        <v>1268</v>
      </c>
      <c r="C21" s="230">
        <v>2</v>
      </c>
      <c r="D21" s="230">
        <v>26203</v>
      </c>
      <c r="E21" s="230">
        <v>0.2265265014</v>
      </c>
      <c r="F21" s="230">
        <v>1768</v>
      </c>
      <c r="G21" s="230">
        <v>0.16335581630000001</v>
      </c>
      <c r="H21" s="230">
        <v>-6.3170685000000004E-2</v>
      </c>
      <c r="I21" s="230">
        <v>0.72113335649999999</v>
      </c>
      <c r="J21" s="230">
        <v>-0.32693119799999998</v>
      </c>
      <c r="K21" s="230">
        <v>2.0652467800000001E-2</v>
      </c>
      <c r="L21" s="230">
        <v>2.0790079100000001E-2</v>
      </c>
      <c r="M21" s="230" t="str">
        <f t="shared" si="0"/>
        <v/>
      </c>
    </row>
    <row r="22" spans="1:13" hidden="1" x14ac:dyDescent="0.15">
      <c r="A22" s="5" t="s">
        <v>1396</v>
      </c>
      <c r="B22" s="230" t="s">
        <v>1268</v>
      </c>
      <c r="C22" s="230">
        <v>3</v>
      </c>
      <c r="D22" s="230">
        <v>33643</v>
      </c>
      <c r="E22" s="230">
        <v>0.29084574619999998</v>
      </c>
      <c r="F22" s="230">
        <v>3085</v>
      </c>
      <c r="G22" s="230">
        <v>0.28504111609999999</v>
      </c>
      <c r="H22" s="148">
        <v>-5.8046299999999999E-3</v>
      </c>
      <c r="I22" s="230">
        <v>0.98004223840000004</v>
      </c>
      <c r="J22" s="230">
        <v>-2.0159607999999999E-2</v>
      </c>
      <c r="K22" s="148">
        <v>1.1701910000000001E-4</v>
      </c>
      <c r="L22" s="148">
        <v>2.09070981E-2</v>
      </c>
      <c r="M22" s="230" t="str">
        <f t="shared" si="0"/>
        <v/>
      </c>
    </row>
    <row r="23" spans="1:13" hidden="1" x14ac:dyDescent="0.15">
      <c r="A23" s="5" t="s">
        <v>1396</v>
      </c>
      <c r="B23" s="230" t="s">
        <v>1268</v>
      </c>
      <c r="C23" s="230">
        <v>4</v>
      </c>
      <c r="D23" s="230">
        <v>35983</v>
      </c>
      <c r="E23" s="230">
        <v>0.31107518610000001</v>
      </c>
      <c r="F23" s="230">
        <v>3707</v>
      </c>
      <c r="G23" s="230">
        <v>0.34251131849999999</v>
      </c>
      <c r="H23" s="230">
        <v>3.1436132399999997E-2</v>
      </c>
      <c r="I23" s="230">
        <v>1.1010563806</v>
      </c>
      <c r="J23" s="230">
        <v>9.6270065000000002E-2</v>
      </c>
      <c r="K23" s="230">
        <v>3.0263585E-3</v>
      </c>
      <c r="L23" s="230">
        <v>2.39334566E-2</v>
      </c>
      <c r="M23" s="230" t="str">
        <f t="shared" si="0"/>
        <v/>
      </c>
    </row>
    <row r="24" spans="1:13" hidden="1" x14ac:dyDescent="0.15">
      <c r="A24" s="5" t="s">
        <v>1396</v>
      </c>
      <c r="B24" s="230" t="s">
        <v>1268</v>
      </c>
      <c r="C24" s="230">
        <v>5</v>
      </c>
      <c r="D24" s="230">
        <v>12462</v>
      </c>
      <c r="E24" s="230">
        <v>0.107734735</v>
      </c>
      <c r="F24" s="230">
        <v>1604</v>
      </c>
      <c r="G24" s="230">
        <v>0.14820290119999999</v>
      </c>
      <c r="H24" s="230">
        <v>4.0468166200000003E-2</v>
      </c>
      <c r="I24" s="230">
        <v>1.3756278442000001</v>
      </c>
      <c r="J24" s="230">
        <v>0.31891024080000002</v>
      </c>
      <c r="K24" s="148">
        <v>1.2905712600000001E-2</v>
      </c>
      <c r="L24" s="230">
        <v>3.6839169300000002E-2</v>
      </c>
      <c r="M24" s="230" t="str">
        <f t="shared" si="0"/>
        <v/>
      </c>
    </row>
    <row r="25" spans="1:13" x14ac:dyDescent="0.15">
      <c r="A25" s="5" t="s">
        <v>1396</v>
      </c>
      <c r="B25" s="230" t="s">
        <v>1115</v>
      </c>
      <c r="C25" s="230">
        <v>1</v>
      </c>
      <c r="D25" s="230">
        <v>108682</v>
      </c>
      <c r="E25" s="230">
        <v>0.93956238709999995</v>
      </c>
      <c r="F25" s="230">
        <v>10243</v>
      </c>
      <c r="G25" s="230">
        <v>0.94641042220000005</v>
      </c>
      <c r="H25" s="230">
        <v>6.8480351999999998E-3</v>
      </c>
      <c r="I25" s="230">
        <v>1.0072885369</v>
      </c>
      <c r="J25" s="230">
        <v>7.2621038999999997E-3</v>
      </c>
      <c r="K25" s="148">
        <v>4.9731100000000002E-5</v>
      </c>
      <c r="L25" s="148">
        <v>4.9731100000000002E-5</v>
      </c>
      <c r="M25" s="230">
        <f t="shared" si="0"/>
        <v>8.7325550000000004E-4</v>
      </c>
    </row>
    <row r="26" spans="1:13" hidden="1" x14ac:dyDescent="0.15">
      <c r="A26" s="5" t="s">
        <v>1396</v>
      </c>
      <c r="B26" s="230" t="s">
        <v>1115</v>
      </c>
      <c r="C26" s="230">
        <v>2</v>
      </c>
      <c r="D26" s="230">
        <v>6991</v>
      </c>
      <c r="E26" s="230">
        <v>6.04376129E-2</v>
      </c>
      <c r="F26" s="230">
        <v>580</v>
      </c>
      <c r="G26" s="230">
        <v>5.3589577800000003E-2</v>
      </c>
      <c r="H26" s="230">
        <v>-6.8480349999999997E-3</v>
      </c>
      <c r="I26" s="230">
        <v>0.88669249419999996</v>
      </c>
      <c r="J26" s="230">
        <v>-0.120257037</v>
      </c>
      <c r="K26" s="148">
        <v>8.2352439999999999E-4</v>
      </c>
      <c r="L26" s="230">
        <v>8.7325559999999996E-4</v>
      </c>
      <c r="M26" s="230" t="str">
        <f t="shared" si="0"/>
        <v/>
      </c>
    </row>
    <row r="27" spans="1:13" x14ac:dyDescent="0.15">
      <c r="A27" s="5" t="s">
        <v>1396</v>
      </c>
      <c r="B27" s="230" t="s">
        <v>1270</v>
      </c>
      <c r="C27" s="230">
        <v>1</v>
      </c>
      <c r="D27" s="230">
        <v>26739</v>
      </c>
      <c r="E27" s="230">
        <v>0.2311602535</v>
      </c>
      <c r="F27" s="230">
        <v>2394</v>
      </c>
      <c r="G27" s="230">
        <v>0.22119560199999999</v>
      </c>
      <c r="H27" s="230">
        <v>-9.9646519999999992E-3</v>
      </c>
      <c r="I27" s="230">
        <v>0.95689288549999996</v>
      </c>
      <c r="J27" s="230">
        <v>-4.4063821000000003E-2</v>
      </c>
      <c r="K27" s="148">
        <v>4.3908059999999999E-4</v>
      </c>
      <c r="L27" s="148">
        <v>4.3908059999999999E-4</v>
      </c>
      <c r="M27" s="230">
        <f t="shared" si="0"/>
        <v>4.8208539537E-3</v>
      </c>
    </row>
    <row r="28" spans="1:13" hidden="1" x14ac:dyDescent="0.15">
      <c r="A28" s="5" t="s">
        <v>1396</v>
      </c>
      <c r="B28" s="230" t="s">
        <v>1270</v>
      </c>
      <c r="C28" s="230">
        <v>2</v>
      </c>
      <c r="D28" s="230">
        <v>31040</v>
      </c>
      <c r="E28" s="230">
        <v>0.26834265559999998</v>
      </c>
      <c r="F28" s="230">
        <v>2725</v>
      </c>
      <c r="G28" s="230">
        <v>0.25177861959999998</v>
      </c>
      <c r="H28" s="230">
        <v>-1.6564036000000001E-2</v>
      </c>
      <c r="I28" s="230">
        <v>0.93827281780000005</v>
      </c>
      <c r="J28" s="230">
        <v>-6.3714521999999996E-2</v>
      </c>
      <c r="K28" s="148">
        <v>1.0553696E-3</v>
      </c>
      <c r="L28" s="148">
        <v>1.4944502999999999E-3</v>
      </c>
      <c r="M28" s="230" t="str">
        <f t="shared" si="0"/>
        <v/>
      </c>
    </row>
    <row r="29" spans="1:13" hidden="1" x14ac:dyDescent="0.15">
      <c r="A29" s="5" t="s">
        <v>1396</v>
      </c>
      <c r="B29" s="230" t="s">
        <v>1270</v>
      </c>
      <c r="C29" s="230">
        <v>3</v>
      </c>
      <c r="D29" s="230">
        <v>14605</v>
      </c>
      <c r="E29" s="230">
        <v>0.1262610981</v>
      </c>
      <c r="F29" s="230">
        <v>1372</v>
      </c>
      <c r="G29" s="230">
        <v>0.12676707009999999</v>
      </c>
      <c r="H29" s="230">
        <v>5.0597200000000004E-4</v>
      </c>
      <c r="I29" s="230">
        <v>1.0040073469999999</v>
      </c>
      <c r="J29" s="230">
        <v>3.9993390000000002E-3</v>
      </c>
      <c r="K29" s="148">
        <v>2.0235537000000002E-6</v>
      </c>
      <c r="L29" s="230">
        <v>1.4964738E-3</v>
      </c>
      <c r="M29" s="230" t="str">
        <f t="shared" si="0"/>
        <v/>
      </c>
    </row>
    <row r="30" spans="1:13" hidden="1" x14ac:dyDescent="0.15">
      <c r="A30" s="5" t="s">
        <v>1396</v>
      </c>
      <c r="B30" s="230" t="s">
        <v>1270</v>
      </c>
      <c r="C30" s="230">
        <v>4</v>
      </c>
      <c r="D30" s="230">
        <v>27737</v>
      </c>
      <c r="E30" s="230">
        <v>0.2397880231</v>
      </c>
      <c r="F30" s="230">
        <v>2642</v>
      </c>
      <c r="G30" s="230">
        <v>0.24410976619999999</v>
      </c>
      <c r="H30" s="230">
        <v>4.3217430999999999E-3</v>
      </c>
      <c r="I30" s="230">
        <v>1.0180231817000001</v>
      </c>
      <c r="J30" s="230">
        <v>1.78626897E-2</v>
      </c>
      <c r="K30" s="148">
        <v>7.7198000000000002E-5</v>
      </c>
      <c r="L30" s="230">
        <v>1.5736718000000001E-3</v>
      </c>
      <c r="M30" s="230" t="str">
        <f t="shared" si="0"/>
        <v/>
      </c>
    </row>
    <row r="31" spans="1:13" hidden="1" x14ac:dyDescent="0.15">
      <c r="A31" s="5" t="s">
        <v>1396</v>
      </c>
      <c r="B31" s="230" t="s">
        <v>1270</v>
      </c>
      <c r="C31" s="230">
        <v>5</v>
      </c>
      <c r="D31" s="230">
        <v>15552</v>
      </c>
      <c r="E31" s="230">
        <v>0.1344479697</v>
      </c>
      <c r="F31" s="230">
        <v>1690</v>
      </c>
      <c r="G31" s="230">
        <v>0.15614894209999999</v>
      </c>
      <c r="H31" s="148">
        <v>2.1700972400000001E-2</v>
      </c>
      <c r="I31" s="230">
        <v>1.1614079587999999</v>
      </c>
      <c r="J31" s="230">
        <v>0.1496330267</v>
      </c>
      <c r="K31" s="148">
        <v>3.2471822E-3</v>
      </c>
      <c r="L31" s="230">
        <v>4.8208538999999998E-3</v>
      </c>
      <c r="M31" s="230" t="str">
        <f t="shared" si="0"/>
        <v/>
      </c>
    </row>
    <row r="32" spans="1:13" x14ac:dyDescent="0.15">
      <c r="A32" s="5" t="s">
        <v>1396</v>
      </c>
      <c r="B32" s="230" t="s">
        <v>1271</v>
      </c>
      <c r="C32" s="230">
        <v>1</v>
      </c>
      <c r="D32" s="230">
        <v>52216</v>
      </c>
      <c r="E32" s="230">
        <v>0.45141044149999998</v>
      </c>
      <c r="F32" s="230">
        <v>4273</v>
      </c>
      <c r="G32" s="230">
        <v>0.3948073547</v>
      </c>
      <c r="H32" s="230">
        <v>-5.6603087000000003E-2</v>
      </c>
      <c r="I32" s="230">
        <v>0.87460837940000002</v>
      </c>
      <c r="J32" s="230">
        <v>-0.13397905900000001</v>
      </c>
      <c r="K32" s="230">
        <v>7.5836282999999999E-3</v>
      </c>
      <c r="L32" s="230">
        <v>7.5836282999999999E-3</v>
      </c>
      <c r="M32" s="230">
        <f t="shared" si="0"/>
        <v>1.3141841099999999E-2</v>
      </c>
    </row>
    <row r="33" spans="1:13" hidden="1" x14ac:dyDescent="0.15">
      <c r="A33" s="5" t="s">
        <v>1396</v>
      </c>
      <c r="B33" s="230" t="s">
        <v>1271</v>
      </c>
      <c r="C33" s="230">
        <v>2</v>
      </c>
      <c r="D33" s="230">
        <v>63457</v>
      </c>
      <c r="E33" s="230">
        <v>0.54858955850000002</v>
      </c>
      <c r="F33" s="230">
        <v>6550</v>
      </c>
      <c r="G33" s="230">
        <v>0.60519264530000005</v>
      </c>
      <c r="H33" s="230">
        <v>5.6603086800000001E-2</v>
      </c>
      <c r="I33" s="230">
        <v>1.1031793003000001</v>
      </c>
      <c r="J33" s="230">
        <v>9.8196283999999995E-2</v>
      </c>
      <c r="K33" s="148">
        <v>5.5582128000000001E-3</v>
      </c>
      <c r="L33" s="230">
        <v>1.3141841099999999E-2</v>
      </c>
      <c r="M33" s="230" t="str">
        <f t="shared" si="0"/>
        <v/>
      </c>
    </row>
    <row r="34" spans="1:13" x14ac:dyDescent="0.15">
      <c r="A34" s="5" t="s">
        <v>1396</v>
      </c>
      <c r="B34" s="230" t="s">
        <v>1272</v>
      </c>
      <c r="C34" s="230">
        <v>1</v>
      </c>
      <c r="D34" s="230">
        <v>101939</v>
      </c>
      <c r="E34" s="230">
        <v>0.88126874899999996</v>
      </c>
      <c r="F34" s="230">
        <v>9520</v>
      </c>
      <c r="G34" s="230">
        <v>0.87960824169999996</v>
      </c>
      <c r="H34" s="230">
        <v>-1.6605070000000001E-3</v>
      </c>
      <c r="I34" s="230">
        <v>0.99811577650000005</v>
      </c>
      <c r="J34" s="230">
        <v>-1.886001E-3</v>
      </c>
      <c r="K34" s="148">
        <v>3.1317181E-6</v>
      </c>
      <c r="L34" s="148">
        <v>3.1317181E-6</v>
      </c>
      <c r="M34" s="230">
        <f t="shared" si="0"/>
        <v>2.61937181E-5</v>
      </c>
    </row>
    <row r="35" spans="1:13" hidden="1" x14ac:dyDescent="0.15">
      <c r="A35" s="5" t="s">
        <v>1396</v>
      </c>
      <c r="B35" s="230" t="s">
        <v>1272</v>
      </c>
      <c r="C35" s="230">
        <v>2</v>
      </c>
      <c r="D35" s="230">
        <v>13734</v>
      </c>
      <c r="E35" s="230">
        <v>0.118731251</v>
      </c>
      <c r="F35" s="230">
        <v>1303</v>
      </c>
      <c r="G35" s="230">
        <v>0.1203917583</v>
      </c>
      <c r="H35" s="230">
        <v>1.6605073E-3</v>
      </c>
      <c r="I35" s="230">
        <v>1.0139854272</v>
      </c>
      <c r="J35" s="230">
        <v>1.38885335E-2</v>
      </c>
      <c r="K35" s="148">
        <v>2.3062E-5</v>
      </c>
      <c r="L35" s="230">
        <v>2.61937E-5</v>
      </c>
      <c r="M35" s="230" t="str">
        <f t="shared" si="0"/>
        <v/>
      </c>
    </row>
    <row r="36" spans="1:13" x14ac:dyDescent="0.15">
      <c r="A36" s="5" t="s">
        <v>1396</v>
      </c>
      <c r="B36" s="230" t="s">
        <v>1110</v>
      </c>
      <c r="C36" s="230">
        <v>1</v>
      </c>
      <c r="D36" s="230">
        <v>89250</v>
      </c>
      <c r="E36" s="230">
        <v>0.77157158540000004</v>
      </c>
      <c r="F36" s="230">
        <v>8155</v>
      </c>
      <c r="G36" s="230">
        <v>0.75348794230000005</v>
      </c>
      <c r="H36" s="230">
        <v>-1.8083643E-2</v>
      </c>
      <c r="I36" s="230">
        <v>0.97656258549999997</v>
      </c>
      <c r="J36" s="230">
        <v>-2.3716438999999999E-2</v>
      </c>
      <c r="K36" s="148">
        <v>4.288796E-4</v>
      </c>
      <c r="L36" s="148">
        <v>4.288796E-4</v>
      </c>
      <c r="M36" s="230">
        <f t="shared" si="0"/>
        <v>1.8066368E-3</v>
      </c>
    </row>
    <row r="37" spans="1:13" hidden="1" x14ac:dyDescent="0.15">
      <c r="A37" s="5" t="s">
        <v>1396</v>
      </c>
      <c r="B37" s="230" t="s">
        <v>1110</v>
      </c>
      <c r="C37" s="230">
        <v>2</v>
      </c>
      <c r="D37" s="230">
        <v>26423</v>
      </c>
      <c r="E37" s="230">
        <v>0.22842841459999999</v>
      </c>
      <c r="F37" s="230">
        <v>2668</v>
      </c>
      <c r="G37" s="230">
        <v>0.24651205770000001</v>
      </c>
      <c r="H37" s="230">
        <v>1.8083643100000001E-2</v>
      </c>
      <c r="I37" s="230">
        <v>1.0791654712000001</v>
      </c>
      <c r="J37" s="230">
        <v>7.6188030599999998E-2</v>
      </c>
      <c r="K37" s="148">
        <v>1.3777571999999999E-3</v>
      </c>
      <c r="L37" s="230">
        <v>1.8066368E-3</v>
      </c>
      <c r="M37" s="230" t="str">
        <f t="shared" si="0"/>
        <v/>
      </c>
    </row>
    <row r="38" spans="1:13" x14ac:dyDescent="0.15">
      <c r="A38" s="5" t="s">
        <v>1397</v>
      </c>
      <c r="B38" s="230" t="s">
        <v>1113</v>
      </c>
      <c r="C38" s="230">
        <v>1</v>
      </c>
      <c r="D38" s="230">
        <v>45891</v>
      </c>
      <c r="E38" s="230">
        <v>0.3967304384</v>
      </c>
      <c r="F38" s="230">
        <v>4177</v>
      </c>
      <c r="G38" s="230">
        <v>0.40082525670000002</v>
      </c>
      <c r="H38" s="230">
        <v>4.0948182999999997E-3</v>
      </c>
      <c r="I38" s="230">
        <v>1.0103214119999999</v>
      </c>
      <c r="J38" s="230">
        <v>1.02685099E-2</v>
      </c>
      <c r="K38" s="230">
        <v>4.2047700000000001E-5</v>
      </c>
      <c r="L38" s="230">
        <v>4.2047700000000001E-5</v>
      </c>
      <c r="M38" s="230">
        <f t="shared" si="0"/>
        <v>1.0262785E-3</v>
      </c>
    </row>
    <row r="39" spans="1:13" hidden="1" x14ac:dyDescent="0.15">
      <c r="A39" s="5" t="s">
        <v>1397</v>
      </c>
      <c r="B39" s="230" t="s">
        <v>1113</v>
      </c>
      <c r="C39" s="230">
        <v>2</v>
      </c>
      <c r="D39" s="230">
        <v>22962</v>
      </c>
      <c r="E39" s="230">
        <v>0.19850786270000001</v>
      </c>
      <c r="F39" s="230">
        <v>2012</v>
      </c>
      <c r="G39" s="230">
        <v>0.19307168220000001</v>
      </c>
      <c r="H39" s="230">
        <v>-5.436181E-3</v>
      </c>
      <c r="I39" s="230">
        <v>0.97261478499999998</v>
      </c>
      <c r="J39" s="230">
        <v>-2.7767179999999999E-2</v>
      </c>
      <c r="K39" s="148">
        <v>1.5094739999999999E-4</v>
      </c>
      <c r="L39" s="230">
        <v>1.9299510000000001E-4</v>
      </c>
      <c r="M39" s="230" t="str">
        <f t="shared" si="0"/>
        <v/>
      </c>
    </row>
    <row r="40" spans="1:13" hidden="1" x14ac:dyDescent="0.15">
      <c r="A40" s="5" t="s">
        <v>1397</v>
      </c>
      <c r="B40" s="230" t="s">
        <v>1113</v>
      </c>
      <c r="C40" s="230">
        <v>3</v>
      </c>
      <c r="D40" s="230">
        <v>15369</v>
      </c>
      <c r="E40" s="230">
        <v>0.13286592380000001</v>
      </c>
      <c r="F40" s="230">
        <v>1445</v>
      </c>
      <c r="G40" s="230">
        <v>0.13866231649999999</v>
      </c>
      <c r="H40" s="230">
        <v>5.7963926999999998E-3</v>
      </c>
      <c r="I40" s="230">
        <v>1.0436258789999999</v>
      </c>
      <c r="J40" s="230">
        <v>4.2701071799999997E-2</v>
      </c>
      <c r="K40" s="230">
        <v>2.4751219999999998E-4</v>
      </c>
      <c r="L40" s="230">
        <v>4.4050730000000002E-4</v>
      </c>
      <c r="M40" s="230" t="str">
        <f t="shared" si="0"/>
        <v/>
      </c>
    </row>
    <row r="41" spans="1:13" hidden="1" x14ac:dyDescent="0.15">
      <c r="A41" s="5" t="s">
        <v>1397</v>
      </c>
      <c r="B41" s="230" t="s">
        <v>1113</v>
      </c>
      <c r="C41" s="230">
        <v>4</v>
      </c>
      <c r="D41" s="230">
        <v>22893</v>
      </c>
      <c r="E41" s="230">
        <v>0.19791135360000001</v>
      </c>
      <c r="F41" s="230">
        <v>1974</v>
      </c>
      <c r="G41" s="230">
        <v>0.1894251991</v>
      </c>
      <c r="H41" s="230">
        <v>-8.4861539999999992E-3</v>
      </c>
      <c r="I41" s="230">
        <v>0.95712143699999996</v>
      </c>
      <c r="J41" s="230">
        <v>-4.3825002000000002E-2</v>
      </c>
      <c r="K41" s="148">
        <v>3.7190569999999998E-4</v>
      </c>
      <c r="L41" s="148">
        <v>8.12413E-4</v>
      </c>
      <c r="M41" s="230" t="str">
        <f t="shared" si="0"/>
        <v/>
      </c>
    </row>
    <row r="42" spans="1:13" hidden="1" x14ac:dyDescent="0.15">
      <c r="A42" s="5" t="s">
        <v>1397</v>
      </c>
      <c r="B42" s="230" t="s">
        <v>1113</v>
      </c>
      <c r="C42" s="230">
        <v>5</v>
      </c>
      <c r="D42" s="230">
        <v>8558</v>
      </c>
      <c r="E42" s="230">
        <v>7.3984421600000003E-2</v>
      </c>
      <c r="F42" s="230">
        <v>813</v>
      </c>
      <c r="G42" s="230">
        <v>7.8015545500000005E-2</v>
      </c>
      <c r="H42" s="230">
        <v>4.0311239E-3</v>
      </c>
      <c r="I42" s="230">
        <v>1.0544861181</v>
      </c>
      <c r="J42" s="230">
        <v>5.30535564E-2</v>
      </c>
      <c r="K42" s="148">
        <v>2.1386549999999999E-4</v>
      </c>
      <c r="L42" s="148">
        <v>1.0262785E-3</v>
      </c>
      <c r="M42" s="230" t="str">
        <f t="shared" si="0"/>
        <v/>
      </c>
    </row>
    <row r="43" spans="1:13" x14ac:dyDescent="0.15">
      <c r="A43" s="5" t="s">
        <v>1397</v>
      </c>
      <c r="B43" s="230" t="s">
        <v>1262</v>
      </c>
      <c r="C43" s="230">
        <v>1</v>
      </c>
      <c r="D43" s="230">
        <v>9153</v>
      </c>
      <c r="E43" s="230">
        <v>7.9128232199999995E-2</v>
      </c>
      <c r="F43" s="230">
        <v>1735</v>
      </c>
      <c r="G43" s="230">
        <v>0.16649073989999999</v>
      </c>
      <c r="H43" s="230">
        <v>8.7362507699999994E-2</v>
      </c>
      <c r="I43" s="230">
        <v>2.1040624223000002</v>
      </c>
      <c r="J43" s="230">
        <v>0.74386996279999995</v>
      </c>
      <c r="K43" s="148">
        <v>6.4986345299999998E-2</v>
      </c>
      <c r="L43" s="230">
        <v>6.4986345299999998E-2</v>
      </c>
      <c r="M43" s="230">
        <f t="shared" si="0"/>
        <v>0.2027599615</v>
      </c>
    </row>
    <row r="44" spans="1:13" hidden="1" x14ac:dyDescent="0.15">
      <c r="A44" s="5" t="s">
        <v>1397</v>
      </c>
      <c r="B44" s="230" t="s">
        <v>1262</v>
      </c>
      <c r="C44" s="230">
        <v>2</v>
      </c>
      <c r="D44" s="230">
        <v>33917</v>
      </c>
      <c r="E44" s="230">
        <v>0.29321449259999999</v>
      </c>
      <c r="F44" s="230">
        <v>3841</v>
      </c>
      <c r="G44" s="230">
        <v>0.36858266960000002</v>
      </c>
      <c r="H44" s="230">
        <v>7.5368176999999995E-2</v>
      </c>
      <c r="I44" s="230">
        <v>1.2570411045000001</v>
      </c>
      <c r="J44" s="230">
        <v>0.22876062959999999</v>
      </c>
      <c r="K44" s="148">
        <v>1.72412716E-2</v>
      </c>
      <c r="L44" s="230">
        <v>8.2227617000000003E-2</v>
      </c>
      <c r="M44" s="230" t="str">
        <f t="shared" si="0"/>
        <v/>
      </c>
    </row>
    <row r="45" spans="1:13" hidden="1" x14ac:dyDescent="0.15">
      <c r="A45" s="5" t="s">
        <v>1397</v>
      </c>
      <c r="B45" s="230" t="s">
        <v>1262</v>
      </c>
      <c r="C45" s="230">
        <v>3</v>
      </c>
      <c r="D45" s="230">
        <v>49572</v>
      </c>
      <c r="E45" s="230">
        <v>0.42855290340000002</v>
      </c>
      <c r="F45" s="230">
        <v>3420</v>
      </c>
      <c r="G45" s="230">
        <v>0.3281834757</v>
      </c>
      <c r="H45" s="230">
        <v>-0.100369428</v>
      </c>
      <c r="I45" s="230">
        <v>0.76579454489999998</v>
      </c>
      <c r="J45" s="230">
        <v>-0.266841363</v>
      </c>
      <c r="K45" s="148">
        <v>2.6782714900000001E-2</v>
      </c>
      <c r="L45" s="230">
        <v>0.10901033189999999</v>
      </c>
      <c r="M45" s="230" t="str">
        <f t="shared" si="0"/>
        <v/>
      </c>
    </row>
    <row r="46" spans="1:13" hidden="1" x14ac:dyDescent="0.15">
      <c r="A46" s="5" t="s">
        <v>1397</v>
      </c>
      <c r="B46" s="230" t="s">
        <v>1262</v>
      </c>
      <c r="C46" s="230">
        <v>4</v>
      </c>
      <c r="D46" s="230">
        <v>15160</v>
      </c>
      <c r="E46" s="230">
        <v>0.13105910630000001</v>
      </c>
      <c r="F46" s="230">
        <v>485</v>
      </c>
      <c r="G46" s="230">
        <v>4.6540639100000003E-2</v>
      </c>
      <c r="H46" s="148">
        <v>-8.4518467E-2</v>
      </c>
      <c r="I46" s="230">
        <v>0.35511183019999998</v>
      </c>
      <c r="J46" s="230">
        <v>-1.0353225239999999</v>
      </c>
      <c r="K46" s="148">
        <v>8.7503872799999993E-2</v>
      </c>
      <c r="L46" s="230">
        <v>0.1965142047</v>
      </c>
      <c r="M46" s="230" t="str">
        <f t="shared" si="0"/>
        <v/>
      </c>
    </row>
    <row r="47" spans="1:13" hidden="1" x14ac:dyDescent="0.15">
      <c r="A47" s="5" t="s">
        <v>1397</v>
      </c>
      <c r="B47" s="230" t="s">
        <v>1262</v>
      </c>
      <c r="C47" s="230">
        <v>5</v>
      </c>
      <c r="D47" s="230">
        <v>7871</v>
      </c>
      <c r="E47" s="230">
        <v>6.8045265499999993E-2</v>
      </c>
      <c r="F47" s="230">
        <v>940</v>
      </c>
      <c r="G47" s="230">
        <v>9.0202475800000001E-2</v>
      </c>
      <c r="H47" s="230">
        <v>2.2157210199999999E-2</v>
      </c>
      <c r="I47" s="230">
        <v>1.3256245686000001</v>
      </c>
      <c r="J47" s="230">
        <v>0.28188372090000002</v>
      </c>
      <c r="K47" s="148">
        <v>6.2457568999999998E-3</v>
      </c>
      <c r="L47" s="148">
        <v>0.20275996160000001</v>
      </c>
      <c r="M47" s="230" t="str">
        <f t="shared" si="0"/>
        <v/>
      </c>
    </row>
    <row r="48" spans="1:13" x14ac:dyDescent="0.15">
      <c r="A48" s="5" t="s">
        <v>1397</v>
      </c>
      <c r="B48" s="230" t="s">
        <v>1144</v>
      </c>
      <c r="C48" s="230">
        <v>1</v>
      </c>
      <c r="D48" s="230">
        <v>22243</v>
      </c>
      <c r="E48" s="230">
        <v>0.19229206469999999</v>
      </c>
      <c r="F48" s="230">
        <v>2233</v>
      </c>
      <c r="G48" s="230">
        <v>0.21427885999999999</v>
      </c>
      <c r="H48" s="230">
        <v>2.19867953E-2</v>
      </c>
      <c r="I48" s="230">
        <v>1.1143406273000001</v>
      </c>
      <c r="J48" s="230">
        <v>0.1082628643</v>
      </c>
      <c r="K48" s="230">
        <v>2.3803534000000001E-3</v>
      </c>
      <c r="L48" s="230">
        <v>2.3803534000000001E-3</v>
      </c>
      <c r="M48" s="230">
        <f t="shared" si="0"/>
        <v>8.2639567000000001E-3</v>
      </c>
    </row>
    <row r="49" spans="1:13" hidden="1" x14ac:dyDescent="0.15">
      <c r="A49" s="5" t="s">
        <v>1397</v>
      </c>
      <c r="B49" s="230" t="s">
        <v>1144</v>
      </c>
      <c r="C49" s="230">
        <v>2</v>
      </c>
      <c r="D49" s="230">
        <v>19637</v>
      </c>
      <c r="E49" s="230">
        <v>0.1697630389</v>
      </c>
      <c r="F49" s="230">
        <v>2000</v>
      </c>
      <c r="G49" s="230">
        <v>0.19192016119999999</v>
      </c>
      <c r="H49" s="230">
        <v>2.2157122299999998E-2</v>
      </c>
      <c r="I49" s="230">
        <v>1.1305179409999999</v>
      </c>
      <c r="J49" s="230">
        <v>0.12267588259999999</v>
      </c>
      <c r="K49" s="148">
        <v>2.7181445000000002E-3</v>
      </c>
      <c r="L49" s="230">
        <v>5.0984979999999999E-3</v>
      </c>
      <c r="M49" s="230" t="str">
        <f t="shared" si="0"/>
        <v/>
      </c>
    </row>
    <row r="50" spans="1:13" hidden="1" x14ac:dyDescent="0.15">
      <c r="A50" s="5" t="s">
        <v>1397</v>
      </c>
      <c r="B50" s="230" t="s">
        <v>1144</v>
      </c>
      <c r="C50" s="230">
        <v>3</v>
      </c>
      <c r="D50" s="230">
        <v>73793</v>
      </c>
      <c r="E50" s="230">
        <v>0.63794489639999996</v>
      </c>
      <c r="F50" s="230">
        <v>6188</v>
      </c>
      <c r="G50" s="230">
        <v>0.59380097880000005</v>
      </c>
      <c r="H50" s="230">
        <v>-4.4143917999999997E-2</v>
      </c>
      <c r="I50" s="230">
        <v>0.93080293010000004</v>
      </c>
      <c r="J50" s="230">
        <v>-7.1707699999999999E-2</v>
      </c>
      <c r="K50" s="148">
        <v>3.1654588000000002E-3</v>
      </c>
      <c r="L50" s="148">
        <v>8.2639567999999997E-3</v>
      </c>
      <c r="M50" s="230" t="str">
        <f t="shared" si="0"/>
        <v/>
      </c>
    </row>
    <row r="51" spans="1:13" x14ac:dyDescent="0.15">
      <c r="A51" s="5" t="s">
        <v>1397</v>
      </c>
      <c r="B51" s="230" t="s">
        <v>1145</v>
      </c>
      <c r="C51" s="230">
        <v>1</v>
      </c>
      <c r="D51" s="230">
        <v>47082</v>
      </c>
      <c r="E51" s="230">
        <v>0.40702670460000001</v>
      </c>
      <c r="F51" s="230">
        <v>4513</v>
      </c>
      <c r="G51" s="230">
        <v>0.43306784380000002</v>
      </c>
      <c r="H51" s="230">
        <v>2.6041139200000001E-2</v>
      </c>
      <c r="I51" s="230">
        <v>1.0639789450999999</v>
      </c>
      <c r="J51" s="230">
        <v>6.20156023E-2</v>
      </c>
      <c r="K51" s="148">
        <v>1.6149568999999999E-3</v>
      </c>
      <c r="L51" s="148">
        <v>1.6149568999999999E-3</v>
      </c>
      <c r="M51" s="230">
        <f t="shared" si="0"/>
        <v>3.32638457336E-3</v>
      </c>
    </row>
    <row r="52" spans="1:13" hidden="1" x14ac:dyDescent="0.15">
      <c r="A52" s="5" t="s">
        <v>1397</v>
      </c>
      <c r="B52" s="230" t="s">
        <v>1145</v>
      </c>
      <c r="C52" s="230">
        <v>2</v>
      </c>
      <c r="D52" s="230">
        <v>38180</v>
      </c>
      <c r="E52" s="230">
        <v>0.33006838240000003</v>
      </c>
      <c r="F52" s="230">
        <v>3334</v>
      </c>
      <c r="G52" s="230">
        <v>0.31993090870000002</v>
      </c>
      <c r="H52" s="230">
        <v>-1.0137474E-2</v>
      </c>
      <c r="I52" s="230">
        <v>0.96928674719999997</v>
      </c>
      <c r="J52" s="230">
        <v>-3.119479E-2</v>
      </c>
      <c r="K52" s="148">
        <v>3.1623639999999999E-4</v>
      </c>
      <c r="L52" s="148">
        <v>1.9311933E-3</v>
      </c>
      <c r="M52" s="230" t="str">
        <f t="shared" si="0"/>
        <v/>
      </c>
    </row>
    <row r="53" spans="1:13" hidden="1" x14ac:dyDescent="0.15">
      <c r="A53" s="5" t="s">
        <v>1397</v>
      </c>
      <c r="B53" s="230" t="s">
        <v>1145</v>
      </c>
      <c r="C53" s="230">
        <v>3</v>
      </c>
      <c r="D53" s="230">
        <v>8960</v>
      </c>
      <c r="E53" s="230">
        <v>7.7459735599999996E-2</v>
      </c>
      <c r="F53" s="230">
        <v>730</v>
      </c>
      <c r="G53" s="230">
        <v>7.0050858800000004E-2</v>
      </c>
      <c r="H53" s="230">
        <v>-7.4088770000000003E-3</v>
      </c>
      <c r="I53" s="230">
        <v>0.90435189680000005</v>
      </c>
      <c r="J53" s="230">
        <v>-0.10053672800000001</v>
      </c>
      <c r="K53" s="230">
        <v>7.4486419999999999E-4</v>
      </c>
      <c r="L53" s="230">
        <v>2.6760575000000001E-3</v>
      </c>
      <c r="M53" s="230" t="str">
        <f t="shared" si="0"/>
        <v/>
      </c>
    </row>
    <row r="54" spans="1:13" hidden="1" x14ac:dyDescent="0.15">
      <c r="A54" s="5" t="s">
        <v>1397</v>
      </c>
      <c r="B54" s="230" t="s">
        <v>1145</v>
      </c>
      <c r="C54" s="230">
        <v>4</v>
      </c>
      <c r="D54" s="230">
        <v>12702</v>
      </c>
      <c r="E54" s="230">
        <v>0.1098095493</v>
      </c>
      <c r="F54" s="230">
        <v>1058</v>
      </c>
      <c r="G54" s="230">
        <v>0.1015257653</v>
      </c>
      <c r="H54" s="230">
        <v>-8.2837840000000006E-3</v>
      </c>
      <c r="I54" s="230">
        <v>0.92456226159999999</v>
      </c>
      <c r="J54" s="230">
        <v>-7.8434883999999996E-2</v>
      </c>
      <c r="K54" s="148">
        <v>6.4973760000000005E-4</v>
      </c>
      <c r="L54" s="230">
        <v>3.3257951999999999E-3</v>
      </c>
      <c r="M54" s="230" t="str">
        <f t="shared" si="0"/>
        <v/>
      </c>
    </row>
    <row r="55" spans="1:13" hidden="1" x14ac:dyDescent="0.15">
      <c r="A55" s="5" t="s">
        <v>1397</v>
      </c>
      <c r="B55" s="230" t="s">
        <v>1145</v>
      </c>
      <c r="C55" s="230">
        <v>5</v>
      </c>
      <c r="D55" s="230">
        <v>8749</v>
      </c>
      <c r="E55" s="230">
        <v>7.5635627999999996E-2</v>
      </c>
      <c r="F55" s="230">
        <v>786</v>
      </c>
      <c r="G55" s="230">
        <v>7.5424623400000002E-2</v>
      </c>
      <c r="H55" s="230">
        <v>-2.11005E-4</v>
      </c>
      <c r="I55" s="230">
        <v>0.9972102477</v>
      </c>
      <c r="J55" s="230">
        <v>-2.7936509999999999E-3</v>
      </c>
      <c r="K55" s="148">
        <v>5.8947335999999996E-7</v>
      </c>
      <c r="L55" s="230">
        <v>3.3263846000000001E-3</v>
      </c>
      <c r="M55" s="230" t="str">
        <f t="shared" si="0"/>
        <v/>
      </c>
    </row>
    <row r="56" spans="1:13" x14ac:dyDescent="0.15">
      <c r="A56" s="5" t="s">
        <v>1397</v>
      </c>
      <c r="B56" s="230" t="s">
        <v>1268</v>
      </c>
      <c r="C56" s="230">
        <v>1</v>
      </c>
      <c r="D56" s="230">
        <v>7382</v>
      </c>
      <c r="E56" s="230">
        <v>6.3817831300000002E-2</v>
      </c>
      <c r="F56" s="230">
        <v>571</v>
      </c>
      <c r="G56" s="230">
        <v>5.4793205999999997E-2</v>
      </c>
      <c r="H56" s="230">
        <v>-9.0246249999999997E-3</v>
      </c>
      <c r="I56" s="230">
        <v>0.85858771619999996</v>
      </c>
      <c r="J56" s="230">
        <v>-0.15246642999999999</v>
      </c>
      <c r="K56" s="230">
        <v>1.3759524000000001E-3</v>
      </c>
      <c r="L56" s="230">
        <v>1.3759524000000001E-3</v>
      </c>
      <c r="M56" s="230">
        <f t="shared" si="0"/>
        <v>3.6225712900000005E-2</v>
      </c>
    </row>
    <row r="57" spans="1:13" hidden="1" x14ac:dyDescent="0.15">
      <c r="A57" s="5" t="s">
        <v>1397</v>
      </c>
      <c r="B57" s="230" t="s">
        <v>1268</v>
      </c>
      <c r="C57" s="230">
        <v>2</v>
      </c>
      <c r="D57" s="230">
        <v>26203</v>
      </c>
      <c r="E57" s="230">
        <v>0.2265265014</v>
      </c>
      <c r="F57" s="230">
        <v>1753</v>
      </c>
      <c r="G57" s="230">
        <v>0.16821802129999999</v>
      </c>
      <c r="H57" s="230">
        <v>-5.8308480000000003E-2</v>
      </c>
      <c r="I57" s="230">
        <v>0.74259753380000004</v>
      </c>
      <c r="J57" s="230">
        <v>-0.29760105799999997</v>
      </c>
      <c r="K57" s="148">
        <v>1.7352665400000002E-2</v>
      </c>
      <c r="L57" s="230">
        <v>1.87286178E-2</v>
      </c>
      <c r="M57" s="230" t="str">
        <f t="shared" si="0"/>
        <v/>
      </c>
    </row>
    <row r="58" spans="1:13" hidden="1" x14ac:dyDescent="0.15">
      <c r="A58" s="5" t="s">
        <v>1397</v>
      </c>
      <c r="B58" s="230" t="s">
        <v>1268</v>
      </c>
      <c r="C58" s="230">
        <v>3</v>
      </c>
      <c r="D58" s="230">
        <v>33643</v>
      </c>
      <c r="E58" s="230">
        <v>0.29084574619999998</v>
      </c>
      <c r="F58" s="230">
        <v>2877</v>
      </c>
      <c r="G58" s="230">
        <v>0.27607715189999998</v>
      </c>
      <c r="H58" s="230">
        <v>-1.4768593999999999E-2</v>
      </c>
      <c r="I58" s="230">
        <v>0.94922190029999998</v>
      </c>
      <c r="J58" s="230">
        <v>-5.2112682E-2</v>
      </c>
      <c r="K58" s="230">
        <v>7.6963110000000004E-4</v>
      </c>
      <c r="L58" s="230">
        <v>1.9498248900000001E-2</v>
      </c>
      <c r="M58" s="230" t="str">
        <f t="shared" si="0"/>
        <v/>
      </c>
    </row>
    <row r="59" spans="1:13" hidden="1" x14ac:dyDescent="0.15">
      <c r="A59" s="5" t="s">
        <v>1397</v>
      </c>
      <c r="B59" s="230" t="s">
        <v>1268</v>
      </c>
      <c r="C59" s="230">
        <v>4</v>
      </c>
      <c r="D59" s="230">
        <v>35983</v>
      </c>
      <c r="E59" s="230">
        <v>0.31107518610000001</v>
      </c>
      <c r="F59" s="230">
        <v>3723</v>
      </c>
      <c r="G59" s="230">
        <v>0.35725938010000002</v>
      </c>
      <c r="H59" s="230">
        <v>4.6184193999999998E-2</v>
      </c>
      <c r="I59" s="230">
        <v>1.1484663389</v>
      </c>
      <c r="J59" s="230">
        <v>0.13842743399999999</v>
      </c>
      <c r="K59" s="148">
        <v>6.3931595000000004E-3</v>
      </c>
      <c r="L59" s="148">
        <v>2.5891408300000002E-2</v>
      </c>
      <c r="M59" s="230" t="str">
        <f t="shared" si="0"/>
        <v/>
      </c>
    </row>
    <row r="60" spans="1:13" hidden="1" x14ac:dyDescent="0.15">
      <c r="A60" s="5" t="s">
        <v>1397</v>
      </c>
      <c r="B60" s="230" t="s">
        <v>1268</v>
      </c>
      <c r="C60" s="230">
        <v>5</v>
      </c>
      <c r="D60" s="230">
        <v>12462</v>
      </c>
      <c r="E60" s="230">
        <v>0.107734735</v>
      </c>
      <c r="F60" s="230">
        <v>1497</v>
      </c>
      <c r="G60" s="230">
        <v>0.14365224069999999</v>
      </c>
      <c r="H60" s="230">
        <v>3.5917505699999998E-2</v>
      </c>
      <c r="I60" s="230">
        <v>1.3333883514</v>
      </c>
      <c r="J60" s="230">
        <v>0.28772333509999998</v>
      </c>
      <c r="K60" s="230">
        <v>1.03343045E-2</v>
      </c>
      <c r="L60" s="230">
        <v>3.6225712799999997E-2</v>
      </c>
      <c r="M60" s="230" t="str">
        <f t="shared" si="0"/>
        <v/>
      </c>
    </row>
    <row r="61" spans="1:13" x14ac:dyDescent="0.15">
      <c r="A61" s="5" t="s">
        <v>1397</v>
      </c>
      <c r="B61" s="230" t="s">
        <v>1115</v>
      </c>
      <c r="C61" s="230">
        <v>1</v>
      </c>
      <c r="D61" s="230">
        <v>108682</v>
      </c>
      <c r="E61" s="230">
        <v>0.93956238709999995</v>
      </c>
      <c r="F61" s="230">
        <v>9810</v>
      </c>
      <c r="G61" s="230">
        <v>0.9413683907</v>
      </c>
      <c r="H61" s="230">
        <v>1.8060037000000001E-3</v>
      </c>
      <c r="I61" s="230">
        <v>1.0019221754000001</v>
      </c>
      <c r="J61" s="230">
        <v>1.9203304E-3</v>
      </c>
      <c r="K61" s="148">
        <v>3.4681236999999999E-6</v>
      </c>
      <c r="L61" s="148">
        <v>3.4681236999999999E-6</v>
      </c>
      <c r="M61" s="230">
        <f t="shared" si="0"/>
        <v>5.8258123700000001E-5</v>
      </c>
    </row>
    <row r="62" spans="1:13" hidden="1" x14ac:dyDescent="0.15">
      <c r="A62" s="5" t="s">
        <v>1397</v>
      </c>
      <c r="B62" s="230" t="s">
        <v>1115</v>
      </c>
      <c r="C62" s="230">
        <v>2</v>
      </c>
      <c r="D62" s="230">
        <v>6991</v>
      </c>
      <c r="E62" s="230">
        <v>6.04376129E-2</v>
      </c>
      <c r="F62" s="230">
        <v>611</v>
      </c>
      <c r="G62" s="230">
        <v>5.8631609299999998E-2</v>
      </c>
      <c r="H62" s="230">
        <v>-1.8060039999999999E-3</v>
      </c>
      <c r="I62" s="230">
        <v>0.97011788539999999</v>
      </c>
      <c r="J62" s="230">
        <v>-3.0337684E-2</v>
      </c>
      <c r="K62" s="148">
        <v>5.4790000000000002E-5</v>
      </c>
      <c r="L62" s="148">
        <v>5.8258099999999997E-5</v>
      </c>
      <c r="M62" s="230" t="str">
        <f t="shared" si="0"/>
        <v/>
      </c>
    </row>
    <row r="63" spans="1:13" x14ac:dyDescent="0.15">
      <c r="A63" s="5" t="s">
        <v>1397</v>
      </c>
      <c r="B63" s="230" t="s">
        <v>1270</v>
      </c>
      <c r="C63" s="230">
        <v>1</v>
      </c>
      <c r="D63" s="230">
        <v>26739</v>
      </c>
      <c r="E63" s="230">
        <v>0.2311602535</v>
      </c>
      <c r="F63" s="230">
        <v>2346</v>
      </c>
      <c r="G63" s="230">
        <v>0.22512234910000001</v>
      </c>
      <c r="H63" s="230">
        <v>-6.0379040000000002E-3</v>
      </c>
      <c r="I63" s="230">
        <v>0.97388000630000005</v>
      </c>
      <c r="J63" s="230">
        <v>-2.646718E-2</v>
      </c>
      <c r="K63" s="230">
        <v>1.5980629999999999E-4</v>
      </c>
      <c r="L63" s="230">
        <v>1.5980629999999999E-4</v>
      </c>
      <c r="M63" s="230">
        <f t="shared" si="0"/>
        <v>4.9634538100999997E-3</v>
      </c>
    </row>
    <row r="64" spans="1:13" hidden="1" x14ac:dyDescent="0.15">
      <c r="A64" s="5" t="s">
        <v>1397</v>
      </c>
      <c r="B64" s="230" t="s">
        <v>1270</v>
      </c>
      <c r="C64" s="230">
        <v>2</v>
      </c>
      <c r="D64" s="230">
        <v>31040</v>
      </c>
      <c r="E64" s="230">
        <v>0.26834265559999998</v>
      </c>
      <c r="F64" s="230">
        <v>2678</v>
      </c>
      <c r="G64" s="230">
        <v>0.25698109590000001</v>
      </c>
      <c r="H64" s="230">
        <v>-1.136156E-2</v>
      </c>
      <c r="I64" s="230">
        <v>0.95766025460000004</v>
      </c>
      <c r="J64" s="230">
        <v>-4.3262203999999999E-2</v>
      </c>
      <c r="K64" s="148">
        <v>4.9152609999999998E-4</v>
      </c>
      <c r="L64" s="148">
        <v>6.5133240000000005E-4</v>
      </c>
      <c r="M64" s="230" t="str">
        <f t="shared" si="0"/>
        <v/>
      </c>
    </row>
    <row r="65" spans="1:13" hidden="1" x14ac:dyDescent="0.15">
      <c r="A65" s="5" t="s">
        <v>1397</v>
      </c>
      <c r="B65" s="230" t="s">
        <v>1270</v>
      </c>
      <c r="C65" s="230">
        <v>3</v>
      </c>
      <c r="D65" s="230">
        <v>14605</v>
      </c>
      <c r="E65" s="230">
        <v>0.1262610981</v>
      </c>
      <c r="F65" s="230">
        <v>1251</v>
      </c>
      <c r="G65" s="230">
        <v>0.12004606080000001</v>
      </c>
      <c r="H65" s="230">
        <v>-6.2150369999999996E-3</v>
      </c>
      <c r="I65" s="230">
        <v>0.9507763092</v>
      </c>
      <c r="J65" s="230">
        <v>-5.0476461E-2</v>
      </c>
      <c r="K65" s="230">
        <v>3.137131E-4</v>
      </c>
      <c r="L65" s="230">
        <v>9.6504550000000005E-4</v>
      </c>
      <c r="M65" s="230" t="str">
        <f t="shared" si="0"/>
        <v/>
      </c>
    </row>
    <row r="66" spans="1:13" hidden="1" x14ac:dyDescent="0.15">
      <c r="A66" s="5" t="s">
        <v>1397</v>
      </c>
      <c r="B66" s="230" t="s">
        <v>1270</v>
      </c>
      <c r="C66" s="230">
        <v>4</v>
      </c>
      <c r="D66" s="230">
        <v>27737</v>
      </c>
      <c r="E66" s="230">
        <v>0.2397880231</v>
      </c>
      <c r="F66" s="230">
        <v>2493</v>
      </c>
      <c r="G66" s="230">
        <v>0.23922848099999999</v>
      </c>
      <c r="H66" s="230">
        <v>-5.59542E-4</v>
      </c>
      <c r="I66" s="230">
        <v>0.99766651319999999</v>
      </c>
      <c r="J66" s="230">
        <v>-2.3362140000000001E-3</v>
      </c>
      <c r="K66" s="148">
        <v>1.3072101E-6</v>
      </c>
      <c r="L66" s="230">
        <v>9.6635269999999999E-4</v>
      </c>
      <c r="M66" s="230" t="str">
        <f t="shared" si="0"/>
        <v/>
      </c>
    </row>
    <row r="67" spans="1:13" hidden="1" x14ac:dyDescent="0.15">
      <c r="A67" s="5" t="s">
        <v>1397</v>
      </c>
      <c r="B67" s="230" t="s">
        <v>1270</v>
      </c>
      <c r="C67" s="230">
        <v>5</v>
      </c>
      <c r="D67" s="230">
        <v>15552</v>
      </c>
      <c r="E67" s="230">
        <v>0.1344479697</v>
      </c>
      <c r="F67" s="230">
        <v>1653</v>
      </c>
      <c r="G67" s="230">
        <v>0.15862201319999999</v>
      </c>
      <c r="H67" s="230">
        <v>2.4174043499999999E-2</v>
      </c>
      <c r="I67" s="230">
        <v>1.1798022208000001</v>
      </c>
      <c r="J67" s="230">
        <v>0.1653468149</v>
      </c>
      <c r="K67" s="230">
        <v>3.9971010999999999E-3</v>
      </c>
      <c r="L67" s="230">
        <v>4.9634537999999999E-3</v>
      </c>
      <c r="M67" s="230" t="str">
        <f t="shared" ref="M67:M130" si="1">IF(B67=B66,"",SUMIFS($K:$K,$B:$B,B67,$A:$A,A67))</f>
        <v/>
      </c>
    </row>
    <row r="68" spans="1:13" x14ac:dyDescent="0.15">
      <c r="A68" s="5" t="s">
        <v>1397</v>
      </c>
      <c r="B68" s="230" t="s">
        <v>1271</v>
      </c>
      <c r="C68" s="230">
        <v>1</v>
      </c>
      <c r="D68" s="230">
        <v>52216</v>
      </c>
      <c r="E68" s="230">
        <v>0.45141044149999998</v>
      </c>
      <c r="F68" s="230">
        <v>4864</v>
      </c>
      <c r="G68" s="230">
        <v>0.46674983209999998</v>
      </c>
      <c r="H68" s="230">
        <v>1.5339390600000001E-2</v>
      </c>
      <c r="I68" s="230">
        <v>1.0339810274000001</v>
      </c>
      <c r="J68" s="230">
        <v>3.34164271E-2</v>
      </c>
      <c r="K68" s="148">
        <v>5.1258759999999999E-4</v>
      </c>
      <c r="L68" s="148">
        <v>5.1258759999999999E-4</v>
      </c>
      <c r="M68" s="230">
        <f t="shared" si="1"/>
        <v>9.4761080000000004E-4</v>
      </c>
    </row>
    <row r="69" spans="1:13" hidden="1" x14ac:dyDescent="0.15">
      <c r="A69" s="5" t="s">
        <v>1397</v>
      </c>
      <c r="B69" s="230" t="s">
        <v>1271</v>
      </c>
      <c r="C69" s="230">
        <v>2</v>
      </c>
      <c r="D69" s="230">
        <v>63457</v>
      </c>
      <c r="E69" s="230">
        <v>0.54858955850000002</v>
      </c>
      <c r="F69" s="230">
        <v>5557</v>
      </c>
      <c r="G69" s="230">
        <v>0.53325016790000002</v>
      </c>
      <c r="H69" s="148">
        <v>-1.5339391000000001E-2</v>
      </c>
      <c r="I69" s="230">
        <v>0.97203849340000004</v>
      </c>
      <c r="J69" s="230">
        <v>-2.8359873000000001E-2</v>
      </c>
      <c r="K69" s="148">
        <v>4.350232E-4</v>
      </c>
      <c r="L69" s="148">
        <v>9.4761080000000004E-4</v>
      </c>
      <c r="M69" s="230" t="str">
        <f t="shared" si="1"/>
        <v/>
      </c>
    </row>
    <row r="70" spans="1:13" x14ac:dyDescent="0.15">
      <c r="A70" s="5" t="s">
        <v>1397</v>
      </c>
      <c r="B70" s="230" t="s">
        <v>1272</v>
      </c>
      <c r="C70" s="230">
        <v>1</v>
      </c>
      <c r="D70" s="230">
        <v>101939</v>
      </c>
      <c r="E70" s="230">
        <v>0.88126874899999996</v>
      </c>
      <c r="F70" s="230">
        <v>9229</v>
      </c>
      <c r="G70" s="230">
        <v>0.88561558389999995</v>
      </c>
      <c r="H70" s="230">
        <v>4.3468348999999998E-3</v>
      </c>
      <c r="I70" s="230">
        <v>1.0049324737000001</v>
      </c>
      <c r="J70" s="230">
        <v>4.9203488999999996E-3</v>
      </c>
      <c r="K70" s="148">
        <v>2.1387899999999999E-5</v>
      </c>
      <c r="L70" s="148">
        <v>2.1387899999999999E-5</v>
      </c>
      <c r="M70" s="230">
        <f t="shared" si="1"/>
        <v>1.8351479999999999E-4</v>
      </c>
    </row>
    <row r="71" spans="1:13" hidden="1" x14ac:dyDescent="0.15">
      <c r="A71" s="5" t="s">
        <v>1397</v>
      </c>
      <c r="B71" s="230" t="s">
        <v>1272</v>
      </c>
      <c r="C71" s="230">
        <v>2</v>
      </c>
      <c r="D71" s="230">
        <v>13734</v>
      </c>
      <c r="E71" s="230">
        <v>0.118731251</v>
      </c>
      <c r="F71" s="230">
        <v>1192</v>
      </c>
      <c r="G71" s="230">
        <v>0.1143844161</v>
      </c>
      <c r="H71" s="148">
        <v>-4.3468350000000003E-3</v>
      </c>
      <c r="I71" s="230">
        <v>0.96338929380000005</v>
      </c>
      <c r="J71" s="230">
        <v>-3.7297697999999997E-2</v>
      </c>
      <c r="K71" s="148">
        <v>1.6212689999999999E-4</v>
      </c>
      <c r="L71" s="148">
        <v>1.835149E-4</v>
      </c>
      <c r="M71" s="230" t="str">
        <f t="shared" si="1"/>
        <v/>
      </c>
    </row>
    <row r="72" spans="1:13" x14ac:dyDescent="0.15">
      <c r="A72" s="5" t="s">
        <v>1397</v>
      </c>
      <c r="B72" s="230" t="s">
        <v>1110</v>
      </c>
      <c r="C72" s="230">
        <v>1</v>
      </c>
      <c r="D72" s="230">
        <v>89250</v>
      </c>
      <c r="E72" s="230">
        <v>0.77157158540000004</v>
      </c>
      <c r="F72" s="230">
        <v>7762</v>
      </c>
      <c r="G72" s="230">
        <v>0.74484214569999996</v>
      </c>
      <c r="H72" s="230">
        <v>-2.672944E-2</v>
      </c>
      <c r="I72" s="230">
        <v>0.96535714859999999</v>
      </c>
      <c r="J72" s="230">
        <v>-3.5257143999999997E-2</v>
      </c>
      <c r="K72" s="148">
        <v>9.4240369999999999E-4</v>
      </c>
      <c r="L72" s="148">
        <v>9.4240369999999999E-4</v>
      </c>
      <c r="M72" s="230">
        <f t="shared" si="1"/>
        <v>3.9002704999999997E-3</v>
      </c>
    </row>
    <row r="73" spans="1:13" hidden="1" x14ac:dyDescent="0.15">
      <c r="A73" s="5" t="s">
        <v>1397</v>
      </c>
      <c r="B73" s="230" t="s">
        <v>1110</v>
      </c>
      <c r="C73" s="230">
        <v>2</v>
      </c>
      <c r="D73" s="230">
        <v>26423</v>
      </c>
      <c r="E73" s="230">
        <v>0.22842841459999999</v>
      </c>
      <c r="F73" s="230">
        <v>2659</v>
      </c>
      <c r="G73" s="230">
        <v>0.25515785429999999</v>
      </c>
      <c r="H73" s="230">
        <v>2.6729439800000001E-2</v>
      </c>
      <c r="I73" s="230">
        <v>1.1170145133</v>
      </c>
      <c r="J73" s="230">
        <v>0.1106595131</v>
      </c>
      <c r="K73" s="230">
        <v>2.9578667999999998E-3</v>
      </c>
      <c r="L73" s="230">
        <v>3.9002705000000001E-3</v>
      </c>
      <c r="M73" s="230" t="str">
        <f t="shared" si="1"/>
        <v/>
      </c>
    </row>
    <row r="74" spans="1:13" x14ac:dyDescent="0.15">
      <c r="A74" s="5" t="s">
        <v>1398</v>
      </c>
      <c r="B74" s="230" t="s">
        <v>1113</v>
      </c>
      <c r="C74" s="230">
        <v>1</v>
      </c>
      <c r="D74" s="230">
        <v>45891</v>
      </c>
      <c r="E74" s="230">
        <v>0.3967304384</v>
      </c>
      <c r="F74" s="230">
        <v>4611</v>
      </c>
      <c r="G74" s="230">
        <v>0.39559025390000002</v>
      </c>
      <c r="H74" s="230">
        <v>-1.140184E-3</v>
      </c>
      <c r="I74" s="230">
        <v>0.9971260475</v>
      </c>
      <c r="J74" s="230">
        <v>-2.8780899999999998E-3</v>
      </c>
      <c r="K74" s="148">
        <v>3.2815536999999998E-6</v>
      </c>
      <c r="L74" s="148">
        <v>3.2815536999999998E-6</v>
      </c>
      <c r="M74" s="230">
        <f t="shared" si="1"/>
        <v>1.4760782537000001E-3</v>
      </c>
    </row>
    <row r="75" spans="1:13" hidden="1" x14ac:dyDescent="0.15">
      <c r="A75" s="5" t="s">
        <v>1398</v>
      </c>
      <c r="B75" s="230" t="s">
        <v>1113</v>
      </c>
      <c r="C75" s="230">
        <v>2</v>
      </c>
      <c r="D75" s="230">
        <v>22962</v>
      </c>
      <c r="E75" s="230">
        <v>0.19850786270000001</v>
      </c>
      <c r="F75" s="230">
        <v>2167</v>
      </c>
      <c r="G75" s="230">
        <v>0.18591283459999999</v>
      </c>
      <c r="H75" s="230">
        <v>-1.2595027999999999E-2</v>
      </c>
      <c r="I75" s="230">
        <v>0.93655149010000005</v>
      </c>
      <c r="J75" s="230">
        <v>-6.5550777000000005E-2</v>
      </c>
      <c r="K75" s="148">
        <v>8.2561389999999998E-4</v>
      </c>
      <c r="L75" s="230">
        <v>8.2889539999999999E-4</v>
      </c>
      <c r="M75" s="230" t="str">
        <f t="shared" si="1"/>
        <v/>
      </c>
    </row>
    <row r="76" spans="1:13" hidden="1" x14ac:dyDescent="0.15">
      <c r="A76" s="5" t="s">
        <v>1398</v>
      </c>
      <c r="B76" s="230" t="s">
        <v>1113</v>
      </c>
      <c r="C76" s="230">
        <v>3</v>
      </c>
      <c r="D76" s="230">
        <v>15369</v>
      </c>
      <c r="E76" s="230">
        <v>0.13286592380000001</v>
      </c>
      <c r="F76" s="230">
        <v>1579</v>
      </c>
      <c r="G76" s="230">
        <v>0.13546671239999999</v>
      </c>
      <c r="H76" s="230">
        <v>2.6007886999999999E-3</v>
      </c>
      <c r="I76" s="230">
        <v>1.0195745348</v>
      </c>
      <c r="J76" s="230">
        <v>1.93854176E-2</v>
      </c>
      <c r="K76" s="148">
        <v>5.0417400000000003E-5</v>
      </c>
      <c r="L76" s="148">
        <v>8.7931279999999999E-4</v>
      </c>
      <c r="M76" s="230" t="str">
        <f t="shared" si="1"/>
        <v/>
      </c>
    </row>
    <row r="77" spans="1:13" hidden="1" x14ac:dyDescent="0.15">
      <c r="A77" s="5" t="s">
        <v>1398</v>
      </c>
      <c r="B77" s="230" t="s">
        <v>1113</v>
      </c>
      <c r="C77" s="230">
        <v>4</v>
      </c>
      <c r="D77" s="230">
        <v>22893</v>
      </c>
      <c r="E77" s="230">
        <v>0.19791135360000001</v>
      </c>
      <c r="F77" s="230">
        <v>2367</v>
      </c>
      <c r="G77" s="230">
        <v>0.20307137950000001</v>
      </c>
      <c r="H77" s="230">
        <v>5.1600259999999998E-3</v>
      </c>
      <c r="I77" s="230">
        <v>1.0260724102000001</v>
      </c>
      <c r="J77" s="230">
        <v>2.5738319499999999E-2</v>
      </c>
      <c r="K77" s="148">
        <v>1.328104E-4</v>
      </c>
      <c r="L77" s="230">
        <v>1.0121232E-3</v>
      </c>
      <c r="M77" s="230" t="str">
        <f t="shared" si="1"/>
        <v/>
      </c>
    </row>
    <row r="78" spans="1:13" hidden="1" x14ac:dyDescent="0.15">
      <c r="A78" s="5" t="s">
        <v>1398</v>
      </c>
      <c r="B78" s="230" t="s">
        <v>1113</v>
      </c>
      <c r="C78" s="230">
        <v>5</v>
      </c>
      <c r="D78" s="230">
        <v>8558</v>
      </c>
      <c r="E78" s="230">
        <v>7.3984421600000003E-2</v>
      </c>
      <c r="F78" s="230">
        <v>932</v>
      </c>
      <c r="G78" s="230">
        <v>7.99588195E-2</v>
      </c>
      <c r="H78" s="230">
        <v>5.9743979000000001E-3</v>
      </c>
      <c r="I78" s="230">
        <v>1.0807521065000001</v>
      </c>
      <c r="J78" s="230">
        <v>7.7657193599999993E-2</v>
      </c>
      <c r="K78" s="230">
        <v>4.63955E-4</v>
      </c>
      <c r="L78" s="230">
        <v>1.4760782000000001E-3</v>
      </c>
      <c r="M78" s="230" t="str">
        <f t="shared" si="1"/>
        <v/>
      </c>
    </row>
    <row r="79" spans="1:13" x14ac:dyDescent="0.15">
      <c r="A79" s="5" t="s">
        <v>1398</v>
      </c>
      <c r="B79" s="230" t="s">
        <v>1262</v>
      </c>
      <c r="C79" s="230">
        <v>1</v>
      </c>
      <c r="D79" s="230">
        <v>9153</v>
      </c>
      <c r="E79" s="230">
        <v>7.9128232199999995E-2</v>
      </c>
      <c r="F79" s="230">
        <v>2028</v>
      </c>
      <c r="G79" s="230">
        <v>0.17398764580000001</v>
      </c>
      <c r="H79" s="230">
        <v>9.4859413700000006E-2</v>
      </c>
      <c r="I79" s="230">
        <v>2.1988061792</v>
      </c>
      <c r="J79" s="230">
        <v>0.78791456729999998</v>
      </c>
      <c r="K79" s="148">
        <v>7.4741113900000003E-2</v>
      </c>
      <c r="L79" s="148">
        <v>7.4741113900000003E-2</v>
      </c>
      <c r="M79" s="230">
        <f t="shared" si="1"/>
        <v>0.21540481539999998</v>
      </c>
    </row>
    <row r="80" spans="1:13" hidden="1" x14ac:dyDescent="0.15">
      <c r="A80" s="5" t="s">
        <v>1398</v>
      </c>
      <c r="B80" s="230" t="s">
        <v>1262</v>
      </c>
      <c r="C80" s="230">
        <v>2</v>
      </c>
      <c r="D80" s="230">
        <v>33917</v>
      </c>
      <c r="E80" s="230">
        <v>0.29321449259999999</v>
      </c>
      <c r="F80" s="230">
        <v>4194</v>
      </c>
      <c r="G80" s="230">
        <v>0.35981468770000002</v>
      </c>
      <c r="H80" s="230">
        <v>6.6600195099999995E-2</v>
      </c>
      <c r="I80" s="230">
        <v>1.2271381423000001</v>
      </c>
      <c r="J80" s="230">
        <v>0.20468474480000001</v>
      </c>
      <c r="K80" s="148">
        <v>1.36320439E-2</v>
      </c>
      <c r="L80" s="148">
        <v>8.8373157800000005E-2</v>
      </c>
      <c r="M80" s="230" t="str">
        <f t="shared" si="1"/>
        <v/>
      </c>
    </row>
    <row r="81" spans="1:13" hidden="1" x14ac:dyDescent="0.15">
      <c r="A81" s="5" t="s">
        <v>1398</v>
      </c>
      <c r="B81" s="230" t="s">
        <v>1262</v>
      </c>
      <c r="C81" s="230">
        <v>3</v>
      </c>
      <c r="D81" s="230">
        <v>49572</v>
      </c>
      <c r="E81" s="230">
        <v>0.42855290340000002</v>
      </c>
      <c r="F81" s="230">
        <v>3838</v>
      </c>
      <c r="G81" s="230">
        <v>0.32927247770000001</v>
      </c>
      <c r="H81" s="230">
        <v>-9.9280426000000005E-2</v>
      </c>
      <c r="I81" s="230">
        <v>0.76833565950000005</v>
      </c>
      <c r="J81" s="230">
        <v>-0.26352858499999998</v>
      </c>
      <c r="K81" s="148">
        <v>2.61632301E-2</v>
      </c>
      <c r="L81" s="230">
        <v>0.11453638789999999</v>
      </c>
      <c r="M81" s="230" t="str">
        <f t="shared" si="1"/>
        <v/>
      </c>
    </row>
    <row r="82" spans="1:13" hidden="1" x14ac:dyDescent="0.15">
      <c r="A82" s="5" t="s">
        <v>1398</v>
      </c>
      <c r="B82" s="230" t="s">
        <v>1262</v>
      </c>
      <c r="C82" s="230">
        <v>4</v>
      </c>
      <c r="D82" s="230">
        <v>15160</v>
      </c>
      <c r="E82" s="230">
        <v>0.13105910630000001</v>
      </c>
      <c r="F82" s="230">
        <v>519</v>
      </c>
      <c r="G82" s="230">
        <v>4.4526424199999998E-2</v>
      </c>
      <c r="H82" s="230">
        <v>-8.6532682E-2</v>
      </c>
      <c r="I82" s="230">
        <v>0.33974307799999998</v>
      </c>
      <c r="J82" s="230">
        <v>-1.0795656</v>
      </c>
      <c r="K82" s="230">
        <v>9.3417706899999994E-2</v>
      </c>
      <c r="L82" s="230">
        <v>0.20795409479999999</v>
      </c>
      <c r="M82" s="230" t="str">
        <f t="shared" si="1"/>
        <v/>
      </c>
    </row>
    <row r="83" spans="1:13" hidden="1" x14ac:dyDescent="0.15">
      <c r="A83" s="5" t="s">
        <v>1398</v>
      </c>
      <c r="B83" s="230" t="s">
        <v>1262</v>
      </c>
      <c r="C83" s="230">
        <v>5</v>
      </c>
      <c r="D83" s="230">
        <v>7871</v>
      </c>
      <c r="E83" s="230">
        <v>6.8045265499999993E-2</v>
      </c>
      <c r="F83" s="230">
        <v>1077</v>
      </c>
      <c r="G83" s="230">
        <v>9.2398764600000002E-2</v>
      </c>
      <c r="H83" s="230">
        <v>2.4353499099999999E-2</v>
      </c>
      <c r="I83" s="230">
        <v>1.3579014478</v>
      </c>
      <c r="J83" s="230">
        <v>0.30594045489999999</v>
      </c>
      <c r="K83" s="148">
        <v>7.4507206000000003E-3</v>
      </c>
      <c r="L83" s="230">
        <v>0.2154048154</v>
      </c>
      <c r="M83" s="230" t="str">
        <f t="shared" si="1"/>
        <v/>
      </c>
    </row>
    <row r="84" spans="1:13" x14ac:dyDescent="0.15">
      <c r="A84" s="5" t="s">
        <v>1398</v>
      </c>
      <c r="B84" s="230" t="s">
        <v>1144</v>
      </c>
      <c r="C84" s="230">
        <v>1</v>
      </c>
      <c r="D84" s="230">
        <v>22243</v>
      </c>
      <c r="E84" s="230">
        <v>0.19229206469999999</v>
      </c>
      <c r="F84" s="230">
        <v>2516</v>
      </c>
      <c r="G84" s="230">
        <v>0.21585449549999999</v>
      </c>
      <c r="H84" s="230">
        <v>2.3562430799999999E-2</v>
      </c>
      <c r="I84" s="230">
        <v>1.1225345980000001</v>
      </c>
      <c r="J84" s="230">
        <v>0.1155891624</v>
      </c>
      <c r="K84" s="230">
        <v>2.7235616E-3</v>
      </c>
      <c r="L84" s="230">
        <v>2.7235616E-3</v>
      </c>
      <c r="M84" s="230">
        <f t="shared" si="1"/>
        <v>7.2644678000000004E-3</v>
      </c>
    </row>
    <row r="85" spans="1:13" hidden="1" x14ac:dyDescent="0.15">
      <c r="A85" s="5" t="s">
        <v>1398</v>
      </c>
      <c r="B85" s="230" t="s">
        <v>1144</v>
      </c>
      <c r="C85" s="230">
        <v>2</v>
      </c>
      <c r="D85" s="230">
        <v>19637</v>
      </c>
      <c r="E85" s="230">
        <v>0.1697630389</v>
      </c>
      <c r="F85" s="230">
        <v>2186</v>
      </c>
      <c r="G85" s="230">
        <v>0.18754289639999999</v>
      </c>
      <c r="H85" s="230">
        <v>1.7779857499999999E-2</v>
      </c>
      <c r="I85" s="230">
        <v>1.1047333834999999</v>
      </c>
      <c r="J85" s="230">
        <v>9.9604023900000005E-2</v>
      </c>
      <c r="K85" s="148">
        <v>1.7709453E-3</v>
      </c>
      <c r="L85" s="230">
        <v>4.494507E-3</v>
      </c>
      <c r="M85" s="230" t="str">
        <f t="shared" si="1"/>
        <v/>
      </c>
    </row>
    <row r="86" spans="1:13" hidden="1" x14ac:dyDescent="0.15">
      <c r="A86" s="5" t="s">
        <v>1398</v>
      </c>
      <c r="B86" s="230" t="s">
        <v>1144</v>
      </c>
      <c r="C86" s="230">
        <v>3</v>
      </c>
      <c r="D86" s="230">
        <v>73793</v>
      </c>
      <c r="E86" s="230">
        <v>0.63794489639999996</v>
      </c>
      <c r="F86" s="230">
        <v>6954</v>
      </c>
      <c r="G86" s="230">
        <v>0.59660260809999999</v>
      </c>
      <c r="H86" s="230">
        <v>-4.1342287999999998E-2</v>
      </c>
      <c r="I86" s="230">
        <v>0.93519457790000005</v>
      </c>
      <c r="J86" s="230">
        <v>-6.7000667E-2</v>
      </c>
      <c r="K86" s="230">
        <v>2.7699609E-3</v>
      </c>
      <c r="L86" s="230">
        <v>7.2644679E-3</v>
      </c>
      <c r="M86" s="230" t="str">
        <f t="shared" si="1"/>
        <v/>
      </c>
    </row>
    <row r="87" spans="1:13" x14ac:dyDescent="0.15">
      <c r="A87" s="5" t="s">
        <v>1398</v>
      </c>
      <c r="B87" s="230" t="s">
        <v>1145</v>
      </c>
      <c r="C87" s="230">
        <v>1</v>
      </c>
      <c r="D87" s="230">
        <v>47082</v>
      </c>
      <c r="E87" s="230">
        <v>0.40702670460000001</v>
      </c>
      <c r="F87" s="230">
        <v>4978</v>
      </c>
      <c r="G87" s="230">
        <v>0.42707618390000002</v>
      </c>
      <c r="H87" s="230">
        <v>2.0049479299999999E-2</v>
      </c>
      <c r="I87" s="230">
        <v>1.0492583879999999</v>
      </c>
      <c r="J87" s="230">
        <v>4.8083617500000002E-2</v>
      </c>
      <c r="K87" s="148">
        <v>9.6405150000000001E-4</v>
      </c>
      <c r="L87" s="230">
        <v>9.6405150000000001E-4</v>
      </c>
      <c r="M87" s="230">
        <f t="shared" si="1"/>
        <v>1.8330665000000001E-3</v>
      </c>
    </row>
    <row r="88" spans="1:13" hidden="1" x14ac:dyDescent="0.15">
      <c r="A88" s="5" t="s">
        <v>1398</v>
      </c>
      <c r="B88" s="230" t="s">
        <v>1145</v>
      </c>
      <c r="C88" s="230">
        <v>2</v>
      </c>
      <c r="D88" s="230">
        <v>38180</v>
      </c>
      <c r="E88" s="230">
        <v>0.33006838240000003</v>
      </c>
      <c r="F88" s="230">
        <v>3775</v>
      </c>
      <c r="G88" s="230">
        <v>0.32386753600000001</v>
      </c>
      <c r="H88" s="230">
        <v>-6.2008460000000003E-3</v>
      </c>
      <c r="I88" s="230">
        <v>0.98121344929999998</v>
      </c>
      <c r="J88" s="230">
        <v>-1.8965260000000001E-2</v>
      </c>
      <c r="K88" s="230">
        <v>1.1760069999999999E-4</v>
      </c>
      <c r="L88" s="230">
        <v>1.0816522000000001E-3</v>
      </c>
      <c r="M88" s="230" t="str">
        <f t="shared" si="1"/>
        <v/>
      </c>
    </row>
    <row r="89" spans="1:13" hidden="1" x14ac:dyDescent="0.15">
      <c r="A89" s="5" t="s">
        <v>1398</v>
      </c>
      <c r="B89" s="230" t="s">
        <v>1145</v>
      </c>
      <c r="C89" s="230">
        <v>3</v>
      </c>
      <c r="D89" s="230">
        <v>8960</v>
      </c>
      <c r="E89" s="230">
        <v>7.7459735599999996E-2</v>
      </c>
      <c r="F89" s="230">
        <v>852</v>
      </c>
      <c r="G89" s="230">
        <v>7.3095401500000004E-2</v>
      </c>
      <c r="H89" s="230">
        <v>-4.3643340000000001E-3</v>
      </c>
      <c r="I89" s="230">
        <v>0.9436567387</v>
      </c>
      <c r="J89" s="230">
        <v>-5.7992803000000002E-2</v>
      </c>
      <c r="K89" s="148">
        <v>2.5310000000000003E-4</v>
      </c>
      <c r="L89" s="230">
        <v>1.3347521000000001E-3</v>
      </c>
      <c r="M89" s="230" t="str">
        <f t="shared" si="1"/>
        <v/>
      </c>
    </row>
    <row r="90" spans="1:13" hidden="1" x14ac:dyDescent="0.15">
      <c r="A90" s="5" t="s">
        <v>1398</v>
      </c>
      <c r="B90" s="230" t="s">
        <v>1145</v>
      </c>
      <c r="C90" s="230">
        <v>4</v>
      </c>
      <c r="D90" s="230">
        <v>12702</v>
      </c>
      <c r="E90" s="230">
        <v>0.1098095493</v>
      </c>
      <c r="F90" s="230">
        <v>1216</v>
      </c>
      <c r="G90" s="230">
        <v>0.10432395329999999</v>
      </c>
      <c r="H90" s="230">
        <v>-5.4855959999999997E-3</v>
      </c>
      <c r="I90" s="230">
        <v>0.95004445390000003</v>
      </c>
      <c r="J90" s="230">
        <v>-5.1246501999999999E-2</v>
      </c>
      <c r="K90" s="230">
        <v>2.8111759999999999E-4</v>
      </c>
      <c r="L90" s="230">
        <v>1.6158697000000001E-3</v>
      </c>
      <c r="M90" s="230" t="str">
        <f t="shared" si="1"/>
        <v/>
      </c>
    </row>
    <row r="91" spans="1:13" hidden="1" x14ac:dyDescent="0.15">
      <c r="A91" s="5" t="s">
        <v>1398</v>
      </c>
      <c r="B91" s="230" t="s">
        <v>1145</v>
      </c>
      <c r="C91" s="230">
        <v>5</v>
      </c>
      <c r="D91" s="230">
        <v>8749</v>
      </c>
      <c r="E91" s="230">
        <v>7.5635627999999996E-2</v>
      </c>
      <c r="F91" s="230">
        <v>835</v>
      </c>
      <c r="G91" s="230">
        <v>7.1636925200000007E-2</v>
      </c>
      <c r="H91" s="230">
        <v>-3.9987030000000002E-3</v>
      </c>
      <c r="I91" s="230">
        <v>0.9471320205</v>
      </c>
      <c r="J91" s="230">
        <v>-5.4316785999999999E-2</v>
      </c>
      <c r="K91" s="148">
        <v>2.1719670000000001E-4</v>
      </c>
      <c r="L91" s="230">
        <v>1.8330664000000001E-3</v>
      </c>
      <c r="M91" s="230" t="str">
        <f t="shared" si="1"/>
        <v/>
      </c>
    </row>
    <row r="92" spans="1:13" x14ac:dyDescent="0.15">
      <c r="A92" s="5" t="s">
        <v>1398</v>
      </c>
      <c r="B92" s="230" t="s">
        <v>1268</v>
      </c>
      <c r="C92" s="230">
        <v>1</v>
      </c>
      <c r="D92" s="230">
        <v>7382</v>
      </c>
      <c r="E92" s="230">
        <v>6.3817831300000002E-2</v>
      </c>
      <c r="F92" s="230">
        <v>558</v>
      </c>
      <c r="G92" s="230">
        <v>4.7872340399999998E-2</v>
      </c>
      <c r="H92" s="230">
        <v>-1.5945490999999999E-2</v>
      </c>
      <c r="I92" s="230">
        <v>0.75014050850000003</v>
      </c>
      <c r="J92" s="230">
        <v>-0.287494745</v>
      </c>
      <c r="K92" s="148">
        <v>4.5842447999999997E-3</v>
      </c>
      <c r="L92" s="230">
        <v>4.5842447999999997E-3</v>
      </c>
      <c r="M92" s="230">
        <f t="shared" si="1"/>
        <v>4.4615076400000002E-2</v>
      </c>
    </row>
    <row r="93" spans="1:13" hidden="1" x14ac:dyDescent="0.15">
      <c r="A93" s="5" t="s">
        <v>1398</v>
      </c>
      <c r="B93" s="230" t="s">
        <v>1268</v>
      </c>
      <c r="C93" s="230">
        <v>2</v>
      </c>
      <c r="D93" s="230">
        <v>26203</v>
      </c>
      <c r="E93" s="230">
        <v>0.2265265014</v>
      </c>
      <c r="F93" s="230">
        <v>1974</v>
      </c>
      <c r="G93" s="230">
        <v>0.16935483870000001</v>
      </c>
      <c r="H93" s="230">
        <v>-5.7171662999999998E-2</v>
      </c>
      <c r="I93" s="230">
        <v>0.74761600800000005</v>
      </c>
      <c r="J93" s="230">
        <v>-0.29086579099999998</v>
      </c>
      <c r="K93" s="148">
        <v>1.6629280900000001E-2</v>
      </c>
      <c r="L93" s="230">
        <v>2.1213525699999999E-2</v>
      </c>
      <c r="M93" s="230" t="str">
        <f t="shared" si="1"/>
        <v/>
      </c>
    </row>
    <row r="94" spans="1:13" hidden="1" x14ac:dyDescent="0.15">
      <c r="A94" s="5" t="s">
        <v>1398</v>
      </c>
      <c r="B94" s="230" t="s">
        <v>1268</v>
      </c>
      <c r="C94" s="230">
        <v>3</v>
      </c>
      <c r="D94" s="230">
        <v>33643</v>
      </c>
      <c r="E94" s="230">
        <v>0.29084574619999998</v>
      </c>
      <c r="F94" s="230">
        <v>3110</v>
      </c>
      <c r="G94" s="230">
        <v>0.2668153741</v>
      </c>
      <c r="H94" s="230">
        <v>-2.4030372000000001E-2</v>
      </c>
      <c r="I94" s="230">
        <v>0.91737760489999998</v>
      </c>
      <c r="J94" s="230">
        <v>-8.6236109000000005E-2</v>
      </c>
      <c r="K94" s="230">
        <v>2.0722857999999999E-3</v>
      </c>
      <c r="L94" s="230">
        <v>2.32858115E-2</v>
      </c>
      <c r="M94" s="230" t="str">
        <f t="shared" si="1"/>
        <v/>
      </c>
    </row>
    <row r="95" spans="1:13" hidden="1" x14ac:dyDescent="0.15">
      <c r="A95" s="5" t="s">
        <v>1398</v>
      </c>
      <c r="B95" s="230" t="s">
        <v>1268</v>
      </c>
      <c r="C95" s="230">
        <v>4</v>
      </c>
      <c r="D95" s="230">
        <v>35983</v>
      </c>
      <c r="E95" s="230">
        <v>0.31107518610000001</v>
      </c>
      <c r="F95" s="230">
        <v>4340</v>
      </c>
      <c r="G95" s="230">
        <v>0.37234042550000002</v>
      </c>
      <c r="H95" s="230">
        <v>6.1265239399999998E-2</v>
      </c>
      <c r="I95" s="230">
        <v>1.196946726</v>
      </c>
      <c r="J95" s="230">
        <v>0.1797739193</v>
      </c>
      <c r="K95" s="230">
        <v>1.10138922E-2</v>
      </c>
      <c r="L95" s="230">
        <v>3.4299703700000003E-2</v>
      </c>
      <c r="M95" s="230" t="str">
        <f t="shared" si="1"/>
        <v/>
      </c>
    </row>
    <row r="96" spans="1:13" hidden="1" x14ac:dyDescent="0.15">
      <c r="A96" s="5" t="s">
        <v>1398</v>
      </c>
      <c r="B96" s="230" t="s">
        <v>1268</v>
      </c>
      <c r="C96" s="230">
        <v>5</v>
      </c>
      <c r="D96" s="230">
        <v>12462</v>
      </c>
      <c r="E96" s="230">
        <v>0.107734735</v>
      </c>
      <c r="F96" s="230">
        <v>1674</v>
      </c>
      <c r="G96" s="230">
        <v>0.14361702130000001</v>
      </c>
      <c r="H96" s="230">
        <v>3.5882286300000003E-2</v>
      </c>
      <c r="I96" s="230">
        <v>1.3330614430000001</v>
      </c>
      <c r="J96" s="230">
        <v>0.28747813389999999</v>
      </c>
      <c r="K96" s="230">
        <v>1.03153727E-2</v>
      </c>
      <c r="L96" s="230">
        <v>4.4615076400000002E-2</v>
      </c>
      <c r="M96" s="230" t="str">
        <f t="shared" si="1"/>
        <v/>
      </c>
    </row>
    <row r="97" spans="1:13" x14ac:dyDescent="0.15">
      <c r="A97" s="5" t="s">
        <v>1398</v>
      </c>
      <c r="B97" s="230" t="s">
        <v>1115</v>
      </c>
      <c r="C97" s="230">
        <v>1</v>
      </c>
      <c r="D97" s="230">
        <v>108682</v>
      </c>
      <c r="E97" s="230">
        <v>0.93956238709999995</v>
      </c>
      <c r="F97" s="230">
        <v>10968</v>
      </c>
      <c r="G97" s="230">
        <v>0.9409746054</v>
      </c>
      <c r="H97" s="230">
        <v>1.4122182999999999E-3</v>
      </c>
      <c r="I97" s="230">
        <v>1.0015030596000001</v>
      </c>
      <c r="J97" s="230">
        <v>1.5019312E-3</v>
      </c>
      <c r="K97" s="148">
        <v>2.1210546E-6</v>
      </c>
      <c r="L97" s="148">
        <v>2.1210546E-6</v>
      </c>
      <c r="M97" s="230">
        <f t="shared" si="1"/>
        <v>3.5511354599999997E-5</v>
      </c>
    </row>
    <row r="98" spans="1:13" hidden="1" x14ac:dyDescent="0.15">
      <c r="A98" s="5" t="s">
        <v>1398</v>
      </c>
      <c r="B98" s="230" t="s">
        <v>1115</v>
      </c>
      <c r="C98" s="230">
        <v>2</v>
      </c>
      <c r="D98" s="230">
        <v>6991</v>
      </c>
      <c r="E98" s="230">
        <v>6.04376129E-2</v>
      </c>
      <c r="F98" s="230">
        <v>688</v>
      </c>
      <c r="G98" s="230">
        <v>5.9025394600000003E-2</v>
      </c>
      <c r="H98" s="230">
        <v>-1.412218E-3</v>
      </c>
      <c r="I98" s="230">
        <v>0.97663345369999999</v>
      </c>
      <c r="J98" s="230">
        <v>-2.3643872999999999E-2</v>
      </c>
      <c r="K98" s="230">
        <v>3.3390299999999998E-5</v>
      </c>
      <c r="L98" s="230">
        <v>3.55114E-5</v>
      </c>
      <c r="M98" s="230" t="str">
        <f t="shared" si="1"/>
        <v/>
      </c>
    </row>
    <row r="99" spans="1:13" x14ac:dyDescent="0.15">
      <c r="A99" s="5" t="s">
        <v>1398</v>
      </c>
      <c r="B99" s="230" t="s">
        <v>1270</v>
      </c>
      <c r="C99" s="230">
        <v>1</v>
      </c>
      <c r="D99" s="230">
        <v>26739</v>
      </c>
      <c r="E99" s="230">
        <v>0.2311602535</v>
      </c>
      <c r="F99" s="230">
        <v>2638</v>
      </c>
      <c r="G99" s="230">
        <v>0.226321208</v>
      </c>
      <c r="H99" s="230">
        <v>-4.8390459999999996E-3</v>
      </c>
      <c r="I99" s="230">
        <v>0.97906627359999998</v>
      </c>
      <c r="J99" s="230">
        <v>-2.1155943999999999E-2</v>
      </c>
      <c r="K99" s="148">
        <v>1.0237459999999999E-4</v>
      </c>
      <c r="L99" s="148">
        <v>1.0237459999999999E-4</v>
      </c>
      <c r="M99" s="230">
        <f t="shared" si="1"/>
        <v>1.27079798E-2</v>
      </c>
    </row>
    <row r="100" spans="1:13" hidden="1" x14ac:dyDescent="0.15">
      <c r="A100" s="5" t="s">
        <v>1398</v>
      </c>
      <c r="B100" s="230" t="s">
        <v>1270</v>
      </c>
      <c r="C100" s="230">
        <v>2</v>
      </c>
      <c r="D100" s="230">
        <v>31040</v>
      </c>
      <c r="E100" s="230">
        <v>0.26834265559999998</v>
      </c>
      <c r="F100" s="230">
        <v>2730</v>
      </c>
      <c r="G100" s="230">
        <v>0.23421413860000001</v>
      </c>
      <c r="H100" s="230">
        <v>-3.4128516999999997E-2</v>
      </c>
      <c r="I100" s="230">
        <v>0.87281739879999998</v>
      </c>
      <c r="J100" s="230">
        <v>-0.13602891</v>
      </c>
      <c r="K100" s="230">
        <v>4.6424650000000001E-3</v>
      </c>
      <c r="L100" s="230">
        <v>4.7448395000000004E-3</v>
      </c>
      <c r="M100" s="230" t="str">
        <f t="shared" si="1"/>
        <v/>
      </c>
    </row>
    <row r="101" spans="1:13" hidden="1" x14ac:dyDescent="0.15">
      <c r="A101" s="5" t="s">
        <v>1398</v>
      </c>
      <c r="B101" s="230" t="s">
        <v>1270</v>
      </c>
      <c r="C101" s="230">
        <v>3</v>
      </c>
      <c r="D101" s="230">
        <v>14605</v>
      </c>
      <c r="E101" s="230">
        <v>0.1262610981</v>
      </c>
      <c r="F101" s="230">
        <v>1412</v>
      </c>
      <c r="G101" s="230">
        <v>0.1211393274</v>
      </c>
      <c r="H101" s="230">
        <v>-5.1217709999999998E-3</v>
      </c>
      <c r="I101" s="230">
        <v>0.95943508499999997</v>
      </c>
      <c r="J101" s="230">
        <v>-4.1410621000000002E-2</v>
      </c>
      <c r="K101" s="148">
        <v>2.120957E-4</v>
      </c>
      <c r="L101" s="148">
        <v>4.9569352000000001E-3</v>
      </c>
      <c r="M101" s="230" t="str">
        <f t="shared" si="1"/>
        <v/>
      </c>
    </row>
    <row r="102" spans="1:13" hidden="1" x14ac:dyDescent="0.15">
      <c r="A102" s="5" t="s">
        <v>1398</v>
      </c>
      <c r="B102" s="230" t="s">
        <v>1270</v>
      </c>
      <c r="C102" s="230">
        <v>4</v>
      </c>
      <c r="D102" s="230">
        <v>27737</v>
      </c>
      <c r="E102" s="230">
        <v>0.2397880231</v>
      </c>
      <c r="F102" s="230">
        <v>2924</v>
      </c>
      <c r="G102" s="230">
        <v>0.2508579272</v>
      </c>
      <c r="H102" s="230">
        <v>1.10699041E-2</v>
      </c>
      <c r="I102" s="230">
        <v>1.0461653754</v>
      </c>
      <c r="J102" s="230">
        <v>4.5131455899999999E-2</v>
      </c>
      <c r="K102" s="148">
        <v>4.9960089999999998E-4</v>
      </c>
      <c r="L102" s="230">
        <v>5.4565361000000001E-3</v>
      </c>
      <c r="M102" s="230" t="str">
        <f t="shared" si="1"/>
        <v/>
      </c>
    </row>
    <row r="103" spans="1:13" hidden="1" x14ac:dyDescent="0.15">
      <c r="A103" s="5" t="s">
        <v>1398</v>
      </c>
      <c r="B103" s="230" t="s">
        <v>1270</v>
      </c>
      <c r="C103" s="230">
        <v>5</v>
      </c>
      <c r="D103" s="230">
        <v>15552</v>
      </c>
      <c r="E103" s="230">
        <v>0.1344479697</v>
      </c>
      <c r="F103" s="230">
        <v>1952</v>
      </c>
      <c r="G103" s="230">
        <v>0.1674673988</v>
      </c>
      <c r="H103" s="230">
        <v>3.3019429099999997E-2</v>
      </c>
      <c r="I103" s="230">
        <v>1.2455926194</v>
      </c>
      <c r="J103" s="230">
        <v>0.21961141619999999</v>
      </c>
      <c r="K103" s="148">
        <v>7.2514436E-3</v>
      </c>
      <c r="L103" s="230">
        <v>1.27079797E-2</v>
      </c>
      <c r="M103" s="230" t="str">
        <f t="shared" si="1"/>
        <v/>
      </c>
    </row>
    <row r="104" spans="1:13" x14ac:dyDescent="0.15">
      <c r="A104" s="5" t="s">
        <v>1398</v>
      </c>
      <c r="B104" s="230" t="s">
        <v>1271</v>
      </c>
      <c r="C104" s="230">
        <v>1</v>
      </c>
      <c r="D104" s="230">
        <v>52216</v>
      </c>
      <c r="E104" s="230">
        <v>0.45141044149999998</v>
      </c>
      <c r="F104" s="230">
        <v>6509</v>
      </c>
      <c r="G104" s="230">
        <v>0.55842484560000005</v>
      </c>
      <c r="H104" s="230">
        <v>0.1070144041</v>
      </c>
      <c r="I104" s="230">
        <v>1.2370667450999999</v>
      </c>
      <c r="J104" s="230">
        <v>0.21274304920000001</v>
      </c>
      <c r="K104" s="148">
        <v>2.2766570600000001E-2</v>
      </c>
      <c r="L104" s="230">
        <v>2.2766570600000001E-2</v>
      </c>
      <c r="M104" s="230">
        <f t="shared" si="1"/>
        <v>4.5988944000000004E-2</v>
      </c>
    </row>
    <row r="105" spans="1:13" hidden="1" x14ac:dyDescent="0.15">
      <c r="A105" s="5" t="s">
        <v>1398</v>
      </c>
      <c r="B105" s="230" t="s">
        <v>1271</v>
      </c>
      <c r="C105" s="230">
        <v>2</v>
      </c>
      <c r="D105" s="230">
        <v>63457</v>
      </c>
      <c r="E105" s="230">
        <v>0.54858955850000002</v>
      </c>
      <c r="F105" s="230">
        <v>5147</v>
      </c>
      <c r="G105" s="230">
        <v>0.4415751544</v>
      </c>
      <c r="H105" s="230">
        <v>-0.10701440399999999</v>
      </c>
      <c r="I105" s="230">
        <v>0.80492810619999999</v>
      </c>
      <c r="J105" s="230">
        <v>-0.217002315</v>
      </c>
      <c r="K105" s="148">
        <v>2.3222373399999999E-2</v>
      </c>
      <c r="L105" s="148">
        <v>4.5988943999999997E-2</v>
      </c>
      <c r="M105" s="230" t="str">
        <f t="shared" si="1"/>
        <v/>
      </c>
    </row>
    <row r="106" spans="1:13" x14ac:dyDescent="0.15">
      <c r="A106" s="5" t="s">
        <v>1398</v>
      </c>
      <c r="B106" s="230" t="s">
        <v>1272</v>
      </c>
      <c r="C106" s="230">
        <v>1</v>
      </c>
      <c r="D106" s="230">
        <v>101939</v>
      </c>
      <c r="E106" s="230">
        <v>0.88126874899999996</v>
      </c>
      <c r="F106" s="230">
        <v>10173</v>
      </c>
      <c r="G106" s="230">
        <v>0.87276938920000002</v>
      </c>
      <c r="H106" s="230">
        <v>-8.4993599999999992E-3</v>
      </c>
      <c r="I106" s="230">
        <v>0.99035554160000006</v>
      </c>
      <c r="J106" s="230">
        <v>-9.6912669999999999E-3</v>
      </c>
      <c r="K106" s="230">
        <v>8.2369599999999998E-5</v>
      </c>
      <c r="L106" s="230">
        <v>8.2369599999999998E-5</v>
      </c>
      <c r="M106" s="230">
        <f t="shared" si="1"/>
        <v>6.7000449999999993E-4</v>
      </c>
    </row>
    <row r="107" spans="1:13" hidden="1" x14ac:dyDescent="0.15">
      <c r="A107" s="5" t="s">
        <v>1398</v>
      </c>
      <c r="B107" s="230" t="s">
        <v>1272</v>
      </c>
      <c r="C107" s="230">
        <v>2</v>
      </c>
      <c r="D107" s="230">
        <v>13734</v>
      </c>
      <c r="E107" s="230">
        <v>0.118731251</v>
      </c>
      <c r="F107" s="230">
        <v>1483</v>
      </c>
      <c r="G107" s="230">
        <v>0.1272306108</v>
      </c>
      <c r="H107" s="230">
        <v>8.4993598E-3</v>
      </c>
      <c r="I107" s="230">
        <v>1.0715848586000001</v>
      </c>
      <c r="J107" s="230">
        <v>6.9138728900000002E-2</v>
      </c>
      <c r="K107" s="148">
        <v>5.8763489999999995E-4</v>
      </c>
      <c r="L107" s="230">
        <v>6.7000450000000004E-4</v>
      </c>
      <c r="M107" s="230" t="str">
        <f t="shared" si="1"/>
        <v/>
      </c>
    </row>
    <row r="108" spans="1:13" x14ac:dyDescent="0.15">
      <c r="A108" s="5" t="s">
        <v>1398</v>
      </c>
      <c r="B108" s="230" t="s">
        <v>1110</v>
      </c>
      <c r="C108" s="230">
        <v>1</v>
      </c>
      <c r="D108" s="230">
        <v>89250</v>
      </c>
      <c r="E108" s="230">
        <v>0.77157158540000004</v>
      </c>
      <c r="F108" s="230">
        <v>8643</v>
      </c>
      <c r="G108" s="230">
        <v>0.74150652019999996</v>
      </c>
      <c r="H108" s="230">
        <v>-3.0065064999999998E-2</v>
      </c>
      <c r="I108" s="230">
        <v>0.96103399119999999</v>
      </c>
      <c r="J108" s="230">
        <v>-3.9745500000000003E-2</v>
      </c>
      <c r="K108" s="148">
        <v>1.1949510000000001E-3</v>
      </c>
      <c r="L108" s="230">
        <v>1.1949510000000001E-3</v>
      </c>
      <c r="M108" s="230">
        <f t="shared" si="1"/>
        <v>4.9124239000000007E-3</v>
      </c>
    </row>
    <row r="109" spans="1:13" hidden="1" x14ac:dyDescent="0.15">
      <c r="A109" s="5" t="s">
        <v>1398</v>
      </c>
      <c r="B109" s="230" t="s">
        <v>1110</v>
      </c>
      <c r="C109" s="230">
        <v>2</v>
      </c>
      <c r="D109" s="230">
        <v>26423</v>
      </c>
      <c r="E109" s="230">
        <v>0.22842841459999999</v>
      </c>
      <c r="F109" s="230">
        <v>3013</v>
      </c>
      <c r="G109" s="230">
        <v>0.25849347979999998</v>
      </c>
      <c r="H109" s="230">
        <v>3.0065065200000001E-2</v>
      </c>
      <c r="I109" s="230">
        <v>1.1316170110999999</v>
      </c>
      <c r="J109" s="230">
        <v>0.12364759309999999</v>
      </c>
      <c r="K109" s="148">
        <v>3.7174729000000002E-3</v>
      </c>
      <c r="L109" s="230">
        <v>4.9124240000000003E-3</v>
      </c>
      <c r="M109" s="230" t="str">
        <f t="shared" si="1"/>
        <v/>
      </c>
    </row>
    <row r="110" spans="1:13" x14ac:dyDescent="0.15">
      <c r="A110" s="5" t="s">
        <v>1399</v>
      </c>
      <c r="B110" s="230" t="s">
        <v>1113</v>
      </c>
      <c r="C110" s="230">
        <v>1</v>
      </c>
      <c r="D110" s="230">
        <v>45891</v>
      </c>
      <c r="E110" s="230">
        <v>0.3967304384</v>
      </c>
      <c r="F110" s="230">
        <v>4410</v>
      </c>
      <c r="G110" s="230">
        <v>0.40562913909999998</v>
      </c>
      <c r="H110" s="230">
        <v>8.8987006999999996E-3</v>
      </c>
      <c r="I110" s="230">
        <v>1.0224300931000001</v>
      </c>
      <c r="J110" s="230">
        <v>2.2182238E-2</v>
      </c>
      <c r="K110" s="148">
        <v>1.9739310000000001E-4</v>
      </c>
      <c r="L110" s="148">
        <v>1.9739310000000001E-4</v>
      </c>
      <c r="M110" s="230">
        <f t="shared" si="1"/>
        <v>3.8557092000000002E-3</v>
      </c>
    </row>
    <row r="111" spans="1:13" hidden="1" x14ac:dyDescent="0.15">
      <c r="A111" s="5" t="s">
        <v>1399</v>
      </c>
      <c r="B111" s="230" t="s">
        <v>1113</v>
      </c>
      <c r="C111" s="230">
        <v>2</v>
      </c>
      <c r="D111" s="230">
        <v>22962</v>
      </c>
      <c r="E111" s="230">
        <v>0.19850786270000001</v>
      </c>
      <c r="F111" s="230">
        <v>2017</v>
      </c>
      <c r="G111" s="230">
        <v>0.18552244300000001</v>
      </c>
      <c r="H111" s="230">
        <v>-1.2985419999999999E-2</v>
      </c>
      <c r="I111" s="230">
        <v>0.93458485960000004</v>
      </c>
      <c r="J111" s="230">
        <v>-6.7652849000000001E-2</v>
      </c>
      <c r="K111" s="148">
        <v>8.7850060000000004E-4</v>
      </c>
      <c r="L111" s="230">
        <v>1.0758937000000001E-3</v>
      </c>
      <c r="M111" s="230" t="str">
        <f t="shared" si="1"/>
        <v/>
      </c>
    </row>
    <row r="112" spans="1:13" hidden="1" x14ac:dyDescent="0.15">
      <c r="A112" s="5" t="s">
        <v>1399</v>
      </c>
      <c r="B112" s="230" t="s">
        <v>1113</v>
      </c>
      <c r="C112" s="230">
        <v>3</v>
      </c>
      <c r="D112" s="230">
        <v>15369</v>
      </c>
      <c r="E112" s="230">
        <v>0.13286592380000001</v>
      </c>
      <c r="F112" s="230">
        <v>1376</v>
      </c>
      <c r="G112" s="230">
        <v>0.1265636497</v>
      </c>
      <c r="H112" s="230">
        <v>-6.3022740000000001E-3</v>
      </c>
      <c r="I112" s="230">
        <v>0.95256666379999999</v>
      </c>
      <c r="J112" s="230">
        <v>-4.8595185999999999E-2</v>
      </c>
      <c r="K112" s="230">
        <v>3.062602E-4</v>
      </c>
      <c r="L112" s="230">
        <v>1.3821539E-3</v>
      </c>
      <c r="M112" s="230" t="str">
        <f t="shared" si="1"/>
        <v/>
      </c>
    </row>
    <row r="113" spans="1:13" hidden="1" x14ac:dyDescent="0.15">
      <c r="A113" s="5" t="s">
        <v>1399</v>
      </c>
      <c r="B113" s="230" t="s">
        <v>1113</v>
      </c>
      <c r="C113" s="230">
        <v>4</v>
      </c>
      <c r="D113" s="230">
        <v>22893</v>
      </c>
      <c r="E113" s="230">
        <v>0.19791135360000001</v>
      </c>
      <c r="F113" s="230">
        <v>2113</v>
      </c>
      <c r="G113" s="230">
        <v>0.194352465</v>
      </c>
      <c r="H113" s="230">
        <v>-3.558889E-3</v>
      </c>
      <c r="I113" s="230">
        <v>0.98201776480000003</v>
      </c>
      <c r="J113" s="230">
        <v>-1.814588E-2</v>
      </c>
      <c r="K113" s="148">
        <v>6.4579200000000007E-5</v>
      </c>
      <c r="L113" s="230">
        <v>1.4467331E-3</v>
      </c>
      <c r="M113" s="230" t="str">
        <f t="shared" si="1"/>
        <v/>
      </c>
    </row>
    <row r="114" spans="1:13" hidden="1" x14ac:dyDescent="0.15">
      <c r="A114" s="5" t="s">
        <v>1399</v>
      </c>
      <c r="B114" s="230" t="s">
        <v>1113</v>
      </c>
      <c r="C114" s="230">
        <v>5</v>
      </c>
      <c r="D114" s="230">
        <v>8558</v>
      </c>
      <c r="E114" s="230">
        <v>7.3984421600000003E-2</v>
      </c>
      <c r="F114" s="230">
        <v>956</v>
      </c>
      <c r="G114" s="230">
        <v>8.7932303200000006E-2</v>
      </c>
      <c r="H114" s="230">
        <v>1.39478816E-2</v>
      </c>
      <c r="I114" s="230">
        <v>1.1885245739999999</v>
      </c>
      <c r="J114" s="230">
        <v>0.17271268400000001</v>
      </c>
      <c r="K114" s="230">
        <v>2.4089761000000002E-3</v>
      </c>
      <c r="L114" s="230">
        <v>3.8557091000000002E-3</v>
      </c>
      <c r="M114" s="230" t="str">
        <f t="shared" si="1"/>
        <v/>
      </c>
    </row>
    <row r="115" spans="1:13" x14ac:dyDescent="0.15">
      <c r="A115" s="5" t="s">
        <v>1399</v>
      </c>
      <c r="B115" s="230" t="s">
        <v>1262</v>
      </c>
      <c r="C115" s="230">
        <v>1</v>
      </c>
      <c r="D115" s="230">
        <v>9153</v>
      </c>
      <c r="E115" s="230">
        <v>7.9128232199999995E-2</v>
      </c>
      <c r="F115" s="230">
        <v>1942</v>
      </c>
      <c r="G115" s="230">
        <v>0.1786239882</v>
      </c>
      <c r="H115" s="230">
        <v>9.9495756099999999E-2</v>
      </c>
      <c r="I115" s="230">
        <v>2.2573989500999998</v>
      </c>
      <c r="J115" s="230">
        <v>0.81421324340000001</v>
      </c>
      <c r="K115" s="230">
        <v>8.1010762200000003E-2</v>
      </c>
      <c r="L115" s="230">
        <v>8.1010762200000003E-2</v>
      </c>
      <c r="M115" s="230">
        <f t="shared" si="1"/>
        <v>0.22012668520000003</v>
      </c>
    </row>
    <row r="116" spans="1:13" hidden="1" x14ac:dyDescent="0.15">
      <c r="A116" s="5" t="s">
        <v>1399</v>
      </c>
      <c r="B116" s="230" t="s">
        <v>1262</v>
      </c>
      <c r="C116" s="230">
        <v>2</v>
      </c>
      <c r="D116" s="230">
        <v>33917</v>
      </c>
      <c r="E116" s="230">
        <v>0.29321449259999999</v>
      </c>
      <c r="F116" s="230">
        <v>3807</v>
      </c>
      <c r="G116" s="230">
        <v>0.3501655629</v>
      </c>
      <c r="H116" s="230">
        <v>5.6951070299999997E-2</v>
      </c>
      <c r="I116" s="230">
        <v>1.1942300663000001</v>
      </c>
      <c r="J116" s="230">
        <v>0.17750168180000001</v>
      </c>
      <c r="K116" s="230">
        <v>1.0108910800000001E-2</v>
      </c>
      <c r="L116" s="230">
        <v>9.1119672999999998E-2</v>
      </c>
      <c r="M116" s="230" t="str">
        <f t="shared" si="1"/>
        <v/>
      </c>
    </row>
    <row r="117" spans="1:13" hidden="1" x14ac:dyDescent="0.15">
      <c r="A117" s="5" t="s">
        <v>1399</v>
      </c>
      <c r="B117" s="230" t="s">
        <v>1262</v>
      </c>
      <c r="C117" s="230">
        <v>3</v>
      </c>
      <c r="D117" s="230">
        <v>49572</v>
      </c>
      <c r="E117" s="230">
        <v>0.42855290340000002</v>
      </c>
      <c r="F117" s="230">
        <v>3584</v>
      </c>
      <c r="G117" s="230">
        <v>0.32965415749999999</v>
      </c>
      <c r="H117" s="230">
        <v>-9.8898745999999996E-2</v>
      </c>
      <c r="I117" s="230">
        <v>0.76922628410000005</v>
      </c>
      <c r="J117" s="230">
        <v>-0.26237009500000003</v>
      </c>
      <c r="K117" s="230">
        <v>2.59480734E-2</v>
      </c>
      <c r="L117" s="230">
        <v>0.11706774640000001</v>
      </c>
      <c r="M117" s="230" t="str">
        <f t="shared" si="1"/>
        <v/>
      </c>
    </row>
    <row r="118" spans="1:13" hidden="1" x14ac:dyDescent="0.15">
      <c r="A118" s="5" t="s">
        <v>1399</v>
      </c>
      <c r="B118" s="230" t="s">
        <v>1262</v>
      </c>
      <c r="C118" s="230">
        <v>4</v>
      </c>
      <c r="D118" s="230">
        <v>15160</v>
      </c>
      <c r="E118" s="230">
        <v>0.13105910630000001</v>
      </c>
      <c r="F118" s="230">
        <v>486</v>
      </c>
      <c r="G118" s="230">
        <v>4.4701986800000003E-2</v>
      </c>
      <c r="H118" s="230">
        <v>-8.6357119999999996E-2</v>
      </c>
      <c r="I118" s="230">
        <v>0.34108264599999999</v>
      </c>
      <c r="J118" s="230">
        <v>-1.0756304670000001</v>
      </c>
      <c r="K118" s="230">
        <v>9.2888348800000006E-2</v>
      </c>
      <c r="L118" s="230">
        <v>0.2099560952</v>
      </c>
      <c r="M118" s="230" t="str">
        <f t="shared" si="1"/>
        <v/>
      </c>
    </row>
    <row r="119" spans="1:13" hidden="1" x14ac:dyDescent="0.15">
      <c r="A119" s="5" t="s">
        <v>1399</v>
      </c>
      <c r="B119" s="230" t="s">
        <v>1262</v>
      </c>
      <c r="C119" s="230">
        <v>5</v>
      </c>
      <c r="D119" s="230">
        <v>7871</v>
      </c>
      <c r="E119" s="230">
        <v>6.8045265499999993E-2</v>
      </c>
      <c r="F119" s="230">
        <v>1053</v>
      </c>
      <c r="G119" s="230">
        <v>9.6854304599999996E-2</v>
      </c>
      <c r="H119" s="230">
        <v>2.8809039099999999E-2</v>
      </c>
      <c r="I119" s="230">
        <v>1.4233805081999999</v>
      </c>
      <c r="J119" s="230">
        <v>0.35303468199999999</v>
      </c>
      <c r="K119" s="148">
        <v>1.017059E-2</v>
      </c>
      <c r="L119" s="148">
        <v>0.22012668520000001</v>
      </c>
      <c r="M119" s="230" t="str">
        <f t="shared" si="1"/>
        <v/>
      </c>
    </row>
    <row r="120" spans="1:13" x14ac:dyDescent="0.15">
      <c r="A120" s="5" t="s">
        <v>1399</v>
      </c>
      <c r="B120" s="230" t="s">
        <v>1144</v>
      </c>
      <c r="C120" s="230">
        <v>1</v>
      </c>
      <c r="D120" s="230">
        <v>22243</v>
      </c>
      <c r="E120" s="230">
        <v>0.19229206469999999</v>
      </c>
      <c r="F120" s="230">
        <v>2254</v>
      </c>
      <c r="G120" s="230">
        <v>0.20732155999999999</v>
      </c>
      <c r="H120" s="230">
        <v>1.5029495299999999E-2</v>
      </c>
      <c r="I120" s="230">
        <v>1.0781597269000001</v>
      </c>
      <c r="J120" s="230">
        <v>7.5255631200000006E-2</v>
      </c>
      <c r="K120" s="230">
        <v>1.1310541999999999E-3</v>
      </c>
      <c r="L120" s="230">
        <v>1.1310541999999999E-3</v>
      </c>
      <c r="M120" s="230">
        <f t="shared" si="1"/>
        <v>4.0783116000000005E-3</v>
      </c>
    </row>
    <row r="121" spans="1:13" hidden="1" x14ac:dyDescent="0.15">
      <c r="A121" s="5" t="s">
        <v>1399</v>
      </c>
      <c r="B121" s="230" t="s">
        <v>1144</v>
      </c>
      <c r="C121" s="230">
        <v>2</v>
      </c>
      <c r="D121" s="230">
        <v>19637</v>
      </c>
      <c r="E121" s="230">
        <v>0.1697630389</v>
      </c>
      <c r="F121" s="230">
        <v>2018</v>
      </c>
      <c r="G121" s="230">
        <v>0.18561442240000001</v>
      </c>
      <c r="H121" s="230">
        <v>1.58513835E-2</v>
      </c>
      <c r="I121" s="230">
        <v>1.0933735845000001</v>
      </c>
      <c r="J121" s="230">
        <v>8.9267948099999994E-2</v>
      </c>
      <c r="K121" s="230">
        <v>1.4150205000000001E-3</v>
      </c>
      <c r="L121" s="230">
        <v>2.5460745999999999E-3</v>
      </c>
      <c r="M121" s="230" t="str">
        <f t="shared" si="1"/>
        <v/>
      </c>
    </row>
    <row r="122" spans="1:13" hidden="1" x14ac:dyDescent="0.15">
      <c r="A122" s="5" t="s">
        <v>1399</v>
      </c>
      <c r="B122" s="230" t="s">
        <v>1144</v>
      </c>
      <c r="C122" s="230">
        <v>3</v>
      </c>
      <c r="D122" s="230">
        <v>73793</v>
      </c>
      <c r="E122" s="230">
        <v>0.63794489639999996</v>
      </c>
      <c r="F122" s="230">
        <v>6600</v>
      </c>
      <c r="G122" s="230">
        <v>0.60706401769999996</v>
      </c>
      <c r="H122" s="230">
        <v>-3.0880879E-2</v>
      </c>
      <c r="I122" s="230">
        <v>0.95159318790000003</v>
      </c>
      <c r="J122" s="230">
        <v>-4.9617659000000001E-2</v>
      </c>
      <c r="K122" s="148">
        <v>1.5322369000000001E-3</v>
      </c>
      <c r="L122" s="148">
        <v>4.0783115E-3</v>
      </c>
      <c r="M122" s="230" t="str">
        <f t="shared" si="1"/>
        <v/>
      </c>
    </row>
    <row r="123" spans="1:13" x14ac:dyDescent="0.15">
      <c r="A123" s="5" t="s">
        <v>1399</v>
      </c>
      <c r="B123" s="230" t="s">
        <v>1145</v>
      </c>
      <c r="C123" s="230">
        <v>1</v>
      </c>
      <c r="D123" s="230">
        <v>47082</v>
      </c>
      <c r="E123" s="230">
        <v>0.40702670460000001</v>
      </c>
      <c r="F123" s="230">
        <v>4692</v>
      </c>
      <c r="G123" s="230">
        <v>0.43156732889999999</v>
      </c>
      <c r="H123" s="230">
        <v>2.4540624300000001E-2</v>
      </c>
      <c r="I123" s="230">
        <v>1.0602924183</v>
      </c>
      <c r="J123" s="230">
        <v>5.8544736399999998E-2</v>
      </c>
      <c r="K123" s="230">
        <v>1.4367244E-3</v>
      </c>
      <c r="L123" s="230">
        <v>1.4367244E-3</v>
      </c>
      <c r="M123" s="230">
        <f t="shared" si="1"/>
        <v>5.65264990018E-3</v>
      </c>
    </row>
    <row r="124" spans="1:13" hidden="1" x14ac:dyDescent="0.15">
      <c r="A124" s="5" t="s">
        <v>1399</v>
      </c>
      <c r="B124" s="230" t="s">
        <v>1145</v>
      </c>
      <c r="C124" s="230">
        <v>2</v>
      </c>
      <c r="D124" s="230">
        <v>38180</v>
      </c>
      <c r="E124" s="230">
        <v>0.33006838240000003</v>
      </c>
      <c r="F124" s="230">
        <v>3591</v>
      </c>
      <c r="G124" s="230">
        <v>0.33029801320000002</v>
      </c>
      <c r="H124" s="230">
        <v>2.2963080000000001E-4</v>
      </c>
      <c r="I124" s="230">
        <v>1.0006957068</v>
      </c>
      <c r="J124" s="230">
        <v>6.954649E-4</v>
      </c>
      <c r="K124" s="148">
        <v>1.5970018E-7</v>
      </c>
      <c r="L124" s="230">
        <v>1.4368841000000001E-3</v>
      </c>
      <c r="M124" s="230" t="str">
        <f t="shared" si="1"/>
        <v/>
      </c>
    </row>
    <row r="125" spans="1:13" hidden="1" x14ac:dyDescent="0.15">
      <c r="A125" s="5" t="s">
        <v>1399</v>
      </c>
      <c r="B125" s="230" t="s">
        <v>1145</v>
      </c>
      <c r="C125" s="230">
        <v>3</v>
      </c>
      <c r="D125" s="230">
        <v>8960</v>
      </c>
      <c r="E125" s="230">
        <v>7.7459735599999996E-2</v>
      </c>
      <c r="F125" s="230">
        <v>855</v>
      </c>
      <c r="G125" s="230">
        <v>7.8642384100000004E-2</v>
      </c>
      <c r="H125" s="230">
        <v>1.1826485000000001E-3</v>
      </c>
      <c r="I125" s="230">
        <v>1.0152679125999999</v>
      </c>
      <c r="J125" s="230">
        <v>1.5152530900000001E-2</v>
      </c>
      <c r="K125" s="148">
        <v>1.7920100000000001E-5</v>
      </c>
      <c r="L125" s="230">
        <v>1.4548041999999999E-3</v>
      </c>
      <c r="M125" s="230" t="str">
        <f t="shared" si="1"/>
        <v/>
      </c>
    </row>
    <row r="126" spans="1:13" hidden="1" x14ac:dyDescent="0.15">
      <c r="A126" s="5" t="s">
        <v>1399</v>
      </c>
      <c r="B126" s="230" t="s">
        <v>1145</v>
      </c>
      <c r="C126" s="230">
        <v>4</v>
      </c>
      <c r="D126" s="230">
        <v>12702</v>
      </c>
      <c r="E126" s="230">
        <v>0.1098095493</v>
      </c>
      <c r="F126" s="230">
        <v>992</v>
      </c>
      <c r="G126" s="230">
        <v>9.1243561400000006E-2</v>
      </c>
      <c r="H126" s="230">
        <v>-1.8565987999999999E-2</v>
      </c>
      <c r="I126" s="230">
        <v>0.83092556149999997</v>
      </c>
      <c r="J126" s="230">
        <v>-0.18521506500000001</v>
      </c>
      <c r="K126" s="148">
        <v>3.4387007000000001E-3</v>
      </c>
      <c r="L126" s="230">
        <v>4.8935048999999998E-3</v>
      </c>
      <c r="M126" s="230" t="str">
        <f t="shared" si="1"/>
        <v/>
      </c>
    </row>
    <row r="127" spans="1:13" hidden="1" x14ac:dyDescent="0.15">
      <c r="A127" s="5" t="s">
        <v>1399</v>
      </c>
      <c r="B127" s="230" t="s">
        <v>1145</v>
      </c>
      <c r="C127" s="230">
        <v>5</v>
      </c>
      <c r="D127" s="230">
        <v>8749</v>
      </c>
      <c r="E127" s="230">
        <v>7.5635627999999996E-2</v>
      </c>
      <c r="F127" s="230">
        <v>742</v>
      </c>
      <c r="G127" s="230">
        <v>6.82487123E-2</v>
      </c>
      <c r="H127" s="230">
        <v>-7.3869160000000003E-3</v>
      </c>
      <c r="I127" s="230">
        <v>0.90233550080000002</v>
      </c>
      <c r="J127" s="230">
        <v>-0.102768876</v>
      </c>
      <c r="K127" s="148">
        <v>7.5914500000000002E-4</v>
      </c>
      <c r="L127" s="230">
        <v>5.6526498999999999E-3</v>
      </c>
      <c r="M127" s="230" t="str">
        <f t="shared" si="1"/>
        <v/>
      </c>
    </row>
    <row r="128" spans="1:13" x14ac:dyDescent="0.15">
      <c r="A128" s="5" t="s">
        <v>1399</v>
      </c>
      <c r="B128" s="230" t="s">
        <v>1268</v>
      </c>
      <c r="C128" s="230">
        <v>1</v>
      </c>
      <c r="D128" s="230">
        <v>7382</v>
      </c>
      <c r="E128" s="230">
        <v>6.3817831300000002E-2</v>
      </c>
      <c r="F128" s="230">
        <v>585</v>
      </c>
      <c r="G128" s="230">
        <v>5.3807947000000002E-2</v>
      </c>
      <c r="H128" s="230">
        <v>-1.0009884E-2</v>
      </c>
      <c r="I128" s="230">
        <v>0.84314909989999998</v>
      </c>
      <c r="J128" s="230">
        <v>-0.17061146799999999</v>
      </c>
      <c r="K128" s="148">
        <v>1.7078010999999999E-3</v>
      </c>
      <c r="L128" s="230">
        <v>1.7078010999999999E-3</v>
      </c>
      <c r="M128" s="230">
        <f t="shared" si="1"/>
        <v>3.3209768200000003E-2</v>
      </c>
    </row>
    <row r="129" spans="1:13" hidden="1" x14ac:dyDescent="0.15">
      <c r="A129" s="5" t="s">
        <v>1399</v>
      </c>
      <c r="B129" s="230" t="s">
        <v>1268</v>
      </c>
      <c r="C129" s="230">
        <v>2</v>
      </c>
      <c r="D129" s="230">
        <v>26203</v>
      </c>
      <c r="E129" s="230">
        <v>0.2265265014</v>
      </c>
      <c r="F129" s="230">
        <v>1893</v>
      </c>
      <c r="G129" s="230">
        <v>0.17411699780000001</v>
      </c>
      <c r="H129" s="230">
        <v>-5.2409504000000003E-2</v>
      </c>
      <c r="I129" s="230">
        <v>0.76863853319999997</v>
      </c>
      <c r="J129" s="230">
        <v>-0.26313446800000001</v>
      </c>
      <c r="K129" s="230">
        <v>1.37907468E-2</v>
      </c>
      <c r="L129" s="230">
        <v>1.54985479E-2</v>
      </c>
      <c r="M129" s="230" t="str">
        <f t="shared" si="1"/>
        <v/>
      </c>
    </row>
    <row r="130" spans="1:13" hidden="1" x14ac:dyDescent="0.15">
      <c r="A130" s="5" t="s">
        <v>1399</v>
      </c>
      <c r="B130" s="230" t="s">
        <v>1268</v>
      </c>
      <c r="C130" s="230">
        <v>3</v>
      </c>
      <c r="D130" s="230">
        <v>33643</v>
      </c>
      <c r="E130" s="230">
        <v>0.29084574619999998</v>
      </c>
      <c r="F130" s="230">
        <v>2976</v>
      </c>
      <c r="G130" s="230">
        <v>0.27373068430000003</v>
      </c>
      <c r="H130" s="230">
        <v>-1.7115062E-2</v>
      </c>
      <c r="I130" s="230">
        <v>0.94115416129999996</v>
      </c>
      <c r="J130" s="230">
        <v>-6.0648326000000002E-2</v>
      </c>
      <c r="K130" s="230">
        <v>1.0379998E-3</v>
      </c>
      <c r="L130" s="230">
        <v>1.6536547799999999E-2</v>
      </c>
      <c r="M130" s="230" t="str">
        <f t="shared" si="1"/>
        <v/>
      </c>
    </row>
    <row r="131" spans="1:13" hidden="1" x14ac:dyDescent="0.15">
      <c r="A131" s="5" t="s">
        <v>1399</v>
      </c>
      <c r="B131" s="230" t="s">
        <v>1268</v>
      </c>
      <c r="C131" s="230">
        <v>4</v>
      </c>
      <c r="D131" s="230">
        <v>35983</v>
      </c>
      <c r="E131" s="230">
        <v>0.31107518610000001</v>
      </c>
      <c r="F131" s="230">
        <v>3834</v>
      </c>
      <c r="G131" s="230">
        <v>0.35264900659999998</v>
      </c>
      <c r="H131" s="230">
        <v>4.1573820499999997E-2</v>
      </c>
      <c r="I131" s="230">
        <v>1.1336455699000001</v>
      </c>
      <c r="J131" s="230">
        <v>0.1254386079</v>
      </c>
      <c r="K131" s="148">
        <v>5.2149622000000001E-3</v>
      </c>
      <c r="L131" s="230">
        <v>2.17515099E-2</v>
      </c>
      <c r="M131" s="230" t="str">
        <f t="shared" ref="M131:M194" si="2">IF(B131=B130,"",SUMIFS($K:$K,$B:$B,B131,$A:$A,A131))</f>
        <v/>
      </c>
    </row>
    <row r="132" spans="1:13" hidden="1" x14ac:dyDescent="0.15">
      <c r="A132" s="5" t="s">
        <v>1399</v>
      </c>
      <c r="B132" s="230" t="s">
        <v>1268</v>
      </c>
      <c r="C132" s="230">
        <v>5</v>
      </c>
      <c r="D132" s="230">
        <v>12462</v>
      </c>
      <c r="E132" s="230">
        <v>0.107734735</v>
      </c>
      <c r="F132" s="230">
        <v>1584</v>
      </c>
      <c r="G132" s="230">
        <v>0.14569536420000001</v>
      </c>
      <c r="H132" s="230">
        <v>3.79606293E-2</v>
      </c>
      <c r="I132" s="230">
        <v>1.3523527417000001</v>
      </c>
      <c r="J132" s="230">
        <v>0.30184584720000002</v>
      </c>
      <c r="K132" s="148">
        <v>1.1458258299999999E-2</v>
      </c>
      <c r="L132" s="148">
        <v>3.3209768200000003E-2</v>
      </c>
      <c r="M132" s="230" t="str">
        <f t="shared" si="2"/>
        <v/>
      </c>
    </row>
    <row r="133" spans="1:13" x14ac:dyDescent="0.15">
      <c r="A133" s="5" t="s">
        <v>1399</v>
      </c>
      <c r="B133" s="230" t="s">
        <v>1115</v>
      </c>
      <c r="C133" s="230">
        <v>1</v>
      </c>
      <c r="D133" s="230">
        <v>108682</v>
      </c>
      <c r="E133" s="230">
        <v>0.93956238709999995</v>
      </c>
      <c r="F133" s="230">
        <v>10290</v>
      </c>
      <c r="G133" s="230">
        <v>0.94646799120000003</v>
      </c>
      <c r="H133" s="230">
        <v>6.9056040999999997E-3</v>
      </c>
      <c r="I133" s="230">
        <v>1.0073498089999999</v>
      </c>
      <c r="J133" s="230">
        <v>7.3229308000000003E-3</v>
      </c>
      <c r="K133" s="148">
        <v>5.0569299999999997E-5</v>
      </c>
      <c r="L133" s="148">
        <v>5.0569299999999997E-5</v>
      </c>
      <c r="M133" s="230">
        <f t="shared" si="2"/>
        <v>8.8843919999999994E-4</v>
      </c>
    </row>
    <row r="134" spans="1:13" hidden="1" x14ac:dyDescent="0.15">
      <c r="A134" s="5" t="s">
        <v>1399</v>
      </c>
      <c r="B134" s="230" t="s">
        <v>1115</v>
      </c>
      <c r="C134" s="230">
        <v>2</v>
      </c>
      <c r="D134" s="230">
        <v>6991</v>
      </c>
      <c r="E134" s="230">
        <v>6.04376129E-2</v>
      </c>
      <c r="F134" s="230">
        <v>582</v>
      </c>
      <c r="G134" s="230">
        <v>5.3532008800000003E-2</v>
      </c>
      <c r="H134" s="230">
        <v>-6.9056040000000001E-3</v>
      </c>
      <c r="I134" s="230">
        <v>0.88573995959999996</v>
      </c>
      <c r="J134" s="230">
        <v>-0.12133187099999999</v>
      </c>
      <c r="K134" s="148">
        <v>8.3786989999999997E-4</v>
      </c>
      <c r="L134" s="148">
        <v>8.8843910000000002E-4</v>
      </c>
      <c r="M134" s="230" t="str">
        <f t="shared" si="2"/>
        <v/>
      </c>
    </row>
    <row r="135" spans="1:13" x14ac:dyDescent="0.15">
      <c r="A135" s="5" t="s">
        <v>1399</v>
      </c>
      <c r="B135" s="230" t="s">
        <v>1270</v>
      </c>
      <c r="C135" s="230">
        <v>1</v>
      </c>
      <c r="D135" s="230">
        <v>26739</v>
      </c>
      <c r="E135" s="230">
        <v>0.2311602535</v>
      </c>
      <c r="F135" s="230">
        <v>2364</v>
      </c>
      <c r="G135" s="230">
        <v>0.2174392936</v>
      </c>
      <c r="H135" s="230">
        <v>-1.3720960000000001E-2</v>
      </c>
      <c r="I135" s="230">
        <v>0.94064308350000003</v>
      </c>
      <c r="J135" s="230">
        <v>-6.1191506E-2</v>
      </c>
      <c r="K135" s="148">
        <v>8.3960619999999997E-4</v>
      </c>
      <c r="L135" s="148">
        <v>8.3960619999999997E-4</v>
      </c>
      <c r="M135" s="230">
        <f t="shared" si="2"/>
        <v>1.1894686999999999E-2</v>
      </c>
    </row>
    <row r="136" spans="1:13" hidden="1" x14ac:dyDescent="0.15">
      <c r="A136" s="5" t="s">
        <v>1399</v>
      </c>
      <c r="B136" s="230" t="s">
        <v>1270</v>
      </c>
      <c r="C136" s="230">
        <v>2</v>
      </c>
      <c r="D136" s="230">
        <v>31040</v>
      </c>
      <c r="E136" s="230">
        <v>0.26834265559999998</v>
      </c>
      <c r="F136" s="230">
        <v>2668</v>
      </c>
      <c r="G136" s="230">
        <v>0.24540103020000001</v>
      </c>
      <c r="H136" s="230">
        <v>-2.2941625E-2</v>
      </c>
      <c r="I136" s="230">
        <v>0.91450622950000005</v>
      </c>
      <c r="J136" s="230">
        <v>-8.9370999000000007E-2</v>
      </c>
      <c r="K136" s="148">
        <v>2.0503159999999999E-3</v>
      </c>
      <c r="L136" s="148">
        <v>2.8899222000000001E-3</v>
      </c>
      <c r="M136" s="230" t="str">
        <f t="shared" si="2"/>
        <v/>
      </c>
    </row>
    <row r="137" spans="1:13" hidden="1" x14ac:dyDescent="0.15">
      <c r="A137" s="5" t="s">
        <v>1399</v>
      </c>
      <c r="B137" s="230" t="s">
        <v>1270</v>
      </c>
      <c r="C137" s="230">
        <v>3</v>
      </c>
      <c r="D137" s="230">
        <v>14605</v>
      </c>
      <c r="E137" s="230">
        <v>0.1262610981</v>
      </c>
      <c r="F137" s="230">
        <v>1342</v>
      </c>
      <c r="G137" s="230">
        <v>0.1234363503</v>
      </c>
      <c r="H137" s="230">
        <v>-2.8247480000000002E-3</v>
      </c>
      <c r="I137" s="230">
        <v>0.97762772630000006</v>
      </c>
      <c r="J137" s="230">
        <v>-2.2626329000000001E-2</v>
      </c>
      <c r="K137" s="230">
        <v>6.3913700000000004E-5</v>
      </c>
      <c r="L137" s="230">
        <v>2.9538359E-3</v>
      </c>
      <c r="M137" s="230" t="str">
        <f t="shared" si="2"/>
        <v/>
      </c>
    </row>
    <row r="138" spans="1:13" hidden="1" x14ac:dyDescent="0.15">
      <c r="A138" s="5" t="s">
        <v>1399</v>
      </c>
      <c r="B138" s="230" t="s">
        <v>1270</v>
      </c>
      <c r="C138" s="230">
        <v>4</v>
      </c>
      <c r="D138" s="230">
        <v>27737</v>
      </c>
      <c r="E138" s="230">
        <v>0.2397880231</v>
      </c>
      <c r="F138" s="230">
        <v>2636</v>
      </c>
      <c r="G138" s="230">
        <v>0.24245768949999999</v>
      </c>
      <c r="H138" s="230">
        <v>2.6696662999999999E-3</v>
      </c>
      <c r="I138" s="230">
        <v>1.0111334432000001</v>
      </c>
      <c r="J138" s="230">
        <v>1.10719227E-2</v>
      </c>
      <c r="K138" s="148">
        <v>2.9558300000000001E-5</v>
      </c>
      <c r="L138" s="148">
        <v>2.9833942E-3</v>
      </c>
      <c r="M138" s="230" t="str">
        <f t="shared" si="2"/>
        <v/>
      </c>
    </row>
    <row r="139" spans="1:13" hidden="1" x14ac:dyDescent="0.15">
      <c r="A139" s="5" t="s">
        <v>1399</v>
      </c>
      <c r="B139" s="230" t="s">
        <v>1270</v>
      </c>
      <c r="C139" s="230">
        <v>5</v>
      </c>
      <c r="D139" s="230">
        <v>15552</v>
      </c>
      <c r="E139" s="230">
        <v>0.1344479697</v>
      </c>
      <c r="F139" s="230">
        <v>1862</v>
      </c>
      <c r="G139" s="230">
        <v>0.17126563650000001</v>
      </c>
      <c r="H139" s="230">
        <v>3.6817666800000003E-2</v>
      </c>
      <c r="I139" s="230">
        <v>1.2738432337000001</v>
      </c>
      <c r="J139" s="230">
        <v>0.2420384991</v>
      </c>
      <c r="K139" s="148">
        <v>8.9112927999999998E-3</v>
      </c>
      <c r="L139" s="230">
        <v>1.1894686999999999E-2</v>
      </c>
      <c r="M139" s="230" t="str">
        <f t="shared" si="2"/>
        <v/>
      </c>
    </row>
    <row r="140" spans="1:13" x14ac:dyDescent="0.15">
      <c r="A140" s="5" t="s">
        <v>1399</v>
      </c>
      <c r="B140" s="230" t="s">
        <v>1271</v>
      </c>
      <c r="C140" s="230">
        <v>1</v>
      </c>
      <c r="D140" s="230">
        <v>52216</v>
      </c>
      <c r="E140" s="230">
        <v>0.45141044149999998</v>
      </c>
      <c r="F140" s="230">
        <v>5200</v>
      </c>
      <c r="G140" s="230">
        <v>0.47829286240000002</v>
      </c>
      <c r="H140" s="230">
        <v>2.6882420899999999E-2</v>
      </c>
      <c r="I140" s="230">
        <v>1.0595520582</v>
      </c>
      <c r="J140" s="230">
        <v>5.78462322E-2</v>
      </c>
      <c r="K140" s="230">
        <v>1.5550468000000001E-3</v>
      </c>
      <c r="L140" s="230">
        <v>1.5550468000000001E-3</v>
      </c>
      <c r="M140" s="230">
        <f t="shared" si="2"/>
        <v>2.9057313E-3</v>
      </c>
    </row>
    <row r="141" spans="1:13" hidden="1" x14ac:dyDescent="0.15">
      <c r="A141" s="5" t="s">
        <v>1399</v>
      </c>
      <c r="B141" s="230" t="s">
        <v>1271</v>
      </c>
      <c r="C141" s="230">
        <v>2</v>
      </c>
      <c r="D141" s="230">
        <v>63457</v>
      </c>
      <c r="E141" s="230">
        <v>0.54858955850000002</v>
      </c>
      <c r="F141" s="230">
        <v>5672</v>
      </c>
      <c r="G141" s="230">
        <v>0.52170713759999998</v>
      </c>
      <c r="H141" s="230">
        <v>-2.6882421E-2</v>
      </c>
      <c r="I141" s="230">
        <v>0.95099720639999996</v>
      </c>
      <c r="J141" s="230">
        <v>-5.0244153999999999E-2</v>
      </c>
      <c r="K141" s="230">
        <v>1.3506845E-3</v>
      </c>
      <c r="L141" s="230">
        <v>2.9057313E-3</v>
      </c>
      <c r="M141" s="230" t="str">
        <f t="shared" si="2"/>
        <v/>
      </c>
    </row>
    <row r="142" spans="1:13" x14ac:dyDescent="0.15">
      <c r="A142" s="5" t="s">
        <v>1399</v>
      </c>
      <c r="B142" s="230" t="s">
        <v>1272</v>
      </c>
      <c r="C142" s="230">
        <v>1</v>
      </c>
      <c r="D142" s="230">
        <v>101939</v>
      </c>
      <c r="E142" s="230">
        <v>0.88126874899999996</v>
      </c>
      <c r="F142" s="230">
        <v>9553</v>
      </c>
      <c r="G142" s="230">
        <v>0.8786791759</v>
      </c>
      <c r="H142" s="230">
        <v>-2.589573E-3</v>
      </c>
      <c r="I142" s="230">
        <v>0.99706153980000001</v>
      </c>
      <c r="J142" s="230">
        <v>-2.9427860000000002E-3</v>
      </c>
      <c r="K142" s="148">
        <v>7.6205592999999997E-6</v>
      </c>
      <c r="L142" s="148">
        <v>7.6205592999999997E-6</v>
      </c>
      <c r="M142" s="230">
        <f t="shared" si="2"/>
        <v>6.3493059299999993E-5</v>
      </c>
    </row>
    <row r="143" spans="1:13" hidden="1" x14ac:dyDescent="0.15">
      <c r="A143" s="5" t="s">
        <v>1399</v>
      </c>
      <c r="B143" s="230" t="s">
        <v>1272</v>
      </c>
      <c r="C143" s="230">
        <v>2</v>
      </c>
      <c r="D143" s="230">
        <v>13734</v>
      </c>
      <c r="E143" s="230">
        <v>0.118731251</v>
      </c>
      <c r="F143" s="230">
        <v>1319</v>
      </c>
      <c r="G143" s="230">
        <v>0.1213208241</v>
      </c>
      <c r="H143" s="230">
        <v>2.5895731E-3</v>
      </c>
      <c r="I143" s="230">
        <v>1.021810375</v>
      </c>
      <c r="J143" s="230">
        <v>2.1575931499999999E-2</v>
      </c>
      <c r="K143" s="230">
        <v>5.5872499999999997E-5</v>
      </c>
      <c r="L143" s="230">
        <v>6.3492999999999997E-5</v>
      </c>
      <c r="M143" s="230" t="str">
        <f t="shared" si="2"/>
        <v/>
      </c>
    </row>
    <row r="144" spans="1:13" x14ac:dyDescent="0.15">
      <c r="A144" s="5" t="s">
        <v>1399</v>
      </c>
      <c r="B144" s="230" t="s">
        <v>1110</v>
      </c>
      <c r="C144" s="230">
        <v>1</v>
      </c>
      <c r="D144" s="230">
        <v>89250</v>
      </c>
      <c r="E144" s="230">
        <v>0.77157158540000004</v>
      </c>
      <c r="F144" s="230">
        <v>7966</v>
      </c>
      <c r="G144" s="230">
        <v>0.73270787339999999</v>
      </c>
      <c r="H144" s="230">
        <v>-3.8863712000000002E-2</v>
      </c>
      <c r="I144" s="230">
        <v>0.94963045199999996</v>
      </c>
      <c r="J144" s="230">
        <v>-5.1682367999999999E-2</v>
      </c>
      <c r="K144" s="148">
        <v>2.0085686999999999E-3</v>
      </c>
      <c r="L144" s="148">
        <v>2.0085686999999999E-3</v>
      </c>
      <c r="M144" s="230">
        <f t="shared" si="2"/>
        <v>8.1148074999999997E-3</v>
      </c>
    </row>
    <row r="145" spans="1:13" hidden="1" x14ac:dyDescent="0.15">
      <c r="A145" s="5" t="s">
        <v>1399</v>
      </c>
      <c r="B145" s="230" t="s">
        <v>1110</v>
      </c>
      <c r="C145" s="230">
        <v>2</v>
      </c>
      <c r="D145" s="230">
        <v>26423</v>
      </c>
      <c r="E145" s="230">
        <v>0.22842841459999999</v>
      </c>
      <c r="F145" s="230">
        <v>2906</v>
      </c>
      <c r="G145" s="230">
        <v>0.26729212660000001</v>
      </c>
      <c r="H145" s="230">
        <v>3.8863712000000002E-2</v>
      </c>
      <c r="I145" s="230">
        <v>1.1701351912</v>
      </c>
      <c r="J145" s="230">
        <v>0.1571192901</v>
      </c>
      <c r="K145" s="148">
        <v>6.1062388000000002E-3</v>
      </c>
      <c r="L145" s="148">
        <v>8.1148074999999997E-3</v>
      </c>
      <c r="M145" s="230" t="str">
        <f t="shared" si="2"/>
        <v/>
      </c>
    </row>
    <row r="146" spans="1:13" x14ac:dyDescent="0.15">
      <c r="A146" s="5" t="s">
        <v>1400</v>
      </c>
      <c r="B146" s="230" t="s">
        <v>1113</v>
      </c>
      <c r="C146" s="230">
        <v>1</v>
      </c>
      <c r="D146" s="230">
        <v>45891</v>
      </c>
      <c r="E146" s="230">
        <v>0.3967304384</v>
      </c>
      <c r="F146" s="230">
        <v>3525</v>
      </c>
      <c r="G146" s="230">
        <v>0.38344392469999999</v>
      </c>
      <c r="H146" s="230">
        <v>-1.3286513999999999E-2</v>
      </c>
      <c r="I146" s="230">
        <v>0.96650997159999996</v>
      </c>
      <c r="J146" s="230">
        <v>-3.4063663000000001E-2</v>
      </c>
      <c r="K146" s="230">
        <v>4.525873E-4</v>
      </c>
      <c r="L146" s="230">
        <v>4.525873E-4</v>
      </c>
      <c r="M146" s="230">
        <f t="shared" si="2"/>
        <v>1.1005853199999999E-2</v>
      </c>
    </row>
    <row r="147" spans="1:13" hidden="1" x14ac:dyDescent="0.15">
      <c r="A147" s="5" t="s">
        <v>1400</v>
      </c>
      <c r="B147" s="230" t="s">
        <v>1113</v>
      </c>
      <c r="C147" s="230">
        <v>2</v>
      </c>
      <c r="D147" s="230">
        <v>22962</v>
      </c>
      <c r="E147" s="230">
        <v>0.19850786270000001</v>
      </c>
      <c r="F147" s="230">
        <v>1612</v>
      </c>
      <c r="G147" s="230">
        <v>0.1753508104</v>
      </c>
      <c r="H147" s="230">
        <v>-2.3157052000000001E-2</v>
      </c>
      <c r="I147" s="230">
        <v>0.88334440780000001</v>
      </c>
      <c r="J147" s="230">
        <v>-0.12404011199999999</v>
      </c>
      <c r="K147" s="148">
        <v>2.8724034000000001E-3</v>
      </c>
      <c r="L147" s="148">
        <v>3.3249907000000001E-3</v>
      </c>
      <c r="M147" s="230" t="str">
        <f t="shared" si="2"/>
        <v/>
      </c>
    </row>
    <row r="148" spans="1:13" hidden="1" x14ac:dyDescent="0.15">
      <c r="A148" s="5" t="s">
        <v>1400</v>
      </c>
      <c r="B148" s="230" t="s">
        <v>1113</v>
      </c>
      <c r="C148" s="230">
        <v>3</v>
      </c>
      <c r="D148" s="230">
        <v>15369</v>
      </c>
      <c r="E148" s="230">
        <v>0.13286592380000001</v>
      </c>
      <c r="F148" s="230">
        <v>1205</v>
      </c>
      <c r="G148" s="230">
        <v>0.13107799410000001</v>
      </c>
      <c r="H148" s="230">
        <v>-1.7879300000000001E-3</v>
      </c>
      <c r="I148" s="230">
        <v>0.98654335439999996</v>
      </c>
      <c r="J148" s="230">
        <v>-1.3548007000000001E-2</v>
      </c>
      <c r="K148" s="148">
        <v>2.4222900000000001E-5</v>
      </c>
      <c r="L148" s="148">
        <v>3.3492136E-3</v>
      </c>
      <c r="M148" s="230" t="str">
        <f t="shared" si="2"/>
        <v/>
      </c>
    </row>
    <row r="149" spans="1:13" hidden="1" x14ac:dyDescent="0.15">
      <c r="A149" s="5" t="s">
        <v>1400</v>
      </c>
      <c r="B149" s="230" t="s">
        <v>1113</v>
      </c>
      <c r="C149" s="230">
        <v>4</v>
      </c>
      <c r="D149" s="230">
        <v>22893</v>
      </c>
      <c r="E149" s="230">
        <v>0.19791135360000001</v>
      </c>
      <c r="F149" s="230">
        <v>1952</v>
      </c>
      <c r="G149" s="230">
        <v>0.21233547259999999</v>
      </c>
      <c r="H149" s="230">
        <v>1.44241191E-2</v>
      </c>
      <c r="I149" s="230">
        <v>1.0728817160999999</v>
      </c>
      <c r="J149" s="230">
        <v>7.0348221000000002E-2</v>
      </c>
      <c r="K149" s="148">
        <v>1.0147111E-3</v>
      </c>
      <c r="L149" s="148">
        <v>4.3639246999999997E-3</v>
      </c>
      <c r="M149" s="230" t="str">
        <f t="shared" si="2"/>
        <v/>
      </c>
    </row>
    <row r="150" spans="1:13" hidden="1" x14ac:dyDescent="0.15">
      <c r="A150" s="5" t="s">
        <v>1400</v>
      </c>
      <c r="B150" s="230" t="s">
        <v>1113</v>
      </c>
      <c r="C150" s="230">
        <v>5</v>
      </c>
      <c r="D150" s="230">
        <v>8558</v>
      </c>
      <c r="E150" s="230">
        <v>7.3984421600000003E-2</v>
      </c>
      <c r="F150" s="230">
        <v>899</v>
      </c>
      <c r="G150" s="230">
        <v>9.7791798099999994E-2</v>
      </c>
      <c r="H150" s="230">
        <v>2.3807376500000001E-2</v>
      </c>
      <c r="I150" s="230">
        <v>1.3217890468</v>
      </c>
      <c r="J150" s="230">
        <v>0.27898615739999999</v>
      </c>
      <c r="K150" s="230">
        <v>6.6419284999999998E-3</v>
      </c>
      <c r="L150" s="230">
        <v>1.10058532E-2</v>
      </c>
      <c r="M150" s="230" t="str">
        <f t="shared" si="2"/>
        <v/>
      </c>
    </row>
    <row r="151" spans="1:13" x14ac:dyDescent="0.15">
      <c r="A151" s="5" t="s">
        <v>1400</v>
      </c>
      <c r="B151" s="230" t="s">
        <v>1262</v>
      </c>
      <c r="C151" s="230">
        <v>1</v>
      </c>
      <c r="D151" s="230">
        <v>9153</v>
      </c>
      <c r="E151" s="230">
        <v>7.9128232199999995E-2</v>
      </c>
      <c r="F151" s="230">
        <v>1658</v>
      </c>
      <c r="G151" s="230">
        <v>0.18035461759999999</v>
      </c>
      <c r="H151" s="230">
        <v>0.1012263855</v>
      </c>
      <c r="I151" s="230">
        <v>2.2792701503999999</v>
      </c>
      <c r="J151" s="230">
        <v>0.82385528230000005</v>
      </c>
      <c r="K151" s="230">
        <v>8.3395892400000005E-2</v>
      </c>
      <c r="L151" s="230">
        <v>8.3395892400000005E-2</v>
      </c>
      <c r="M151" s="230">
        <f t="shared" si="2"/>
        <v>0.2496364032</v>
      </c>
    </row>
    <row r="152" spans="1:13" hidden="1" x14ac:dyDescent="0.15">
      <c r="A152" s="5" t="s">
        <v>1400</v>
      </c>
      <c r="B152" s="230" t="s">
        <v>1262</v>
      </c>
      <c r="C152" s="230">
        <v>2</v>
      </c>
      <c r="D152" s="230">
        <v>33917</v>
      </c>
      <c r="E152" s="230">
        <v>0.29321449259999999</v>
      </c>
      <c r="F152" s="230">
        <v>3203</v>
      </c>
      <c r="G152" s="230">
        <v>0.348417274</v>
      </c>
      <c r="H152" s="230">
        <v>5.5202781399999998E-2</v>
      </c>
      <c r="I152" s="230">
        <v>1.1882675749</v>
      </c>
      <c r="J152" s="230">
        <v>0.17249642700000001</v>
      </c>
      <c r="K152" s="148">
        <v>9.5222825999999993E-3</v>
      </c>
      <c r="L152" s="230">
        <v>9.2918174899999997E-2</v>
      </c>
      <c r="M152" s="230" t="str">
        <f t="shared" si="2"/>
        <v/>
      </c>
    </row>
    <row r="153" spans="1:13" hidden="1" x14ac:dyDescent="0.15">
      <c r="A153" s="5" t="s">
        <v>1400</v>
      </c>
      <c r="B153" s="230" t="s">
        <v>1262</v>
      </c>
      <c r="C153" s="230">
        <v>3</v>
      </c>
      <c r="D153" s="230">
        <v>49572</v>
      </c>
      <c r="E153" s="230">
        <v>0.42855290340000002</v>
      </c>
      <c r="F153" s="230">
        <v>3034</v>
      </c>
      <c r="G153" s="230">
        <v>0.33003372130000003</v>
      </c>
      <c r="H153" s="230">
        <v>-9.8519181999999997E-2</v>
      </c>
      <c r="I153" s="230">
        <v>0.77011197139999998</v>
      </c>
      <c r="J153" s="230">
        <v>-0.26121935699999999</v>
      </c>
      <c r="K153" s="148">
        <v>2.57351174E-2</v>
      </c>
      <c r="L153" s="230">
        <v>0.1186532924</v>
      </c>
      <c r="M153" s="230" t="str">
        <f t="shared" si="2"/>
        <v/>
      </c>
    </row>
    <row r="154" spans="1:13" hidden="1" x14ac:dyDescent="0.15">
      <c r="A154" s="5" t="s">
        <v>1400</v>
      </c>
      <c r="B154" s="230" t="s">
        <v>1262</v>
      </c>
      <c r="C154" s="230">
        <v>4</v>
      </c>
      <c r="D154" s="230">
        <v>15160</v>
      </c>
      <c r="E154" s="230">
        <v>0.13105910630000001</v>
      </c>
      <c r="F154" s="230">
        <v>347</v>
      </c>
      <c r="G154" s="230">
        <v>3.7746111200000002E-2</v>
      </c>
      <c r="H154" s="230">
        <v>-9.3312994999999996E-2</v>
      </c>
      <c r="I154" s="230">
        <v>0.28800830589999998</v>
      </c>
      <c r="J154" s="230">
        <v>-1.244765959</v>
      </c>
      <c r="K154" s="148">
        <v>0.1161528399</v>
      </c>
      <c r="L154" s="230">
        <v>0.23480613219999999</v>
      </c>
      <c r="M154" s="230" t="str">
        <f t="shared" si="2"/>
        <v/>
      </c>
    </row>
    <row r="155" spans="1:13" hidden="1" x14ac:dyDescent="0.15">
      <c r="A155" s="5" t="s">
        <v>1400</v>
      </c>
      <c r="B155" s="230" t="s">
        <v>1262</v>
      </c>
      <c r="C155" s="230">
        <v>5</v>
      </c>
      <c r="D155" s="230">
        <v>7871</v>
      </c>
      <c r="E155" s="230">
        <v>6.8045265499999993E-2</v>
      </c>
      <c r="F155" s="230">
        <v>951</v>
      </c>
      <c r="G155" s="230">
        <v>0.1034482759</v>
      </c>
      <c r="H155" s="230">
        <v>3.5403010300000003E-2</v>
      </c>
      <c r="I155" s="230">
        <v>1.5202861662</v>
      </c>
      <c r="J155" s="230">
        <v>0.41889858429999999</v>
      </c>
      <c r="K155" s="230">
        <v>1.4830270899999999E-2</v>
      </c>
      <c r="L155" s="230">
        <v>0.24963640309999999</v>
      </c>
      <c r="M155" s="230" t="str">
        <f t="shared" si="2"/>
        <v/>
      </c>
    </row>
    <row r="156" spans="1:13" x14ac:dyDescent="0.15">
      <c r="A156" s="5" t="s">
        <v>1400</v>
      </c>
      <c r="B156" s="230" t="s">
        <v>1144</v>
      </c>
      <c r="C156" s="230">
        <v>1</v>
      </c>
      <c r="D156" s="230">
        <v>22243</v>
      </c>
      <c r="E156" s="230">
        <v>0.19229206469999999</v>
      </c>
      <c r="F156" s="230">
        <v>1908</v>
      </c>
      <c r="G156" s="230">
        <v>0.20754922219999999</v>
      </c>
      <c r="H156" s="230">
        <v>1.52571575E-2</v>
      </c>
      <c r="I156" s="230">
        <v>1.0793436669000001</v>
      </c>
      <c r="J156" s="230">
        <v>7.6353140599999994E-2</v>
      </c>
      <c r="K156" s="148">
        <v>1.1649319E-3</v>
      </c>
      <c r="L156" s="148">
        <v>1.1649319E-3</v>
      </c>
      <c r="M156" s="230">
        <f t="shared" si="2"/>
        <v>5.5245715000000004E-3</v>
      </c>
    </row>
    <row r="157" spans="1:13" hidden="1" x14ac:dyDescent="0.15">
      <c r="A157" s="5" t="s">
        <v>1400</v>
      </c>
      <c r="B157" s="230" t="s">
        <v>1144</v>
      </c>
      <c r="C157" s="230">
        <v>2</v>
      </c>
      <c r="D157" s="230">
        <v>19637</v>
      </c>
      <c r="E157" s="230">
        <v>0.1697630389</v>
      </c>
      <c r="F157" s="230">
        <v>1748</v>
      </c>
      <c r="G157" s="230">
        <v>0.19014467530000001</v>
      </c>
      <c r="H157" s="230">
        <v>2.03816364E-2</v>
      </c>
      <c r="I157" s="230">
        <v>1.1200593281</v>
      </c>
      <c r="J157" s="230">
        <v>0.1133816554</v>
      </c>
      <c r="K157" s="148">
        <v>2.3109036999999998E-3</v>
      </c>
      <c r="L157" s="230">
        <v>3.4758355999999998E-3</v>
      </c>
      <c r="M157" s="230" t="str">
        <f t="shared" si="2"/>
        <v/>
      </c>
    </row>
    <row r="158" spans="1:13" hidden="1" x14ac:dyDescent="0.15">
      <c r="A158" s="5" t="s">
        <v>1400</v>
      </c>
      <c r="B158" s="230" t="s">
        <v>1144</v>
      </c>
      <c r="C158" s="230">
        <v>3</v>
      </c>
      <c r="D158" s="230">
        <v>73793</v>
      </c>
      <c r="E158" s="230">
        <v>0.63794489639999996</v>
      </c>
      <c r="F158" s="230">
        <v>5537</v>
      </c>
      <c r="G158" s="230">
        <v>0.60230610250000005</v>
      </c>
      <c r="H158" s="230">
        <v>-3.5638794000000001E-2</v>
      </c>
      <c r="I158" s="230">
        <v>0.94413499639999998</v>
      </c>
      <c r="J158" s="230">
        <v>-5.7486118000000003E-2</v>
      </c>
      <c r="K158" s="230">
        <v>2.0487359000000002E-3</v>
      </c>
      <c r="L158" s="230">
        <v>5.5245715000000004E-3</v>
      </c>
      <c r="M158" s="230" t="str">
        <f t="shared" si="2"/>
        <v/>
      </c>
    </row>
    <row r="159" spans="1:13" x14ac:dyDescent="0.15">
      <c r="A159" s="5" t="s">
        <v>1400</v>
      </c>
      <c r="B159" s="230" t="s">
        <v>1145</v>
      </c>
      <c r="C159" s="230">
        <v>1</v>
      </c>
      <c r="D159" s="230">
        <v>47082</v>
      </c>
      <c r="E159" s="230">
        <v>0.40702670460000001</v>
      </c>
      <c r="F159" s="230">
        <v>3973</v>
      </c>
      <c r="G159" s="230">
        <v>0.43217665620000001</v>
      </c>
      <c r="H159" s="230">
        <v>2.5149951600000001E-2</v>
      </c>
      <c r="I159" s="230">
        <v>1.0617894386</v>
      </c>
      <c r="J159" s="230">
        <v>5.9955634399999999E-2</v>
      </c>
      <c r="K159" s="148">
        <v>1.5078813000000001E-3</v>
      </c>
      <c r="L159" s="230">
        <v>1.5078813000000001E-3</v>
      </c>
      <c r="M159" s="230">
        <f t="shared" si="2"/>
        <v>3.7665673000000003E-3</v>
      </c>
    </row>
    <row r="160" spans="1:13" hidden="1" x14ac:dyDescent="0.15">
      <c r="A160" s="5" t="s">
        <v>1400</v>
      </c>
      <c r="B160" s="230" t="s">
        <v>1145</v>
      </c>
      <c r="C160" s="230">
        <v>2</v>
      </c>
      <c r="D160" s="230">
        <v>38180</v>
      </c>
      <c r="E160" s="230">
        <v>0.33006838240000003</v>
      </c>
      <c r="F160" s="230">
        <v>3010</v>
      </c>
      <c r="G160" s="230">
        <v>0.3274230393</v>
      </c>
      <c r="H160" s="230">
        <v>-2.6453430000000001E-3</v>
      </c>
      <c r="I160" s="230">
        <v>0.99198546939999999</v>
      </c>
      <c r="J160" s="230">
        <v>-8.0468199999999997E-3</v>
      </c>
      <c r="K160" s="230">
        <v>2.12866E-5</v>
      </c>
      <c r="L160" s="230">
        <v>1.5291679E-3</v>
      </c>
      <c r="M160" s="230" t="str">
        <f t="shared" si="2"/>
        <v/>
      </c>
    </row>
    <row r="161" spans="1:13" hidden="1" x14ac:dyDescent="0.15">
      <c r="A161" s="5" t="s">
        <v>1400</v>
      </c>
      <c r="B161" s="230" t="s">
        <v>1145</v>
      </c>
      <c r="C161" s="230">
        <v>3</v>
      </c>
      <c r="D161" s="230">
        <v>8960</v>
      </c>
      <c r="E161" s="230">
        <v>7.7459735599999996E-2</v>
      </c>
      <c r="F161" s="230">
        <v>671</v>
      </c>
      <c r="G161" s="230">
        <v>7.2990318700000001E-2</v>
      </c>
      <c r="H161" s="230">
        <v>-4.4694169999999998E-3</v>
      </c>
      <c r="I161" s="230">
        <v>0.94230012689999998</v>
      </c>
      <c r="J161" s="230">
        <v>-5.9431448999999997E-2</v>
      </c>
      <c r="K161" s="230">
        <v>2.6562390000000002E-4</v>
      </c>
      <c r="L161" s="230">
        <v>1.7947918000000001E-3</v>
      </c>
      <c r="M161" s="230" t="str">
        <f t="shared" si="2"/>
        <v/>
      </c>
    </row>
    <row r="162" spans="1:13" hidden="1" x14ac:dyDescent="0.15">
      <c r="A162" s="5" t="s">
        <v>1400</v>
      </c>
      <c r="B162" s="230" t="s">
        <v>1145</v>
      </c>
      <c r="C162" s="230">
        <v>4</v>
      </c>
      <c r="D162" s="230">
        <v>12702</v>
      </c>
      <c r="E162" s="230">
        <v>0.1098095493</v>
      </c>
      <c r="F162" s="230">
        <v>891</v>
      </c>
      <c r="G162" s="230">
        <v>9.6921570799999995E-2</v>
      </c>
      <c r="H162" s="230">
        <v>-1.2887979000000001E-2</v>
      </c>
      <c r="I162" s="230">
        <v>0.88263335340000004</v>
      </c>
      <c r="J162" s="230">
        <v>-0.124845393</v>
      </c>
      <c r="K162" s="230">
        <v>1.6090047000000001E-3</v>
      </c>
      <c r="L162" s="230">
        <v>3.4037965999999999E-3</v>
      </c>
      <c r="M162" s="230" t="str">
        <f t="shared" si="2"/>
        <v/>
      </c>
    </row>
    <row r="163" spans="1:13" hidden="1" x14ac:dyDescent="0.15">
      <c r="A163" s="5" t="s">
        <v>1400</v>
      </c>
      <c r="B163" s="230" t="s">
        <v>1145</v>
      </c>
      <c r="C163" s="230">
        <v>5</v>
      </c>
      <c r="D163" s="230">
        <v>8749</v>
      </c>
      <c r="E163" s="230">
        <v>7.5635627999999996E-2</v>
      </c>
      <c r="F163" s="230">
        <v>648</v>
      </c>
      <c r="G163" s="230">
        <v>7.0488415099999993E-2</v>
      </c>
      <c r="H163" s="230">
        <v>-5.1472130000000003E-3</v>
      </c>
      <c r="I163" s="230">
        <v>0.93194724419999997</v>
      </c>
      <c r="J163" s="230">
        <v>-7.0479071000000004E-2</v>
      </c>
      <c r="K163" s="148">
        <v>3.627708E-4</v>
      </c>
      <c r="L163" s="230">
        <v>3.7665673999999999E-3</v>
      </c>
      <c r="M163" s="230" t="str">
        <f t="shared" si="2"/>
        <v/>
      </c>
    </row>
    <row r="164" spans="1:13" x14ac:dyDescent="0.15">
      <c r="A164" s="5" t="s">
        <v>1400</v>
      </c>
      <c r="B164" s="230" t="s">
        <v>1268</v>
      </c>
      <c r="C164" s="230">
        <v>1</v>
      </c>
      <c r="D164" s="230">
        <v>7382</v>
      </c>
      <c r="E164" s="230">
        <v>6.3817831300000002E-2</v>
      </c>
      <c r="F164" s="230">
        <v>411</v>
      </c>
      <c r="G164" s="230">
        <v>4.4707929899999999E-2</v>
      </c>
      <c r="H164" s="230">
        <v>-1.9109900999999999E-2</v>
      </c>
      <c r="I164" s="230">
        <v>0.70055545659999996</v>
      </c>
      <c r="J164" s="230">
        <v>-0.35588174900000002</v>
      </c>
      <c r="K164" s="230">
        <v>6.8008651000000002E-3</v>
      </c>
      <c r="L164" s="230">
        <v>6.8008651000000002E-3</v>
      </c>
      <c r="M164" s="230">
        <f t="shared" si="2"/>
        <v>3.5348543300000007E-2</v>
      </c>
    </row>
    <row r="165" spans="1:13" hidden="1" x14ac:dyDescent="0.15">
      <c r="A165" s="5" t="s">
        <v>1400</v>
      </c>
      <c r="B165" s="230" t="s">
        <v>1268</v>
      </c>
      <c r="C165" s="230">
        <v>2</v>
      </c>
      <c r="D165" s="230">
        <v>26203</v>
      </c>
      <c r="E165" s="230">
        <v>0.2265265014</v>
      </c>
      <c r="F165" s="230">
        <v>1657</v>
      </c>
      <c r="G165" s="230">
        <v>0.18024583920000001</v>
      </c>
      <c r="H165" s="230">
        <v>-4.6280662E-2</v>
      </c>
      <c r="I165" s="230">
        <v>0.79569427010000005</v>
      </c>
      <c r="J165" s="230">
        <v>-0.22854025</v>
      </c>
      <c r="K165" s="230">
        <v>1.0576994100000001E-2</v>
      </c>
      <c r="L165" s="230">
        <v>1.7377859200000002E-2</v>
      </c>
      <c r="M165" s="230" t="str">
        <f t="shared" si="2"/>
        <v/>
      </c>
    </row>
    <row r="166" spans="1:13" hidden="1" x14ac:dyDescent="0.15">
      <c r="A166" s="5" t="s">
        <v>1400</v>
      </c>
      <c r="B166" s="230" t="s">
        <v>1268</v>
      </c>
      <c r="C166" s="230">
        <v>3</v>
      </c>
      <c r="D166" s="230">
        <v>33643</v>
      </c>
      <c r="E166" s="230">
        <v>0.29084574619999998</v>
      </c>
      <c r="F166" s="230">
        <v>2542</v>
      </c>
      <c r="G166" s="230">
        <v>0.2765147395</v>
      </c>
      <c r="H166" s="230">
        <v>-1.4331007E-2</v>
      </c>
      <c r="I166" s="230">
        <v>0.9507264352</v>
      </c>
      <c r="J166" s="230">
        <v>-5.0528917999999999E-2</v>
      </c>
      <c r="K166" s="230">
        <v>7.2413030000000001E-4</v>
      </c>
      <c r="L166" s="230">
        <v>1.8101989499999999E-2</v>
      </c>
      <c r="M166" s="230" t="str">
        <f t="shared" si="2"/>
        <v/>
      </c>
    </row>
    <row r="167" spans="1:13" hidden="1" x14ac:dyDescent="0.15">
      <c r="A167" s="5" t="s">
        <v>1400</v>
      </c>
      <c r="B167" s="230" t="s">
        <v>1268</v>
      </c>
      <c r="C167" s="230">
        <v>4</v>
      </c>
      <c r="D167" s="230">
        <v>35983</v>
      </c>
      <c r="E167" s="230">
        <v>0.31107518610000001</v>
      </c>
      <c r="F167" s="230">
        <v>3229</v>
      </c>
      <c r="G167" s="230">
        <v>0.3512455129</v>
      </c>
      <c r="H167" s="230">
        <v>4.0170326800000003E-2</v>
      </c>
      <c r="I167" s="230">
        <v>1.1291338191</v>
      </c>
      <c r="J167" s="230">
        <v>0.12145080699999999</v>
      </c>
      <c r="K167" s="148">
        <v>4.8787186E-3</v>
      </c>
      <c r="L167" s="230">
        <v>2.29807081E-2</v>
      </c>
      <c r="M167" s="230" t="str">
        <f t="shared" si="2"/>
        <v/>
      </c>
    </row>
    <row r="168" spans="1:13" hidden="1" x14ac:dyDescent="0.15">
      <c r="A168" s="5" t="s">
        <v>1400</v>
      </c>
      <c r="B168" s="230" t="s">
        <v>1268</v>
      </c>
      <c r="C168" s="230">
        <v>5</v>
      </c>
      <c r="D168" s="230">
        <v>12462</v>
      </c>
      <c r="E168" s="230">
        <v>0.107734735</v>
      </c>
      <c r="F168" s="230">
        <v>1354</v>
      </c>
      <c r="G168" s="230">
        <v>0.1472859785</v>
      </c>
      <c r="H168" s="230">
        <v>3.95512435E-2</v>
      </c>
      <c r="I168" s="230">
        <v>1.3671169142999999</v>
      </c>
      <c r="J168" s="230">
        <v>0.31270408030000002</v>
      </c>
      <c r="K168" s="230">
        <v>1.23678352E-2</v>
      </c>
      <c r="L168" s="230">
        <v>3.53485433E-2</v>
      </c>
      <c r="M168" s="230" t="str">
        <f t="shared" si="2"/>
        <v/>
      </c>
    </row>
    <row r="169" spans="1:13" x14ac:dyDescent="0.15">
      <c r="A169" s="5" t="s">
        <v>1400</v>
      </c>
      <c r="B169" s="230" t="s">
        <v>1115</v>
      </c>
      <c r="C169" s="230">
        <v>1</v>
      </c>
      <c r="D169" s="230">
        <v>108682</v>
      </c>
      <c r="E169" s="230">
        <v>0.93956238709999995</v>
      </c>
      <c r="F169" s="230">
        <v>8429</v>
      </c>
      <c r="G169" s="230">
        <v>0.91689328839999995</v>
      </c>
      <c r="H169" s="230">
        <v>-2.2669099000000002E-2</v>
      </c>
      <c r="I169" s="230">
        <v>0.97587270520000002</v>
      </c>
      <c r="J169" s="230">
        <v>-2.4423126E-2</v>
      </c>
      <c r="K169" s="148">
        <v>5.5365030000000003E-4</v>
      </c>
      <c r="L169" s="148">
        <v>5.5365030000000003E-4</v>
      </c>
      <c r="M169" s="230">
        <f t="shared" si="2"/>
        <v>7.7740715999999998E-3</v>
      </c>
    </row>
    <row r="170" spans="1:13" hidden="1" x14ac:dyDescent="0.15">
      <c r="A170" s="5" t="s">
        <v>1400</v>
      </c>
      <c r="B170" s="230" t="s">
        <v>1115</v>
      </c>
      <c r="C170" s="230">
        <v>2</v>
      </c>
      <c r="D170" s="230">
        <v>6991</v>
      </c>
      <c r="E170" s="230">
        <v>6.04376129E-2</v>
      </c>
      <c r="F170" s="230">
        <v>764</v>
      </c>
      <c r="G170" s="230">
        <v>8.3106711599999994E-2</v>
      </c>
      <c r="H170" s="230">
        <v>2.2669098700000001E-2</v>
      </c>
      <c r="I170" s="230">
        <v>1.3750826282999999</v>
      </c>
      <c r="J170" s="230">
        <v>0.3185138226</v>
      </c>
      <c r="K170" s="230">
        <v>7.2204213E-3</v>
      </c>
      <c r="L170" s="230">
        <v>7.7740715000000002E-3</v>
      </c>
      <c r="M170" s="230" t="str">
        <f t="shared" si="2"/>
        <v/>
      </c>
    </row>
    <row r="171" spans="1:13" x14ac:dyDescent="0.15">
      <c r="A171" s="5" t="s">
        <v>1400</v>
      </c>
      <c r="B171" s="230" t="s">
        <v>1270</v>
      </c>
      <c r="C171" s="230">
        <v>1</v>
      </c>
      <c r="D171" s="230">
        <v>26739</v>
      </c>
      <c r="E171" s="230">
        <v>0.2311602535</v>
      </c>
      <c r="F171" s="230">
        <v>1905</v>
      </c>
      <c r="G171" s="230">
        <v>0.20722288699999999</v>
      </c>
      <c r="H171" s="230">
        <v>-2.3937366000000002E-2</v>
      </c>
      <c r="I171" s="230">
        <v>0.89644687560000003</v>
      </c>
      <c r="J171" s="230">
        <v>-0.10931624500000001</v>
      </c>
      <c r="K171" s="148">
        <v>2.6167429999999999E-3</v>
      </c>
      <c r="L171" s="148">
        <v>2.6167429999999999E-3</v>
      </c>
      <c r="M171" s="230">
        <f t="shared" si="2"/>
        <v>1.6160853900000001E-2</v>
      </c>
    </row>
    <row r="172" spans="1:13" hidden="1" x14ac:dyDescent="0.15">
      <c r="A172" s="5" t="s">
        <v>1400</v>
      </c>
      <c r="B172" s="230" t="s">
        <v>1270</v>
      </c>
      <c r="C172" s="230">
        <v>2</v>
      </c>
      <c r="D172" s="230">
        <v>31040</v>
      </c>
      <c r="E172" s="230">
        <v>0.26834265559999998</v>
      </c>
      <c r="F172" s="230">
        <v>2273</v>
      </c>
      <c r="G172" s="230">
        <v>0.2472533449</v>
      </c>
      <c r="H172" s="230">
        <v>-2.1089310999999999E-2</v>
      </c>
      <c r="I172" s="230">
        <v>0.92140902609999997</v>
      </c>
      <c r="J172" s="230">
        <v>-8.1851230999999997E-2</v>
      </c>
      <c r="K172" s="148">
        <v>1.726186E-3</v>
      </c>
      <c r="L172" s="230">
        <v>4.3429291000000002E-3</v>
      </c>
      <c r="M172" s="230" t="str">
        <f t="shared" si="2"/>
        <v/>
      </c>
    </row>
    <row r="173" spans="1:13" hidden="1" x14ac:dyDescent="0.15">
      <c r="A173" s="5" t="s">
        <v>1400</v>
      </c>
      <c r="B173" s="230" t="s">
        <v>1270</v>
      </c>
      <c r="C173" s="230">
        <v>3</v>
      </c>
      <c r="D173" s="230">
        <v>14605</v>
      </c>
      <c r="E173" s="230">
        <v>0.1262610981</v>
      </c>
      <c r="F173" s="230">
        <v>1075</v>
      </c>
      <c r="G173" s="230">
        <v>0.1169367997</v>
      </c>
      <c r="H173" s="230">
        <v>-9.324298E-3</v>
      </c>
      <c r="I173" s="230">
        <v>0.92615066319999995</v>
      </c>
      <c r="J173" s="230">
        <v>-7.6718354000000002E-2</v>
      </c>
      <c r="K173" s="148">
        <v>7.1534479999999998E-4</v>
      </c>
      <c r="L173" s="230">
        <v>5.0582739000000002E-3</v>
      </c>
      <c r="M173" s="230" t="str">
        <f t="shared" si="2"/>
        <v/>
      </c>
    </row>
    <row r="174" spans="1:13" hidden="1" x14ac:dyDescent="0.15">
      <c r="A174" s="5" t="s">
        <v>1400</v>
      </c>
      <c r="B174" s="230" t="s">
        <v>1270</v>
      </c>
      <c r="C174" s="230">
        <v>4</v>
      </c>
      <c r="D174" s="230">
        <v>27737</v>
      </c>
      <c r="E174" s="230">
        <v>0.2397880231</v>
      </c>
      <c r="F174" s="230">
        <v>2340</v>
      </c>
      <c r="G174" s="230">
        <v>0.254541499</v>
      </c>
      <c r="H174" s="230">
        <v>1.4753475800000001E-2</v>
      </c>
      <c r="I174" s="230">
        <v>1.0615271589999999</v>
      </c>
      <c r="J174" s="230">
        <v>5.9708587399999999E-2</v>
      </c>
      <c r="K174" s="230">
        <v>8.8090919999999999E-4</v>
      </c>
      <c r="L174" s="230">
        <v>5.9391831000000003E-3</v>
      </c>
      <c r="M174" s="230" t="str">
        <f t="shared" si="2"/>
        <v/>
      </c>
    </row>
    <row r="175" spans="1:13" hidden="1" x14ac:dyDescent="0.15">
      <c r="A175" s="5" t="s">
        <v>1400</v>
      </c>
      <c r="B175" s="230" t="s">
        <v>1270</v>
      </c>
      <c r="C175" s="230">
        <v>5</v>
      </c>
      <c r="D175" s="230">
        <v>15552</v>
      </c>
      <c r="E175" s="230">
        <v>0.1344479697</v>
      </c>
      <c r="F175" s="230">
        <v>1600</v>
      </c>
      <c r="G175" s="230">
        <v>0.17404546940000001</v>
      </c>
      <c r="H175" s="230">
        <v>3.9597499699999997E-2</v>
      </c>
      <c r="I175" s="230">
        <v>1.2945191345</v>
      </c>
      <c r="J175" s="230">
        <v>0.25813930149999997</v>
      </c>
      <c r="K175" s="148">
        <v>1.02216709E-2</v>
      </c>
      <c r="L175" s="230">
        <v>1.6160853999999999E-2</v>
      </c>
      <c r="M175" s="230" t="str">
        <f t="shared" si="2"/>
        <v/>
      </c>
    </row>
    <row r="176" spans="1:13" x14ac:dyDescent="0.15">
      <c r="A176" s="5" t="s">
        <v>1400</v>
      </c>
      <c r="B176" s="230" t="s">
        <v>1271</v>
      </c>
      <c r="C176" s="230">
        <v>1</v>
      </c>
      <c r="D176" s="230">
        <v>52216</v>
      </c>
      <c r="E176" s="230">
        <v>0.45141044149999998</v>
      </c>
      <c r="F176" s="230">
        <v>3864</v>
      </c>
      <c r="G176" s="230">
        <v>0.4203198085</v>
      </c>
      <c r="H176" s="230">
        <v>-3.1090632999999999E-2</v>
      </c>
      <c r="I176" s="230">
        <v>0.9311255786</v>
      </c>
      <c r="J176" s="230">
        <v>-7.1361124999999997E-2</v>
      </c>
      <c r="K176" s="230">
        <v>2.2186624999999999E-3</v>
      </c>
      <c r="L176" s="230">
        <v>2.2186624999999999E-3</v>
      </c>
      <c r="M176" s="230">
        <f t="shared" si="2"/>
        <v>3.9325651000000003E-3</v>
      </c>
    </row>
    <row r="177" spans="1:13" hidden="1" x14ac:dyDescent="0.15">
      <c r="A177" s="5" t="s">
        <v>1400</v>
      </c>
      <c r="B177" s="230" t="s">
        <v>1271</v>
      </c>
      <c r="C177" s="230">
        <v>2</v>
      </c>
      <c r="D177" s="230">
        <v>63457</v>
      </c>
      <c r="E177" s="230">
        <v>0.54858955850000002</v>
      </c>
      <c r="F177" s="230">
        <v>5329</v>
      </c>
      <c r="G177" s="230">
        <v>0.57968019150000005</v>
      </c>
      <c r="H177" s="230">
        <v>3.1090632999999999E-2</v>
      </c>
      <c r="I177" s="230">
        <v>1.05667376</v>
      </c>
      <c r="J177" s="230">
        <v>5.5126012100000003E-2</v>
      </c>
      <c r="K177" s="148">
        <v>1.7139026E-3</v>
      </c>
      <c r="L177" s="230">
        <v>3.9325651999999999E-3</v>
      </c>
      <c r="M177" s="230" t="str">
        <f t="shared" si="2"/>
        <v/>
      </c>
    </row>
    <row r="178" spans="1:13" x14ac:dyDescent="0.15">
      <c r="A178" s="5" t="s">
        <v>1400</v>
      </c>
      <c r="B178" s="230" t="s">
        <v>1272</v>
      </c>
      <c r="C178" s="230">
        <v>1</v>
      </c>
      <c r="D178" s="230">
        <v>101939</v>
      </c>
      <c r="E178" s="230">
        <v>0.88126874899999996</v>
      </c>
      <c r="F178" s="230">
        <v>7986</v>
      </c>
      <c r="G178" s="230">
        <v>0.86870444899999999</v>
      </c>
      <c r="H178" s="230">
        <v>-1.25643E-2</v>
      </c>
      <c r="I178" s="230">
        <v>0.98574294169999999</v>
      </c>
      <c r="J178" s="230">
        <v>-1.4359667E-2</v>
      </c>
      <c r="K178" s="148">
        <v>1.8041920000000001E-4</v>
      </c>
      <c r="L178" s="230">
        <v>1.8041920000000001E-4</v>
      </c>
      <c r="M178" s="230">
        <f t="shared" si="2"/>
        <v>1.4442414000000001E-3</v>
      </c>
    </row>
    <row r="179" spans="1:13" hidden="1" x14ac:dyDescent="0.15">
      <c r="A179" s="5" t="s">
        <v>1400</v>
      </c>
      <c r="B179" s="230" t="s">
        <v>1272</v>
      </c>
      <c r="C179" s="230">
        <v>2</v>
      </c>
      <c r="D179" s="230">
        <v>13734</v>
      </c>
      <c r="E179" s="230">
        <v>0.118731251</v>
      </c>
      <c r="F179" s="230">
        <v>1207</v>
      </c>
      <c r="G179" s="230">
        <v>0.13129555100000001</v>
      </c>
      <c r="H179" s="230">
        <v>1.2564299899999999E-2</v>
      </c>
      <c r="I179" s="230">
        <v>1.1058213388</v>
      </c>
      <c r="J179" s="230">
        <v>0.1005883519</v>
      </c>
      <c r="K179" s="230">
        <v>1.2638222E-3</v>
      </c>
      <c r="L179" s="230">
        <v>1.4442414000000001E-3</v>
      </c>
      <c r="M179" s="230" t="str">
        <f t="shared" si="2"/>
        <v/>
      </c>
    </row>
    <row r="180" spans="1:13" x14ac:dyDescent="0.15">
      <c r="A180" s="5" t="s">
        <v>1400</v>
      </c>
      <c r="B180" s="230" t="s">
        <v>1110</v>
      </c>
      <c r="C180" s="230">
        <v>1</v>
      </c>
      <c r="D180" s="230">
        <v>89250</v>
      </c>
      <c r="E180" s="230">
        <v>0.77157158540000004</v>
      </c>
      <c r="F180" s="230">
        <v>6817</v>
      </c>
      <c r="G180" s="230">
        <v>0.74154247799999995</v>
      </c>
      <c r="H180" s="230">
        <v>-3.0029106999999999E-2</v>
      </c>
      <c r="I180" s="230">
        <v>0.96108059440000004</v>
      </c>
      <c r="J180" s="230">
        <v>-3.9697007999999999E-2</v>
      </c>
      <c r="K180" s="230">
        <v>1.1920657E-3</v>
      </c>
      <c r="L180" s="230">
        <v>1.1920657E-3</v>
      </c>
      <c r="M180" s="230">
        <f t="shared" si="2"/>
        <v>4.9009151000000001E-3</v>
      </c>
    </row>
    <row r="181" spans="1:13" hidden="1" x14ac:dyDescent="0.15">
      <c r="A181" s="5" t="s">
        <v>1400</v>
      </c>
      <c r="B181" s="230" t="s">
        <v>1110</v>
      </c>
      <c r="C181" s="230">
        <v>2</v>
      </c>
      <c r="D181" s="230">
        <v>26423</v>
      </c>
      <c r="E181" s="230">
        <v>0.22842841459999999</v>
      </c>
      <c r="F181" s="230">
        <v>2376</v>
      </c>
      <c r="G181" s="230">
        <v>0.258457522</v>
      </c>
      <c r="H181" s="230">
        <v>3.0029107400000001E-2</v>
      </c>
      <c r="I181" s="230">
        <v>1.1314595974999999</v>
      </c>
      <c r="J181" s="230">
        <v>0.1235084785</v>
      </c>
      <c r="K181" s="230">
        <v>3.7088493999999999E-3</v>
      </c>
      <c r="L181" s="230">
        <v>4.9009151000000001E-3</v>
      </c>
      <c r="M181" s="230" t="str">
        <f t="shared" si="2"/>
        <v/>
      </c>
    </row>
    <row r="182" spans="1:13" x14ac:dyDescent="0.15">
      <c r="A182" s="5" t="s">
        <v>1401</v>
      </c>
      <c r="B182" s="230" t="s">
        <v>1113</v>
      </c>
      <c r="C182" s="230">
        <v>1</v>
      </c>
      <c r="D182" s="230">
        <v>45891</v>
      </c>
      <c r="E182" s="230">
        <v>0.3967304384</v>
      </c>
      <c r="F182" s="230">
        <v>4163</v>
      </c>
      <c r="G182" s="230">
        <v>0.38418235509999998</v>
      </c>
      <c r="H182" s="230">
        <v>-1.2548083E-2</v>
      </c>
      <c r="I182" s="230">
        <v>0.96837126149999997</v>
      </c>
      <c r="J182" s="230">
        <v>-3.2139730999999998E-2</v>
      </c>
      <c r="K182" s="148">
        <v>4.0329199999999997E-4</v>
      </c>
      <c r="L182" s="148">
        <v>4.0329199999999997E-4</v>
      </c>
      <c r="M182" s="230">
        <f t="shared" si="2"/>
        <v>1.31443658E-2</v>
      </c>
    </row>
    <row r="183" spans="1:13" hidden="1" x14ac:dyDescent="0.15">
      <c r="A183" s="5" t="s">
        <v>1401</v>
      </c>
      <c r="B183" s="230" t="s">
        <v>1113</v>
      </c>
      <c r="C183" s="230">
        <v>2</v>
      </c>
      <c r="D183" s="230">
        <v>22962</v>
      </c>
      <c r="E183" s="230">
        <v>0.19850786270000001</v>
      </c>
      <c r="F183" s="230">
        <v>1913</v>
      </c>
      <c r="G183" s="230">
        <v>0.17654115910000001</v>
      </c>
      <c r="H183" s="230">
        <v>-2.1966704E-2</v>
      </c>
      <c r="I183" s="230">
        <v>0.88934088909999998</v>
      </c>
      <c r="J183" s="230">
        <v>-0.117274665</v>
      </c>
      <c r="K183" s="148">
        <v>2.5761377999999999E-3</v>
      </c>
      <c r="L183" s="148">
        <v>2.9794297999999999E-3</v>
      </c>
      <c r="M183" s="230" t="str">
        <f t="shared" si="2"/>
        <v/>
      </c>
    </row>
    <row r="184" spans="1:13" hidden="1" x14ac:dyDescent="0.15">
      <c r="A184" s="5" t="s">
        <v>1401</v>
      </c>
      <c r="B184" s="230" t="s">
        <v>1113</v>
      </c>
      <c r="C184" s="230">
        <v>3</v>
      </c>
      <c r="D184" s="230">
        <v>15369</v>
      </c>
      <c r="E184" s="230">
        <v>0.13286592380000001</v>
      </c>
      <c r="F184" s="230">
        <v>1368</v>
      </c>
      <c r="G184" s="230">
        <v>0.12624584720000001</v>
      </c>
      <c r="H184" s="230">
        <v>-6.6200770000000003E-3</v>
      </c>
      <c r="I184" s="230">
        <v>0.95017475959999997</v>
      </c>
      <c r="J184" s="230">
        <v>-5.1109354000000003E-2</v>
      </c>
      <c r="K184" s="148">
        <v>3.3834780000000002E-4</v>
      </c>
      <c r="L184" s="230">
        <v>3.3177775999999998E-3</v>
      </c>
      <c r="M184" s="230" t="str">
        <f t="shared" si="2"/>
        <v/>
      </c>
    </row>
    <row r="185" spans="1:13" hidden="1" x14ac:dyDescent="0.15">
      <c r="A185" s="5" t="s">
        <v>1401</v>
      </c>
      <c r="B185" s="230" t="s">
        <v>1113</v>
      </c>
      <c r="C185" s="230">
        <v>4</v>
      </c>
      <c r="D185" s="230">
        <v>22893</v>
      </c>
      <c r="E185" s="230">
        <v>0.19791135360000001</v>
      </c>
      <c r="F185" s="230">
        <v>2287</v>
      </c>
      <c r="G185" s="230">
        <v>0.2110557401</v>
      </c>
      <c r="H185" s="230">
        <v>1.31443866E-2</v>
      </c>
      <c r="I185" s="230">
        <v>1.0664155256000001</v>
      </c>
      <c r="J185" s="230">
        <v>6.4303048700000004E-2</v>
      </c>
      <c r="K185" s="148">
        <v>8.4522410000000003E-4</v>
      </c>
      <c r="L185" s="230">
        <v>4.1630017999999998E-3</v>
      </c>
      <c r="M185" s="230" t="str">
        <f t="shared" si="2"/>
        <v/>
      </c>
    </row>
    <row r="186" spans="1:13" hidden="1" x14ac:dyDescent="0.15">
      <c r="A186" s="5" t="s">
        <v>1401</v>
      </c>
      <c r="B186" s="230" t="s">
        <v>1113</v>
      </c>
      <c r="C186" s="230">
        <v>5</v>
      </c>
      <c r="D186" s="230">
        <v>8558</v>
      </c>
      <c r="E186" s="230">
        <v>7.3984421600000003E-2</v>
      </c>
      <c r="F186" s="230">
        <v>1105</v>
      </c>
      <c r="G186" s="230">
        <v>0.10197489849999999</v>
      </c>
      <c r="H186" s="230">
        <v>2.7990476899999998E-2</v>
      </c>
      <c r="I186" s="230">
        <v>1.3783293330999999</v>
      </c>
      <c r="J186" s="230">
        <v>0.3208721376</v>
      </c>
      <c r="K186" s="230">
        <v>8.9813641E-3</v>
      </c>
      <c r="L186" s="230">
        <v>1.31443659E-2</v>
      </c>
      <c r="M186" s="230" t="str">
        <f t="shared" si="2"/>
        <v/>
      </c>
    </row>
    <row r="187" spans="1:13" x14ac:dyDescent="0.15">
      <c r="A187" s="5" t="s">
        <v>1401</v>
      </c>
      <c r="B187" s="230" t="s">
        <v>1262</v>
      </c>
      <c r="C187" s="230">
        <v>1</v>
      </c>
      <c r="D187" s="230">
        <v>9153</v>
      </c>
      <c r="E187" s="230">
        <v>7.9128232199999995E-2</v>
      </c>
      <c r="F187" s="230">
        <v>1927</v>
      </c>
      <c r="G187" s="230">
        <v>0.17783314880000001</v>
      </c>
      <c r="H187" s="230">
        <v>9.8704916599999998E-2</v>
      </c>
      <c r="I187" s="230">
        <v>2.2474045467999999</v>
      </c>
      <c r="J187" s="230">
        <v>0.80977601560000001</v>
      </c>
      <c r="K187" s="230">
        <v>7.9928874100000005E-2</v>
      </c>
      <c r="L187" s="230">
        <v>7.9928874100000005E-2</v>
      </c>
      <c r="M187" s="230">
        <f t="shared" si="2"/>
        <v>0.2237018187</v>
      </c>
    </row>
    <row r="188" spans="1:13" hidden="1" x14ac:dyDescent="0.15">
      <c r="A188" s="5" t="s">
        <v>1401</v>
      </c>
      <c r="B188" s="230" t="s">
        <v>1262</v>
      </c>
      <c r="C188" s="230">
        <v>2</v>
      </c>
      <c r="D188" s="230">
        <v>33917</v>
      </c>
      <c r="E188" s="230">
        <v>0.29321449259999999</v>
      </c>
      <c r="F188" s="230">
        <v>3749</v>
      </c>
      <c r="G188" s="230">
        <v>0.345976375</v>
      </c>
      <c r="H188" s="230">
        <v>5.2761882500000003E-2</v>
      </c>
      <c r="I188" s="230">
        <v>1.1799429558000001</v>
      </c>
      <c r="J188" s="230">
        <v>0.16546609470000001</v>
      </c>
      <c r="K188" s="230">
        <v>8.7303025999999999E-3</v>
      </c>
      <c r="L188" s="230">
        <v>8.8659176699999995E-2</v>
      </c>
      <c r="M188" s="230" t="str">
        <f t="shared" si="2"/>
        <v/>
      </c>
    </row>
    <row r="189" spans="1:13" hidden="1" x14ac:dyDescent="0.15">
      <c r="A189" s="5" t="s">
        <v>1401</v>
      </c>
      <c r="B189" s="230" t="s">
        <v>1262</v>
      </c>
      <c r="C189" s="230">
        <v>3</v>
      </c>
      <c r="D189" s="230">
        <v>49572</v>
      </c>
      <c r="E189" s="230">
        <v>0.42855290340000002</v>
      </c>
      <c r="F189" s="230">
        <v>3602</v>
      </c>
      <c r="G189" s="230">
        <v>0.33241048359999997</v>
      </c>
      <c r="H189" s="230">
        <v>-9.6142420000000006E-2</v>
      </c>
      <c r="I189" s="230">
        <v>0.77565798969999999</v>
      </c>
      <c r="J189" s="230">
        <v>-0.25404359100000001</v>
      </c>
      <c r="K189" s="148">
        <v>2.4424365600000001E-2</v>
      </c>
      <c r="L189" s="230">
        <v>0.11308354230000001</v>
      </c>
      <c r="M189" s="230" t="str">
        <f t="shared" si="2"/>
        <v/>
      </c>
    </row>
    <row r="190" spans="1:13" hidden="1" x14ac:dyDescent="0.15">
      <c r="A190" s="5" t="s">
        <v>1401</v>
      </c>
      <c r="B190" s="230" t="s">
        <v>1262</v>
      </c>
      <c r="C190" s="230">
        <v>4</v>
      </c>
      <c r="D190" s="230">
        <v>15160</v>
      </c>
      <c r="E190" s="230">
        <v>0.13105910630000001</v>
      </c>
      <c r="F190" s="230">
        <v>467</v>
      </c>
      <c r="G190" s="230">
        <v>4.3097083799999998E-2</v>
      </c>
      <c r="H190" s="230">
        <v>-8.7962022000000001E-2</v>
      </c>
      <c r="I190" s="230">
        <v>0.3288370035</v>
      </c>
      <c r="J190" s="230">
        <v>-1.112193081</v>
      </c>
      <c r="K190" s="148">
        <v>9.7830752800000004E-2</v>
      </c>
      <c r="L190" s="148">
        <v>0.21091429510000001</v>
      </c>
      <c r="M190" s="230" t="str">
        <f t="shared" si="2"/>
        <v/>
      </c>
    </row>
    <row r="191" spans="1:13" hidden="1" x14ac:dyDescent="0.15">
      <c r="A191" s="5" t="s">
        <v>1401</v>
      </c>
      <c r="B191" s="230" t="s">
        <v>1262</v>
      </c>
      <c r="C191" s="230">
        <v>5</v>
      </c>
      <c r="D191" s="230">
        <v>7871</v>
      </c>
      <c r="E191" s="230">
        <v>6.8045265499999993E-2</v>
      </c>
      <c r="F191" s="230">
        <v>1091</v>
      </c>
      <c r="G191" s="230">
        <v>0.1006829088</v>
      </c>
      <c r="H191" s="230">
        <v>3.2637643299999998E-2</v>
      </c>
      <c r="I191" s="230">
        <v>1.4796460567</v>
      </c>
      <c r="J191" s="230">
        <v>0.39180290829999997</v>
      </c>
      <c r="K191" s="148">
        <v>1.27875236E-2</v>
      </c>
      <c r="L191" s="230">
        <v>0.22370181859999999</v>
      </c>
      <c r="M191" s="230" t="str">
        <f t="shared" si="2"/>
        <v/>
      </c>
    </row>
    <row r="192" spans="1:13" x14ac:dyDescent="0.15">
      <c r="A192" s="5" t="s">
        <v>1401</v>
      </c>
      <c r="B192" s="230" t="s">
        <v>1144</v>
      </c>
      <c r="C192" s="230">
        <v>1</v>
      </c>
      <c r="D192" s="230">
        <v>22243</v>
      </c>
      <c r="E192" s="230">
        <v>0.19229206469999999</v>
      </c>
      <c r="F192" s="230">
        <v>2235</v>
      </c>
      <c r="G192" s="230">
        <v>0.20625692139999999</v>
      </c>
      <c r="H192" s="230">
        <v>1.39648567E-2</v>
      </c>
      <c r="I192" s="230">
        <v>1.0726231562999999</v>
      </c>
      <c r="J192" s="230">
        <v>7.0107196299999994E-2</v>
      </c>
      <c r="K192" s="148">
        <v>9.7903690000000006E-4</v>
      </c>
      <c r="L192" s="148">
        <v>9.7903690000000006E-4</v>
      </c>
      <c r="M192" s="230">
        <f t="shared" si="2"/>
        <v>6.7085369999999997E-3</v>
      </c>
    </row>
    <row r="193" spans="1:13" hidden="1" x14ac:dyDescent="0.15">
      <c r="A193" s="5" t="s">
        <v>1401</v>
      </c>
      <c r="B193" s="230" t="s">
        <v>1144</v>
      </c>
      <c r="C193" s="230">
        <v>2</v>
      </c>
      <c r="D193" s="230">
        <v>19637</v>
      </c>
      <c r="E193" s="230">
        <v>0.1697630389</v>
      </c>
      <c r="F193" s="230">
        <v>2106</v>
      </c>
      <c r="G193" s="230">
        <v>0.19435215950000001</v>
      </c>
      <c r="H193" s="230">
        <v>2.45891206E-2</v>
      </c>
      <c r="I193" s="230">
        <v>1.1448437816999999</v>
      </c>
      <c r="J193" s="230">
        <v>0.1352681925</v>
      </c>
      <c r="K193" s="148">
        <v>3.3261259E-3</v>
      </c>
      <c r="L193" s="230">
        <v>4.3051627999999998E-3</v>
      </c>
      <c r="M193" s="230" t="str">
        <f t="shared" si="2"/>
        <v/>
      </c>
    </row>
    <row r="194" spans="1:13" hidden="1" x14ac:dyDescent="0.15">
      <c r="A194" s="5" t="s">
        <v>1401</v>
      </c>
      <c r="B194" s="230" t="s">
        <v>1144</v>
      </c>
      <c r="C194" s="230">
        <v>3</v>
      </c>
      <c r="D194" s="230">
        <v>73793</v>
      </c>
      <c r="E194" s="230">
        <v>0.63794489639999996</v>
      </c>
      <c r="F194" s="230">
        <v>6495</v>
      </c>
      <c r="G194" s="230">
        <v>0.59939091919999998</v>
      </c>
      <c r="H194" s="230">
        <v>-3.8553977000000003E-2</v>
      </c>
      <c r="I194" s="230">
        <v>0.93956534889999999</v>
      </c>
      <c r="J194" s="230">
        <v>-6.2337904999999999E-2</v>
      </c>
      <c r="K194" s="148">
        <v>2.4033741999999999E-3</v>
      </c>
      <c r="L194" s="230">
        <v>6.7085369999999997E-3</v>
      </c>
      <c r="M194" s="230" t="str">
        <f t="shared" si="2"/>
        <v/>
      </c>
    </row>
    <row r="195" spans="1:13" x14ac:dyDescent="0.15">
      <c r="A195" s="5" t="s">
        <v>1401</v>
      </c>
      <c r="B195" s="230" t="s">
        <v>1145</v>
      </c>
      <c r="C195" s="230">
        <v>1</v>
      </c>
      <c r="D195" s="230">
        <v>47082</v>
      </c>
      <c r="E195" s="230">
        <v>0.40702670460000001</v>
      </c>
      <c r="F195" s="230">
        <v>4660</v>
      </c>
      <c r="G195" s="230">
        <v>0.43004798820000001</v>
      </c>
      <c r="H195" s="230">
        <v>2.3021283600000001E-2</v>
      </c>
      <c r="I195" s="230">
        <v>1.0565596393000001</v>
      </c>
      <c r="J195" s="230">
        <v>5.50180064E-2</v>
      </c>
      <c r="K195" s="230">
        <v>1.2665851E-3</v>
      </c>
      <c r="L195" s="230">
        <v>1.2665851E-3</v>
      </c>
      <c r="M195" s="230">
        <f t="shared" ref="M195:M258" si="3">IF(B195=B194,"",SUMIFS($K:$K,$B:$B,B195,$A:$A,A195))</f>
        <v>3.3024007000000003E-3</v>
      </c>
    </row>
    <row r="196" spans="1:13" hidden="1" x14ac:dyDescent="0.15">
      <c r="A196" s="5" t="s">
        <v>1401</v>
      </c>
      <c r="B196" s="230" t="s">
        <v>1145</v>
      </c>
      <c r="C196" s="230">
        <v>2</v>
      </c>
      <c r="D196" s="230">
        <v>38180</v>
      </c>
      <c r="E196" s="230">
        <v>0.33006838240000003</v>
      </c>
      <c r="F196" s="230">
        <v>3545</v>
      </c>
      <c r="G196" s="230">
        <v>0.32715023989999997</v>
      </c>
      <c r="H196" s="230">
        <v>-2.9181419999999999E-3</v>
      </c>
      <c r="I196" s="230">
        <v>0.99115897600000002</v>
      </c>
      <c r="J196" s="230">
        <v>-8.8803379999999998E-3</v>
      </c>
      <c r="K196" s="230">
        <v>2.59141E-5</v>
      </c>
      <c r="L196" s="230">
        <v>1.2924992E-3</v>
      </c>
      <c r="M196" s="230" t="str">
        <f t="shared" si="3"/>
        <v/>
      </c>
    </row>
    <row r="197" spans="1:13" hidden="1" x14ac:dyDescent="0.15">
      <c r="A197" s="5" t="s">
        <v>1401</v>
      </c>
      <c r="B197" s="230" t="s">
        <v>1145</v>
      </c>
      <c r="C197" s="230">
        <v>3</v>
      </c>
      <c r="D197" s="230">
        <v>8960</v>
      </c>
      <c r="E197" s="230">
        <v>7.7459735599999996E-2</v>
      </c>
      <c r="F197" s="230">
        <v>750</v>
      </c>
      <c r="G197" s="230">
        <v>6.9213732E-2</v>
      </c>
      <c r="H197" s="230">
        <v>-8.2460039999999995E-3</v>
      </c>
      <c r="I197" s="230">
        <v>0.8935446453</v>
      </c>
      <c r="J197" s="230">
        <v>-0.112558979</v>
      </c>
      <c r="K197" s="230">
        <v>9.2816169999999996E-4</v>
      </c>
      <c r="L197" s="230">
        <v>2.2206610000000001E-3</v>
      </c>
      <c r="M197" s="230" t="str">
        <f t="shared" si="3"/>
        <v/>
      </c>
    </row>
    <row r="198" spans="1:13" hidden="1" x14ac:dyDescent="0.15">
      <c r="A198" s="5" t="s">
        <v>1401</v>
      </c>
      <c r="B198" s="230" t="s">
        <v>1145</v>
      </c>
      <c r="C198" s="230">
        <v>4</v>
      </c>
      <c r="D198" s="230">
        <v>12702</v>
      </c>
      <c r="E198" s="230">
        <v>0.1098095493</v>
      </c>
      <c r="F198" s="230">
        <v>1076</v>
      </c>
      <c r="G198" s="230">
        <v>9.9298634199999999E-2</v>
      </c>
      <c r="H198" s="230">
        <v>-1.0510914999999999E-2</v>
      </c>
      <c r="I198" s="230">
        <v>0.90428050010000005</v>
      </c>
      <c r="J198" s="230">
        <v>-0.100615679</v>
      </c>
      <c r="K198" s="230">
        <v>1.0575629E-3</v>
      </c>
      <c r="L198" s="230">
        <v>3.2782238000000001E-3</v>
      </c>
      <c r="M198" s="230" t="str">
        <f t="shared" si="3"/>
        <v/>
      </c>
    </row>
    <row r="199" spans="1:13" hidden="1" x14ac:dyDescent="0.15">
      <c r="A199" s="5" t="s">
        <v>1401</v>
      </c>
      <c r="B199" s="230" t="s">
        <v>1145</v>
      </c>
      <c r="C199" s="230">
        <v>5</v>
      </c>
      <c r="D199" s="230">
        <v>8749</v>
      </c>
      <c r="E199" s="230">
        <v>7.5635627999999996E-2</v>
      </c>
      <c r="F199" s="230">
        <v>805</v>
      </c>
      <c r="G199" s="230">
        <v>7.4289405700000005E-2</v>
      </c>
      <c r="H199" s="230">
        <v>-1.346222E-3</v>
      </c>
      <c r="I199" s="230">
        <v>0.98220121429999996</v>
      </c>
      <c r="J199" s="230">
        <v>-1.7959089000000001E-2</v>
      </c>
      <c r="K199" s="148">
        <v>2.4176899999999999E-5</v>
      </c>
      <c r="L199" s="148">
        <v>3.3024007999999999E-3</v>
      </c>
      <c r="M199" s="230" t="str">
        <f t="shared" si="3"/>
        <v/>
      </c>
    </row>
    <row r="200" spans="1:13" x14ac:dyDescent="0.15">
      <c r="A200" s="5" t="s">
        <v>1401</v>
      </c>
      <c r="B200" s="230" t="s">
        <v>1268</v>
      </c>
      <c r="C200" s="230">
        <v>1</v>
      </c>
      <c r="D200" s="230">
        <v>7382</v>
      </c>
      <c r="E200" s="230">
        <v>6.3817831300000002E-2</v>
      </c>
      <c r="F200" s="230">
        <v>524</v>
      </c>
      <c r="G200" s="230">
        <v>4.8357327399999997E-2</v>
      </c>
      <c r="H200" s="230">
        <v>-1.5460504E-2</v>
      </c>
      <c r="I200" s="230">
        <v>0.75774006169999997</v>
      </c>
      <c r="J200" s="230">
        <v>-0.277414879</v>
      </c>
      <c r="K200" s="230">
        <v>4.2889738E-3</v>
      </c>
      <c r="L200" s="230">
        <v>4.2889738E-3</v>
      </c>
      <c r="M200" s="230">
        <f t="shared" si="3"/>
        <v>2.4150443799999997E-2</v>
      </c>
    </row>
    <row r="201" spans="1:13" hidden="1" x14ac:dyDescent="0.15">
      <c r="A201" s="5" t="s">
        <v>1401</v>
      </c>
      <c r="B201" s="230" t="s">
        <v>1268</v>
      </c>
      <c r="C201" s="230">
        <v>2</v>
      </c>
      <c r="D201" s="230">
        <v>26203</v>
      </c>
      <c r="E201" s="230">
        <v>0.2265265014</v>
      </c>
      <c r="F201" s="230">
        <v>2110</v>
      </c>
      <c r="G201" s="230">
        <v>0.19472129939999999</v>
      </c>
      <c r="H201" s="230">
        <v>-3.1805201999999998E-2</v>
      </c>
      <c r="I201" s="230">
        <v>0.8595961097</v>
      </c>
      <c r="J201" s="230">
        <v>-0.15129264000000001</v>
      </c>
      <c r="K201" s="230">
        <v>4.8118930000000002E-3</v>
      </c>
      <c r="L201" s="230">
        <v>9.1008667999999994E-3</v>
      </c>
      <c r="M201" s="230" t="str">
        <f t="shared" si="3"/>
        <v/>
      </c>
    </row>
    <row r="202" spans="1:13" hidden="1" x14ac:dyDescent="0.15">
      <c r="A202" s="5" t="s">
        <v>1401</v>
      </c>
      <c r="B202" s="230" t="s">
        <v>1268</v>
      </c>
      <c r="C202" s="230">
        <v>3</v>
      </c>
      <c r="D202" s="230">
        <v>33643</v>
      </c>
      <c r="E202" s="230">
        <v>0.29084574619999998</v>
      </c>
      <c r="F202" s="230">
        <v>2891</v>
      </c>
      <c r="G202" s="230">
        <v>0.26679586560000002</v>
      </c>
      <c r="H202" s="230">
        <v>-2.4049880999999999E-2</v>
      </c>
      <c r="I202" s="230">
        <v>0.91731053009999997</v>
      </c>
      <c r="J202" s="230">
        <v>-8.6309227000000002E-2</v>
      </c>
      <c r="K202" s="230">
        <v>2.0757266000000002E-3</v>
      </c>
      <c r="L202" s="230">
        <v>1.11765934E-2</v>
      </c>
      <c r="M202" s="230" t="str">
        <f t="shared" si="3"/>
        <v/>
      </c>
    </row>
    <row r="203" spans="1:13" hidden="1" x14ac:dyDescent="0.15">
      <c r="A203" s="5" t="s">
        <v>1401</v>
      </c>
      <c r="B203" s="230" t="s">
        <v>1268</v>
      </c>
      <c r="C203" s="230">
        <v>4</v>
      </c>
      <c r="D203" s="230">
        <v>35983</v>
      </c>
      <c r="E203" s="230">
        <v>0.31107518610000001</v>
      </c>
      <c r="F203" s="230">
        <v>3798</v>
      </c>
      <c r="G203" s="230">
        <v>0.35049833889999998</v>
      </c>
      <c r="H203" s="230">
        <v>3.94231528E-2</v>
      </c>
      <c r="I203" s="230">
        <v>1.126731911</v>
      </c>
      <c r="J203" s="230">
        <v>0.1193213283</v>
      </c>
      <c r="K203" s="230">
        <v>4.7040229999999999E-3</v>
      </c>
      <c r="L203" s="230">
        <v>1.5880616300000001E-2</v>
      </c>
      <c r="M203" s="230" t="str">
        <f t="shared" si="3"/>
        <v/>
      </c>
    </row>
    <row r="204" spans="1:13" hidden="1" x14ac:dyDescent="0.15">
      <c r="A204" s="5" t="s">
        <v>1401</v>
      </c>
      <c r="B204" s="230" t="s">
        <v>1268</v>
      </c>
      <c r="C204" s="230">
        <v>5</v>
      </c>
      <c r="D204" s="230">
        <v>12462</v>
      </c>
      <c r="E204" s="230">
        <v>0.107734735</v>
      </c>
      <c r="F204" s="230">
        <v>1513</v>
      </c>
      <c r="G204" s="230">
        <v>0.1396271687</v>
      </c>
      <c r="H204" s="230">
        <v>3.18924337E-2</v>
      </c>
      <c r="I204" s="230">
        <v>1.2960274021</v>
      </c>
      <c r="J204" s="230">
        <v>0.2593037413</v>
      </c>
      <c r="K204" s="148">
        <v>8.2698274000000006E-3</v>
      </c>
      <c r="L204" s="230">
        <v>2.41504437E-2</v>
      </c>
      <c r="M204" s="230" t="str">
        <f t="shared" si="3"/>
        <v/>
      </c>
    </row>
    <row r="205" spans="1:13" x14ac:dyDescent="0.15">
      <c r="A205" s="5" t="s">
        <v>1401</v>
      </c>
      <c r="B205" s="230" t="s">
        <v>1115</v>
      </c>
      <c r="C205" s="230">
        <v>1</v>
      </c>
      <c r="D205" s="230">
        <v>108682</v>
      </c>
      <c r="E205" s="230">
        <v>0.93956238709999995</v>
      </c>
      <c r="F205" s="230">
        <v>10050</v>
      </c>
      <c r="G205" s="230">
        <v>0.92746400890000003</v>
      </c>
      <c r="H205" s="230">
        <v>-1.2098378E-2</v>
      </c>
      <c r="I205" s="230">
        <v>0.98712339019999995</v>
      </c>
      <c r="J205" s="230">
        <v>-1.2960232E-2</v>
      </c>
      <c r="K205" s="230">
        <v>1.567978E-4</v>
      </c>
      <c r="L205" s="230">
        <v>1.567978E-4</v>
      </c>
      <c r="M205" s="230">
        <f t="shared" si="3"/>
        <v>2.3644037E-3</v>
      </c>
    </row>
    <row r="206" spans="1:13" hidden="1" x14ac:dyDescent="0.15">
      <c r="A206" s="5" t="s">
        <v>1401</v>
      </c>
      <c r="B206" s="230" t="s">
        <v>1115</v>
      </c>
      <c r="C206" s="230">
        <v>2</v>
      </c>
      <c r="D206" s="230">
        <v>6991</v>
      </c>
      <c r="E206" s="230">
        <v>6.04376129E-2</v>
      </c>
      <c r="F206" s="230">
        <v>786</v>
      </c>
      <c r="G206" s="230">
        <v>7.2535991100000002E-2</v>
      </c>
      <c r="H206" s="230">
        <v>1.2098378200000001E-2</v>
      </c>
      <c r="I206" s="230">
        <v>1.2001796171000001</v>
      </c>
      <c r="J206" s="230">
        <v>0.1824712265</v>
      </c>
      <c r="K206" s="230">
        <v>2.2076058999999999E-3</v>
      </c>
      <c r="L206" s="230">
        <v>2.3644037E-3</v>
      </c>
      <c r="M206" s="230" t="str">
        <f t="shared" si="3"/>
        <v/>
      </c>
    </row>
    <row r="207" spans="1:13" x14ac:dyDescent="0.15">
      <c r="A207" s="5" t="s">
        <v>1401</v>
      </c>
      <c r="B207" s="230" t="s">
        <v>1270</v>
      </c>
      <c r="C207" s="230">
        <v>1</v>
      </c>
      <c r="D207" s="230">
        <v>26739</v>
      </c>
      <c r="E207" s="230">
        <v>0.2311602535</v>
      </c>
      <c r="F207" s="230">
        <v>2277</v>
      </c>
      <c r="G207" s="230">
        <v>0.21013289039999999</v>
      </c>
      <c r="H207" s="230">
        <v>-2.1027363E-2</v>
      </c>
      <c r="I207" s="230">
        <v>0.90903555960000004</v>
      </c>
      <c r="J207" s="230">
        <v>-9.5371066000000004E-2</v>
      </c>
      <c r="K207" s="230">
        <v>2.0054019999999999E-3</v>
      </c>
      <c r="L207" s="230">
        <v>2.0054019999999999E-3</v>
      </c>
      <c r="M207" s="230">
        <f t="shared" si="3"/>
        <v>1.7257864900000003E-2</v>
      </c>
    </row>
    <row r="208" spans="1:13" hidden="1" x14ac:dyDescent="0.15">
      <c r="A208" s="5" t="s">
        <v>1401</v>
      </c>
      <c r="B208" s="230" t="s">
        <v>1270</v>
      </c>
      <c r="C208" s="230">
        <v>2</v>
      </c>
      <c r="D208" s="230">
        <v>31040</v>
      </c>
      <c r="E208" s="230">
        <v>0.26834265559999998</v>
      </c>
      <c r="F208" s="230">
        <v>2603</v>
      </c>
      <c r="G208" s="230">
        <v>0.2402177925</v>
      </c>
      <c r="H208" s="230">
        <v>-2.8124863E-2</v>
      </c>
      <c r="I208" s="230">
        <v>0.89519048700000003</v>
      </c>
      <c r="J208" s="230">
        <v>-0.11071874900000001</v>
      </c>
      <c r="K208" s="230">
        <v>3.1139496000000002E-3</v>
      </c>
      <c r="L208" s="230">
        <v>5.1193517000000001E-3</v>
      </c>
      <c r="M208" s="230" t="str">
        <f t="shared" si="3"/>
        <v/>
      </c>
    </row>
    <row r="209" spans="1:13" hidden="1" x14ac:dyDescent="0.15">
      <c r="A209" s="5" t="s">
        <v>1401</v>
      </c>
      <c r="B209" s="230" t="s">
        <v>1270</v>
      </c>
      <c r="C209" s="230">
        <v>3</v>
      </c>
      <c r="D209" s="230">
        <v>14605</v>
      </c>
      <c r="E209" s="230">
        <v>0.1262610981</v>
      </c>
      <c r="F209" s="230">
        <v>1310</v>
      </c>
      <c r="G209" s="230">
        <v>0.12089331859999999</v>
      </c>
      <c r="H209" s="230">
        <v>-5.3677799999999999E-3</v>
      </c>
      <c r="I209" s="230">
        <v>0.95748667160000001</v>
      </c>
      <c r="J209" s="230">
        <v>-4.3443478000000001E-2</v>
      </c>
      <c r="K209" s="230">
        <v>2.3319500000000001E-4</v>
      </c>
      <c r="L209" s="230">
        <v>5.3525467000000004E-3</v>
      </c>
      <c r="M209" s="230" t="str">
        <f t="shared" si="3"/>
        <v/>
      </c>
    </row>
    <row r="210" spans="1:13" hidden="1" x14ac:dyDescent="0.15">
      <c r="A210" s="5" t="s">
        <v>1401</v>
      </c>
      <c r="B210" s="230" t="s">
        <v>1270</v>
      </c>
      <c r="C210" s="230">
        <v>4</v>
      </c>
      <c r="D210" s="230">
        <v>27737</v>
      </c>
      <c r="E210" s="230">
        <v>0.2397880231</v>
      </c>
      <c r="F210" s="230">
        <v>2738</v>
      </c>
      <c r="G210" s="230">
        <v>0.25267626430000001</v>
      </c>
      <c r="H210" s="230">
        <v>1.2888241199999999E-2</v>
      </c>
      <c r="I210" s="230">
        <v>1.0537484774999999</v>
      </c>
      <c r="J210" s="230">
        <v>5.23537855E-2</v>
      </c>
      <c r="K210" s="230">
        <v>6.7474820000000004E-4</v>
      </c>
      <c r="L210" s="230">
        <v>6.0272948999999998E-3</v>
      </c>
      <c r="M210" s="230" t="str">
        <f t="shared" si="3"/>
        <v/>
      </c>
    </row>
    <row r="211" spans="1:13" hidden="1" x14ac:dyDescent="0.15">
      <c r="A211" s="5" t="s">
        <v>1401</v>
      </c>
      <c r="B211" s="230" t="s">
        <v>1270</v>
      </c>
      <c r="C211" s="230">
        <v>5</v>
      </c>
      <c r="D211" s="230">
        <v>15552</v>
      </c>
      <c r="E211" s="230">
        <v>0.1344479697</v>
      </c>
      <c r="F211" s="230">
        <v>1908</v>
      </c>
      <c r="G211" s="230">
        <v>0.1760797342</v>
      </c>
      <c r="H211" s="230">
        <v>4.1631764500000001E-2</v>
      </c>
      <c r="I211" s="230">
        <v>1.3096496333000001</v>
      </c>
      <c r="J211" s="230">
        <v>0.26975964590000001</v>
      </c>
      <c r="K211" s="230">
        <v>1.12305701E-2</v>
      </c>
      <c r="L211" s="230">
        <v>1.7257865000000001E-2</v>
      </c>
      <c r="M211" s="230" t="str">
        <f t="shared" si="3"/>
        <v/>
      </c>
    </row>
    <row r="212" spans="1:13" x14ac:dyDescent="0.15">
      <c r="A212" s="5" t="s">
        <v>1401</v>
      </c>
      <c r="B212" s="230" t="s">
        <v>1271</v>
      </c>
      <c r="C212" s="230">
        <v>1</v>
      </c>
      <c r="D212" s="230">
        <v>52216</v>
      </c>
      <c r="E212" s="230">
        <v>0.45141044149999998</v>
      </c>
      <c r="F212" s="230">
        <v>3636</v>
      </c>
      <c r="G212" s="230">
        <v>0.33554817279999999</v>
      </c>
      <c r="H212" s="230">
        <v>-0.115862269</v>
      </c>
      <c r="I212" s="230">
        <v>0.74333276749999999</v>
      </c>
      <c r="J212" s="230">
        <v>-0.29661146399999999</v>
      </c>
      <c r="K212" s="230">
        <v>3.4366077199999998E-2</v>
      </c>
      <c r="L212" s="230">
        <v>3.4366077199999998E-2</v>
      </c>
      <c r="M212" s="230">
        <f t="shared" si="3"/>
        <v>5.6566659199999994E-2</v>
      </c>
    </row>
    <row r="213" spans="1:13" hidden="1" x14ac:dyDescent="0.15">
      <c r="A213" s="5" t="s">
        <v>1401</v>
      </c>
      <c r="B213" s="230" t="s">
        <v>1271</v>
      </c>
      <c r="C213" s="230">
        <v>2</v>
      </c>
      <c r="D213" s="230">
        <v>63457</v>
      </c>
      <c r="E213" s="230">
        <v>0.54858955850000002</v>
      </c>
      <c r="F213" s="230">
        <v>7200</v>
      </c>
      <c r="G213" s="230">
        <v>0.66445182719999996</v>
      </c>
      <c r="H213" s="230">
        <v>0.11586226870000001</v>
      </c>
      <c r="I213" s="230">
        <v>1.2112002807</v>
      </c>
      <c r="J213" s="230">
        <v>0.19161183549999999</v>
      </c>
      <c r="K213" s="148">
        <v>2.2200582E-2</v>
      </c>
      <c r="L213" s="148">
        <v>5.6566659200000001E-2</v>
      </c>
      <c r="M213" s="230" t="str">
        <f t="shared" si="3"/>
        <v/>
      </c>
    </row>
    <row r="214" spans="1:13" x14ac:dyDescent="0.15">
      <c r="A214" s="5" t="s">
        <v>1401</v>
      </c>
      <c r="B214" s="230" t="s">
        <v>1272</v>
      </c>
      <c r="C214" s="230">
        <v>1</v>
      </c>
      <c r="D214" s="230">
        <v>101939</v>
      </c>
      <c r="E214" s="230">
        <v>0.88126874899999996</v>
      </c>
      <c r="F214" s="230">
        <v>9156</v>
      </c>
      <c r="G214" s="230">
        <v>0.84496124029999997</v>
      </c>
      <c r="H214" s="230">
        <v>-3.6307509000000002E-2</v>
      </c>
      <c r="I214" s="230">
        <v>0.95880086669999998</v>
      </c>
      <c r="J214" s="230">
        <v>-4.2071872000000003E-2</v>
      </c>
      <c r="K214" s="148">
        <v>1.5275249E-3</v>
      </c>
      <c r="L214" s="230">
        <v>1.5275249E-3</v>
      </c>
      <c r="M214" s="230">
        <f t="shared" si="3"/>
        <v>1.12148258E-2</v>
      </c>
    </row>
    <row r="215" spans="1:13" hidden="1" x14ac:dyDescent="0.15">
      <c r="A215" s="5" t="s">
        <v>1401</v>
      </c>
      <c r="B215" s="230" t="s">
        <v>1272</v>
      </c>
      <c r="C215" s="230">
        <v>2</v>
      </c>
      <c r="D215" s="230">
        <v>13734</v>
      </c>
      <c r="E215" s="230">
        <v>0.118731251</v>
      </c>
      <c r="F215" s="230">
        <v>1680</v>
      </c>
      <c r="G215" s="230">
        <v>0.1550387597</v>
      </c>
      <c r="H215" s="230">
        <v>3.6307508699999998E-2</v>
      </c>
      <c r="I215" s="230">
        <v>1.3057957223000001</v>
      </c>
      <c r="J215" s="230">
        <v>0.26681260379999999</v>
      </c>
      <c r="K215" s="148">
        <v>9.6873008999999993E-3</v>
      </c>
      <c r="L215" s="148">
        <v>1.12148258E-2</v>
      </c>
      <c r="M215" s="230" t="str">
        <f t="shared" si="3"/>
        <v/>
      </c>
    </row>
    <row r="216" spans="1:13" x14ac:dyDescent="0.15">
      <c r="A216" s="5" t="s">
        <v>1401</v>
      </c>
      <c r="B216" s="230" t="s">
        <v>1110</v>
      </c>
      <c r="C216" s="230">
        <v>1</v>
      </c>
      <c r="D216" s="230">
        <v>89250</v>
      </c>
      <c r="E216" s="230">
        <v>0.77157158540000004</v>
      </c>
      <c r="F216" s="230">
        <v>7962</v>
      </c>
      <c r="G216" s="230">
        <v>0.73477297900000005</v>
      </c>
      <c r="H216" s="230">
        <v>-3.6798605999999998E-2</v>
      </c>
      <c r="I216" s="230">
        <v>0.95230694449999997</v>
      </c>
      <c r="J216" s="230">
        <v>-4.8867874999999998E-2</v>
      </c>
      <c r="K216" s="148">
        <v>1.7982696999999999E-3</v>
      </c>
      <c r="L216" s="230">
        <v>1.7982696999999999E-3</v>
      </c>
      <c r="M216" s="230">
        <f t="shared" si="3"/>
        <v>7.2946296999999993E-3</v>
      </c>
    </row>
    <row r="217" spans="1:13" hidden="1" x14ac:dyDescent="0.15">
      <c r="A217" s="5" t="s">
        <v>1401</v>
      </c>
      <c r="B217" s="230" t="s">
        <v>1110</v>
      </c>
      <c r="C217" s="230">
        <v>2</v>
      </c>
      <c r="D217" s="230">
        <v>26423</v>
      </c>
      <c r="E217" s="230">
        <v>0.22842841459999999</v>
      </c>
      <c r="F217" s="230">
        <v>2874</v>
      </c>
      <c r="G217" s="230">
        <v>0.26522702100000001</v>
      </c>
      <c r="H217" s="230">
        <v>3.6798606499999997E-2</v>
      </c>
      <c r="I217" s="230">
        <v>1.1610946980000001</v>
      </c>
      <c r="J217" s="230">
        <v>0.14936326529999999</v>
      </c>
      <c r="K217" s="230">
        <v>5.4963599999999996E-3</v>
      </c>
      <c r="L217" s="230">
        <v>7.2946297000000002E-3</v>
      </c>
      <c r="M217" s="230" t="str">
        <f t="shared" si="3"/>
        <v/>
      </c>
    </row>
    <row r="218" spans="1:13" x14ac:dyDescent="0.15">
      <c r="A218" s="5" t="s">
        <v>1423</v>
      </c>
      <c r="B218" s="230" t="s">
        <v>1113</v>
      </c>
      <c r="C218" s="230">
        <v>1</v>
      </c>
      <c r="D218" s="230">
        <v>45891</v>
      </c>
      <c r="E218" s="230">
        <v>0.3967304384</v>
      </c>
      <c r="F218" s="230">
        <v>4593</v>
      </c>
      <c r="G218" s="230">
        <v>0.39526678139999999</v>
      </c>
      <c r="H218" s="230">
        <v>-1.4636569999999999E-3</v>
      </c>
      <c r="I218" s="230">
        <v>0.99631070160000001</v>
      </c>
      <c r="J218" s="230">
        <v>-3.6961210000000001E-3</v>
      </c>
      <c r="K218" s="148">
        <v>5.4098528000000004E-6</v>
      </c>
      <c r="L218" s="148">
        <v>5.4098528000000004E-6</v>
      </c>
      <c r="M218" s="230">
        <f t="shared" si="3"/>
        <v>2.6485161852800001E-2</v>
      </c>
    </row>
    <row r="219" spans="1:13" hidden="1" x14ac:dyDescent="0.15">
      <c r="A219" s="5" t="s">
        <v>1423</v>
      </c>
      <c r="B219" s="230" t="s">
        <v>1113</v>
      </c>
      <c r="C219" s="230">
        <v>2</v>
      </c>
      <c r="D219" s="230">
        <v>22962</v>
      </c>
      <c r="E219" s="230">
        <v>0.19850786270000001</v>
      </c>
      <c r="F219" s="230">
        <v>1911</v>
      </c>
      <c r="G219" s="230">
        <v>0.1644578313</v>
      </c>
      <c r="H219" s="230">
        <v>-3.4050031000000001E-2</v>
      </c>
      <c r="I219" s="230">
        <v>0.82847011250000002</v>
      </c>
      <c r="J219" s="230">
        <v>-0.18817451700000001</v>
      </c>
      <c r="K219" s="148">
        <v>6.4073482000000003E-3</v>
      </c>
      <c r="L219" s="230">
        <v>6.4127580999999998E-3</v>
      </c>
      <c r="M219" s="230" t="str">
        <f t="shared" si="3"/>
        <v/>
      </c>
    </row>
    <row r="220" spans="1:13" hidden="1" x14ac:dyDescent="0.15">
      <c r="A220" s="5" t="s">
        <v>1423</v>
      </c>
      <c r="B220" s="230" t="s">
        <v>1113</v>
      </c>
      <c r="C220" s="230">
        <v>3</v>
      </c>
      <c r="D220" s="230">
        <v>15369</v>
      </c>
      <c r="E220" s="230">
        <v>0.13286592380000001</v>
      </c>
      <c r="F220" s="230">
        <v>1398</v>
      </c>
      <c r="G220" s="230">
        <v>0.12030981070000001</v>
      </c>
      <c r="H220" s="230">
        <v>-1.2556113000000001E-2</v>
      </c>
      <c r="I220" s="230">
        <v>0.90549786779999997</v>
      </c>
      <c r="J220" s="230">
        <v>-9.9270356000000004E-2</v>
      </c>
      <c r="K220" s="230">
        <v>1.2464498E-3</v>
      </c>
      <c r="L220" s="230">
        <v>7.6592079000000002E-3</v>
      </c>
      <c r="M220" s="230" t="str">
        <f t="shared" si="3"/>
        <v/>
      </c>
    </row>
    <row r="221" spans="1:13" hidden="1" x14ac:dyDescent="0.15">
      <c r="A221" s="5" t="s">
        <v>1423</v>
      </c>
      <c r="B221" s="230" t="s">
        <v>1113</v>
      </c>
      <c r="C221" s="230">
        <v>4</v>
      </c>
      <c r="D221" s="230">
        <v>22893</v>
      </c>
      <c r="E221" s="230">
        <v>0.19791135360000001</v>
      </c>
      <c r="F221" s="230">
        <v>2374</v>
      </c>
      <c r="G221" s="230">
        <v>0.204302926</v>
      </c>
      <c r="H221" s="230">
        <v>6.3915724E-3</v>
      </c>
      <c r="I221" s="230">
        <v>1.0322951277000001</v>
      </c>
      <c r="J221" s="230">
        <v>3.1784602600000003E-2</v>
      </c>
      <c r="K221" s="230">
        <v>2.0315360000000001E-4</v>
      </c>
      <c r="L221" s="230">
        <v>7.8623614999999997E-3</v>
      </c>
      <c r="M221" s="230" t="str">
        <f t="shared" si="3"/>
        <v/>
      </c>
    </row>
    <row r="222" spans="1:13" hidden="1" x14ac:dyDescent="0.15">
      <c r="A222" s="5" t="s">
        <v>1423</v>
      </c>
      <c r="B222" s="230" t="s">
        <v>1113</v>
      </c>
      <c r="C222" s="230">
        <v>5</v>
      </c>
      <c r="D222" s="230">
        <v>8558</v>
      </c>
      <c r="E222" s="230">
        <v>7.3984421600000003E-2</v>
      </c>
      <c r="F222" s="230">
        <v>1344</v>
      </c>
      <c r="G222" s="230">
        <v>0.1156626506</v>
      </c>
      <c r="H222" s="230">
        <v>4.1678228999999997E-2</v>
      </c>
      <c r="I222" s="230">
        <v>1.5633379041</v>
      </c>
      <c r="J222" s="230">
        <v>0.44682321749999998</v>
      </c>
      <c r="K222" s="230">
        <v>1.86228004E-2</v>
      </c>
      <c r="L222" s="230">
        <v>2.6485161900000002E-2</v>
      </c>
      <c r="M222" s="230" t="str">
        <f t="shared" si="3"/>
        <v/>
      </c>
    </row>
    <row r="223" spans="1:13" x14ac:dyDescent="0.15">
      <c r="A223" s="5" t="s">
        <v>1423</v>
      </c>
      <c r="B223" s="230" t="s">
        <v>1262</v>
      </c>
      <c r="C223" s="230">
        <v>1</v>
      </c>
      <c r="D223" s="230">
        <v>9153</v>
      </c>
      <c r="E223" s="230">
        <v>7.9128232199999995E-2</v>
      </c>
      <c r="F223" s="230">
        <v>2026</v>
      </c>
      <c r="G223" s="230">
        <v>0.1743545611</v>
      </c>
      <c r="H223" s="230">
        <v>9.5226328900000004E-2</v>
      </c>
      <c r="I223" s="230">
        <v>2.2034431494</v>
      </c>
      <c r="J223" s="230">
        <v>0.79002120480000004</v>
      </c>
      <c r="K223" s="230">
        <v>7.5230819099999999E-2</v>
      </c>
      <c r="L223" s="230">
        <v>7.5230819099999999E-2</v>
      </c>
      <c r="M223" s="230">
        <f t="shared" si="3"/>
        <v>0.2379309319</v>
      </c>
    </row>
    <row r="224" spans="1:13" hidden="1" x14ac:dyDescent="0.15">
      <c r="A224" s="5" t="s">
        <v>1423</v>
      </c>
      <c r="B224" s="230" t="s">
        <v>1262</v>
      </c>
      <c r="C224" s="230">
        <v>2</v>
      </c>
      <c r="D224" s="230">
        <v>33917</v>
      </c>
      <c r="E224" s="230">
        <v>0.29321449259999999</v>
      </c>
      <c r="F224" s="230">
        <v>4171</v>
      </c>
      <c r="G224" s="230">
        <v>0.35895008610000001</v>
      </c>
      <c r="H224" s="230">
        <v>6.5735593499999995E-2</v>
      </c>
      <c r="I224" s="230">
        <v>1.2241894419999999</v>
      </c>
      <c r="J224" s="230">
        <v>0.20227894499999999</v>
      </c>
      <c r="K224" s="230">
        <v>1.32969265E-2</v>
      </c>
      <c r="L224" s="230">
        <v>8.8527745599999999E-2</v>
      </c>
      <c r="M224" s="230" t="str">
        <f t="shared" si="3"/>
        <v/>
      </c>
    </row>
    <row r="225" spans="1:13" hidden="1" x14ac:dyDescent="0.15">
      <c r="A225" s="5" t="s">
        <v>1423</v>
      </c>
      <c r="B225" s="230" t="s">
        <v>1262</v>
      </c>
      <c r="C225" s="230">
        <v>3</v>
      </c>
      <c r="D225" s="230">
        <v>49572</v>
      </c>
      <c r="E225" s="230">
        <v>0.42855290340000002</v>
      </c>
      <c r="F225" s="230">
        <v>3796</v>
      </c>
      <c r="G225" s="230">
        <v>0.32667814109999999</v>
      </c>
      <c r="H225" s="230">
        <v>-0.10187476199999999</v>
      </c>
      <c r="I225" s="230">
        <v>0.76228194579999997</v>
      </c>
      <c r="J225" s="230">
        <v>-0.27143878399999999</v>
      </c>
      <c r="K225" s="230">
        <v>2.7652761599999999E-2</v>
      </c>
      <c r="L225" s="230">
        <v>0.1161805072</v>
      </c>
      <c r="M225" s="230" t="str">
        <f t="shared" si="3"/>
        <v/>
      </c>
    </row>
    <row r="226" spans="1:13" hidden="1" x14ac:dyDescent="0.15">
      <c r="A226" s="5" t="s">
        <v>1423</v>
      </c>
      <c r="B226" s="230" t="s">
        <v>1262</v>
      </c>
      <c r="C226" s="230">
        <v>4</v>
      </c>
      <c r="D226" s="230">
        <v>15160</v>
      </c>
      <c r="E226" s="230">
        <v>0.13105910630000001</v>
      </c>
      <c r="F226" s="230">
        <v>461</v>
      </c>
      <c r="G226" s="230">
        <v>3.9672977599999999E-2</v>
      </c>
      <c r="H226" s="230">
        <v>-9.1386128999999997E-2</v>
      </c>
      <c r="I226" s="230">
        <v>0.3027105766</v>
      </c>
      <c r="J226" s="230">
        <v>-1.1949781230000001</v>
      </c>
      <c r="K226" s="230">
        <v>0.10920442449999999</v>
      </c>
      <c r="L226" s="230">
        <v>0.22538493170000001</v>
      </c>
      <c r="M226" s="230" t="str">
        <f t="shared" si="3"/>
        <v/>
      </c>
    </row>
    <row r="227" spans="1:13" hidden="1" x14ac:dyDescent="0.15">
      <c r="A227" s="5" t="s">
        <v>1423</v>
      </c>
      <c r="B227" s="230" t="s">
        <v>1262</v>
      </c>
      <c r="C227" s="230">
        <v>5</v>
      </c>
      <c r="D227" s="230">
        <v>7871</v>
      </c>
      <c r="E227" s="230">
        <v>6.8045265499999993E-2</v>
      </c>
      <c r="F227" s="230">
        <v>1166</v>
      </c>
      <c r="G227" s="230">
        <v>0.1003442341</v>
      </c>
      <c r="H227" s="230">
        <v>3.2298968499999997E-2</v>
      </c>
      <c r="I227" s="230">
        <v>1.4746688589000001</v>
      </c>
      <c r="J227" s="230">
        <v>0.38843346220000002</v>
      </c>
      <c r="K227" s="230">
        <v>1.2546000200000001E-2</v>
      </c>
      <c r="L227" s="230">
        <v>0.2379309319</v>
      </c>
      <c r="M227" s="230" t="str">
        <f t="shared" si="3"/>
        <v/>
      </c>
    </row>
    <row r="228" spans="1:13" x14ac:dyDescent="0.15">
      <c r="A228" s="5" t="s">
        <v>1423</v>
      </c>
      <c r="B228" s="230" t="s">
        <v>1144</v>
      </c>
      <c r="C228" s="230">
        <v>1</v>
      </c>
      <c r="D228" s="230">
        <v>22243</v>
      </c>
      <c r="E228" s="230">
        <v>0.19229206469999999</v>
      </c>
      <c r="F228" s="230">
        <v>2333</v>
      </c>
      <c r="G228" s="230">
        <v>0.20077452670000001</v>
      </c>
      <c r="H228" s="230">
        <v>8.4824619999999996E-3</v>
      </c>
      <c r="I228" s="230">
        <v>1.044112387</v>
      </c>
      <c r="J228" s="230">
        <v>4.3167134099999997E-2</v>
      </c>
      <c r="K228" s="230">
        <v>3.6616360000000001E-4</v>
      </c>
      <c r="L228" s="230">
        <v>3.6616360000000001E-4</v>
      </c>
      <c r="M228" s="230">
        <f t="shared" si="3"/>
        <v>4.0275494000000002E-3</v>
      </c>
    </row>
    <row r="229" spans="1:13" hidden="1" x14ac:dyDescent="0.15">
      <c r="A229" s="5" t="s">
        <v>1423</v>
      </c>
      <c r="B229" s="230" t="s">
        <v>1144</v>
      </c>
      <c r="C229" s="230">
        <v>2</v>
      </c>
      <c r="D229" s="230">
        <v>19637</v>
      </c>
      <c r="E229" s="230">
        <v>0.1697630389</v>
      </c>
      <c r="F229" s="230">
        <v>2210</v>
      </c>
      <c r="G229" s="230">
        <v>0.19018932869999999</v>
      </c>
      <c r="H229" s="230">
        <v>2.0426289800000001E-2</v>
      </c>
      <c r="I229" s="230">
        <v>1.1203223621</v>
      </c>
      <c r="J229" s="230">
        <v>0.1136164672</v>
      </c>
      <c r="K229" s="230">
        <v>2.3207629E-3</v>
      </c>
      <c r="L229" s="230">
        <v>2.6869264999999998E-3</v>
      </c>
      <c r="M229" s="230" t="str">
        <f t="shared" si="3"/>
        <v/>
      </c>
    </row>
    <row r="230" spans="1:13" hidden="1" x14ac:dyDescent="0.15">
      <c r="A230" s="5" t="s">
        <v>1423</v>
      </c>
      <c r="B230" s="230" t="s">
        <v>1144</v>
      </c>
      <c r="C230" s="230">
        <v>3</v>
      </c>
      <c r="D230" s="230">
        <v>73793</v>
      </c>
      <c r="E230" s="230">
        <v>0.63794489639999996</v>
      </c>
      <c r="F230" s="230">
        <v>7077</v>
      </c>
      <c r="G230" s="230">
        <v>0.6090361446</v>
      </c>
      <c r="H230" s="230">
        <v>-2.8908751999999999E-2</v>
      </c>
      <c r="I230" s="230">
        <v>0.95468456290000003</v>
      </c>
      <c r="J230" s="230">
        <v>-4.6374294000000003E-2</v>
      </c>
      <c r="K230" s="230">
        <v>1.3406229E-3</v>
      </c>
      <c r="L230" s="230">
        <v>4.0275494000000002E-3</v>
      </c>
      <c r="M230" s="230" t="str">
        <f t="shared" si="3"/>
        <v/>
      </c>
    </row>
    <row r="231" spans="1:13" x14ac:dyDescent="0.15">
      <c r="A231" s="5" t="s">
        <v>1423</v>
      </c>
      <c r="B231" s="230" t="s">
        <v>1145</v>
      </c>
      <c r="C231" s="230">
        <v>1</v>
      </c>
      <c r="D231" s="230">
        <v>47082</v>
      </c>
      <c r="E231" s="230">
        <v>0.40702670460000001</v>
      </c>
      <c r="F231" s="230">
        <v>5260</v>
      </c>
      <c r="G231" s="230">
        <v>0.45266781410000001</v>
      </c>
      <c r="H231" s="230">
        <v>4.5641109499999999E-2</v>
      </c>
      <c r="I231" s="230">
        <v>1.1121329607999999</v>
      </c>
      <c r="J231" s="230">
        <v>0.1062797578</v>
      </c>
      <c r="K231" s="230">
        <v>4.8507261000000001E-3</v>
      </c>
      <c r="L231" s="230">
        <v>4.8507261000000001E-3</v>
      </c>
      <c r="M231" s="230">
        <f t="shared" si="3"/>
        <v>9.3174847999999994E-3</v>
      </c>
    </row>
    <row r="232" spans="1:13" hidden="1" x14ac:dyDescent="0.15">
      <c r="A232" s="5" t="s">
        <v>1423</v>
      </c>
      <c r="B232" s="230" t="s">
        <v>1145</v>
      </c>
      <c r="C232" s="230">
        <v>2</v>
      </c>
      <c r="D232" s="230">
        <v>38180</v>
      </c>
      <c r="E232" s="230">
        <v>0.33006838240000003</v>
      </c>
      <c r="F232" s="230">
        <v>3614</v>
      </c>
      <c r="G232" s="230">
        <v>0.31101549049999999</v>
      </c>
      <c r="H232" s="230">
        <v>-1.9052891999999998E-2</v>
      </c>
      <c r="I232" s="230">
        <v>0.94227592549999994</v>
      </c>
      <c r="J232" s="230">
        <v>-5.9457133000000002E-2</v>
      </c>
      <c r="K232" s="148">
        <v>1.1328302999999999E-3</v>
      </c>
      <c r="L232" s="230">
        <v>5.9835564000000003E-3</v>
      </c>
      <c r="M232" s="230" t="str">
        <f t="shared" si="3"/>
        <v/>
      </c>
    </row>
    <row r="233" spans="1:13" hidden="1" x14ac:dyDescent="0.15">
      <c r="A233" s="5" t="s">
        <v>1423</v>
      </c>
      <c r="B233" s="230" t="s">
        <v>1145</v>
      </c>
      <c r="C233" s="230">
        <v>3</v>
      </c>
      <c r="D233" s="230">
        <v>8960</v>
      </c>
      <c r="E233" s="230">
        <v>7.7459735599999996E-2</v>
      </c>
      <c r="F233" s="230">
        <v>825</v>
      </c>
      <c r="G233" s="230">
        <v>7.0998278799999995E-2</v>
      </c>
      <c r="H233" s="230">
        <v>-6.4614570000000003E-3</v>
      </c>
      <c r="I233" s="230">
        <v>0.91658302530000002</v>
      </c>
      <c r="J233" s="230">
        <v>-8.7102626000000002E-2</v>
      </c>
      <c r="K233" s="230">
        <v>5.6280990000000003E-4</v>
      </c>
      <c r="L233" s="230">
        <v>6.5463661999999997E-3</v>
      </c>
      <c r="M233" s="230" t="str">
        <f t="shared" si="3"/>
        <v/>
      </c>
    </row>
    <row r="234" spans="1:13" hidden="1" x14ac:dyDescent="0.15">
      <c r="A234" s="5" t="s">
        <v>1423</v>
      </c>
      <c r="B234" s="230" t="s">
        <v>1145</v>
      </c>
      <c r="C234" s="230">
        <v>4</v>
      </c>
      <c r="D234" s="230">
        <v>12702</v>
      </c>
      <c r="E234" s="230">
        <v>0.1098095493</v>
      </c>
      <c r="F234" s="230">
        <v>1089</v>
      </c>
      <c r="G234" s="230">
        <v>9.3717728099999995E-2</v>
      </c>
      <c r="H234" s="230">
        <v>-1.6091820999999999E-2</v>
      </c>
      <c r="I234" s="230">
        <v>0.85345699549999998</v>
      </c>
      <c r="J234" s="230">
        <v>-0.15846012400000001</v>
      </c>
      <c r="K234" s="230">
        <v>2.5499120000000001E-3</v>
      </c>
      <c r="L234" s="230">
        <v>9.0962782000000002E-3</v>
      </c>
      <c r="M234" s="230" t="str">
        <f t="shared" si="3"/>
        <v/>
      </c>
    </row>
    <row r="235" spans="1:13" hidden="1" x14ac:dyDescent="0.15">
      <c r="A235" s="5" t="s">
        <v>1423</v>
      </c>
      <c r="B235" s="230" t="s">
        <v>1145</v>
      </c>
      <c r="C235" s="230">
        <v>5</v>
      </c>
      <c r="D235" s="230">
        <v>8749</v>
      </c>
      <c r="E235" s="230">
        <v>7.5635627999999996E-2</v>
      </c>
      <c r="F235" s="230">
        <v>832</v>
      </c>
      <c r="G235" s="230">
        <v>7.1600688499999995E-2</v>
      </c>
      <c r="H235" s="230">
        <v>-4.0349399999999999E-3</v>
      </c>
      <c r="I235" s="230">
        <v>0.94665292459999995</v>
      </c>
      <c r="J235" s="230">
        <v>-5.4822753000000002E-2</v>
      </c>
      <c r="K235" s="230">
        <v>2.212065E-4</v>
      </c>
      <c r="L235" s="230">
        <v>9.3174846999999998E-3</v>
      </c>
      <c r="M235" s="230" t="str">
        <f t="shared" si="3"/>
        <v/>
      </c>
    </row>
    <row r="236" spans="1:13" x14ac:dyDescent="0.15">
      <c r="A236" s="5" t="s">
        <v>1423</v>
      </c>
      <c r="B236" s="230" t="s">
        <v>1268</v>
      </c>
      <c r="C236" s="230">
        <v>1</v>
      </c>
      <c r="D236" s="230">
        <v>7382</v>
      </c>
      <c r="E236" s="230">
        <v>6.3817831300000002E-2</v>
      </c>
      <c r="F236" s="230">
        <v>574</v>
      </c>
      <c r="G236" s="230">
        <v>4.9397590399999997E-2</v>
      </c>
      <c r="H236" s="230">
        <v>-1.4420241E-2</v>
      </c>
      <c r="I236" s="230">
        <v>0.77404056759999995</v>
      </c>
      <c r="J236" s="230">
        <v>-0.256130994</v>
      </c>
      <c r="K236" s="148">
        <v>3.6934706000000001E-3</v>
      </c>
      <c r="L236" s="230">
        <v>3.6934706000000001E-3</v>
      </c>
      <c r="M236" s="230">
        <f t="shared" si="3"/>
        <v>1.56834644E-2</v>
      </c>
    </row>
    <row r="237" spans="1:13" hidden="1" x14ac:dyDescent="0.15">
      <c r="A237" s="5" t="s">
        <v>1423</v>
      </c>
      <c r="B237" s="230" t="s">
        <v>1268</v>
      </c>
      <c r="C237" s="230">
        <v>2</v>
      </c>
      <c r="D237" s="230">
        <v>26203</v>
      </c>
      <c r="E237" s="230">
        <v>0.2265265014</v>
      </c>
      <c r="F237" s="230">
        <v>2461</v>
      </c>
      <c r="G237" s="230">
        <v>0.21179001720000001</v>
      </c>
      <c r="H237" s="230">
        <v>-1.4736483999999999E-2</v>
      </c>
      <c r="I237" s="230">
        <v>0.93494587110000005</v>
      </c>
      <c r="J237" s="230">
        <v>-6.7266643000000001E-2</v>
      </c>
      <c r="K237" s="230">
        <v>9.9127380000000004E-4</v>
      </c>
      <c r="L237" s="230">
        <v>4.6847445E-3</v>
      </c>
      <c r="M237" s="230" t="str">
        <f t="shared" si="3"/>
        <v/>
      </c>
    </row>
    <row r="238" spans="1:13" hidden="1" x14ac:dyDescent="0.15">
      <c r="A238" s="5" t="s">
        <v>1423</v>
      </c>
      <c r="B238" s="230" t="s">
        <v>1268</v>
      </c>
      <c r="C238" s="230">
        <v>3</v>
      </c>
      <c r="D238" s="230">
        <v>33643</v>
      </c>
      <c r="E238" s="230">
        <v>0.29084574619999998</v>
      </c>
      <c r="F238" s="230">
        <v>3153</v>
      </c>
      <c r="G238" s="230">
        <v>0.2713425129</v>
      </c>
      <c r="H238" s="230">
        <v>-1.9503232999999998E-2</v>
      </c>
      <c r="I238" s="230">
        <v>0.93294303410000001</v>
      </c>
      <c r="J238" s="230">
        <v>-6.9411136999999998E-2</v>
      </c>
      <c r="K238" s="230">
        <v>1.3537416000000001E-3</v>
      </c>
      <c r="L238" s="230">
        <v>6.0384860999999996E-3</v>
      </c>
      <c r="M238" s="230" t="str">
        <f t="shared" si="3"/>
        <v/>
      </c>
    </row>
    <row r="239" spans="1:13" hidden="1" x14ac:dyDescent="0.15">
      <c r="A239" s="5" t="s">
        <v>1423</v>
      </c>
      <c r="B239" s="230" t="s">
        <v>1268</v>
      </c>
      <c r="C239" s="230">
        <v>4</v>
      </c>
      <c r="D239" s="230">
        <v>35983</v>
      </c>
      <c r="E239" s="230">
        <v>0.31107518610000001</v>
      </c>
      <c r="F239" s="230">
        <v>3795</v>
      </c>
      <c r="G239" s="230">
        <v>0.3265920826</v>
      </c>
      <c r="H239" s="148">
        <v>1.55168965E-2</v>
      </c>
      <c r="I239" s="230">
        <v>1.0498814988</v>
      </c>
      <c r="J239" s="230">
        <v>4.86772995E-2</v>
      </c>
      <c r="K239" s="148">
        <v>7.5532059999999996E-4</v>
      </c>
      <c r="L239" s="230">
        <v>6.7938067000000001E-3</v>
      </c>
      <c r="M239" s="230" t="str">
        <f t="shared" si="3"/>
        <v/>
      </c>
    </row>
    <row r="240" spans="1:13" hidden="1" x14ac:dyDescent="0.15">
      <c r="A240" s="5" t="s">
        <v>1423</v>
      </c>
      <c r="B240" s="230" t="s">
        <v>1268</v>
      </c>
      <c r="C240" s="230">
        <v>5</v>
      </c>
      <c r="D240" s="230">
        <v>12462</v>
      </c>
      <c r="E240" s="230">
        <v>0.107734735</v>
      </c>
      <c r="F240" s="230">
        <v>1637</v>
      </c>
      <c r="G240" s="230">
        <v>0.14087779689999999</v>
      </c>
      <c r="H240" s="230">
        <v>3.31430619E-2</v>
      </c>
      <c r="I240" s="230">
        <v>1.3076358049000001</v>
      </c>
      <c r="J240" s="230">
        <v>0.26822077770000002</v>
      </c>
      <c r="K240" s="230">
        <v>8.8896578000000007E-3</v>
      </c>
      <c r="L240" s="230">
        <v>1.5683464500000001E-2</v>
      </c>
      <c r="M240" s="230" t="str">
        <f t="shared" si="3"/>
        <v/>
      </c>
    </row>
    <row r="241" spans="1:13" x14ac:dyDescent="0.15">
      <c r="A241" s="5" t="s">
        <v>1423</v>
      </c>
      <c r="B241" s="230" t="s">
        <v>1115</v>
      </c>
      <c r="C241" s="230">
        <v>1</v>
      </c>
      <c r="D241" s="230">
        <v>108682</v>
      </c>
      <c r="E241" s="230">
        <v>0.93956238709999995</v>
      </c>
      <c r="F241" s="230">
        <v>10788</v>
      </c>
      <c r="G241" s="230">
        <v>0.92839931149999999</v>
      </c>
      <c r="H241" s="230">
        <v>-1.1163075999999999E-2</v>
      </c>
      <c r="I241" s="230">
        <v>0.98811885649999998</v>
      </c>
      <c r="J241" s="230">
        <v>-1.1952288E-2</v>
      </c>
      <c r="K241" s="230">
        <v>1.3342430000000001E-4</v>
      </c>
      <c r="L241" s="230">
        <v>1.3342430000000001E-4</v>
      </c>
      <c r="M241" s="230">
        <f t="shared" si="3"/>
        <v>2.0254880000000002E-3</v>
      </c>
    </row>
    <row r="242" spans="1:13" hidden="1" x14ac:dyDescent="0.15">
      <c r="A242" s="5" t="s">
        <v>1423</v>
      </c>
      <c r="B242" s="230" t="s">
        <v>1115</v>
      </c>
      <c r="C242" s="230">
        <v>2</v>
      </c>
      <c r="D242" s="230">
        <v>6991</v>
      </c>
      <c r="E242" s="230">
        <v>6.04376129E-2</v>
      </c>
      <c r="F242" s="230">
        <v>832</v>
      </c>
      <c r="G242" s="230">
        <v>7.1600688499999995E-2</v>
      </c>
      <c r="H242" s="230">
        <v>1.1163075499999999E-2</v>
      </c>
      <c r="I242" s="230">
        <v>1.1847041106</v>
      </c>
      <c r="J242" s="230">
        <v>0.16949304770000001</v>
      </c>
      <c r="K242" s="230">
        <v>1.8920637000000001E-3</v>
      </c>
      <c r="L242" s="230">
        <v>2.0254880000000002E-3</v>
      </c>
      <c r="M242" s="230" t="str">
        <f t="shared" si="3"/>
        <v/>
      </c>
    </row>
    <row r="243" spans="1:13" x14ac:dyDescent="0.15">
      <c r="A243" s="5" t="s">
        <v>1423</v>
      </c>
      <c r="B243" s="230" t="s">
        <v>1270</v>
      </c>
      <c r="C243" s="230">
        <v>1</v>
      </c>
      <c r="D243" s="230">
        <v>26739</v>
      </c>
      <c r="E243" s="230">
        <v>0.2311602535</v>
      </c>
      <c r="F243" s="230">
        <v>2365</v>
      </c>
      <c r="G243" s="230">
        <v>0.2035283993</v>
      </c>
      <c r="H243" s="230">
        <v>-2.7631854000000001E-2</v>
      </c>
      <c r="I243" s="230">
        <v>0.88046451000000003</v>
      </c>
      <c r="J243" s="230">
        <v>-0.12730565799999999</v>
      </c>
      <c r="K243" s="230">
        <v>3.5176914E-3</v>
      </c>
      <c r="L243" s="230">
        <v>3.5176914E-3</v>
      </c>
      <c r="M243" s="230">
        <f t="shared" si="3"/>
        <v>2.10571669E-2</v>
      </c>
    </row>
    <row r="244" spans="1:13" hidden="1" x14ac:dyDescent="0.15">
      <c r="A244" s="5" t="s">
        <v>1423</v>
      </c>
      <c r="B244" s="230" t="s">
        <v>1270</v>
      </c>
      <c r="C244" s="230">
        <v>2</v>
      </c>
      <c r="D244" s="230">
        <v>31040</v>
      </c>
      <c r="E244" s="230">
        <v>0.26834265559999998</v>
      </c>
      <c r="F244" s="230">
        <v>2816</v>
      </c>
      <c r="G244" s="230">
        <v>0.2423407917</v>
      </c>
      <c r="H244" s="230">
        <v>-2.6001864E-2</v>
      </c>
      <c r="I244" s="230">
        <v>0.90310201040000004</v>
      </c>
      <c r="J244" s="230">
        <v>-0.101919764</v>
      </c>
      <c r="K244" s="148">
        <v>2.6501037999999998E-3</v>
      </c>
      <c r="L244" s="148">
        <v>6.1677952000000003E-3</v>
      </c>
      <c r="M244" s="230" t="str">
        <f t="shared" si="3"/>
        <v/>
      </c>
    </row>
    <row r="245" spans="1:13" hidden="1" x14ac:dyDescent="0.15">
      <c r="A245" s="5" t="s">
        <v>1423</v>
      </c>
      <c r="B245" s="230" t="s">
        <v>1270</v>
      </c>
      <c r="C245" s="230">
        <v>3</v>
      </c>
      <c r="D245" s="230">
        <v>14605</v>
      </c>
      <c r="E245" s="230">
        <v>0.1262610981</v>
      </c>
      <c r="F245" s="230">
        <v>1413</v>
      </c>
      <c r="G245" s="230">
        <v>0.1216006885</v>
      </c>
      <c r="H245" s="230">
        <v>-4.6604100000000002E-3</v>
      </c>
      <c r="I245" s="230">
        <v>0.963089109</v>
      </c>
      <c r="J245" s="230">
        <v>-3.7609338999999999E-2</v>
      </c>
      <c r="K245" s="230">
        <v>1.7527490000000001E-4</v>
      </c>
      <c r="L245" s="230">
        <v>6.3430700999999997E-3</v>
      </c>
      <c r="M245" s="230" t="str">
        <f t="shared" si="3"/>
        <v/>
      </c>
    </row>
    <row r="246" spans="1:13" hidden="1" x14ac:dyDescent="0.15">
      <c r="A246" s="5" t="s">
        <v>1423</v>
      </c>
      <c r="B246" s="230" t="s">
        <v>1270</v>
      </c>
      <c r="C246" s="230">
        <v>4</v>
      </c>
      <c r="D246" s="230">
        <v>27737</v>
      </c>
      <c r="E246" s="230">
        <v>0.2397880231</v>
      </c>
      <c r="F246" s="230">
        <v>2915</v>
      </c>
      <c r="G246" s="230">
        <v>0.25086058519999999</v>
      </c>
      <c r="H246" s="230">
        <v>1.1072562100000001E-2</v>
      </c>
      <c r="I246" s="230">
        <v>1.0461764600000001</v>
      </c>
      <c r="J246" s="230">
        <v>4.5142051199999998E-2</v>
      </c>
      <c r="K246" s="230">
        <v>4.9983820000000002E-4</v>
      </c>
      <c r="L246" s="230">
        <v>6.8429082999999996E-3</v>
      </c>
      <c r="M246" s="230" t="str">
        <f t="shared" si="3"/>
        <v/>
      </c>
    </row>
    <row r="247" spans="1:13" hidden="1" x14ac:dyDescent="0.15">
      <c r="A247" s="5" t="s">
        <v>1423</v>
      </c>
      <c r="B247" s="230" t="s">
        <v>1270</v>
      </c>
      <c r="C247" s="230">
        <v>5</v>
      </c>
      <c r="D247" s="230">
        <v>15552</v>
      </c>
      <c r="E247" s="230">
        <v>0.1344479697</v>
      </c>
      <c r="F247" s="230">
        <v>2111</v>
      </c>
      <c r="G247" s="230">
        <v>0.18166953529999999</v>
      </c>
      <c r="H247" s="230">
        <v>4.7221565600000001E-2</v>
      </c>
      <c r="I247" s="230">
        <v>1.3512255758</v>
      </c>
      <c r="J247" s="230">
        <v>0.30101201449999998</v>
      </c>
      <c r="K247" s="230">
        <v>1.42142586E-2</v>
      </c>
      <c r="L247" s="230">
        <v>2.10571669E-2</v>
      </c>
      <c r="M247" s="230" t="str">
        <f t="shared" si="3"/>
        <v/>
      </c>
    </row>
    <row r="248" spans="1:13" x14ac:dyDescent="0.15">
      <c r="A248" s="5" t="s">
        <v>1423</v>
      </c>
      <c r="B248" s="230" t="s">
        <v>1271</v>
      </c>
      <c r="C248" s="230">
        <v>1</v>
      </c>
      <c r="D248" s="230">
        <v>52216</v>
      </c>
      <c r="E248" s="230">
        <v>0.45141044149999998</v>
      </c>
      <c r="F248" s="230">
        <v>4521</v>
      </c>
      <c r="G248" s="230">
        <v>0.38907056800000001</v>
      </c>
      <c r="H248" s="230">
        <v>-6.2339874000000003E-2</v>
      </c>
      <c r="I248" s="230">
        <v>0.86189979719999998</v>
      </c>
      <c r="J248" s="230">
        <v>-0.14861626</v>
      </c>
      <c r="K248" s="230">
        <v>9.2647188000000002E-3</v>
      </c>
      <c r="L248" s="230">
        <v>9.2647188000000002E-3</v>
      </c>
      <c r="M248" s="230">
        <f t="shared" si="3"/>
        <v>1.5974416200000001E-2</v>
      </c>
    </row>
    <row r="249" spans="1:13" hidden="1" x14ac:dyDescent="0.15">
      <c r="A249" s="5" t="s">
        <v>1423</v>
      </c>
      <c r="B249" s="230" t="s">
        <v>1271</v>
      </c>
      <c r="C249" s="230">
        <v>2</v>
      </c>
      <c r="D249" s="230">
        <v>63457</v>
      </c>
      <c r="E249" s="230">
        <v>0.54858955850000002</v>
      </c>
      <c r="F249" s="230">
        <v>7099</v>
      </c>
      <c r="G249" s="230">
        <v>0.61092943200000005</v>
      </c>
      <c r="H249" s="230">
        <v>6.2339873499999997E-2</v>
      </c>
      <c r="I249" s="230">
        <v>1.1136366388000001</v>
      </c>
      <c r="J249" s="230">
        <v>0.10763091130000001</v>
      </c>
      <c r="K249" s="230">
        <v>6.7096973999999998E-3</v>
      </c>
      <c r="L249" s="230">
        <v>1.5974416200000001E-2</v>
      </c>
      <c r="M249" s="230" t="str">
        <f t="shared" si="3"/>
        <v/>
      </c>
    </row>
    <row r="250" spans="1:13" x14ac:dyDescent="0.15">
      <c r="A250" s="5" t="s">
        <v>1423</v>
      </c>
      <c r="B250" s="230" t="s">
        <v>1272</v>
      </c>
      <c r="C250" s="230">
        <v>1</v>
      </c>
      <c r="D250" s="230">
        <v>101939</v>
      </c>
      <c r="E250" s="230">
        <v>0.88126874899999996</v>
      </c>
      <c r="F250" s="230">
        <v>9748</v>
      </c>
      <c r="G250" s="230">
        <v>0.83889845090000004</v>
      </c>
      <c r="H250" s="230">
        <v>-4.2370298000000001E-2</v>
      </c>
      <c r="I250" s="230">
        <v>0.9519212521</v>
      </c>
      <c r="J250" s="230">
        <v>-4.9272966000000001E-2</v>
      </c>
      <c r="K250" s="230">
        <v>2.0877103000000001E-3</v>
      </c>
      <c r="L250" s="230">
        <v>2.0877103000000001E-3</v>
      </c>
      <c r="M250" s="230">
        <f t="shared" si="3"/>
        <v>1.5017954200000001E-2</v>
      </c>
    </row>
    <row r="251" spans="1:13" hidden="1" x14ac:dyDescent="0.15">
      <c r="A251" s="5" t="s">
        <v>1423</v>
      </c>
      <c r="B251" s="230" t="s">
        <v>1272</v>
      </c>
      <c r="C251" s="230">
        <v>2</v>
      </c>
      <c r="D251" s="230">
        <v>13734</v>
      </c>
      <c r="E251" s="230">
        <v>0.118731251</v>
      </c>
      <c r="F251" s="230">
        <v>1872</v>
      </c>
      <c r="G251" s="230">
        <v>0.16110154909999999</v>
      </c>
      <c r="H251" s="230">
        <v>4.2370298000000001E-2</v>
      </c>
      <c r="I251" s="230">
        <v>1.3568588527000001</v>
      </c>
      <c r="J251" s="230">
        <v>0.30517236129999997</v>
      </c>
      <c r="K251" s="148">
        <v>1.2930243900000001E-2</v>
      </c>
      <c r="L251" s="230">
        <v>1.5017954199999999E-2</v>
      </c>
      <c r="M251" s="230" t="str">
        <f t="shared" si="3"/>
        <v/>
      </c>
    </row>
    <row r="252" spans="1:13" x14ac:dyDescent="0.15">
      <c r="A252" s="5" t="s">
        <v>1423</v>
      </c>
      <c r="B252" s="230" t="s">
        <v>1110</v>
      </c>
      <c r="C252" s="230">
        <v>1</v>
      </c>
      <c r="D252" s="230">
        <v>89250</v>
      </c>
      <c r="E252" s="230">
        <v>0.77157158540000004</v>
      </c>
      <c r="F252" s="230">
        <v>8352</v>
      </c>
      <c r="G252" s="230">
        <v>0.7187607573</v>
      </c>
      <c r="H252" s="230">
        <v>-5.2810827999999997E-2</v>
      </c>
      <c r="I252" s="230">
        <v>0.93155420820000001</v>
      </c>
      <c r="J252" s="230">
        <v>-7.0900896000000005E-2</v>
      </c>
      <c r="K252" s="230">
        <v>3.7443350000000001E-3</v>
      </c>
      <c r="L252" s="230">
        <v>3.7443350000000001E-3</v>
      </c>
      <c r="M252" s="230">
        <f t="shared" si="3"/>
        <v>1.47280803E-2</v>
      </c>
    </row>
    <row r="253" spans="1:13" hidden="1" x14ac:dyDescent="0.15">
      <c r="A253" s="5" t="s">
        <v>1423</v>
      </c>
      <c r="B253" s="230" t="s">
        <v>1110</v>
      </c>
      <c r="C253" s="230">
        <v>2</v>
      </c>
      <c r="D253" s="230">
        <v>26423</v>
      </c>
      <c r="E253" s="230">
        <v>0.22842841459999999</v>
      </c>
      <c r="F253" s="230">
        <v>3268</v>
      </c>
      <c r="G253" s="230">
        <v>0.2812392427</v>
      </c>
      <c r="H253" s="230">
        <v>5.2810828099999998E-2</v>
      </c>
      <c r="I253" s="230">
        <v>1.2311920266</v>
      </c>
      <c r="J253" s="230">
        <v>0.20798282739999999</v>
      </c>
      <c r="K253" s="148">
        <v>1.09837453E-2</v>
      </c>
      <c r="L253" s="230">
        <v>1.4728080399999999E-2</v>
      </c>
      <c r="M253" s="230" t="str">
        <f t="shared" si="3"/>
        <v/>
      </c>
    </row>
    <row r="254" spans="1:13" x14ac:dyDescent="0.15">
      <c r="A254" s="5" t="s">
        <v>1424</v>
      </c>
      <c r="B254" s="230" t="s">
        <v>1113</v>
      </c>
      <c r="C254" s="230">
        <v>1</v>
      </c>
      <c r="D254" s="230">
        <v>45891</v>
      </c>
      <c r="E254" s="230">
        <v>0.3967304384</v>
      </c>
      <c r="F254" s="230">
        <v>4647</v>
      </c>
      <c r="G254" s="230">
        <v>0.40310548229999998</v>
      </c>
      <c r="H254" s="230">
        <v>6.3750439000000002E-3</v>
      </c>
      <c r="I254" s="230">
        <v>1.0160689559</v>
      </c>
      <c r="J254" s="230">
        <v>1.5941216800000001E-2</v>
      </c>
      <c r="K254" s="230">
        <v>1.0162600000000001E-4</v>
      </c>
      <c r="L254" s="230">
        <v>1.0162600000000001E-4</v>
      </c>
      <c r="M254" s="230">
        <f t="shared" si="3"/>
        <v>2.64381167E-2</v>
      </c>
    </row>
    <row r="255" spans="1:13" hidden="1" x14ac:dyDescent="0.15">
      <c r="A255" s="5" t="s">
        <v>1424</v>
      </c>
      <c r="B255" s="230" t="s">
        <v>1113</v>
      </c>
      <c r="C255" s="230">
        <v>2</v>
      </c>
      <c r="D255" s="230">
        <v>22962</v>
      </c>
      <c r="E255" s="230">
        <v>0.19850786270000001</v>
      </c>
      <c r="F255" s="230">
        <v>1878</v>
      </c>
      <c r="G255" s="230">
        <v>0.16290770299999999</v>
      </c>
      <c r="H255" s="230">
        <v>-3.5600159999999999E-2</v>
      </c>
      <c r="I255" s="230">
        <v>0.820661211</v>
      </c>
      <c r="J255" s="230">
        <v>-0.19764490900000001</v>
      </c>
      <c r="K255" s="230">
        <v>7.0361903E-3</v>
      </c>
      <c r="L255" s="230">
        <v>7.1378162999999996E-3</v>
      </c>
      <c r="M255" s="230" t="str">
        <f t="shared" si="3"/>
        <v/>
      </c>
    </row>
    <row r="256" spans="1:13" hidden="1" x14ac:dyDescent="0.15">
      <c r="A256" s="5" t="s">
        <v>1424</v>
      </c>
      <c r="B256" s="230" t="s">
        <v>1113</v>
      </c>
      <c r="C256" s="230">
        <v>3</v>
      </c>
      <c r="D256" s="230">
        <v>15369</v>
      </c>
      <c r="E256" s="230">
        <v>0.13286592380000001</v>
      </c>
      <c r="F256" s="230">
        <v>1323</v>
      </c>
      <c r="G256" s="230">
        <v>0.11476405269999999</v>
      </c>
      <c r="H256" s="230">
        <v>-1.8101870999999999E-2</v>
      </c>
      <c r="I256" s="230">
        <v>0.86375836250000004</v>
      </c>
      <c r="J256" s="230">
        <v>-0.146462222</v>
      </c>
      <c r="K256" s="148">
        <v>2.6512403000000001E-3</v>
      </c>
      <c r="L256" s="230">
        <v>9.7890565000000006E-3</v>
      </c>
      <c r="M256" s="230" t="str">
        <f t="shared" si="3"/>
        <v/>
      </c>
    </row>
    <row r="257" spans="1:13" hidden="1" x14ac:dyDescent="0.15">
      <c r="A257" s="5" t="s">
        <v>1424</v>
      </c>
      <c r="B257" s="230" t="s">
        <v>1113</v>
      </c>
      <c r="C257" s="230">
        <v>4</v>
      </c>
      <c r="D257" s="230">
        <v>22893</v>
      </c>
      <c r="E257" s="230">
        <v>0.19791135360000001</v>
      </c>
      <c r="F257" s="230">
        <v>2381</v>
      </c>
      <c r="G257" s="230">
        <v>0.2065405968</v>
      </c>
      <c r="H257" s="148">
        <v>8.6292433000000005E-3</v>
      </c>
      <c r="I257" s="230">
        <v>1.0436015573999999</v>
      </c>
      <c r="J257" s="230">
        <v>4.2677766700000001E-2</v>
      </c>
      <c r="K257" s="148">
        <v>3.6827680000000001E-4</v>
      </c>
      <c r="L257" s="230">
        <v>1.0157333399999999E-2</v>
      </c>
      <c r="M257" s="230" t="str">
        <f t="shared" si="3"/>
        <v/>
      </c>
    </row>
    <row r="258" spans="1:13" hidden="1" x14ac:dyDescent="0.15">
      <c r="A258" s="5" t="s">
        <v>1424</v>
      </c>
      <c r="B258" s="230" t="s">
        <v>1113</v>
      </c>
      <c r="C258" s="230">
        <v>5</v>
      </c>
      <c r="D258" s="230">
        <v>8558</v>
      </c>
      <c r="E258" s="230">
        <v>7.3984421600000003E-2</v>
      </c>
      <c r="F258" s="230">
        <v>1299</v>
      </c>
      <c r="G258" s="230">
        <v>0.1126821652</v>
      </c>
      <c r="H258" s="230">
        <v>3.8697743600000001E-2</v>
      </c>
      <c r="I258" s="230">
        <v>1.5230525930000001</v>
      </c>
      <c r="J258" s="230">
        <v>0.42071660579999998</v>
      </c>
      <c r="K258" s="148">
        <v>1.6280783300000001E-2</v>
      </c>
      <c r="L258" s="148">
        <v>2.64381167E-2</v>
      </c>
      <c r="M258" s="230" t="str">
        <f t="shared" si="3"/>
        <v/>
      </c>
    </row>
    <row r="259" spans="1:13" x14ac:dyDescent="0.15">
      <c r="A259" s="5" t="s">
        <v>1424</v>
      </c>
      <c r="B259" s="230" t="s">
        <v>1262</v>
      </c>
      <c r="C259" s="230">
        <v>1</v>
      </c>
      <c r="D259" s="230">
        <v>9153</v>
      </c>
      <c r="E259" s="230">
        <v>7.9128232199999995E-2</v>
      </c>
      <c r="F259" s="230">
        <v>2099</v>
      </c>
      <c r="G259" s="230">
        <v>0.1820784178</v>
      </c>
      <c r="H259" s="230">
        <v>0.10295018559999999</v>
      </c>
      <c r="I259" s="230">
        <v>2.3010550439999999</v>
      </c>
      <c r="J259" s="230">
        <v>0.83336773259999997</v>
      </c>
      <c r="K259" s="148">
        <v>8.5795362700000002E-2</v>
      </c>
      <c r="L259" s="148">
        <v>8.5795362700000002E-2</v>
      </c>
      <c r="M259" s="230">
        <f t="shared" ref="M259:M289" si="4">IF(B259=B258,"",SUMIFS($K:$K,$B:$B,B259,$A:$A,A259))</f>
        <v>0.22767471269999998</v>
      </c>
    </row>
    <row r="260" spans="1:13" hidden="1" x14ac:dyDescent="0.15">
      <c r="A260" s="5" t="s">
        <v>1424</v>
      </c>
      <c r="B260" s="230" t="s">
        <v>1262</v>
      </c>
      <c r="C260" s="230">
        <v>2</v>
      </c>
      <c r="D260" s="230">
        <v>33917</v>
      </c>
      <c r="E260" s="230">
        <v>0.29321449259999999</v>
      </c>
      <c r="F260" s="230">
        <v>4010</v>
      </c>
      <c r="G260" s="230">
        <v>0.34784871620000002</v>
      </c>
      <c r="H260" s="230">
        <v>5.4634223599999997E-2</v>
      </c>
      <c r="I260" s="230">
        <v>1.1863285239000001</v>
      </c>
      <c r="J260" s="230">
        <v>0.1708632638</v>
      </c>
      <c r="K260" s="148">
        <v>9.3349817999999994E-3</v>
      </c>
      <c r="L260" s="230">
        <v>9.5130344500000005E-2</v>
      </c>
      <c r="M260" s="230" t="str">
        <f t="shared" si="4"/>
        <v/>
      </c>
    </row>
    <row r="261" spans="1:13" hidden="1" x14ac:dyDescent="0.15">
      <c r="A261" s="5" t="s">
        <v>1424</v>
      </c>
      <c r="B261" s="230" t="s">
        <v>1262</v>
      </c>
      <c r="C261" s="230">
        <v>3</v>
      </c>
      <c r="D261" s="230">
        <v>49572</v>
      </c>
      <c r="E261" s="230">
        <v>0.42855290340000002</v>
      </c>
      <c r="F261" s="230">
        <v>3714</v>
      </c>
      <c r="G261" s="230">
        <v>0.32217210270000002</v>
      </c>
      <c r="H261" s="230">
        <v>-0.106380801</v>
      </c>
      <c r="I261" s="230">
        <v>0.7517674017</v>
      </c>
      <c r="J261" s="230">
        <v>-0.285328309</v>
      </c>
      <c r="K261" s="148">
        <v>3.0353453999999998E-2</v>
      </c>
      <c r="L261" s="230">
        <v>0.12548379849999999</v>
      </c>
      <c r="M261" s="230" t="str">
        <f t="shared" si="4"/>
        <v/>
      </c>
    </row>
    <row r="262" spans="1:13" hidden="1" x14ac:dyDescent="0.15">
      <c r="A262" s="5" t="s">
        <v>1424</v>
      </c>
      <c r="B262" s="230" t="s">
        <v>1262</v>
      </c>
      <c r="C262" s="230">
        <v>4</v>
      </c>
      <c r="D262" s="230">
        <v>15160</v>
      </c>
      <c r="E262" s="230">
        <v>0.13105910630000001</v>
      </c>
      <c r="F262" s="230">
        <v>532</v>
      </c>
      <c r="G262" s="230">
        <v>4.6148507999999998E-2</v>
      </c>
      <c r="H262" s="230">
        <v>-8.4910598000000004E-2</v>
      </c>
      <c r="I262" s="230">
        <v>0.3521198129</v>
      </c>
      <c r="J262" s="230">
        <v>-1.0437837839999999</v>
      </c>
      <c r="K262" s="148">
        <v>8.8628305599999999E-2</v>
      </c>
      <c r="L262" s="230">
        <v>0.21411210410000001</v>
      </c>
      <c r="M262" s="230" t="str">
        <f t="shared" si="4"/>
        <v/>
      </c>
    </row>
    <row r="263" spans="1:13" hidden="1" x14ac:dyDescent="0.15">
      <c r="A263" s="5" t="s">
        <v>1424</v>
      </c>
      <c r="B263" s="230" t="s">
        <v>1262</v>
      </c>
      <c r="C263" s="230">
        <v>5</v>
      </c>
      <c r="D263" s="230">
        <v>7871</v>
      </c>
      <c r="E263" s="230">
        <v>6.8045265499999993E-2</v>
      </c>
      <c r="F263" s="230">
        <v>1173</v>
      </c>
      <c r="G263" s="230">
        <v>0.10175225540000001</v>
      </c>
      <c r="H263" s="230">
        <v>3.3706989800000003E-2</v>
      </c>
      <c r="I263" s="230">
        <v>1.4953612802</v>
      </c>
      <c r="J263" s="230">
        <v>0.40236783659999997</v>
      </c>
      <c r="K263" s="230">
        <v>1.35626086E-2</v>
      </c>
      <c r="L263" s="230">
        <v>0.2276747126</v>
      </c>
      <c r="M263" s="230" t="str">
        <f t="shared" si="4"/>
        <v/>
      </c>
    </row>
    <row r="264" spans="1:13" x14ac:dyDescent="0.15">
      <c r="A264" s="5" t="s">
        <v>1424</v>
      </c>
      <c r="B264" s="230" t="s">
        <v>1144</v>
      </c>
      <c r="C264" s="230">
        <v>1</v>
      </c>
      <c r="D264" s="230">
        <v>22243</v>
      </c>
      <c r="E264" s="230">
        <v>0.19229206469999999</v>
      </c>
      <c r="F264" s="230">
        <v>2216</v>
      </c>
      <c r="G264" s="230">
        <v>0.19222761969999999</v>
      </c>
      <c r="H264" s="230">
        <v>-6.4444999999999997E-5</v>
      </c>
      <c r="I264" s="230">
        <v>0.9996648588</v>
      </c>
      <c r="J264" s="230">
        <v>-3.3519700000000002E-4</v>
      </c>
      <c r="K264" s="148">
        <v>2.1601791E-8</v>
      </c>
      <c r="L264" s="148">
        <v>2.1601791E-8</v>
      </c>
      <c r="M264" s="230">
        <f t="shared" si="4"/>
        <v>1.6248667017910001E-3</v>
      </c>
    </row>
    <row r="265" spans="1:13" hidden="1" x14ac:dyDescent="0.15">
      <c r="A265" s="5" t="s">
        <v>1424</v>
      </c>
      <c r="B265" s="230" t="s">
        <v>1144</v>
      </c>
      <c r="C265" s="230">
        <v>2</v>
      </c>
      <c r="D265" s="230">
        <v>19637</v>
      </c>
      <c r="E265" s="230">
        <v>0.1697630389</v>
      </c>
      <c r="F265" s="230">
        <v>2130</v>
      </c>
      <c r="G265" s="230">
        <v>0.18476752260000001</v>
      </c>
      <c r="H265" s="230">
        <v>1.50044836E-2</v>
      </c>
      <c r="I265" s="230">
        <v>1.0883848672000001</v>
      </c>
      <c r="J265" s="230">
        <v>8.4694824099999996E-2</v>
      </c>
      <c r="K265" s="230">
        <v>1.2708020999999999E-3</v>
      </c>
      <c r="L265" s="230">
        <v>1.2708236999999999E-3</v>
      </c>
      <c r="M265" s="230" t="str">
        <f t="shared" si="4"/>
        <v/>
      </c>
    </row>
    <row r="266" spans="1:13" hidden="1" x14ac:dyDescent="0.15">
      <c r="A266" s="5" t="s">
        <v>1424</v>
      </c>
      <c r="B266" s="230" t="s">
        <v>1144</v>
      </c>
      <c r="C266" s="230">
        <v>3</v>
      </c>
      <c r="D266" s="230">
        <v>73793</v>
      </c>
      <c r="E266" s="230">
        <v>0.63794489639999996</v>
      </c>
      <c r="F266" s="230">
        <v>7182</v>
      </c>
      <c r="G266" s="230">
        <v>0.62300485770000003</v>
      </c>
      <c r="H266" s="230">
        <v>-1.4940039E-2</v>
      </c>
      <c r="I266" s="230">
        <v>0.97658098879999999</v>
      </c>
      <c r="J266" s="230">
        <v>-2.3697593999999999E-2</v>
      </c>
      <c r="K266" s="230">
        <v>3.5404300000000001E-4</v>
      </c>
      <c r="L266" s="230">
        <v>1.6248667E-3</v>
      </c>
      <c r="M266" s="230" t="str">
        <f t="shared" si="4"/>
        <v/>
      </c>
    </row>
    <row r="267" spans="1:13" x14ac:dyDescent="0.15">
      <c r="A267" s="5" t="s">
        <v>1424</v>
      </c>
      <c r="B267" s="230" t="s">
        <v>1145</v>
      </c>
      <c r="C267" s="230">
        <v>1</v>
      </c>
      <c r="D267" s="230">
        <v>47082</v>
      </c>
      <c r="E267" s="230">
        <v>0.40702670460000001</v>
      </c>
      <c r="F267" s="230">
        <v>5322</v>
      </c>
      <c r="G267" s="230">
        <v>0.46165857040000002</v>
      </c>
      <c r="H267" s="230">
        <v>5.4631865799999998E-2</v>
      </c>
      <c r="I267" s="230">
        <v>1.1342218219</v>
      </c>
      <c r="J267" s="230">
        <v>0.1259467963</v>
      </c>
      <c r="K267" s="148">
        <v>6.8807084999999999E-3</v>
      </c>
      <c r="L267" s="230">
        <v>6.8807084999999999E-3</v>
      </c>
      <c r="M267" s="230">
        <f t="shared" si="4"/>
        <v>1.3242025899999999E-2</v>
      </c>
    </row>
    <row r="268" spans="1:13" hidden="1" x14ac:dyDescent="0.15">
      <c r="A268" s="5" t="s">
        <v>1424</v>
      </c>
      <c r="B268" s="230" t="s">
        <v>1145</v>
      </c>
      <c r="C268" s="230">
        <v>2</v>
      </c>
      <c r="D268" s="230">
        <v>38180</v>
      </c>
      <c r="E268" s="230">
        <v>0.33006838240000003</v>
      </c>
      <c r="F268" s="230">
        <v>3588</v>
      </c>
      <c r="G268" s="230">
        <v>0.31124219289999999</v>
      </c>
      <c r="H268" s="230">
        <v>-1.882619E-2</v>
      </c>
      <c r="I268" s="230">
        <v>0.94296276010000002</v>
      </c>
      <c r="J268" s="230">
        <v>-5.8728488000000002E-2</v>
      </c>
      <c r="K268" s="148">
        <v>1.1056336E-3</v>
      </c>
      <c r="L268" s="148">
        <v>7.9863421E-3</v>
      </c>
      <c r="M268" s="230" t="str">
        <f t="shared" si="4"/>
        <v/>
      </c>
    </row>
    <row r="269" spans="1:13" hidden="1" x14ac:dyDescent="0.15">
      <c r="A269" s="5" t="s">
        <v>1424</v>
      </c>
      <c r="B269" s="230" t="s">
        <v>1145</v>
      </c>
      <c r="C269" s="230">
        <v>3</v>
      </c>
      <c r="D269" s="230">
        <v>8960</v>
      </c>
      <c r="E269" s="230">
        <v>7.7459735599999996E-2</v>
      </c>
      <c r="F269" s="230">
        <v>775</v>
      </c>
      <c r="G269" s="230">
        <v>6.7227619700000005E-2</v>
      </c>
      <c r="H269" s="230">
        <v>-1.0232115999999999E-2</v>
      </c>
      <c r="I269" s="230">
        <v>0.86790406860000002</v>
      </c>
      <c r="J269" s="230">
        <v>-0.14167409</v>
      </c>
      <c r="K269" s="230">
        <v>1.4496257E-3</v>
      </c>
      <c r="L269" s="230">
        <v>9.4359678000000002E-3</v>
      </c>
      <c r="M269" s="230" t="str">
        <f t="shared" si="4"/>
        <v/>
      </c>
    </row>
    <row r="270" spans="1:13" hidden="1" x14ac:dyDescent="0.15">
      <c r="A270" s="5" t="s">
        <v>1424</v>
      </c>
      <c r="B270" s="230" t="s">
        <v>1145</v>
      </c>
      <c r="C270" s="230">
        <v>4</v>
      </c>
      <c r="D270" s="230">
        <v>12702</v>
      </c>
      <c r="E270" s="230">
        <v>0.1098095493</v>
      </c>
      <c r="F270" s="230">
        <v>1084</v>
      </c>
      <c r="G270" s="230">
        <v>9.4031922300000001E-2</v>
      </c>
      <c r="H270" s="230">
        <v>-1.5777626999999999E-2</v>
      </c>
      <c r="I270" s="230">
        <v>0.85631826050000004</v>
      </c>
      <c r="J270" s="230">
        <v>-0.15511317199999999</v>
      </c>
      <c r="K270" s="148">
        <v>2.4473177999999999E-3</v>
      </c>
      <c r="L270" s="230">
        <v>1.18832856E-2</v>
      </c>
      <c r="M270" s="230" t="str">
        <f t="shared" si="4"/>
        <v/>
      </c>
    </row>
    <row r="271" spans="1:13" hidden="1" x14ac:dyDescent="0.15">
      <c r="A271" s="5" t="s">
        <v>1424</v>
      </c>
      <c r="B271" s="230" t="s">
        <v>1145</v>
      </c>
      <c r="C271" s="230">
        <v>5</v>
      </c>
      <c r="D271" s="230">
        <v>8749</v>
      </c>
      <c r="E271" s="230">
        <v>7.5635627999999996E-2</v>
      </c>
      <c r="F271" s="230">
        <v>759</v>
      </c>
      <c r="G271" s="230">
        <v>6.5839694700000007E-2</v>
      </c>
      <c r="H271" s="230">
        <v>-9.7959329999999997E-3</v>
      </c>
      <c r="I271" s="230">
        <v>0.87048519830000004</v>
      </c>
      <c r="J271" s="230">
        <v>-0.138704524</v>
      </c>
      <c r="K271" s="148">
        <v>1.3587403000000001E-3</v>
      </c>
      <c r="L271" s="230">
        <v>1.3242025899999999E-2</v>
      </c>
      <c r="M271" s="230" t="str">
        <f t="shared" si="4"/>
        <v/>
      </c>
    </row>
    <row r="272" spans="1:13" x14ac:dyDescent="0.15">
      <c r="A272" s="5" t="s">
        <v>1424</v>
      </c>
      <c r="B272" s="230" t="s">
        <v>1268</v>
      </c>
      <c r="C272" s="230">
        <v>1</v>
      </c>
      <c r="D272" s="230">
        <v>7382</v>
      </c>
      <c r="E272" s="230">
        <v>6.3817831300000002E-2</v>
      </c>
      <c r="F272" s="230">
        <v>522</v>
      </c>
      <c r="G272" s="230">
        <v>4.5281054799999998E-2</v>
      </c>
      <c r="H272" s="230">
        <v>-1.8536776000000001E-2</v>
      </c>
      <c r="I272" s="230">
        <v>0.70953609520000005</v>
      </c>
      <c r="J272" s="230">
        <v>-0.34314391</v>
      </c>
      <c r="K272" s="230">
        <v>6.3607819999999997E-3</v>
      </c>
      <c r="L272" s="230">
        <v>6.3607819999999997E-3</v>
      </c>
      <c r="M272" s="230">
        <f t="shared" si="4"/>
        <v>1.36056863449E-2</v>
      </c>
    </row>
    <row r="273" spans="1:13" hidden="1" x14ac:dyDescent="0.15">
      <c r="A273" s="5" t="s">
        <v>1424</v>
      </c>
      <c r="B273" s="230" t="s">
        <v>1268</v>
      </c>
      <c r="C273" s="230">
        <v>2</v>
      </c>
      <c r="D273" s="230">
        <v>26203</v>
      </c>
      <c r="E273" s="230">
        <v>0.2265265014</v>
      </c>
      <c r="F273" s="230">
        <v>2708</v>
      </c>
      <c r="G273" s="230">
        <v>0.23490631510000001</v>
      </c>
      <c r="H273" s="230">
        <v>8.3798135999999992E-3</v>
      </c>
      <c r="I273" s="230">
        <v>1.0369926413999999</v>
      </c>
      <c r="J273" s="230">
        <v>3.6324833100000002E-2</v>
      </c>
      <c r="K273" s="230">
        <v>3.043953E-4</v>
      </c>
      <c r="L273" s="230">
        <v>6.6651773000000001E-3</v>
      </c>
      <c r="M273" s="230" t="str">
        <f t="shared" si="4"/>
        <v/>
      </c>
    </row>
    <row r="274" spans="1:13" hidden="1" x14ac:dyDescent="0.15">
      <c r="A274" s="5" t="s">
        <v>1424</v>
      </c>
      <c r="B274" s="230" t="s">
        <v>1268</v>
      </c>
      <c r="C274" s="230">
        <v>3</v>
      </c>
      <c r="D274" s="230">
        <v>33643</v>
      </c>
      <c r="E274" s="230">
        <v>0.29084574619999998</v>
      </c>
      <c r="F274" s="230">
        <v>3154</v>
      </c>
      <c r="G274" s="230">
        <v>0.2735947259</v>
      </c>
      <c r="H274" s="230">
        <v>-1.7251019999999999E-2</v>
      </c>
      <c r="I274" s="230">
        <v>0.94068670239999996</v>
      </c>
      <c r="J274" s="230">
        <v>-6.1145136000000003E-2</v>
      </c>
      <c r="K274" s="148">
        <v>1.0548160000000001E-3</v>
      </c>
      <c r="L274" s="230">
        <v>7.7199933000000002E-3</v>
      </c>
      <c r="M274" s="230" t="str">
        <f t="shared" si="4"/>
        <v/>
      </c>
    </row>
    <row r="275" spans="1:13" hidden="1" x14ac:dyDescent="0.15">
      <c r="A275" s="5" t="s">
        <v>1424</v>
      </c>
      <c r="B275" s="230" t="s">
        <v>1268</v>
      </c>
      <c r="C275" s="230">
        <v>4</v>
      </c>
      <c r="D275" s="230">
        <v>35983</v>
      </c>
      <c r="E275" s="230">
        <v>0.31107518610000001</v>
      </c>
      <c r="F275" s="230">
        <v>3595</v>
      </c>
      <c r="G275" s="230">
        <v>0.3118494101</v>
      </c>
      <c r="H275" s="230">
        <v>7.7422400000000001E-4</v>
      </c>
      <c r="I275" s="230">
        <v>1.0024888647000001</v>
      </c>
      <c r="J275" s="230">
        <v>2.4857726E-3</v>
      </c>
      <c r="K275" s="148">
        <v>1.9245449000000002E-6</v>
      </c>
      <c r="L275" s="230">
        <v>7.7219178000000003E-3</v>
      </c>
      <c r="M275" s="230" t="str">
        <f t="shared" si="4"/>
        <v/>
      </c>
    </row>
    <row r="276" spans="1:13" hidden="1" x14ac:dyDescent="0.15">
      <c r="A276" s="5" t="s">
        <v>1424</v>
      </c>
      <c r="B276" s="230" t="s">
        <v>1268</v>
      </c>
      <c r="C276" s="230">
        <v>5</v>
      </c>
      <c r="D276" s="230">
        <v>12462</v>
      </c>
      <c r="E276" s="230">
        <v>0.107734735</v>
      </c>
      <c r="F276" s="230">
        <v>1549</v>
      </c>
      <c r="G276" s="230">
        <v>0.13436849410000001</v>
      </c>
      <c r="H276" s="230">
        <v>2.6633759100000001E-2</v>
      </c>
      <c r="I276" s="230">
        <v>1.2472160823</v>
      </c>
      <c r="J276" s="230">
        <v>0.22091393340000001</v>
      </c>
      <c r="K276" s="230">
        <v>5.8837684999999999E-3</v>
      </c>
      <c r="L276" s="230">
        <v>1.3605686299999999E-2</v>
      </c>
      <c r="M276" s="230" t="str">
        <f t="shared" si="4"/>
        <v/>
      </c>
    </row>
    <row r="277" spans="1:13" x14ac:dyDescent="0.15">
      <c r="A277" s="5" t="s">
        <v>1424</v>
      </c>
      <c r="B277" s="230" t="s">
        <v>1115</v>
      </c>
      <c r="C277" s="230">
        <v>1</v>
      </c>
      <c r="D277" s="230">
        <v>108682</v>
      </c>
      <c r="E277" s="230">
        <v>0.93956238709999995</v>
      </c>
      <c r="F277" s="230">
        <v>10798</v>
      </c>
      <c r="G277" s="230">
        <v>0.93667591949999995</v>
      </c>
      <c r="H277" s="230">
        <v>-2.8864680000000001E-3</v>
      </c>
      <c r="I277" s="230">
        <v>0.99692785959999997</v>
      </c>
      <c r="J277" s="230">
        <v>-3.0768689999999999E-3</v>
      </c>
      <c r="K277" s="148">
        <v>8.8812828999999994E-6</v>
      </c>
      <c r="L277" s="148">
        <v>8.8812828999999994E-6</v>
      </c>
      <c r="M277" s="230">
        <f t="shared" si="4"/>
        <v>1.4354668290000001E-4</v>
      </c>
    </row>
    <row r="278" spans="1:13" hidden="1" x14ac:dyDescent="0.15">
      <c r="A278" s="5" t="s">
        <v>1424</v>
      </c>
      <c r="B278" s="230" t="s">
        <v>1115</v>
      </c>
      <c r="C278" s="230">
        <v>2</v>
      </c>
      <c r="D278" s="230">
        <v>6991</v>
      </c>
      <c r="E278" s="230">
        <v>6.04376129E-2</v>
      </c>
      <c r="F278" s="230">
        <v>730</v>
      </c>
      <c r="G278" s="230">
        <v>6.3324080500000005E-2</v>
      </c>
      <c r="H278" s="230">
        <v>2.8864676E-3</v>
      </c>
      <c r="I278" s="230">
        <v>1.0477594569999999</v>
      </c>
      <c r="J278" s="230">
        <v>4.6654033800000001E-2</v>
      </c>
      <c r="K278" s="148">
        <v>1.3466540000000001E-4</v>
      </c>
      <c r="L278" s="230">
        <v>1.435466E-4</v>
      </c>
      <c r="M278" s="230" t="str">
        <f t="shared" si="4"/>
        <v/>
      </c>
    </row>
    <row r="279" spans="1:13" x14ac:dyDescent="0.15">
      <c r="A279" s="5" t="s">
        <v>1424</v>
      </c>
      <c r="B279" s="230" t="s">
        <v>1270</v>
      </c>
      <c r="C279" s="230">
        <v>1</v>
      </c>
      <c r="D279" s="230">
        <v>26739</v>
      </c>
      <c r="E279" s="230">
        <v>0.2311602535</v>
      </c>
      <c r="F279" s="230">
        <v>2266</v>
      </c>
      <c r="G279" s="230">
        <v>0.19656488550000001</v>
      </c>
      <c r="H279" s="230">
        <v>-3.4595368000000001E-2</v>
      </c>
      <c r="I279" s="230">
        <v>0.85034032690000005</v>
      </c>
      <c r="J279" s="230">
        <v>-0.16211862499999999</v>
      </c>
      <c r="K279" s="230">
        <v>5.6085535000000002E-3</v>
      </c>
      <c r="L279" s="230">
        <v>5.6085535000000002E-3</v>
      </c>
      <c r="M279" s="230">
        <f t="shared" si="4"/>
        <v>2.7970956599999999E-2</v>
      </c>
    </row>
    <row r="280" spans="1:13" hidden="1" x14ac:dyDescent="0.15">
      <c r="A280" s="5" t="s">
        <v>1424</v>
      </c>
      <c r="B280" s="230" t="s">
        <v>1270</v>
      </c>
      <c r="C280" s="230">
        <v>2</v>
      </c>
      <c r="D280" s="230">
        <v>31040</v>
      </c>
      <c r="E280" s="230">
        <v>0.26834265559999998</v>
      </c>
      <c r="F280" s="230">
        <v>2727</v>
      </c>
      <c r="G280" s="230">
        <v>0.23655447609999999</v>
      </c>
      <c r="H280" s="230">
        <v>-3.1788179999999999E-2</v>
      </c>
      <c r="I280" s="230">
        <v>0.8815388502</v>
      </c>
      <c r="J280" s="230">
        <v>-0.12608620500000001</v>
      </c>
      <c r="K280" s="230">
        <v>4.0080508999999999E-3</v>
      </c>
      <c r="L280" s="230">
        <v>9.6166043999999992E-3</v>
      </c>
      <c r="M280" s="230" t="str">
        <f t="shared" si="4"/>
        <v/>
      </c>
    </row>
    <row r="281" spans="1:13" hidden="1" x14ac:dyDescent="0.15">
      <c r="A281" s="5" t="s">
        <v>1424</v>
      </c>
      <c r="B281" s="230" t="s">
        <v>1270</v>
      </c>
      <c r="C281" s="230">
        <v>3</v>
      </c>
      <c r="D281" s="230">
        <v>14605</v>
      </c>
      <c r="E281" s="230">
        <v>0.1262610981</v>
      </c>
      <c r="F281" s="230">
        <v>1389</v>
      </c>
      <c r="G281" s="230">
        <v>0.1204892436</v>
      </c>
      <c r="H281" s="230">
        <v>-5.7718550000000002E-3</v>
      </c>
      <c r="I281" s="230">
        <v>0.95428635900000003</v>
      </c>
      <c r="J281" s="230">
        <v>-4.6791486E-2</v>
      </c>
      <c r="K281" s="230">
        <v>2.700736E-4</v>
      </c>
      <c r="L281" s="230">
        <v>9.8866781000000008E-3</v>
      </c>
      <c r="M281" s="230" t="str">
        <f t="shared" si="4"/>
        <v/>
      </c>
    </row>
    <row r="282" spans="1:13" hidden="1" x14ac:dyDescent="0.15">
      <c r="A282" s="5" t="s">
        <v>1424</v>
      </c>
      <c r="B282" s="230" t="s">
        <v>1270</v>
      </c>
      <c r="C282" s="230">
        <v>4</v>
      </c>
      <c r="D282" s="230">
        <v>27737</v>
      </c>
      <c r="E282" s="230">
        <v>0.2397880231</v>
      </c>
      <c r="F282" s="230">
        <v>3011</v>
      </c>
      <c r="G282" s="230">
        <v>0.26119014569999999</v>
      </c>
      <c r="H282" s="230">
        <v>2.14021226E-2</v>
      </c>
      <c r="I282" s="230">
        <v>1.0892543436</v>
      </c>
      <c r="J282" s="230">
        <v>8.54933737E-2</v>
      </c>
      <c r="K282" s="230">
        <v>1.8297397E-3</v>
      </c>
      <c r="L282" s="230">
        <v>1.17164177E-2</v>
      </c>
      <c r="M282" s="230" t="str">
        <f t="shared" si="4"/>
        <v/>
      </c>
    </row>
    <row r="283" spans="1:13" hidden="1" x14ac:dyDescent="0.15">
      <c r="A283" s="5" t="s">
        <v>1424</v>
      </c>
      <c r="B283" s="230" t="s">
        <v>1270</v>
      </c>
      <c r="C283" s="230">
        <v>5</v>
      </c>
      <c r="D283" s="230">
        <v>15552</v>
      </c>
      <c r="E283" s="230">
        <v>0.1344479697</v>
      </c>
      <c r="F283" s="230">
        <v>2135</v>
      </c>
      <c r="G283" s="230">
        <v>0.18520124909999999</v>
      </c>
      <c r="H283" s="230">
        <v>5.0753279399999997E-2</v>
      </c>
      <c r="I283" s="230">
        <v>1.3774938329999999</v>
      </c>
      <c r="J283" s="230">
        <v>0.32026578509999998</v>
      </c>
      <c r="K283" s="230">
        <v>1.6254538900000001E-2</v>
      </c>
      <c r="L283" s="230">
        <v>2.7970956599999999E-2</v>
      </c>
      <c r="M283" s="230" t="str">
        <f t="shared" si="4"/>
        <v/>
      </c>
    </row>
    <row r="284" spans="1:13" x14ac:dyDescent="0.15">
      <c r="A284" s="5" t="s">
        <v>1424</v>
      </c>
      <c r="B284" s="230" t="s">
        <v>1271</v>
      </c>
      <c r="C284" s="230">
        <v>1</v>
      </c>
      <c r="D284" s="230">
        <v>52216</v>
      </c>
      <c r="E284" s="230">
        <v>0.45141044149999998</v>
      </c>
      <c r="F284" s="230">
        <v>4648</v>
      </c>
      <c r="G284" s="230">
        <v>0.40319222760000001</v>
      </c>
      <c r="H284" s="230">
        <v>-4.8218214000000002E-2</v>
      </c>
      <c r="I284" s="230">
        <v>0.89318321099999998</v>
      </c>
      <c r="J284" s="230">
        <v>-0.11296355600000001</v>
      </c>
      <c r="K284" s="230">
        <v>5.4469009000000001E-3</v>
      </c>
      <c r="L284" s="230">
        <v>5.4469009000000001E-3</v>
      </c>
      <c r="M284" s="230">
        <f t="shared" si="4"/>
        <v>9.5090214999999992E-3</v>
      </c>
    </row>
    <row r="285" spans="1:13" hidden="1" x14ac:dyDescent="0.15">
      <c r="A285" s="5" t="s">
        <v>1424</v>
      </c>
      <c r="B285" s="230" t="s">
        <v>1271</v>
      </c>
      <c r="C285" s="230">
        <v>2</v>
      </c>
      <c r="D285" s="230">
        <v>63457</v>
      </c>
      <c r="E285" s="230">
        <v>0.54858955850000002</v>
      </c>
      <c r="F285" s="230">
        <v>6880</v>
      </c>
      <c r="G285" s="230">
        <v>0.59680777240000005</v>
      </c>
      <c r="H285" s="230">
        <v>4.8218213900000001E-2</v>
      </c>
      <c r="I285" s="230">
        <v>1.0878948809</v>
      </c>
      <c r="J285" s="230">
        <v>8.4244526900000005E-2</v>
      </c>
      <c r="K285" s="148">
        <v>4.0621206E-3</v>
      </c>
      <c r="L285" s="230">
        <v>9.5090214999999992E-3</v>
      </c>
      <c r="M285" s="230" t="str">
        <f t="shared" si="4"/>
        <v/>
      </c>
    </row>
    <row r="286" spans="1:13" x14ac:dyDescent="0.15">
      <c r="A286" s="5" t="s">
        <v>1424</v>
      </c>
      <c r="B286" s="230" t="s">
        <v>1272</v>
      </c>
      <c r="C286" s="230">
        <v>1</v>
      </c>
      <c r="D286" s="230">
        <v>101939</v>
      </c>
      <c r="E286" s="230">
        <v>0.88126874899999996</v>
      </c>
      <c r="F286" s="230">
        <v>9627</v>
      </c>
      <c r="G286" s="230">
        <v>0.83509715480000002</v>
      </c>
      <c r="H286" s="230">
        <v>-4.6171594000000003E-2</v>
      </c>
      <c r="I286" s="230">
        <v>0.94760781630000002</v>
      </c>
      <c r="J286" s="230">
        <v>-5.3814557999999998E-2</v>
      </c>
      <c r="K286" s="230">
        <v>2.4847038999999999E-3</v>
      </c>
      <c r="L286" s="230">
        <v>2.4847038999999999E-3</v>
      </c>
      <c r="M286" s="230">
        <f t="shared" si="4"/>
        <v>1.76517928E-2</v>
      </c>
    </row>
    <row r="287" spans="1:13" hidden="1" x14ac:dyDescent="0.15">
      <c r="A287" s="5" t="s">
        <v>1424</v>
      </c>
      <c r="B287" s="230" t="s">
        <v>1272</v>
      </c>
      <c r="C287" s="230">
        <v>2</v>
      </c>
      <c r="D287" s="230">
        <v>13734</v>
      </c>
      <c r="E287" s="230">
        <v>0.118731251</v>
      </c>
      <c r="F287" s="230">
        <v>1901</v>
      </c>
      <c r="G287" s="230">
        <v>0.16490284520000001</v>
      </c>
      <c r="H287" s="230">
        <v>4.6171594199999999E-2</v>
      </c>
      <c r="I287" s="230">
        <v>1.3888748229000001</v>
      </c>
      <c r="J287" s="230">
        <v>0.32849393939999999</v>
      </c>
      <c r="K287" s="148">
        <v>1.51670889E-2</v>
      </c>
      <c r="L287" s="148">
        <v>1.76517928E-2</v>
      </c>
      <c r="M287" s="230" t="str">
        <f t="shared" si="4"/>
        <v/>
      </c>
    </row>
    <row r="288" spans="1:13" x14ac:dyDescent="0.15">
      <c r="A288" s="5" t="s">
        <v>1424</v>
      </c>
      <c r="B288" s="230" t="s">
        <v>1110</v>
      </c>
      <c r="C288" s="230">
        <v>1</v>
      </c>
      <c r="D288" s="230">
        <v>89250</v>
      </c>
      <c r="E288" s="230">
        <v>0.77157158540000004</v>
      </c>
      <c r="F288" s="230">
        <v>8177</v>
      </c>
      <c r="G288" s="230">
        <v>0.70931644689999995</v>
      </c>
      <c r="H288" s="230">
        <v>-6.2255139000000001E-2</v>
      </c>
      <c r="I288" s="230">
        <v>0.9193138528</v>
      </c>
      <c r="J288" s="230">
        <v>-8.4127699E-2</v>
      </c>
      <c r="K288" s="230">
        <v>5.2373816000000004E-3</v>
      </c>
      <c r="L288" s="230">
        <v>5.2373816000000004E-3</v>
      </c>
      <c r="M288" s="230">
        <f t="shared" si="4"/>
        <v>2.0241638900000001E-2</v>
      </c>
    </row>
    <row r="289" spans="1:13" hidden="1" x14ac:dyDescent="0.15">
      <c r="A289" s="5" t="s">
        <v>1424</v>
      </c>
      <c r="B289" s="230" t="s">
        <v>1110</v>
      </c>
      <c r="C289" s="230">
        <v>2</v>
      </c>
      <c r="D289" s="230">
        <v>26423</v>
      </c>
      <c r="E289" s="230">
        <v>0.22842841459999999</v>
      </c>
      <c r="F289" s="230">
        <v>3351</v>
      </c>
      <c r="G289" s="230">
        <v>0.29068355309999999</v>
      </c>
      <c r="H289" s="230">
        <v>6.2255138500000001E-2</v>
      </c>
      <c r="I289" s="230">
        <v>1.2725367534000001</v>
      </c>
      <c r="J289" s="230">
        <v>0.2410123519</v>
      </c>
      <c r="K289" s="148">
        <v>1.5004257300000001E-2</v>
      </c>
      <c r="L289" s="148">
        <v>2.0241638900000001E-2</v>
      </c>
      <c r="M289" s="230" t="str">
        <f t="shared" si="4"/>
        <v/>
      </c>
    </row>
    <row r="290" spans="1:13" x14ac:dyDescent="0.15">
      <c r="A290" s="5"/>
    </row>
    <row r="291" spans="1:13" x14ac:dyDescent="0.15">
      <c r="A291" s="5"/>
    </row>
    <row r="292" spans="1:13" x14ac:dyDescent="0.15">
      <c r="A292" s="5"/>
    </row>
    <row r="293" spans="1:13" x14ac:dyDescent="0.15">
      <c r="A293" s="5"/>
    </row>
    <row r="294" spans="1:13" x14ac:dyDescent="0.15">
      <c r="A294" s="5"/>
    </row>
    <row r="295" spans="1:13" x14ac:dyDescent="0.15">
      <c r="A295" s="5"/>
    </row>
    <row r="296" spans="1:13" x14ac:dyDescent="0.15">
      <c r="A296" s="5"/>
      <c r="K296" s="148"/>
      <c r="L296" s="148"/>
    </row>
    <row r="297" spans="1:13" x14ac:dyDescent="0.15">
      <c r="A297" s="5"/>
    </row>
    <row r="298" spans="1:13" x14ac:dyDescent="0.15">
      <c r="A298" s="5"/>
    </row>
    <row r="299" spans="1:13" x14ac:dyDescent="0.15">
      <c r="A299" s="5"/>
    </row>
    <row r="300" spans="1:13" x14ac:dyDescent="0.15">
      <c r="A300" s="5"/>
    </row>
    <row r="301" spans="1:13" x14ac:dyDescent="0.15">
      <c r="A301" s="5"/>
    </row>
    <row r="302" spans="1:13" x14ac:dyDescent="0.15">
      <c r="A302" s="5"/>
    </row>
    <row r="303" spans="1:13" x14ac:dyDescent="0.15">
      <c r="A303" s="5"/>
      <c r="K303" s="148"/>
      <c r="L303" s="148"/>
    </row>
    <row r="304" spans="1:13" x14ac:dyDescent="0.15">
      <c r="A304" s="5"/>
    </row>
    <row r="305" spans="1:12" x14ac:dyDescent="0.15">
      <c r="A305" s="5"/>
    </row>
    <row r="306" spans="1:12" x14ac:dyDescent="0.15">
      <c r="A306" s="5"/>
    </row>
    <row r="307" spans="1:12" x14ac:dyDescent="0.15">
      <c r="A307" s="5"/>
    </row>
    <row r="308" spans="1:12" x14ac:dyDescent="0.15">
      <c r="A308" s="5"/>
      <c r="K308" s="148"/>
      <c r="L308" s="148"/>
    </row>
    <row r="309" spans="1:12" x14ac:dyDescent="0.15">
      <c r="A309" s="5"/>
    </row>
    <row r="310" spans="1:12" x14ac:dyDescent="0.15">
      <c r="A310" s="5"/>
    </row>
    <row r="311" spans="1:12" x14ac:dyDescent="0.15">
      <c r="A311" s="5"/>
    </row>
    <row r="312" spans="1:12" x14ac:dyDescent="0.15">
      <c r="A312" s="5"/>
      <c r="K312" s="148"/>
    </row>
    <row r="313" spans="1:12" x14ac:dyDescent="0.15">
      <c r="A313" s="5"/>
      <c r="K313" s="148"/>
      <c r="L313" s="148"/>
    </row>
    <row r="314" spans="1:12" x14ac:dyDescent="0.15">
      <c r="A314" s="5"/>
      <c r="K314" s="148"/>
    </row>
    <row r="315" spans="1:12" x14ac:dyDescent="0.15">
      <c r="A315" s="5"/>
    </row>
    <row r="316" spans="1:12" x14ac:dyDescent="0.15">
      <c r="A316" s="5"/>
      <c r="K316" s="148"/>
      <c r="L316" s="148"/>
    </row>
    <row r="317" spans="1:12" x14ac:dyDescent="0.15">
      <c r="A317" s="5"/>
    </row>
    <row r="318" spans="1:12" x14ac:dyDescent="0.15">
      <c r="A318" s="5"/>
    </row>
    <row r="319" spans="1:12" x14ac:dyDescent="0.15">
      <c r="A319" s="5"/>
    </row>
    <row r="320" spans="1:12" x14ac:dyDescent="0.15">
      <c r="A320" s="5"/>
      <c r="K320" s="148"/>
      <c r="L320" s="148"/>
    </row>
    <row r="321" spans="1:11" x14ac:dyDescent="0.15">
      <c r="A321" s="5"/>
    </row>
    <row r="322" spans="1:11" x14ac:dyDescent="0.15">
      <c r="A322" s="5"/>
      <c r="K322" s="148"/>
    </row>
    <row r="323" spans="1:11" x14ac:dyDescent="0.15">
      <c r="A323" s="5"/>
      <c r="K323" s="148"/>
    </row>
    <row r="324" spans="1:11" x14ac:dyDescent="0.15">
      <c r="A324" s="5"/>
    </row>
    <row r="325" spans="1:11" x14ac:dyDescent="0.15">
      <c r="A325" s="5"/>
    </row>
    <row r="326" spans="1:11" x14ac:dyDescent="0.15">
      <c r="A326" s="5"/>
    </row>
    <row r="327" spans="1:11" x14ac:dyDescent="0.15">
      <c r="A327" s="5"/>
    </row>
    <row r="328" spans="1:11" x14ac:dyDescent="0.15">
      <c r="A328" s="5"/>
    </row>
    <row r="329" spans="1:11" x14ac:dyDescent="0.15">
      <c r="A329" s="5"/>
    </row>
    <row r="330" spans="1:11" x14ac:dyDescent="0.15">
      <c r="A330" s="5"/>
    </row>
    <row r="331" spans="1:11" x14ac:dyDescent="0.15">
      <c r="A331" s="5"/>
    </row>
    <row r="332" spans="1:11" x14ac:dyDescent="0.15">
      <c r="A332" s="5"/>
    </row>
    <row r="333" spans="1:11" x14ac:dyDescent="0.15">
      <c r="A333" s="5"/>
      <c r="K333" s="148"/>
    </row>
    <row r="334" spans="1:11" x14ac:dyDescent="0.15">
      <c r="A334" s="5"/>
    </row>
    <row r="335" spans="1:11" x14ac:dyDescent="0.15">
      <c r="A335" s="5"/>
    </row>
    <row r="336" spans="1:11" x14ac:dyDescent="0.15">
      <c r="A336" s="5"/>
      <c r="K336" s="148"/>
    </row>
    <row r="337" spans="1:12" x14ac:dyDescent="0.15">
      <c r="A337" s="5"/>
    </row>
    <row r="338" spans="1:12" x14ac:dyDescent="0.15">
      <c r="A338" s="5"/>
    </row>
    <row r="339" spans="1:12" x14ac:dyDescent="0.15">
      <c r="A339" s="5"/>
      <c r="K339" s="148"/>
    </row>
    <row r="340" spans="1:12" x14ac:dyDescent="0.15">
      <c r="A340" s="5"/>
    </row>
    <row r="341" spans="1:12" x14ac:dyDescent="0.15">
      <c r="A341" s="5"/>
    </row>
    <row r="342" spans="1:12" x14ac:dyDescent="0.15">
      <c r="A342" s="5"/>
      <c r="K342" s="148"/>
    </row>
    <row r="343" spans="1:12" x14ac:dyDescent="0.15">
      <c r="A343" s="5"/>
    </row>
    <row r="344" spans="1:12" x14ac:dyDescent="0.15">
      <c r="A344" s="5"/>
      <c r="K344" s="148"/>
      <c r="L344" s="148"/>
    </row>
    <row r="345" spans="1:12" x14ac:dyDescent="0.15">
      <c r="A345" s="5"/>
    </row>
    <row r="346" spans="1:12" x14ac:dyDescent="0.15">
      <c r="A346" s="5"/>
      <c r="K346" s="148"/>
      <c r="L346" s="148"/>
    </row>
    <row r="347" spans="1:12" x14ac:dyDescent="0.15">
      <c r="A347" s="5"/>
    </row>
    <row r="348" spans="1:12" x14ac:dyDescent="0.15">
      <c r="A348" s="5"/>
    </row>
    <row r="349" spans="1:12" x14ac:dyDescent="0.15">
      <c r="A349" s="5"/>
    </row>
    <row r="350" spans="1:12" x14ac:dyDescent="0.15">
      <c r="A350" s="5"/>
    </row>
    <row r="351" spans="1:12" x14ac:dyDescent="0.15">
      <c r="A351" s="5"/>
      <c r="K351" s="148"/>
      <c r="L351" s="148"/>
    </row>
    <row r="352" spans="1:12" x14ac:dyDescent="0.15">
      <c r="A352" s="5"/>
    </row>
    <row r="353" spans="1:12" x14ac:dyDescent="0.15">
      <c r="A353" s="5"/>
    </row>
    <row r="354" spans="1:12" x14ac:dyDescent="0.15">
      <c r="A354" s="5"/>
    </row>
    <row r="355" spans="1:12" x14ac:dyDescent="0.15">
      <c r="A355" s="5"/>
    </row>
    <row r="356" spans="1:12" x14ac:dyDescent="0.15">
      <c r="A356" s="5"/>
      <c r="K356" s="148"/>
      <c r="L356" s="148"/>
    </row>
    <row r="357" spans="1:12" x14ac:dyDescent="0.15">
      <c r="A357" s="5"/>
    </row>
    <row r="358" spans="1:12" x14ac:dyDescent="0.15">
      <c r="A358" s="5"/>
    </row>
    <row r="359" spans="1:12" x14ac:dyDescent="0.15">
      <c r="A359" s="5"/>
    </row>
    <row r="360" spans="1:12" x14ac:dyDescent="0.15">
      <c r="A360" s="5"/>
      <c r="K360" s="148"/>
    </row>
    <row r="361" spans="1:12" x14ac:dyDescent="0.15">
      <c r="A361" s="5"/>
    </row>
    <row r="362" spans="1:12" x14ac:dyDescent="0.15">
      <c r="A362" s="5"/>
    </row>
    <row r="363" spans="1:12" x14ac:dyDescent="0.15">
      <c r="A363" s="5"/>
      <c r="K363" s="148"/>
      <c r="L363" s="148"/>
    </row>
    <row r="364" spans="1:12" x14ac:dyDescent="0.15">
      <c r="A364" s="5"/>
    </row>
    <row r="365" spans="1:12" x14ac:dyDescent="0.15">
      <c r="A365" s="5"/>
      <c r="K365" s="148"/>
      <c r="L365" s="148"/>
    </row>
    <row r="366" spans="1:12" x14ac:dyDescent="0.15">
      <c r="A366" s="5"/>
    </row>
    <row r="367" spans="1:12" x14ac:dyDescent="0.15">
      <c r="A367" s="5"/>
    </row>
    <row r="368" spans="1:12" x14ac:dyDescent="0.15">
      <c r="A368" s="5"/>
      <c r="K368" s="148"/>
      <c r="L368" s="148"/>
    </row>
    <row r="369" spans="1:12" x14ac:dyDescent="0.15">
      <c r="A369" s="5"/>
    </row>
    <row r="370" spans="1:12" x14ac:dyDescent="0.15">
      <c r="A370" s="5"/>
    </row>
    <row r="371" spans="1:12" x14ac:dyDescent="0.15">
      <c r="A371" s="5"/>
    </row>
    <row r="372" spans="1:12" x14ac:dyDescent="0.15">
      <c r="A372" s="5"/>
    </row>
    <row r="373" spans="1:12" x14ac:dyDescent="0.15">
      <c r="A373" s="5"/>
    </row>
    <row r="374" spans="1:12" x14ac:dyDescent="0.15">
      <c r="A374" s="5"/>
    </row>
    <row r="375" spans="1:12" x14ac:dyDescent="0.15">
      <c r="A375" s="5"/>
      <c r="H375" s="148"/>
      <c r="K375" s="148"/>
      <c r="L375" s="148"/>
    </row>
    <row r="376" spans="1:12" x14ac:dyDescent="0.15">
      <c r="A376" s="5"/>
    </row>
    <row r="377" spans="1:12" x14ac:dyDescent="0.15">
      <c r="A377" s="5"/>
    </row>
    <row r="378" spans="1:12" x14ac:dyDescent="0.15">
      <c r="A378" s="5"/>
      <c r="K378" s="148"/>
    </row>
    <row r="379" spans="1:12" x14ac:dyDescent="0.15">
      <c r="A379" s="5"/>
    </row>
    <row r="380" spans="1:12" x14ac:dyDescent="0.15">
      <c r="A380" s="5"/>
    </row>
    <row r="381" spans="1:12" x14ac:dyDescent="0.15">
      <c r="A381" s="5"/>
    </row>
    <row r="382" spans="1:12" x14ac:dyDescent="0.15">
      <c r="A382" s="5"/>
    </row>
    <row r="383" spans="1:12" x14ac:dyDescent="0.15">
      <c r="A383" s="5"/>
    </row>
    <row r="384" spans="1:12" x14ac:dyDescent="0.15">
      <c r="A384" s="5"/>
    </row>
    <row r="385" spans="1:12" x14ac:dyDescent="0.15">
      <c r="A385" s="5"/>
      <c r="K385" s="148"/>
    </row>
    <row r="386" spans="1:12" x14ac:dyDescent="0.15">
      <c r="A386" s="5"/>
      <c r="K386" s="148"/>
      <c r="L386" s="148"/>
    </row>
    <row r="387" spans="1:12" x14ac:dyDescent="0.15">
      <c r="A387" s="5"/>
    </row>
    <row r="388" spans="1:12" x14ac:dyDescent="0.15">
      <c r="A388" s="5"/>
      <c r="K388" s="148"/>
    </row>
    <row r="389" spans="1:12" x14ac:dyDescent="0.15">
      <c r="A389" s="5"/>
    </row>
    <row r="390" spans="1:12" x14ac:dyDescent="0.15">
      <c r="A390" s="5"/>
    </row>
    <row r="391" spans="1:12" x14ac:dyDescent="0.15">
      <c r="A391" s="5"/>
    </row>
    <row r="392" spans="1:12" x14ac:dyDescent="0.15">
      <c r="A392" s="5"/>
    </row>
    <row r="393" spans="1:12" x14ac:dyDescent="0.15">
      <c r="A393" s="5"/>
    </row>
    <row r="394" spans="1:12" x14ac:dyDescent="0.15">
      <c r="A394" s="5"/>
    </row>
    <row r="395" spans="1:12" x14ac:dyDescent="0.15">
      <c r="A395" s="5"/>
    </row>
    <row r="396" spans="1:12" x14ac:dyDescent="0.15">
      <c r="A396" s="5"/>
    </row>
    <row r="397" spans="1:12" x14ac:dyDescent="0.15">
      <c r="A397" s="5"/>
    </row>
    <row r="398" spans="1:12" x14ac:dyDescent="0.15">
      <c r="A398" s="5"/>
    </row>
    <row r="399" spans="1:12" x14ac:dyDescent="0.15">
      <c r="A399" s="5"/>
    </row>
    <row r="400" spans="1:12" x14ac:dyDescent="0.15">
      <c r="A400" s="5"/>
      <c r="K400" s="148"/>
      <c r="L400" s="148"/>
    </row>
    <row r="401" spans="1:12" x14ac:dyDescent="0.15">
      <c r="A401" s="5"/>
    </row>
    <row r="402" spans="1:12" x14ac:dyDescent="0.15">
      <c r="A402" s="5"/>
      <c r="K402" s="148"/>
    </row>
    <row r="403" spans="1:12" x14ac:dyDescent="0.15">
      <c r="A403" s="5"/>
    </row>
    <row r="404" spans="1:12" x14ac:dyDescent="0.15">
      <c r="A404" s="5"/>
    </row>
    <row r="405" spans="1:12" x14ac:dyDescent="0.15">
      <c r="A405" s="5"/>
      <c r="K405" s="148"/>
      <c r="L405" s="148"/>
    </row>
    <row r="406" spans="1:12" x14ac:dyDescent="0.15">
      <c r="A406" s="5"/>
    </row>
    <row r="407" spans="1:12" x14ac:dyDescent="0.15">
      <c r="A407" s="5"/>
      <c r="K407" s="148"/>
    </row>
    <row r="408" spans="1:12" x14ac:dyDescent="0.15">
      <c r="A408" s="5"/>
    </row>
    <row r="409" spans="1:12" x14ac:dyDescent="0.15">
      <c r="A409" s="5"/>
    </row>
    <row r="410" spans="1:12" x14ac:dyDescent="0.15">
      <c r="A410" s="5"/>
    </row>
    <row r="411" spans="1:12" x14ac:dyDescent="0.15">
      <c r="A411" s="5"/>
    </row>
    <row r="412" spans="1:12" x14ac:dyDescent="0.15">
      <c r="A412" s="5"/>
    </row>
    <row r="413" spans="1:12" x14ac:dyDescent="0.15">
      <c r="A413" s="5"/>
    </row>
    <row r="414" spans="1:12" x14ac:dyDescent="0.15">
      <c r="A414" s="5"/>
    </row>
    <row r="415" spans="1:12" x14ac:dyDescent="0.15">
      <c r="A415" s="5"/>
    </row>
    <row r="416" spans="1:12" x14ac:dyDescent="0.15">
      <c r="A416" s="5"/>
    </row>
    <row r="417" spans="1:11" x14ac:dyDescent="0.15">
      <c r="A417" s="5"/>
    </row>
    <row r="418" spans="1:11" x14ac:dyDescent="0.15">
      <c r="A418" s="5"/>
    </row>
    <row r="419" spans="1:11" x14ac:dyDescent="0.15">
      <c r="A419" s="5"/>
    </row>
    <row r="420" spans="1:11" x14ac:dyDescent="0.15">
      <c r="A420" s="5"/>
    </row>
    <row r="421" spans="1:11" x14ac:dyDescent="0.15">
      <c r="A421" s="5"/>
    </row>
    <row r="422" spans="1:11" x14ac:dyDescent="0.15">
      <c r="A422" s="5"/>
    </row>
    <row r="423" spans="1:11" x14ac:dyDescent="0.15">
      <c r="A423" s="5"/>
    </row>
    <row r="424" spans="1:11" x14ac:dyDescent="0.15">
      <c r="A424" s="5"/>
    </row>
    <row r="425" spans="1:11" x14ac:dyDescent="0.15">
      <c r="A425" s="5"/>
    </row>
    <row r="426" spans="1:11" x14ac:dyDescent="0.15">
      <c r="A426" s="5"/>
    </row>
    <row r="427" spans="1:11" x14ac:dyDescent="0.15">
      <c r="A427" s="5"/>
    </row>
    <row r="428" spans="1:11" x14ac:dyDescent="0.15">
      <c r="A428" s="5"/>
      <c r="K428" s="148"/>
    </row>
    <row r="429" spans="1:11" x14ac:dyDescent="0.15">
      <c r="A429" s="5"/>
    </row>
    <row r="430" spans="1:11" x14ac:dyDescent="0.15">
      <c r="A430" s="5"/>
    </row>
    <row r="431" spans="1:11" x14ac:dyDescent="0.15">
      <c r="A431" s="5"/>
    </row>
    <row r="432" spans="1:11" x14ac:dyDescent="0.15">
      <c r="A432" s="5"/>
    </row>
    <row r="433" spans="1:11" x14ac:dyDescent="0.15">
      <c r="A433" s="5"/>
    </row>
    <row r="434" spans="1:11" x14ac:dyDescent="0.15">
      <c r="A434" s="5"/>
    </row>
    <row r="435" spans="1:11" x14ac:dyDescent="0.15">
      <c r="A435" s="5"/>
      <c r="K435" s="148"/>
    </row>
    <row r="436" spans="1:11" x14ac:dyDescent="0.15">
      <c r="A436" s="5"/>
    </row>
    <row r="437" spans="1:11" x14ac:dyDescent="0.15">
      <c r="A437" s="5"/>
    </row>
    <row r="438" spans="1:11" x14ac:dyDescent="0.15">
      <c r="A438" s="5"/>
    </row>
    <row r="439" spans="1:11" x14ac:dyDescent="0.15">
      <c r="A439" s="5"/>
    </row>
    <row r="440" spans="1:11" x14ac:dyDescent="0.15">
      <c r="A440" s="5"/>
    </row>
    <row r="441" spans="1:11" x14ac:dyDescent="0.15">
      <c r="A441" s="5"/>
    </row>
    <row r="442" spans="1:11" x14ac:dyDescent="0.15">
      <c r="A442" s="5"/>
    </row>
    <row r="443" spans="1:11" x14ac:dyDescent="0.15">
      <c r="A443" s="5"/>
    </row>
    <row r="444" spans="1:11" x14ac:dyDescent="0.15">
      <c r="A444" s="5"/>
    </row>
    <row r="445" spans="1:11" x14ac:dyDescent="0.15">
      <c r="A445" s="5"/>
    </row>
    <row r="446" spans="1:11" x14ac:dyDescent="0.15">
      <c r="A446" s="5"/>
    </row>
    <row r="447" spans="1:11" x14ac:dyDescent="0.15">
      <c r="A447" s="5"/>
    </row>
    <row r="448" spans="1:11" x14ac:dyDescent="0.15">
      <c r="A448" s="5"/>
    </row>
    <row r="449" spans="1:11" x14ac:dyDescent="0.15">
      <c r="A449" s="5"/>
    </row>
    <row r="450" spans="1:11" x14ac:dyDescent="0.15">
      <c r="A450" s="5"/>
    </row>
    <row r="451" spans="1:11" x14ac:dyDescent="0.15">
      <c r="A451" s="5"/>
    </row>
    <row r="452" spans="1:11" x14ac:dyDescent="0.15">
      <c r="A452" s="5"/>
    </row>
    <row r="453" spans="1:11" x14ac:dyDescent="0.15">
      <c r="A453" s="5"/>
    </row>
    <row r="454" spans="1:11" x14ac:dyDescent="0.15">
      <c r="A454" s="5"/>
    </row>
    <row r="455" spans="1:11" x14ac:dyDescent="0.15">
      <c r="A455" s="5"/>
    </row>
    <row r="456" spans="1:11" x14ac:dyDescent="0.15">
      <c r="A456" s="5"/>
      <c r="K456" s="148"/>
    </row>
    <row r="457" spans="1:11" x14ac:dyDescent="0.15">
      <c r="A457" s="5"/>
    </row>
    <row r="458" spans="1:11" x14ac:dyDescent="0.15">
      <c r="A458" s="5"/>
    </row>
    <row r="459" spans="1:11" x14ac:dyDescent="0.15">
      <c r="A459" s="5"/>
    </row>
    <row r="460" spans="1:11" x14ac:dyDescent="0.15">
      <c r="A460" s="5"/>
    </row>
    <row r="461" spans="1:11" x14ac:dyDescent="0.15">
      <c r="A461" s="5"/>
      <c r="K461" s="148"/>
    </row>
    <row r="462" spans="1:11" x14ac:dyDescent="0.15">
      <c r="A462" s="5"/>
    </row>
    <row r="463" spans="1:11" x14ac:dyDescent="0.15">
      <c r="A463" s="5"/>
    </row>
    <row r="464" spans="1:11" x14ac:dyDescent="0.15">
      <c r="A464" s="5"/>
    </row>
    <row r="465" spans="1:1" x14ac:dyDescent="0.15">
      <c r="A465" s="5"/>
    </row>
    <row r="466" spans="1:1" x14ac:dyDescent="0.15">
      <c r="A466" s="5"/>
    </row>
    <row r="467" spans="1:1" x14ac:dyDescent="0.15">
      <c r="A467" s="5"/>
    </row>
    <row r="468" spans="1:1" x14ac:dyDescent="0.15">
      <c r="A468" s="5"/>
    </row>
    <row r="469" spans="1:1" x14ac:dyDescent="0.15">
      <c r="A469" s="5"/>
    </row>
    <row r="470" spans="1:1" x14ac:dyDescent="0.15">
      <c r="A470" s="5"/>
    </row>
    <row r="471" spans="1:1" x14ac:dyDescent="0.15">
      <c r="A471" s="5"/>
    </row>
    <row r="472" spans="1:1" x14ac:dyDescent="0.15">
      <c r="A472" s="5"/>
    </row>
    <row r="473" spans="1:1" x14ac:dyDescent="0.15">
      <c r="A473" s="5"/>
    </row>
    <row r="474" spans="1:1" x14ac:dyDescent="0.15">
      <c r="A474" s="5"/>
    </row>
    <row r="475" spans="1:1" x14ac:dyDescent="0.15">
      <c r="A475" s="5"/>
    </row>
    <row r="476" spans="1:1" x14ac:dyDescent="0.15">
      <c r="A476" s="5"/>
    </row>
    <row r="477" spans="1:1" x14ac:dyDescent="0.15">
      <c r="A477" s="5"/>
    </row>
    <row r="478" spans="1:1" x14ac:dyDescent="0.15">
      <c r="A478" s="5"/>
    </row>
    <row r="479" spans="1:1" x14ac:dyDescent="0.15">
      <c r="A479" s="5"/>
    </row>
    <row r="480" spans="1:1" x14ac:dyDescent="0.15">
      <c r="A480" s="5"/>
    </row>
    <row r="481" spans="1:1" x14ac:dyDescent="0.15">
      <c r="A481" s="5"/>
    </row>
    <row r="482" spans="1:1" x14ac:dyDescent="0.15">
      <c r="A482" s="5"/>
    </row>
    <row r="483" spans="1:1" x14ac:dyDescent="0.15">
      <c r="A483" s="5"/>
    </row>
    <row r="484" spans="1:1" x14ac:dyDescent="0.15">
      <c r="A484" s="5"/>
    </row>
    <row r="485" spans="1:1" x14ac:dyDescent="0.15">
      <c r="A485" s="5"/>
    </row>
    <row r="486" spans="1:1" x14ac:dyDescent="0.15">
      <c r="A486" s="5"/>
    </row>
    <row r="487" spans="1:1" x14ac:dyDescent="0.15">
      <c r="A487" s="5"/>
    </row>
    <row r="488" spans="1:1" x14ac:dyDescent="0.15">
      <c r="A488" s="5"/>
    </row>
    <row r="489" spans="1:1" x14ac:dyDescent="0.15">
      <c r="A489" s="5"/>
    </row>
    <row r="490" spans="1:1" x14ac:dyDescent="0.15">
      <c r="A490" s="5"/>
    </row>
    <row r="491" spans="1:1" x14ac:dyDescent="0.15">
      <c r="A491" s="5"/>
    </row>
    <row r="492" spans="1:1" x14ac:dyDescent="0.15">
      <c r="A492" s="5"/>
    </row>
    <row r="493" spans="1:1" x14ac:dyDescent="0.15">
      <c r="A493" s="5"/>
    </row>
    <row r="494" spans="1:1" x14ac:dyDescent="0.15">
      <c r="A494" s="5"/>
    </row>
    <row r="495" spans="1:1" x14ac:dyDescent="0.15">
      <c r="A495" s="5"/>
    </row>
    <row r="496" spans="1:1" x14ac:dyDescent="0.15">
      <c r="A496" s="5"/>
    </row>
    <row r="497" spans="1:1" x14ac:dyDescent="0.15">
      <c r="A497" s="5"/>
    </row>
    <row r="498" spans="1:1" x14ac:dyDescent="0.15">
      <c r="A498" s="5"/>
    </row>
    <row r="499" spans="1:1" x14ac:dyDescent="0.15">
      <c r="A499" s="5"/>
    </row>
    <row r="500" spans="1:1" x14ac:dyDescent="0.15">
      <c r="A500" s="5"/>
    </row>
    <row r="501" spans="1:1" x14ac:dyDescent="0.15">
      <c r="A501" s="5"/>
    </row>
    <row r="502" spans="1:1" x14ac:dyDescent="0.15">
      <c r="A502" s="5"/>
    </row>
    <row r="503" spans="1:1" x14ac:dyDescent="0.15">
      <c r="A503" s="5"/>
    </row>
    <row r="504" spans="1:1" x14ac:dyDescent="0.15">
      <c r="A504" s="5"/>
    </row>
    <row r="505" spans="1:1" x14ac:dyDescent="0.15">
      <c r="A505" s="5"/>
    </row>
    <row r="506" spans="1:1" x14ac:dyDescent="0.15">
      <c r="A506" s="5"/>
    </row>
    <row r="507" spans="1:1" x14ac:dyDescent="0.15">
      <c r="A507" s="5"/>
    </row>
    <row r="508" spans="1:1" x14ac:dyDescent="0.15">
      <c r="A508" s="5"/>
    </row>
    <row r="509" spans="1:1" x14ac:dyDescent="0.15">
      <c r="A509" s="5"/>
    </row>
    <row r="510" spans="1:1" x14ac:dyDescent="0.15">
      <c r="A510" s="5"/>
    </row>
    <row r="511" spans="1:1" x14ac:dyDescent="0.15">
      <c r="A511" s="5"/>
    </row>
    <row r="512" spans="1:1" x14ac:dyDescent="0.15">
      <c r="A512" s="5"/>
    </row>
    <row r="513" spans="1:12" x14ac:dyDescent="0.15">
      <c r="A513" s="5"/>
    </row>
    <row r="514" spans="1:12" x14ac:dyDescent="0.15">
      <c r="A514" s="5"/>
      <c r="K514" s="148"/>
      <c r="L514" s="148"/>
    </row>
    <row r="515" spans="1:12" x14ac:dyDescent="0.15">
      <c r="A515" s="5"/>
    </row>
    <row r="516" spans="1:12" x14ac:dyDescent="0.15">
      <c r="A516" s="5"/>
    </row>
    <row r="517" spans="1:12" x14ac:dyDescent="0.15">
      <c r="A517" s="5"/>
    </row>
    <row r="518" spans="1:12" x14ac:dyDescent="0.15">
      <c r="A518" s="5"/>
    </row>
    <row r="519" spans="1:12" x14ac:dyDescent="0.15">
      <c r="A519" s="5"/>
    </row>
    <row r="520" spans="1:12" x14ac:dyDescent="0.15">
      <c r="A520" s="5"/>
      <c r="K520" s="148"/>
    </row>
    <row r="521" spans="1:12" x14ac:dyDescent="0.15">
      <c r="A521" s="5"/>
    </row>
    <row r="522" spans="1:12" x14ac:dyDescent="0.15">
      <c r="A522" s="5"/>
    </row>
    <row r="523" spans="1:12" x14ac:dyDescent="0.15">
      <c r="A523" s="5"/>
    </row>
    <row r="524" spans="1:12" x14ac:dyDescent="0.15">
      <c r="A524" s="5"/>
    </row>
    <row r="525" spans="1:12" x14ac:dyDescent="0.15">
      <c r="A525" s="5"/>
    </row>
    <row r="526" spans="1:12" x14ac:dyDescent="0.15">
      <c r="A526" s="5"/>
    </row>
    <row r="527" spans="1:12" x14ac:dyDescent="0.15">
      <c r="A527" s="5"/>
    </row>
    <row r="528" spans="1:12" x14ac:dyDescent="0.15">
      <c r="A528" s="5"/>
      <c r="K528" s="148"/>
    </row>
    <row r="529" spans="1:1" x14ac:dyDescent="0.15">
      <c r="A529" s="5"/>
    </row>
    <row r="530" spans="1:1" x14ac:dyDescent="0.15">
      <c r="A530" s="5"/>
    </row>
    <row r="531" spans="1:1" x14ac:dyDescent="0.15">
      <c r="A531" s="5"/>
    </row>
    <row r="532" spans="1:1" x14ac:dyDescent="0.15">
      <c r="A532" s="5"/>
    </row>
    <row r="533" spans="1:1" x14ac:dyDescent="0.15">
      <c r="A533" s="5"/>
    </row>
    <row r="534" spans="1:1" x14ac:dyDescent="0.15">
      <c r="A534" s="5"/>
    </row>
    <row r="535" spans="1:1" x14ac:dyDescent="0.15">
      <c r="A535" s="5"/>
    </row>
    <row r="536" spans="1:1" x14ac:dyDescent="0.15">
      <c r="A536" s="5"/>
    </row>
    <row r="537" spans="1:1" x14ac:dyDescent="0.15">
      <c r="A537" s="5"/>
    </row>
    <row r="538" spans="1:1" x14ac:dyDescent="0.15">
      <c r="A538" s="5"/>
    </row>
    <row r="539" spans="1:1" x14ac:dyDescent="0.15">
      <c r="A539" s="5"/>
    </row>
    <row r="540" spans="1:1" x14ac:dyDescent="0.15">
      <c r="A540" s="5"/>
    </row>
    <row r="541" spans="1:1" x14ac:dyDescent="0.15">
      <c r="A541" s="5"/>
    </row>
    <row r="542" spans="1:1" x14ac:dyDescent="0.15">
      <c r="A542" s="5"/>
    </row>
    <row r="543" spans="1:1" x14ac:dyDescent="0.15">
      <c r="A543" s="5"/>
    </row>
    <row r="544" spans="1:1" x14ac:dyDescent="0.15">
      <c r="A544" s="5"/>
    </row>
    <row r="545" spans="1:11" x14ac:dyDescent="0.15">
      <c r="A545" s="5"/>
    </row>
    <row r="546" spans="1:11" x14ac:dyDescent="0.15">
      <c r="A546" s="5"/>
      <c r="K546" s="148"/>
    </row>
    <row r="547" spans="1:11" x14ac:dyDescent="0.15">
      <c r="A547" s="5"/>
      <c r="K547" s="148"/>
    </row>
    <row r="548" spans="1:11" x14ac:dyDescent="0.15">
      <c r="A548" s="5"/>
    </row>
    <row r="549" spans="1:11" x14ac:dyDescent="0.15">
      <c r="A549" s="5"/>
    </row>
    <row r="550" spans="1:11" x14ac:dyDescent="0.15">
      <c r="A550" s="5"/>
    </row>
    <row r="551" spans="1:11" x14ac:dyDescent="0.15">
      <c r="A551" s="5"/>
    </row>
    <row r="552" spans="1:11" x14ac:dyDescent="0.15">
      <c r="A552" s="5"/>
    </row>
    <row r="553" spans="1:11" x14ac:dyDescent="0.15">
      <c r="A553" s="5"/>
    </row>
    <row r="554" spans="1:11" x14ac:dyDescent="0.15">
      <c r="A554" s="5"/>
    </row>
    <row r="555" spans="1:11" x14ac:dyDescent="0.15">
      <c r="A555" s="5"/>
    </row>
    <row r="556" spans="1:11" x14ac:dyDescent="0.15">
      <c r="A556" s="5"/>
    </row>
    <row r="557" spans="1:11" x14ac:dyDescent="0.15">
      <c r="A557" s="5"/>
    </row>
    <row r="558" spans="1:11" x14ac:dyDescent="0.15">
      <c r="A558" s="5"/>
    </row>
    <row r="559" spans="1:11" x14ac:dyDescent="0.15">
      <c r="A559" s="5"/>
    </row>
    <row r="560" spans="1:11" x14ac:dyDescent="0.15">
      <c r="A560" s="5"/>
    </row>
    <row r="561" spans="1:11" x14ac:dyDescent="0.15">
      <c r="A561" s="5"/>
    </row>
    <row r="562" spans="1:11" x14ac:dyDescent="0.15">
      <c r="A562" s="5"/>
    </row>
    <row r="563" spans="1:11" x14ac:dyDescent="0.15">
      <c r="A563" s="5"/>
    </row>
    <row r="564" spans="1:11" x14ac:dyDescent="0.15">
      <c r="A564" s="5"/>
    </row>
    <row r="565" spans="1:11" x14ac:dyDescent="0.15">
      <c r="A565" s="5"/>
      <c r="K565" s="148"/>
    </row>
    <row r="566" spans="1:11" x14ac:dyDescent="0.15">
      <c r="A566" s="5"/>
    </row>
    <row r="567" spans="1:11" x14ac:dyDescent="0.15">
      <c r="A567" s="5"/>
    </row>
    <row r="568" spans="1:11" x14ac:dyDescent="0.15">
      <c r="A568" s="5"/>
    </row>
    <row r="569" spans="1:11" x14ac:dyDescent="0.15">
      <c r="A569" s="5"/>
    </row>
    <row r="570" spans="1:11" x14ac:dyDescent="0.15">
      <c r="A570" s="5"/>
    </row>
    <row r="571" spans="1:11" x14ac:dyDescent="0.15">
      <c r="A571" s="5"/>
    </row>
    <row r="572" spans="1:11" x14ac:dyDescent="0.15">
      <c r="A572" s="5"/>
    </row>
    <row r="573" spans="1:11" x14ac:dyDescent="0.15">
      <c r="A573" s="5"/>
    </row>
    <row r="574" spans="1:11" x14ac:dyDescent="0.15">
      <c r="A574" s="5"/>
    </row>
    <row r="575" spans="1:11" x14ac:dyDescent="0.15">
      <c r="A575" s="5"/>
    </row>
    <row r="576" spans="1:11" x14ac:dyDescent="0.15">
      <c r="A576" s="5"/>
    </row>
    <row r="577" spans="1:11" x14ac:dyDescent="0.15">
      <c r="A577" s="5"/>
    </row>
    <row r="578" spans="1:11" x14ac:dyDescent="0.15">
      <c r="A578" s="5"/>
    </row>
    <row r="579" spans="1:11" x14ac:dyDescent="0.15">
      <c r="A579" s="5"/>
    </row>
    <row r="580" spans="1:11" x14ac:dyDescent="0.15">
      <c r="A580" s="5"/>
    </row>
    <row r="581" spans="1:11" x14ac:dyDescent="0.15">
      <c r="A581" s="5"/>
    </row>
    <row r="582" spans="1:11" x14ac:dyDescent="0.15">
      <c r="A582" s="5"/>
    </row>
    <row r="583" spans="1:11" x14ac:dyDescent="0.15">
      <c r="A583" s="5"/>
    </row>
    <row r="584" spans="1:11" x14ac:dyDescent="0.15">
      <c r="A584" s="5"/>
      <c r="K584" s="148"/>
    </row>
    <row r="585" spans="1:11" x14ac:dyDescent="0.15">
      <c r="A585" s="5"/>
    </row>
    <row r="586" spans="1:11" x14ac:dyDescent="0.15">
      <c r="A586" s="5"/>
    </row>
    <row r="587" spans="1:11" x14ac:dyDescent="0.15">
      <c r="A587" s="5"/>
    </row>
    <row r="588" spans="1:11" x14ac:dyDescent="0.15">
      <c r="A588" s="5"/>
    </row>
    <row r="589" spans="1:11" x14ac:dyDescent="0.15">
      <c r="A589" s="5"/>
    </row>
    <row r="590" spans="1:11" x14ac:dyDescent="0.15">
      <c r="A590" s="5"/>
    </row>
    <row r="591" spans="1:11" x14ac:dyDescent="0.15">
      <c r="A591" s="5"/>
    </row>
    <row r="592" spans="1:11" x14ac:dyDescent="0.15">
      <c r="A592" s="5"/>
    </row>
    <row r="593" spans="1:1" x14ac:dyDescent="0.15">
      <c r="A593" s="5"/>
    </row>
    <row r="594" spans="1:1" x14ac:dyDescent="0.15">
      <c r="A594" s="5"/>
    </row>
    <row r="595" spans="1:1" x14ac:dyDescent="0.15">
      <c r="A595" s="5"/>
    </row>
    <row r="596" spans="1:1" x14ac:dyDescent="0.15">
      <c r="A596" s="5"/>
    </row>
    <row r="597" spans="1:1" x14ac:dyDescent="0.15">
      <c r="A597" s="5"/>
    </row>
    <row r="598" spans="1:1" x14ac:dyDescent="0.15">
      <c r="A598" s="5"/>
    </row>
    <row r="599" spans="1:1" x14ac:dyDescent="0.15">
      <c r="A599" s="5"/>
    </row>
    <row r="600" spans="1:1" x14ac:dyDescent="0.15">
      <c r="A600" s="5"/>
    </row>
    <row r="601" spans="1:1" x14ac:dyDescent="0.15">
      <c r="A601" s="5"/>
    </row>
    <row r="602" spans="1:1" x14ac:dyDescent="0.15">
      <c r="A602" s="5"/>
    </row>
    <row r="603" spans="1:1" x14ac:dyDescent="0.15">
      <c r="A603" s="5"/>
    </row>
    <row r="604" spans="1:1" x14ac:dyDescent="0.15">
      <c r="A604" s="5"/>
    </row>
    <row r="605" spans="1:1" x14ac:dyDescent="0.15">
      <c r="A605" s="5"/>
    </row>
    <row r="606" spans="1:1" x14ac:dyDescent="0.15">
      <c r="A606" s="5"/>
    </row>
    <row r="607" spans="1:1" x14ac:dyDescent="0.15">
      <c r="A607" s="5"/>
    </row>
    <row r="608" spans="1:1" x14ac:dyDescent="0.15">
      <c r="A608" s="5"/>
    </row>
    <row r="609" spans="1:11" x14ac:dyDescent="0.15">
      <c r="A609" s="5"/>
    </row>
    <row r="610" spans="1:11" x14ac:dyDescent="0.15">
      <c r="A610" s="5"/>
    </row>
    <row r="611" spans="1:11" x14ac:dyDescent="0.15">
      <c r="A611" s="5"/>
    </row>
    <row r="612" spans="1:11" x14ac:dyDescent="0.15">
      <c r="A612" s="5"/>
    </row>
    <row r="613" spans="1:11" x14ac:dyDescent="0.15">
      <c r="A613" s="5"/>
    </row>
    <row r="614" spans="1:11" x14ac:dyDescent="0.15">
      <c r="A614" s="5"/>
    </row>
    <row r="615" spans="1:11" x14ac:dyDescent="0.15">
      <c r="A615" s="5"/>
    </row>
    <row r="616" spans="1:11" x14ac:dyDescent="0.15">
      <c r="A616" s="5"/>
    </row>
    <row r="617" spans="1:11" x14ac:dyDescent="0.15">
      <c r="A617" s="5"/>
    </row>
    <row r="618" spans="1:11" x14ac:dyDescent="0.15">
      <c r="A618" s="5"/>
      <c r="K618" s="148"/>
    </row>
    <row r="619" spans="1:11" x14ac:dyDescent="0.15">
      <c r="A619" s="5"/>
    </row>
    <row r="620" spans="1:11" x14ac:dyDescent="0.15">
      <c r="A620" s="5"/>
    </row>
    <row r="621" spans="1:11" x14ac:dyDescent="0.15">
      <c r="A621" s="5"/>
    </row>
    <row r="622" spans="1:11" x14ac:dyDescent="0.15">
      <c r="A622" s="5"/>
      <c r="K622" s="148"/>
    </row>
    <row r="623" spans="1:11" x14ac:dyDescent="0.15">
      <c r="A623" s="5"/>
    </row>
    <row r="624" spans="1:11" x14ac:dyDescent="0.15">
      <c r="A624" s="5"/>
    </row>
    <row r="625" spans="1:11" x14ac:dyDescent="0.15">
      <c r="A625" s="5"/>
    </row>
    <row r="626" spans="1:11" x14ac:dyDescent="0.15">
      <c r="A626" s="5"/>
    </row>
    <row r="627" spans="1:11" x14ac:dyDescent="0.15">
      <c r="A627" s="5"/>
    </row>
    <row r="628" spans="1:11" x14ac:dyDescent="0.15">
      <c r="A628" s="5"/>
    </row>
    <row r="629" spans="1:11" x14ac:dyDescent="0.15">
      <c r="A629" s="5"/>
    </row>
    <row r="630" spans="1:11" x14ac:dyDescent="0.15">
      <c r="A630" s="5"/>
    </row>
    <row r="631" spans="1:11" x14ac:dyDescent="0.15">
      <c r="A631" s="5"/>
    </row>
    <row r="632" spans="1:11" x14ac:dyDescent="0.15">
      <c r="A632" s="5"/>
    </row>
    <row r="633" spans="1:11" x14ac:dyDescent="0.15">
      <c r="A633" s="5"/>
    </row>
    <row r="634" spans="1:11" x14ac:dyDescent="0.15">
      <c r="A634" s="5"/>
      <c r="K634" s="148"/>
    </row>
    <row r="635" spans="1:11" x14ac:dyDescent="0.15">
      <c r="A635" s="5"/>
    </row>
    <row r="636" spans="1:11" x14ac:dyDescent="0.15">
      <c r="A636" s="5"/>
    </row>
    <row r="637" spans="1:11" x14ac:dyDescent="0.15">
      <c r="A637" s="5"/>
    </row>
    <row r="638" spans="1:11" x14ac:dyDescent="0.15">
      <c r="A638" s="5"/>
    </row>
    <row r="639" spans="1:11" x14ac:dyDescent="0.15">
      <c r="A639" s="5"/>
    </row>
    <row r="640" spans="1:11" x14ac:dyDescent="0.15">
      <c r="A640" s="5"/>
    </row>
    <row r="641" spans="1:11" x14ac:dyDescent="0.15">
      <c r="A641" s="5"/>
    </row>
    <row r="642" spans="1:11" x14ac:dyDescent="0.15">
      <c r="A642" s="5"/>
    </row>
    <row r="643" spans="1:11" x14ac:dyDescent="0.15">
      <c r="A643" s="5"/>
    </row>
    <row r="644" spans="1:11" x14ac:dyDescent="0.15">
      <c r="A644" s="5"/>
    </row>
    <row r="645" spans="1:11" x14ac:dyDescent="0.15">
      <c r="A645" s="5"/>
    </row>
    <row r="646" spans="1:11" x14ac:dyDescent="0.15">
      <c r="A646" s="5"/>
    </row>
    <row r="647" spans="1:11" x14ac:dyDescent="0.15">
      <c r="A647" s="5"/>
    </row>
    <row r="648" spans="1:11" x14ac:dyDescent="0.15">
      <c r="A648" s="5"/>
    </row>
    <row r="649" spans="1:11" x14ac:dyDescent="0.15">
      <c r="A649" s="5"/>
    </row>
    <row r="650" spans="1:11" x14ac:dyDescent="0.15">
      <c r="A650" s="5"/>
    </row>
    <row r="651" spans="1:11" x14ac:dyDescent="0.15">
      <c r="A651" s="5"/>
    </row>
    <row r="652" spans="1:11" x14ac:dyDescent="0.15">
      <c r="A652" s="5"/>
      <c r="K652" s="148"/>
    </row>
    <row r="653" spans="1:11" x14ac:dyDescent="0.15">
      <c r="A653" s="5"/>
    </row>
    <row r="654" spans="1:11" x14ac:dyDescent="0.15">
      <c r="A654" s="5"/>
    </row>
    <row r="655" spans="1:11" x14ac:dyDescent="0.15">
      <c r="A655" s="5"/>
    </row>
    <row r="656" spans="1:11" x14ac:dyDescent="0.15">
      <c r="A656" s="5"/>
    </row>
    <row r="657" spans="1:1" x14ac:dyDescent="0.15">
      <c r="A657" s="5"/>
    </row>
    <row r="658" spans="1:1" x14ac:dyDescent="0.15">
      <c r="A658" s="5"/>
    </row>
    <row r="659" spans="1:1" x14ac:dyDescent="0.15">
      <c r="A659" s="5"/>
    </row>
    <row r="660" spans="1:1" x14ac:dyDescent="0.15">
      <c r="A660" s="5"/>
    </row>
    <row r="661" spans="1:1" x14ac:dyDescent="0.15">
      <c r="A661" s="5"/>
    </row>
    <row r="662" spans="1:1" x14ac:dyDescent="0.15">
      <c r="A662" s="5"/>
    </row>
    <row r="663" spans="1:1" x14ac:dyDescent="0.15">
      <c r="A663" s="5"/>
    </row>
    <row r="664" spans="1:1" x14ac:dyDescent="0.15">
      <c r="A664" s="5"/>
    </row>
    <row r="665" spans="1:1" x14ac:dyDescent="0.15">
      <c r="A665" s="5"/>
    </row>
    <row r="666" spans="1:1" x14ac:dyDescent="0.15">
      <c r="A666" s="5"/>
    </row>
    <row r="667" spans="1:1" x14ac:dyDescent="0.15">
      <c r="A667" s="5"/>
    </row>
    <row r="668" spans="1:1" x14ac:dyDescent="0.15">
      <c r="A668" s="5"/>
    </row>
    <row r="669" spans="1:1" x14ac:dyDescent="0.15">
      <c r="A669" s="5"/>
    </row>
    <row r="670" spans="1:1" x14ac:dyDescent="0.15">
      <c r="A670" s="5"/>
    </row>
    <row r="671" spans="1:1" x14ac:dyDescent="0.15">
      <c r="A671" s="5"/>
    </row>
    <row r="672" spans="1:1" x14ac:dyDescent="0.15">
      <c r="A672" s="5"/>
    </row>
    <row r="673" spans="1:1" x14ac:dyDescent="0.15">
      <c r="A673" s="5"/>
    </row>
    <row r="674" spans="1:1" x14ac:dyDescent="0.15">
      <c r="A674" s="5"/>
    </row>
    <row r="675" spans="1:1" x14ac:dyDescent="0.15">
      <c r="A675" s="5"/>
    </row>
    <row r="676" spans="1:1" x14ac:dyDescent="0.15">
      <c r="A676" s="5"/>
    </row>
    <row r="677" spans="1:1" x14ac:dyDescent="0.15">
      <c r="A677" s="5"/>
    </row>
    <row r="678" spans="1:1" x14ac:dyDescent="0.15">
      <c r="A678" s="5"/>
    </row>
    <row r="679" spans="1:1" x14ac:dyDescent="0.15">
      <c r="A679" s="5"/>
    </row>
    <row r="680" spans="1:1" x14ac:dyDescent="0.15">
      <c r="A680" s="5"/>
    </row>
    <row r="681" spans="1:1" x14ac:dyDescent="0.15">
      <c r="A681" s="5"/>
    </row>
    <row r="682" spans="1:1" x14ac:dyDescent="0.15">
      <c r="A682" s="5"/>
    </row>
    <row r="683" spans="1:1" x14ac:dyDescent="0.15">
      <c r="A683" s="5"/>
    </row>
    <row r="684" spans="1:1" x14ac:dyDescent="0.15">
      <c r="A684" s="5"/>
    </row>
    <row r="685" spans="1:1" x14ac:dyDescent="0.15">
      <c r="A685" s="5"/>
    </row>
    <row r="686" spans="1:1" x14ac:dyDescent="0.15">
      <c r="A686" s="5"/>
    </row>
    <row r="687" spans="1:1" x14ac:dyDescent="0.15">
      <c r="A687" s="5"/>
    </row>
    <row r="688" spans="1:1" x14ac:dyDescent="0.15">
      <c r="A688" s="5"/>
    </row>
    <row r="689" spans="1:11" x14ac:dyDescent="0.15">
      <c r="A689" s="5"/>
      <c r="K689" s="148"/>
    </row>
    <row r="690" spans="1:11" x14ac:dyDescent="0.15">
      <c r="A690" s="5"/>
    </row>
    <row r="691" spans="1:11" x14ac:dyDescent="0.15">
      <c r="A691" s="5"/>
    </row>
    <row r="692" spans="1:11" x14ac:dyDescent="0.15">
      <c r="A692" s="5"/>
    </row>
    <row r="693" spans="1:11" x14ac:dyDescent="0.15">
      <c r="A693" s="5"/>
    </row>
    <row r="694" spans="1:11" x14ac:dyDescent="0.15">
      <c r="A694" s="5"/>
    </row>
    <row r="695" spans="1:11" x14ac:dyDescent="0.15">
      <c r="A695" s="5"/>
    </row>
    <row r="696" spans="1:11" x14ac:dyDescent="0.15">
      <c r="A696" s="5"/>
    </row>
    <row r="697" spans="1:11" x14ac:dyDescent="0.15">
      <c r="A697" s="5"/>
    </row>
    <row r="698" spans="1:11" x14ac:dyDescent="0.15">
      <c r="A698" s="5"/>
    </row>
    <row r="699" spans="1:11" x14ac:dyDescent="0.15">
      <c r="A699" s="5"/>
    </row>
    <row r="700" spans="1:11" x14ac:dyDescent="0.15">
      <c r="A700" s="5"/>
    </row>
    <row r="701" spans="1:11" x14ac:dyDescent="0.15">
      <c r="A701" s="5"/>
    </row>
    <row r="702" spans="1:11" x14ac:dyDescent="0.15">
      <c r="A702" s="5"/>
      <c r="K702" s="148"/>
    </row>
    <row r="703" spans="1:11" x14ac:dyDescent="0.15">
      <c r="A703" s="5"/>
    </row>
    <row r="704" spans="1:11" x14ac:dyDescent="0.15">
      <c r="A704" s="5"/>
    </row>
    <row r="705" spans="1:11" x14ac:dyDescent="0.15">
      <c r="A705" s="5"/>
    </row>
    <row r="706" spans="1:11" x14ac:dyDescent="0.15">
      <c r="A706" s="5"/>
    </row>
    <row r="707" spans="1:11" x14ac:dyDescent="0.15">
      <c r="A707" s="5"/>
    </row>
    <row r="708" spans="1:11" x14ac:dyDescent="0.15">
      <c r="A708" s="5"/>
    </row>
    <row r="709" spans="1:11" x14ac:dyDescent="0.15">
      <c r="A709" s="5"/>
    </row>
    <row r="710" spans="1:11" x14ac:dyDescent="0.15">
      <c r="A710" s="5"/>
    </row>
    <row r="711" spans="1:11" x14ac:dyDescent="0.15">
      <c r="A711" s="5"/>
    </row>
    <row r="712" spans="1:11" x14ac:dyDescent="0.15">
      <c r="A712" s="5"/>
    </row>
    <row r="713" spans="1:11" x14ac:dyDescent="0.15">
      <c r="A713" s="5"/>
    </row>
    <row r="714" spans="1:11" x14ac:dyDescent="0.15">
      <c r="A714" s="5"/>
    </row>
    <row r="715" spans="1:11" x14ac:dyDescent="0.15">
      <c r="A715" s="5"/>
    </row>
    <row r="716" spans="1:11" x14ac:dyDescent="0.15">
      <c r="A716" s="5"/>
    </row>
    <row r="717" spans="1:11" x14ac:dyDescent="0.15">
      <c r="A717" s="5"/>
    </row>
    <row r="718" spans="1:11" x14ac:dyDescent="0.15">
      <c r="A718" s="5"/>
    </row>
    <row r="719" spans="1:11" x14ac:dyDescent="0.15">
      <c r="A719" s="5"/>
    </row>
    <row r="720" spans="1:11" x14ac:dyDescent="0.15">
      <c r="A720" s="5"/>
      <c r="K720" s="148"/>
    </row>
    <row r="721" spans="1:1" x14ac:dyDescent="0.15">
      <c r="A721" s="5"/>
    </row>
    <row r="722" spans="1:1" x14ac:dyDescent="0.15">
      <c r="A722" s="5"/>
    </row>
    <row r="723" spans="1:1" x14ac:dyDescent="0.15">
      <c r="A723" s="5"/>
    </row>
    <row r="724" spans="1:1" x14ac:dyDescent="0.15">
      <c r="A724" s="5"/>
    </row>
    <row r="725" spans="1:1" x14ac:dyDescent="0.15">
      <c r="A725" s="5"/>
    </row>
    <row r="726" spans="1:1" x14ac:dyDescent="0.15">
      <c r="A726" s="5"/>
    </row>
    <row r="727" spans="1:1" x14ac:dyDescent="0.15">
      <c r="A727" s="5"/>
    </row>
    <row r="728" spans="1:1" x14ac:dyDescent="0.15">
      <c r="A728" s="5"/>
    </row>
    <row r="729" spans="1:1" x14ac:dyDescent="0.15">
      <c r="A729" s="5"/>
    </row>
    <row r="730" spans="1:1" x14ac:dyDescent="0.15">
      <c r="A730" s="5"/>
    </row>
    <row r="731" spans="1:1" x14ac:dyDescent="0.15">
      <c r="A731" s="5"/>
    </row>
    <row r="732" spans="1:1" x14ac:dyDescent="0.15">
      <c r="A732" s="5"/>
    </row>
    <row r="733" spans="1:1" x14ac:dyDescent="0.15">
      <c r="A733" s="5"/>
    </row>
    <row r="734" spans="1:1" x14ac:dyDescent="0.15">
      <c r="A734" s="5"/>
    </row>
    <row r="735" spans="1:1" x14ac:dyDescent="0.15">
      <c r="A735" s="5"/>
    </row>
    <row r="736" spans="1:1" x14ac:dyDescent="0.15">
      <c r="A736" s="5"/>
    </row>
    <row r="737" spans="1:1" x14ac:dyDescent="0.15">
      <c r="A737" s="5"/>
    </row>
    <row r="738" spans="1:1" x14ac:dyDescent="0.15">
      <c r="A738" s="5"/>
    </row>
    <row r="739" spans="1:1" x14ac:dyDescent="0.15">
      <c r="A739" s="5"/>
    </row>
    <row r="740" spans="1:1" x14ac:dyDescent="0.15">
      <c r="A740" s="5"/>
    </row>
    <row r="741" spans="1:1" x14ac:dyDescent="0.15">
      <c r="A741" s="5"/>
    </row>
    <row r="742" spans="1:1" x14ac:dyDescent="0.15">
      <c r="A742" s="5"/>
    </row>
    <row r="743" spans="1:1" x14ac:dyDescent="0.15">
      <c r="A743" s="5"/>
    </row>
    <row r="744" spans="1:1" x14ac:dyDescent="0.15">
      <c r="A744" s="5"/>
    </row>
    <row r="745" spans="1:1" x14ac:dyDescent="0.15">
      <c r="A745" s="5"/>
    </row>
    <row r="746" spans="1:1" x14ac:dyDescent="0.15">
      <c r="A746" s="5"/>
    </row>
    <row r="747" spans="1:1" x14ac:dyDescent="0.15">
      <c r="A747" s="5"/>
    </row>
    <row r="748" spans="1:1" x14ac:dyDescent="0.15">
      <c r="A748" s="5"/>
    </row>
    <row r="749" spans="1:1" x14ac:dyDescent="0.15">
      <c r="A749" s="5"/>
    </row>
    <row r="750" spans="1:1" x14ac:dyDescent="0.15">
      <c r="A750" s="5"/>
    </row>
    <row r="751" spans="1:1" x14ac:dyDescent="0.15">
      <c r="A751" s="5"/>
    </row>
    <row r="752" spans="1:1" x14ac:dyDescent="0.15">
      <c r="A752" s="5"/>
    </row>
    <row r="753" spans="1:11" x14ac:dyDescent="0.15">
      <c r="A753" s="5"/>
    </row>
    <row r="754" spans="1:11" x14ac:dyDescent="0.15">
      <c r="A754" s="5"/>
    </row>
    <row r="755" spans="1:11" x14ac:dyDescent="0.15">
      <c r="A755" s="5"/>
    </row>
    <row r="756" spans="1:11" x14ac:dyDescent="0.15">
      <c r="A756" s="5"/>
    </row>
    <row r="757" spans="1:11" x14ac:dyDescent="0.15">
      <c r="A757" s="5"/>
    </row>
    <row r="758" spans="1:11" x14ac:dyDescent="0.15">
      <c r="A758" s="5"/>
      <c r="K758" s="148"/>
    </row>
    <row r="759" spans="1:11" x14ac:dyDescent="0.15">
      <c r="A759" s="5"/>
    </row>
    <row r="760" spans="1:11" x14ac:dyDescent="0.15">
      <c r="A760" s="5"/>
    </row>
    <row r="761" spans="1:11" x14ac:dyDescent="0.15">
      <c r="A761" s="5"/>
    </row>
    <row r="762" spans="1:11" x14ac:dyDescent="0.15">
      <c r="A762" s="5"/>
    </row>
    <row r="763" spans="1:11" x14ac:dyDescent="0.15">
      <c r="A763" s="5"/>
    </row>
    <row r="764" spans="1:11" x14ac:dyDescent="0.15">
      <c r="A764" s="5"/>
    </row>
    <row r="765" spans="1:11" x14ac:dyDescent="0.15">
      <c r="A765" s="5"/>
    </row>
    <row r="766" spans="1:11" x14ac:dyDescent="0.15">
      <c r="A766" s="5"/>
    </row>
    <row r="767" spans="1:11" x14ac:dyDescent="0.15">
      <c r="A767" s="5"/>
    </row>
    <row r="768" spans="1:11" x14ac:dyDescent="0.15">
      <c r="A768" s="5"/>
    </row>
    <row r="769" spans="1:1" x14ac:dyDescent="0.15">
      <c r="A769" s="5"/>
    </row>
    <row r="770" spans="1:1" x14ac:dyDescent="0.15">
      <c r="A770" s="5"/>
    </row>
    <row r="771" spans="1:1" x14ac:dyDescent="0.15">
      <c r="A771" s="5"/>
    </row>
    <row r="772" spans="1:1" x14ac:dyDescent="0.15">
      <c r="A772" s="5"/>
    </row>
    <row r="773" spans="1:1" x14ac:dyDescent="0.15">
      <c r="A773" s="5"/>
    </row>
    <row r="774" spans="1:1" x14ac:dyDescent="0.15">
      <c r="A774" s="5"/>
    </row>
  </sheetData>
  <autoFilter ref="A1:O289">
    <filterColumn colId="2">
      <filters>
        <filter val="1"/>
      </filters>
    </filterColumn>
  </autoFilter>
  <phoneticPr fontId="2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topLeftCell="I7" workbookViewId="0">
      <selection activeCell="X27" sqref="X27"/>
    </sheetView>
  </sheetViews>
  <sheetFormatPr defaultRowHeight="13.5" x14ac:dyDescent="0.15"/>
  <cols>
    <col min="1" max="4" width="9" style="230"/>
    <col min="5" max="5" width="15" style="230" customWidth="1"/>
    <col min="6" max="6" width="9.75" style="230" bestFit="1" customWidth="1"/>
    <col min="7" max="12" width="7.375" style="230" customWidth="1"/>
    <col min="13" max="13" width="8.5" style="230" customWidth="1"/>
    <col min="14" max="16384" width="9" style="230"/>
  </cols>
  <sheetData>
    <row r="1" spans="1:21" x14ac:dyDescent="0.15">
      <c r="A1" s="230" t="s">
        <v>1330</v>
      </c>
      <c r="B1" s="230" t="s">
        <v>1319</v>
      </c>
      <c r="C1" s="230" t="s">
        <v>1099</v>
      </c>
      <c r="D1" s="230" t="s">
        <v>24</v>
      </c>
      <c r="E1" s="205" t="s">
        <v>1331</v>
      </c>
      <c r="F1" s="205" t="s">
        <v>1300</v>
      </c>
      <c r="G1"/>
      <c r="H1"/>
      <c r="I1"/>
      <c r="J1"/>
      <c r="K1"/>
      <c r="L1"/>
      <c r="M1"/>
    </row>
    <row r="2" spans="1:21" ht="14.25" thickBot="1" x14ac:dyDescent="0.2">
      <c r="A2" s="230">
        <v>1</v>
      </c>
      <c r="B2" s="238">
        <v>1610</v>
      </c>
      <c r="C2" s="230">
        <v>1</v>
      </c>
      <c r="D2" s="230">
        <v>25</v>
      </c>
      <c r="E2" s="205" t="s">
        <v>1298</v>
      </c>
      <c r="F2" s="230">
        <v>1</v>
      </c>
      <c r="G2" s="230">
        <v>2</v>
      </c>
      <c r="H2" s="230">
        <v>3</v>
      </c>
      <c r="I2" s="230">
        <v>4</v>
      </c>
      <c r="J2" s="230">
        <v>5</v>
      </c>
      <c r="K2" s="230">
        <v>6</v>
      </c>
      <c r="L2" s="230">
        <v>7</v>
      </c>
      <c r="M2" s="230" t="s">
        <v>1299</v>
      </c>
      <c r="N2" s="165"/>
    </row>
    <row r="3" spans="1:21" ht="14.25" thickBot="1" x14ac:dyDescent="0.2">
      <c r="A3" s="230">
        <v>2</v>
      </c>
      <c r="B3" s="238">
        <v>1610</v>
      </c>
      <c r="C3" s="230">
        <v>2</v>
      </c>
      <c r="D3" s="230">
        <v>928</v>
      </c>
      <c r="E3" s="206">
        <v>1610</v>
      </c>
      <c r="F3" s="207">
        <v>25</v>
      </c>
      <c r="G3" s="207">
        <v>928</v>
      </c>
      <c r="H3" s="207">
        <v>1609</v>
      </c>
      <c r="I3" s="207">
        <v>2686</v>
      </c>
      <c r="J3" s="207">
        <v>2786</v>
      </c>
      <c r="K3" s="207">
        <v>2150</v>
      </c>
      <c r="L3" s="207">
        <v>2162</v>
      </c>
      <c r="M3" s="207">
        <v>12346</v>
      </c>
      <c r="N3" s="165" t="s">
        <v>1111</v>
      </c>
      <c r="O3" s="230" t="s">
        <v>1368</v>
      </c>
      <c r="P3" s="230" t="s">
        <v>1369</v>
      </c>
      <c r="Q3" s="230" t="s">
        <v>1370</v>
      </c>
      <c r="R3" s="230" t="s">
        <v>1371</v>
      </c>
      <c r="S3" s="230" t="s">
        <v>1372</v>
      </c>
      <c r="T3" s="230" t="s">
        <v>1373</v>
      </c>
      <c r="U3" s="230" t="s">
        <v>1374</v>
      </c>
    </row>
    <row r="4" spans="1:21" ht="14.25" thickBot="1" x14ac:dyDescent="0.2">
      <c r="A4" s="230">
        <v>3</v>
      </c>
      <c r="B4" s="238">
        <v>1610</v>
      </c>
      <c r="C4" s="230">
        <v>3</v>
      </c>
      <c r="D4" s="230">
        <v>1609</v>
      </c>
      <c r="E4" s="206">
        <v>1611</v>
      </c>
      <c r="F4" s="207">
        <v>38</v>
      </c>
      <c r="G4" s="207">
        <v>1120</v>
      </c>
      <c r="H4" s="207">
        <v>1891</v>
      </c>
      <c r="I4" s="207">
        <v>2825</v>
      </c>
      <c r="J4" s="207">
        <v>3123</v>
      </c>
      <c r="K4" s="207">
        <v>2424</v>
      </c>
      <c r="L4" s="207">
        <v>2487</v>
      </c>
      <c r="M4" s="207">
        <v>13908</v>
      </c>
      <c r="N4" s="165" t="s">
        <v>1333</v>
      </c>
      <c r="O4" s="233">
        <v>25</v>
      </c>
      <c r="P4" s="233">
        <v>928</v>
      </c>
      <c r="Q4" s="233">
        <v>1609</v>
      </c>
      <c r="R4" s="233">
        <v>2686</v>
      </c>
      <c r="S4" s="233">
        <v>2786</v>
      </c>
      <c r="T4" s="233">
        <v>2150</v>
      </c>
      <c r="U4" s="233">
        <v>2162</v>
      </c>
    </row>
    <row r="5" spans="1:21" ht="14.25" thickBot="1" x14ac:dyDescent="0.2">
      <c r="A5" s="230">
        <v>4</v>
      </c>
      <c r="B5" s="238">
        <v>1610</v>
      </c>
      <c r="C5" s="230">
        <v>4</v>
      </c>
      <c r="D5" s="230">
        <v>2686</v>
      </c>
      <c r="E5" s="206">
        <v>1612</v>
      </c>
      <c r="F5" s="207">
        <v>23</v>
      </c>
      <c r="G5" s="207">
        <v>948</v>
      </c>
      <c r="H5" s="207">
        <v>1743</v>
      </c>
      <c r="I5" s="207">
        <v>2676</v>
      </c>
      <c r="J5" s="207">
        <v>3101</v>
      </c>
      <c r="K5" s="207">
        <v>2587</v>
      </c>
      <c r="L5" s="207">
        <v>2762</v>
      </c>
      <c r="M5" s="207">
        <v>13840</v>
      </c>
      <c r="N5" s="165" t="s">
        <v>1334</v>
      </c>
      <c r="O5" s="233">
        <v>38</v>
      </c>
      <c r="P5" s="233">
        <v>1120</v>
      </c>
      <c r="Q5" s="233">
        <v>1891</v>
      </c>
      <c r="R5" s="233">
        <v>2825</v>
      </c>
      <c r="S5" s="233">
        <v>3123</v>
      </c>
      <c r="T5" s="233">
        <v>2424</v>
      </c>
      <c r="U5" s="233">
        <v>2487</v>
      </c>
    </row>
    <row r="6" spans="1:21" ht="14.25" thickBot="1" x14ac:dyDescent="0.2">
      <c r="A6" s="230">
        <v>5</v>
      </c>
      <c r="B6" s="238">
        <v>1610</v>
      </c>
      <c r="C6" s="230">
        <v>5</v>
      </c>
      <c r="D6" s="230">
        <v>2786</v>
      </c>
      <c r="E6" s="206">
        <v>1701</v>
      </c>
      <c r="F6" s="207">
        <v>42</v>
      </c>
      <c r="G6" s="207">
        <v>1278</v>
      </c>
      <c r="H6" s="207">
        <v>2216</v>
      </c>
      <c r="I6" s="207">
        <v>3347</v>
      </c>
      <c r="J6" s="207">
        <v>3499</v>
      </c>
      <c r="K6" s="207">
        <v>2729</v>
      </c>
      <c r="L6" s="207">
        <v>2784</v>
      </c>
      <c r="M6" s="207">
        <v>15895</v>
      </c>
      <c r="N6" s="165" t="s">
        <v>1335</v>
      </c>
      <c r="O6" s="233">
        <v>23</v>
      </c>
      <c r="P6" s="233">
        <v>948</v>
      </c>
      <c r="Q6" s="233">
        <v>1743</v>
      </c>
      <c r="R6" s="233">
        <v>2676</v>
      </c>
      <c r="S6" s="233">
        <v>3101</v>
      </c>
      <c r="T6" s="233">
        <v>2587</v>
      </c>
      <c r="U6" s="233">
        <v>2762</v>
      </c>
    </row>
    <row r="7" spans="1:21" ht="14.25" thickBot="1" x14ac:dyDescent="0.2">
      <c r="A7" s="230">
        <v>6</v>
      </c>
      <c r="B7" s="238">
        <v>1610</v>
      </c>
      <c r="C7" s="230">
        <v>6</v>
      </c>
      <c r="D7" s="230">
        <v>2150</v>
      </c>
      <c r="E7" s="206">
        <v>1702</v>
      </c>
      <c r="F7" s="207">
        <v>50</v>
      </c>
      <c r="G7" s="207">
        <v>1652</v>
      </c>
      <c r="H7" s="207">
        <v>2639</v>
      </c>
      <c r="I7" s="207">
        <v>3989</v>
      </c>
      <c r="J7" s="207">
        <v>4161</v>
      </c>
      <c r="K7" s="207">
        <v>3160</v>
      </c>
      <c r="L7" s="207">
        <v>3447</v>
      </c>
      <c r="M7" s="207">
        <v>19098</v>
      </c>
      <c r="N7" s="165" t="s">
        <v>1336</v>
      </c>
      <c r="O7" s="233">
        <v>42</v>
      </c>
      <c r="P7" s="233">
        <v>1278</v>
      </c>
      <c r="Q7" s="233">
        <v>2216</v>
      </c>
      <c r="R7" s="233">
        <v>3347</v>
      </c>
      <c r="S7" s="233">
        <v>3499</v>
      </c>
      <c r="T7" s="233">
        <v>2729</v>
      </c>
      <c r="U7" s="233">
        <v>2784</v>
      </c>
    </row>
    <row r="8" spans="1:21" ht="14.25" thickBot="1" x14ac:dyDescent="0.2">
      <c r="A8" s="230">
        <v>7</v>
      </c>
      <c r="B8" s="238">
        <v>1610</v>
      </c>
      <c r="C8" s="230">
        <v>7</v>
      </c>
      <c r="D8" s="230">
        <v>2162</v>
      </c>
      <c r="E8" s="206">
        <v>1703</v>
      </c>
      <c r="F8" s="207">
        <v>56</v>
      </c>
      <c r="G8" s="207">
        <v>1550</v>
      </c>
      <c r="H8" s="207">
        <v>2717</v>
      </c>
      <c r="I8" s="207">
        <v>3936</v>
      </c>
      <c r="J8" s="207">
        <v>4039</v>
      </c>
      <c r="K8" s="207">
        <v>3243</v>
      </c>
      <c r="L8" s="207">
        <v>3564</v>
      </c>
      <c r="M8" s="207">
        <v>19105</v>
      </c>
      <c r="N8" s="165" t="s">
        <v>1337</v>
      </c>
      <c r="O8" s="233">
        <v>50</v>
      </c>
      <c r="P8" s="233">
        <v>1652</v>
      </c>
      <c r="Q8" s="233">
        <v>2639</v>
      </c>
      <c r="R8" s="233">
        <v>3989</v>
      </c>
      <c r="S8" s="233">
        <v>4161</v>
      </c>
      <c r="T8" s="233">
        <v>3160</v>
      </c>
      <c r="U8" s="233">
        <v>3447</v>
      </c>
    </row>
    <row r="9" spans="1:21" ht="14.25" thickBot="1" x14ac:dyDescent="0.2">
      <c r="A9" s="230">
        <v>8</v>
      </c>
      <c r="B9" s="238">
        <v>1611</v>
      </c>
      <c r="C9" s="230">
        <v>1</v>
      </c>
      <c r="D9" s="230">
        <v>38</v>
      </c>
      <c r="E9" s="206">
        <v>1704</v>
      </c>
      <c r="F9" s="207">
        <v>36</v>
      </c>
      <c r="G9" s="207">
        <v>1206</v>
      </c>
      <c r="H9" s="207">
        <v>2216</v>
      </c>
      <c r="I9" s="207">
        <v>3574</v>
      </c>
      <c r="J9" s="207">
        <v>4087</v>
      </c>
      <c r="K9" s="207">
        <v>3261</v>
      </c>
      <c r="L9" s="207">
        <v>3824</v>
      </c>
      <c r="M9" s="207">
        <v>18204</v>
      </c>
      <c r="N9" s="165" t="s">
        <v>1338</v>
      </c>
      <c r="O9" s="233">
        <v>56</v>
      </c>
      <c r="P9" s="233">
        <v>1550</v>
      </c>
      <c r="Q9" s="233">
        <v>2717</v>
      </c>
      <c r="R9" s="233">
        <v>3936</v>
      </c>
      <c r="S9" s="233">
        <v>4039</v>
      </c>
      <c r="T9" s="233">
        <v>3243</v>
      </c>
      <c r="U9" s="233">
        <v>3564</v>
      </c>
    </row>
    <row r="10" spans="1:21" ht="14.25" thickBot="1" x14ac:dyDescent="0.2">
      <c r="A10" s="230">
        <v>9</v>
      </c>
      <c r="B10" s="238">
        <v>1611</v>
      </c>
      <c r="C10" s="230">
        <v>2</v>
      </c>
      <c r="D10" s="230">
        <v>1120</v>
      </c>
      <c r="E10" s="206">
        <v>1705</v>
      </c>
      <c r="F10" s="207">
        <v>38</v>
      </c>
      <c r="G10" s="207">
        <v>1216</v>
      </c>
      <c r="H10" s="207">
        <v>2189</v>
      </c>
      <c r="I10" s="207">
        <v>3667</v>
      </c>
      <c r="J10" s="207">
        <v>4348</v>
      </c>
      <c r="K10" s="207">
        <v>3786</v>
      </c>
      <c r="L10" s="207">
        <v>4782</v>
      </c>
      <c r="M10" s="207">
        <v>20026</v>
      </c>
      <c r="N10" s="165" t="s">
        <v>1339</v>
      </c>
      <c r="O10" s="233">
        <v>36</v>
      </c>
      <c r="P10" s="233">
        <v>1206</v>
      </c>
      <c r="Q10" s="233">
        <v>2216</v>
      </c>
      <c r="R10" s="233">
        <v>3574</v>
      </c>
      <c r="S10" s="233">
        <v>4087</v>
      </c>
      <c r="T10" s="233">
        <v>3261</v>
      </c>
      <c r="U10" s="233">
        <v>3824</v>
      </c>
    </row>
    <row r="11" spans="1:21" ht="14.25" thickBot="1" x14ac:dyDescent="0.2">
      <c r="A11" s="230">
        <v>10</v>
      </c>
      <c r="B11" s="238">
        <v>1611</v>
      </c>
      <c r="C11" s="230">
        <v>3</v>
      </c>
      <c r="D11" s="230">
        <v>1891</v>
      </c>
      <c r="E11" s="206">
        <v>1706</v>
      </c>
      <c r="F11" s="207">
        <v>31</v>
      </c>
      <c r="G11" s="207">
        <v>1230</v>
      </c>
      <c r="H11" s="207">
        <v>2263</v>
      </c>
      <c r="I11" s="207">
        <v>3661</v>
      </c>
      <c r="J11" s="207">
        <v>3920</v>
      </c>
      <c r="K11" s="207">
        <v>3147</v>
      </c>
      <c r="L11" s="207">
        <v>3840</v>
      </c>
      <c r="M11" s="207">
        <v>18092</v>
      </c>
      <c r="N11" s="165" t="s">
        <v>1340</v>
      </c>
      <c r="O11" s="233">
        <v>38</v>
      </c>
      <c r="P11" s="233">
        <v>1216</v>
      </c>
      <c r="Q11" s="233">
        <v>2189</v>
      </c>
      <c r="R11" s="233">
        <v>3667</v>
      </c>
      <c r="S11" s="233">
        <v>4348</v>
      </c>
      <c r="T11" s="233">
        <v>3786</v>
      </c>
      <c r="U11" s="233">
        <v>4782</v>
      </c>
    </row>
    <row r="12" spans="1:21" ht="14.25" thickBot="1" x14ac:dyDescent="0.2">
      <c r="A12" s="230">
        <v>11</v>
      </c>
      <c r="B12" s="238">
        <v>1611</v>
      </c>
      <c r="C12" s="230">
        <v>4</v>
      </c>
      <c r="D12" s="230">
        <v>2825</v>
      </c>
      <c r="E12" s="206">
        <v>1707</v>
      </c>
      <c r="F12" s="207">
        <v>31</v>
      </c>
      <c r="G12" s="207">
        <v>1124</v>
      </c>
      <c r="H12" s="207">
        <v>1995</v>
      </c>
      <c r="I12" s="207">
        <v>3103</v>
      </c>
      <c r="J12" s="207">
        <v>3303</v>
      </c>
      <c r="K12" s="207">
        <v>2776</v>
      </c>
      <c r="L12" s="207">
        <v>3010</v>
      </c>
      <c r="M12" s="207">
        <v>15342</v>
      </c>
      <c r="N12" s="165" t="s">
        <v>1341</v>
      </c>
      <c r="O12" s="233">
        <v>31</v>
      </c>
      <c r="P12" s="233">
        <v>1230</v>
      </c>
      <c r="Q12" s="233">
        <v>2263</v>
      </c>
      <c r="R12" s="233">
        <v>3661</v>
      </c>
      <c r="S12" s="233">
        <v>3920</v>
      </c>
      <c r="T12" s="233">
        <v>3147</v>
      </c>
      <c r="U12" s="233">
        <v>3840</v>
      </c>
    </row>
    <row r="13" spans="1:21" ht="14.25" thickBot="1" x14ac:dyDescent="0.2">
      <c r="A13" s="230">
        <v>12</v>
      </c>
      <c r="B13" s="238">
        <v>1611</v>
      </c>
      <c r="C13" s="230">
        <v>5</v>
      </c>
      <c r="D13" s="230">
        <v>3123</v>
      </c>
      <c r="E13" s="206">
        <v>1708</v>
      </c>
      <c r="F13" s="207">
        <v>51</v>
      </c>
      <c r="G13" s="207">
        <v>1592</v>
      </c>
      <c r="H13" s="207">
        <v>2772</v>
      </c>
      <c r="I13" s="207">
        <v>3992</v>
      </c>
      <c r="J13" s="207">
        <v>3905</v>
      </c>
      <c r="K13" s="207">
        <v>2822</v>
      </c>
      <c r="L13" s="207">
        <v>2955</v>
      </c>
      <c r="M13" s="207">
        <v>18089</v>
      </c>
      <c r="N13" s="165" t="s">
        <v>1342</v>
      </c>
      <c r="O13" s="233">
        <v>31</v>
      </c>
      <c r="P13" s="233">
        <v>1124</v>
      </c>
      <c r="Q13" s="233">
        <v>1995</v>
      </c>
      <c r="R13" s="233">
        <v>3103</v>
      </c>
      <c r="S13" s="233">
        <v>3303</v>
      </c>
      <c r="T13" s="233">
        <v>2776</v>
      </c>
      <c r="U13" s="233">
        <v>3010</v>
      </c>
    </row>
    <row r="14" spans="1:21" ht="14.25" thickBot="1" x14ac:dyDescent="0.2">
      <c r="A14" s="230">
        <v>13</v>
      </c>
      <c r="B14" s="238">
        <v>1611</v>
      </c>
      <c r="C14" s="230">
        <v>6</v>
      </c>
      <c r="D14" s="230">
        <v>2424</v>
      </c>
      <c r="E14" s="206">
        <v>1709</v>
      </c>
      <c r="F14" s="207">
        <v>50</v>
      </c>
      <c r="G14" s="207">
        <v>1581</v>
      </c>
      <c r="H14" s="207">
        <v>2728</v>
      </c>
      <c r="I14" s="207">
        <v>4038</v>
      </c>
      <c r="J14" s="207">
        <v>4031</v>
      </c>
      <c r="K14" s="207">
        <v>3058</v>
      </c>
      <c r="L14" s="207">
        <v>3477</v>
      </c>
      <c r="M14" s="207">
        <v>18963</v>
      </c>
      <c r="N14" s="165" t="s">
        <v>1358</v>
      </c>
      <c r="O14" s="233">
        <v>51</v>
      </c>
      <c r="P14" s="233">
        <v>1592</v>
      </c>
      <c r="Q14" s="233">
        <v>2772</v>
      </c>
      <c r="R14" s="233">
        <v>3992</v>
      </c>
      <c r="S14" s="233">
        <v>3905</v>
      </c>
      <c r="T14" s="233">
        <v>2822</v>
      </c>
      <c r="U14" s="233">
        <v>2955</v>
      </c>
    </row>
    <row r="15" spans="1:21" ht="14.25" thickBot="1" x14ac:dyDescent="0.2">
      <c r="A15" s="230">
        <v>14</v>
      </c>
      <c r="B15" s="238">
        <v>1611</v>
      </c>
      <c r="C15" s="230">
        <v>7</v>
      </c>
      <c r="D15" s="230">
        <v>2487</v>
      </c>
      <c r="E15" s="206">
        <v>1710</v>
      </c>
      <c r="F15" s="207">
        <v>55</v>
      </c>
      <c r="G15" s="207">
        <v>1666</v>
      </c>
      <c r="H15" s="207">
        <v>2938</v>
      </c>
      <c r="I15" s="207">
        <v>4179</v>
      </c>
      <c r="J15" s="207">
        <v>3868</v>
      </c>
      <c r="K15" s="207">
        <v>3065</v>
      </c>
      <c r="L15" s="207">
        <v>3277</v>
      </c>
      <c r="M15" s="207">
        <v>19048</v>
      </c>
      <c r="N15" s="165" t="s">
        <v>1407</v>
      </c>
      <c r="O15" s="233">
        <v>50</v>
      </c>
      <c r="P15" s="233">
        <v>1581</v>
      </c>
      <c r="Q15" s="233">
        <v>2728</v>
      </c>
      <c r="R15" s="233">
        <v>4038</v>
      </c>
      <c r="S15" s="233">
        <v>4031</v>
      </c>
      <c r="T15" s="233">
        <v>3058</v>
      </c>
      <c r="U15" s="233">
        <v>3477</v>
      </c>
    </row>
    <row r="16" spans="1:21" ht="14.25" thickBot="1" x14ac:dyDescent="0.2">
      <c r="A16" s="230">
        <v>15</v>
      </c>
      <c r="B16" s="238">
        <v>1612</v>
      </c>
      <c r="C16" s="230">
        <v>1</v>
      </c>
      <c r="D16" s="230">
        <v>23</v>
      </c>
      <c r="E16" s="206" t="s">
        <v>1299</v>
      </c>
      <c r="F16" s="207">
        <v>526</v>
      </c>
      <c r="G16" s="207">
        <v>17091</v>
      </c>
      <c r="H16" s="207">
        <v>29916</v>
      </c>
      <c r="I16" s="207">
        <v>45673</v>
      </c>
      <c r="J16" s="207">
        <v>48171</v>
      </c>
      <c r="K16" s="207">
        <v>38208</v>
      </c>
      <c r="L16" s="207">
        <v>42371</v>
      </c>
      <c r="M16" s="207">
        <v>221956</v>
      </c>
      <c r="N16" s="165" t="s">
        <v>1410</v>
      </c>
      <c r="O16" s="233">
        <v>55</v>
      </c>
      <c r="P16" s="233">
        <v>1666</v>
      </c>
      <c r="Q16" s="233">
        <v>2938</v>
      </c>
      <c r="R16" s="233">
        <v>4179</v>
      </c>
      <c r="S16" s="233">
        <v>3868</v>
      </c>
      <c r="T16" s="233">
        <v>3065</v>
      </c>
      <c r="U16" s="233">
        <v>3277</v>
      </c>
    </row>
    <row r="17" spans="1:7" ht="14.25" thickBot="1" x14ac:dyDescent="0.2">
      <c r="A17" s="230">
        <v>16</v>
      </c>
      <c r="B17" s="238">
        <v>1612</v>
      </c>
      <c r="C17" s="230">
        <v>2</v>
      </c>
      <c r="D17" s="230">
        <v>948</v>
      </c>
      <c r="E17"/>
      <c r="F17"/>
      <c r="G17"/>
    </row>
    <row r="18" spans="1:7" ht="14.25" thickBot="1" x14ac:dyDescent="0.2">
      <c r="A18" s="230">
        <v>17</v>
      </c>
      <c r="B18" s="238">
        <v>1612</v>
      </c>
      <c r="C18" s="230">
        <v>3</v>
      </c>
      <c r="D18" s="230">
        <v>1743</v>
      </c>
      <c r="E18"/>
      <c r="F18"/>
      <c r="G18"/>
    </row>
    <row r="19" spans="1:7" ht="14.25" thickBot="1" x14ac:dyDescent="0.2">
      <c r="A19" s="230">
        <v>18</v>
      </c>
      <c r="B19" s="238">
        <v>1612</v>
      </c>
      <c r="C19" s="230">
        <v>4</v>
      </c>
      <c r="D19" s="230">
        <v>2676</v>
      </c>
    </row>
    <row r="20" spans="1:7" ht="14.25" thickBot="1" x14ac:dyDescent="0.2">
      <c r="A20" s="230">
        <v>19</v>
      </c>
      <c r="B20" s="238">
        <v>1612</v>
      </c>
      <c r="C20" s="230">
        <v>5</v>
      </c>
      <c r="D20" s="230">
        <v>3101</v>
      </c>
    </row>
    <row r="21" spans="1:7" ht="14.25" thickBot="1" x14ac:dyDescent="0.2">
      <c r="A21" s="230">
        <v>20</v>
      </c>
      <c r="B21" s="238">
        <v>1612</v>
      </c>
      <c r="C21" s="230">
        <v>6</v>
      </c>
      <c r="D21" s="230">
        <v>2587</v>
      </c>
    </row>
    <row r="22" spans="1:7" ht="14.25" thickBot="1" x14ac:dyDescent="0.2">
      <c r="A22" s="230">
        <v>21</v>
      </c>
      <c r="B22" s="238">
        <v>1612</v>
      </c>
      <c r="C22" s="230">
        <v>7</v>
      </c>
      <c r="D22" s="230">
        <v>2762</v>
      </c>
    </row>
    <row r="23" spans="1:7" ht="14.25" thickBot="1" x14ac:dyDescent="0.2">
      <c r="A23" s="230">
        <v>22</v>
      </c>
      <c r="B23" s="238">
        <v>1701</v>
      </c>
      <c r="C23" s="230">
        <v>1</v>
      </c>
      <c r="D23" s="230">
        <v>42</v>
      </c>
    </row>
    <row r="24" spans="1:7" ht="14.25" thickBot="1" x14ac:dyDescent="0.2">
      <c r="A24" s="230">
        <v>23</v>
      </c>
      <c r="B24" s="238">
        <v>1701</v>
      </c>
      <c r="C24" s="230">
        <v>2</v>
      </c>
      <c r="D24" s="230">
        <v>1278</v>
      </c>
    </row>
    <row r="25" spans="1:7" ht="14.25" thickBot="1" x14ac:dyDescent="0.2">
      <c r="A25" s="230">
        <v>24</v>
      </c>
      <c r="B25" s="238">
        <v>1701</v>
      </c>
      <c r="C25" s="230">
        <v>3</v>
      </c>
      <c r="D25" s="230">
        <v>2216</v>
      </c>
    </row>
    <row r="26" spans="1:7" ht="14.25" thickBot="1" x14ac:dyDescent="0.2">
      <c r="A26" s="230">
        <v>25</v>
      </c>
      <c r="B26" s="238">
        <v>1701</v>
      </c>
      <c r="C26" s="230">
        <v>4</v>
      </c>
      <c r="D26" s="230">
        <v>3347</v>
      </c>
    </row>
    <row r="27" spans="1:7" ht="14.25" thickBot="1" x14ac:dyDescent="0.2">
      <c r="A27" s="230">
        <v>26</v>
      </c>
      <c r="B27" s="238">
        <v>1701</v>
      </c>
      <c r="C27" s="230">
        <v>5</v>
      </c>
      <c r="D27" s="230">
        <v>3499</v>
      </c>
    </row>
    <row r="28" spans="1:7" ht="14.25" thickBot="1" x14ac:dyDescent="0.2">
      <c r="A28" s="230">
        <v>27</v>
      </c>
      <c r="B28" s="238">
        <v>1701</v>
      </c>
      <c r="C28" s="230">
        <v>6</v>
      </c>
      <c r="D28" s="230">
        <v>2729</v>
      </c>
    </row>
    <row r="29" spans="1:7" ht="14.25" thickBot="1" x14ac:dyDescent="0.2">
      <c r="A29" s="230">
        <v>28</v>
      </c>
      <c r="B29" s="238">
        <v>1701</v>
      </c>
      <c r="C29" s="230">
        <v>7</v>
      </c>
      <c r="D29" s="230">
        <v>2784</v>
      </c>
    </row>
    <row r="30" spans="1:7" ht="14.25" thickBot="1" x14ac:dyDescent="0.2">
      <c r="A30" s="230">
        <v>29</v>
      </c>
      <c r="B30" s="238">
        <v>1702</v>
      </c>
      <c r="C30" s="230">
        <v>1</v>
      </c>
      <c r="D30" s="230">
        <v>50</v>
      </c>
    </row>
    <row r="31" spans="1:7" ht="14.25" thickBot="1" x14ac:dyDescent="0.2">
      <c r="A31" s="230">
        <v>30</v>
      </c>
      <c r="B31" s="238">
        <v>1702</v>
      </c>
      <c r="C31" s="230">
        <v>2</v>
      </c>
      <c r="D31" s="230">
        <v>1652</v>
      </c>
    </row>
    <row r="32" spans="1:7" ht="14.25" thickBot="1" x14ac:dyDescent="0.2">
      <c r="A32" s="230">
        <v>31</v>
      </c>
      <c r="B32" s="238">
        <v>1702</v>
      </c>
      <c r="C32" s="230">
        <v>3</v>
      </c>
      <c r="D32" s="230">
        <v>2639</v>
      </c>
    </row>
    <row r="33" spans="1:4" ht="14.25" thickBot="1" x14ac:dyDescent="0.2">
      <c r="A33" s="230">
        <v>32</v>
      </c>
      <c r="B33" s="238">
        <v>1702</v>
      </c>
      <c r="C33" s="230">
        <v>4</v>
      </c>
      <c r="D33" s="230">
        <v>3989</v>
      </c>
    </row>
    <row r="34" spans="1:4" ht="14.25" thickBot="1" x14ac:dyDescent="0.2">
      <c r="A34" s="230">
        <v>33</v>
      </c>
      <c r="B34" s="238">
        <v>1702</v>
      </c>
      <c r="C34" s="230">
        <v>5</v>
      </c>
      <c r="D34" s="230">
        <v>4161</v>
      </c>
    </row>
    <row r="35" spans="1:4" ht="14.25" thickBot="1" x14ac:dyDescent="0.2">
      <c r="A35" s="230">
        <v>34</v>
      </c>
      <c r="B35" s="238">
        <v>1702</v>
      </c>
      <c r="C35" s="230">
        <v>6</v>
      </c>
      <c r="D35" s="230">
        <v>3160</v>
      </c>
    </row>
    <row r="36" spans="1:4" ht="14.25" thickBot="1" x14ac:dyDescent="0.2">
      <c r="A36" s="230">
        <v>35</v>
      </c>
      <c r="B36" s="238">
        <v>1702</v>
      </c>
      <c r="C36" s="230">
        <v>7</v>
      </c>
      <c r="D36" s="230">
        <v>3447</v>
      </c>
    </row>
    <row r="37" spans="1:4" ht="14.25" thickBot="1" x14ac:dyDescent="0.2">
      <c r="A37" s="230">
        <v>36</v>
      </c>
      <c r="B37" s="238">
        <v>1703</v>
      </c>
      <c r="C37" s="230">
        <v>1</v>
      </c>
      <c r="D37" s="230">
        <v>56</v>
      </c>
    </row>
    <row r="38" spans="1:4" ht="14.25" thickBot="1" x14ac:dyDescent="0.2">
      <c r="A38" s="230">
        <v>37</v>
      </c>
      <c r="B38" s="238">
        <v>1703</v>
      </c>
      <c r="C38" s="230">
        <v>2</v>
      </c>
      <c r="D38" s="230">
        <v>1550</v>
      </c>
    </row>
    <row r="39" spans="1:4" ht="14.25" thickBot="1" x14ac:dyDescent="0.2">
      <c r="A39" s="230">
        <v>38</v>
      </c>
      <c r="B39" s="238">
        <v>1703</v>
      </c>
      <c r="C39" s="230">
        <v>3</v>
      </c>
      <c r="D39" s="230">
        <v>2717</v>
      </c>
    </row>
    <row r="40" spans="1:4" ht="14.25" thickBot="1" x14ac:dyDescent="0.2">
      <c r="A40" s="230">
        <v>39</v>
      </c>
      <c r="B40" s="238">
        <v>1703</v>
      </c>
      <c r="C40" s="230">
        <v>4</v>
      </c>
      <c r="D40" s="230">
        <v>3936</v>
      </c>
    </row>
    <row r="41" spans="1:4" ht="14.25" thickBot="1" x14ac:dyDescent="0.2">
      <c r="A41" s="230">
        <v>40</v>
      </c>
      <c r="B41" s="238">
        <v>1703</v>
      </c>
      <c r="C41" s="230">
        <v>5</v>
      </c>
      <c r="D41" s="230">
        <v>4039</v>
      </c>
    </row>
    <row r="42" spans="1:4" ht="14.25" thickBot="1" x14ac:dyDescent="0.2">
      <c r="A42" s="230">
        <v>41</v>
      </c>
      <c r="B42" s="238">
        <v>1703</v>
      </c>
      <c r="C42" s="230">
        <v>6</v>
      </c>
      <c r="D42" s="230">
        <v>3243</v>
      </c>
    </row>
    <row r="43" spans="1:4" ht="14.25" thickBot="1" x14ac:dyDescent="0.2">
      <c r="A43" s="230">
        <v>42</v>
      </c>
      <c r="B43" s="238">
        <v>1703</v>
      </c>
      <c r="C43" s="230">
        <v>7</v>
      </c>
      <c r="D43" s="230">
        <v>3564</v>
      </c>
    </row>
    <row r="44" spans="1:4" ht="14.25" thickBot="1" x14ac:dyDescent="0.2">
      <c r="A44" s="230">
        <v>43</v>
      </c>
      <c r="B44" s="238">
        <v>1704</v>
      </c>
      <c r="C44" s="230">
        <v>1</v>
      </c>
      <c r="D44" s="230">
        <v>36</v>
      </c>
    </row>
    <row r="45" spans="1:4" ht="14.25" thickBot="1" x14ac:dyDescent="0.2">
      <c r="A45" s="230">
        <v>44</v>
      </c>
      <c r="B45" s="238">
        <v>1704</v>
      </c>
      <c r="C45" s="230">
        <v>2</v>
      </c>
      <c r="D45" s="230">
        <v>1206</v>
      </c>
    </row>
    <row r="46" spans="1:4" ht="14.25" thickBot="1" x14ac:dyDescent="0.2">
      <c r="A46" s="230">
        <v>45</v>
      </c>
      <c r="B46" s="238">
        <v>1704</v>
      </c>
      <c r="C46" s="230">
        <v>3</v>
      </c>
      <c r="D46" s="230">
        <v>2216</v>
      </c>
    </row>
    <row r="47" spans="1:4" ht="14.25" thickBot="1" x14ac:dyDescent="0.2">
      <c r="A47" s="230">
        <v>46</v>
      </c>
      <c r="B47" s="238">
        <v>1704</v>
      </c>
      <c r="C47" s="230">
        <v>4</v>
      </c>
      <c r="D47" s="230">
        <v>3574</v>
      </c>
    </row>
    <row r="48" spans="1:4" ht="14.25" thickBot="1" x14ac:dyDescent="0.2">
      <c r="A48" s="230">
        <v>47</v>
      </c>
      <c r="B48" s="238">
        <v>1704</v>
      </c>
      <c r="C48" s="230">
        <v>5</v>
      </c>
      <c r="D48" s="230">
        <v>4087</v>
      </c>
    </row>
    <row r="49" spans="1:4" ht="14.25" thickBot="1" x14ac:dyDescent="0.2">
      <c r="A49" s="230">
        <v>48</v>
      </c>
      <c r="B49" s="238">
        <v>1704</v>
      </c>
      <c r="C49" s="230">
        <v>6</v>
      </c>
      <c r="D49" s="230">
        <v>3261</v>
      </c>
    </row>
    <row r="50" spans="1:4" ht="14.25" thickBot="1" x14ac:dyDescent="0.2">
      <c r="A50" s="230">
        <v>49</v>
      </c>
      <c r="B50" s="238">
        <v>1704</v>
      </c>
      <c r="C50" s="230">
        <v>7</v>
      </c>
      <c r="D50" s="230">
        <v>3824</v>
      </c>
    </row>
    <row r="51" spans="1:4" ht="14.25" thickBot="1" x14ac:dyDescent="0.2">
      <c r="A51" s="230">
        <v>50</v>
      </c>
      <c r="B51" s="238">
        <v>1705</v>
      </c>
      <c r="C51" s="230">
        <v>1</v>
      </c>
      <c r="D51" s="230">
        <v>38</v>
      </c>
    </row>
    <row r="52" spans="1:4" ht="14.25" thickBot="1" x14ac:dyDescent="0.2">
      <c r="A52" s="230">
        <v>51</v>
      </c>
      <c r="B52" s="238">
        <v>1705</v>
      </c>
      <c r="C52" s="230">
        <v>2</v>
      </c>
      <c r="D52" s="230">
        <v>1216</v>
      </c>
    </row>
    <row r="53" spans="1:4" ht="14.25" thickBot="1" x14ac:dyDescent="0.2">
      <c r="A53" s="230">
        <v>52</v>
      </c>
      <c r="B53" s="238">
        <v>1705</v>
      </c>
      <c r="C53" s="230">
        <v>3</v>
      </c>
      <c r="D53" s="230">
        <v>2189</v>
      </c>
    </row>
    <row r="54" spans="1:4" ht="14.25" thickBot="1" x14ac:dyDescent="0.2">
      <c r="A54" s="230">
        <v>53</v>
      </c>
      <c r="B54" s="238">
        <v>1705</v>
      </c>
      <c r="C54" s="230">
        <v>4</v>
      </c>
      <c r="D54" s="230">
        <v>3667</v>
      </c>
    </row>
    <row r="55" spans="1:4" ht="14.25" thickBot="1" x14ac:dyDescent="0.2">
      <c r="A55" s="230">
        <v>54</v>
      </c>
      <c r="B55" s="238">
        <v>1705</v>
      </c>
      <c r="C55" s="230">
        <v>5</v>
      </c>
      <c r="D55" s="230">
        <v>4348</v>
      </c>
    </row>
    <row r="56" spans="1:4" ht="14.25" thickBot="1" x14ac:dyDescent="0.2">
      <c r="A56" s="230">
        <v>55</v>
      </c>
      <c r="B56" s="238">
        <v>1705</v>
      </c>
      <c r="C56" s="230">
        <v>6</v>
      </c>
      <c r="D56" s="230">
        <v>3786</v>
      </c>
    </row>
    <row r="57" spans="1:4" ht="14.25" thickBot="1" x14ac:dyDescent="0.2">
      <c r="A57" s="230">
        <v>56</v>
      </c>
      <c r="B57" s="238">
        <v>1705</v>
      </c>
      <c r="C57" s="230">
        <v>7</v>
      </c>
      <c r="D57" s="230">
        <v>4782</v>
      </c>
    </row>
    <row r="58" spans="1:4" ht="14.25" thickBot="1" x14ac:dyDescent="0.2">
      <c r="A58" s="230">
        <v>57</v>
      </c>
      <c r="B58" s="238">
        <v>1706</v>
      </c>
      <c r="C58" s="230">
        <v>1</v>
      </c>
      <c r="D58" s="230">
        <v>31</v>
      </c>
    </row>
    <row r="59" spans="1:4" ht="14.25" thickBot="1" x14ac:dyDescent="0.2">
      <c r="A59" s="230">
        <v>58</v>
      </c>
      <c r="B59" s="238">
        <v>1706</v>
      </c>
      <c r="C59" s="230">
        <v>2</v>
      </c>
      <c r="D59" s="230">
        <v>1230</v>
      </c>
    </row>
    <row r="60" spans="1:4" ht="14.25" thickBot="1" x14ac:dyDescent="0.2">
      <c r="A60" s="230">
        <v>59</v>
      </c>
      <c r="B60" s="238">
        <v>1706</v>
      </c>
      <c r="C60" s="230">
        <v>3</v>
      </c>
      <c r="D60" s="230">
        <v>2263</v>
      </c>
    </row>
    <row r="61" spans="1:4" ht="14.25" thickBot="1" x14ac:dyDescent="0.2">
      <c r="A61" s="230">
        <v>60</v>
      </c>
      <c r="B61" s="238">
        <v>1706</v>
      </c>
      <c r="C61" s="230">
        <v>4</v>
      </c>
      <c r="D61" s="230">
        <v>3661</v>
      </c>
    </row>
    <row r="62" spans="1:4" ht="14.25" thickBot="1" x14ac:dyDescent="0.2">
      <c r="A62" s="230">
        <v>61</v>
      </c>
      <c r="B62" s="238">
        <v>1706</v>
      </c>
      <c r="C62" s="230">
        <v>5</v>
      </c>
      <c r="D62" s="230">
        <v>3920</v>
      </c>
    </row>
    <row r="63" spans="1:4" ht="14.25" thickBot="1" x14ac:dyDescent="0.2">
      <c r="A63" s="230">
        <v>62</v>
      </c>
      <c r="B63" s="238">
        <v>1706</v>
      </c>
      <c r="C63" s="230">
        <v>6</v>
      </c>
      <c r="D63" s="230">
        <v>3147</v>
      </c>
    </row>
    <row r="64" spans="1:4" ht="14.25" thickBot="1" x14ac:dyDescent="0.2">
      <c r="A64" s="230">
        <v>63</v>
      </c>
      <c r="B64" s="238">
        <v>1706</v>
      </c>
      <c r="C64" s="230">
        <v>7</v>
      </c>
      <c r="D64" s="230">
        <v>3840</v>
      </c>
    </row>
    <row r="65" spans="1:4" ht="14.25" thickBot="1" x14ac:dyDescent="0.2">
      <c r="A65" s="230">
        <v>64</v>
      </c>
      <c r="B65" s="238">
        <v>1707</v>
      </c>
      <c r="C65" s="230">
        <v>1</v>
      </c>
      <c r="D65" s="230">
        <v>31</v>
      </c>
    </row>
    <row r="66" spans="1:4" ht="14.25" thickBot="1" x14ac:dyDescent="0.2">
      <c r="A66" s="230">
        <v>65</v>
      </c>
      <c r="B66" s="238">
        <v>1707</v>
      </c>
      <c r="C66" s="230">
        <v>2</v>
      </c>
      <c r="D66" s="230">
        <v>1124</v>
      </c>
    </row>
    <row r="67" spans="1:4" ht="14.25" thickBot="1" x14ac:dyDescent="0.2">
      <c r="A67" s="230">
        <v>66</v>
      </c>
      <c r="B67" s="238">
        <v>1707</v>
      </c>
      <c r="C67" s="230">
        <v>3</v>
      </c>
      <c r="D67" s="230">
        <v>1995</v>
      </c>
    </row>
    <row r="68" spans="1:4" ht="14.25" thickBot="1" x14ac:dyDescent="0.2">
      <c r="A68" s="230">
        <v>67</v>
      </c>
      <c r="B68" s="238">
        <v>1707</v>
      </c>
      <c r="C68" s="230">
        <v>4</v>
      </c>
      <c r="D68" s="230">
        <v>3103</v>
      </c>
    </row>
    <row r="69" spans="1:4" ht="14.25" thickBot="1" x14ac:dyDescent="0.2">
      <c r="A69" s="230">
        <v>68</v>
      </c>
      <c r="B69" s="238">
        <v>1707</v>
      </c>
      <c r="C69" s="230">
        <v>5</v>
      </c>
      <c r="D69" s="230">
        <v>3303</v>
      </c>
    </row>
    <row r="70" spans="1:4" ht="14.25" thickBot="1" x14ac:dyDescent="0.2">
      <c r="A70" s="230">
        <v>69</v>
      </c>
      <c r="B70" s="238">
        <v>1707</v>
      </c>
      <c r="C70" s="230">
        <v>6</v>
      </c>
      <c r="D70" s="230">
        <v>2776</v>
      </c>
    </row>
    <row r="71" spans="1:4" ht="14.25" thickBot="1" x14ac:dyDescent="0.2">
      <c r="A71" s="230">
        <v>70</v>
      </c>
      <c r="B71" s="238">
        <v>1707</v>
      </c>
      <c r="C71" s="230">
        <v>7</v>
      </c>
      <c r="D71" s="230">
        <v>3010</v>
      </c>
    </row>
    <row r="72" spans="1:4" ht="14.25" thickBot="1" x14ac:dyDescent="0.2">
      <c r="A72" s="230">
        <v>71</v>
      </c>
      <c r="B72" s="238">
        <v>1708</v>
      </c>
      <c r="C72" s="230">
        <v>1</v>
      </c>
      <c r="D72" s="230">
        <v>51</v>
      </c>
    </row>
    <row r="73" spans="1:4" ht="14.25" thickBot="1" x14ac:dyDescent="0.2">
      <c r="A73" s="230">
        <v>72</v>
      </c>
      <c r="B73" s="238">
        <v>1708</v>
      </c>
      <c r="C73" s="230">
        <v>2</v>
      </c>
      <c r="D73" s="230">
        <v>1592</v>
      </c>
    </row>
    <row r="74" spans="1:4" ht="14.25" thickBot="1" x14ac:dyDescent="0.2">
      <c r="A74" s="230">
        <v>73</v>
      </c>
      <c r="B74" s="238">
        <v>1708</v>
      </c>
      <c r="C74" s="230">
        <v>3</v>
      </c>
      <c r="D74" s="230">
        <v>2772</v>
      </c>
    </row>
    <row r="75" spans="1:4" ht="14.25" thickBot="1" x14ac:dyDescent="0.2">
      <c r="A75" s="230">
        <v>74</v>
      </c>
      <c r="B75" s="238">
        <v>1708</v>
      </c>
      <c r="C75" s="230">
        <v>4</v>
      </c>
      <c r="D75" s="230">
        <v>3992</v>
      </c>
    </row>
    <row r="76" spans="1:4" ht="14.25" thickBot="1" x14ac:dyDescent="0.2">
      <c r="A76" s="230">
        <v>75</v>
      </c>
      <c r="B76" s="238">
        <v>1708</v>
      </c>
      <c r="C76" s="230">
        <v>5</v>
      </c>
      <c r="D76" s="230">
        <v>3905</v>
      </c>
    </row>
    <row r="77" spans="1:4" ht="14.25" thickBot="1" x14ac:dyDescent="0.2">
      <c r="A77" s="230">
        <v>76</v>
      </c>
      <c r="B77" s="238">
        <v>1708</v>
      </c>
      <c r="C77" s="230">
        <v>6</v>
      </c>
      <c r="D77" s="230">
        <v>2822</v>
      </c>
    </row>
    <row r="78" spans="1:4" ht="14.25" thickBot="1" x14ac:dyDescent="0.2">
      <c r="A78" s="230">
        <v>77</v>
      </c>
      <c r="B78" s="238">
        <v>1708</v>
      </c>
      <c r="C78" s="230">
        <v>7</v>
      </c>
      <c r="D78" s="230">
        <v>2955</v>
      </c>
    </row>
    <row r="79" spans="1:4" ht="14.25" thickBot="1" x14ac:dyDescent="0.2">
      <c r="A79" s="239">
        <v>1</v>
      </c>
      <c r="B79" s="238">
        <v>1709</v>
      </c>
      <c r="C79" s="9">
        <v>1</v>
      </c>
      <c r="D79" s="10">
        <v>50</v>
      </c>
    </row>
    <row r="80" spans="1:4" ht="14.25" thickBot="1" x14ac:dyDescent="0.2">
      <c r="A80" s="239">
        <v>2</v>
      </c>
      <c r="B80" s="238">
        <v>1709</v>
      </c>
      <c r="C80" s="9">
        <v>2</v>
      </c>
      <c r="D80" s="10">
        <v>1581</v>
      </c>
    </row>
    <row r="81" spans="1:4" ht="14.25" thickBot="1" x14ac:dyDescent="0.2">
      <c r="A81" s="239">
        <v>3</v>
      </c>
      <c r="B81" s="238">
        <v>1709</v>
      </c>
      <c r="C81" s="9">
        <v>3</v>
      </c>
      <c r="D81" s="10">
        <v>2728</v>
      </c>
    </row>
    <row r="82" spans="1:4" ht="14.25" thickBot="1" x14ac:dyDescent="0.2">
      <c r="A82" s="239">
        <v>4</v>
      </c>
      <c r="B82" s="238">
        <v>1709</v>
      </c>
      <c r="C82" s="9">
        <v>4</v>
      </c>
      <c r="D82" s="10">
        <v>4038</v>
      </c>
    </row>
    <row r="83" spans="1:4" ht="14.25" thickBot="1" x14ac:dyDescent="0.2">
      <c r="A83" s="239">
        <v>5</v>
      </c>
      <c r="B83" s="238">
        <v>1709</v>
      </c>
      <c r="C83" s="9">
        <v>5</v>
      </c>
      <c r="D83" s="10">
        <v>4031</v>
      </c>
    </row>
    <row r="84" spans="1:4" ht="14.25" thickBot="1" x14ac:dyDescent="0.2">
      <c r="A84" s="239">
        <v>6</v>
      </c>
      <c r="B84" s="238">
        <v>1709</v>
      </c>
      <c r="C84" s="9">
        <v>6</v>
      </c>
      <c r="D84" s="10">
        <v>3058</v>
      </c>
    </row>
    <row r="85" spans="1:4" ht="14.25" thickBot="1" x14ac:dyDescent="0.2">
      <c r="A85" s="239">
        <v>7</v>
      </c>
      <c r="B85" s="238">
        <v>1709</v>
      </c>
      <c r="C85" s="9">
        <v>7</v>
      </c>
      <c r="D85" s="10">
        <v>3477</v>
      </c>
    </row>
    <row r="86" spans="1:4" ht="14.25" thickBot="1" x14ac:dyDescent="0.2">
      <c r="A86" s="239">
        <v>8</v>
      </c>
      <c r="B86" s="238">
        <v>1710</v>
      </c>
      <c r="C86" s="9">
        <v>1</v>
      </c>
      <c r="D86" s="10">
        <v>55</v>
      </c>
    </row>
    <row r="87" spans="1:4" ht="14.25" thickBot="1" x14ac:dyDescent="0.2">
      <c r="A87" s="239">
        <v>9</v>
      </c>
      <c r="B87" s="238">
        <v>1710</v>
      </c>
      <c r="C87" s="9">
        <v>2</v>
      </c>
      <c r="D87" s="10">
        <v>1666</v>
      </c>
    </row>
    <row r="88" spans="1:4" ht="14.25" thickBot="1" x14ac:dyDescent="0.2">
      <c r="A88" s="239">
        <v>10</v>
      </c>
      <c r="B88" s="238">
        <v>1710</v>
      </c>
      <c r="C88" s="9">
        <v>3</v>
      </c>
      <c r="D88" s="10">
        <v>2938</v>
      </c>
    </row>
    <row r="89" spans="1:4" ht="14.25" thickBot="1" x14ac:dyDescent="0.2">
      <c r="A89" s="239">
        <v>11</v>
      </c>
      <c r="B89" s="238">
        <v>1710</v>
      </c>
      <c r="C89" s="9">
        <v>4</v>
      </c>
      <c r="D89" s="10">
        <v>4179</v>
      </c>
    </row>
    <row r="90" spans="1:4" ht="14.25" thickBot="1" x14ac:dyDescent="0.2">
      <c r="A90" s="239">
        <v>12</v>
      </c>
      <c r="B90" s="238">
        <v>1710</v>
      </c>
      <c r="C90" s="9">
        <v>5</v>
      </c>
      <c r="D90" s="10">
        <v>3868</v>
      </c>
    </row>
    <row r="91" spans="1:4" ht="14.25" thickBot="1" x14ac:dyDescent="0.2">
      <c r="A91" s="239">
        <v>13</v>
      </c>
      <c r="B91" s="238">
        <v>1710</v>
      </c>
      <c r="C91" s="9">
        <v>6</v>
      </c>
      <c r="D91" s="10">
        <v>3065</v>
      </c>
    </row>
    <row r="92" spans="1:4" x14ac:dyDescent="0.15">
      <c r="A92" s="240">
        <v>14</v>
      </c>
      <c r="B92" s="241">
        <v>1710</v>
      </c>
      <c r="C92" s="1">
        <v>7</v>
      </c>
      <c r="D92" s="2">
        <v>3277</v>
      </c>
    </row>
  </sheetData>
  <phoneticPr fontId="24" type="noConversion"/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topLeftCell="G12" workbookViewId="0">
      <selection activeCell="V27" sqref="V27"/>
    </sheetView>
  </sheetViews>
  <sheetFormatPr defaultRowHeight="13.5" x14ac:dyDescent="0.15"/>
  <cols>
    <col min="1" max="4" width="9" style="230"/>
    <col min="5" max="5" width="15" style="230" customWidth="1"/>
    <col min="6" max="6" width="9.75" style="230" bestFit="1" customWidth="1"/>
    <col min="7" max="12" width="7.375" style="230" customWidth="1"/>
    <col min="13" max="13" width="8.5" style="230" customWidth="1"/>
    <col min="14" max="16384" width="9" style="230"/>
  </cols>
  <sheetData>
    <row r="1" spans="1:21" x14ac:dyDescent="0.15">
      <c r="A1" s="230" t="s">
        <v>1330</v>
      </c>
      <c r="B1" s="230" t="s">
        <v>1319</v>
      </c>
      <c r="C1" s="230" t="s">
        <v>1099</v>
      </c>
      <c r="D1" s="230" t="s">
        <v>24</v>
      </c>
      <c r="E1" s="205" t="s">
        <v>1331</v>
      </c>
      <c r="F1" s="205" t="s">
        <v>1300</v>
      </c>
      <c r="G1"/>
      <c r="H1"/>
      <c r="I1"/>
      <c r="J1"/>
      <c r="K1"/>
      <c r="L1"/>
      <c r="M1"/>
    </row>
    <row r="2" spans="1:21" ht="14.25" thickBot="1" x14ac:dyDescent="0.2">
      <c r="A2" s="230">
        <v>1</v>
      </c>
      <c r="B2" s="238">
        <v>1610</v>
      </c>
      <c r="C2" s="230">
        <v>1</v>
      </c>
      <c r="D2" s="230">
        <v>24</v>
      </c>
      <c r="E2" s="205" t="s">
        <v>1298</v>
      </c>
      <c r="F2" s="230">
        <v>1</v>
      </c>
      <c r="G2" s="230">
        <v>2</v>
      </c>
      <c r="H2" s="230">
        <v>3</v>
      </c>
      <c r="I2" s="230">
        <v>4</v>
      </c>
      <c r="J2" s="230">
        <v>5</v>
      </c>
      <c r="K2" s="230">
        <v>6</v>
      </c>
      <c r="L2" s="230">
        <v>7</v>
      </c>
      <c r="M2" s="230" t="s">
        <v>1299</v>
      </c>
      <c r="N2" s="165"/>
    </row>
    <row r="3" spans="1:21" ht="14.25" thickBot="1" x14ac:dyDescent="0.2">
      <c r="A3" s="230">
        <v>2</v>
      </c>
      <c r="B3" s="238">
        <v>1610</v>
      </c>
      <c r="C3" s="230">
        <v>2</v>
      </c>
      <c r="D3" s="230">
        <v>657</v>
      </c>
      <c r="E3" s="206">
        <v>1610</v>
      </c>
      <c r="F3" s="207">
        <v>24</v>
      </c>
      <c r="G3" s="207">
        <v>657</v>
      </c>
      <c r="H3" s="207">
        <v>1046</v>
      </c>
      <c r="I3" s="207">
        <v>1396</v>
      </c>
      <c r="J3" s="207">
        <v>1444</v>
      </c>
      <c r="K3" s="207">
        <v>987</v>
      </c>
      <c r="L3" s="207">
        <v>880</v>
      </c>
      <c r="M3" s="207">
        <v>6434</v>
      </c>
      <c r="N3" s="165" t="s">
        <v>1111</v>
      </c>
      <c r="O3" s="230" t="s">
        <v>1368</v>
      </c>
      <c r="P3" s="230" t="s">
        <v>1369</v>
      </c>
      <c r="Q3" s="230" t="s">
        <v>1370</v>
      </c>
      <c r="R3" s="230" t="s">
        <v>1371</v>
      </c>
      <c r="S3" s="230" t="s">
        <v>1372</v>
      </c>
      <c r="T3" s="230" t="s">
        <v>1373</v>
      </c>
      <c r="U3" s="230" t="s">
        <v>1374</v>
      </c>
    </row>
    <row r="4" spans="1:21" ht="14.25" thickBot="1" x14ac:dyDescent="0.2">
      <c r="A4" s="230">
        <v>3</v>
      </c>
      <c r="B4" s="238">
        <v>1610</v>
      </c>
      <c r="C4" s="230">
        <v>3</v>
      </c>
      <c r="D4" s="230">
        <v>1046</v>
      </c>
      <c r="E4" s="206">
        <v>1611</v>
      </c>
      <c r="F4" s="207">
        <v>32</v>
      </c>
      <c r="G4" s="207">
        <v>807</v>
      </c>
      <c r="H4" s="207">
        <v>1129</v>
      </c>
      <c r="I4" s="207">
        <v>1533</v>
      </c>
      <c r="J4" s="207">
        <v>1567</v>
      </c>
      <c r="K4" s="207">
        <v>1187</v>
      </c>
      <c r="L4" s="207">
        <v>985</v>
      </c>
      <c r="M4" s="207">
        <v>7240</v>
      </c>
      <c r="N4" s="165" t="s">
        <v>1333</v>
      </c>
      <c r="O4" s="233">
        <v>24</v>
      </c>
      <c r="P4" s="233">
        <v>657</v>
      </c>
      <c r="Q4" s="233">
        <v>1046</v>
      </c>
      <c r="R4" s="233">
        <v>1396</v>
      </c>
      <c r="S4" s="233">
        <v>1444</v>
      </c>
      <c r="T4" s="233">
        <v>987</v>
      </c>
      <c r="U4" s="233">
        <v>880</v>
      </c>
    </row>
    <row r="5" spans="1:21" ht="14.25" thickBot="1" x14ac:dyDescent="0.2">
      <c r="A5" s="230">
        <v>4</v>
      </c>
      <c r="B5" s="238">
        <v>1610</v>
      </c>
      <c r="C5" s="230">
        <v>4</v>
      </c>
      <c r="D5" s="230">
        <v>1396</v>
      </c>
      <c r="E5" s="206">
        <v>1612</v>
      </c>
      <c r="F5" s="207">
        <v>33</v>
      </c>
      <c r="G5" s="207">
        <v>728</v>
      </c>
      <c r="H5" s="207">
        <v>1115</v>
      </c>
      <c r="I5" s="207">
        <v>1689</v>
      </c>
      <c r="J5" s="207">
        <v>1697</v>
      </c>
      <c r="K5" s="207">
        <v>1241</v>
      </c>
      <c r="L5" s="207">
        <v>1175</v>
      </c>
      <c r="M5" s="207">
        <v>7678</v>
      </c>
      <c r="N5" s="165" t="s">
        <v>1334</v>
      </c>
      <c r="O5" s="233">
        <v>32</v>
      </c>
      <c r="P5" s="233">
        <v>807</v>
      </c>
      <c r="Q5" s="233">
        <v>1129</v>
      </c>
      <c r="R5" s="233">
        <v>1533</v>
      </c>
      <c r="S5" s="233">
        <v>1567</v>
      </c>
      <c r="T5" s="233">
        <v>1187</v>
      </c>
      <c r="U5" s="233">
        <v>985</v>
      </c>
    </row>
    <row r="6" spans="1:21" ht="14.25" thickBot="1" x14ac:dyDescent="0.2">
      <c r="A6" s="230">
        <v>5</v>
      </c>
      <c r="B6" s="238">
        <v>1610</v>
      </c>
      <c r="C6" s="230">
        <v>5</v>
      </c>
      <c r="D6" s="230">
        <v>1444</v>
      </c>
      <c r="E6" s="206">
        <v>1701</v>
      </c>
      <c r="F6" s="207">
        <v>41</v>
      </c>
      <c r="G6" s="207">
        <v>969</v>
      </c>
      <c r="H6" s="207">
        <v>1400</v>
      </c>
      <c r="I6" s="207">
        <v>1945</v>
      </c>
      <c r="J6" s="207">
        <v>1857</v>
      </c>
      <c r="K6" s="207">
        <v>1285</v>
      </c>
      <c r="L6" s="207">
        <v>1147</v>
      </c>
      <c r="M6" s="207">
        <v>8644</v>
      </c>
      <c r="N6" s="165" t="s">
        <v>1335</v>
      </c>
      <c r="O6" s="233">
        <v>33</v>
      </c>
      <c r="P6" s="233">
        <v>728</v>
      </c>
      <c r="Q6" s="233">
        <v>1115</v>
      </c>
      <c r="R6" s="233">
        <v>1689</v>
      </c>
      <c r="S6" s="233">
        <v>1697</v>
      </c>
      <c r="T6" s="233">
        <v>1241</v>
      </c>
      <c r="U6" s="233">
        <v>1175</v>
      </c>
    </row>
    <row r="7" spans="1:21" ht="14.25" thickBot="1" x14ac:dyDescent="0.2">
      <c r="A7" s="230">
        <v>6</v>
      </c>
      <c r="B7" s="238">
        <v>1610</v>
      </c>
      <c r="C7" s="230">
        <v>6</v>
      </c>
      <c r="D7" s="230">
        <v>987</v>
      </c>
      <c r="E7" s="206">
        <v>1702</v>
      </c>
      <c r="F7" s="207">
        <v>57</v>
      </c>
      <c r="G7" s="207">
        <v>1239</v>
      </c>
      <c r="H7" s="207">
        <v>1674</v>
      </c>
      <c r="I7" s="207">
        <v>2298</v>
      </c>
      <c r="J7" s="207">
        <v>2209</v>
      </c>
      <c r="K7" s="207">
        <v>1615</v>
      </c>
      <c r="L7" s="207">
        <v>1498</v>
      </c>
      <c r="M7" s="207">
        <v>10590</v>
      </c>
      <c r="N7" s="165" t="s">
        <v>1336</v>
      </c>
      <c r="O7" s="233">
        <v>41</v>
      </c>
      <c r="P7" s="233">
        <v>969</v>
      </c>
      <c r="Q7" s="233">
        <v>1400</v>
      </c>
      <c r="R7" s="233">
        <v>1945</v>
      </c>
      <c r="S7" s="233">
        <v>1857</v>
      </c>
      <c r="T7" s="233">
        <v>1285</v>
      </c>
      <c r="U7" s="233">
        <v>1147</v>
      </c>
    </row>
    <row r="8" spans="1:21" ht="14.25" thickBot="1" x14ac:dyDescent="0.2">
      <c r="A8" s="230">
        <v>7</v>
      </c>
      <c r="B8" s="238">
        <v>1610</v>
      </c>
      <c r="C8" s="230">
        <v>7</v>
      </c>
      <c r="D8" s="230">
        <v>880</v>
      </c>
      <c r="E8" s="206">
        <v>1703</v>
      </c>
      <c r="F8" s="207">
        <v>62</v>
      </c>
      <c r="G8" s="207">
        <v>1155</v>
      </c>
      <c r="H8" s="207">
        <v>1805</v>
      </c>
      <c r="I8" s="207">
        <v>2298</v>
      </c>
      <c r="J8" s="207">
        <v>2231</v>
      </c>
      <c r="K8" s="207">
        <v>1635</v>
      </c>
      <c r="L8" s="207">
        <v>1637</v>
      </c>
      <c r="M8" s="207">
        <v>10823</v>
      </c>
      <c r="N8" s="165" t="s">
        <v>1337</v>
      </c>
      <c r="O8" s="233">
        <v>57</v>
      </c>
      <c r="P8" s="233">
        <v>1239</v>
      </c>
      <c r="Q8" s="233">
        <v>1674</v>
      </c>
      <c r="R8" s="233">
        <v>2298</v>
      </c>
      <c r="S8" s="233">
        <v>2209</v>
      </c>
      <c r="T8" s="233">
        <v>1615</v>
      </c>
      <c r="U8" s="233">
        <v>1498</v>
      </c>
    </row>
    <row r="9" spans="1:21" ht="14.25" thickBot="1" x14ac:dyDescent="0.2">
      <c r="A9" s="230">
        <v>8</v>
      </c>
      <c r="B9" s="238">
        <v>1611</v>
      </c>
      <c r="C9" s="230">
        <v>1</v>
      </c>
      <c r="D9" s="230">
        <v>32</v>
      </c>
      <c r="E9" s="206">
        <v>1704</v>
      </c>
      <c r="F9" s="207">
        <v>36</v>
      </c>
      <c r="G9" s="207">
        <v>1008</v>
      </c>
      <c r="H9" s="207">
        <v>1535</v>
      </c>
      <c r="I9" s="207">
        <v>2209</v>
      </c>
      <c r="J9" s="207">
        <v>2241</v>
      </c>
      <c r="K9" s="207">
        <v>1694</v>
      </c>
      <c r="L9" s="207">
        <v>1698</v>
      </c>
      <c r="M9" s="207">
        <v>10421</v>
      </c>
      <c r="N9" s="165" t="s">
        <v>1338</v>
      </c>
      <c r="O9" s="233">
        <v>62</v>
      </c>
      <c r="P9" s="233">
        <v>1155</v>
      </c>
      <c r="Q9" s="233">
        <v>1805</v>
      </c>
      <c r="R9" s="233">
        <v>2298</v>
      </c>
      <c r="S9" s="233">
        <v>2231</v>
      </c>
      <c r="T9" s="233">
        <v>1635</v>
      </c>
      <c r="U9" s="233">
        <v>1637</v>
      </c>
    </row>
    <row r="10" spans="1:21" ht="14.25" thickBot="1" x14ac:dyDescent="0.2">
      <c r="A10" s="230">
        <v>9</v>
      </c>
      <c r="B10" s="238">
        <v>1611</v>
      </c>
      <c r="C10" s="230">
        <v>2</v>
      </c>
      <c r="D10" s="230">
        <v>807</v>
      </c>
      <c r="E10" s="206">
        <v>1705</v>
      </c>
      <c r="F10" s="207">
        <v>42</v>
      </c>
      <c r="G10" s="207">
        <v>987</v>
      </c>
      <c r="H10" s="207">
        <v>1535</v>
      </c>
      <c r="I10" s="207">
        <v>2339</v>
      </c>
      <c r="J10" s="207">
        <v>2603</v>
      </c>
      <c r="K10" s="207">
        <v>2048</v>
      </c>
      <c r="L10" s="207">
        <v>2102</v>
      </c>
      <c r="M10" s="207">
        <v>11656</v>
      </c>
      <c r="N10" s="165" t="s">
        <v>1339</v>
      </c>
      <c r="O10" s="233">
        <v>36</v>
      </c>
      <c r="P10" s="233">
        <v>1008</v>
      </c>
      <c r="Q10" s="233">
        <v>1535</v>
      </c>
      <c r="R10" s="233">
        <v>2209</v>
      </c>
      <c r="S10" s="233">
        <v>2241</v>
      </c>
      <c r="T10" s="233">
        <v>1694</v>
      </c>
      <c r="U10" s="233">
        <v>1698</v>
      </c>
    </row>
    <row r="11" spans="1:21" ht="14.25" thickBot="1" x14ac:dyDescent="0.2">
      <c r="A11" s="230">
        <v>10</v>
      </c>
      <c r="B11" s="238">
        <v>1611</v>
      </c>
      <c r="C11" s="230">
        <v>3</v>
      </c>
      <c r="D11" s="230">
        <v>1129</v>
      </c>
      <c r="E11" s="206">
        <v>1706</v>
      </c>
      <c r="F11" s="207">
        <v>63</v>
      </c>
      <c r="G11" s="207">
        <v>1046</v>
      </c>
      <c r="H11" s="207">
        <v>1615</v>
      </c>
      <c r="I11" s="207">
        <v>2276</v>
      </c>
      <c r="J11" s="207">
        <v>2349</v>
      </c>
      <c r="K11" s="207">
        <v>1747</v>
      </c>
      <c r="L11" s="207">
        <v>1776</v>
      </c>
      <c r="M11" s="207">
        <v>10872</v>
      </c>
      <c r="N11" s="165" t="s">
        <v>1340</v>
      </c>
      <c r="O11" s="233">
        <v>42</v>
      </c>
      <c r="P11" s="233">
        <v>987</v>
      </c>
      <c r="Q11" s="233">
        <v>1535</v>
      </c>
      <c r="R11" s="233">
        <v>2339</v>
      </c>
      <c r="S11" s="233">
        <v>2603</v>
      </c>
      <c r="T11" s="233">
        <v>2048</v>
      </c>
      <c r="U11" s="233">
        <v>2102</v>
      </c>
    </row>
    <row r="12" spans="1:21" ht="14.25" thickBot="1" x14ac:dyDescent="0.2">
      <c r="A12" s="230">
        <v>11</v>
      </c>
      <c r="B12" s="238">
        <v>1611</v>
      </c>
      <c r="C12" s="230">
        <v>4</v>
      </c>
      <c r="D12" s="230">
        <v>1533</v>
      </c>
      <c r="E12" s="206">
        <v>1707</v>
      </c>
      <c r="F12" s="207">
        <v>42</v>
      </c>
      <c r="G12" s="207">
        <v>999</v>
      </c>
      <c r="H12" s="207">
        <v>1422</v>
      </c>
      <c r="I12" s="207">
        <v>1942</v>
      </c>
      <c r="J12" s="207">
        <v>1971</v>
      </c>
      <c r="K12" s="207">
        <v>1421</v>
      </c>
      <c r="L12" s="207">
        <v>1396</v>
      </c>
      <c r="M12" s="207">
        <v>9193</v>
      </c>
      <c r="N12" s="165" t="s">
        <v>1341</v>
      </c>
      <c r="O12" s="233">
        <v>63</v>
      </c>
      <c r="P12" s="233">
        <v>1046</v>
      </c>
      <c r="Q12" s="233">
        <v>1615</v>
      </c>
      <c r="R12" s="233">
        <v>2276</v>
      </c>
      <c r="S12" s="233">
        <v>2349</v>
      </c>
      <c r="T12" s="233">
        <v>1747</v>
      </c>
      <c r="U12" s="233">
        <v>1776</v>
      </c>
    </row>
    <row r="13" spans="1:21" ht="14.25" thickBot="1" x14ac:dyDescent="0.2">
      <c r="A13" s="230">
        <v>12</v>
      </c>
      <c r="B13" s="238">
        <v>1611</v>
      </c>
      <c r="C13" s="230">
        <v>5</v>
      </c>
      <c r="D13" s="230">
        <v>1567</v>
      </c>
      <c r="E13" s="206">
        <v>1708</v>
      </c>
      <c r="F13" s="207">
        <v>54</v>
      </c>
      <c r="G13" s="207">
        <v>1307</v>
      </c>
      <c r="H13" s="207">
        <v>1877</v>
      </c>
      <c r="I13" s="207">
        <v>2415</v>
      </c>
      <c r="J13" s="207">
        <v>2214</v>
      </c>
      <c r="K13" s="207">
        <v>1523</v>
      </c>
      <c r="L13" s="207">
        <v>1446</v>
      </c>
      <c r="M13" s="207">
        <v>10836</v>
      </c>
      <c r="N13" s="165" t="s">
        <v>1342</v>
      </c>
      <c r="O13" s="233">
        <v>42</v>
      </c>
      <c r="P13" s="233">
        <v>999</v>
      </c>
      <c r="Q13" s="233">
        <v>1422</v>
      </c>
      <c r="R13" s="233">
        <v>1942</v>
      </c>
      <c r="S13" s="233">
        <v>1971</v>
      </c>
      <c r="T13" s="233">
        <v>1421</v>
      </c>
      <c r="U13" s="233">
        <v>1396</v>
      </c>
    </row>
    <row r="14" spans="1:21" ht="14.25" thickBot="1" x14ac:dyDescent="0.2">
      <c r="A14" s="230">
        <v>13</v>
      </c>
      <c r="B14" s="238">
        <v>1611</v>
      </c>
      <c r="C14" s="230">
        <v>6</v>
      </c>
      <c r="D14" s="230">
        <v>1187</v>
      </c>
      <c r="E14" s="206">
        <v>1709</v>
      </c>
      <c r="F14" s="207">
        <v>63</v>
      </c>
      <c r="G14" s="207">
        <v>1400</v>
      </c>
      <c r="H14" s="207">
        <v>1894</v>
      </c>
      <c r="I14" s="207">
        <v>2576</v>
      </c>
      <c r="J14" s="207">
        <v>2417</v>
      </c>
      <c r="K14" s="207">
        <v>1662</v>
      </c>
      <c r="L14" s="207">
        <v>1608</v>
      </c>
      <c r="M14" s="207">
        <v>11620</v>
      </c>
      <c r="N14" s="165" t="s">
        <v>1358</v>
      </c>
      <c r="O14" s="233">
        <v>54</v>
      </c>
      <c r="P14" s="233">
        <v>1307</v>
      </c>
      <c r="Q14" s="233">
        <v>1877</v>
      </c>
      <c r="R14" s="233">
        <v>2415</v>
      </c>
      <c r="S14" s="233">
        <v>2214</v>
      </c>
      <c r="T14" s="233">
        <v>1523</v>
      </c>
      <c r="U14" s="233">
        <v>1446</v>
      </c>
    </row>
    <row r="15" spans="1:21" ht="14.25" thickBot="1" x14ac:dyDescent="0.2">
      <c r="A15" s="230">
        <v>14</v>
      </c>
      <c r="B15" s="238">
        <v>1611</v>
      </c>
      <c r="C15" s="230">
        <v>7</v>
      </c>
      <c r="D15" s="230">
        <v>985</v>
      </c>
      <c r="E15" s="206">
        <v>1710</v>
      </c>
      <c r="F15" s="207">
        <v>57</v>
      </c>
      <c r="G15" s="207">
        <v>1409</v>
      </c>
      <c r="H15" s="207">
        <v>1977</v>
      </c>
      <c r="I15" s="207">
        <v>2604</v>
      </c>
      <c r="J15" s="207">
        <v>2261</v>
      </c>
      <c r="K15" s="207">
        <v>1628</v>
      </c>
      <c r="L15" s="207">
        <v>1592</v>
      </c>
      <c r="M15" s="207">
        <v>11528</v>
      </c>
      <c r="N15" s="165" t="s">
        <v>1407</v>
      </c>
      <c r="O15" s="233">
        <v>63</v>
      </c>
      <c r="P15" s="233">
        <v>1400</v>
      </c>
      <c r="Q15" s="233">
        <v>1894</v>
      </c>
      <c r="R15" s="233">
        <v>2576</v>
      </c>
      <c r="S15" s="233">
        <v>2417</v>
      </c>
      <c r="T15" s="233">
        <v>1662</v>
      </c>
      <c r="U15" s="233">
        <v>1608</v>
      </c>
    </row>
    <row r="16" spans="1:21" ht="14.25" thickBot="1" x14ac:dyDescent="0.2">
      <c r="A16" s="230">
        <v>15</v>
      </c>
      <c r="B16" s="238">
        <v>1612</v>
      </c>
      <c r="C16" s="230">
        <v>1</v>
      </c>
      <c r="D16" s="230">
        <v>33</v>
      </c>
      <c r="E16" s="206" t="s">
        <v>1299</v>
      </c>
      <c r="F16" s="207">
        <v>606</v>
      </c>
      <c r="G16" s="207">
        <v>13711</v>
      </c>
      <c r="H16" s="207">
        <v>20024</v>
      </c>
      <c r="I16" s="207">
        <v>27520</v>
      </c>
      <c r="J16" s="207">
        <v>27061</v>
      </c>
      <c r="K16" s="207">
        <v>19673</v>
      </c>
      <c r="L16" s="207">
        <v>18940</v>
      </c>
      <c r="M16" s="207">
        <v>127535</v>
      </c>
      <c r="N16" s="165" t="s">
        <v>1410</v>
      </c>
      <c r="O16" s="233">
        <v>57</v>
      </c>
      <c r="P16" s="233">
        <v>1409</v>
      </c>
      <c r="Q16" s="233">
        <v>1977</v>
      </c>
      <c r="R16" s="233">
        <v>2604</v>
      </c>
      <c r="S16" s="233">
        <v>2261</v>
      </c>
      <c r="T16" s="233">
        <v>1628</v>
      </c>
      <c r="U16" s="233">
        <v>1592</v>
      </c>
    </row>
    <row r="17" spans="1:7" ht="14.25" thickBot="1" x14ac:dyDescent="0.2">
      <c r="A17" s="230">
        <v>16</v>
      </c>
      <c r="B17" s="238">
        <v>1612</v>
      </c>
      <c r="C17" s="230">
        <v>2</v>
      </c>
      <c r="D17" s="230">
        <v>728</v>
      </c>
      <c r="E17"/>
      <c r="F17"/>
      <c r="G17"/>
    </row>
    <row r="18" spans="1:7" ht="14.25" thickBot="1" x14ac:dyDescent="0.2">
      <c r="A18" s="230">
        <v>17</v>
      </c>
      <c r="B18" s="238">
        <v>1612</v>
      </c>
      <c r="C18" s="230">
        <v>3</v>
      </c>
      <c r="D18" s="230">
        <v>1115</v>
      </c>
      <c r="E18"/>
      <c r="F18"/>
      <c r="G18"/>
    </row>
    <row r="19" spans="1:7" ht="14.25" thickBot="1" x14ac:dyDescent="0.2">
      <c r="A19" s="230">
        <v>18</v>
      </c>
      <c r="B19" s="238">
        <v>1612</v>
      </c>
      <c r="C19" s="230">
        <v>4</v>
      </c>
      <c r="D19" s="230">
        <v>1689</v>
      </c>
    </row>
    <row r="20" spans="1:7" ht="14.25" thickBot="1" x14ac:dyDescent="0.2">
      <c r="A20" s="230">
        <v>19</v>
      </c>
      <c r="B20" s="238">
        <v>1612</v>
      </c>
      <c r="C20" s="230">
        <v>5</v>
      </c>
      <c r="D20" s="230">
        <v>1697</v>
      </c>
    </row>
    <row r="21" spans="1:7" ht="14.25" thickBot="1" x14ac:dyDescent="0.2">
      <c r="A21" s="230">
        <v>20</v>
      </c>
      <c r="B21" s="238">
        <v>1612</v>
      </c>
      <c r="C21" s="230">
        <v>6</v>
      </c>
      <c r="D21" s="230">
        <v>1241</v>
      </c>
    </row>
    <row r="22" spans="1:7" ht="14.25" thickBot="1" x14ac:dyDescent="0.2">
      <c r="A22" s="230">
        <v>21</v>
      </c>
      <c r="B22" s="238">
        <v>1612</v>
      </c>
      <c r="C22" s="230">
        <v>7</v>
      </c>
      <c r="D22" s="230">
        <v>1175</v>
      </c>
    </row>
    <row r="23" spans="1:7" ht="14.25" thickBot="1" x14ac:dyDescent="0.2">
      <c r="A23" s="230">
        <v>22</v>
      </c>
      <c r="B23" s="238">
        <v>1701</v>
      </c>
      <c r="C23" s="230">
        <v>1</v>
      </c>
      <c r="D23" s="230">
        <v>41</v>
      </c>
    </row>
    <row r="24" spans="1:7" ht="14.25" thickBot="1" x14ac:dyDescent="0.2">
      <c r="A24" s="230">
        <v>23</v>
      </c>
      <c r="B24" s="238">
        <v>1701</v>
      </c>
      <c r="C24" s="230">
        <v>2</v>
      </c>
      <c r="D24" s="230">
        <v>969</v>
      </c>
    </row>
    <row r="25" spans="1:7" ht="14.25" thickBot="1" x14ac:dyDescent="0.2">
      <c r="A25" s="230">
        <v>24</v>
      </c>
      <c r="B25" s="238">
        <v>1701</v>
      </c>
      <c r="C25" s="230">
        <v>3</v>
      </c>
      <c r="D25" s="230">
        <v>1400</v>
      </c>
    </row>
    <row r="26" spans="1:7" ht="14.25" thickBot="1" x14ac:dyDescent="0.2">
      <c r="A26" s="230">
        <v>25</v>
      </c>
      <c r="B26" s="238">
        <v>1701</v>
      </c>
      <c r="C26" s="230">
        <v>4</v>
      </c>
      <c r="D26" s="230">
        <v>1945</v>
      </c>
    </row>
    <row r="27" spans="1:7" ht="14.25" thickBot="1" x14ac:dyDescent="0.2">
      <c r="A27" s="230">
        <v>26</v>
      </c>
      <c r="B27" s="238">
        <v>1701</v>
      </c>
      <c r="C27" s="230">
        <v>5</v>
      </c>
      <c r="D27" s="230">
        <v>1857</v>
      </c>
    </row>
    <row r="28" spans="1:7" ht="14.25" thickBot="1" x14ac:dyDescent="0.2">
      <c r="A28" s="230">
        <v>27</v>
      </c>
      <c r="B28" s="238">
        <v>1701</v>
      </c>
      <c r="C28" s="230">
        <v>6</v>
      </c>
      <c r="D28" s="230">
        <v>1285</v>
      </c>
    </row>
    <row r="29" spans="1:7" ht="14.25" thickBot="1" x14ac:dyDescent="0.2">
      <c r="A29" s="230">
        <v>28</v>
      </c>
      <c r="B29" s="238">
        <v>1701</v>
      </c>
      <c r="C29" s="230">
        <v>7</v>
      </c>
      <c r="D29" s="230">
        <v>1147</v>
      </c>
    </row>
    <row r="30" spans="1:7" ht="14.25" thickBot="1" x14ac:dyDescent="0.2">
      <c r="A30" s="230">
        <v>29</v>
      </c>
      <c r="B30" s="238">
        <v>1702</v>
      </c>
      <c r="C30" s="230">
        <v>1</v>
      </c>
      <c r="D30" s="230">
        <v>57</v>
      </c>
    </row>
    <row r="31" spans="1:7" ht="14.25" thickBot="1" x14ac:dyDescent="0.2">
      <c r="A31" s="230">
        <v>30</v>
      </c>
      <c r="B31" s="238">
        <v>1702</v>
      </c>
      <c r="C31" s="230">
        <v>2</v>
      </c>
      <c r="D31" s="230">
        <v>1239</v>
      </c>
    </row>
    <row r="32" spans="1:7" ht="14.25" thickBot="1" x14ac:dyDescent="0.2">
      <c r="A32" s="230">
        <v>31</v>
      </c>
      <c r="B32" s="238">
        <v>1702</v>
      </c>
      <c r="C32" s="230">
        <v>3</v>
      </c>
      <c r="D32" s="230">
        <v>1674</v>
      </c>
    </row>
    <row r="33" spans="1:4" ht="14.25" thickBot="1" x14ac:dyDescent="0.2">
      <c r="A33" s="230">
        <v>32</v>
      </c>
      <c r="B33" s="238">
        <v>1702</v>
      </c>
      <c r="C33" s="230">
        <v>4</v>
      </c>
      <c r="D33" s="230">
        <v>2298</v>
      </c>
    </row>
    <row r="34" spans="1:4" ht="14.25" thickBot="1" x14ac:dyDescent="0.2">
      <c r="A34" s="230">
        <v>33</v>
      </c>
      <c r="B34" s="238">
        <v>1702</v>
      </c>
      <c r="C34" s="230">
        <v>5</v>
      </c>
      <c r="D34" s="230">
        <v>2209</v>
      </c>
    </row>
    <row r="35" spans="1:4" ht="14.25" thickBot="1" x14ac:dyDescent="0.2">
      <c r="A35" s="230">
        <v>34</v>
      </c>
      <c r="B35" s="238">
        <v>1702</v>
      </c>
      <c r="C35" s="230">
        <v>6</v>
      </c>
      <c r="D35" s="230">
        <v>1615</v>
      </c>
    </row>
    <row r="36" spans="1:4" ht="14.25" thickBot="1" x14ac:dyDescent="0.2">
      <c r="A36" s="230">
        <v>35</v>
      </c>
      <c r="B36" s="238">
        <v>1702</v>
      </c>
      <c r="C36" s="230">
        <v>7</v>
      </c>
      <c r="D36" s="230">
        <v>1498</v>
      </c>
    </row>
    <row r="37" spans="1:4" ht="14.25" thickBot="1" x14ac:dyDescent="0.2">
      <c r="A37" s="230">
        <v>36</v>
      </c>
      <c r="B37" s="238">
        <v>1703</v>
      </c>
      <c r="C37" s="230">
        <v>1</v>
      </c>
      <c r="D37" s="230">
        <v>62</v>
      </c>
    </row>
    <row r="38" spans="1:4" ht="14.25" thickBot="1" x14ac:dyDescent="0.2">
      <c r="A38" s="230">
        <v>37</v>
      </c>
      <c r="B38" s="238">
        <v>1703</v>
      </c>
      <c r="C38" s="230">
        <v>2</v>
      </c>
      <c r="D38" s="230">
        <v>1155</v>
      </c>
    </row>
    <row r="39" spans="1:4" ht="14.25" thickBot="1" x14ac:dyDescent="0.2">
      <c r="A39" s="230">
        <v>38</v>
      </c>
      <c r="B39" s="238">
        <v>1703</v>
      </c>
      <c r="C39" s="230">
        <v>3</v>
      </c>
      <c r="D39" s="230">
        <v>1805</v>
      </c>
    </row>
    <row r="40" spans="1:4" ht="14.25" thickBot="1" x14ac:dyDescent="0.2">
      <c r="A40" s="230">
        <v>39</v>
      </c>
      <c r="B40" s="238">
        <v>1703</v>
      </c>
      <c r="C40" s="230">
        <v>4</v>
      </c>
      <c r="D40" s="230">
        <v>2298</v>
      </c>
    </row>
    <row r="41" spans="1:4" ht="14.25" thickBot="1" x14ac:dyDescent="0.2">
      <c r="A41" s="230">
        <v>40</v>
      </c>
      <c r="B41" s="238">
        <v>1703</v>
      </c>
      <c r="C41" s="230">
        <v>5</v>
      </c>
      <c r="D41" s="230">
        <v>2231</v>
      </c>
    </row>
    <row r="42" spans="1:4" ht="14.25" thickBot="1" x14ac:dyDescent="0.2">
      <c r="A42" s="230">
        <v>41</v>
      </c>
      <c r="B42" s="238">
        <v>1703</v>
      </c>
      <c r="C42" s="230">
        <v>6</v>
      </c>
      <c r="D42" s="230">
        <v>1635</v>
      </c>
    </row>
    <row r="43" spans="1:4" ht="14.25" thickBot="1" x14ac:dyDescent="0.2">
      <c r="A43" s="230">
        <v>42</v>
      </c>
      <c r="B43" s="238">
        <v>1703</v>
      </c>
      <c r="C43" s="230">
        <v>7</v>
      </c>
      <c r="D43" s="230">
        <v>1637</v>
      </c>
    </row>
    <row r="44" spans="1:4" ht="14.25" thickBot="1" x14ac:dyDescent="0.2">
      <c r="A44" s="230">
        <v>43</v>
      </c>
      <c r="B44" s="238">
        <v>1704</v>
      </c>
      <c r="C44" s="230">
        <v>1</v>
      </c>
      <c r="D44" s="230">
        <v>36</v>
      </c>
    </row>
    <row r="45" spans="1:4" ht="14.25" thickBot="1" x14ac:dyDescent="0.2">
      <c r="A45" s="230">
        <v>44</v>
      </c>
      <c r="B45" s="238">
        <v>1704</v>
      </c>
      <c r="C45" s="230">
        <v>2</v>
      </c>
      <c r="D45" s="230">
        <v>1008</v>
      </c>
    </row>
    <row r="46" spans="1:4" ht="14.25" thickBot="1" x14ac:dyDescent="0.2">
      <c r="A46" s="230">
        <v>45</v>
      </c>
      <c r="B46" s="238">
        <v>1704</v>
      </c>
      <c r="C46" s="230">
        <v>3</v>
      </c>
      <c r="D46" s="230">
        <v>1535</v>
      </c>
    </row>
    <row r="47" spans="1:4" ht="14.25" thickBot="1" x14ac:dyDescent="0.2">
      <c r="A47" s="230">
        <v>46</v>
      </c>
      <c r="B47" s="238">
        <v>1704</v>
      </c>
      <c r="C47" s="230">
        <v>4</v>
      </c>
      <c r="D47" s="230">
        <v>2209</v>
      </c>
    </row>
    <row r="48" spans="1:4" ht="14.25" thickBot="1" x14ac:dyDescent="0.2">
      <c r="A48" s="230">
        <v>47</v>
      </c>
      <c r="B48" s="238">
        <v>1704</v>
      </c>
      <c r="C48" s="230">
        <v>5</v>
      </c>
      <c r="D48" s="230">
        <v>2241</v>
      </c>
    </row>
    <row r="49" spans="1:4" ht="14.25" thickBot="1" x14ac:dyDescent="0.2">
      <c r="A49" s="230">
        <v>48</v>
      </c>
      <c r="B49" s="238">
        <v>1704</v>
      </c>
      <c r="C49" s="230">
        <v>6</v>
      </c>
      <c r="D49" s="230">
        <v>1694</v>
      </c>
    </row>
    <row r="50" spans="1:4" ht="14.25" thickBot="1" x14ac:dyDescent="0.2">
      <c r="A50" s="230">
        <v>49</v>
      </c>
      <c r="B50" s="238">
        <v>1704</v>
      </c>
      <c r="C50" s="230">
        <v>7</v>
      </c>
      <c r="D50" s="230">
        <v>1698</v>
      </c>
    </row>
    <row r="51" spans="1:4" ht="14.25" thickBot="1" x14ac:dyDescent="0.2">
      <c r="A51" s="230">
        <v>50</v>
      </c>
      <c r="B51" s="238">
        <v>1705</v>
      </c>
      <c r="C51" s="230">
        <v>1</v>
      </c>
      <c r="D51" s="230">
        <v>42</v>
      </c>
    </row>
    <row r="52" spans="1:4" ht="14.25" thickBot="1" x14ac:dyDescent="0.2">
      <c r="A52" s="230">
        <v>51</v>
      </c>
      <c r="B52" s="238">
        <v>1705</v>
      </c>
      <c r="C52" s="230">
        <v>2</v>
      </c>
      <c r="D52" s="230">
        <v>987</v>
      </c>
    </row>
    <row r="53" spans="1:4" ht="14.25" thickBot="1" x14ac:dyDescent="0.2">
      <c r="A53" s="230">
        <v>52</v>
      </c>
      <c r="B53" s="238">
        <v>1705</v>
      </c>
      <c r="C53" s="230">
        <v>3</v>
      </c>
      <c r="D53" s="230">
        <v>1535</v>
      </c>
    </row>
    <row r="54" spans="1:4" ht="14.25" thickBot="1" x14ac:dyDescent="0.2">
      <c r="A54" s="230">
        <v>53</v>
      </c>
      <c r="B54" s="238">
        <v>1705</v>
      </c>
      <c r="C54" s="230">
        <v>4</v>
      </c>
      <c r="D54" s="230">
        <v>2339</v>
      </c>
    </row>
    <row r="55" spans="1:4" ht="14.25" thickBot="1" x14ac:dyDescent="0.2">
      <c r="A55" s="230">
        <v>54</v>
      </c>
      <c r="B55" s="238">
        <v>1705</v>
      </c>
      <c r="C55" s="230">
        <v>5</v>
      </c>
      <c r="D55" s="230">
        <v>2603</v>
      </c>
    </row>
    <row r="56" spans="1:4" ht="14.25" thickBot="1" x14ac:dyDescent="0.2">
      <c r="A56" s="230">
        <v>55</v>
      </c>
      <c r="B56" s="238">
        <v>1705</v>
      </c>
      <c r="C56" s="230">
        <v>6</v>
      </c>
      <c r="D56" s="230">
        <v>2048</v>
      </c>
    </row>
    <row r="57" spans="1:4" ht="14.25" thickBot="1" x14ac:dyDescent="0.2">
      <c r="A57" s="230">
        <v>56</v>
      </c>
      <c r="B57" s="238">
        <v>1705</v>
      </c>
      <c r="C57" s="230">
        <v>7</v>
      </c>
      <c r="D57" s="230">
        <v>2102</v>
      </c>
    </row>
    <row r="58" spans="1:4" ht="14.25" thickBot="1" x14ac:dyDescent="0.2">
      <c r="A58" s="230">
        <v>57</v>
      </c>
      <c r="B58" s="238">
        <v>1706</v>
      </c>
      <c r="C58" s="230">
        <v>1</v>
      </c>
      <c r="D58" s="230">
        <v>63</v>
      </c>
    </row>
    <row r="59" spans="1:4" ht="14.25" thickBot="1" x14ac:dyDescent="0.2">
      <c r="A59" s="230">
        <v>58</v>
      </c>
      <c r="B59" s="238">
        <v>1706</v>
      </c>
      <c r="C59" s="230">
        <v>2</v>
      </c>
      <c r="D59" s="230">
        <v>1046</v>
      </c>
    </row>
    <row r="60" spans="1:4" ht="14.25" thickBot="1" x14ac:dyDescent="0.2">
      <c r="A60" s="230">
        <v>59</v>
      </c>
      <c r="B60" s="238">
        <v>1706</v>
      </c>
      <c r="C60" s="230">
        <v>3</v>
      </c>
      <c r="D60" s="230">
        <v>1615</v>
      </c>
    </row>
    <row r="61" spans="1:4" ht="14.25" thickBot="1" x14ac:dyDescent="0.2">
      <c r="A61" s="230">
        <v>60</v>
      </c>
      <c r="B61" s="238">
        <v>1706</v>
      </c>
      <c r="C61" s="230">
        <v>4</v>
      </c>
      <c r="D61" s="230">
        <v>2276</v>
      </c>
    </row>
    <row r="62" spans="1:4" ht="14.25" thickBot="1" x14ac:dyDescent="0.2">
      <c r="A62" s="230">
        <v>61</v>
      </c>
      <c r="B62" s="238">
        <v>1706</v>
      </c>
      <c r="C62" s="230">
        <v>5</v>
      </c>
      <c r="D62" s="230">
        <v>2349</v>
      </c>
    </row>
    <row r="63" spans="1:4" ht="14.25" thickBot="1" x14ac:dyDescent="0.2">
      <c r="A63" s="230">
        <v>62</v>
      </c>
      <c r="B63" s="238">
        <v>1706</v>
      </c>
      <c r="C63" s="230">
        <v>6</v>
      </c>
      <c r="D63" s="230">
        <v>1747</v>
      </c>
    </row>
    <row r="64" spans="1:4" ht="14.25" thickBot="1" x14ac:dyDescent="0.2">
      <c r="A64" s="230">
        <v>63</v>
      </c>
      <c r="B64" s="238">
        <v>1706</v>
      </c>
      <c r="C64" s="230">
        <v>7</v>
      </c>
      <c r="D64" s="230">
        <v>1776</v>
      </c>
    </row>
    <row r="65" spans="1:4" ht="14.25" thickBot="1" x14ac:dyDescent="0.2">
      <c r="A65" s="230">
        <v>64</v>
      </c>
      <c r="B65" s="238">
        <v>1707</v>
      </c>
      <c r="C65" s="230">
        <v>1</v>
      </c>
      <c r="D65" s="230">
        <v>42</v>
      </c>
    </row>
    <row r="66" spans="1:4" ht="14.25" thickBot="1" x14ac:dyDescent="0.2">
      <c r="A66" s="230">
        <v>65</v>
      </c>
      <c r="B66" s="238">
        <v>1707</v>
      </c>
      <c r="C66" s="230">
        <v>2</v>
      </c>
      <c r="D66" s="230">
        <v>999</v>
      </c>
    </row>
    <row r="67" spans="1:4" ht="14.25" thickBot="1" x14ac:dyDescent="0.2">
      <c r="A67" s="230">
        <v>66</v>
      </c>
      <c r="B67" s="238">
        <v>1707</v>
      </c>
      <c r="C67" s="230">
        <v>3</v>
      </c>
      <c r="D67" s="230">
        <v>1422</v>
      </c>
    </row>
    <row r="68" spans="1:4" ht="14.25" thickBot="1" x14ac:dyDescent="0.2">
      <c r="A68" s="230">
        <v>67</v>
      </c>
      <c r="B68" s="238">
        <v>1707</v>
      </c>
      <c r="C68" s="230">
        <v>4</v>
      </c>
      <c r="D68" s="230">
        <v>1942</v>
      </c>
    </row>
    <row r="69" spans="1:4" ht="14.25" thickBot="1" x14ac:dyDescent="0.2">
      <c r="A69" s="230">
        <v>68</v>
      </c>
      <c r="B69" s="238">
        <v>1707</v>
      </c>
      <c r="C69" s="230">
        <v>5</v>
      </c>
      <c r="D69" s="230">
        <v>1971</v>
      </c>
    </row>
    <row r="70" spans="1:4" ht="14.25" thickBot="1" x14ac:dyDescent="0.2">
      <c r="A70" s="230">
        <v>69</v>
      </c>
      <c r="B70" s="238">
        <v>1707</v>
      </c>
      <c r="C70" s="230">
        <v>6</v>
      </c>
      <c r="D70" s="230">
        <v>1421</v>
      </c>
    </row>
    <row r="71" spans="1:4" ht="14.25" thickBot="1" x14ac:dyDescent="0.2">
      <c r="A71" s="230">
        <v>70</v>
      </c>
      <c r="B71" s="238">
        <v>1707</v>
      </c>
      <c r="C71" s="230">
        <v>7</v>
      </c>
      <c r="D71" s="230">
        <v>1396</v>
      </c>
    </row>
    <row r="72" spans="1:4" ht="14.25" thickBot="1" x14ac:dyDescent="0.2">
      <c r="A72" s="230">
        <v>71</v>
      </c>
      <c r="B72" s="238">
        <v>1708</v>
      </c>
      <c r="C72" s="230">
        <v>1</v>
      </c>
      <c r="D72" s="230">
        <v>54</v>
      </c>
    </row>
    <row r="73" spans="1:4" ht="14.25" thickBot="1" x14ac:dyDescent="0.2">
      <c r="A73" s="230">
        <v>72</v>
      </c>
      <c r="B73" s="238">
        <v>1708</v>
      </c>
      <c r="C73" s="230">
        <v>2</v>
      </c>
      <c r="D73" s="230">
        <v>1307</v>
      </c>
    </row>
    <row r="74" spans="1:4" ht="14.25" thickBot="1" x14ac:dyDescent="0.2">
      <c r="A74" s="230">
        <v>73</v>
      </c>
      <c r="B74" s="238">
        <v>1708</v>
      </c>
      <c r="C74" s="230">
        <v>3</v>
      </c>
      <c r="D74" s="230">
        <v>1877</v>
      </c>
    </row>
    <row r="75" spans="1:4" ht="14.25" thickBot="1" x14ac:dyDescent="0.2">
      <c r="A75" s="230">
        <v>74</v>
      </c>
      <c r="B75" s="238">
        <v>1708</v>
      </c>
      <c r="C75" s="230">
        <v>4</v>
      </c>
      <c r="D75" s="230">
        <v>2415</v>
      </c>
    </row>
    <row r="76" spans="1:4" ht="14.25" thickBot="1" x14ac:dyDescent="0.2">
      <c r="A76" s="230">
        <v>75</v>
      </c>
      <c r="B76" s="238">
        <v>1708</v>
      </c>
      <c r="C76" s="230">
        <v>5</v>
      </c>
      <c r="D76" s="230">
        <v>2214</v>
      </c>
    </row>
    <row r="77" spans="1:4" ht="14.25" thickBot="1" x14ac:dyDescent="0.2">
      <c r="A77" s="230">
        <v>76</v>
      </c>
      <c r="B77" s="238">
        <v>1708</v>
      </c>
      <c r="C77" s="230">
        <v>6</v>
      </c>
      <c r="D77" s="230">
        <v>1523</v>
      </c>
    </row>
    <row r="78" spans="1:4" ht="14.25" thickBot="1" x14ac:dyDescent="0.2">
      <c r="A78" s="230">
        <v>77</v>
      </c>
      <c r="B78" s="238">
        <v>1708</v>
      </c>
      <c r="C78" s="230">
        <v>7</v>
      </c>
      <c r="D78" s="230">
        <v>1446</v>
      </c>
    </row>
    <row r="79" spans="1:4" ht="14.25" thickBot="1" x14ac:dyDescent="0.2">
      <c r="A79" s="239">
        <v>1</v>
      </c>
      <c r="B79" s="238">
        <v>1709</v>
      </c>
      <c r="C79" s="9">
        <v>1</v>
      </c>
      <c r="D79" s="10">
        <v>63</v>
      </c>
    </row>
    <row r="80" spans="1:4" ht="14.25" thickBot="1" x14ac:dyDescent="0.2">
      <c r="A80" s="239">
        <v>2</v>
      </c>
      <c r="B80" s="238">
        <v>1709</v>
      </c>
      <c r="C80" s="9">
        <v>2</v>
      </c>
      <c r="D80" s="10">
        <v>1400</v>
      </c>
    </row>
    <row r="81" spans="1:4" ht="14.25" thickBot="1" x14ac:dyDescent="0.2">
      <c r="A81" s="239">
        <v>3</v>
      </c>
      <c r="B81" s="238">
        <v>1709</v>
      </c>
      <c r="C81" s="9">
        <v>3</v>
      </c>
      <c r="D81" s="10">
        <v>1894</v>
      </c>
    </row>
    <row r="82" spans="1:4" ht="14.25" thickBot="1" x14ac:dyDescent="0.2">
      <c r="A82" s="239">
        <v>4</v>
      </c>
      <c r="B82" s="238">
        <v>1709</v>
      </c>
      <c r="C82" s="9">
        <v>4</v>
      </c>
      <c r="D82" s="10">
        <v>2576</v>
      </c>
    </row>
    <row r="83" spans="1:4" ht="14.25" thickBot="1" x14ac:dyDescent="0.2">
      <c r="A83" s="239">
        <v>5</v>
      </c>
      <c r="B83" s="238">
        <v>1709</v>
      </c>
      <c r="C83" s="9">
        <v>5</v>
      </c>
      <c r="D83" s="10">
        <v>2417</v>
      </c>
    </row>
    <row r="84" spans="1:4" ht="14.25" thickBot="1" x14ac:dyDescent="0.2">
      <c r="A84" s="239">
        <v>6</v>
      </c>
      <c r="B84" s="238">
        <v>1709</v>
      </c>
      <c r="C84" s="9">
        <v>6</v>
      </c>
      <c r="D84" s="10">
        <v>1662</v>
      </c>
    </row>
    <row r="85" spans="1:4" ht="14.25" thickBot="1" x14ac:dyDescent="0.2">
      <c r="A85" s="239">
        <v>7</v>
      </c>
      <c r="B85" s="238">
        <v>1709</v>
      </c>
      <c r="C85" s="9">
        <v>7</v>
      </c>
      <c r="D85" s="10">
        <v>1608</v>
      </c>
    </row>
    <row r="86" spans="1:4" ht="14.25" thickBot="1" x14ac:dyDescent="0.2">
      <c r="A86" s="239">
        <v>8</v>
      </c>
      <c r="B86" s="238">
        <v>1710</v>
      </c>
      <c r="C86" s="9">
        <v>1</v>
      </c>
      <c r="D86" s="10">
        <v>57</v>
      </c>
    </row>
    <row r="87" spans="1:4" ht="14.25" thickBot="1" x14ac:dyDescent="0.2">
      <c r="A87" s="239">
        <v>9</v>
      </c>
      <c r="B87" s="238">
        <v>1710</v>
      </c>
      <c r="C87" s="9">
        <v>2</v>
      </c>
      <c r="D87" s="10">
        <v>1409</v>
      </c>
    </row>
    <row r="88" spans="1:4" ht="14.25" thickBot="1" x14ac:dyDescent="0.2">
      <c r="A88" s="239">
        <v>10</v>
      </c>
      <c r="B88" s="238">
        <v>1710</v>
      </c>
      <c r="C88" s="9">
        <v>3</v>
      </c>
      <c r="D88" s="10">
        <v>1977</v>
      </c>
    </row>
    <row r="89" spans="1:4" ht="14.25" thickBot="1" x14ac:dyDescent="0.2">
      <c r="A89" s="239">
        <v>11</v>
      </c>
      <c r="B89" s="238">
        <v>1710</v>
      </c>
      <c r="C89" s="9">
        <v>4</v>
      </c>
      <c r="D89" s="10">
        <v>2604</v>
      </c>
    </row>
    <row r="90" spans="1:4" ht="14.25" thickBot="1" x14ac:dyDescent="0.2">
      <c r="A90" s="239">
        <v>12</v>
      </c>
      <c r="B90" s="238">
        <v>1710</v>
      </c>
      <c r="C90" s="9">
        <v>5</v>
      </c>
      <c r="D90" s="10">
        <v>2261</v>
      </c>
    </row>
    <row r="91" spans="1:4" ht="14.25" thickBot="1" x14ac:dyDescent="0.2">
      <c r="A91" s="239">
        <v>13</v>
      </c>
      <c r="B91" s="238">
        <v>1710</v>
      </c>
      <c r="C91" s="9">
        <v>6</v>
      </c>
      <c r="D91" s="10">
        <v>1628</v>
      </c>
    </row>
    <row r="92" spans="1:4" x14ac:dyDescent="0.15">
      <c r="A92" s="240">
        <v>14</v>
      </c>
      <c r="B92" s="241">
        <v>1710</v>
      </c>
      <c r="C92" s="1">
        <v>7</v>
      </c>
      <c r="D92" s="2">
        <v>1592</v>
      </c>
    </row>
  </sheetData>
  <phoneticPr fontId="24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35</vt:i4>
      </vt:variant>
      <vt:variant>
        <vt:lpstr>命名范围</vt:lpstr>
      </vt:variant>
      <vt:variant>
        <vt:i4>2</vt:i4>
      </vt:variant>
    </vt:vector>
  </HeadingPairs>
  <TitlesOfParts>
    <vt:vector size="37" baseType="lpstr">
      <vt:lpstr>00.数据校验</vt:lpstr>
      <vt:lpstr>02_1_EDA_mean</vt:lpstr>
      <vt:lpstr>02_2_EDA_freq</vt:lpstr>
      <vt:lpstr>03.分组映射</vt:lpstr>
      <vt:lpstr>04.woe转换</vt:lpstr>
      <vt:lpstr>05.IV值</vt:lpstr>
      <vt:lpstr>06.变量相关性</vt:lpstr>
      <vt:lpstr>07.卡方值</vt:lpstr>
      <vt:lpstr>08.变量信息汇总 (2)</vt:lpstr>
      <vt:lpstr>08.变量信息汇总</vt:lpstr>
      <vt:lpstr>09.调整分组-pre</vt:lpstr>
      <vt:lpstr>09.入模变量表现</vt:lpstr>
      <vt:lpstr>09.变量稳定性分月占比 (2)</vt:lpstr>
      <vt:lpstr>09.变量稳定性分月占比</vt:lpstr>
      <vt:lpstr>10.变量稳定性-pre</vt:lpstr>
      <vt:lpstr>10.变量稳定性</vt:lpstr>
      <vt:lpstr>11.模型结果-I</vt:lpstr>
      <vt:lpstr>12.模型结果-II (2)</vt:lpstr>
      <vt:lpstr>12.模型结果-II</vt:lpstr>
      <vt:lpstr>13.模型效果</vt:lpstr>
      <vt:lpstr>14.模型psi</vt:lpstr>
      <vt:lpstr>15.各省份 (2)</vt:lpstr>
      <vt:lpstr>15.各省份</vt:lpstr>
      <vt:lpstr>16.模型评分</vt:lpstr>
      <vt:lpstr>16.模型评分 (2)</vt:lpstr>
      <vt:lpstr>16.模型评分 (3)</vt:lpstr>
      <vt:lpstr>17.关停城市统计</vt:lpstr>
      <vt:lpstr>18.关停城市模型结果-II</vt:lpstr>
      <vt:lpstr>19.关停城市模型psi</vt:lpstr>
      <vt:lpstr>20.非关停城市变量稳定性</vt:lpstr>
      <vt:lpstr>20.非关停城市变量稳定性-pre</vt:lpstr>
      <vt:lpstr>20.关停城市变量稳定性</vt:lpstr>
      <vt:lpstr>20.关停城市变量稳定性-pre</vt:lpstr>
      <vt:lpstr>21.非关停城市模型评分</vt:lpstr>
      <vt:lpstr>21.关停城市模型评分</vt:lpstr>
      <vt:lpstr>'02_1_EDA_mean'!IDX</vt:lpstr>
      <vt:lpstr>'02_2_EDA_freq'!IDX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2017-11-10T10:04:08Z</dcterms:modified>
</cp:coreProperties>
</file>